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redhedge-my.sharepoint.com/personal/darren_redhedge_uk/Documents/excel/hybrids/"/>
    </mc:Choice>
  </mc:AlternateContent>
  <xr:revisionPtr revIDLastSave="8364" documentId="8_{6458644A-ABA5-4ACA-9BDB-276BB41231CC}" xr6:coauthVersionLast="45" xr6:coauthVersionMax="45" xr10:uidLastSave="{C0DED9B4-1D36-4B03-ADFF-5C1234B8BAB7}"/>
  <bookViews>
    <workbookView xWindow="-110" yWindow="-110" windowWidth="38620" windowHeight="21220" xr2:uid="{00000000-000D-0000-FFFF-FFFF00000000}"/>
  </bookViews>
  <sheets>
    <sheet name="ex" sheetId="16" r:id="rId1"/>
    <sheet name="telefo" sheetId="15" r:id="rId2"/>
    <sheet name="vw" sheetId="14" r:id="rId3"/>
    <sheet name="directH (tkr)" sheetId="13" r:id="rId4"/>
    <sheet name="chart" sheetId="8" r:id="rId5"/>
    <sheet name="issuerTable" sheetId="5" r:id="rId6"/>
    <sheet name="issuerOP" sheetId="6" r:id="rId7"/>
    <sheet name="sectorTable" sheetId="3" r:id="rId8"/>
    <sheet name="sectorOP" sheetId="4" r:id="rId9"/>
    <sheet name="tkrBBG" sheetId="1" r:id="rId10"/>
    <sheet name="bHist" sheetId="10" r:id="rId11"/>
    <sheet name="lists" sheetId="9" r:id="rId12"/>
    <sheet name="issuers" sheetId="2" r:id="rId13"/>
    <sheet name="worksheets" sheetId="11" r:id="rId14"/>
    <sheet name="maturity" sheetId="7" r:id="rId15"/>
  </sheets>
  <definedNames>
    <definedName name="bHist">bHist!$1:$1048576</definedName>
    <definedName name="secWorksheet">worksheets!$E$2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6" i="16" l="1" a="1"/>
  <c r="F26" i="16" s="1"/>
  <c r="J64" i="16" a="1"/>
  <c r="J64" i="16" s="1"/>
  <c r="J63" i="16" a="1"/>
  <c r="J63" i="16" s="1"/>
  <c r="J62" i="16" a="1"/>
  <c r="J62" i="16" s="1"/>
  <c r="K62" i="16" s="1"/>
  <c r="J61" i="16" a="1"/>
  <c r="J61" i="16" s="1"/>
  <c r="J60" i="16" a="1"/>
  <c r="J60" i="16" s="1"/>
  <c r="L64" i="16" a="1"/>
  <c r="L64" i="16" s="1"/>
  <c r="L63" i="16" a="1"/>
  <c r="L63" i="16" s="1"/>
  <c r="L62" i="16" a="1"/>
  <c r="L62" i="16" s="1"/>
  <c r="L61" i="16" a="1"/>
  <c r="L61" i="16" s="1"/>
  <c r="L60" i="16" a="1"/>
  <c r="L60" i="16" s="1"/>
  <c r="I60" i="16" a="1"/>
  <c r="I60" i="16" s="1"/>
  <c r="H60" i="16" a="1"/>
  <c r="H60" i="16" s="1"/>
  <c r="G64" i="16" a="1"/>
  <c r="G64" i="16" s="1"/>
  <c r="G63" i="16" a="1"/>
  <c r="G63" i="16" s="1"/>
  <c r="G62" i="16" a="1"/>
  <c r="G62" i="16" s="1"/>
  <c r="G61" i="16" a="1"/>
  <c r="G61" i="16" s="1"/>
  <c r="G60" i="16" a="1"/>
  <c r="G60" i="16" s="1"/>
  <c r="F64" i="16" a="1"/>
  <c r="F64" i="16" s="1"/>
  <c r="F63" i="16" a="1"/>
  <c r="F63" i="16" s="1"/>
  <c r="F62" i="16" a="1"/>
  <c r="F62" i="16" s="1"/>
  <c r="F61" i="16" a="1"/>
  <c r="F61" i="16" s="1"/>
  <c r="F60" i="16" a="1"/>
  <c r="F60" i="16" s="1"/>
  <c r="F50" i="16" a="1"/>
  <c r="F50" i="16" s="1"/>
  <c r="F49" i="16" a="1"/>
  <c r="F49" i="16" s="1"/>
  <c r="F43" i="16" a="1"/>
  <c r="F43" i="16" s="1"/>
  <c r="F40" i="16" a="1"/>
  <c r="F40" i="16" s="1"/>
  <c r="F39" i="16" a="1"/>
  <c r="F39" i="16" s="1"/>
  <c r="F38" i="16" a="1"/>
  <c r="F38" i="16" s="1"/>
  <c r="I64" i="16" a="1"/>
  <c r="I64" i="16" s="1"/>
  <c r="H64" i="16" a="1"/>
  <c r="H64" i="16" s="1"/>
  <c r="I63" i="16" a="1"/>
  <c r="I63" i="16" s="1"/>
  <c r="H63" i="16" a="1"/>
  <c r="H63" i="16" s="1"/>
  <c r="I62" i="16" a="1"/>
  <c r="I62" i="16" s="1"/>
  <c r="H62" i="16" a="1"/>
  <c r="H62" i="16" s="1"/>
  <c r="I61" i="16" a="1"/>
  <c r="I61" i="16" s="1"/>
  <c r="H61" i="16" a="1"/>
  <c r="H61" i="16" s="1"/>
  <c r="C53" i="16"/>
  <c r="C52" i="16"/>
  <c r="F31" i="16" a="1"/>
  <c r="F31" i="16" s="1"/>
  <c r="F33" i="16" s="1"/>
  <c r="D4" i="10"/>
  <c r="D3" i="10"/>
  <c r="E10" i="10"/>
  <c r="D15" i="10"/>
  <c r="D24" i="10"/>
  <c r="E32" i="10"/>
  <c r="D51" i="10"/>
  <c r="D42" i="10"/>
  <c r="D48" i="10"/>
  <c r="D83" i="10"/>
  <c r="D65" i="10"/>
  <c r="D73" i="10"/>
  <c r="D112" i="10"/>
  <c r="D89" i="10"/>
  <c r="D95" i="10"/>
  <c r="D104" i="10"/>
  <c r="D111" i="10"/>
  <c r="D120" i="10"/>
  <c r="D130" i="10"/>
  <c r="D138" i="10"/>
  <c r="D147" i="10"/>
  <c r="F154" i="10"/>
  <c r="D157" i="10"/>
  <c r="D162" i="10"/>
  <c r="D170" i="10"/>
  <c r="D175" i="10"/>
  <c r="E8" i="10"/>
  <c r="D27" i="10"/>
  <c r="D39" i="10"/>
  <c r="D60" i="10"/>
  <c r="D79" i="10"/>
  <c r="D93" i="10"/>
  <c r="D106" i="10"/>
  <c r="D126" i="10"/>
  <c r="D144" i="10"/>
  <c r="F155" i="10"/>
  <c r="D174" i="10"/>
  <c r="D50" i="10"/>
  <c r="D30" i="10"/>
  <c r="D40" i="10"/>
  <c r="D54" i="10"/>
  <c r="D62" i="10"/>
  <c r="D80" i="10"/>
  <c r="D90" i="10"/>
  <c r="D102" i="10"/>
  <c r="D121" i="10"/>
  <c r="D139" i="10"/>
  <c r="E157" i="10"/>
  <c r="D7" i="10"/>
  <c r="D10" i="10"/>
  <c r="D16" i="10"/>
  <c r="D23" i="10"/>
  <c r="D32" i="10"/>
  <c r="D36" i="10"/>
  <c r="D43" i="10"/>
  <c r="D53" i="10"/>
  <c r="D57" i="10"/>
  <c r="D66" i="10"/>
  <c r="D74" i="10"/>
  <c r="D81" i="10"/>
  <c r="D88" i="10"/>
  <c r="D96" i="10"/>
  <c r="D103" i="10"/>
  <c r="D141" i="10"/>
  <c r="D123" i="10"/>
  <c r="D131" i="10"/>
  <c r="D143" i="10"/>
  <c r="D148" i="10"/>
  <c r="E154" i="10"/>
  <c r="F159" i="10"/>
  <c r="D163" i="10"/>
  <c r="D173" i="10"/>
  <c r="D6" i="10"/>
  <c r="D20" i="10"/>
  <c r="D26" i="10"/>
  <c r="E31" i="10"/>
  <c r="D44" i="10"/>
  <c r="D52" i="10"/>
  <c r="D61" i="10"/>
  <c r="D86" i="10"/>
  <c r="D107" i="10"/>
  <c r="D114" i="10"/>
  <c r="D133" i="10"/>
  <c r="D140" i="10"/>
  <c r="D151" i="10"/>
  <c r="D159" i="10"/>
  <c r="D5" i="10"/>
  <c r="F11" i="10"/>
  <c r="D17" i="10"/>
  <c r="D25" i="10"/>
  <c r="F31" i="10"/>
  <c r="E37" i="10"/>
  <c r="D41" i="10"/>
  <c r="D49" i="10"/>
  <c r="D58" i="10"/>
  <c r="D68" i="10"/>
  <c r="D75" i="10"/>
  <c r="D82" i="10"/>
  <c r="D91" i="10"/>
  <c r="D99" i="10"/>
  <c r="D105" i="10"/>
  <c r="D113" i="10"/>
  <c r="D122" i="10"/>
  <c r="D136" i="10"/>
  <c r="D142" i="10"/>
  <c r="D146" i="10"/>
  <c r="D154" i="10"/>
  <c r="E159" i="10"/>
  <c r="D164" i="10"/>
  <c r="D171" i="10"/>
  <c r="E11" i="10"/>
  <c r="D37" i="10"/>
  <c r="D67" i="10"/>
  <c r="D76" i="10"/>
  <c r="D92" i="10"/>
  <c r="D97" i="10"/>
  <c r="D124" i="10"/>
  <c r="D156" i="10"/>
  <c r="D166" i="10"/>
  <c r="D11" i="10"/>
  <c r="D18" i="10"/>
  <c r="D31" i="10"/>
  <c r="D46" i="10"/>
  <c r="D59" i="10"/>
  <c r="D70" i="10"/>
  <c r="D85" i="10"/>
  <c r="D98" i="10"/>
  <c r="D117" i="10"/>
  <c r="D134" i="10"/>
  <c r="D149" i="10"/>
  <c r="D160" i="10"/>
  <c r="D165" i="10"/>
  <c r="D12" i="10"/>
  <c r="D22" i="10"/>
  <c r="D33" i="10"/>
  <c r="D56" i="10"/>
  <c r="D72" i="10"/>
  <c r="D118" i="10"/>
  <c r="D110" i="10"/>
  <c r="D129" i="10"/>
  <c r="D145" i="10"/>
  <c r="D153" i="10"/>
  <c r="D161" i="10"/>
  <c r="D8" i="10"/>
  <c r="D14" i="10"/>
  <c r="D19" i="10"/>
  <c r="D28" i="10"/>
  <c r="D35" i="10"/>
  <c r="E38" i="10"/>
  <c r="D45" i="10"/>
  <c r="D84" i="10"/>
  <c r="D63" i="10"/>
  <c r="D69" i="10"/>
  <c r="D77" i="10"/>
  <c r="D87" i="10"/>
  <c r="D94" i="10"/>
  <c r="D100" i="10"/>
  <c r="D108" i="10"/>
  <c r="D116" i="10"/>
  <c r="D127" i="10"/>
  <c r="D135" i="10"/>
  <c r="D132" i="10"/>
  <c r="D152" i="10"/>
  <c r="E155" i="10"/>
  <c r="D158" i="10"/>
  <c r="D168" i="10"/>
  <c r="D183" i="10"/>
  <c r="D2" i="10"/>
  <c r="D9" i="10"/>
  <c r="D13" i="10"/>
  <c r="D21" i="10"/>
  <c r="D29" i="10"/>
  <c r="D34" i="10"/>
  <c r="D38" i="10"/>
  <c r="D47" i="10"/>
  <c r="D55" i="10"/>
  <c r="D64" i="10"/>
  <c r="D71" i="10"/>
  <c r="D78" i="10"/>
  <c r="D115" i="10"/>
  <c r="D125" i="10"/>
  <c r="D101" i="10"/>
  <c r="D109" i="10"/>
  <c r="D119" i="10"/>
  <c r="D128" i="10"/>
  <c r="D137" i="10"/>
  <c r="D150" i="10"/>
  <c r="E153" i="10"/>
  <c r="D155" i="10"/>
  <c r="E161" i="10"/>
  <c r="D169" i="10"/>
  <c r="D185" i="10"/>
  <c r="D1" i="10"/>
  <c r="D167" i="10"/>
  <c r="D191" i="10"/>
  <c r="L59" i="16" l="1" a="1"/>
  <c r="L59" i="16" s="1"/>
  <c r="F27" i="16" a="1"/>
  <c r="F27" i="16" s="1"/>
  <c r="K63" i="16"/>
  <c r="K64" i="16"/>
  <c r="F53" i="16" a="1"/>
  <c r="F53" i="16" s="1"/>
  <c r="K60" i="16"/>
  <c r="K61" i="16"/>
  <c r="F54" i="16" a="1"/>
  <c r="F54" i="16" s="1"/>
  <c r="F42" i="16" a="1"/>
  <c r="F42" i="16" s="1"/>
  <c r="C198" i="10"/>
  <c r="B198" i="10"/>
  <c r="C197" i="10"/>
  <c r="B197" i="10"/>
  <c r="C196" i="10"/>
  <c r="B196" i="10"/>
  <c r="C195" i="10"/>
  <c r="B195" i="10"/>
  <c r="C194" i="10"/>
  <c r="B194" i="10"/>
  <c r="C193" i="10"/>
  <c r="B193" i="10"/>
  <c r="C192" i="10"/>
  <c r="B192" i="10"/>
  <c r="C191" i="10"/>
  <c r="B191" i="10"/>
  <c r="C190" i="10"/>
  <c r="B190" i="10"/>
  <c r="C189" i="10"/>
  <c r="B189" i="10"/>
  <c r="C188" i="10"/>
  <c r="B188" i="10"/>
  <c r="C187" i="10"/>
  <c r="B187" i="10"/>
  <c r="C186" i="10"/>
  <c r="B186" i="10"/>
  <c r="C185" i="10"/>
  <c r="B185" i="10"/>
  <c r="C184" i="10"/>
  <c r="B184" i="10"/>
  <c r="C183" i="10"/>
  <c r="B183" i="10"/>
  <c r="C182" i="10"/>
  <c r="B182" i="10"/>
  <c r="C181" i="10"/>
  <c r="B181" i="10"/>
  <c r="C180" i="10"/>
  <c r="B180" i="10"/>
  <c r="C179" i="10"/>
  <c r="B179" i="10"/>
  <c r="C178" i="10"/>
  <c r="B178" i="10"/>
  <c r="C177" i="10"/>
  <c r="B177" i="10"/>
  <c r="C176" i="10"/>
  <c r="B176" i="10"/>
  <c r="C175" i="10"/>
  <c r="B175" i="10"/>
  <c r="C174" i="10"/>
  <c r="B174" i="10"/>
  <c r="C173" i="10"/>
  <c r="B173" i="10"/>
  <c r="C172" i="10"/>
  <c r="B172" i="10"/>
  <c r="C171" i="10"/>
  <c r="B171" i="10"/>
  <c r="C170" i="10"/>
  <c r="B170" i="10"/>
  <c r="C169" i="10"/>
  <c r="B169" i="10"/>
  <c r="C168" i="10"/>
  <c r="B168" i="10"/>
  <c r="C167" i="10"/>
  <c r="B167" i="10"/>
  <c r="C166" i="10"/>
  <c r="B166" i="10"/>
  <c r="C165" i="10"/>
  <c r="B165" i="10"/>
  <c r="C164" i="10"/>
  <c r="B164" i="10"/>
  <c r="C163" i="10"/>
  <c r="B163" i="10"/>
  <c r="C162" i="10"/>
  <c r="B162" i="10"/>
  <c r="C161" i="10"/>
  <c r="B161" i="10"/>
  <c r="C160" i="10"/>
  <c r="B160" i="10"/>
  <c r="C159" i="10"/>
  <c r="B159" i="10"/>
  <c r="C158" i="10"/>
  <c r="B158" i="10"/>
  <c r="C157" i="10"/>
  <c r="B157" i="10"/>
  <c r="C156" i="10"/>
  <c r="B156" i="10"/>
  <c r="C155" i="10"/>
  <c r="B155" i="10"/>
  <c r="C154" i="10"/>
  <c r="B154" i="10"/>
  <c r="C153" i="10"/>
  <c r="B153" i="10"/>
  <c r="C152" i="10"/>
  <c r="B152" i="10"/>
  <c r="C151" i="10"/>
  <c r="B151" i="10"/>
  <c r="C150" i="10"/>
  <c r="B150" i="10"/>
  <c r="C149" i="10"/>
  <c r="B149" i="10"/>
  <c r="C148" i="10"/>
  <c r="B148" i="10"/>
  <c r="C147" i="10"/>
  <c r="B147" i="10"/>
  <c r="C146" i="10"/>
  <c r="B146" i="10"/>
  <c r="C145" i="10"/>
  <c r="B145" i="10"/>
  <c r="C144" i="10"/>
  <c r="B144" i="10"/>
  <c r="C143" i="10"/>
  <c r="B143" i="10"/>
  <c r="C142" i="10"/>
  <c r="B142" i="10"/>
  <c r="C141" i="10"/>
  <c r="B141" i="10"/>
  <c r="C140" i="10"/>
  <c r="B140" i="10"/>
  <c r="C139" i="10"/>
  <c r="B139" i="10"/>
  <c r="C138" i="10"/>
  <c r="B138" i="10"/>
  <c r="C137" i="10"/>
  <c r="B137" i="10"/>
  <c r="C136" i="10"/>
  <c r="B136" i="10"/>
  <c r="C135" i="10"/>
  <c r="B135" i="10"/>
  <c r="C134" i="10"/>
  <c r="B134" i="10"/>
  <c r="C133" i="10"/>
  <c r="B133" i="10"/>
  <c r="C132" i="10"/>
  <c r="B132" i="10"/>
  <c r="C131" i="10"/>
  <c r="B131" i="10"/>
  <c r="C130" i="10"/>
  <c r="B130" i="10"/>
  <c r="C129" i="10"/>
  <c r="B129" i="10"/>
  <c r="C128" i="10"/>
  <c r="B128" i="10"/>
  <c r="C127" i="10"/>
  <c r="B127" i="10"/>
  <c r="C126" i="10"/>
  <c r="B126" i="10"/>
  <c r="C125" i="10"/>
  <c r="B125" i="10"/>
  <c r="C124" i="10"/>
  <c r="B124" i="10"/>
  <c r="C123" i="10"/>
  <c r="B123" i="10"/>
  <c r="C122" i="10"/>
  <c r="B122" i="10"/>
  <c r="C121" i="10"/>
  <c r="B121" i="10"/>
  <c r="C120" i="10"/>
  <c r="B120" i="10"/>
  <c r="C119" i="10"/>
  <c r="B119" i="10"/>
  <c r="C118" i="10"/>
  <c r="B118" i="10"/>
  <c r="C117" i="10"/>
  <c r="B117" i="10"/>
  <c r="C116" i="10"/>
  <c r="B116" i="10"/>
  <c r="C115" i="10"/>
  <c r="B115" i="10"/>
  <c r="C114" i="10"/>
  <c r="B114" i="10"/>
  <c r="C113" i="10"/>
  <c r="B113" i="10"/>
  <c r="C112" i="10"/>
  <c r="B112" i="10"/>
  <c r="C111" i="10"/>
  <c r="B111" i="10"/>
  <c r="C110" i="10"/>
  <c r="B110" i="10"/>
  <c r="C109" i="10"/>
  <c r="B109" i="10"/>
  <c r="C108" i="10"/>
  <c r="B108" i="10"/>
  <c r="C107" i="10"/>
  <c r="B107" i="10"/>
  <c r="C106" i="10"/>
  <c r="B106" i="10"/>
  <c r="C105" i="10"/>
  <c r="B105" i="10"/>
  <c r="C104" i="10"/>
  <c r="B104" i="10"/>
  <c r="C103" i="10"/>
  <c r="B103" i="10"/>
  <c r="C102" i="10"/>
  <c r="B102" i="10"/>
  <c r="C101" i="10"/>
  <c r="B101" i="10"/>
  <c r="C100" i="10"/>
  <c r="B100" i="10"/>
  <c r="C99" i="10"/>
  <c r="B99" i="10"/>
  <c r="C98" i="10"/>
  <c r="B98" i="10"/>
  <c r="C97" i="10"/>
  <c r="B97" i="10"/>
  <c r="C96" i="10"/>
  <c r="B96" i="10"/>
  <c r="C95" i="10"/>
  <c r="B95" i="10"/>
  <c r="C94" i="10"/>
  <c r="B94" i="10"/>
  <c r="C93" i="10"/>
  <c r="B93" i="10"/>
  <c r="C92" i="10"/>
  <c r="B92" i="10"/>
  <c r="C91" i="10"/>
  <c r="B91" i="10"/>
  <c r="C90" i="10"/>
  <c r="B90" i="10"/>
  <c r="C89" i="10"/>
  <c r="B89" i="10"/>
  <c r="C88" i="10"/>
  <c r="B88" i="10"/>
  <c r="C87" i="10"/>
  <c r="B87" i="10"/>
  <c r="C86" i="10"/>
  <c r="B86" i="10"/>
  <c r="C85" i="10"/>
  <c r="B85" i="10"/>
  <c r="C84" i="10"/>
  <c r="B84" i="10"/>
  <c r="C83" i="10"/>
  <c r="B83" i="10"/>
  <c r="C82" i="10"/>
  <c r="B82" i="10"/>
  <c r="C81" i="10"/>
  <c r="B81" i="10"/>
  <c r="C80" i="10"/>
  <c r="B80" i="10"/>
  <c r="C79" i="10"/>
  <c r="B79" i="10"/>
  <c r="C78" i="10"/>
  <c r="B78" i="10"/>
  <c r="C77" i="10"/>
  <c r="B77" i="10"/>
  <c r="C76" i="10"/>
  <c r="B76" i="10"/>
  <c r="C75" i="10"/>
  <c r="B75" i="10"/>
  <c r="C74" i="10"/>
  <c r="B74" i="10"/>
  <c r="C73" i="10"/>
  <c r="B73" i="10"/>
  <c r="C72" i="10"/>
  <c r="B72" i="10"/>
  <c r="C71" i="10"/>
  <c r="B71" i="10"/>
  <c r="C70" i="10"/>
  <c r="B70" i="10"/>
  <c r="C69" i="10"/>
  <c r="B69" i="10"/>
  <c r="C68" i="10"/>
  <c r="B68" i="10"/>
  <c r="C67" i="10"/>
  <c r="B67" i="10"/>
  <c r="C66" i="10"/>
  <c r="B66" i="10"/>
  <c r="C65" i="10"/>
  <c r="B65" i="10"/>
  <c r="C64" i="10"/>
  <c r="B64" i="10"/>
  <c r="C63" i="10"/>
  <c r="B63" i="10"/>
  <c r="C62" i="10"/>
  <c r="B62" i="10"/>
  <c r="C61" i="10"/>
  <c r="B61" i="10"/>
  <c r="C60" i="10"/>
  <c r="B60" i="10"/>
  <c r="C59" i="10"/>
  <c r="B59" i="10"/>
  <c r="C58" i="10"/>
  <c r="B58" i="10"/>
  <c r="C57" i="10"/>
  <c r="B57" i="10"/>
  <c r="C56" i="10"/>
  <c r="B56" i="10"/>
  <c r="C55" i="10"/>
  <c r="B55" i="10"/>
  <c r="C54" i="10"/>
  <c r="B54" i="10"/>
  <c r="C53" i="10"/>
  <c r="B53" i="10"/>
  <c r="C52" i="10"/>
  <c r="B52" i="10"/>
  <c r="C51" i="10"/>
  <c r="B51" i="10"/>
  <c r="C50" i="10"/>
  <c r="B50" i="10"/>
  <c r="C49" i="10"/>
  <c r="B49" i="10"/>
  <c r="C48" i="10"/>
  <c r="B48" i="10"/>
  <c r="C47" i="10"/>
  <c r="B47" i="10"/>
  <c r="C46" i="10"/>
  <c r="B46" i="10"/>
  <c r="C45" i="10"/>
  <c r="B45" i="10"/>
  <c r="C44" i="10"/>
  <c r="B44" i="10"/>
  <c r="C43" i="10"/>
  <c r="B43" i="10"/>
  <c r="C42" i="10"/>
  <c r="B42" i="10"/>
  <c r="C41" i="10"/>
  <c r="B41" i="10"/>
  <c r="C40" i="10"/>
  <c r="B40" i="10"/>
  <c r="C39" i="10"/>
  <c r="B39" i="10"/>
  <c r="C38" i="10"/>
  <c r="B38" i="10"/>
  <c r="C37" i="10"/>
  <c r="B37" i="10"/>
  <c r="C36" i="10"/>
  <c r="B36" i="10"/>
  <c r="C35" i="10"/>
  <c r="B35" i="10"/>
  <c r="C34" i="10"/>
  <c r="B34" i="10"/>
  <c r="C33" i="10"/>
  <c r="B33" i="10"/>
  <c r="C32" i="10"/>
  <c r="B32" i="10"/>
  <c r="C31" i="10"/>
  <c r="B31" i="10"/>
  <c r="C30" i="10"/>
  <c r="B30" i="10"/>
  <c r="C29" i="10"/>
  <c r="B29" i="10"/>
  <c r="C28" i="10"/>
  <c r="B28" i="10"/>
  <c r="C27" i="10"/>
  <c r="B27" i="10"/>
  <c r="C26" i="10"/>
  <c r="B26" i="10"/>
  <c r="C25" i="10"/>
  <c r="B25" i="10"/>
  <c r="C24" i="10"/>
  <c r="B24" i="10"/>
  <c r="C23" i="10"/>
  <c r="B23" i="10"/>
  <c r="C22" i="10"/>
  <c r="B22" i="10"/>
  <c r="C21" i="10"/>
  <c r="B21" i="10"/>
  <c r="C20" i="10"/>
  <c r="B20" i="10"/>
  <c r="C19" i="10"/>
  <c r="B19" i="10"/>
  <c r="C18" i="10"/>
  <c r="B18" i="10"/>
  <c r="C17" i="10"/>
  <c r="B17" i="10"/>
  <c r="C16" i="10"/>
  <c r="B16" i="10"/>
  <c r="C15" i="10"/>
  <c r="B15" i="10"/>
  <c r="C14" i="10"/>
  <c r="B14" i="10"/>
  <c r="C13" i="10"/>
  <c r="B13" i="10"/>
  <c r="C12" i="10"/>
  <c r="B12" i="10"/>
  <c r="C11" i="10"/>
  <c r="B11" i="10"/>
  <c r="C10" i="10"/>
  <c r="B10" i="10"/>
  <c r="C9" i="10"/>
  <c r="B9" i="10"/>
  <c r="C8" i="10"/>
  <c r="B8" i="10"/>
  <c r="C7" i="10"/>
  <c r="B7" i="10"/>
  <c r="C6" i="10"/>
  <c r="B6" i="10"/>
  <c r="C5" i="10"/>
  <c r="B5" i="10"/>
  <c r="D177" i="10"/>
  <c r="D182" i="10"/>
  <c r="D190" i="10"/>
  <c r="D193" i="10"/>
  <c r="D178" i="10"/>
  <c r="D195" i="10"/>
  <c r="D180" i="10"/>
  <c r="D189" i="10"/>
  <c r="D194" i="10"/>
  <c r="D184" i="10"/>
  <c r="D179" i="10"/>
  <c r="D186" i="10"/>
  <c r="D176" i="10"/>
  <c r="D187" i="10"/>
  <c r="D196" i="10"/>
  <c r="D188" i="10"/>
  <c r="D198" i="10"/>
  <c r="D192" i="10"/>
  <c r="D181" i="10"/>
  <c r="A4" i="10"/>
  <c r="D197" i="10"/>
  <c r="D172" i="10"/>
  <c r="C4" i="10" l="1"/>
  <c r="B4" i="10"/>
  <c r="F24" i="16" a="1"/>
  <c r="F24" i="16" s="1"/>
  <c r="F25" i="16" a="1"/>
  <c r="F25" i="16" s="1"/>
  <c r="D16" i="16"/>
  <c r="I16" i="16" s="1"/>
  <c r="E7" i="16"/>
  <c r="D7" i="16"/>
  <c r="E6" i="16"/>
  <c r="E5" i="16"/>
  <c r="D5" i="16"/>
  <c r="E4" i="16"/>
  <c r="D4" i="16"/>
  <c r="SQ3" i="16"/>
  <c r="SP3" i="16"/>
  <c r="SO3" i="16"/>
  <c r="SN3" i="16"/>
  <c r="SM3" i="16"/>
  <c r="SL3" i="16"/>
  <c r="SK3" i="16"/>
  <c r="SJ3" i="16"/>
  <c r="SI3" i="16"/>
  <c r="SH3" i="16"/>
  <c r="SG3" i="16"/>
  <c r="SF3" i="16"/>
  <c r="SE3" i="16"/>
  <c r="SD3" i="16"/>
  <c r="SC3" i="16"/>
  <c r="SB3" i="16"/>
  <c r="SA3" i="16"/>
  <c r="RZ3" i="16"/>
  <c r="RY3" i="16"/>
  <c r="RX3" i="16"/>
  <c r="RW3" i="16"/>
  <c r="RV3" i="16"/>
  <c r="RU3" i="16"/>
  <c r="RT3" i="16"/>
  <c r="RS3" i="16"/>
  <c r="RR3" i="16"/>
  <c r="RQ3" i="16"/>
  <c r="RP3" i="16"/>
  <c r="RO3" i="16"/>
  <c r="RN3" i="16"/>
  <c r="RM3" i="16"/>
  <c r="RL3" i="16"/>
  <c r="RK3" i="16"/>
  <c r="RJ3" i="16"/>
  <c r="RI3" i="16"/>
  <c r="RH3" i="16"/>
  <c r="RG3" i="16"/>
  <c r="RF3" i="16"/>
  <c r="RE3" i="16"/>
  <c r="RD3" i="16"/>
  <c r="RC3" i="16"/>
  <c r="RB3" i="16"/>
  <c r="RA3" i="16"/>
  <c r="QZ3" i="16"/>
  <c r="QY3" i="16"/>
  <c r="QX3" i="16"/>
  <c r="QW3" i="16"/>
  <c r="QV3" i="16"/>
  <c r="QU3" i="16"/>
  <c r="QT3" i="16"/>
  <c r="QS3" i="16"/>
  <c r="QR3" i="16"/>
  <c r="QQ3" i="16"/>
  <c r="QP3" i="16"/>
  <c r="QO3" i="16"/>
  <c r="QN3" i="16"/>
  <c r="QM3" i="16"/>
  <c r="QL3" i="16"/>
  <c r="QK3" i="16"/>
  <c r="QJ3" i="16"/>
  <c r="QI3" i="16"/>
  <c r="QH3" i="16"/>
  <c r="QG3" i="16"/>
  <c r="QF3" i="16"/>
  <c r="QE3" i="16"/>
  <c r="QD3" i="16"/>
  <c r="QC3" i="16"/>
  <c r="QB3" i="16"/>
  <c r="QA3" i="16"/>
  <c r="PZ3" i="16"/>
  <c r="PY3" i="16"/>
  <c r="PX3" i="16"/>
  <c r="PW3" i="16"/>
  <c r="PV3" i="16"/>
  <c r="PU3" i="16"/>
  <c r="PT3" i="16"/>
  <c r="PS3" i="16"/>
  <c r="PR3" i="16"/>
  <c r="PQ3" i="16"/>
  <c r="PP3" i="16"/>
  <c r="PO3" i="16"/>
  <c r="PN3" i="16"/>
  <c r="PM3" i="16"/>
  <c r="PL3" i="16"/>
  <c r="PK3" i="16"/>
  <c r="PJ3" i="16"/>
  <c r="PI3" i="16"/>
  <c r="PH3" i="16"/>
  <c r="PG3" i="16"/>
  <c r="PF3" i="16"/>
  <c r="PE3" i="16"/>
  <c r="PD3" i="16"/>
  <c r="PC3" i="16"/>
  <c r="PB3" i="16"/>
  <c r="PA3" i="16"/>
  <c r="OZ3" i="16"/>
  <c r="OY3" i="16"/>
  <c r="OX3" i="16"/>
  <c r="OW3" i="16"/>
  <c r="OV3" i="16"/>
  <c r="OU3" i="16"/>
  <c r="OT3" i="16"/>
  <c r="OS3" i="16"/>
  <c r="OR3" i="16"/>
  <c r="OQ3" i="16"/>
  <c r="OP3" i="16"/>
  <c r="OO3" i="16"/>
  <c r="ON3" i="16"/>
  <c r="OM3" i="16"/>
  <c r="OL3" i="16"/>
  <c r="OK3" i="16"/>
  <c r="OJ3" i="16"/>
  <c r="OI3" i="16"/>
  <c r="OH3" i="16"/>
  <c r="OG3" i="16"/>
  <c r="OF3" i="16"/>
  <c r="OE3" i="16"/>
  <c r="OD3" i="16"/>
  <c r="OC3" i="16"/>
  <c r="OB3" i="16"/>
  <c r="OA3" i="16"/>
  <c r="NZ3" i="16"/>
  <c r="NY3" i="16"/>
  <c r="NX3" i="16"/>
  <c r="NW3" i="16"/>
  <c r="NV3" i="16"/>
  <c r="NU3" i="16"/>
  <c r="NT3" i="16"/>
  <c r="NS3" i="16"/>
  <c r="NR3" i="16"/>
  <c r="NQ3" i="16"/>
  <c r="NP3" i="16"/>
  <c r="NO3" i="16"/>
  <c r="NN3" i="16"/>
  <c r="NM3" i="16"/>
  <c r="NL3" i="16"/>
  <c r="NK3" i="16"/>
  <c r="NJ3" i="16"/>
  <c r="NI3" i="16"/>
  <c r="NH3" i="16"/>
  <c r="NG3" i="16"/>
  <c r="NF3" i="16"/>
  <c r="NE3" i="16"/>
  <c r="ND3" i="16"/>
  <c r="NC3" i="16"/>
  <c r="NB3" i="16"/>
  <c r="NA3" i="16"/>
  <c r="MZ3" i="16"/>
  <c r="MY3" i="16"/>
  <c r="MX3" i="16"/>
  <c r="MW3" i="16"/>
  <c r="MV3" i="16"/>
  <c r="MU3" i="16"/>
  <c r="MT3" i="16"/>
  <c r="MS3" i="16"/>
  <c r="MR3" i="16"/>
  <c r="MQ3" i="16"/>
  <c r="MP3" i="16"/>
  <c r="MO3" i="16"/>
  <c r="MN3" i="16"/>
  <c r="MM3" i="16"/>
  <c r="ML3" i="16"/>
  <c r="MK3" i="16"/>
  <c r="MJ3" i="16"/>
  <c r="MI3" i="16"/>
  <c r="MH3" i="16"/>
  <c r="MG3" i="16"/>
  <c r="MF3" i="16"/>
  <c r="ME3" i="16"/>
  <c r="MD3" i="16"/>
  <c r="MC3" i="16"/>
  <c r="MB3" i="16"/>
  <c r="MA3" i="16"/>
  <c r="LZ3" i="16"/>
  <c r="LY3" i="16"/>
  <c r="LX3" i="16"/>
  <c r="LW3" i="16"/>
  <c r="LV3" i="16"/>
  <c r="LU3" i="16"/>
  <c r="LT3" i="16"/>
  <c r="LS3" i="16"/>
  <c r="LR3" i="16"/>
  <c r="LQ3" i="16"/>
  <c r="LP3" i="16"/>
  <c r="LO3" i="16"/>
  <c r="LN3" i="16"/>
  <c r="LM3" i="16"/>
  <c r="LL3" i="16"/>
  <c r="LK3" i="16"/>
  <c r="LJ3" i="16"/>
  <c r="LI3" i="16"/>
  <c r="LH3" i="16"/>
  <c r="LG3" i="16"/>
  <c r="LF3" i="16"/>
  <c r="LE3" i="16"/>
  <c r="LD3" i="16"/>
  <c r="LC3" i="16"/>
  <c r="LB3" i="16"/>
  <c r="LA3" i="16"/>
  <c r="KZ3" i="16"/>
  <c r="KY3" i="16"/>
  <c r="KX3" i="16"/>
  <c r="KW3" i="16"/>
  <c r="KV3" i="16"/>
  <c r="KU3" i="16"/>
  <c r="KT3" i="16"/>
  <c r="KS3" i="16"/>
  <c r="KR3" i="16"/>
  <c r="KQ3" i="16"/>
  <c r="KP3" i="16"/>
  <c r="KO3" i="16"/>
  <c r="KN3" i="16"/>
  <c r="KM3" i="16"/>
  <c r="KL3" i="16"/>
  <c r="KK3" i="16"/>
  <c r="KJ3" i="16"/>
  <c r="KI3" i="16"/>
  <c r="KH3" i="16"/>
  <c r="KG3" i="16"/>
  <c r="KF3" i="16"/>
  <c r="KE3" i="16"/>
  <c r="KD3" i="16"/>
  <c r="KC3" i="16"/>
  <c r="KB3" i="16"/>
  <c r="KA3" i="16"/>
  <c r="JZ3" i="16"/>
  <c r="JY3" i="16"/>
  <c r="JX3" i="16"/>
  <c r="JW3" i="16"/>
  <c r="JV3" i="16"/>
  <c r="JU3" i="16"/>
  <c r="JT3" i="16"/>
  <c r="JS3" i="16"/>
  <c r="JR3" i="16"/>
  <c r="JQ3" i="16"/>
  <c r="JP3" i="16"/>
  <c r="JO3" i="16"/>
  <c r="JN3" i="16"/>
  <c r="JM3" i="16"/>
  <c r="JL3" i="16"/>
  <c r="JK3" i="16"/>
  <c r="JJ3" i="16"/>
  <c r="JI3" i="16"/>
  <c r="JH3" i="16"/>
  <c r="JG3" i="16"/>
  <c r="JF3" i="16"/>
  <c r="JE3" i="16"/>
  <c r="JD3" i="16"/>
  <c r="JC3" i="16"/>
  <c r="JB3" i="16"/>
  <c r="JA3" i="16"/>
  <c r="IZ3" i="16"/>
  <c r="IY3" i="16"/>
  <c r="IX3" i="16"/>
  <c r="IW3" i="16"/>
  <c r="IV3" i="16"/>
  <c r="IU3" i="16"/>
  <c r="IT3" i="16"/>
  <c r="IS3" i="16"/>
  <c r="IR3" i="16"/>
  <c r="IQ3" i="16"/>
  <c r="IP3" i="16"/>
  <c r="IO3" i="16"/>
  <c r="IN3" i="16"/>
  <c r="IM3" i="16"/>
  <c r="IL3" i="16"/>
  <c r="IK3" i="16"/>
  <c r="IJ3" i="16"/>
  <c r="II3" i="16"/>
  <c r="IH3" i="16"/>
  <c r="IG3" i="16"/>
  <c r="IF3" i="16"/>
  <c r="IE3" i="16"/>
  <c r="ID3" i="16"/>
  <c r="IC3" i="16"/>
  <c r="IB3" i="16"/>
  <c r="IA3" i="16"/>
  <c r="HZ3" i="16"/>
  <c r="HY3" i="16"/>
  <c r="HX3" i="16"/>
  <c r="HW3" i="16"/>
  <c r="HV3" i="16"/>
  <c r="HU3" i="16"/>
  <c r="HT3" i="16"/>
  <c r="HS3" i="16"/>
  <c r="HR3" i="16"/>
  <c r="HQ3" i="16"/>
  <c r="HP3" i="16"/>
  <c r="HO3" i="16"/>
  <c r="HN3" i="16"/>
  <c r="HM3" i="16"/>
  <c r="HL3" i="16"/>
  <c r="HK3" i="16"/>
  <c r="HJ3" i="16"/>
  <c r="HI3" i="16"/>
  <c r="HH3" i="16"/>
  <c r="HG3" i="16"/>
  <c r="HF3" i="16"/>
  <c r="HE3" i="16"/>
  <c r="HD3" i="16"/>
  <c r="HC3" i="16"/>
  <c r="HB3" i="16"/>
  <c r="HA3" i="16"/>
  <c r="GZ3" i="16"/>
  <c r="GY3" i="16"/>
  <c r="GX3" i="16"/>
  <c r="GW3" i="16"/>
  <c r="GV3" i="16"/>
  <c r="GU3" i="16"/>
  <c r="GT3" i="16"/>
  <c r="GS3" i="16"/>
  <c r="GR3" i="16"/>
  <c r="GQ3" i="16"/>
  <c r="GP3" i="16"/>
  <c r="GO3" i="16"/>
  <c r="GN3" i="16"/>
  <c r="GM3" i="16"/>
  <c r="GL3" i="16"/>
  <c r="GK3" i="16"/>
  <c r="GJ3" i="16"/>
  <c r="GI3" i="16"/>
  <c r="GH3" i="16"/>
  <c r="GG3" i="16"/>
  <c r="GF3" i="16"/>
  <c r="GE3" i="16"/>
  <c r="GD3" i="16"/>
  <c r="GC3" i="16"/>
  <c r="GB3" i="16"/>
  <c r="GA3" i="16"/>
  <c r="FZ3" i="16"/>
  <c r="FY3" i="16"/>
  <c r="FX3" i="16"/>
  <c r="FW3" i="16"/>
  <c r="FV3" i="16"/>
  <c r="FU3" i="16"/>
  <c r="FT3" i="16"/>
  <c r="FS3" i="16"/>
  <c r="FR3" i="16"/>
  <c r="FQ3" i="16"/>
  <c r="FP3" i="16"/>
  <c r="FO3" i="16"/>
  <c r="FN3" i="16"/>
  <c r="FM3" i="16"/>
  <c r="FL3" i="16"/>
  <c r="FK3" i="16"/>
  <c r="FJ3" i="16"/>
  <c r="FI3" i="16"/>
  <c r="FH3" i="16"/>
  <c r="FG3" i="16"/>
  <c r="FF3" i="16"/>
  <c r="FE3" i="16"/>
  <c r="FD3" i="16"/>
  <c r="FC3" i="16"/>
  <c r="FB3" i="16"/>
  <c r="FA3" i="16"/>
  <c r="EZ3" i="16"/>
  <c r="EY3" i="16"/>
  <c r="EX3" i="16"/>
  <c r="EW3" i="16"/>
  <c r="EV3" i="16"/>
  <c r="EU3" i="16"/>
  <c r="ET3" i="16"/>
  <c r="ES3" i="16"/>
  <c r="ER3" i="16"/>
  <c r="EQ3" i="16"/>
  <c r="EP3" i="16"/>
  <c r="EO3" i="16"/>
  <c r="EN3" i="16"/>
  <c r="EM3" i="16"/>
  <c r="EL3" i="16"/>
  <c r="EK3" i="16"/>
  <c r="EJ3" i="16"/>
  <c r="EI3" i="16"/>
  <c r="EH3" i="16"/>
  <c r="EG3" i="16"/>
  <c r="EF3" i="16"/>
  <c r="EE3" i="16"/>
  <c r="ED3" i="16"/>
  <c r="EC3" i="16"/>
  <c r="EB3" i="16"/>
  <c r="EA3" i="16"/>
  <c r="DZ3" i="16"/>
  <c r="DY3" i="16"/>
  <c r="DX3" i="16"/>
  <c r="DW3" i="16"/>
  <c r="DV3" i="16"/>
  <c r="DU3" i="16"/>
  <c r="DT3" i="16"/>
  <c r="DS3" i="16"/>
  <c r="DR3" i="16"/>
  <c r="DQ3" i="16"/>
  <c r="DP3" i="16"/>
  <c r="DO3" i="16"/>
  <c r="DN3" i="16"/>
  <c r="DM3" i="16"/>
  <c r="DL3" i="16"/>
  <c r="DK3" i="16"/>
  <c r="DJ3" i="16"/>
  <c r="DI3" i="16"/>
  <c r="DH3" i="16"/>
  <c r="DG3" i="16"/>
  <c r="DF3" i="16"/>
  <c r="DE3" i="16"/>
  <c r="DD3" i="16"/>
  <c r="DC3" i="16"/>
  <c r="DB3" i="16"/>
  <c r="DA3" i="16"/>
  <c r="CZ3" i="16"/>
  <c r="CY3" i="16"/>
  <c r="CX3" i="16"/>
  <c r="CW3" i="16"/>
  <c r="CV3" i="16"/>
  <c r="CU3" i="16"/>
  <c r="CT3" i="16"/>
  <c r="CS3" i="16"/>
  <c r="CR3" i="16"/>
  <c r="CQ3" i="16"/>
  <c r="CP3" i="16"/>
  <c r="CO3" i="16"/>
  <c r="CN3" i="16"/>
  <c r="CM3" i="16"/>
  <c r="CL3" i="16"/>
  <c r="CK3" i="16"/>
  <c r="CJ3" i="16"/>
  <c r="CI3" i="16"/>
  <c r="CH3" i="16"/>
  <c r="CG3" i="16"/>
  <c r="CF3" i="16"/>
  <c r="CE3" i="16"/>
  <c r="CD3" i="16"/>
  <c r="CC3" i="16"/>
  <c r="CB3" i="16"/>
  <c r="CA3" i="16"/>
  <c r="BZ3" i="16"/>
  <c r="BY3" i="16"/>
  <c r="BX3" i="16"/>
  <c r="BW3" i="16"/>
  <c r="BV3" i="16"/>
  <c r="BU3" i="16"/>
  <c r="BT3" i="16"/>
  <c r="BS3" i="16"/>
  <c r="BR3" i="16"/>
  <c r="BQ3" i="16"/>
  <c r="BP3" i="16"/>
  <c r="BO3" i="16"/>
  <c r="BN3" i="16"/>
  <c r="BM3" i="16"/>
  <c r="BL3" i="16"/>
  <c r="BK3" i="16"/>
  <c r="BJ3" i="16"/>
  <c r="BI3" i="16"/>
  <c r="BH3" i="16"/>
  <c r="BG3" i="16"/>
  <c r="BF3" i="16"/>
  <c r="BE3" i="16"/>
  <c r="BD3" i="16"/>
  <c r="BC3" i="16"/>
  <c r="BB3" i="16"/>
  <c r="BA3" i="16"/>
  <c r="AZ3" i="16"/>
  <c r="AY3" i="16"/>
  <c r="AX3" i="16"/>
  <c r="AW3" i="16"/>
  <c r="AV3" i="16"/>
  <c r="AU3" i="16"/>
  <c r="AT3" i="16"/>
  <c r="AS3" i="16"/>
  <c r="AR3" i="16"/>
  <c r="AQ3" i="16"/>
  <c r="AP3" i="16"/>
  <c r="AO3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B8" i="13" a="1"/>
  <c r="B8" i="13" s="1"/>
  <c r="AA94" i="13"/>
  <c r="AA91" i="13"/>
  <c r="AB91" i="13" s="1"/>
  <c r="AA90" i="13"/>
  <c r="AB90" i="13" s="1"/>
  <c r="AA89" i="13"/>
  <c r="AB89" i="13" s="1"/>
  <c r="AA88" i="13"/>
  <c r="AB88" i="13" s="1"/>
  <c r="AB87" i="13"/>
  <c r="AA87" i="13"/>
  <c r="AA86" i="13"/>
  <c r="AB86" i="13" s="1"/>
  <c r="AA85" i="13"/>
  <c r="AB85" i="13" s="1"/>
  <c r="AA84" i="13"/>
  <c r="AB84" i="13" s="1"/>
  <c r="AA83" i="13"/>
  <c r="AB83" i="13" s="1"/>
  <c r="AA80" i="13"/>
  <c r="SQ58" i="13"/>
  <c r="SP58" i="13"/>
  <c r="SO58" i="13"/>
  <c r="SN58" i="13"/>
  <c r="SM58" i="13"/>
  <c r="SL58" i="13"/>
  <c r="SK58" i="13"/>
  <c r="SJ58" i="13"/>
  <c r="SI58" i="13"/>
  <c r="SH58" i="13"/>
  <c r="SG58" i="13"/>
  <c r="SF58" i="13"/>
  <c r="SE58" i="13"/>
  <c r="SD58" i="13"/>
  <c r="SC58" i="13"/>
  <c r="SB58" i="13"/>
  <c r="SA58" i="13"/>
  <c r="RZ58" i="13"/>
  <c r="RY58" i="13"/>
  <c r="RX58" i="13"/>
  <c r="RW58" i="13"/>
  <c r="RV58" i="13"/>
  <c r="RU58" i="13"/>
  <c r="RT58" i="13"/>
  <c r="RS58" i="13"/>
  <c r="RR58" i="13"/>
  <c r="RQ58" i="13"/>
  <c r="RP58" i="13"/>
  <c r="RO58" i="13"/>
  <c r="RN58" i="13"/>
  <c r="RM58" i="13"/>
  <c r="RL58" i="13"/>
  <c r="RK58" i="13"/>
  <c r="RJ58" i="13"/>
  <c r="RI58" i="13"/>
  <c r="RH58" i="13"/>
  <c r="RG58" i="13"/>
  <c r="RF58" i="13"/>
  <c r="RE58" i="13"/>
  <c r="RD58" i="13"/>
  <c r="RC58" i="13"/>
  <c r="RB58" i="13"/>
  <c r="RA58" i="13"/>
  <c r="QZ58" i="13"/>
  <c r="QY58" i="13"/>
  <c r="QX58" i="13"/>
  <c r="QW58" i="13"/>
  <c r="QV58" i="13"/>
  <c r="QU58" i="13"/>
  <c r="QT58" i="13"/>
  <c r="QS58" i="13"/>
  <c r="QR58" i="13"/>
  <c r="QQ58" i="13"/>
  <c r="QP58" i="13"/>
  <c r="QO58" i="13"/>
  <c r="QN58" i="13"/>
  <c r="QM58" i="13"/>
  <c r="QL58" i="13"/>
  <c r="QK58" i="13"/>
  <c r="QJ58" i="13"/>
  <c r="QI58" i="13"/>
  <c r="QH58" i="13"/>
  <c r="QG58" i="13"/>
  <c r="QF58" i="13"/>
  <c r="QE58" i="13"/>
  <c r="QD58" i="13"/>
  <c r="QC58" i="13"/>
  <c r="QB58" i="13"/>
  <c r="QA58" i="13"/>
  <c r="PZ58" i="13"/>
  <c r="PY58" i="13"/>
  <c r="PX58" i="13"/>
  <c r="PW58" i="13"/>
  <c r="PV58" i="13"/>
  <c r="PU58" i="13"/>
  <c r="PT58" i="13"/>
  <c r="PS58" i="13"/>
  <c r="PR58" i="13"/>
  <c r="PQ58" i="13"/>
  <c r="PP58" i="13"/>
  <c r="PO58" i="13"/>
  <c r="PN58" i="13"/>
  <c r="PM58" i="13"/>
  <c r="PL58" i="13"/>
  <c r="PK58" i="13"/>
  <c r="PJ58" i="13"/>
  <c r="PI58" i="13"/>
  <c r="PH58" i="13"/>
  <c r="PG58" i="13"/>
  <c r="PF58" i="13"/>
  <c r="PE58" i="13"/>
  <c r="PD58" i="13"/>
  <c r="PC58" i="13"/>
  <c r="PB58" i="13"/>
  <c r="PA58" i="13"/>
  <c r="OZ58" i="13"/>
  <c r="OY58" i="13"/>
  <c r="OX58" i="13"/>
  <c r="OW58" i="13"/>
  <c r="OV58" i="13"/>
  <c r="OU58" i="13"/>
  <c r="OT58" i="13"/>
  <c r="OS58" i="13"/>
  <c r="OR58" i="13"/>
  <c r="OQ58" i="13"/>
  <c r="OP58" i="13"/>
  <c r="OO58" i="13"/>
  <c r="ON58" i="13"/>
  <c r="OM58" i="13"/>
  <c r="OL58" i="13"/>
  <c r="OK58" i="13"/>
  <c r="OJ58" i="13"/>
  <c r="OI58" i="13"/>
  <c r="OH58" i="13"/>
  <c r="OG58" i="13"/>
  <c r="OF58" i="13"/>
  <c r="OE58" i="13"/>
  <c r="OD58" i="13"/>
  <c r="OC58" i="13"/>
  <c r="OB58" i="13"/>
  <c r="OA58" i="13"/>
  <c r="NZ58" i="13"/>
  <c r="NY58" i="13"/>
  <c r="NX58" i="13"/>
  <c r="NW58" i="13"/>
  <c r="NV58" i="13"/>
  <c r="NU58" i="13"/>
  <c r="NT58" i="13"/>
  <c r="NS58" i="13"/>
  <c r="NR58" i="13"/>
  <c r="NQ58" i="13"/>
  <c r="NP58" i="13"/>
  <c r="NO58" i="13"/>
  <c r="NN58" i="13"/>
  <c r="NM58" i="13"/>
  <c r="NL58" i="13"/>
  <c r="NK58" i="13"/>
  <c r="NJ58" i="13"/>
  <c r="NI58" i="13"/>
  <c r="NH58" i="13"/>
  <c r="NG58" i="13"/>
  <c r="NF58" i="13"/>
  <c r="NE58" i="13"/>
  <c r="ND58" i="13"/>
  <c r="NC58" i="13"/>
  <c r="NB58" i="13"/>
  <c r="NA58" i="13"/>
  <c r="MZ58" i="13"/>
  <c r="MY58" i="13"/>
  <c r="MX58" i="13"/>
  <c r="MW58" i="13"/>
  <c r="MV58" i="13"/>
  <c r="MU58" i="13"/>
  <c r="MT58" i="13"/>
  <c r="MS58" i="13"/>
  <c r="MR58" i="13"/>
  <c r="MQ58" i="13"/>
  <c r="MP58" i="13"/>
  <c r="MO58" i="13"/>
  <c r="MN58" i="13"/>
  <c r="MM58" i="13"/>
  <c r="ML58" i="13"/>
  <c r="MK58" i="13"/>
  <c r="MJ58" i="13"/>
  <c r="MI58" i="13"/>
  <c r="MH58" i="13"/>
  <c r="MG58" i="13"/>
  <c r="MF58" i="13"/>
  <c r="ME58" i="13"/>
  <c r="MD58" i="13"/>
  <c r="MC58" i="13"/>
  <c r="MB58" i="13"/>
  <c r="MA58" i="13"/>
  <c r="LZ58" i="13"/>
  <c r="LY58" i="13"/>
  <c r="LX58" i="13"/>
  <c r="LW58" i="13"/>
  <c r="LV58" i="13"/>
  <c r="LU58" i="13"/>
  <c r="LT58" i="13"/>
  <c r="LS58" i="13"/>
  <c r="LR58" i="13"/>
  <c r="LQ58" i="13"/>
  <c r="LP58" i="13"/>
  <c r="LO58" i="13"/>
  <c r="LN58" i="13"/>
  <c r="LM58" i="13"/>
  <c r="LL58" i="13"/>
  <c r="LK58" i="13"/>
  <c r="LJ58" i="13"/>
  <c r="LI58" i="13"/>
  <c r="LH58" i="13"/>
  <c r="LG58" i="13"/>
  <c r="LF58" i="13"/>
  <c r="LE58" i="13"/>
  <c r="LD58" i="13"/>
  <c r="LC58" i="13"/>
  <c r="LB58" i="13"/>
  <c r="LA58" i="13"/>
  <c r="KZ58" i="13"/>
  <c r="KY58" i="13"/>
  <c r="KX58" i="13"/>
  <c r="KW58" i="13"/>
  <c r="KV58" i="13"/>
  <c r="KU58" i="13"/>
  <c r="KT58" i="13"/>
  <c r="KS58" i="13"/>
  <c r="KR58" i="13"/>
  <c r="KQ58" i="13"/>
  <c r="KP58" i="13"/>
  <c r="KO58" i="13"/>
  <c r="KN58" i="13"/>
  <c r="KM58" i="13"/>
  <c r="KL58" i="13"/>
  <c r="KK58" i="13"/>
  <c r="KJ58" i="13"/>
  <c r="KI58" i="13"/>
  <c r="KH58" i="13"/>
  <c r="KG58" i="13"/>
  <c r="KF58" i="13"/>
  <c r="KE58" i="13"/>
  <c r="KD58" i="13"/>
  <c r="KC58" i="13"/>
  <c r="KB58" i="13"/>
  <c r="KA58" i="13"/>
  <c r="JZ58" i="13"/>
  <c r="JY58" i="13"/>
  <c r="JX58" i="13"/>
  <c r="JW58" i="13"/>
  <c r="JV58" i="13"/>
  <c r="JU58" i="13"/>
  <c r="JT58" i="13"/>
  <c r="JS58" i="13"/>
  <c r="JR58" i="13"/>
  <c r="JQ58" i="13"/>
  <c r="JP58" i="13"/>
  <c r="JO58" i="13"/>
  <c r="JN58" i="13"/>
  <c r="JM58" i="13"/>
  <c r="JL58" i="13"/>
  <c r="JK58" i="13"/>
  <c r="JJ58" i="13"/>
  <c r="JI58" i="13"/>
  <c r="JH58" i="13"/>
  <c r="JG58" i="13"/>
  <c r="JF58" i="13"/>
  <c r="JE58" i="13"/>
  <c r="JD58" i="13"/>
  <c r="JC58" i="13"/>
  <c r="JB58" i="13"/>
  <c r="JA58" i="13"/>
  <c r="IZ58" i="13"/>
  <c r="IY58" i="13"/>
  <c r="IX58" i="13"/>
  <c r="IW58" i="13"/>
  <c r="IV58" i="13"/>
  <c r="IU58" i="13"/>
  <c r="IT58" i="13"/>
  <c r="IS58" i="13"/>
  <c r="IR58" i="13"/>
  <c r="IQ58" i="13"/>
  <c r="IP58" i="13"/>
  <c r="IO58" i="13"/>
  <c r="IN58" i="13"/>
  <c r="IM58" i="13"/>
  <c r="IL58" i="13"/>
  <c r="IK58" i="13"/>
  <c r="IJ58" i="13"/>
  <c r="II58" i="13"/>
  <c r="IH58" i="13"/>
  <c r="IG58" i="13"/>
  <c r="IF58" i="13"/>
  <c r="IE58" i="13"/>
  <c r="ID58" i="13"/>
  <c r="IC58" i="13"/>
  <c r="IB58" i="13"/>
  <c r="IA58" i="13"/>
  <c r="HZ58" i="13"/>
  <c r="HY58" i="13"/>
  <c r="HX58" i="13"/>
  <c r="HW58" i="13"/>
  <c r="HV58" i="13"/>
  <c r="HU58" i="13"/>
  <c r="HT58" i="13"/>
  <c r="HS58" i="13"/>
  <c r="HR58" i="13"/>
  <c r="HQ58" i="13"/>
  <c r="HP58" i="13"/>
  <c r="HO58" i="13"/>
  <c r="HN58" i="13"/>
  <c r="HM58" i="13"/>
  <c r="HL58" i="13"/>
  <c r="HK58" i="13"/>
  <c r="HJ58" i="13"/>
  <c r="HI58" i="13"/>
  <c r="HH58" i="13"/>
  <c r="HG58" i="13"/>
  <c r="HF58" i="13"/>
  <c r="HE58" i="13"/>
  <c r="HD58" i="13"/>
  <c r="HC58" i="13"/>
  <c r="HB58" i="13"/>
  <c r="HA58" i="13"/>
  <c r="GZ58" i="13"/>
  <c r="GY58" i="13"/>
  <c r="GX58" i="13"/>
  <c r="GW58" i="13"/>
  <c r="GV58" i="13"/>
  <c r="GU58" i="13"/>
  <c r="GT58" i="13"/>
  <c r="GS58" i="13"/>
  <c r="GR58" i="13"/>
  <c r="GQ58" i="13"/>
  <c r="GP58" i="13"/>
  <c r="GO58" i="13"/>
  <c r="GN58" i="13"/>
  <c r="GM58" i="13"/>
  <c r="GL58" i="13"/>
  <c r="GK58" i="13"/>
  <c r="GJ58" i="13"/>
  <c r="GI58" i="13"/>
  <c r="GH58" i="13"/>
  <c r="GG58" i="13"/>
  <c r="GF58" i="13"/>
  <c r="GE58" i="13"/>
  <c r="GD58" i="13"/>
  <c r="GC58" i="13"/>
  <c r="GB58" i="13"/>
  <c r="GA58" i="13"/>
  <c r="FZ58" i="13"/>
  <c r="FY58" i="13"/>
  <c r="FX58" i="13"/>
  <c r="FW58" i="13"/>
  <c r="FV58" i="13"/>
  <c r="FU58" i="13"/>
  <c r="FT58" i="13"/>
  <c r="FS58" i="13"/>
  <c r="FR58" i="13"/>
  <c r="FQ58" i="13"/>
  <c r="FP58" i="13"/>
  <c r="FO58" i="13"/>
  <c r="FN58" i="13"/>
  <c r="FM58" i="13"/>
  <c r="FL58" i="13"/>
  <c r="FK58" i="13"/>
  <c r="FJ58" i="13"/>
  <c r="FI58" i="13"/>
  <c r="FH58" i="13"/>
  <c r="FG58" i="13"/>
  <c r="FF58" i="13"/>
  <c r="FE58" i="13"/>
  <c r="FD58" i="13"/>
  <c r="FC58" i="13"/>
  <c r="FB58" i="13"/>
  <c r="FA58" i="13"/>
  <c r="EZ58" i="13"/>
  <c r="EY58" i="13"/>
  <c r="EX58" i="13"/>
  <c r="EW58" i="13"/>
  <c r="EV58" i="13"/>
  <c r="EU58" i="13"/>
  <c r="ET58" i="13"/>
  <c r="ES58" i="13"/>
  <c r="ER58" i="13"/>
  <c r="EQ58" i="13"/>
  <c r="EP58" i="13"/>
  <c r="EO58" i="13"/>
  <c r="EN58" i="13"/>
  <c r="EM58" i="13"/>
  <c r="EL58" i="13"/>
  <c r="EK58" i="13"/>
  <c r="EJ58" i="13"/>
  <c r="EI58" i="13"/>
  <c r="EH58" i="13"/>
  <c r="EG58" i="13"/>
  <c r="EF58" i="13"/>
  <c r="EE58" i="13"/>
  <c r="ED58" i="13"/>
  <c r="EC58" i="13"/>
  <c r="EB58" i="13"/>
  <c r="EA58" i="13"/>
  <c r="DZ58" i="13"/>
  <c r="DY58" i="13"/>
  <c r="DX58" i="13"/>
  <c r="DW58" i="13"/>
  <c r="DV58" i="13"/>
  <c r="DU58" i="13"/>
  <c r="DT58" i="13"/>
  <c r="DS58" i="13"/>
  <c r="DR58" i="13"/>
  <c r="DQ58" i="13"/>
  <c r="DP58" i="13"/>
  <c r="DO58" i="13"/>
  <c r="DN58" i="13"/>
  <c r="DM58" i="13"/>
  <c r="DL58" i="13"/>
  <c r="DK58" i="13"/>
  <c r="DJ58" i="13"/>
  <c r="DI58" i="13"/>
  <c r="DH58" i="13"/>
  <c r="DG58" i="13"/>
  <c r="DF58" i="13"/>
  <c r="DE58" i="13"/>
  <c r="DD58" i="13"/>
  <c r="DC58" i="13"/>
  <c r="DB58" i="13"/>
  <c r="DA58" i="13"/>
  <c r="CZ58" i="13"/>
  <c r="CY58" i="13"/>
  <c r="CX58" i="13"/>
  <c r="CW58" i="13"/>
  <c r="CV58" i="13"/>
  <c r="CU58" i="13"/>
  <c r="CT58" i="13"/>
  <c r="CS58" i="13"/>
  <c r="CR58" i="13"/>
  <c r="CQ58" i="13"/>
  <c r="CP58" i="13"/>
  <c r="CO58" i="13"/>
  <c r="CN58" i="13"/>
  <c r="CM58" i="13"/>
  <c r="CL58" i="13"/>
  <c r="CK58" i="13"/>
  <c r="CJ58" i="13"/>
  <c r="CI58" i="13"/>
  <c r="CH58" i="13"/>
  <c r="CG58" i="13"/>
  <c r="CF58" i="13"/>
  <c r="CE58" i="13"/>
  <c r="CD58" i="13"/>
  <c r="CC58" i="13"/>
  <c r="CB58" i="13"/>
  <c r="CA58" i="13"/>
  <c r="BZ58" i="13"/>
  <c r="BY58" i="13"/>
  <c r="BX58" i="13"/>
  <c r="BW58" i="13"/>
  <c r="BV58" i="13"/>
  <c r="BU58" i="13"/>
  <c r="BT58" i="13"/>
  <c r="BS58" i="13"/>
  <c r="BR58" i="13"/>
  <c r="BQ58" i="13"/>
  <c r="BP58" i="13"/>
  <c r="BO58" i="13"/>
  <c r="BN58" i="13"/>
  <c r="BM58" i="13"/>
  <c r="BL58" i="13"/>
  <c r="BK58" i="13"/>
  <c r="BJ58" i="13"/>
  <c r="BI58" i="13"/>
  <c r="BH58" i="13"/>
  <c r="BG58" i="13"/>
  <c r="BF58" i="13"/>
  <c r="BE58" i="13"/>
  <c r="BD58" i="13"/>
  <c r="BC58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B58" i="13"/>
  <c r="AA103" i="13" s="1"/>
  <c r="SQ57" i="13"/>
  <c r="SP57" i="13"/>
  <c r="SO57" i="13"/>
  <c r="SN57" i="13"/>
  <c r="SM57" i="13"/>
  <c r="SL57" i="13"/>
  <c r="SK57" i="13"/>
  <c r="SJ57" i="13"/>
  <c r="SI57" i="13"/>
  <c r="SH57" i="13"/>
  <c r="SG57" i="13"/>
  <c r="SF57" i="13"/>
  <c r="SE57" i="13"/>
  <c r="SD57" i="13"/>
  <c r="SC57" i="13"/>
  <c r="SB57" i="13"/>
  <c r="SA57" i="13"/>
  <c r="RZ57" i="13"/>
  <c r="RY57" i="13"/>
  <c r="RX57" i="13"/>
  <c r="RW57" i="13"/>
  <c r="RV57" i="13"/>
  <c r="RU57" i="13"/>
  <c r="RT57" i="13"/>
  <c r="RS57" i="13"/>
  <c r="RR57" i="13"/>
  <c r="RQ57" i="13"/>
  <c r="RP57" i="13"/>
  <c r="RO57" i="13"/>
  <c r="RN57" i="13"/>
  <c r="RM57" i="13"/>
  <c r="RL57" i="13"/>
  <c r="RK57" i="13"/>
  <c r="RJ57" i="13"/>
  <c r="RI57" i="13"/>
  <c r="RH57" i="13"/>
  <c r="RG57" i="13"/>
  <c r="RF57" i="13"/>
  <c r="RE57" i="13"/>
  <c r="RD57" i="13"/>
  <c r="RC57" i="13"/>
  <c r="RB57" i="13"/>
  <c r="RA57" i="13"/>
  <c r="QZ57" i="13"/>
  <c r="QY57" i="13"/>
  <c r="QX57" i="13"/>
  <c r="QW57" i="13"/>
  <c r="QV57" i="13"/>
  <c r="QU57" i="13"/>
  <c r="QT57" i="13"/>
  <c r="QS57" i="13"/>
  <c r="QR57" i="13"/>
  <c r="QQ57" i="13"/>
  <c r="QP57" i="13"/>
  <c r="QO57" i="13"/>
  <c r="QN57" i="13"/>
  <c r="QM57" i="13"/>
  <c r="QL57" i="13"/>
  <c r="QK57" i="13"/>
  <c r="QJ57" i="13"/>
  <c r="QI57" i="13"/>
  <c r="QH57" i="13"/>
  <c r="QG57" i="13"/>
  <c r="QF57" i="13"/>
  <c r="QE57" i="13"/>
  <c r="QD57" i="13"/>
  <c r="QC57" i="13"/>
  <c r="QB57" i="13"/>
  <c r="QA57" i="13"/>
  <c r="PZ57" i="13"/>
  <c r="PY57" i="13"/>
  <c r="PX57" i="13"/>
  <c r="PW57" i="13"/>
  <c r="PV57" i="13"/>
  <c r="PU57" i="13"/>
  <c r="PT57" i="13"/>
  <c r="PS57" i="13"/>
  <c r="PR57" i="13"/>
  <c r="PQ57" i="13"/>
  <c r="PP57" i="13"/>
  <c r="PO57" i="13"/>
  <c r="PN57" i="13"/>
  <c r="PM57" i="13"/>
  <c r="PL57" i="13"/>
  <c r="PK57" i="13"/>
  <c r="PJ57" i="13"/>
  <c r="PI57" i="13"/>
  <c r="PH57" i="13"/>
  <c r="PG57" i="13"/>
  <c r="PF57" i="13"/>
  <c r="PE57" i="13"/>
  <c r="PD57" i="13"/>
  <c r="PC57" i="13"/>
  <c r="PB57" i="13"/>
  <c r="PA57" i="13"/>
  <c r="OZ57" i="13"/>
  <c r="OY57" i="13"/>
  <c r="OX57" i="13"/>
  <c r="OW57" i="13"/>
  <c r="OV57" i="13"/>
  <c r="OU57" i="13"/>
  <c r="OT57" i="13"/>
  <c r="OS57" i="13"/>
  <c r="OR57" i="13"/>
  <c r="OQ57" i="13"/>
  <c r="OP57" i="13"/>
  <c r="OO57" i="13"/>
  <c r="ON57" i="13"/>
  <c r="OM57" i="13"/>
  <c r="OL57" i="13"/>
  <c r="OK57" i="13"/>
  <c r="OJ57" i="13"/>
  <c r="OI57" i="13"/>
  <c r="OH57" i="13"/>
  <c r="OG57" i="13"/>
  <c r="OF57" i="13"/>
  <c r="OE57" i="13"/>
  <c r="OD57" i="13"/>
  <c r="OC57" i="13"/>
  <c r="OB57" i="13"/>
  <c r="OA57" i="13"/>
  <c r="NZ57" i="13"/>
  <c r="NY57" i="13"/>
  <c r="NX57" i="13"/>
  <c r="NW57" i="13"/>
  <c r="NV57" i="13"/>
  <c r="NU57" i="13"/>
  <c r="NT57" i="13"/>
  <c r="NS57" i="13"/>
  <c r="NR57" i="13"/>
  <c r="NQ57" i="13"/>
  <c r="NP57" i="13"/>
  <c r="NO57" i="13"/>
  <c r="NN57" i="13"/>
  <c r="NM57" i="13"/>
  <c r="NL57" i="13"/>
  <c r="NK57" i="13"/>
  <c r="NJ57" i="13"/>
  <c r="NI57" i="13"/>
  <c r="NH57" i="13"/>
  <c r="NG57" i="13"/>
  <c r="NF57" i="13"/>
  <c r="NE57" i="13"/>
  <c r="ND57" i="13"/>
  <c r="NC57" i="13"/>
  <c r="NB57" i="13"/>
  <c r="NA57" i="13"/>
  <c r="MZ57" i="13"/>
  <c r="MY57" i="13"/>
  <c r="MX57" i="13"/>
  <c r="MW57" i="13"/>
  <c r="MV57" i="13"/>
  <c r="MU57" i="13"/>
  <c r="MT57" i="13"/>
  <c r="MS57" i="13"/>
  <c r="MR57" i="13"/>
  <c r="MQ57" i="13"/>
  <c r="MP57" i="13"/>
  <c r="MO57" i="13"/>
  <c r="MN57" i="13"/>
  <c r="MM57" i="13"/>
  <c r="ML57" i="13"/>
  <c r="MK57" i="13"/>
  <c r="MJ57" i="13"/>
  <c r="MI57" i="13"/>
  <c r="MH57" i="13"/>
  <c r="MG57" i="13"/>
  <c r="MF57" i="13"/>
  <c r="ME57" i="13"/>
  <c r="MD57" i="13"/>
  <c r="MC57" i="13"/>
  <c r="MB57" i="13"/>
  <c r="MA57" i="13"/>
  <c r="LZ57" i="13"/>
  <c r="LY57" i="13"/>
  <c r="LX57" i="13"/>
  <c r="LW57" i="13"/>
  <c r="LV57" i="13"/>
  <c r="LU57" i="13"/>
  <c r="LT57" i="13"/>
  <c r="LS57" i="13"/>
  <c r="LR57" i="13"/>
  <c r="LQ57" i="13"/>
  <c r="LP57" i="13"/>
  <c r="LO57" i="13"/>
  <c r="LN57" i="13"/>
  <c r="LM57" i="13"/>
  <c r="LL57" i="13"/>
  <c r="LK57" i="13"/>
  <c r="LJ57" i="13"/>
  <c r="LI57" i="13"/>
  <c r="LH57" i="13"/>
  <c r="LG57" i="13"/>
  <c r="LF57" i="13"/>
  <c r="LE57" i="13"/>
  <c r="LD57" i="13"/>
  <c r="LC57" i="13"/>
  <c r="LB57" i="13"/>
  <c r="LA57" i="13"/>
  <c r="KZ57" i="13"/>
  <c r="KY57" i="13"/>
  <c r="KX57" i="13"/>
  <c r="KW57" i="13"/>
  <c r="KV57" i="13"/>
  <c r="KU57" i="13"/>
  <c r="KT57" i="13"/>
  <c r="KS57" i="13"/>
  <c r="KR57" i="13"/>
  <c r="KQ57" i="13"/>
  <c r="KP57" i="13"/>
  <c r="KO57" i="13"/>
  <c r="KN57" i="13"/>
  <c r="KM57" i="13"/>
  <c r="KL57" i="13"/>
  <c r="KK57" i="13"/>
  <c r="KJ57" i="13"/>
  <c r="KI57" i="13"/>
  <c r="KH57" i="13"/>
  <c r="KG57" i="13"/>
  <c r="KF57" i="13"/>
  <c r="KE57" i="13"/>
  <c r="KD57" i="13"/>
  <c r="KC57" i="13"/>
  <c r="KB57" i="13"/>
  <c r="KA57" i="13"/>
  <c r="JZ57" i="13"/>
  <c r="JY57" i="13"/>
  <c r="JX57" i="13"/>
  <c r="JW57" i="13"/>
  <c r="JV57" i="13"/>
  <c r="JU57" i="13"/>
  <c r="JT57" i="13"/>
  <c r="JS57" i="13"/>
  <c r="JR57" i="13"/>
  <c r="JQ57" i="13"/>
  <c r="JP57" i="13"/>
  <c r="JO57" i="13"/>
  <c r="JN57" i="13"/>
  <c r="JM57" i="13"/>
  <c r="JL57" i="13"/>
  <c r="JK57" i="13"/>
  <c r="JJ57" i="13"/>
  <c r="JI57" i="13"/>
  <c r="JH57" i="13"/>
  <c r="JG57" i="13"/>
  <c r="JF57" i="13"/>
  <c r="JE57" i="13"/>
  <c r="JD57" i="13"/>
  <c r="JC57" i="13"/>
  <c r="JB57" i="13"/>
  <c r="JA57" i="13"/>
  <c r="IZ57" i="13"/>
  <c r="IY57" i="13"/>
  <c r="IX57" i="13"/>
  <c r="IW57" i="13"/>
  <c r="IV57" i="13"/>
  <c r="IU57" i="13"/>
  <c r="IT57" i="13"/>
  <c r="IS57" i="13"/>
  <c r="IR57" i="13"/>
  <c r="IQ57" i="13"/>
  <c r="IP57" i="13"/>
  <c r="IO57" i="13"/>
  <c r="IN57" i="13"/>
  <c r="IM57" i="13"/>
  <c r="IL57" i="13"/>
  <c r="IK57" i="13"/>
  <c r="IJ57" i="13"/>
  <c r="II57" i="13"/>
  <c r="IH57" i="13"/>
  <c r="IG57" i="13"/>
  <c r="IF57" i="13"/>
  <c r="IE57" i="13"/>
  <c r="ID57" i="13"/>
  <c r="IC57" i="13"/>
  <c r="IB57" i="13"/>
  <c r="IA57" i="13"/>
  <c r="HZ57" i="13"/>
  <c r="HY57" i="13"/>
  <c r="HX57" i="13"/>
  <c r="HW57" i="13"/>
  <c r="HV57" i="13"/>
  <c r="HU57" i="13"/>
  <c r="HT57" i="13"/>
  <c r="HS57" i="13"/>
  <c r="HR57" i="13"/>
  <c r="HQ57" i="13"/>
  <c r="HP57" i="13"/>
  <c r="HO57" i="13"/>
  <c r="HN57" i="13"/>
  <c r="HM57" i="13"/>
  <c r="HL57" i="13"/>
  <c r="HK57" i="13"/>
  <c r="HJ57" i="13"/>
  <c r="HI57" i="13"/>
  <c r="HH57" i="13"/>
  <c r="HG57" i="13"/>
  <c r="HF57" i="13"/>
  <c r="HE57" i="13"/>
  <c r="HD57" i="13"/>
  <c r="HC57" i="13"/>
  <c r="HB57" i="13"/>
  <c r="HA57" i="13"/>
  <c r="GZ57" i="13"/>
  <c r="GY57" i="13"/>
  <c r="GX57" i="13"/>
  <c r="GW57" i="13"/>
  <c r="GV57" i="13"/>
  <c r="GU57" i="13"/>
  <c r="GT57" i="13"/>
  <c r="GS57" i="13"/>
  <c r="GR57" i="13"/>
  <c r="GQ57" i="13"/>
  <c r="GP57" i="13"/>
  <c r="GO57" i="13"/>
  <c r="GN57" i="13"/>
  <c r="GM57" i="13"/>
  <c r="GL57" i="13"/>
  <c r="GK57" i="13"/>
  <c r="GJ57" i="13"/>
  <c r="GI57" i="13"/>
  <c r="GH57" i="13"/>
  <c r="GG57" i="13"/>
  <c r="GF57" i="13"/>
  <c r="GE57" i="13"/>
  <c r="GD57" i="13"/>
  <c r="GC57" i="13"/>
  <c r="GB57" i="13"/>
  <c r="GA57" i="13"/>
  <c r="FZ57" i="13"/>
  <c r="FY57" i="13"/>
  <c r="FX57" i="13"/>
  <c r="FW57" i="13"/>
  <c r="FV57" i="13"/>
  <c r="FU57" i="13"/>
  <c r="FT57" i="13"/>
  <c r="FS57" i="13"/>
  <c r="FR57" i="13"/>
  <c r="FQ57" i="13"/>
  <c r="FP57" i="13"/>
  <c r="FO57" i="13"/>
  <c r="FN57" i="13"/>
  <c r="FM57" i="13"/>
  <c r="FL57" i="13"/>
  <c r="FK57" i="13"/>
  <c r="FJ57" i="13"/>
  <c r="FI57" i="13"/>
  <c r="FH57" i="13"/>
  <c r="FG57" i="13"/>
  <c r="FF57" i="13"/>
  <c r="FE57" i="13"/>
  <c r="FD57" i="13"/>
  <c r="FC57" i="13"/>
  <c r="FB57" i="13"/>
  <c r="FA57" i="13"/>
  <c r="EZ57" i="13"/>
  <c r="EY57" i="13"/>
  <c r="EX57" i="13"/>
  <c r="EW57" i="13"/>
  <c r="EV57" i="13"/>
  <c r="EU57" i="13"/>
  <c r="ET57" i="13"/>
  <c r="ES57" i="13"/>
  <c r="ER57" i="13"/>
  <c r="EQ57" i="13"/>
  <c r="EP57" i="13"/>
  <c r="EO57" i="13"/>
  <c r="EN57" i="13"/>
  <c r="EM57" i="13"/>
  <c r="EL57" i="13"/>
  <c r="EK57" i="13"/>
  <c r="EJ57" i="13"/>
  <c r="EI57" i="13"/>
  <c r="EH57" i="13"/>
  <c r="EG57" i="13"/>
  <c r="EF57" i="13"/>
  <c r="EE57" i="13"/>
  <c r="ED57" i="13"/>
  <c r="EC57" i="13"/>
  <c r="EB57" i="13"/>
  <c r="EA57" i="13"/>
  <c r="DZ57" i="13"/>
  <c r="DY57" i="13"/>
  <c r="DX57" i="13"/>
  <c r="DW57" i="13"/>
  <c r="DV57" i="13"/>
  <c r="DU57" i="13"/>
  <c r="DT57" i="13"/>
  <c r="DS57" i="13"/>
  <c r="DR57" i="13"/>
  <c r="DQ57" i="13"/>
  <c r="DP57" i="13"/>
  <c r="DO57" i="13"/>
  <c r="DN57" i="13"/>
  <c r="DM57" i="13"/>
  <c r="DL57" i="13"/>
  <c r="DK57" i="13"/>
  <c r="DJ57" i="13"/>
  <c r="DI57" i="13"/>
  <c r="DH57" i="13"/>
  <c r="DG57" i="13"/>
  <c r="DF57" i="13"/>
  <c r="DE57" i="13"/>
  <c r="DD57" i="13"/>
  <c r="DC57" i="13"/>
  <c r="DB57" i="13"/>
  <c r="DA57" i="13"/>
  <c r="CZ57" i="13"/>
  <c r="CY57" i="13"/>
  <c r="CX57" i="13"/>
  <c r="CW57" i="13"/>
  <c r="CV57" i="13"/>
  <c r="CU57" i="13"/>
  <c r="CT57" i="13"/>
  <c r="CS57" i="13"/>
  <c r="CR57" i="13"/>
  <c r="CQ57" i="13"/>
  <c r="CP57" i="13"/>
  <c r="CO57" i="13"/>
  <c r="CN57" i="13"/>
  <c r="CM57" i="13"/>
  <c r="CL57" i="13"/>
  <c r="CK57" i="13"/>
  <c r="CJ57" i="13"/>
  <c r="CI57" i="13"/>
  <c r="CH57" i="13"/>
  <c r="CG57" i="13"/>
  <c r="CF57" i="13"/>
  <c r="CE57" i="13"/>
  <c r="CD57" i="13"/>
  <c r="CC57" i="13"/>
  <c r="CB57" i="13"/>
  <c r="CA57" i="13"/>
  <c r="BZ57" i="13"/>
  <c r="BY57" i="13"/>
  <c r="BX57" i="13"/>
  <c r="BW57" i="13"/>
  <c r="BV57" i="13"/>
  <c r="BU57" i="13"/>
  <c r="BT57" i="13"/>
  <c r="BS57" i="13"/>
  <c r="BR57" i="13"/>
  <c r="BQ57" i="13"/>
  <c r="BP57" i="13"/>
  <c r="BO57" i="13"/>
  <c r="BN57" i="13"/>
  <c r="BM57" i="13"/>
  <c r="BL57" i="13"/>
  <c r="BK57" i="13"/>
  <c r="BJ57" i="13"/>
  <c r="BI57" i="13"/>
  <c r="BH57" i="13"/>
  <c r="BG57" i="13"/>
  <c r="BF57" i="13"/>
  <c r="BE57" i="13"/>
  <c r="BD57" i="13"/>
  <c r="BC57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B57" i="13"/>
  <c r="AA102" i="13" s="1"/>
  <c r="SQ56" i="13"/>
  <c r="SP56" i="13"/>
  <c r="SO56" i="13"/>
  <c r="SN56" i="13"/>
  <c r="SM56" i="13"/>
  <c r="SL56" i="13"/>
  <c r="SK56" i="13"/>
  <c r="SJ56" i="13"/>
  <c r="SI56" i="13"/>
  <c r="SH56" i="13"/>
  <c r="SG56" i="13"/>
  <c r="SF56" i="13"/>
  <c r="SE56" i="13"/>
  <c r="SD56" i="13"/>
  <c r="SC56" i="13"/>
  <c r="SB56" i="13"/>
  <c r="SA56" i="13"/>
  <c r="RZ56" i="13"/>
  <c r="RY56" i="13"/>
  <c r="RX56" i="13"/>
  <c r="RW56" i="13"/>
  <c r="RV56" i="13"/>
  <c r="RU56" i="13"/>
  <c r="RT56" i="13"/>
  <c r="RS56" i="13"/>
  <c r="RR56" i="13"/>
  <c r="RQ56" i="13"/>
  <c r="RP56" i="13"/>
  <c r="RO56" i="13"/>
  <c r="RN56" i="13"/>
  <c r="RM56" i="13"/>
  <c r="RL56" i="13"/>
  <c r="RK56" i="13"/>
  <c r="RJ56" i="13"/>
  <c r="RI56" i="13"/>
  <c r="RH56" i="13"/>
  <c r="RG56" i="13"/>
  <c r="RF56" i="13"/>
  <c r="RE56" i="13"/>
  <c r="RD56" i="13"/>
  <c r="RC56" i="13"/>
  <c r="RB56" i="13"/>
  <c r="RA56" i="13"/>
  <c r="QZ56" i="13"/>
  <c r="QY56" i="13"/>
  <c r="QX56" i="13"/>
  <c r="QW56" i="13"/>
  <c r="QV56" i="13"/>
  <c r="QU56" i="13"/>
  <c r="QT56" i="13"/>
  <c r="QS56" i="13"/>
  <c r="QR56" i="13"/>
  <c r="QQ56" i="13"/>
  <c r="QP56" i="13"/>
  <c r="QO56" i="13"/>
  <c r="QN56" i="13"/>
  <c r="QM56" i="13"/>
  <c r="QL56" i="13"/>
  <c r="QK56" i="13"/>
  <c r="QJ56" i="13"/>
  <c r="QI56" i="13"/>
  <c r="QH56" i="13"/>
  <c r="QG56" i="13"/>
  <c r="QF56" i="13"/>
  <c r="QE56" i="13"/>
  <c r="QD56" i="13"/>
  <c r="QC56" i="13"/>
  <c r="QB56" i="13"/>
  <c r="QA56" i="13"/>
  <c r="PZ56" i="13"/>
  <c r="PY56" i="13"/>
  <c r="PX56" i="13"/>
  <c r="PW56" i="13"/>
  <c r="PV56" i="13"/>
  <c r="PU56" i="13"/>
  <c r="PT56" i="13"/>
  <c r="PS56" i="13"/>
  <c r="PR56" i="13"/>
  <c r="PQ56" i="13"/>
  <c r="PP56" i="13"/>
  <c r="PO56" i="13"/>
  <c r="PN56" i="13"/>
  <c r="PM56" i="13"/>
  <c r="PL56" i="13"/>
  <c r="PK56" i="13"/>
  <c r="PJ56" i="13"/>
  <c r="PI56" i="13"/>
  <c r="PH56" i="13"/>
  <c r="PG56" i="13"/>
  <c r="PF56" i="13"/>
  <c r="PE56" i="13"/>
  <c r="PD56" i="13"/>
  <c r="PC56" i="13"/>
  <c r="PB56" i="13"/>
  <c r="PA56" i="13"/>
  <c r="OZ56" i="13"/>
  <c r="OY56" i="13"/>
  <c r="OX56" i="13"/>
  <c r="OW56" i="13"/>
  <c r="OV56" i="13"/>
  <c r="OU56" i="13"/>
  <c r="OT56" i="13"/>
  <c r="OS56" i="13"/>
  <c r="OR56" i="13"/>
  <c r="OQ56" i="13"/>
  <c r="OP56" i="13"/>
  <c r="OO56" i="13"/>
  <c r="ON56" i="13"/>
  <c r="OM56" i="13"/>
  <c r="OL56" i="13"/>
  <c r="OK56" i="13"/>
  <c r="OJ56" i="13"/>
  <c r="OI56" i="13"/>
  <c r="OH56" i="13"/>
  <c r="OG56" i="13"/>
  <c r="OF56" i="13"/>
  <c r="OE56" i="13"/>
  <c r="OD56" i="13"/>
  <c r="OC56" i="13"/>
  <c r="OB56" i="13"/>
  <c r="OA56" i="13"/>
  <c r="NZ56" i="13"/>
  <c r="NY56" i="13"/>
  <c r="NX56" i="13"/>
  <c r="NW56" i="13"/>
  <c r="NV56" i="13"/>
  <c r="NU56" i="13"/>
  <c r="NT56" i="13"/>
  <c r="NS56" i="13"/>
  <c r="NR56" i="13"/>
  <c r="NQ56" i="13"/>
  <c r="NP56" i="13"/>
  <c r="NO56" i="13"/>
  <c r="NN56" i="13"/>
  <c r="NM56" i="13"/>
  <c r="NL56" i="13"/>
  <c r="NK56" i="13"/>
  <c r="NJ56" i="13"/>
  <c r="NI56" i="13"/>
  <c r="NH56" i="13"/>
  <c r="NG56" i="13"/>
  <c r="NF56" i="13"/>
  <c r="NE56" i="13"/>
  <c r="ND56" i="13"/>
  <c r="NC56" i="13"/>
  <c r="NB56" i="13"/>
  <c r="NA56" i="13"/>
  <c r="MZ56" i="13"/>
  <c r="MY56" i="13"/>
  <c r="MX56" i="13"/>
  <c r="MW56" i="13"/>
  <c r="MV56" i="13"/>
  <c r="MU56" i="13"/>
  <c r="MT56" i="13"/>
  <c r="MS56" i="13"/>
  <c r="MR56" i="13"/>
  <c r="MQ56" i="13"/>
  <c r="MP56" i="13"/>
  <c r="MO56" i="13"/>
  <c r="MN56" i="13"/>
  <c r="MM56" i="13"/>
  <c r="ML56" i="13"/>
  <c r="MK56" i="13"/>
  <c r="MJ56" i="13"/>
  <c r="MI56" i="13"/>
  <c r="MH56" i="13"/>
  <c r="MG56" i="13"/>
  <c r="MF56" i="13"/>
  <c r="ME56" i="13"/>
  <c r="MD56" i="13"/>
  <c r="MC56" i="13"/>
  <c r="MB56" i="13"/>
  <c r="MA56" i="13"/>
  <c r="LZ56" i="13"/>
  <c r="LY56" i="13"/>
  <c r="LX56" i="13"/>
  <c r="LW56" i="13"/>
  <c r="LV56" i="13"/>
  <c r="LU56" i="13"/>
  <c r="LT56" i="13"/>
  <c r="LS56" i="13"/>
  <c r="LR56" i="13"/>
  <c r="LQ56" i="13"/>
  <c r="LP56" i="13"/>
  <c r="LO56" i="13"/>
  <c r="LN56" i="13"/>
  <c r="LM56" i="13"/>
  <c r="LL56" i="13"/>
  <c r="LK56" i="13"/>
  <c r="LJ56" i="13"/>
  <c r="LI56" i="13"/>
  <c r="LH56" i="13"/>
  <c r="LG56" i="13"/>
  <c r="LF56" i="13"/>
  <c r="LE56" i="13"/>
  <c r="LD56" i="13"/>
  <c r="LC56" i="13"/>
  <c r="LB56" i="13"/>
  <c r="LA56" i="13"/>
  <c r="KZ56" i="13"/>
  <c r="KY56" i="13"/>
  <c r="KX56" i="13"/>
  <c r="KW56" i="13"/>
  <c r="KV56" i="13"/>
  <c r="KU56" i="13"/>
  <c r="KT56" i="13"/>
  <c r="KS56" i="13"/>
  <c r="KR56" i="13"/>
  <c r="KQ56" i="13"/>
  <c r="KP56" i="13"/>
  <c r="KO56" i="13"/>
  <c r="KN56" i="13"/>
  <c r="KM56" i="13"/>
  <c r="KL56" i="13"/>
  <c r="KK56" i="13"/>
  <c r="KJ56" i="13"/>
  <c r="KI56" i="13"/>
  <c r="KH56" i="13"/>
  <c r="KG56" i="13"/>
  <c r="KF56" i="13"/>
  <c r="KE56" i="13"/>
  <c r="KD56" i="13"/>
  <c r="KC56" i="13"/>
  <c r="KB56" i="13"/>
  <c r="KA56" i="13"/>
  <c r="JZ56" i="13"/>
  <c r="JY56" i="13"/>
  <c r="JX56" i="13"/>
  <c r="JW56" i="13"/>
  <c r="JV56" i="13"/>
  <c r="JU56" i="13"/>
  <c r="JT56" i="13"/>
  <c r="JS56" i="13"/>
  <c r="JR56" i="13"/>
  <c r="JQ56" i="13"/>
  <c r="JP56" i="13"/>
  <c r="JO56" i="13"/>
  <c r="JN56" i="13"/>
  <c r="JM56" i="13"/>
  <c r="JL56" i="13"/>
  <c r="JK56" i="13"/>
  <c r="JJ56" i="13"/>
  <c r="JI56" i="13"/>
  <c r="JH56" i="13"/>
  <c r="JG56" i="13"/>
  <c r="JF56" i="13"/>
  <c r="JE56" i="13"/>
  <c r="JD56" i="13"/>
  <c r="JC56" i="13"/>
  <c r="JB56" i="13"/>
  <c r="JA56" i="13"/>
  <c r="IZ56" i="13"/>
  <c r="IY56" i="13"/>
  <c r="IX56" i="13"/>
  <c r="IW56" i="13"/>
  <c r="IV56" i="13"/>
  <c r="IU56" i="13"/>
  <c r="IT56" i="13"/>
  <c r="IS56" i="13"/>
  <c r="IR56" i="13"/>
  <c r="IQ56" i="13"/>
  <c r="IP56" i="13"/>
  <c r="IO56" i="13"/>
  <c r="IN56" i="13"/>
  <c r="IM56" i="13"/>
  <c r="IL56" i="13"/>
  <c r="IK56" i="13"/>
  <c r="IJ56" i="13"/>
  <c r="II56" i="13"/>
  <c r="IH56" i="13"/>
  <c r="IG56" i="13"/>
  <c r="IF56" i="13"/>
  <c r="IE56" i="13"/>
  <c r="ID56" i="13"/>
  <c r="IC56" i="13"/>
  <c r="IB56" i="13"/>
  <c r="IA56" i="13"/>
  <c r="HZ56" i="13"/>
  <c r="HY56" i="13"/>
  <c r="HX56" i="13"/>
  <c r="HW56" i="13"/>
  <c r="HV56" i="13"/>
  <c r="HU56" i="13"/>
  <c r="HT56" i="13"/>
  <c r="HS56" i="13"/>
  <c r="HR56" i="13"/>
  <c r="HQ56" i="13"/>
  <c r="HP56" i="13"/>
  <c r="HO56" i="13"/>
  <c r="HN56" i="13"/>
  <c r="HM56" i="13"/>
  <c r="HL56" i="13"/>
  <c r="HK56" i="13"/>
  <c r="HJ56" i="13"/>
  <c r="HI56" i="13"/>
  <c r="HH56" i="13"/>
  <c r="HG56" i="13"/>
  <c r="HF56" i="13"/>
  <c r="HE56" i="13"/>
  <c r="HD56" i="13"/>
  <c r="HC56" i="13"/>
  <c r="HB56" i="13"/>
  <c r="HA56" i="13"/>
  <c r="GZ56" i="13"/>
  <c r="GY56" i="13"/>
  <c r="GX56" i="13"/>
  <c r="GW56" i="13"/>
  <c r="GV56" i="13"/>
  <c r="GU56" i="13"/>
  <c r="GT56" i="13"/>
  <c r="GS56" i="13"/>
  <c r="GR56" i="13"/>
  <c r="GQ56" i="13"/>
  <c r="GP56" i="13"/>
  <c r="GO56" i="13"/>
  <c r="GN56" i="13"/>
  <c r="GM56" i="13"/>
  <c r="GL56" i="13"/>
  <c r="GK56" i="13"/>
  <c r="GJ56" i="13"/>
  <c r="GI56" i="13"/>
  <c r="GH56" i="13"/>
  <c r="GG56" i="13"/>
  <c r="GF56" i="13"/>
  <c r="GE56" i="13"/>
  <c r="GD56" i="13"/>
  <c r="GC56" i="13"/>
  <c r="GB56" i="13"/>
  <c r="GA56" i="13"/>
  <c r="FZ56" i="13"/>
  <c r="FY56" i="13"/>
  <c r="FX56" i="13"/>
  <c r="FW56" i="13"/>
  <c r="FV56" i="13"/>
  <c r="FU56" i="13"/>
  <c r="FT56" i="13"/>
  <c r="FS56" i="13"/>
  <c r="FR56" i="13"/>
  <c r="FQ56" i="13"/>
  <c r="FP56" i="13"/>
  <c r="FO56" i="13"/>
  <c r="FN56" i="13"/>
  <c r="FM56" i="13"/>
  <c r="FL56" i="13"/>
  <c r="FK56" i="13"/>
  <c r="FJ56" i="13"/>
  <c r="FI56" i="13"/>
  <c r="FH56" i="13"/>
  <c r="FG56" i="13"/>
  <c r="FF56" i="13"/>
  <c r="FE56" i="13"/>
  <c r="FD56" i="13"/>
  <c r="FC56" i="13"/>
  <c r="FB56" i="13"/>
  <c r="FA56" i="13"/>
  <c r="EZ56" i="13"/>
  <c r="EY56" i="13"/>
  <c r="EX56" i="13"/>
  <c r="EW56" i="13"/>
  <c r="EV56" i="13"/>
  <c r="EU56" i="13"/>
  <c r="ET56" i="13"/>
  <c r="ES56" i="13"/>
  <c r="ER56" i="13"/>
  <c r="EQ56" i="13"/>
  <c r="EP56" i="13"/>
  <c r="EO56" i="13"/>
  <c r="EN56" i="13"/>
  <c r="EM56" i="13"/>
  <c r="EL56" i="13"/>
  <c r="EK56" i="13"/>
  <c r="EJ56" i="13"/>
  <c r="EI56" i="13"/>
  <c r="EH56" i="13"/>
  <c r="EG56" i="13"/>
  <c r="EF56" i="13"/>
  <c r="EE56" i="13"/>
  <c r="ED56" i="13"/>
  <c r="EC56" i="13"/>
  <c r="EB56" i="13"/>
  <c r="EA56" i="13"/>
  <c r="DZ56" i="13"/>
  <c r="DY56" i="13"/>
  <c r="DX56" i="13"/>
  <c r="DW56" i="13"/>
  <c r="DV56" i="13"/>
  <c r="DU56" i="13"/>
  <c r="DT56" i="13"/>
  <c r="DS56" i="13"/>
  <c r="DR56" i="13"/>
  <c r="DQ56" i="13"/>
  <c r="DP56" i="13"/>
  <c r="DO56" i="13"/>
  <c r="DN56" i="13"/>
  <c r="DM56" i="13"/>
  <c r="DL56" i="13"/>
  <c r="DK56" i="13"/>
  <c r="DJ56" i="13"/>
  <c r="DI56" i="13"/>
  <c r="DH56" i="13"/>
  <c r="DG56" i="13"/>
  <c r="DF56" i="13"/>
  <c r="DE56" i="13"/>
  <c r="DD56" i="13"/>
  <c r="DC56" i="13"/>
  <c r="DB56" i="13"/>
  <c r="DA56" i="13"/>
  <c r="CZ56" i="13"/>
  <c r="CY56" i="13"/>
  <c r="CX56" i="13"/>
  <c r="CW56" i="13"/>
  <c r="CV56" i="13"/>
  <c r="CU56" i="13"/>
  <c r="CT56" i="13"/>
  <c r="CS56" i="13"/>
  <c r="CR56" i="13"/>
  <c r="CQ56" i="13"/>
  <c r="CP56" i="13"/>
  <c r="CO56" i="13"/>
  <c r="CN56" i="13"/>
  <c r="CM56" i="13"/>
  <c r="CL56" i="13"/>
  <c r="CK56" i="13"/>
  <c r="CJ56" i="13"/>
  <c r="CI56" i="13"/>
  <c r="CH56" i="13"/>
  <c r="CG56" i="13"/>
  <c r="CF56" i="13"/>
  <c r="CE56" i="13"/>
  <c r="CD56" i="13"/>
  <c r="CC56" i="13"/>
  <c r="CB56" i="13"/>
  <c r="CA56" i="13"/>
  <c r="BZ56" i="13"/>
  <c r="BY56" i="13"/>
  <c r="BX56" i="13"/>
  <c r="BW56" i="13"/>
  <c r="BV56" i="13"/>
  <c r="BU56" i="13"/>
  <c r="BT56" i="13"/>
  <c r="BS56" i="13"/>
  <c r="BR56" i="13"/>
  <c r="BQ56" i="13"/>
  <c r="BP56" i="13"/>
  <c r="BO56" i="13"/>
  <c r="BN56" i="13"/>
  <c r="BM56" i="13"/>
  <c r="BL56" i="13"/>
  <c r="BK56" i="13"/>
  <c r="BJ56" i="13"/>
  <c r="BI56" i="13"/>
  <c r="BH56" i="13"/>
  <c r="BG56" i="13"/>
  <c r="BF56" i="13"/>
  <c r="BE56" i="13"/>
  <c r="BD56" i="13"/>
  <c r="BC56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B56" i="13"/>
  <c r="AA101" i="13" s="1"/>
  <c r="SQ55" i="13"/>
  <c r="SP55" i="13"/>
  <c r="SO55" i="13"/>
  <c r="SN55" i="13"/>
  <c r="SM55" i="13"/>
  <c r="SL55" i="13"/>
  <c r="SK55" i="13"/>
  <c r="SJ55" i="13"/>
  <c r="SI55" i="13"/>
  <c r="SH55" i="13"/>
  <c r="SG55" i="13"/>
  <c r="SF55" i="13"/>
  <c r="SE55" i="13"/>
  <c r="SD55" i="13"/>
  <c r="SC55" i="13"/>
  <c r="SB55" i="13"/>
  <c r="SA55" i="13"/>
  <c r="RZ55" i="13"/>
  <c r="RY55" i="13"/>
  <c r="RX55" i="13"/>
  <c r="RW55" i="13"/>
  <c r="RV55" i="13"/>
  <c r="RU55" i="13"/>
  <c r="RT55" i="13"/>
  <c r="RS55" i="13"/>
  <c r="RR55" i="13"/>
  <c r="RQ55" i="13"/>
  <c r="RP55" i="13"/>
  <c r="RO55" i="13"/>
  <c r="RN55" i="13"/>
  <c r="RM55" i="13"/>
  <c r="RL55" i="13"/>
  <c r="RK55" i="13"/>
  <c r="RJ55" i="13"/>
  <c r="RI55" i="13"/>
  <c r="RH55" i="13"/>
  <c r="RG55" i="13"/>
  <c r="RF55" i="13"/>
  <c r="RE55" i="13"/>
  <c r="RD55" i="13"/>
  <c r="RC55" i="13"/>
  <c r="RB55" i="13"/>
  <c r="RA55" i="13"/>
  <c r="QZ55" i="13"/>
  <c r="QY55" i="13"/>
  <c r="QX55" i="13"/>
  <c r="QW55" i="13"/>
  <c r="QV55" i="13"/>
  <c r="QU55" i="13"/>
  <c r="QT55" i="13"/>
  <c r="QS55" i="13"/>
  <c r="QR55" i="13"/>
  <c r="QQ55" i="13"/>
  <c r="QP55" i="13"/>
  <c r="QO55" i="13"/>
  <c r="QN55" i="13"/>
  <c r="QM55" i="13"/>
  <c r="QL55" i="13"/>
  <c r="QK55" i="13"/>
  <c r="QJ55" i="13"/>
  <c r="QI55" i="13"/>
  <c r="QH55" i="13"/>
  <c r="QG55" i="13"/>
  <c r="QF55" i="13"/>
  <c r="QE55" i="13"/>
  <c r="QD55" i="13"/>
  <c r="QC55" i="13"/>
  <c r="QB55" i="13"/>
  <c r="QA55" i="13"/>
  <c r="PZ55" i="13"/>
  <c r="PY55" i="13"/>
  <c r="PX55" i="13"/>
  <c r="PW55" i="13"/>
  <c r="PV55" i="13"/>
  <c r="PU55" i="13"/>
  <c r="PT55" i="13"/>
  <c r="PS55" i="13"/>
  <c r="PR55" i="13"/>
  <c r="PQ55" i="13"/>
  <c r="PP55" i="13"/>
  <c r="PO55" i="13"/>
  <c r="PN55" i="13"/>
  <c r="PM55" i="13"/>
  <c r="PL55" i="13"/>
  <c r="PK55" i="13"/>
  <c r="PJ55" i="13"/>
  <c r="PI55" i="13"/>
  <c r="PH55" i="13"/>
  <c r="PG55" i="13"/>
  <c r="PF55" i="13"/>
  <c r="PE55" i="13"/>
  <c r="PD55" i="13"/>
  <c r="PC55" i="13"/>
  <c r="PB55" i="13"/>
  <c r="PA55" i="13"/>
  <c r="OZ55" i="13"/>
  <c r="OY55" i="13"/>
  <c r="OX55" i="13"/>
  <c r="OW55" i="13"/>
  <c r="OV55" i="13"/>
  <c r="OU55" i="13"/>
  <c r="OT55" i="13"/>
  <c r="OS55" i="13"/>
  <c r="OR55" i="13"/>
  <c r="OQ55" i="13"/>
  <c r="OP55" i="13"/>
  <c r="OO55" i="13"/>
  <c r="ON55" i="13"/>
  <c r="OM55" i="13"/>
  <c r="OL55" i="13"/>
  <c r="OK55" i="13"/>
  <c r="OJ55" i="13"/>
  <c r="OI55" i="13"/>
  <c r="OH55" i="13"/>
  <c r="OG55" i="13"/>
  <c r="OF55" i="13"/>
  <c r="OE55" i="13"/>
  <c r="OD55" i="13"/>
  <c r="OC55" i="13"/>
  <c r="OB55" i="13"/>
  <c r="OA55" i="13"/>
  <c r="NZ55" i="13"/>
  <c r="NY55" i="13"/>
  <c r="NX55" i="13"/>
  <c r="NW55" i="13"/>
  <c r="NV55" i="13"/>
  <c r="NU55" i="13"/>
  <c r="NT55" i="13"/>
  <c r="NS55" i="13"/>
  <c r="NR55" i="13"/>
  <c r="NQ55" i="13"/>
  <c r="NP55" i="13"/>
  <c r="NO55" i="13"/>
  <c r="NN55" i="13"/>
  <c r="NM55" i="13"/>
  <c r="NL55" i="13"/>
  <c r="NK55" i="13"/>
  <c r="NJ55" i="13"/>
  <c r="NI55" i="13"/>
  <c r="NH55" i="13"/>
  <c r="NG55" i="13"/>
  <c r="NF55" i="13"/>
  <c r="NE55" i="13"/>
  <c r="ND55" i="13"/>
  <c r="NC55" i="13"/>
  <c r="NB55" i="13"/>
  <c r="NA55" i="13"/>
  <c r="MZ55" i="13"/>
  <c r="MY55" i="13"/>
  <c r="MX55" i="13"/>
  <c r="MW55" i="13"/>
  <c r="MV55" i="13"/>
  <c r="MU55" i="13"/>
  <c r="MT55" i="13"/>
  <c r="MS55" i="13"/>
  <c r="MR55" i="13"/>
  <c r="MQ55" i="13"/>
  <c r="MP55" i="13"/>
  <c r="MO55" i="13"/>
  <c r="MN55" i="13"/>
  <c r="MM55" i="13"/>
  <c r="ML55" i="13"/>
  <c r="MK55" i="13"/>
  <c r="MJ55" i="13"/>
  <c r="MI55" i="13"/>
  <c r="MH55" i="13"/>
  <c r="MG55" i="13"/>
  <c r="MF55" i="13"/>
  <c r="ME55" i="13"/>
  <c r="MD55" i="13"/>
  <c r="MC55" i="13"/>
  <c r="MB55" i="13"/>
  <c r="MA55" i="13"/>
  <c r="LZ55" i="13"/>
  <c r="LY55" i="13"/>
  <c r="LX55" i="13"/>
  <c r="LW55" i="13"/>
  <c r="LV55" i="13"/>
  <c r="LU55" i="13"/>
  <c r="LT55" i="13"/>
  <c r="LS55" i="13"/>
  <c r="LR55" i="13"/>
  <c r="LQ55" i="13"/>
  <c r="LP55" i="13"/>
  <c r="LO55" i="13"/>
  <c r="LN55" i="13"/>
  <c r="LM55" i="13"/>
  <c r="LL55" i="13"/>
  <c r="LK55" i="13"/>
  <c r="LJ55" i="13"/>
  <c r="LI55" i="13"/>
  <c r="LH55" i="13"/>
  <c r="LG55" i="13"/>
  <c r="LF55" i="13"/>
  <c r="LE55" i="13"/>
  <c r="LD55" i="13"/>
  <c r="LC55" i="13"/>
  <c r="LB55" i="13"/>
  <c r="LA55" i="13"/>
  <c r="KZ55" i="13"/>
  <c r="KY55" i="13"/>
  <c r="KX55" i="13"/>
  <c r="KW55" i="13"/>
  <c r="KV55" i="13"/>
  <c r="KU55" i="13"/>
  <c r="KT55" i="13"/>
  <c r="KS55" i="13"/>
  <c r="KR55" i="13"/>
  <c r="KQ55" i="13"/>
  <c r="KP55" i="13"/>
  <c r="KO55" i="13"/>
  <c r="KN55" i="13"/>
  <c r="KM55" i="13"/>
  <c r="KL55" i="13"/>
  <c r="KK55" i="13"/>
  <c r="KJ55" i="13"/>
  <c r="KI55" i="13"/>
  <c r="KH55" i="13"/>
  <c r="KG55" i="13"/>
  <c r="KF55" i="13"/>
  <c r="KE55" i="13"/>
  <c r="KD55" i="13"/>
  <c r="KC55" i="13"/>
  <c r="KB55" i="13"/>
  <c r="KA55" i="13"/>
  <c r="JZ55" i="13"/>
  <c r="JY55" i="13"/>
  <c r="JX55" i="13"/>
  <c r="JW55" i="13"/>
  <c r="JV55" i="13"/>
  <c r="JU55" i="13"/>
  <c r="JT55" i="13"/>
  <c r="JS55" i="13"/>
  <c r="JR55" i="13"/>
  <c r="JQ55" i="13"/>
  <c r="JP55" i="13"/>
  <c r="JO55" i="13"/>
  <c r="JN55" i="13"/>
  <c r="JM55" i="13"/>
  <c r="JL55" i="13"/>
  <c r="JK55" i="13"/>
  <c r="JJ55" i="13"/>
  <c r="JI55" i="13"/>
  <c r="JH55" i="13"/>
  <c r="JG55" i="13"/>
  <c r="JF55" i="13"/>
  <c r="JE55" i="13"/>
  <c r="JD55" i="13"/>
  <c r="JC55" i="13"/>
  <c r="JB55" i="13"/>
  <c r="JA55" i="13"/>
  <c r="IZ55" i="13"/>
  <c r="IY55" i="13"/>
  <c r="IX55" i="13"/>
  <c r="IW55" i="13"/>
  <c r="IV55" i="13"/>
  <c r="IU55" i="13"/>
  <c r="IT55" i="13"/>
  <c r="IS55" i="13"/>
  <c r="IR55" i="13"/>
  <c r="IQ55" i="13"/>
  <c r="IP55" i="13"/>
  <c r="IO55" i="13"/>
  <c r="IN55" i="13"/>
  <c r="IM55" i="13"/>
  <c r="IL55" i="13"/>
  <c r="IK55" i="13"/>
  <c r="IJ55" i="13"/>
  <c r="II55" i="13"/>
  <c r="IH55" i="13"/>
  <c r="IG55" i="13"/>
  <c r="IF55" i="13"/>
  <c r="IE55" i="13"/>
  <c r="ID55" i="13"/>
  <c r="IC55" i="13"/>
  <c r="IB55" i="13"/>
  <c r="IA55" i="13"/>
  <c r="HZ55" i="13"/>
  <c r="HY55" i="13"/>
  <c r="HX55" i="13"/>
  <c r="HW55" i="13"/>
  <c r="HV55" i="13"/>
  <c r="HU55" i="13"/>
  <c r="HT55" i="13"/>
  <c r="HS55" i="13"/>
  <c r="HR55" i="13"/>
  <c r="HQ55" i="13"/>
  <c r="HP55" i="13"/>
  <c r="HO55" i="13"/>
  <c r="HN55" i="13"/>
  <c r="HM55" i="13"/>
  <c r="HL55" i="13"/>
  <c r="HK55" i="13"/>
  <c r="HJ55" i="13"/>
  <c r="HI55" i="13"/>
  <c r="HH55" i="13"/>
  <c r="HG55" i="13"/>
  <c r="HF55" i="13"/>
  <c r="HE55" i="13"/>
  <c r="HD55" i="13"/>
  <c r="HC55" i="13"/>
  <c r="HB55" i="13"/>
  <c r="HA55" i="13"/>
  <c r="GZ55" i="13"/>
  <c r="GY55" i="13"/>
  <c r="GX55" i="13"/>
  <c r="GW55" i="13"/>
  <c r="GV55" i="13"/>
  <c r="GU55" i="13"/>
  <c r="GT55" i="13"/>
  <c r="GS55" i="13"/>
  <c r="GR55" i="13"/>
  <c r="GQ55" i="13"/>
  <c r="GP55" i="13"/>
  <c r="GO55" i="13"/>
  <c r="GN55" i="13"/>
  <c r="GM55" i="13"/>
  <c r="GL55" i="13"/>
  <c r="GK55" i="13"/>
  <c r="GJ55" i="13"/>
  <c r="GI55" i="13"/>
  <c r="GH55" i="13"/>
  <c r="GG55" i="13"/>
  <c r="GF55" i="13"/>
  <c r="GE55" i="13"/>
  <c r="GD55" i="13"/>
  <c r="GC55" i="13"/>
  <c r="GB55" i="13"/>
  <c r="GA55" i="13"/>
  <c r="FZ55" i="13"/>
  <c r="FY55" i="13"/>
  <c r="FX55" i="13"/>
  <c r="FW55" i="13"/>
  <c r="FV55" i="13"/>
  <c r="FU55" i="13"/>
  <c r="FT55" i="13"/>
  <c r="FS55" i="13"/>
  <c r="FR55" i="13"/>
  <c r="FQ55" i="13"/>
  <c r="FP55" i="13"/>
  <c r="FO55" i="13"/>
  <c r="FN55" i="13"/>
  <c r="FM55" i="13"/>
  <c r="FL55" i="13"/>
  <c r="FK55" i="13"/>
  <c r="FJ55" i="13"/>
  <c r="FI55" i="13"/>
  <c r="FH55" i="13"/>
  <c r="FG55" i="13"/>
  <c r="FF55" i="13"/>
  <c r="FE55" i="13"/>
  <c r="FD55" i="13"/>
  <c r="FC55" i="13"/>
  <c r="FB55" i="13"/>
  <c r="FA55" i="13"/>
  <c r="EZ55" i="13"/>
  <c r="EY55" i="13"/>
  <c r="EX55" i="13"/>
  <c r="EW55" i="13"/>
  <c r="EV55" i="13"/>
  <c r="EU55" i="13"/>
  <c r="ET55" i="13"/>
  <c r="ES55" i="13"/>
  <c r="ER55" i="13"/>
  <c r="EQ55" i="13"/>
  <c r="EP55" i="13"/>
  <c r="EO55" i="13"/>
  <c r="EN55" i="13"/>
  <c r="EM55" i="13"/>
  <c r="EL55" i="13"/>
  <c r="EK55" i="13"/>
  <c r="EJ55" i="13"/>
  <c r="EI55" i="13"/>
  <c r="EH55" i="13"/>
  <c r="EG55" i="13"/>
  <c r="EF55" i="13"/>
  <c r="EE55" i="13"/>
  <c r="ED55" i="13"/>
  <c r="EC55" i="13"/>
  <c r="EB55" i="13"/>
  <c r="EA55" i="13"/>
  <c r="DZ55" i="13"/>
  <c r="DY55" i="13"/>
  <c r="DX55" i="13"/>
  <c r="DW55" i="13"/>
  <c r="DV55" i="13"/>
  <c r="DU55" i="13"/>
  <c r="DT55" i="13"/>
  <c r="DS55" i="13"/>
  <c r="DR55" i="13"/>
  <c r="DQ55" i="13"/>
  <c r="DP55" i="13"/>
  <c r="DO55" i="13"/>
  <c r="DN55" i="13"/>
  <c r="DM55" i="13"/>
  <c r="DL55" i="13"/>
  <c r="DK55" i="13"/>
  <c r="DJ55" i="13"/>
  <c r="DI55" i="13"/>
  <c r="DH55" i="13"/>
  <c r="DG55" i="13"/>
  <c r="DF55" i="13"/>
  <c r="DE55" i="13"/>
  <c r="DD55" i="13"/>
  <c r="DC55" i="13"/>
  <c r="DB55" i="13"/>
  <c r="DA55" i="13"/>
  <c r="CZ55" i="13"/>
  <c r="CY55" i="13"/>
  <c r="CX55" i="13"/>
  <c r="CW55" i="13"/>
  <c r="CV55" i="13"/>
  <c r="CU55" i="13"/>
  <c r="CT55" i="13"/>
  <c r="CS55" i="13"/>
  <c r="CR55" i="13"/>
  <c r="CQ55" i="13"/>
  <c r="CP55" i="13"/>
  <c r="CO55" i="13"/>
  <c r="CN55" i="13"/>
  <c r="CM55" i="13"/>
  <c r="CL55" i="13"/>
  <c r="CK55" i="13"/>
  <c r="CJ55" i="13"/>
  <c r="CI55" i="13"/>
  <c r="CH55" i="13"/>
  <c r="CG55" i="13"/>
  <c r="CF55" i="13"/>
  <c r="CE55" i="13"/>
  <c r="CD55" i="13"/>
  <c r="CC55" i="13"/>
  <c r="CB55" i="13"/>
  <c r="CA55" i="13"/>
  <c r="BZ55" i="13"/>
  <c r="BY55" i="13"/>
  <c r="BX55" i="13"/>
  <c r="BW55" i="13"/>
  <c r="BV55" i="13"/>
  <c r="BU55" i="13"/>
  <c r="BT55" i="13"/>
  <c r="BS55" i="13"/>
  <c r="BR55" i="13"/>
  <c r="BQ55" i="13"/>
  <c r="BP55" i="13"/>
  <c r="BO55" i="13"/>
  <c r="BN55" i="13"/>
  <c r="BM55" i="13"/>
  <c r="BL55" i="13"/>
  <c r="BK55" i="13"/>
  <c r="BJ55" i="13"/>
  <c r="BI55" i="13"/>
  <c r="BH55" i="13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B55" i="13"/>
  <c r="AA100" i="13" s="1"/>
  <c r="SQ54" i="13"/>
  <c r="SP54" i="13"/>
  <c r="SO54" i="13"/>
  <c r="SN54" i="13"/>
  <c r="SM54" i="13"/>
  <c r="SL54" i="13"/>
  <c r="SK54" i="13"/>
  <c r="SJ54" i="13"/>
  <c r="SI54" i="13"/>
  <c r="SH54" i="13"/>
  <c r="SG54" i="13"/>
  <c r="SF54" i="13"/>
  <c r="SE54" i="13"/>
  <c r="SD54" i="13"/>
  <c r="SC54" i="13"/>
  <c r="SB54" i="13"/>
  <c r="SA54" i="13"/>
  <c r="RZ54" i="13"/>
  <c r="RY54" i="13"/>
  <c r="RX54" i="13"/>
  <c r="RW54" i="13"/>
  <c r="RV54" i="13"/>
  <c r="RU54" i="13"/>
  <c r="RT54" i="13"/>
  <c r="RS54" i="13"/>
  <c r="RR54" i="13"/>
  <c r="RQ54" i="13"/>
  <c r="RP54" i="13"/>
  <c r="RO54" i="13"/>
  <c r="RN54" i="13"/>
  <c r="RM54" i="13"/>
  <c r="RL54" i="13"/>
  <c r="RK54" i="13"/>
  <c r="RJ54" i="13"/>
  <c r="RI54" i="13"/>
  <c r="RH54" i="13"/>
  <c r="RG54" i="13"/>
  <c r="RF54" i="13"/>
  <c r="RE54" i="13"/>
  <c r="RD54" i="13"/>
  <c r="RC54" i="13"/>
  <c r="RB54" i="13"/>
  <c r="RA54" i="13"/>
  <c r="QZ54" i="13"/>
  <c r="QY54" i="13"/>
  <c r="QX54" i="13"/>
  <c r="QW54" i="13"/>
  <c r="QV54" i="13"/>
  <c r="QU54" i="13"/>
  <c r="QT54" i="13"/>
  <c r="QS54" i="13"/>
  <c r="QR54" i="13"/>
  <c r="QQ54" i="13"/>
  <c r="QP54" i="13"/>
  <c r="QO54" i="13"/>
  <c r="QN54" i="13"/>
  <c r="QM54" i="13"/>
  <c r="QL54" i="13"/>
  <c r="QK54" i="13"/>
  <c r="QJ54" i="13"/>
  <c r="QI54" i="13"/>
  <c r="QH54" i="13"/>
  <c r="QG54" i="13"/>
  <c r="QF54" i="13"/>
  <c r="QE54" i="13"/>
  <c r="QD54" i="13"/>
  <c r="QC54" i="13"/>
  <c r="QB54" i="13"/>
  <c r="QA54" i="13"/>
  <c r="PZ54" i="13"/>
  <c r="PY54" i="13"/>
  <c r="PX54" i="13"/>
  <c r="PW54" i="13"/>
  <c r="PV54" i="13"/>
  <c r="PU54" i="13"/>
  <c r="PT54" i="13"/>
  <c r="PS54" i="13"/>
  <c r="PR54" i="13"/>
  <c r="PQ54" i="13"/>
  <c r="PP54" i="13"/>
  <c r="PO54" i="13"/>
  <c r="PN54" i="13"/>
  <c r="PM54" i="13"/>
  <c r="PL54" i="13"/>
  <c r="PK54" i="13"/>
  <c r="PJ54" i="13"/>
  <c r="PI54" i="13"/>
  <c r="PH54" i="13"/>
  <c r="PG54" i="13"/>
  <c r="PF54" i="13"/>
  <c r="PE54" i="13"/>
  <c r="PD54" i="13"/>
  <c r="PC54" i="13"/>
  <c r="PB54" i="13"/>
  <c r="PA54" i="13"/>
  <c r="OZ54" i="13"/>
  <c r="OY54" i="13"/>
  <c r="OX54" i="13"/>
  <c r="OW54" i="13"/>
  <c r="OV54" i="13"/>
  <c r="OU54" i="13"/>
  <c r="OT54" i="13"/>
  <c r="OS54" i="13"/>
  <c r="OR54" i="13"/>
  <c r="OQ54" i="13"/>
  <c r="OP54" i="13"/>
  <c r="OO54" i="13"/>
  <c r="ON54" i="13"/>
  <c r="OM54" i="13"/>
  <c r="OL54" i="13"/>
  <c r="OK54" i="13"/>
  <c r="OJ54" i="13"/>
  <c r="OI54" i="13"/>
  <c r="OH54" i="13"/>
  <c r="OG54" i="13"/>
  <c r="OF54" i="13"/>
  <c r="OE54" i="13"/>
  <c r="OD54" i="13"/>
  <c r="OC54" i="13"/>
  <c r="OB54" i="13"/>
  <c r="OA54" i="13"/>
  <c r="NZ54" i="13"/>
  <c r="NY54" i="13"/>
  <c r="NX54" i="13"/>
  <c r="NW54" i="13"/>
  <c r="NV54" i="13"/>
  <c r="NU54" i="13"/>
  <c r="NT54" i="13"/>
  <c r="NS54" i="13"/>
  <c r="NR54" i="13"/>
  <c r="NQ54" i="13"/>
  <c r="NP54" i="13"/>
  <c r="NO54" i="13"/>
  <c r="NN54" i="13"/>
  <c r="NM54" i="13"/>
  <c r="NL54" i="13"/>
  <c r="NK54" i="13"/>
  <c r="NJ54" i="13"/>
  <c r="NI54" i="13"/>
  <c r="NH54" i="13"/>
  <c r="NG54" i="13"/>
  <c r="NF54" i="13"/>
  <c r="NE54" i="13"/>
  <c r="ND54" i="13"/>
  <c r="NC54" i="13"/>
  <c r="NB54" i="13"/>
  <c r="NA54" i="13"/>
  <c r="MZ54" i="13"/>
  <c r="MY54" i="13"/>
  <c r="MX54" i="13"/>
  <c r="MW54" i="13"/>
  <c r="MV54" i="13"/>
  <c r="MU54" i="13"/>
  <c r="MT54" i="13"/>
  <c r="MS54" i="13"/>
  <c r="MR54" i="13"/>
  <c r="MQ54" i="13"/>
  <c r="MP54" i="13"/>
  <c r="MO54" i="13"/>
  <c r="MN54" i="13"/>
  <c r="MM54" i="13"/>
  <c r="ML54" i="13"/>
  <c r="MK54" i="13"/>
  <c r="MJ54" i="13"/>
  <c r="MI54" i="13"/>
  <c r="MH54" i="13"/>
  <c r="MG54" i="13"/>
  <c r="MF54" i="13"/>
  <c r="ME54" i="13"/>
  <c r="MD54" i="13"/>
  <c r="MC54" i="13"/>
  <c r="MB54" i="13"/>
  <c r="MA54" i="13"/>
  <c r="LZ54" i="13"/>
  <c r="LY54" i="13"/>
  <c r="LX54" i="13"/>
  <c r="LW54" i="13"/>
  <c r="LV54" i="13"/>
  <c r="LU54" i="13"/>
  <c r="LT54" i="13"/>
  <c r="LS54" i="13"/>
  <c r="LR54" i="13"/>
  <c r="LQ54" i="13"/>
  <c r="LP54" i="13"/>
  <c r="LO54" i="13"/>
  <c r="LN54" i="13"/>
  <c r="LM54" i="13"/>
  <c r="LL54" i="13"/>
  <c r="LK54" i="13"/>
  <c r="LJ54" i="13"/>
  <c r="LI54" i="13"/>
  <c r="LH54" i="13"/>
  <c r="LG54" i="13"/>
  <c r="LF54" i="13"/>
  <c r="LE54" i="13"/>
  <c r="LD54" i="13"/>
  <c r="LC54" i="13"/>
  <c r="LB54" i="13"/>
  <c r="LA54" i="13"/>
  <c r="KZ54" i="13"/>
  <c r="KY54" i="13"/>
  <c r="KX54" i="13"/>
  <c r="KW54" i="13"/>
  <c r="KV54" i="13"/>
  <c r="KU54" i="13"/>
  <c r="KT54" i="13"/>
  <c r="KS54" i="13"/>
  <c r="KR54" i="13"/>
  <c r="KQ54" i="13"/>
  <c r="KP54" i="13"/>
  <c r="KO54" i="13"/>
  <c r="KN54" i="13"/>
  <c r="KM54" i="13"/>
  <c r="KL54" i="13"/>
  <c r="KK54" i="13"/>
  <c r="KJ54" i="13"/>
  <c r="KI54" i="13"/>
  <c r="KH54" i="13"/>
  <c r="KG54" i="13"/>
  <c r="KF54" i="13"/>
  <c r="KE54" i="13"/>
  <c r="KD54" i="13"/>
  <c r="KC54" i="13"/>
  <c r="KB54" i="13"/>
  <c r="KA54" i="13"/>
  <c r="JZ54" i="13"/>
  <c r="JY54" i="13"/>
  <c r="JX54" i="13"/>
  <c r="JW54" i="13"/>
  <c r="JV54" i="13"/>
  <c r="JU54" i="13"/>
  <c r="JT54" i="13"/>
  <c r="JS54" i="13"/>
  <c r="JR54" i="13"/>
  <c r="JQ54" i="13"/>
  <c r="JP54" i="13"/>
  <c r="JO54" i="13"/>
  <c r="JN54" i="13"/>
  <c r="JM54" i="13"/>
  <c r="JL54" i="13"/>
  <c r="JK54" i="13"/>
  <c r="JJ54" i="13"/>
  <c r="JI54" i="13"/>
  <c r="JH54" i="13"/>
  <c r="JG54" i="13"/>
  <c r="JF54" i="13"/>
  <c r="JE54" i="13"/>
  <c r="JD54" i="13"/>
  <c r="JC54" i="13"/>
  <c r="JB54" i="13"/>
  <c r="JA54" i="13"/>
  <c r="IZ54" i="13"/>
  <c r="IY54" i="13"/>
  <c r="IX54" i="13"/>
  <c r="IW54" i="13"/>
  <c r="IV54" i="13"/>
  <c r="IU54" i="13"/>
  <c r="IT54" i="13"/>
  <c r="IS54" i="13"/>
  <c r="IR54" i="13"/>
  <c r="IQ54" i="13"/>
  <c r="IP54" i="13"/>
  <c r="IO54" i="13"/>
  <c r="IN54" i="13"/>
  <c r="IM54" i="13"/>
  <c r="IL54" i="13"/>
  <c r="IK54" i="13"/>
  <c r="IJ54" i="13"/>
  <c r="II54" i="13"/>
  <c r="IH54" i="13"/>
  <c r="IG54" i="13"/>
  <c r="IF54" i="13"/>
  <c r="IE54" i="13"/>
  <c r="ID54" i="13"/>
  <c r="IC54" i="13"/>
  <c r="IB54" i="13"/>
  <c r="IA54" i="13"/>
  <c r="HZ54" i="13"/>
  <c r="HY54" i="13"/>
  <c r="HX54" i="13"/>
  <c r="HW54" i="13"/>
  <c r="HV54" i="13"/>
  <c r="HU54" i="13"/>
  <c r="HT54" i="13"/>
  <c r="HS54" i="13"/>
  <c r="HR54" i="13"/>
  <c r="HQ54" i="13"/>
  <c r="HP54" i="13"/>
  <c r="HO54" i="13"/>
  <c r="HN54" i="13"/>
  <c r="HM54" i="13"/>
  <c r="HL54" i="13"/>
  <c r="HK54" i="13"/>
  <c r="HJ54" i="13"/>
  <c r="HI54" i="13"/>
  <c r="HH54" i="13"/>
  <c r="HG54" i="13"/>
  <c r="HF54" i="13"/>
  <c r="HE54" i="13"/>
  <c r="HD54" i="13"/>
  <c r="HC54" i="13"/>
  <c r="HB54" i="13"/>
  <c r="HA54" i="13"/>
  <c r="GZ54" i="13"/>
  <c r="GY54" i="13"/>
  <c r="GX54" i="13"/>
  <c r="GW54" i="13"/>
  <c r="GV54" i="13"/>
  <c r="GU54" i="13"/>
  <c r="GT54" i="13"/>
  <c r="GS54" i="13"/>
  <c r="GR54" i="13"/>
  <c r="GQ54" i="13"/>
  <c r="GP54" i="13"/>
  <c r="GO54" i="13"/>
  <c r="GN54" i="13"/>
  <c r="GM54" i="13"/>
  <c r="GL54" i="13"/>
  <c r="GK54" i="13"/>
  <c r="GJ54" i="13"/>
  <c r="GI54" i="13"/>
  <c r="GH54" i="13"/>
  <c r="GG54" i="13"/>
  <c r="GF54" i="13"/>
  <c r="GE54" i="13"/>
  <c r="GD54" i="13"/>
  <c r="GC54" i="13"/>
  <c r="GB54" i="13"/>
  <c r="GA54" i="13"/>
  <c r="FZ54" i="13"/>
  <c r="FY54" i="13"/>
  <c r="FX54" i="13"/>
  <c r="FW54" i="13"/>
  <c r="FV54" i="13"/>
  <c r="FU54" i="13"/>
  <c r="FT54" i="13"/>
  <c r="FS54" i="13"/>
  <c r="FR54" i="13"/>
  <c r="FQ54" i="13"/>
  <c r="FP54" i="13"/>
  <c r="FO54" i="13"/>
  <c r="FN54" i="13"/>
  <c r="FM54" i="13"/>
  <c r="FL54" i="13"/>
  <c r="FK54" i="13"/>
  <c r="FJ54" i="13"/>
  <c r="FI54" i="13"/>
  <c r="FH54" i="13"/>
  <c r="FG54" i="13"/>
  <c r="FF54" i="13"/>
  <c r="FE54" i="13"/>
  <c r="FD54" i="13"/>
  <c r="FC54" i="13"/>
  <c r="FB54" i="13"/>
  <c r="FA54" i="13"/>
  <c r="EZ54" i="13"/>
  <c r="EY54" i="13"/>
  <c r="EX54" i="13"/>
  <c r="EW54" i="13"/>
  <c r="EV54" i="13"/>
  <c r="EU54" i="13"/>
  <c r="ET54" i="13"/>
  <c r="ES54" i="13"/>
  <c r="ER54" i="13"/>
  <c r="EQ54" i="13"/>
  <c r="EP54" i="13"/>
  <c r="EO54" i="13"/>
  <c r="EN54" i="13"/>
  <c r="EM54" i="13"/>
  <c r="EL54" i="13"/>
  <c r="EK54" i="13"/>
  <c r="EJ54" i="13"/>
  <c r="EI54" i="13"/>
  <c r="EH54" i="13"/>
  <c r="EG54" i="13"/>
  <c r="EF54" i="13"/>
  <c r="EE54" i="13"/>
  <c r="ED54" i="13"/>
  <c r="EC54" i="13"/>
  <c r="EB54" i="13"/>
  <c r="EA54" i="13"/>
  <c r="DZ54" i="13"/>
  <c r="DY54" i="13"/>
  <c r="DX54" i="13"/>
  <c r="DW54" i="13"/>
  <c r="DV54" i="13"/>
  <c r="DU54" i="13"/>
  <c r="DT54" i="13"/>
  <c r="DS54" i="13"/>
  <c r="DR54" i="13"/>
  <c r="DQ54" i="13"/>
  <c r="DP54" i="13"/>
  <c r="DO54" i="13"/>
  <c r="DN54" i="13"/>
  <c r="DM54" i="13"/>
  <c r="DL54" i="13"/>
  <c r="DK54" i="13"/>
  <c r="DJ54" i="13"/>
  <c r="DI54" i="13"/>
  <c r="DH54" i="13"/>
  <c r="DG54" i="13"/>
  <c r="DF54" i="13"/>
  <c r="DE54" i="13"/>
  <c r="DD54" i="13"/>
  <c r="DC54" i="13"/>
  <c r="DB54" i="13"/>
  <c r="DA54" i="13"/>
  <c r="CZ54" i="13"/>
  <c r="CY54" i="13"/>
  <c r="CX54" i="13"/>
  <c r="CW54" i="13"/>
  <c r="CV54" i="13"/>
  <c r="CU54" i="13"/>
  <c r="CT54" i="13"/>
  <c r="CS54" i="13"/>
  <c r="CR54" i="13"/>
  <c r="CQ54" i="13"/>
  <c r="CP54" i="13"/>
  <c r="CO54" i="13"/>
  <c r="CN54" i="13"/>
  <c r="CM54" i="13"/>
  <c r="CL54" i="13"/>
  <c r="CK54" i="13"/>
  <c r="CJ54" i="13"/>
  <c r="CI54" i="13"/>
  <c r="CH54" i="13"/>
  <c r="CG54" i="13"/>
  <c r="CF54" i="13"/>
  <c r="CE54" i="13"/>
  <c r="CD54" i="13"/>
  <c r="CC54" i="13"/>
  <c r="CB54" i="13"/>
  <c r="CA54" i="13"/>
  <c r="BZ54" i="13"/>
  <c r="BY54" i="13"/>
  <c r="BX54" i="13"/>
  <c r="BW54" i="13"/>
  <c r="BV54" i="13"/>
  <c r="BU54" i="13"/>
  <c r="BT54" i="13"/>
  <c r="BS54" i="13"/>
  <c r="BR54" i="13"/>
  <c r="BQ54" i="13"/>
  <c r="BP54" i="13"/>
  <c r="BO54" i="13"/>
  <c r="BN54" i="13"/>
  <c r="BM54" i="13"/>
  <c r="BL54" i="13"/>
  <c r="BK54" i="13"/>
  <c r="BJ54" i="13"/>
  <c r="BI54" i="13"/>
  <c r="BH54" i="13"/>
  <c r="BG54" i="13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B54" i="13"/>
  <c r="AA99" i="13" s="1"/>
  <c r="SQ53" i="13"/>
  <c r="SP53" i="13"/>
  <c r="SO53" i="13"/>
  <c r="SN53" i="13"/>
  <c r="SM53" i="13"/>
  <c r="SL53" i="13"/>
  <c r="SK53" i="13"/>
  <c r="SJ53" i="13"/>
  <c r="SI53" i="13"/>
  <c r="SH53" i="13"/>
  <c r="SG53" i="13"/>
  <c r="SF53" i="13"/>
  <c r="SE53" i="13"/>
  <c r="SD53" i="13"/>
  <c r="SC53" i="13"/>
  <c r="SB53" i="13"/>
  <c r="SA53" i="13"/>
  <c r="RZ53" i="13"/>
  <c r="RY53" i="13"/>
  <c r="RX53" i="13"/>
  <c r="RW53" i="13"/>
  <c r="RV53" i="13"/>
  <c r="RU53" i="13"/>
  <c r="RT53" i="13"/>
  <c r="RS53" i="13"/>
  <c r="RR53" i="13"/>
  <c r="RQ53" i="13"/>
  <c r="RP53" i="13"/>
  <c r="RO53" i="13"/>
  <c r="RN53" i="13"/>
  <c r="RM53" i="13"/>
  <c r="RL53" i="13"/>
  <c r="RK53" i="13"/>
  <c r="RJ53" i="13"/>
  <c r="RI53" i="13"/>
  <c r="RH53" i="13"/>
  <c r="RG53" i="13"/>
  <c r="RF53" i="13"/>
  <c r="RE53" i="13"/>
  <c r="RD53" i="13"/>
  <c r="RC53" i="13"/>
  <c r="RB53" i="13"/>
  <c r="RA53" i="13"/>
  <c r="QZ53" i="13"/>
  <c r="QY53" i="13"/>
  <c r="QX53" i="13"/>
  <c r="QW53" i="13"/>
  <c r="QV53" i="13"/>
  <c r="QU53" i="13"/>
  <c r="QT53" i="13"/>
  <c r="QS53" i="13"/>
  <c r="QR53" i="13"/>
  <c r="QQ53" i="13"/>
  <c r="QP53" i="13"/>
  <c r="QO53" i="13"/>
  <c r="QN53" i="13"/>
  <c r="QM53" i="13"/>
  <c r="QL53" i="13"/>
  <c r="QK53" i="13"/>
  <c r="QJ53" i="13"/>
  <c r="QI53" i="13"/>
  <c r="QH53" i="13"/>
  <c r="QG53" i="13"/>
  <c r="QF53" i="13"/>
  <c r="QE53" i="13"/>
  <c r="QD53" i="13"/>
  <c r="QC53" i="13"/>
  <c r="QB53" i="13"/>
  <c r="QA53" i="13"/>
  <c r="PZ53" i="13"/>
  <c r="PY53" i="13"/>
  <c r="PX53" i="13"/>
  <c r="PW53" i="13"/>
  <c r="PV53" i="13"/>
  <c r="PU53" i="13"/>
  <c r="PT53" i="13"/>
  <c r="PS53" i="13"/>
  <c r="PR53" i="13"/>
  <c r="PQ53" i="13"/>
  <c r="PP53" i="13"/>
  <c r="PO53" i="13"/>
  <c r="PN53" i="13"/>
  <c r="PM53" i="13"/>
  <c r="PL53" i="13"/>
  <c r="PK53" i="13"/>
  <c r="PJ53" i="13"/>
  <c r="PI53" i="13"/>
  <c r="PH53" i="13"/>
  <c r="PG53" i="13"/>
  <c r="PF53" i="13"/>
  <c r="PE53" i="13"/>
  <c r="PD53" i="13"/>
  <c r="PC53" i="13"/>
  <c r="PB53" i="13"/>
  <c r="PA53" i="13"/>
  <c r="OZ53" i="13"/>
  <c r="OY53" i="13"/>
  <c r="OX53" i="13"/>
  <c r="OW53" i="13"/>
  <c r="OV53" i="13"/>
  <c r="OU53" i="13"/>
  <c r="OT53" i="13"/>
  <c r="OS53" i="13"/>
  <c r="OR53" i="13"/>
  <c r="OQ53" i="13"/>
  <c r="OP53" i="13"/>
  <c r="OO53" i="13"/>
  <c r="ON53" i="13"/>
  <c r="OM53" i="13"/>
  <c r="OL53" i="13"/>
  <c r="OK53" i="13"/>
  <c r="OJ53" i="13"/>
  <c r="OI53" i="13"/>
  <c r="OH53" i="13"/>
  <c r="OG53" i="13"/>
  <c r="OF53" i="13"/>
  <c r="OE53" i="13"/>
  <c r="OD53" i="13"/>
  <c r="OC53" i="13"/>
  <c r="OB53" i="13"/>
  <c r="OA53" i="13"/>
  <c r="NZ53" i="13"/>
  <c r="NY53" i="13"/>
  <c r="NX53" i="13"/>
  <c r="NW53" i="13"/>
  <c r="NV53" i="13"/>
  <c r="NU53" i="13"/>
  <c r="NT53" i="13"/>
  <c r="NS53" i="13"/>
  <c r="NR53" i="13"/>
  <c r="NQ53" i="13"/>
  <c r="NP53" i="13"/>
  <c r="NO53" i="13"/>
  <c r="NN53" i="13"/>
  <c r="NM53" i="13"/>
  <c r="NL53" i="13"/>
  <c r="NK53" i="13"/>
  <c r="NJ53" i="13"/>
  <c r="NI53" i="13"/>
  <c r="NH53" i="13"/>
  <c r="NG53" i="13"/>
  <c r="NF53" i="13"/>
  <c r="NE53" i="13"/>
  <c r="ND53" i="13"/>
  <c r="NC53" i="13"/>
  <c r="NB53" i="13"/>
  <c r="NA53" i="13"/>
  <c r="MZ53" i="13"/>
  <c r="MY53" i="13"/>
  <c r="MX53" i="13"/>
  <c r="MW53" i="13"/>
  <c r="MV53" i="13"/>
  <c r="MU53" i="13"/>
  <c r="MT53" i="13"/>
  <c r="MS53" i="13"/>
  <c r="MR53" i="13"/>
  <c r="MQ53" i="13"/>
  <c r="MP53" i="13"/>
  <c r="MO53" i="13"/>
  <c r="MN53" i="13"/>
  <c r="MM53" i="13"/>
  <c r="ML53" i="13"/>
  <c r="MK53" i="13"/>
  <c r="MJ53" i="13"/>
  <c r="MI53" i="13"/>
  <c r="MH53" i="13"/>
  <c r="MG53" i="13"/>
  <c r="MF53" i="13"/>
  <c r="ME53" i="13"/>
  <c r="MD53" i="13"/>
  <c r="MC53" i="13"/>
  <c r="MB53" i="13"/>
  <c r="MA53" i="13"/>
  <c r="LZ53" i="13"/>
  <c r="LY53" i="13"/>
  <c r="LX53" i="13"/>
  <c r="LW53" i="13"/>
  <c r="LV53" i="13"/>
  <c r="LU53" i="13"/>
  <c r="LT53" i="13"/>
  <c r="LS53" i="13"/>
  <c r="LR53" i="13"/>
  <c r="LQ53" i="13"/>
  <c r="LP53" i="13"/>
  <c r="LO53" i="13"/>
  <c r="LN53" i="13"/>
  <c r="LM53" i="13"/>
  <c r="LL53" i="13"/>
  <c r="LK53" i="13"/>
  <c r="LJ53" i="13"/>
  <c r="LI53" i="13"/>
  <c r="LH53" i="13"/>
  <c r="LG53" i="13"/>
  <c r="LF53" i="13"/>
  <c r="LE53" i="13"/>
  <c r="LD53" i="13"/>
  <c r="LC53" i="13"/>
  <c r="LB53" i="13"/>
  <c r="LA53" i="13"/>
  <c r="KZ53" i="13"/>
  <c r="KY53" i="13"/>
  <c r="KX53" i="13"/>
  <c r="KW53" i="13"/>
  <c r="KV53" i="13"/>
  <c r="KU53" i="13"/>
  <c r="KT53" i="13"/>
  <c r="KS53" i="13"/>
  <c r="KR53" i="13"/>
  <c r="KQ53" i="13"/>
  <c r="KP53" i="13"/>
  <c r="KO53" i="13"/>
  <c r="KN53" i="13"/>
  <c r="KM53" i="13"/>
  <c r="KL53" i="13"/>
  <c r="KK53" i="13"/>
  <c r="KJ53" i="13"/>
  <c r="KI53" i="13"/>
  <c r="KH53" i="13"/>
  <c r="KG53" i="13"/>
  <c r="KF53" i="13"/>
  <c r="KE53" i="13"/>
  <c r="KD53" i="13"/>
  <c r="KC53" i="13"/>
  <c r="KB53" i="13"/>
  <c r="KA53" i="13"/>
  <c r="JZ53" i="13"/>
  <c r="JY53" i="13"/>
  <c r="JX53" i="13"/>
  <c r="JW53" i="13"/>
  <c r="JV53" i="13"/>
  <c r="JU53" i="13"/>
  <c r="JT53" i="13"/>
  <c r="JS53" i="13"/>
  <c r="JR53" i="13"/>
  <c r="JQ53" i="13"/>
  <c r="JP53" i="13"/>
  <c r="JO53" i="13"/>
  <c r="JN53" i="13"/>
  <c r="JM53" i="13"/>
  <c r="JL53" i="13"/>
  <c r="JK53" i="13"/>
  <c r="JJ53" i="13"/>
  <c r="JI53" i="13"/>
  <c r="JH53" i="13"/>
  <c r="JG53" i="13"/>
  <c r="JF53" i="13"/>
  <c r="JE53" i="13"/>
  <c r="JD53" i="13"/>
  <c r="JC53" i="13"/>
  <c r="JB53" i="13"/>
  <c r="JA53" i="13"/>
  <c r="IZ53" i="13"/>
  <c r="IY53" i="13"/>
  <c r="IX53" i="13"/>
  <c r="IW53" i="13"/>
  <c r="IV53" i="13"/>
  <c r="IU53" i="13"/>
  <c r="IT53" i="13"/>
  <c r="IS53" i="13"/>
  <c r="IR53" i="13"/>
  <c r="IQ53" i="13"/>
  <c r="IP53" i="13"/>
  <c r="IO53" i="13"/>
  <c r="IN53" i="13"/>
  <c r="IM53" i="13"/>
  <c r="IL53" i="13"/>
  <c r="IK53" i="13"/>
  <c r="IJ53" i="13"/>
  <c r="II53" i="13"/>
  <c r="IH53" i="13"/>
  <c r="IG53" i="13"/>
  <c r="IF53" i="13"/>
  <c r="IE53" i="13"/>
  <c r="ID53" i="13"/>
  <c r="IC53" i="13"/>
  <c r="IB53" i="13"/>
  <c r="IA53" i="13"/>
  <c r="HZ53" i="13"/>
  <c r="HY53" i="13"/>
  <c r="HX53" i="13"/>
  <c r="HW53" i="13"/>
  <c r="HV53" i="13"/>
  <c r="HU53" i="13"/>
  <c r="HT53" i="13"/>
  <c r="HS53" i="13"/>
  <c r="HR53" i="13"/>
  <c r="HQ53" i="13"/>
  <c r="HP53" i="13"/>
  <c r="HO53" i="13"/>
  <c r="HN53" i="13"/>
  <c r="HM53" i="13"/>
  <c r="HL53" i="13"/>
  <c r="HK53" i="13"/>
  <c r="HJ53" i="13"/>
  <c r="HI53" i="13"/>
  <c r="HH53" i="13"/>
  <c r="HG53" i="13"/>
  <c r="HF53" i="13"/>
  <c r="HE53" i="13"/>
  <c r="HD53" i="13"/>
  <c r="HC53" i="13"/>
  <c r="HB53" i="13"/>
  <c r="HA53" i="13"/>
  <c r="GZ53" i="13"/>
  <c r="GY53" i="13"/>
  <c r="GX53" i="13"/>
  <c r="GW53" i="13"/>
  <c r="GV53" i="13"/>
  <c r="GU53" i="13"/>
  <c r="GT53" i="13"/>
  <c r="GS53" i="13"/>
  <c r="GR53" i="13"/>
  <c r="GQ53" i="13"/>
  <c r="GP53" i="13"/>
  <c r="GO53" i="13"/>
  <c r="GN53" i="13"/>
  <c r="GM53" i="13"/>
  <c r="GL53" i="13"/>
  <c r="GK53" i="13"/>
  <c r="GJ53" i="13"/>
  <c r="GI53" i="13"/>
  <c r="GH53" i="13"/>
  <c r="GG53" i="13"/>
  <c r="GF53" i="13"/>
  <c r="GE53" i="13"/>
  <c r="GD53" i="13"/>
  <c r="GC53" i="13"/>
  <c r="GB53" i="13"/>
  <c r="GA53" i="13"/>
  <c r="FZ53" i="13"/>
  <c r="FY53" i="13"/>
  <c r="FX53" i="13"/>
  <c r="FW53" i="13"/>
  <c r="FV53" i="13"/>
  <c r="FU53" i="13"/>
  <c r="FT53" i="13"/>
  <c r="FS53" i="13"/>
  <c r="FR53" i="13"/>
  <c r="FQ53" i="13"/>
  <c r="FP53" i="13"/>
  <c r="FO53" i="13"/>
  <c r="FN53" i="13"/>
  <c r="FM53" i="13"/>
  <c r="FL53" i="13"/>
  <c r="FK53" i="13"/>
  <c r="FJ53" i="13"/>
  <c r="FI53" i="13"/>
  <c r="FH53" i="13"/>
  <c r="FG53" i="13"/>
  <c r="FF53" i="13"/>
  <c r="FE53" i="13"/>
  <c r="FD53" i="13"/>
  <c r="FC53" i="13"/>
  <c r="FB53" i="13"/>
  <c r="FA53" i="13"/>
  <c r="EZ53" i="13"/>
  <c r="EY53" i="13"/>
  <c r="EX53" i="13"/>
  <c r="EW53" i="13"/>
  <c r="EV53" i="13"/>
  <c r="EU53" i="13"/>
  <c r="ET53" i="13"/>
  <c r="ES53" i="13"/>
  <c r="ER53" i="13"/>
  <c r="EQ53" i="13"/>
  <c r="EP53" i="13"/>
  <c r="EO53" i="13"/>
  <c r="EN53" i="13"/>
  <c r="EM53" i="13"/>
  <c r="EL53" i="13"/>
  <c r="EK53" i="13"/>
  <c r="EJ53" i="13"/>
  <c r="EI53" i="13"/>
  <c r="EH53" i="13"/>
  <c r="EG53" i="13"/>
  <c r="EF53" i="13"/>
  <c r="EE53" i="13"/>
  <c r="ED53" i="13"/>
  <c r="EC53" i="13"/>
  <c r="EB53" i="13"/>
  <c r="EA53" i="13"/>
  <c r="DZ53" i="13"/>
  <c r="DY53" i="13"/>
  <c r="DX53" i="13"/>
  <c r="DW53" i="13"/>
  <c r="DV53" i="13"/>
  <c r="DU53" i="13"/>
  <c r="DT53" i="13"/>
  <c r="DS53" i="13"/>
  <c r="DR53" i="13"/>
  <c r="DQ53" i="13"/>
  <c r="DP53" i="13"/>
  <c r="DO53" i="13"/>
  <c r="DN53" i="13"/>
  <c r="DM53" i="13"/>
  <c r="DL53" i="13"/>
  <c r="DK53" i="13"/>
  <c r="DJ53" i="13"/>
  <c r="DI53" i="13"/>
  <c r="DH53" i="13"/>
  <c r="DG53" i="13"/>
  <c r="DF53" i="13"/>
  <c r="DE53" i="13"/>
  <c r="DD53" i="13"/>
  <c r="DC53" i="13"/>
  <c r="DB53" i="13"/>
  <c r="DA53" i="13"/>
  <c r="CZ53" i="13"/>
  <c r="CY53" i="13"/>
  <c r="CX53" i="13"/>
  <c r="CW53" i="13"/>
  <c r="CV53" i="13"/>
  <c r="CU53" i="13"/>
  <c r="CT53" i="13"/>
  <c r="CS53" i="13"/>
  <c r="CR53" i="13"/>
  <c r="CQ53" i="13"/>
  <c r="CP53" i="13"/>
  <c r="CO53" i="13"/>
  <c r="CN53" i="13"/>
  <c r="CM53" i="13"/>
  <c r="CL53" i="13"/>
  <c r="CK53" i="13"/>
  <c r="CJ53" i="13"/>
  <c r="CI53" i="13"/>
  <c r="CH53" i="13"/>
  <c r="CG53" i="13"/>
  <c r="CF53" i="13"/>
  <c r="CE53" i="13"/>
  <c r="CD53" i="13"/>
  <c r="CC53" i="13"/>
  <c r="CB53" i="13"/>
  <c r="CA53" i="13"/>
  <c r="BZ53" i="13"/>
  <c r="BY53" i="13"/>
  <c r="BX53" i="13"/>
  <c r="BW53" i="13"/>
  <c r="BV53" i="13"/>
  <c r="BU53" i="13"/>
  <c r="BT53" i="13"/>
  <c r="BS53" i="13"/>
  <c r="BR53" i="13"/>
  <c r="BQ53" i="13"/>
  <c r="BP53" i="13"/>
  <c r="BO53" i="13"/>
  <c r="BN53" i="13"/>
  <c r="BM53" i="13"/>
  <c r="BL53" i="13"/>
  <c r="BK53" i="13"/>
  <c r="BJ53" i="13"/>
  <c r="BI53" i="13"/>
  <c r="BH53" i="13"/>
  <c r="BG53" i="13"/>
  <c r="BF53" i="13"/>
  <c r="BE53" i="13"/>
  <c r="BD53" i="13"/>
  <c r="BC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B53" i="13"/>
  <c r="AA98" i="13" s="1"/>
  <c r="SQ52" i="13"/>
  <c r="SP52" i="13"/>
  <c r="SO52" i="13"/>
  <c r="SN52" i="13"/>
  <c r="SM52" i="13"/>
  <c r="SL52" i="13"/>
  <c r="SK52" i="13"/>
  <c r="SJ52" i="13"/>
  <c r="SI52" i="13"/>
  <c r="SH52" i="13"/>
  <c r="SG52" i="13"/>
  <c r="SF52" i="13"/>
  <c r="SE52" i="13"/>
  <c r="SD52" i="13"/>
  <c r="SC52" i="13"/>
  <c r="SB52" i="13"/>
  <c r="SA52" i="13"/>
  <c r="RZ52" i="13"/>
  <c r="RY52" i="13"/>
  <c r="RX52" i="13"/>
  <c r="RW52" i="13"/>
  <c r="RV52" i="13"/>
  <c r="RU52" i="13"/>
  <c r="RT52" i="13"/>
  <c r="RS52" i="13"/>
  <c r="RR52" i="13"/>
  <c r="RQ52" i="13"/>
  <c r="RP52" i="13"/>
  <c r="RO52" i="13"/>
  <c r="RN52" i="13"/>
  <c r="RM52" i="13"/>
  <c r="RL52" i="13"/>
  <c r="RK52" i="13"/>
  <c r="RJ52" i="13"/>
  <c r="RI52" i="13"/>
  <c r="RH52" i="13"/>
  <c r="RG52" i="13"/>
  <c r="RF52" i="13"/>
  <c r="RE52" i="13"/>
  <c r="RD52" i="13"/>
  <c r="RC52" i="13"/>
  <c r="RB52" i="13"/>
  <c r="RA52" i="13"/>
  <c r="QZ52" i="13"/>
  <c r="QY52" i="13"/>
  <c r="QX52" i="13"/>
  <c r="QW52" i="13"/>
  <c r="QV52" i="13"/>
  <c r="QU52" i="13"/>
  <c r="QT52" i="13"/>
  <c r="QS52" i="13"/>
  <c r="QR52" i="13"/>
  <c r="QQ52" i="13"/>
  <c r="QP52" i="13"/>
  <c r="QO52" i="13"/>
  <c r="QN52" i="13"/>
  <c r="QM52" i="13"/>
  <c r="QL52" i="13"/>
  <c r="QK52" i="13"/>
  <c r="QJ52" i="13"/>
  <c r="QI52" i="13"/>
  <c r="QH52" i="13"/>
  <c r="QG52" i="13"/>
  <c r="QF52" i="13"/>
  <c r="QE52" i="13"/>
  <c r="QD52" i="13"/>
  <c r="QC52" i="13"/>
  <c r="QB52" i="13"/>
  <c r="QA52" i="13"/>
  <c r="PZ52" i="13"/>
  <c r="PY52" i="13"/>
  <c r="PX52" i="13"/>
  <c r="PW52" i="13"/>
  <c r="PV52" i="13"/>
  <c r="PU52" i="13"/>
  <c r="PT52" i="13"/>
  <c r="PS52" i="13"/>
  <c r="PR52" i="13"/>
  <c r="PQ52" i="13"/>
  <c r="PP52" i="13"/>
  <c r="PO52" i="13"/>
  <c r="PN52" i="13"/>
  <c r="PM52" i="13"/>
  <c r="PL52" i="13"/>
  <c r="PK52" i="13"/>
  <c r="PJ52" i="13"/>
  <c r="PI52" i="13"/>
  <c r="PH52" i="13"/>
  <c r="PG52" i="13"/>
  <c r="PF52" i="13"/>
  <c r="PE52" i="13"/>
  <c r="PD52" i="13"/>
  <c r="PC52" i="13"/>
  <c r="PB52" i="13"/>
  <c r="PA52" i="13"/>
  <c r="OZ52" i="13"/>
  <c r="OY52" i="13"/>
  <c r="OX52" i="13"/>
  <c r="OW52" i="13"/>
  <c r="OV52" i="13"/>
  <c r="OU52" i="13"/>
  <c r="OT52" i="13"/>
  <c r="OS52" i="13"/>
  <c r="OR52" i="13"/>
  <c r="OQ52" i="13"/>
  <c r="OP52" i="13"/>
  <c r="OO52" i="13"/>
  <c r="ON52" i="13"/>
  <c r="OM52" i="13"/>
  <c r="OL52" i="13"/>
  <c r="OK52" i="13"/>
  <c r="OJ52" i="13"/>
  <c r="OI52" i="13"/>
  <c r="OH52" i="13"/>
  <c r="OG52" i="13"/>
  <c r="OF52" i="13"/>
  <c r="OE52" i="13"/>
  <c r="OD52" i="13"/>
  <c r="OC52" i="13"/>
  <c r="OB52" i="13"/>
  <c r="OA52" i="13"/>
  <c r="NZ52" i="13"/>
  <c r="NY52" i="13"/>
  <c r="NX52" i="13"/>
  <c r="NW52" i="13"/>
  <c r="NV52" i="13"/>
  <c r="NU52" i="13"/>
  <c r="NT52" i="13"/>
  <c r="NS52" i="13"/>
  <c r="NR52" i="13"/>
  <c r="NQ52" i="13"/>
  <c r="NP52" i="13"/>
  <c r="NO52" i="13"/>
  <c r="NN52" i="13"/>
  <c r="NM52" i="13"/>
  <c r="NL52" i="13"/>
  <c r="NK52" i="13"/>
  <c r="NJ52" i="13"/>
  <c r="NI52" i="13"/>
  <c r="NH52" i="13"/>
  <c r="NG52" i="13"/>
  <c r="NF52" i="13"/>
  <c r="NE52" i="13"/>
  <c r="ND52" i="13"/>
  <c r="NC52" i="13"/>
  <c r="NB52" i="13"/>
  <c r="NA52" i="13"/>
  <c r="MZ52" i="13"/>
  <c r="MY52" i="13"/>
  <c r="MX52" i="13"/>
  <c r="MW52" i="13"/>
  <c r="MV52" i="13"/>
  <c r="MU52" i="13"/>
  <c r="MT52" i="13"/>
  <c r="MS52" i="13"/>
  <c r="MR52" i="13"/>
  <c r="MQ52" i="13"/>
  <c r="MP52" i="13"/>
  <c r="MO52" i="13"/>
  <c r="MN52" i="13"/>
  <c r="MM52" i="13"/>
  <c r="ML52" i="13"/>
  <c r="MK52" i="13"/>
  <c r="MJ52" i="13"/>
  <c r="MI52" i="13"/>
  <c r="MH52" i="13"/>
  <c r="MG52" i="13"/>
  <c r="MF52" i="13"/>
  <c r="ME52" i="13"/>
  <c r="MD52" i="13"/>
  <c r="MC52" i="13"/>
  <c r="MB52" i="13"/>
  <c r="MA52" i="13"/>
  <c r="LZ52" i="13"/>
  <c r="LY52" i="13"/>
  <c r="LX52" i="13"/>
  <c r="LW52" i="13"/>
  <c r="LV52" i="13"/>
  <c r="LU52" i="13"/>
  <c r="LT52" i="13"/>
  <c r="LS52" i="13"/>
  <c r="LR52" i="13"/>
  <c r="LQ52" i="13"/>
  <c r="LP52" i="13"/>
  <c r="LO52" i="13"/>
  <c r="LN52" i="13"/>
  <c r="LM52" i="13"/>
  <c r="LL52" i="13"/>
  <c r="LK52" i="13"/>
  <c r="LJ52" i="13"/>
  <c r="LI52" i="13"/>
  <c r="LH52" i="13"/>
  <c r="LG52" i="13"/>
  <c r="LF52" i="13"/>
  <c r="LE52" i="13"/>
  <c r="LD52" i="13"/>
  <c r="LC52" i="13"/>
  <c r="LB52" i="13"/>
  <c r="LA52" i="13"/>
  <c r="KZ52" i="13"/>
  <c r="KY52" i="13"/>
  <c r="KX52" i="13"/>
  <c r="KW52" i="13"/>
  <c r="KV52" i="13"/>
  <c r="KU52" i="13"/>
  <c r="KT52" i="13"/>
  <c r="KS52" i="13"/>
  <c r="KR52" i="13"/>
  <c r="KQ52" i="13"/>
  <c r="KP52" i="13"/>
  <c r="KO52" i="13"/>
  <c r="KN52" i="13"/>
  <c r="KM52" i="13"/>
  <c r="KL52" i="13"/>
  <c r="KK52" i="13"/>
  <c r="KJ52" i="13"/>
  <c r="KI52" i="13"/>
  <c r="KH52" i="13"/>
  <c r="KG52" i="13"/>
  <c r="KF52" i="13"/>
  <c r="KE52" i="13"/>
  <c r="KD52" i="13"/>
  <c r="KC52" i="13"/>
  <c r="KB52" i="13"/>
  <c r="KA52" i="13"/>
  <c r="JZ52" i="13"/>
  <c r="JY52" i="13"/>
  <c r="JX52" i="13"/>
  <c r="JW52" i="13"/>
  <c r="JV52" i="13"/>
  <c r="JU52" i="13"/>
  <c r="JT52" i="13"/>
  <c r="JS52" i="13"/>
  <c r="JR52" i="13"/>
  <c r="JQ52" i="13"/>
  <c r="JP52" i="13"/>
  <c r="JO52" i="13"/>
  <c r="JN52" i="13"/>
  <c r="JM52" i="13"/>
  <c r="JL52" i="13"/>
  <c r="JK52" i="13"/>
  <c r="JJ52" i="13"/>
  <c r="JI52" i="13"/>
  <c r="JH52" i="13"/>
  <c r="JG52" i="13"/>
  <c r="JF52" i="13"/>
  <c r="JE52" i="13"/>
  <c r="JD52" i="13"/>
  <c r="JC52" i="13"/>
  <c r="JB52" i="13"/>
  <c r="JA52" i="13"/>
  <c r="IZ52" i="13"/>
  <c r="IY52" i="13"/>
  <c r="IX52" i="13"/>
  <c r="IW52" i="13"/>
  <c r="IV52" i="13"/>
  <c r="IU52" i="13"/>
  <c r="IT52" i="13"/>
  <c r="IS52" i="13"/>
  <c r="IR52" i="13"/>
  <c r="IQ52" i="13"/>
  <c r="IP52" i="13"/>
  <c r="IO52" i="13"/>
  <c r="IN52" i="13"/>
  <c r="IM52" i="13"/>
  <c r="IL52" i="13"/>
  <c r="IK52" i="13"/>
  <c r="IJ52" i="13"/>
  <c r="II52" i="13"/>
  <c r="IH52" i="13"/>
  <c r="IG52" i="13"/>
  <c r="IF52" i="13"/>
  <c r="IE52" i="13"/>
  <c r="ID52" i="13"/>
  <c r="IC52" i="13"/>
  <c r="IB52" i="13"/>
  <c r="IA52" i="13"/>
  <c r="HZ52" i="13"/>
  <c r="HY52" i="13"/>
  <c r="HX52" i="13"/>
  <c r="HW52" i="13"/>
  <c r="HV52" i="13"/>
  <c r="HU52" i="13"/>
  <c r="HT52" i="13"/>
  <c r="HS52" i="13"/>
  <c r="HR52" i="13"/>
  <c r="HQ52" i="13"/>
  <c r="HP52" i="13"/>
  <c r="HO52" i="13"/>
  <c r="HN52" i="13"/>
  <c r="HM52" i="13"/>
  <c r="HL52" i="13"/>
  <c r="HK52" i="13"/>
  <c r="HJ52" i="13"/>
  <c r="HI52" i="13"/>
  <c r="HH52" i="13"/>
  <c r="HG52" i="13"/>
  <c r="HF52" i="13"/>
  <c r="HE52" i="13"/>
  <c r="HD52" i="13"/>
  <c r="HC52" i="13"/>
  <c r="HB52" i="13"/>
  <c r="HA52" i="13"/>
  <c r="GZ52" i="13"/>
  <c r="GY52" i="13"/>
  <c r="GX52" i="13"/>
  <c r="GW52" i="13"/>
  <c r="GV52" i="13"/>
  <c r="GU52" i="13"/>
  <c r="GT52" i="13"/>
  <c r="GS52" i="13"/>
  <c r="GR52" i="13"/>
  <c r="GQ52" i="13"/>
  <c r="GP52" i="13"/>
  <c r="GO52" i="13"/>
  <c r="GN52" i="13"/>
  <c r="GM52" i="13"/>
  <c r="GL52" i="13"/>
  <c r="GK52" i="13"/>
  <c r="GJ52" i="13"/>
  <c r="GI52" i="13"/>
  <c r="GH52" i="13"/>
  <c r="GG52" i="13"/>
  <c r="GF52" i="13"/>
  <c r="GE52" i="13"/>
  <c r="GD52" i="13"/>
  <c r="GC52" i="13"/>
  <c r="GB52" i="13"/>
  <c r="GA52" i="13"/>
  <c r="FZ52" i="13"/>
  <c r="FY52" i="13"/>
  <c r="FX52" i="13"/>
  <c r="FW52" i="13"/>
  <c r="FV52" i="13"/>
  <c r="FU52" i="13"/>
  <c r="FT52" i="13"/>
  <c r="FS52" i="13"/>
  <c r="FR52" i="13"/>
  <c r="FQ52" i="13"/>
  <c r="FP52" i="13"/>
  <c r="FO52" i="13"/>
  <c r="FN52" i="13"/>
  <c r="FM52" i="13"/>
  <c r="FL52" i="13"/>
  <c r="FK52" i="13"/>
  <c r="FJ52" i="13"/>
  <c r="FI52" i="13"/>
  <c r="FH52" i="13"/>
  <c r="FG52" i="13"/>
  <c r="FF52" i="13"/>
  <c r="FE52" i="13"/>
  <c r="FD52" i="13"/>
  <c r="FC52" i="13"/>
  <c r="FB52" i="13"/>
  <c r="FA52" i="13"/>
  <c r="EZ52" i="13"/>
  <c r="EY52" i="13"/>
  <c r="EX52" i="13"/>
  <c r="EW52" i="13"/>
  <c r="EV52" i="13"/>
  <c r="EU52" i="13"/>
  <c r="ET52" i="13"/>
  <c r="ES52" i="13"/>
  <c r="ER52" i="13"/>
  <c r="EQ52" i="13"/>
  <c r="EP52" i="13"/>
  <c r="EO52" i="13"/>
  <c r="EN52" i="13"/>
  <c r="EM52" i="13"/>
  <c r="EL52" i="13"/>
  <c r="EK52" i="13"/>
  <c r="EJ52" i="13"/>
  <c r="EI52" i="13"/>
  <c r="EH52" i="13"/>
  <c r="EG52" i="13"/>
  <c r="EF52" i="13"/>
  <c r="EE52" i="13"/>
  <c r="ED52" i="13"/>
  <c r="EC52" i="13"/>
  <c r="EB52" i="13"/>
  <c r="EA52" i="13"/>
  <c r="DZ52" i="13"/>
  <c r="DY52" i="13"/>
  <c r="DX52" i="13"/>
  <c r="DW52" i="13"/>
  <c r="DV52" i="13"/>
  <c r="DU52" i="13"/>
  <c r="DT52" i="13"/>
  <c r="DS52" i="13"/>
  <c r="DR52" i="13"/>
  <c r="DQ52" i="13"/>
  <c r="DP52" i="13"/>
  <c r="DO52" i="13"/>
  <c r="DN52" i="13"/>
  <c r="DM52" i="13"/>
  <c r="DL52" i="13"/>
  <c r="DK52" i="13"/>
  <c r="DJ52" i="13"/>
  <c r="DI52" i="13"/>
  <c r="DH52" i="13"/>
  <c r="DG52" i="13"/>
  <c r="DF52" i="13"/>
  <c r="DE52" i="13"/>
  <c r="DD52" i="13"/>
  <c r="DC52" i="13"/>
  <c r="DB52" i="13"/>
  <c r="DA52" i="13"/>
  <c r="CZ52" i="13"/>
  <c r="CY52" i="13"/>
  <c r="CX52" i="13"/>
  <c r="CW52" i="13"/>
  <c r="CV52" i="13"/>
  <c r="CU52" i="13"/>
  <c r="CT52" i="13"/>
  <c r="CS52" i="13"/>
  <c r="CR52" i="13"/>
  <c r="CQ52" i="13"/>
  <c r="CP52" i="13"/>
  <c r="CO52" i="13"/>
  <c r="CN52" i="13"/>
  <c r="CM52" i="13"/>
  <c r="CL52" i="13"/>
  <c r="CK52" i="13"/>
  <c r="CJ52" i="13"/>
  <c r="CI52" i="13"/>
  <c r="CH52" i="13"/>
  <c r="CG52" i="13"/>
  <c r="CF52" i="13"/>
  <c r="CE52" i="13"/>
  <c r="CD52" i="13"/>
  <c r="CC52" i="13"/>
  <c r="CB52" i="13"/>
  <c r="CA52" i="13"/>
  <c r="BZ52" i="13"/>
  <c r="BY52" i="13"/>
  <c r="BX52" i="13"/>
  <c r="BW52" i="13"/>
  <c r="BV52" i="13"/>
  <c r="BU52" i="13"/>
  <c r="BT52" i="13"/>
  <c r="BS52" i="13"/>
  <c r="BR52" i="13"/>
  <c r="BQ52" i="13"/>
  <c r="BP52" i="13"/>
  <c r="BO52" i="13"/>
  <c r="BN52" i="13"/>
  <c r="BM52" i="13"/>
  <c r="BL52" i="13"/>
  <c r="BK52" i="13"/>
  <c r="BJ52" i="13"/>
  <c r="BI52" i="13"/>
  <c r="BH52" i="13"/>
  <c r="BG52" i="13"/>
  <c r="BF52" i="13"/>
  <c r="BE52" i="13"/>
  <c r="BD52" i="13"/>
  <c r="BC52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B52" i="13"/>
  <c r="AA97" i="13" s="1"/>
  <c r="SQ51" i="13"/>
  <c r="SP51" i="13"/>
  <c r="SO51" i="13"/>
  <c r="SN51" i="13"/>
  <c r="SM51" i="13"/>
  <c r="SL51" i="13"/>
  <c r="SK51" i="13"/>
  <c r="SJ51" i="13"/>
  <c r="SI51" i="13"/>
  <c r="SH51" i="13"/>
  <c r="SG51" i="13"/>
  <c r="SF51" i="13"/>
  <c r="SE51" i="13"/>
  <c r="SD51" i="13"/>
  <c r="SC51" i="13"/>
  <c r="SB51" i="13"/>
  <c r="SA51" i="13"/>
  <c r="RZ51" i="13"/>
  <c r="RY51" i="13"/>
  <c r="RX51" i="13"/>
  <c r="RW51" i="13"/>
  <c r="RV51" i="13"/>
  <c r="RU51" i="13"/>
  <c r="RT51" i="13"/>
  <c r="RS51" i="13"/>
  <c r="RR51" i="13"/>
  <c r="RQ51" i="13"/>
  <c r="RP51" i="13"/>
  <c r="RO51" i="13"/>
  <c r="RN51" i="13"/>
  <c r="RM51" i="13"/>
  <c r="RL51" i="13"/>
  <c r="RK51" i="13"/>
  <c r="RJ51" i="13"/>
  <c r="RI51" i="13"/>
  <c r="RH51" i="13"/>
  <c r="RG51" i="13"/>
  <c r="RF51" i="13"/>
  <c r="RE51" i="13"/>
  <c r="RD51" i="13"/>
  <c r="RC51" i="13"/>
  <c r="RB51" i="13"/>
  <c r="RA51" i="13"/>
  <c r="QZ51" i="13"/>
  <c r="QY51" i="13"/>
  <c r="QX51" i="13"/>
  <c r="QW51" i="13"/>
  <c r="QV51" i="13"/>
  <c r="QU51" i="13"/>
  <c r="QT51" i="13"/>
  <c r="QS51" i="13"/>
  <c r="QR51" i="13"/>
  <c r="QQ51" i="13"/>
  <c r="QP51" i="13"/>
  <c r="QO51" i="13"/>
  <c r="QN51" i="13"/>
  <c r="QM51" i="13"/>
  <c r="QL51" i="13"/>
  <c r="QK51" i="13"/>
  <c r="QJ51" i="13"/>
  <c r="QI51" i="13"/>
  <c r="QH51" i="13"/>
  <c r="QG51" i="13"/>
  <c r="QF51" i="13"/>
  <c r="QE51" i="13"/>
  <c r="QD51" i="13"/>
  <c r="QC51" i="13"/>
  <c r="QB51" i="13"/>
  <c r="QA51" i="13"/>
  <c r="PZ51" i="13"/>
  <c r="PY51" i="13"/>
  <c r="PX51" i="13"/>
  <c r="PW51" i="13"/>
  <c r="PV51" i="13"/>
  <c r="PU51" i="13"/>
  <c r="PT51" i="13"/>
  <c r="PS51" i="13"/>
  <c r="PR51" i="13"/>
  <c r="PQ51" i="13"/>
  <c r="PP51" i="13"/>
  <c r="PO51" i="13"/>
  <c r="PN51" i="13"/>
  <c r="PM51" i="13"/>
  <c r="PL51" i="13"/>
  <c r="PK51" i="13"/>
  <c r="PJ51" i="13"/>
  <c r="PI51" i="13"/>
  <c r="PH51" i="13"/>
  <c r="PG51" i="13"/>
  <c r="PF51" i="13"/>
  <c r="PE51" i="13"/>
  <c r="PD51" i="13"/>
  <c r="PC51" i="13"/>
  <c r="PB51" i="13"/>
  <c r="PA51" i="13"/>
  <c r="OZ51" i="13"/>
  <c r="OY51" i="13"/>
  <c r="OX51" i="13"/>
  <c r="OW51" i="13"/>
  <c r="OV51" i="13"/>
  <c r="OU51" i="13"/>
  <c r="OT51" i="13"/>
  <c r="OS51" i="13"/>
  <c r="OR51" i="13"/>
  <c r="OQ51" i="13"/>
  <c r="OP51" i="13"/>
  <c r="OO51" i="13"/>
  <c r="ON51" i="13"/>
  <c r="OM51" i="13"/>
  <c r="OL51" i="13"/>
  <c r="OK51" i="13"/>
  <c r="OJ51" i="13"/>
  <c r="OI51" i="13"/>
  <c r="OH51" i="13"/>
  <c r="OG51" i="13"/>
  <c r="OF51" i="13"/>
  <c r="OE51" i="13"/>
  <c r="OD51" i="13"/>
  <c r="OC51" i="13"/>
  <c r="OB51" i="13"/>
  <c r="OA51" i="13"/>
  <c r="NZ51" i="13"/>
  <c r="NY51" i="13"/>
  <c r="NX51" i="13"/>
  <c r="NW51" i="13"/>
  <c r="NV51" i="13"/>
  <c r="NU51" i="13"/>
  <c r="NT51" i="13"/>
  <c r="NS51" i="13"/>
  <c r="NR51" i="13"/>
  <c r="NQ51" i="13"/>
  <c r="NP51" i="13"/>
  <c r="NO51" i="13"/>
  <c r="NN51" i="13"/>
  <c r="NM51" i="13"/>
  <c r="NL51" i="13"/>
  <c r="NK51" i="13"/>
  <c r="NJ51" i="13"/>
  <c r="NI51" i="13"/>
  <c r="NH51" i="13"/>
  <c r="NG51" i="13"/>
  <c r="NF51" i="13"/>
  <c r="NE51" i="13"/>
  <c r="ND51" i="13"/>
  <c r="NC51" i="13"/>
  <c r="NB51" i="13"/>
  <c r="NA51" i="13"/>
  <c r="MZ51" i="13"/>
  <c r="MY51" i="13"/>
  <c r="MX51" i="13"/>
  <c r="MW51" i="13"/>
  <c r="MV51" i="13"/>
  <c r="MU51" i="13"/>
  <c r="MT51" i="13"/>
  <c r="MS51" i="13"/>
  <c r="MR51" i="13"/>
  <c r="MQ51" i="13"/>
  <c r="MP51" i="13"/>
  <c r="MO51" i="13"/>
  <c r="MN51" i="13"/>
  <c r="MM51" i="13"/>
  <c r="ML51" i="13"/>
  <c r="MK51" i="13"/>
  <c r="MJ51" i="13"/>
  <c r="MI51" i="13"/>
  <c r="MH51" i="13"/>
  <c r="MG51" i="13"/>
  <c r="MF51" i="13"/>
  <c r="ME51" i="13"/>
  <c r="MD51" i="13"/>
  <c r="MC51" i="13"/>
  <c r="MB51" i="13"/>
  <c r="MA51" i="13"/>
  <c r="LZ51" i="13"/>
  <c r="LY51" i="13"/>
  <c r="LX51" i="13"/>
  <c r="LW51" i="13"/>
  <c r="LV51" i="13"/>
  <c r="LU51" i="13"/>
  <c r="LT51" i="13"/>
  <c r="LS51" i="13"/>
  <c r="LR51" i="13"/>
  <c r="LQ51" i="13"/>
  <c r="LP51" i="13"/>
  <c r="LO51" i="13"/>
  <c r="LN51" i="13"/>
  <c r="LM51" i="13"/>
  <c r="LL51" i="13"/>
  <c r="LK51" i="13"/>
  <c r="LJ51" i="13"/>
  <c r="LI51" i="13"/>
  <c r="LH51" i="13"/>
  <c r="LG51" i="13"/>
  <c r="LF51" i="13"/>
  <c r="LE51" i="13"/>
  <c r="LD51" i="13"/>
  <c r="LC51" i="13"/>
  <c r="LB51" i="13"/>
  <c r="LA51" i="13"/>
  <c r="KZ51" i="13"/>
  <c r="KY51" i="13"/>
  <c r="KX51" i="13"/>
  <c r="KW51" i="13"/>
  <c r="KV51" i="13"/>
  <c r="KU51" i="13"/>
  <c r="KT51" i="13"/>
  <c r="KS51" i="13"/>
  <c r="KR51" i="13"/>
  <c r="KQ51" i="13"/>
  <c r="KP51" i="13"/>
  <c r="KO51" i="13"/>
  <c r="KN51" i="13"/>
  <c r="KM51" i="13"/>
  <c r="KL51" i="13"/>
  <c r="KK51" i="13"/>
  <c r="KJ51" i="13"/>
  <c r="KI51" i="13"/>
  <c r="KH51" i="13"/>
  <c r="KG51" i="13"/>
  <c r="KF51" i="13"/>
  <c r="KE51" i="13"/>
  <c r="KD51" i="13"/>
  <c r="KC51" i="13"/>
  <c r="KB51" i="13"/>
  <c r="KA51" i="13"/>
  <c r="JZ51" i="13"/>
  <c r="JY51" i="13"/>
  <c r="JX51" i="13"/>
  <c r="JW51" i="13"/>
  <c r="JV51" i="13"/>
  <c r="JU51" i="13"/>
  <c r="JT51" i="13"/>
  <c r="JS51" i="13"/>
  <c r="JR51" i="13"/>
  <c r="JQ51" i="13"/>
  <c r="JP51" i="13"/>
  <c r="JO51" i="13"/>
  <c r="JN51" i="13"/>
  <c r="JM51" i="13"/>
  <c r="JL51" i="13"/>
  <c r="JK51" i="13"/>
  <c r="JJ51" i="13"/>
  <c r="JI51" i="13"/>
  <c r="JH51" i="13"/>
  <c r="JG51" i="13"/>
  <c r="JF51" i="13"/>
  <c r="JE51" i="13"/>
  <c r="JD51" i="13"/>
  <c r="JC51" i="13"/>
  <c r="JB51" i="13"/>
  <c r="JA51" i="13"/>
  <c r="IZ51" i="13"/>
  <c r="IY51" i="13"/>
  <c r="IX51" i="13"/>
  <c r="IW51" i="13"/>
  <c r="IV51" i="13"/>
  <c r="IU51" i="13"/>
  <c r="IT51" i="13"/>
  <c r="IS51" i="13"/>
  <c r="IR51" i="13"/>
  <c r="IQ51" i="13"/>
  <c r="IP51" i="13"/>
  <c r="IO51" i="13"/>
  <c r="IN51" i="13"/>
  <c r="IM51" i="13"/>
  <c r="IL51" i="13"/>
  <c r="IK51" i="13"/>
  <c r="IJ51" i="13"/>
  <c r="II51" i="13"/>
  <c r="IH51" i="13"/>
  <c r="IG51" i="13"/>
  <c r="IF51" i="13"/>
  <c r="IE51" i="13"/>
  <c r="ID51" i="13"/>
  <c r="IC51" i="13"/>
  <c r="IB51" i="13"/>
  <c r="IA51" i="13"/>
  <c r="HZ51" i="13"/>
  <c r="HY51" i="13"/>
  <c r="HX51" i="13"/>
  <c r="HW51" i="13"/>
  <c r="HV51" i="13"/>
  <c r="HU51" i="13"/>
  <c r="HT51" i="13"/>
  <c r="HS51" i="13"/>
  <c r="HR51" i="13"/>
  <c r="HQ51" i="13"/>
  <c r="HP51" i="13"/>
  <c r="HO51" i="13"/>
  <c r="HN51" i="13"/>
  <c r="HM51" i="13"/>
  <c r="HL51" i="13"/>
  <c r="HK51" i="13"/>
  <c r="HJ51" i="13"/>
  <c r="HI51" i="13"/>
  <c r="HH51" i="13"/>
  <c r="HG51" i="13"/>
  <c r="HF51" i="13"/>
  <c r="HE51" i="13"/>
  <c r="HD51" i="13"/>
  <c r="HC51" i="13"/>
  <c r="HB51" i="13"/>
  <c r="HA51" i="13"/>
  <c r="GZ51" i="13"/>
  <c r="GY51" i="13"/>
  <c r="GX51" i="13"/>
  <c r="GW51" i="13"/>
  <c r="GV51" i="13"/>
  <c r="GU51" i="13"/>
  <c r="GT51" i="13"/>
  <c r="GS51" i="13"/>
  <c r="GR51" i="13"/>
  <c r="GQ51" i="13"/>
  <c r="GP51" i="13"/>
  <c r="GO51" i="13"/>
  <c r="GN51" i="13"/>
  <c r="GM51" i="13"/>
  <c r="GL51" i="13"/>
  <c r="GK51" i="13"/>
  <c r="GJ51" i="13"/>
  <c r="GI51" i="13"/>
  <c r="GH51" i="13"/>
  <c r="GG51" i="13"/>
  <c r="GF51" i="13"/>
  <c r="GE51" i="13"/>
  <c r="GD51" i="13"/>
  <c r="GC51" i="13"/>
  <c r="GB51" i="13"/>
  <c r="GA51" i="13"/>
  <c r="FZ51" i="13"/>
  <c r="FY51" i="13"/>
  <c r="FX51" i="13"/>
  <c r="FW51" i="13"/>
  <c r="FV51" i="13"/>
  <c r="FU51" i="13"/>
  <c r="FT51" i="13"/>
  <c r="FS51" i="13"/>
  <c r="FR51" i="13"/>
  <c r="FQ51" i="13"/>
  <c r="FP51" i="13"/>
  <c r="FO51" i="13"/>
  <c r="FN51" i="13"/>
  <c r="FM51" i="13"/>
  <c r="FL51" i="13"/>
  <c r="FK51" i="13"/>
  <c r="FJ51" i="13"/>
  <c r="FI51" i="13"/>
  <c r="FH51" i="13"/>
  <c r="FG51" i="13"/>
  <c r="FF51" i="13"/>
  <c r="FE51" i="13"/>
  <c r="FD51" i="13"/>
  <c r="FC51" i="13"/>
  <c r="FB51" i="13"/>
  <c r="FA51" i="13"/>
  <c r="EZ51" i="13"/>
  <c r="EY51" i="13"/>
  <c r="EX51" i="13"/>
  <c r="EW51" i="13"/>
  <c r="EV51" i="13"/>
  <c r="EU51" i="13"/>
  <c r="ET51" i="13"/>
  <c r="ES51" i="13"/>
  <c r="ER51" i="13"/>
  <c r="EQ51" i="13"/>
  <c r="EP51" i="13"/>
  <c r="EO51" i="13"/>
  <c r="EN51" i="13"/>
  <c r="EM51" i="13"/>
  <c r="EL51" i="13"/>
  <c r="EK51" i="13"/>
  <c r="EJ51" i="13"/>
  <c r="EI51" i="13"/>
  <c r="EH51" i="13"/>
  <c r="EG51" i="13"/>
  <c r="EF51" i="13"/>
  <c r="EE51" i="13"/>
  <c r="ED51" i="13"/>
  <c r="EC51" i="13"/>
  <c r="EB51" i="13"/>
  <c r="EA51" i="13"/>
  <c r="DZ51" i="13"/>
  <c r="DY51" i="13"/>
  <c r="DX51" i="13"/>
  <c r="DW51" i="13"/>
  <c r="DV51" i="13"/>
  <c r="DU51" i="13"/>
  <c r="DT51" i="13"/>
  <c r="DS51" i="13"/>
  <c r="DR51" i="13"/>
  <c r="DQ51" i="13"/>
  <c r="DP51" i="13"/>
  <c r="DO51" i="13"/>
  <c r="DN51" i="13"/>
  <c r="DM51" i="13"/>
  <c r="DL51" i="13"/>
  <c r="DK51" i="13"/>
  <c r="DJ51" i="13"/>
  <c r="DI51" i="13"/>
  <c r="DH51" i="13"/>
  <c r="DG51" i="13"/>
  <c r="DF51" i="13"/>
  <c r="DE51" i="13"/>
  <c r="DD51" i="13"/>
  <c r="DC51" i="13"/>
  <c r="DB51" i="13"/>
  <c r="DA51" i="13"/>
  <c r="CZ51" i="13"/>
  <c r="CY51" i="13"/>
  <c r="CX51" i="13"/>
  <c r="CW51" i="13"/>
  <c r="CV51" i="13"/>
  <c r="CU51" i="13"/>
  <c r="CT51" i="13"/>
  <c r="CS51" i="13"/>
  <c r="CR51" i="13"/>
  <c r="CQ51" i="13"/>
  <c r="CP51" i="13"/>
  <c r="CO51" i="13"/>
  <c r="CN51" i="13"/>
  <c r="CM51" i="13"/>
  <c r="CL51" i="13"/>
  <c r="CK51" i="13"/>
  <c r="CJ51" i="13"/>
  <c r="CI51" i="13"/>
  <c r="CH51" i="13"/>
  <c r="CG51" i="13"/>
  <c r="CF51" i="13"/>
  <c r="CE51" i="13"/>
  <c r="CD51" i="13"/>
  <c r="CC51" i="13"/>
  <c r="CB51" i="13"/>
  <c r="CA51" i="13"/>
  <c r="BZ51" i="13"/>
  <c r="BY51" i="13"/>
  <c r="BX51" i="13"/>
  <c r="BW51" i="13"/>
  <c r="BV51" i="13"/>
  <c r="BU51" i="13"/>
  <c r="BT51" i="13"/>
  <c r="BS51" i="13"/>
  <c r="BR51" i="13"/>
  <c r="BQ51" i="13"/>
  <c r="BP51" i="13"/>
  <c r="BO51" i="13"/>
  <c r="BN51" i="13"/>
  <c r="BM51" i="13"/>
  <c r="BL51" i="13"/>
  <c r="BK51" i="13"/>
  <c r="BJ51" i="13"/>
  <c r="BI51" i="13"/>
  <c r="BH51" i="13"/>
  <c r="BG51" i="13"/>
  <c r="BF51" i="13"/>
  <c r="BE51" i="13"/>
  <c r="BD51" i="13"/>
  <c r="BC51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B51" i="13"/>
  <c r="AA96" i="13" s="1"/>
  <c r="AB96" i="13" s="1"/>
  <c r="A51" i="13"/>
  <c r="A52" i="13" s="1"/>
  <c r="A53" i="13" s="1"/>
  <c r="A54" i="13" s="1"/>
  <c r="A55" i="13" s="1"/>
  <c r="A56" i="13" s="1"/>
  <c r="A57" i="13" s="1"/>
  <c r="A58" i="13" s="1"/>
  <c r="SQ50" i="13"/>
  <c r="SP50" i="13"/>
  <c r="SO50" i="13"/>
  <c r="SN50" i="13"/>
  <c r="SM50" i="13"/>
  <c r="SL50" i="13"/>
  <c r="SK50" i="13"/>
  <c r="SJ50" i="13"/>
  <c r="SI50" i="13"/>
  <c r="SH50" i="13"/>
  <c r="SG50" i="13"/>
  <c r="SF50" i="13"/>
  <c r="SE50" i="13"/>
  <c r="SD50" i="13"/>
  <c r="SC50" i="13"/>
  <c r="SB50" i="13"/>
  <c r="SA50" i="13"/>
  <c r="RZ50" i="13"/>
  <c r="RY50" i="13"/>
  <c r="RX50" i="13"/>
  <c r="RW50" i="13"/>
  <c r="RV50" i="13"/>
  <c r="RU50" i="13"/>
  <c r="RT50" i="13"/>
  <c r="RS50" i="13"/>
  <c r="RR50" i="13"/>
  <c r="RQ50" i="13"/>
  <c r="RP50" i="13"/>
  <c r="RO50" i="13"/>
  <c r="RN50" i="13"/>
  <c r="RM50" i="13"/>
  <c r="RL50" i="13"/>
  <c r="RK50" i="13"/>
  <c r="RJ50" i="13"/>
  <c r="RI50" i="13"/>
  <c r="RH50" i="13"/>
  <c r="RG50" i="13"/>
  <c r="RF50" i="13"/>
  <c r="RE50" i="13"/>
  <c r="RD50" i="13"/>
  <c r="RC50" i="13"/>
  <c r="RB50" i="13"/>
  <c r="RA50" i="13"/>
  <c r="QZ50" i="13"/>
  <c r="QY50" i="13"/>
  <c r="QX50" i="13"/>
  <c r="QW50" i="13"/>
  <c r="QV50" i="13"/>
  <c r="QU50" i="13"/>
  <c r="QT50" i="13"/>
  <c r="QS50" i="13"/>
  <c r="QR50" i="13"/>
  <c r="QQ50" i="13"/>
  <c r="QP50" i="13"/>
  <c r="QO50" i="13"/>
  <c r="QN50" i="13"/>
  <c r="QM50" i="13"/>
  <c r="QL50" i="13"/>
  <c r="QK50" i="13"/>
  <c r="QJ50" i="13"/>
  <c r="QI50" i="13"/>
  <c r="QH50" i="13"/>
  <c r="QG50" i="13"/>
  <c r="QF50" i="13"/>
  <c r="QE50" i="13"/>
  <c r="QD50" i="13"/>
  <c r="QC50" i="13"/>
  <c r="QB50" i="13"/>
  <c r="QA50" i="13"/>
  <c r="PZ50" i="13"/>
  <c r="PY50" i="13"/>
  <c r="PX50" i="13"/>
  <c r="PW50" i="13"/>
  <c r="PV50" i="13"/>
  <c r="PU50" i="13"/>
  <c r="PT50" i="13"/>
  <c r="PS50" i="13"/>
  <c r="PR50" i="13"/>
  <c r="PQ50" i="13"/>
  <c r="PP50" i="13"/>
  <c r="PO50" i="13"/>
  <c r="PN50" i="13"/>
  <c r="PM50" i="13"/>
  <c r="PL50" i="13"/>
  <c r="PK50" i="13"/>
  <c r="PJ50" i="13"/>
  <c r="PI50" i="13"/>
  <c r="PH50" i="13"/>
  <c r="PG50" i="13"/>
  <c r="PF50" i="13"/>
  <c r="PE50" i="13"/>
  <c r="PD50" i="13"/>
  <c r="PC50" i="13"/>
  <c r="PB50" i="13"/>
  <c r="PA50" i="13"/>
  <c r="OZ50" i="13"/>
  <c r="OY50" i="13"/>
  <c r="OX50" i="13"/>
  <c r="OW50" i="13"/>
  <c r="OV50" i="13"/>
  <c r="OU50" i="13"/>
  <c r="OT50" i="13"/>
  <c r="OS50" i="13"/>
  <c r="OR50" i="13"/>
  <c r="OQ50" i="13"/>
  <c r="OP50" i="13"/>
  <c r="OO50" i="13"/>
  <c r="ON50" i="13"/>
  <c r="OM50" i="13"/>
  <c r="OL50" i="13"/>
  <c r="OK50" i="13"/>
  <c r="OJ50" i="13"/>
  <c r="OI50" i="13"/>
  <c r="OH50" i="13"/>
  <c r="OG50" i="13"/>
  <c r="OF50" i="13"/>
  <c r="OE50" i="13"/>
  <c r="OD50" i="13"/>
  <c r="OC50" i="13"/>
  <c r="OB50" i="13"/>
  <c r="OA50" i="13"/>
  <c r="NZ50" i="13"/>
  <c r="NY50" i="13"/>
  <c r="NX50" i="13"/>
  <c r="NW50" i="13"/>
  <c r="NV50" i="13"/>
  <c r="NU50" i="13"/>
  <c r="NT50" i="13"/>
  <c r="NS50" i="13"/>
  <c r="NR50" i="13"/>
  <c r="NQ50" i="13"/>
  <c r="NP50" i="13"/>
  <c r="NO50" i="13"/>
  <c r="NN50" i="13"/>
  <c r="NM50" i="13"/>
  <c r="NL50" i="13"/>
  <c r="NK50" i="13"/>
  <c r="NJ50" i="13"/>
  <c r="NI50" i="13"/>
  <c r="NH50" i="13"/>
  <c r="NG50" i="13"/>
  <c r="NF50" i="13"/>
  <c r="NE50" i="13"/>
  <c r="ND50" i="13"/>
  <c r="NC50" i="13"/>
  <c r="NB50" i="13"/>
  <c r="NA50" i="13"/>
  <c r="MZ50" i="13"/>
  <c r="MY50" i="13"/>
  <c r="MX50" i="13"/>
  <c r="MW50" i="13"/>
  <c r="MV50" i="13"/>
  <c r="MU50" i="13"/>
  <c r="MT50" i="13"/>
  <c r="MS50" i="13"/>
  <c r="MR50" i="13"/>
  <c r="MQ50" i="13"/>
  <c r="MP50" i="13"/>
  <c r="MO50" i="13"/>
  <c r="MN50" i="13"/>
  <c r="MM50" i="13"/>
  <c r="ML50" i="13"/>
  <c r="MK50" i="13"/>
  <c r="MJ50" i="13"/>
  <c r="MI50" i="13"/>
  <c r="MH50" i="13"/>
  <c r="MG50" i="13"/>
  <c r="MF50" i="13"/>
  <c r="ME50" i="13"/>
  <c r="MD50" i="13"/>
  <c r="MC50" i="13"/>
  <c r="MB50" i="13"/>
  <c r="MA50" i="13"/>
  <c r="LZ50" i="13"/>
  <c r="LY50" i="13"/>
  <c r="LX50" i="13"/>
  <c r="LW50" i="13"/>
  <c r="LV50" i="13"/>
  <c r="LU50" i="13"/>
  <c r="LT50" i="13"/>
  <c r="LS50" i="13"/>
  <c r="LR50" i="13"/>
  <c r="LQ50" i="13"/>
  <c r="LP50" i="13"/>
  <c r="LO50" i="13"/>
  <c r="LN50" i="13"/>
  <c r="LM50" i="13"/>
  <c r="LL50" i="13"/>
  <c r="LK50" i="13"/>
  <c r="LJ50" i="13"/>
  <c r="LI50" i="13"/>
  <c r="LH50" i="13"/>
  <c r="LG50" i="13"/>
  <c r="LF50" i="13"/>
  <c r="LE50" i="13"/>
  <c r="LD50" i="13"/>
  <c r="LC50" i="13"/>
  <c r="LB50" i="13"/>
  <c r="LA50" i="13"/>
  <c r="KZ50" i="13"/>
  <c r="KY50" i="13"/>
  <c r="KX50" i="13"/>
  <c r="KW50" i="13"/>
  <c r="KV50" i="13"/>
  <c r="KU50" i="13"/>
  <c r="KT50" i="13"/>
  <c r="KS50" i="13"/>
  <c r="KR50" i="13"/>
  <c r="KQ50" i="13"/>
  <c r="KP50" i="13"/>
  <c r="KO50" i="13"/>
  <c r="KN50" i="13"/>
  <c r="KM50" i="13"/>
  <c r="KL50" i="13"/>
  <c r="KK50" i="13"/>
  <c r="KJ50" i="13"/>
  <c r="KI50" i="13"/>
  <c r="KH50" i="13"/>
  <c r="KG50" i="13"/>
  <c r="KF50" i="13"/>
  <c r="KE50" i="13"/>
  <c r="KD50" i="13"/>
  <c r="KC50" i="13"/>
  <c r="KB50" i="13"/>
  <c r="KA50" i="13"/>
  <c r="JZ50" i="13"/>
  <c r="JY50" i="13"/>
  <c r="JX50" i="13"/>
  <c r="JW50" i="13"/>
  <c r="JV50" i="13"/>
  <c r="JU50" i="13"/>
  <c r="JT50" i="13"/>
  <c r="JS50" i="13"/>
  <c r="JR50" i="13"/>
  <c r="JQ50" i="13"/>
  <c r="JP50" i="13"/>
  <c r="JO50" i="13"/>
  <c r="JN50" i="13"/>
  <c r="JM50" i="13"/>
  <c r="JL50" i="13"/>
  <c r="JK50" i="13"/>
  <c r="JJ50" i="13"/>
  <c r="JI50" i="13"/>
  <c r="JH50" i="13"/>
  <c r="JG50" i="13"/>
  <c r="JF50" i="13"/>
  <c r="JE50" i="13"/>
  <c r="JD50" i="13"/>
  <c r="JC50" i="13"/>
  <c r="JB50" i="13"/>
  <c r="JA50" i="13"/>
  <c r="IZ50" i="13"/>
  <c r="IY50" i="13"/>
  <c r="IX50" i="13"/>
  <c r="IW50" i="13"/>
  <c r="IV50" i="13"/>
  <c r="IU50" i="13"/>
  <c r="IT50" i="13"/>
  <c r="IS50" i="13"/>
  <c r="IR50" i="13"/>
  <c r="IQ50" i="13"/>
  <c r="IP50" i="13"/>
  <c r="IO50" i="13"/>
  <c r="IN50" i="13"/>
  <c r="IM50" i="13"/>
  <c r="IL50" i="13"/>
  <c r="IK50" i="13"/>
  <c r="IJ50" i="13"/>
  <c r="II50" i="13"/>
  <c r="IH50" i="13"/>
  <c r="IG50" i="13"/>
  <c r="IF50" i="13"/>
  <c r="IE50" i="13"/>
  <c r="ID50" i="13"/>
  <c r="IC50" i="13"/>
  <c r="IB50" i="13"/>
  <c r="IA50" i="13"/>
  <c r="HZ50" i="13"/>
  <c r="HY50" i="13"/>
  <c r="HX50" i="13"/>
  <c r="HW50" i="13"/>
  <c r="HV50" i="13"/>
  <c r="HU50" i="13"/>
  <c r="HT50" i="13"/>
  <c r="HS50" i="13"/>
  <c r="HR50" i="13"/>
  <c r="HQ50" i="13"/>
  <c r="HP50" i="13"/>
  <c r="HO50" i="13"/>
  <c r="HN50" i="13"/>
  <c r="HM50" i="13"/>
  <c r="HL50" i="13"/>
  <c r="HK50" i="13"/>
  <c r="HJ50" i="13"/>
  <c r="HI50" i="13"/>
  <c r="HH50" i="13"/>
  <c r="HG50" i="13"/>
  <c r="HF50" i="13"/>
  <c r="HE50" i="13"/>
  <c r="HD50" i="13"/>
  <c r="HC50" i="13"/>
  <c r="HB50" i="13"/>
  <c r="HA50" i="13"/>
  <c r="GZ50" i="13"/>
  <c r="GY50" i="13"/>
  <c r="GX50" i="13"/>
  <c r="GW50" i="13"/>
  <c r="GV50" i="13"/>
  <c r="GU50" i="13"/>
  <c r="GT50" i="13"/>
  <c r="GS50" i="13"/>
  <c r="GR50" i="13"/>
  <c r="GQ50" i="13"/>
  <c r="GP50" i="13"/>
  <c r="GO50" i="13"/>
  <c r="GN50" i="13"/>
  <c r="GM50" i="13"/>
  <c r="GL50" i="13"/>
  <c r="GK50" i="13"/>
  <c r="GJ50" i="13"/>
  <c r="GI50" i="13"/>
  <c r="GH50" i="13"/>
  <c r="GG50" i="13"/>
  <c r="GF50" i="13"/>
  <c r="GE50" i="13"/>
  <c r="GD50" i="13"/>
  <c r="GC50" i="13"/>
  <c r="GB50" i="13"/>
  <c r="GA50" i="13"/>
  <c r="FZ50" i="13"/>
  <c r="FY50" i="13"/>
  <c r="FX50" i="13"/>
  <c r="FW50" i="13"/>
  <c r="FV50" i="13"/>
  <c r="FU50" i="13"/>
  <c r="FT50" i="13"/>
  <c r="FS50" i="13"/>
  <c r="FR50" i="13"/>
  <c r="FQ50" i="13"/>
  <c r="FP50" i="13"/>
  <c r="FO50" i="13"/>
  <c r="FN50" i="13"/>
  <c r="FM50" i="13"/>
  <c r="FL50" i="13"/>
  <c r="FK50" i="13"/>
  <c r="FJ50" i="13"/>
  <c r="FI50" i="13"/>
  <c r="FH50" i="13"/>
  <c r="FG50" i="13"/>
  <c r="FF50" i="13"/>
  <c r="FE50" i="13"/>
  <c r="FD50" i="13"/>
  <c r="FC50" i="13"/>
  <c r="FB50" i="13"/>
  <c r="FA50" i="13"/>
  <c r="EZ50" i="13"/>
  <c r="EY50" i="13"/>
  <c r="EX50" i="13"/>
  <c r="EW50" i="13"/>
  <c r="EV50" i="13"/>
  <c r="EU50" i="13"/>
  <c r="ET50" i="13"/>
  <c r="ES50" i="13"/>
  <c r="ER50" i="13"/>
  <c r="EQ50" i="13"/>
  <c r="EP50" i="13"/>
  <c r="EO50" i="13"/>
  <c r="EN50" i="13"/>
  <c r="EM50" i="13"/>
  <c r="EL50" i="13"/>
  <c r="EK50" i="13"/>
  <c r="EJ50" i="13"/>
  <c r="EI50" i="13"/>
  <c r="EH50" i="13"/>
  <c r="EG50" i="13"/>
  <c r="EF50" i="13"/>
  <c r="EE50" i="13"/>
  <c r="ED50" i="13"/>
  <c r="EC50" i="13"/>
  <c r="EB50" i="13"/>
  <c r="EA50" i="13"/>
  <c r="DZ50" i="13"/>
  <c r="DY50" i="13"/>
  <c r="DX50" i="13"/>
  <c r="DW50" i="13"/>
  <c r="DV50" i="13"/>
  <c r="DU50" i="13"/>
  <c r="DT50" i="13"/>
  <c r="DS50" i="13"/>
  <c r="DR50" i="13"/>
  <c r="DQ50" i="13"/>
  <c r="DP50" i="13"/>
  <c r="DO50" i="13"/>
  <c r="DN50" i="13"/>
  <c r="DM50" i="13"/>
  <c r="DL50" i="13"/>
  <c r="DK50" i="13"/>
  <c r="DJ50" i="13"/>
  <c r="DI50" i="13"/>
  <c r="DH50" i="13"/>
  <c r="DG50" i="13"/>
  <c r="DF50" i="13"/>
  <c r="DE50" i="13"/>
  <c r="DD50" i="13"/>
  <c r="DC50" i="13"/>
  <c r="DB50" i="13"/>
  <c r="DA50" i="13"/>
  <c r="CZ50" i="13"/>
  <c r="CY50" i="13"/>
  <c r="CX50" i="13"/>
  <c r="CW50" i="13"/>
  <c r="CV50" i="13"/>
  <c r="CU50" i="13"/>
  <c r="CT50" i="13"/>
  <c r="CS50" i="13"/>
  <c r="CR50" i="13"/>
  <c r="CQ50" i="13"/>
  <c r="CP50" i="13"/>
  <c r="CO50" i="13"/>
  <c r="CN50" i="13"/>
  <c r="CM50" i="13"/>
  <c r="CL50" i="13"/>
  <c r="CK50" i="13"/>
  <c r="CJ50" i="13"/>
  <c r="CI50" i="13"/>
  <c r="CH50" i="13"/>
  <c r="CG50" i="13"/>
  <c r="CF50" i="13"/>
  <c r="CE50" i="13"/>
  <c r="CD50" i="13"/>
  <c r="CC50" i="13"/>
  <c r="CB50" i="13"/>
  <c r="CA50" i="13"/>
  <c r="BZ50" i="13"/>
  <c r="BY50" i="13"/>
  <c r="BX50" i="13"/>
  <c r="BW50" i="13"/>
  <c r="BV50" i="13"/>
  <c r="BU50" i="13"/>
  <c r="BT50" i="13"/>
  <c r="BS50" i="13"/>
  <c r="BR50" i="13"/>
  <c r="BQ50" i="13"/>
  <c r="BP50" i="13"/>
  <c r="BO50" i="13"/>
  <c r="BN50" i="13"/>
  <c r="BM50" i="13"/>
  <c r="BL50" i="13"/>
  <c r="BK50" i="13"/>
  <c r="BJ50" i="13"/>
  <c r="BI50" i="13"/>
  <c r="BH50" i="13"/>
  <c r="BG50" i="13"/>
  <c r="BF50" i="13"/>
  <c r="BE50" i="13"/>
  <c r="BD50" i="13"/>
  <c r="BC50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B50" i="13"/>
  <c r="C57" i="13" s="1"/>
  <c r="C46" i="13"/>
  <c r="NG45" i="13" a="1"/>
  <c r="NG45" i="13" s="1"/>
  <c r="JU45" i="13" a="1"/>
  <c r="JU45" i="13" s="1"/>
  <c r="DL45" i="13" a="1"/>
  <c r="DL45" i="13" s="1"/>
  <c r="AZ45" i="13" a="1"/>
  <c r="AZ45" i="13" s="1"/>
  <c r="AX45" i="13" a="1"/>
  <c r="AX45" i="13" s="1"/>
  <c r="AV45" i="13" a="1"/>
  <c r="AV45" i="13" s="1"/>
  <c r="AB45" i="13" a="1"/>
  <c r="AB45" i="13" s="1"/>
  <c r="Z45" i="13" a="1"/>
  <c r="Z45" i="13" s="1"/>
  <c r="T45" i="13" a="1"/>
  <c r="T45" i="13" s="1"/>
  <c r="C45" i="13"/>
  <c r="QY45" i="13" s="1" a="1"/>
  <c r="QY45" i="13" s="1"/>
  <c r="F31" i="13"/>
  <c r="D6" i="16" l="1"/>
  <c r="F30" i="16" a="1"/>
  <c r="F30" i="16" s="1"/>
  <c r="H16" i="16"/>
  <c r="F16" i="16"/>
  <c r="G16" i="16"/>
  <c r="AF45" i="13" a="1"/>
  <c r="AF45" i="13" s="1"/>
  <c r="OW45" i="13" a="1"/>
  <c r="OW45" i="13" s="1"/>
  <c r="AH45" i="13" a="1"/>
  <c r="AH45" i="13" s="1"/>
  <c r="BP45" i="13" a="1"/>
  <c r="BP45" i="13" s="1"/>
  <c r="J45" i="13" a="1"/>
  <c r="J45" i="13" s="1"/>
  <c r="PS45" i="13" a="1"/>
  <c r="PS45" i="13" s="1"/>
  <c r="L45" i="13" a="1"/>
  <c r="L45" i="13" s="1"/>
  <c r="AJ45" i="13" a="1"/>
  <c r="AJ45" i="13" s="1"/>
  <c r="CF45" i="13" a="1"/>
  <c r="CF45" i="13" s="1"/>
  <c r="P45" i="13" a="1"/>
  <c r="P45" i="13" s="1"/>
  <c r="AP45" i="13" a="1"/>
  <c r="AP45" i="13" s="1"/>
  <c r="CK45" i="13" a="1"/>
  <c r="CK45" i="13" s="1"/>
  <c r="BL45" i="13" a="1"/>
  <c r="BL45" i="13" s="1"/>
  <c r="R45" i="13" a="1"/>
  <c r="R45" i="13" s="1"/>
  <c r="AR45" i="13" a="1"/>
  <c r="AR45" i="13" s="1"/>
  <c r="CR45" i="13" a="1"/>
  <c r="CR45" i="13" s="1"/>
  <c r="AB99" i="13"/>
  <c r="AB103" i="13"/>
  <c r="N45" i="13" a="1"/>
  <c r="N45" i="13" s="1"/>
  <c r="AD45" i="13" a="1"/>
  <c r="AD45" i="13" s="1"/>
  <c r="AT45" i="13" a="1"/>
  <c r="AT45" i="13" s="1"/>
  <c r="BU45" i="13" a="1"/>
  <c r="BU45" i="13" s="1"/>
  <c r="KU45" i="13" a="1"/>
  <c r="KU45" i="13" s="1"/>
  <c r="V45" i="13" a="1"/>
  <c r="V45" i="13" s="1"/>
  <c r="AL45" i="13" a="1"/>
  <c r="AL45" i="13" s="1"/>
  <c r="BA45" i="13" a="1"/>
  <c r="BA45" i="13" s="1"/>
  <c r="CV45" i="13" a="1"/>
  <c r="CV45" i="13" s="1"/>
  <c r="RI45" i="13" a="1"/>
  <c r="RI45" i="13" s="1"/>
  <c r="AB97" i="13"/>
  <c r="H45" i="13" a="1"/>
  <c r="H45" i="13" s="1"/>
  <c r="X45" i="13" a="1"/>
  <c r="X45" i="13" s="1"/>
  <c r="AN45" i="13" a="1"/>
  <c r="AN45" i="13" s="1"/>
  <c r="BE45" i="13" a="1"/>
  <c r="BE45" i="13" s="1"/>
  <c r="DA45" i="13" a="1"/>
  <c r="DA45" i="13" s="1"/>
  <c r="AB98" i="13"/>
  <c r="AB102" i="13"/>
  <c r="CB45" i="13" a="1"/>
  <c r="CB45" i="13" s="1"/>
  <c r="DT45" i="13" a="1"/>
  <c r="DT45" i="13" s="1"/>
  <c r="GF45" i="13" a="1"/>
  <c r="GF45" i="13" s="1"/>
  <c r="HL45" i="13" a="1"/>
  <c r="HL45" i="13" s="1"/>
  <c r="IB45" i="13" a="1"/>
  <c r="IB45" i="13" s="1"/>
  <c r="LM45" i="13" a="1"/>
  <c r="LM45" i="13" s="1"/>
  <c r="MS45" i="13" a="1"/>
  <c r="MS45" i="13" s="1"/>
  <c r="PW45" i="13" a="1"/>
  <c r="PW45" i="13" s="1"/>
  <c r="RM45" i="13" a="1"/>
  <c r="RM45" i="13" s="1"/>
  <c r="BQ45" i="13" a="1"/>
  <c r="BQ45" i="13" s="1"/>
  <c r="DH45" i="13" a="1"/>
  <c r="DH45" i="13" s="1"/>
  <c r="EJ45" i="13" a="1"/>
  <c r="EJ45" i="13" s="1"/>
  <c r="FP45" i="13" a="1"/>
  <c r="FP45" i="13" s="1"/>
  <c r="GV45" i="13" a="1"/>
  <c r="GV45" i="13" s="1"/>
  <c r="IR45" i="13" a="1"/>
  <c r="IR45" i="13" s="1"/>
  <c r="O45" i="13" a="1"/>
  <c r="O45" i="13" s="1"/>
  <c r="AA45" i="13" a="1"/>
  <c r="AA45" i="13" s="1"/>
  <c r="AE45" i="13" a="1"/>
  <c r="AE45" i="13" s="1"/>
  <c r="AI45" i="13" a="1"/>
  <c r="AI45" i="13" s="1"/>
  <c r="AM45" i="13" a="1"/>
  <c r="AM45" i="13" s="1"/>
  <c r="AQ45" i="13" a="1"/>
  <c r="AQ45" i="13" s="1"/>
  <c r="AU45" i="13" a="1"/>
  <c r="AU45" i="13" s="1"/>
  <c r="AY45" i="13" a="1"/>
  <c r="AY45" i="13" s="1"/>
  <c r="BH45" i="13" a="1"/>
  <c r="BH45" i="13" s="1"/>
  <c r="CC45" i="13" a="1"/>
  <c r="CC45" i="13" s="1"/>
  <c r="CN45" i="13" a="1"/>
  <c r="CN45" i="13" s="1"/>
  <c r="DI45" i="13" a="1"/>
  <c r="DI45" i="13" s="1"/>
  <c r="JO45" i="13" a="1"/>
  <c r="JO45" i="13" s="1"/>
  <c r="OM45" i="13" a="1"/>
  <c r="OM45" i="13" s="1"/>
  <c r="QC45" i="13" a="1"/>
  <c r="QC45" i="13" s="1"/>
  <c r="CW45" i="13" a="1"/>
  <c r="CW45" i="13" s="1"/>
  <c r="EZ45" i="13" a="1"/>
  <c r="EZ45" i="13" s="1"/>
  <c r="JK45" i="13" a="1"/>
  <c r="JK45" i="13" s="1"/>
  <c r="G45" i="13" a="1"/>
  <c r="G45" i="13" s="1"/>
  <c r="K45" i="13" a="1"/>
  <c r="K45" i="13" s="1"/>
  <c r="S45" i="13" a="1"/>
  <c r="S45" i="13" s="1"/>
  <c r="W45" i="13" a="1"/>
  <c r="W45" i="13" s="1"/>
  <c r="BI45" i="13" a="1"/>
  <c r="BI45" i="13" s="1"/>
  <c r="BT45" i="13" a="1"/>
  <c r="BT45" i="13" s="1"/>
  <c r="CO45" i="13" a="1"/>
  <c r="CO45" i="13" s="1"/>
  <c r="CZ45" i="13" a="1"/>
  <c r="CZ45" i="13" s="1"/>
  <c r="DX45" i="13" a="1"/>
  <c r="DX45" i="13" s="1"/>
  <c r="EN45" i="13" a="1"/>
  <c r="EN45" i="13" s="1"/>
  <c r="FD45" i="13" a="1"/>
  <c r="FD45" i="13" s="1"/>
  <c r="FT45" i="13" a="1"/>
  <c r="FT45" i="13" s="1"/>
  <c r="GJ45" i="13" a="1"/>
  <c r="GJ45" i="13" s="1"/>
  <c r="GZ45" i="13" a="1"/>
  <c r="GZ45" i="13" s="1"/>
  <c r="HP45" i="13" a="1"/>
  <c r="HP45" i="13" s="1"/>
  <c r="IF45" i="13" a="1"/>
  <c r="IF45" i="13" s="1"/>
  <c r="IV45" i="13" a="1"/>
  <c r="IV45" i="13" s="1"/>
  <c r="JQ45" i="13" a="1"/>
  <c r="JQ45" i="13" s="1"/>
  <c r="KQ45" i="13" a="1"/>
  <c r="KQ45" i="13" s="1"/>
  <c r="LU45" i="13" a="1"/>
  <c r="LU45" i="13" s="1"/>
  <c r="NA45" i="13" a="1"/>
  <c r="NA45" i="13" s="1"/>
  <c r="OQ45" i="13" a="1"/>
  <c r="OQ45" i="13" s="1"/>
  <c r="QG45" i="13" a="1"/>
  <c r="QG45" i="13" s="1"/>
  <c r="ER45" i="13" a="1"/>
  <c r="ER45" i="13" s="1"/>
  <c r="FX45" i="13" a="1"/>
  <c r="FX45" i="13" s="1"/>
  <c r="HT45" i="13" a="1"/>
  <c r="HT45" i="13" s="1"/>
  <c r="MC45" i="13" a="1"/>
  <c r="MC45" i="13" s="1"/>
  <c r="NK45" i="13" a="1"/>
  <c r="NK45" i="13" s="1"/>
  <c r="PA45" i="13" a="1"/>
  <c r="PA45" i="13" s="1"/>
  <c r="SK45" i="13" a="1"/>
  <c r="SK45" i="13" s="1"/>
  <c r="CG45" i="13" a="1"/>
  <c r="CG45" i="13" s="1"/>
  <c r="DM45" i="13" a="1"/>
  <c r="DM45" i="13" s="1"/>
  <c r="EB45" i="13" a="1"/>
  <c r="EB45" i="13" s="1"/>
  <c r="FH45" i="13" a="1"/>
  <c r="FH45" i="13" s="1"/>
  <c r="GN45" i="13" a="1"/>
  <c r="GN45" i="13" s="1"/>
  <c r="HD45" i="13" a="1"/>
  <c r="HD45" i="13" s="1"/>
  <c r="IJ45" i="13" a="1"/>
  <c r="IJ45" i="13" s="1"/>
  <c r="IZ45" i="13" a="1"/>
  <c r="IZ45" i="13" s="1"/>
  <c r="KW45" i="13" a="1"/>
  <c r="KW45" i="13" s="1"/>
  <c r="I45" i="13" a="1"/>
  <c r="I45" i="13" s="1"/>
  <c r="M45" i="13" a="1"/>
  <c r="M45" i="13" s="1"/>
  <c r="Q45" i="13" a="1"/>
  <c r="Q45" i="13" s="1"/>
  <c r="U45" i="13" a="1"/>
  <c r="U45" i="13" s="1"/>
  <c r="Y45" i="13" a="1"/>
  <c r="Y45" i="13" s="1"/>
  <c r="AC45" i="13" a="1"/>
  <c r="AC45" i="13" s="1"/>
  <c r="AG45" i="13" a="1"/>
  <c r="AG45" i="13" s="1"/>
  <c r="AK45" i="13" a="1"/>
  <c r="AK45" i="13" s="1"/>
  <c r="AO45" i="13" a="1"/>
  <c r="AO45" i="13" s="1"/>
  <c r="AS45" i="13" a="1"/>
  <c r="AS45" i="13" s="1"/>
  <c r="AW45" i="13" a="1"/>
  <c r="AW45" i="13" s="1"/>
  <c r="BM45" i="13" a="1"/>
  <c r="BM45" i="13" s="1"/>
  <c r="BX45" i="13" a="1"/>
  <c r="BX45" i="13" s="1"/>
  <c r="CS45" i="13" a="1"/>
  <c r="CS45" i="13" s="1"/>
  <c r="DD45" i="13" a="1"/>
  <c r="DD45" i="13" s="1"/>
  <c r="NQ45" i="13" a="1"/>
  <c r="NQ45" i="13" s="1"/>
  <c r="SR45" i="13" a="1"/>
  <c r="SR45" i="13" s="1"/>
  <c r="SN45" i="13" a="1"/>
  <c r="SN45" i="13" s="1"/>
  <c r="SJ45" i="13" a="1"/>
  <c r="SJ45" i="13" s="1"/>
  <c r="SF45" i="13" a="1"/>
  <c r="SF45" i="13" s="1"/>
  <c r="SB45" i="13" a="1"/>
  <c r="SB45" i="13" s="1"/>
  <c r="RX45" i="13" a="1"/>
  <c r="RX45" i="13" s="1"/>
  <c r="RT45" i="13" a="1"/>
  <c r="RT45" i="13" s="1"/>
  <c r="RP45" i="13" a="1"/>
  <c r="RP45" i="13" s="1"/>
  <c r="RL45" i="13" a="1"/>
  <c r="RL45" i="13" s="1"/>
  <c r="RH45" i="13" a="1"/>
  <c r="RH45" i="13" s="1"/>
  <c r="RD45" i="13" a="1"/>
  <c r="RD45" i="13" s="1"/>
  <c r="QZ45" i="13" a="1"/>
  <c r="QZ45" i="13" s="1"/>
  <c r="QV45" i="13" a="1"/>
  <c r="QV45" i="13" s="1"/>
  <c r="QR45" i="13" a="1"/>
  <c r="QR45" i="13" s="1"/>
  <c r="QN45" i="13" a="1"/>
  <c r="QN45" i="13" s="1"/>
  <c r="QJ45" i="13" a="1"/>
  <c r="QJ45" i="13" s="1"/>
  <c r="QF45" i="13" a="1"/>
  <c r="QF45" i="13" s="1"/>
  <c r="QB45" i="13" a="1"/>
  <c r="QB45" i="13" s="1"/>
  <c r="PX45" i="13" a="1"/>
  <c r="PX45" i="13" s="1"/>
  <c r="PT45" i="13" a="1"/>
  <c r="PT45" i="13" s="1"/>
  <c r="PP45" i="13" a="1"/>
  <c r="PP45" i="13" s="1"/>
  <c r="PL45" i="13" a="1"/>
  <c r="PL45" i="13" s="1"/>
  <c r="PH45" i="13" a="1"/>
  <c r="PH45" i="13" s="1"/>
  <c r="PD45" i="13" a="1"/>
  <c r="PD45" i="13" s="1"/>
  <c r="OZ45" i="13" a="1"/>
  <c r="OZ45" i="13" s="1"/>
  <c r="OV45" i="13" a="1"/>
  <c r="OV45" i="13" s="1"/>
  <c r="OR45" i="13" a="1"/>
  <c r="OR45" i="13" s="1"/>
  <c r="ON45" i="13" a="1"/>
  <c r="ON45" i="13" s="1"/>
  <c r="OJ45" i="13" a="1"/>
  <c r="OJ45" i="13" s="1"/>
  <c r="OF45" i="13" a="1"/>
  <c r="OF45" i="13" s="1"/>
  <c r="OB45" i="13" a="1"/>
  <c r="OB45" i="13" s="1"/>
  <c r="NX45" i="13" a="1"/>
  <c r="NX45" i="13" s="1"/>
  <c r="NT45" i="13" a="1"/>
  <c r="NT45" i="13" s="1"/>
  <c r="NP45" i="13" a="1"/>
  <c r="NP45" i="13" s="1"/>
  <c r="NL45" i="13" a="1"/>
  <c r="NL45" i="13" s="1"/>
  <c r="NH45" i="13" a="1"/>
  <c r="NH45" i="13" s="1"/>
  <c r="ND45" i="13" a="1"/>
  <c r="ND45" i="13" s="1"/>
  <c r="MZ45" i="13" a="1"/>
  <c r="MZ45" i="13" s="1"/>
  <c r="MV45" i="13" a="1"/>
  <c r="MV45" i="13" s="1"/>
  <c r="MR45" i="13" a="1"/>
  <c r="MR45" i="13" s="1"/>
  <c r="MN45" i="13" a="1"/>
  <c r="MN45" i="13" s="1"/>
  <c r="MJ45" i="13" a="1"/>
  <c r="MJ45" i="13" s="1"/>
  <c r="MF45" i="13" a="1"/>
  <c r="MF45" i="13" s="1"/>
  <c r="MB45" i="13" a="1"/>
  <c r="MB45" i="13" s="1"/>
  <c r="LX45" i="13" a="1"/>
  <c r="LX45" i="13" s="1"/>
  <c r="LT45" i="13" a="1"/>
  <c r="LT45" i="13" s="1"/>
  <c r="LP45" i="13" a="1"/>
  <c r="LP45" i="13" s="1"/>
  <c r="LL45" i="13" a="1"/>
  <c r="LL45" i="13" s="1"/>
  <c r="LH45" i="13" a="1"/>
  <c r="LH45" i="13" s="1"/>
  <c r="LD45" i="13" a="1"/>
  <c r="LD45" i="13" s="1"/>
  <c r="KZ45" i="13" a="1"/>
  <c r="KZ45" i="13" s="1"/>
  <c r="KV45" i="13" a="1"/>
  <c r="KV45" i="13" s="1"/>
  <c r="KR45" i="13" a="1"/>
  <c r="KR45" i="13" s="1"/>
  <c r="KN45" i="13" a="1"/>
  <c r="KN45" i="13" s="1"/>
  <c r="KJ45" i="13" a="1"/>
  <c r="KJ45" i="13" s="1"/>
  <c r="KF45" i="13" a="1"/>
  <c r="KF45" i="13" s="1"/>
  <c r="KB45" i="13" a="1"/>
  <c r="KB45" i="13" s="1"/>
  <c r="JX45" i="13" a="1"/>
  <c r="JX45" i="13" s="1"/>
  <c r="JT45" i="13" a="1"/>
  <c r="JT45" i="13" s="1"/>
  <c r="JP45" i="13" a="1"/>
  <c r="JP45" i="13" s="1"/>
  <c r="JL45" i="13" a="1"/>
  <c r="JL45" i="13" s="1"/>
  <c r="JH45" i="13" a="1"/>
  <c r="JH45" i="13" s="1"/>
  <c r="JD45" i="13" a="1"/>
  <c r="JD45" i="13" s="1"/>
  <c r="SQ45" i="13" a="1"/>
  <c r="SQ45" i="13" s="1"/>
  <c r="SM45" i="13" a="1"/>
  <c r="SM45" i="13" s="1"/>
  <c r="SI45" i="13" a="1"/>
  <c r="SI45" i="13" s="1"/>
  <c r="SE45" i="13" a="1"/>
  <c r="SE45" i="13" s="1"/>
  <c r="ST45" i="13" a="1"/>
  <c r="ST45" i="13" s="1"/>
  <c r="SP45" i="13" a="1"/>
  <c r="SP45" i="13" s="1"/>
  <c r="SL45" i="13" a="1"/>
  <c r="SL45" i="13" s="1"/>
  <c r="SH45" i="13" a="1"/>
  <c r="SH45" i="13" s="1"/>
  <c r="SD45" i="13" a="1"/>
  <c r="SD45" i="13" s="1"/>
  <c r="RZ45" i="13" a="1"/>
  <c r="RZ45" i="13" s="1"/>
  <c r="RV45" i="13" a="1"/>
  <c r="RV45" i="13" s="1"/>
  <c r="RR45" i="13" a="1"/>
  <c r="RR45" i="13" s="1"/>
  <c r="RN45" i="13" a="1"/>
  <c r="RN45" i="13" s="1"/>
  <c r="RJ45" i="13" a="1"/>
  <c r="RJ45" i="13" s="1"/>
  <c r="RF45" i="13" a="1"/>
  <c r="RF45" i="13" s="1"/>
  <c r="RB45" i="13" a="1"/>
  <c r="RB45" i="13" s="1"/>
  <c r="QX45" i="13" a="1"/>
  <c r="QX45" i="13" s="1"/>
  <c r="QT45" i="13" a="1"/>
  <c r="QT45" i="13" s="1"/>
  <c r="QP45" i="13" a="1"/>
  <c r="QP45" i="13" s="1"/>
  <c r="QL45" i="13" a="1"/>
  <c r="QL45" i="13" s="1"/>
  <c r="QH45" i="13" a="1"/>
  <c r="QH45" i="13" s="1"/>
  <c r="QD45" i="13" a="1"/>
  <c r="QD45" i="13" s="1"/>
  <c r="PZ45" i="13" a="1"/>
  <c r="PZ45" i="13" s="1"/>
  <c r="PV45" i="13" a="1"/>
  <c r="PV45" i="13" s="1"/>
  <c r="PR45" i="13" a="1"/>
  <c r="PR45" i="13" s="1"/>
  <c r="PN45" i="13" a="1"/>
  <c r="PN45" i="13" s="1"/>
  <c r="PJ45" i="13" a="1"/>
  <c r="PJ45" i="13" s="1"/>
  <c r="PF45" i="13" a="1"/>
  <c r="PF45" i="13" s="1"/>
  <c r="PB45" i="13" a="1"/>
  <c r="PB45" i="13" s="1"/>
  <c r="OX45" i="13" a="1"/>
  <c r="OX45" i="13" s="1"/>
  <c r="OT45" i="13" a="1"/>
  <c r="OT45" i="13" s="1"/>
  <c r="OP45" i="13" a="1"/>
  <c r="OP45" i="13" s="1"/>
  <c r="OL45" i="13" a="1"/>
  <c r="OL45" i="13" s="1"/>
  <c r="OH45" i="13" a="1"/>
  <c r="OH45" i="13" s="1"/>
  <c r="OD45" i="13" a="1"/>
  <c r="OD45" i="13" s="1"/>
  <c r="NZ45" i="13" a="1"/>
  <c r="NZ45" i="13" s="1"/>
  <c r="NV45" i="13" a="1"/>
  <c r="NV45" i="13" s="1"/>
  <c r="NR45" i="13" a="1"/>
  <c r="NR45" i="13" s="1"/>
  <c r="NN45" i="13" a="1"/>
  <c r="NN45" i="13" s="1"/>
  <c r="NJ45" i="13" a="1"/>
  <c r="NJ45" i="13" s="1"/>
  <c r="NF45" i="13" a="1"/>
  <c r="NF45" i="13" s="1"/>
  <c r="NB45" i="13" a="1"/>
  <c r="NB45" i="13" s="1"/>
  <c r="MX45" i="13" a="1"/>
  <c r="MX45" i="13" s="1"/>
  <c r="MT45" i="13" a="1"/>
  <c r="MT45" i="13" s="1"/>
  <c r="MP45" i="13" a="1"/>
  <c r="MP45" i="13" s="1"/>
  <c r="ML45" i="13" a="1"/>
  <c r="ML45" i="13" s="1"/>
  <c r="MH45" i="13" a="1"/>
  <c r="MH45" i="13" s="1"/>
  <c r="MD45" i="13" a="1"/>
  <c r="MD45" i="13" s="1"/>
  <c r="LZ45" i="13" a="1"/>
  <c r="LZ45" i="13" s="1"/>
  <c r="LV45" i="13" a="1"/>
  <c r="LV45" i="13" s="1"/>
  <c r="LR45" i="13" a="1"/>
  <c r="LR45" i="13" s="1"/>
  <c r="LN45" i="13" a="1"/>
  <c r="LN45" i="13" s="1"/>
  <c r="LJ45" i="13" a="1"/>
  <c r="LJ45" i="13" s="1"/>
  <c r="LF45" i="13" a="1"/>
  <c r="LF45" i="13" s="1"/>
  <c r="LB45" i="13" a="1"/>
  <c r="LB45" i="13" s="1"/>
  <c r="KX45" i="13" a="1"/>
  <c r="KX45" i="13" s="1"/>
  <c r="KT45" i="13" a="1"/>
  <c r="KT45" i="13" s="1"/>
  <c r="KP45" i="13" a="1"/>
  <c r="KP45" i="13" s="1"/>
  <c r="KL45" i="13" a="1"/>
  <c r="KL45" i="13" s="1"/>
  <c r="KH45" i="13" a="1"/>
  <c r="KH45" i="13" s="1"/>
  <c r="KD45" i="13" a="1"/>
  <c r="KD45" i="13" s="1"/>
  <c r="JZ45" i="13" a="1"/>
  <c r="JZ45" i="13" s="1"/>
  <c r="JV45" i="13" a="1"/>
  <c r="JV45" i="13" s="1"/>
  <c r="JR45" i="13" a="1"/>
  <c r="JR45" i="13" s="1"/>
  <c r="JN45" i="13" a="1"/>
  <c r="JN45" i="13" s="1"/>
  <c r="JJ45" i="13" a="1"/>
  <c r="JJ45" i="13" s="1"/>
  <c r="JF45" i="13" a="1"/>
  <c r="JF45" i="13" s="1"/>
  <c r="RW45" i="13" a="1"/>
  <c r="RW45" i="13" s="1"/>
  <c r="RA45" i="13" a="1"/>
  <c r="RA45" i="13" s="1"/>
  <c r="QQ45" i="13" a="1"/>
  <c r="QQ45" i="13" s="1"/>
  <c r="PU45" i="13" a="1"/>
  <c r="PU45" i="13" s="1"/>
  <c r="PK45" i="13" a="1"/>
  <c r="PK45" i="13" s="1"/>
  <c r="OO45" i="13" a="1"/>
  <c r="OO45" i="13" s="1"/>
  <c r="OE45" i="13" a="1"/>
  <c r="OE45" i="13" s="1"/>
  <c r="NI45" i="13" a="1"/>
  <c r="NI45" i="13" s="1"/>
  <c r="KC45" i="13" a="1"/>
  <c r="KC45" i="13" s="1"/>
  <c r="JW45" i="13" a="1"/>
  <c r="JW45" i="13" s="1"/>
  <c r="SG45" i="13" a="1"/>
  <c r="SG45" i="13" s="1"/>
  <c r="RU45" i="13" a="1"/>
  <c r="RU45" i="13" s="1"/>
  <c r="RK45" i="13" a="1"/>
  <c r="RK45" i="13" s="1"/>
  <c r="QO45" i="13" a="1"/>
  <c r="QO45" i="13" s="1"/>
  <c r="QE45" i="13" a="1"/>
  <c r="QE45" i="13" s="1"/>
  <c r="PI45" i="13" a="1"/>
  <c r="PI45" i="13" s="1"/>
  <c r="OY45" i="13" a="1"/>
  <c r="OY45" i="13" s="1"/>
  <c r="OC45" i="13" a="1"/>
  <c r="OC45" i="13" s="1"/>
  <c r="NS45" i="13" a="1"/>
  <c r="NS45" i="13" s="1"/>
  <c r="MY45" i="13" a="1"/>
  <c r="MY45" i="13" s="1"/>
  <c r="MQ45" i="13" a="1"/>
  <c r="MQ45" i="13" s="1"/>
  <c r="MI45" i="13" a="1"/>
  <c r="MI45" i="13" s="1"/>
  <c r="MA45" i="13" a="1"/>
  <c r="MA45" i="13" s="1"/>
  <c r="LS45" i="13" a="1"/>
  <c r="LS45" i="13" s="1"/>
  <c r="LK45" i="13" a="1"/>
  <c r="LK45" i="13" s="1"/>
  <c r="LC45" i="13" a="1"/>
  <c r="LC45" i="13" s="1"/>
  <c r="KO45" i="13" a="1"/>
  <c r="KO45" i="13" s="1"/>
  <c r="KI45" i="13" a="1"/>
  <c r="KI45" i="13" s="1"/>
  <c r="JI45" i="13" a="1"/>
  <c r="JI45" i="13" s="1"/>
  <c r="JC45" i="13" a="1"/>
  <c r="JC45" i="13" s="1"/>
  <c r="IY45" i="13" a="1"/>
  <c r="IY45" i="13" s="1"/>
  <c r="IU45" i="13" a="1"/>
  <c r="IU45" i="13" s="1"/>
  <c r="IQ45" i="13" a="1"/>
  <c r="IQ45" i="13" s="1"/>
  <c r="IM45" i="13" a="1"/>
  <c r="IM45" i="13" s="1"/>
  <c r="II45" i="13" a="1"/>
  <c r="II45" i="13" s="1"/>
  <c r="IE45" i="13" a="1"/>
  <c r="IE45" i="13" s="1"/>
  <c r="IA45" i="13" a="1"/>
  <c r="IA45" i="13" s="1"/>
  <c r="HW45" i="13" a="1"/>
  <c r="HW45" i="13" s="1"/>
  <c r="HS45" i="13" a="1"/>
  <c r="HS45" i="13" s="1"/>
  <c r="HO45" i="13" a="1"/>
  <c r="HO45" i="13" s="1"/>
  <c r="HK45" i="13" a="1"/>
  <c r="HK45" i="13" s="1"/>
  <c r="HG45" i="13" a="1"/>
  <c r="HG45" i="13" s="1"/>
  <c r="HC45" i="13" a="1"/>
  <c r="HC45" i="13" s="1"/>
  <c r="GY45" i="13" a="1"/>
  <c r="GY45" i="13" s="1"/>
  <c r="GU45" i="13" a="1"/>
  <c r="GU45" i="13" s="1"/>
  <c r="GQ45" i="13" a="1"/>
  <c r="GQ45" i="13" s="1"/>
  <c r="GM45" i="13" a="1"/>
  <c r="GM45" i="13" s="1"/>
  <c r="GI45" i="13" a="1"/>
  <c r="GI45" i="13" s="1"/>
  <c r="GE45" i="13" a="1"/>
  <c r="GE45" i="13" s="1"/>
  <c r="GA45" i="13" a="1"/>
  <c r="GA45" i="13" s="1"/>
  <c r="FW45" i="13" a="1"/>
  <c r="FW45" i="13" s="1"/>
  <c r="FS45" i="13" a="1"/>
  <c r="FS45" i="13" s="1"/>
  <c r="FO45" i="13" a="1"/>
  <c r="FO45" i="13" s="1"/>
  <c r="FK45" i="13" a="1"/>
  <c r="FK45" i="13" s="1"/>
  <c r="FG45" i="13" a="1"/>
  <c r="FG45" i="13" s="1"/>
  <c r="FC45" i="13" a="1"/>
  <c r="FC45" i="13" s="1"/>
  <c r="EY45" i="13" a="1"/>
  <c r="EY45" i="13" s="1"/>
  <c r="EU45" i="13" a="1"/>
  <c r="EU45" i="13" s="1"/>
  <c r="EQ45" i="13" a="1"/>
  <c r="EQ45" i="13" s="1"/>
  <c r="EM45" i="13" a="1"/>
  <c r="EM45" i="13" s="1"/>
  <c r="EI45" i="13" a="1"/>
  <c r="EI45" i="13" s="1"/>
  <c r="EE45" i="13" a="1"/>
  <c r="EE45" i="13" s="1"/>
  <c r="EA45" i="13" a="1"/>
  <c r="EA45" i="13" s="1"/>
  <c r="DW45" i="13" a="1"/>
  <c r="DW45" i="13" s="1"/>
  <c r="DS45" i="13" a="1"/>
  <c r="DS45" i="13" s="1"/>
  <c r="DO45" i="13" a="1"/>
  <c r="DO45" i="13" s="1"/>
  <c r="DK45" i="13" a="1"/>
  <c r="DK45" i="13" s="1"/>
  <c r="DG45" i="13" a="1"/>
  <c r="DG45" i="13" s="1"/>
  <c r="DC45" i="13" a="1"/>
  <c r="DC45" i="13" s="1"/>
  <c r="CY45" i="13" a="1"/>
  <c r="CY45" i="13" s="1"/>
  <c r="CU45" i="13" a="1"/>
  <c r="CU45" i="13" s="1"/>
  <c r="CQ45" i="13" a="1"/>
  <c r="CQ45" i="13" s="1"/>
  <c r="CM45" i="13" a="1"/>
  <c r="CM45" i="13" s="1"/>
  <c r="CI45" i="13" a="1"/>
  <c r="CI45" i="13" s="1"/>
  <c r="CE45" i="13" a="1"/>
  <c r="CE45" i="13" s="1"/>
  <c r="CA45" i="13" a="1"/>
  <c r="CA45" i="13" s="1"/>
  <c r="BW45" i="13" a="1"/>
  <c r="BW45" i="13" s="1"/>
  <c r="BS45" i="13" a="1"/>
  <c r="BS45" i="13" s="1"/>
  <c r="BO45" i="13" a="1"/>
  <c r="BO45" i="13" s="1"/>
  <c r="BK45" i="13" a="1"/>
  <c r="BK45" i="13" s="1"/>
  <c r="BG45" i="13" a="1"/>
  <c r="BG45" i="13" s="1"/>
  <c r="BC45" i="13" a="1"/>
  <c r="BC45" i="13" s="1"/>
  <c r="SS45" i="13" a="1"/>
  <c r="SS45" i="13" s="1"/>
  <c r="SC45" i="13" a="1"/>
  <c r="SC45" i="13" s="1"/>
  <c r="RS45" i="13" a="1"/>
  <c r="RS45" i="13" s="1"/>
  <c r="QW45" i="13" a="1"/>
  <c r="QW45" i="13" s="1"/>
  <c r="QM45" i="13" a="1"/>
  <c r="QM45" i="13" s="1"/>
  <c r="PQ45" i="13" a="1"/>
  <c r="PQ45" i="13" s="1"/>
  <c r="PG45" i="13" a="1"/>
  <c r="PG45" i="13" s="1"/>
  <c r="OK45" i="13" a="1"/>
  <c r="OK45" i="13" s="1"/>
  <c r="OA45" i="13" a="1"/>
  <c r="OA45" i="13" s="1"/>
  <c r="NE45" i="13" a="1"/>
  <c r="NE45" i="13" s="1"/>
  <c r="MW45" i="13" a="1"/>
  <c r="MW45" i="13" s="1"/>
  <c r="MO45" i="13" a="1"/>
  <c r="MO45" i="13" s="1"/>
  <c r="MG45" i="13" a="1"/>
  <c r="MG45" i="13" s="1"/>
  <c r="LY45" i="13" a="1"/>
  <c r="LY45" i="13" s="1"/>
  <c r="LQ45" i="13" a="1"/>
  <c r="LQ45" i="13" s="1"/>
  <c r="LI45" i="13" a="1"/>
  <c r="LI45" i="13" s="1"/>
  <c r="LA45" i="13" a="1"/>
  <c r="LA45" i="13" s="1"/>
  <c r="KG45" i="13" a="1"/>
  <c r="KG45" i="13" s="1"/>
  <c r="KA45" i="13" a="1"/>
  <c r="KA45" i="13" s="1"/>
  <c r="JB45" i="13" a="1"/>
  <c r="JB45" i="13" s="1"/>
  <c r="IX45" i="13" a="1"/>
  <c r="IX45" i="13" s="1"/>
  <c r="IT45" i="13" a="1"/>
  <c r="IT45" i="13" s="1"/>
  <c r="IP45" i="13" a="1"/>
  <c r="IP45" i="13" s="1"/>
  <c r="IL45" i="13" a="1"/>
  <c r="IL45" i="13" s="1"/>
  <c r="IH45" i="13" a="1"/>
  <c r="IH45" i="13" s="1"/>
  <c r="ID45" i="13" a="1"/>
  <c r="ID45" i="13" s="1"/>
  <c r="HZ45" i="13" a="1"/>
  <c r="HZ45" i="13" s="1"/>
  <c r="HV45" i="13" a="1"/>
  <c r="HV45" i="13" s="1"/>
  <c r="HR45" i="13" a="1"/>
  <c r="HR45" i="13" s="1"/>
  <c r="HN45" i="13" a="1"/>
  <c r="HN45" i="13" s="1"/>
  <c r="HJ45" i="13" a="1"/>
  <c r="HJ45" i="13" s="1"/>
  <c r="HF45" i="13" a="1"/>
  <c r="HF45" i="13" s="1"/>
  <c r="HB45" i="13" a="1"/>
  <c r="HB45" i="13" s="1"/>
  <c r="GX45" i="13" a="1"/>
  <c r="GX45" i="13" s="1"/>
  <c r="GT45" i="13" a="1"/>
  <c r="GT45" i="13" s="1"/>
  <c r="GP45" i="13" a="1"/>
  <c r="GP45" i="13" s="1"/>
  <c r="GL45" i="13" a="1"/>
  <c r="GL45" i="13" s="1"/>
  <c r="GH45" i="13" a="1"/>
  <c r="GH45" i="13" s="1"/>
  <c r="GD45" i="13" a="1"/>
  <c r="GD45" i="13" s="1"/>
  <c r="FZ45" i="13" a="1"/>
  <c r="FZ45" i="13" s="1"/>
  <c r="FV45" i="13" a="1"/>
  <c r="FV45" i="13" s="1"/>
  <c r="FR45" i="13" a="1"/>
  <c r="FR45" i="13" s="1"/>
  <c r="FN45" i="13" a="1"/>
  <c r="FN45" i="13" s="1"/>
  <c r="FJ45" i="13" a="1"/>
  <c r="FJ45" i="13" s="1"/>
  <c r="FF45" i="13" a="1"/>
  <c r="FF45" i="13" s="1"/>
  <c r="FB45" i="13" a="1"/>
  <c r="FB45" i="13" s="1"/>
  <c r="EX45" i="13" a="1"/>
  <c r="EX45" i="13" s="1"/>
  <c r="ET45" i="13" a="1"/>
  <c r="ET45" i="13" s="1"/>
  <c r="EP45" i="13" a="1"/>
  <c r="EP45" i="13" s="1"/>
  <c r="EL45" i="13" a="1"/>
  <c r="EL45" i="13" s="1"/>
  <c r="EH45" i="13" a="1"/>
  <c r="EH45" i="13" s="1"/>
  <c r="ED45" i="13" a="1"/>
  <c r="ED45" i="13" s="1"/>
  <c r="DZ45" i="13" a="1"/>
  <c r="DZ45" i="13" s="1"/>
  <c r="DV45" i="13" a="1"/>
  <c r="DV45" i="13" s="1"/>
  <c r="DR45" i="13" a="1"/>
  <c r="DR45" i="13" s="1"/>
  <c r="DN45" i="13" a="1"/>
  <c r="DN45" i="13" s="1"/>
  <c r="DJ45" i="13" a="1"/>
  <c r="DJ45" i="13" s="1"/>
  <c r="DF45" i="13" a="1"/>
  <c r="DF45" i="13" s="1"/>
  <c r="DB45" i="13" a="1"/>
  <c r="DB45" i="13" s="1"/>
  <c r="CX45" i="13" a="1"/>
  <c r="CX45" i="13" s="1"/>
  <c r="CT45" i="13" a="1"/>
  <c r="CT45" i="13" s="1"/>
  <c r="CP45" i="13" a="1"/>
  <c r="CP45" i="13" s="1"/>
  <c r="CL45" i="13" a="1"/>
  <c r="CL45" i="13" s="1"/>
  <c r="CH45" i="13" a="1"/>
  <c r="CH45" i="13" s="1"/>
  <c r="CD45" i="13" a="1"/>
  <c r="CD45" i="13" s="1"/>
  <c r="BZ45" i="13" a="1"/>
  <c r="BZ45" i="13" s="1"/>
  <c r="BV45" i="13" a="1"/>
  <c r="BV45" i="13" s="1"/>
  <c r="BR45" i="13" a="1"/>
  <c r="BR45" i="13" s="1"/>
  <c r="BN45" i="13" a="1"/>
  <c r="BN45" i="13" s="1"/>
  <c r="BJ45" i="13" a="1"/>
  <c r="BJ45" i="13" s="1"/>
  <c r="BF45" i="13" a="1"/>
  <c r="BF45" i="13" s="1"/>
  <c r="BB45" i="13" a="1"/>
  <c r="BB45" i="13" s="1"/>
  <c r="RQ45" i="13" a="1"/>
  <c r="RQ45" i="13" s="1"/>
  <c r="RG45" i="13" a="1"/>
  <c r="RG45" i="13" s="1"/>
  <c r="QK45" i="13" a="1"/>
  <c r="QK45" i="13" s="1"/>
  <c r="QA45" i="13" a="1"/>
  <c r="QA45" i="13" s="1"/>
  <c r="PE45" i="13" a="1"/>
  <c r="PE45" i="13" s="1"/>
  <c r="OU45" i="13" a="1"/>
  <c r="OU45" i="13" s="1"/>
  <c r="NY45" i="13" a="1"/>
  <c r="NY45" i="13" s="1"/>
  <c r="NO45" i="13" a="1"/>
  <c r="NO45" i="13" s="1"/>
  <c r="KS45" i="13" a="1"/>
  <c r="KS45" i="13" s="1"/>
  <c r="KM45" i="13" a="1"/>
  <c r="KM45" i="13" s="1"/>
  <c r="JM45" i="13" a="1"/>
  <c r="JM45" i="13" s="1"/>
  <c r="JG45" i="13" a="1"/>
  <c r="JG45" i="13" s="1"/>
  <c r="SO45" i="13" a="1"/>
  <c r="SO45" i="13" s="1"/>
  <c r="SA45" i="13" a="1"/>
  <c r="SA45" i="13" s="1"/>
  <c r="RE45" i="13" a="1"/>
  <c r="RE45" i="13" s="1"/>
  <c r="QU45" i="13" a="1"/>
  <c r="QU45" i="13" s="1"/>
  <c r="PY45" i="13" a="1"/>
  <c r="PY45" i="13" s="1"/>
  <c r="PO45" i="13" a="1"/>
  <c r="PO45" i="13" s="1"/>
  <c r="OS45" i="13" a="1"/>
  <c r="OS45" i="13" s="1"/>
  <c r="OI45" i="13" a="1"/>
  <c r="OI45" i="13" s="1"/>
  <c r="NM45" i="13" a="1"/>
  <c r="NM45" i="13" s="1"/>
  <c r="NC45" i="13" a="1"/>
  <c r="NC45" i="13" s="1"/>
  <c r="MU45" i="13" a="1"/>
  <c r="MU45" i="13" s="1"/>
  <c r="MM45" i="13" a="1"/>
  <c r="MM45" i="13" s="1"/>
  <c r="ME45" i="13" a="1"/>
  <c r="ME45" i="13" s="1"/>
  <c r="LW45" i="13" a="1"/>
  <c r="LW45" i="13" s="1"/>
  <c r="LO45" i="13" a="1"/>
  <c r="LO45" i="13" s="1"/>
  <c r="LG45" i="13" a="1"/>
  <c r="LG45" i="13" s="1"/>
  <c r="KY45" i="13" a="1"/>
  <c r="KY45" i="13" s="1"/>
  <c r="JY45" i="13" a="1"/>
  <c r="JY45" i="13" s="1"/>
  <c r="JS45" i="13" a="1"/>
  <c r="JS45" i="13" s="1"/>
  <c r="JA45" i="13" a="1"/>
  <c r="JA45" i="13" s="1"/>
  <c r="IW45" i="13" a="1"/>
  <c r="IW45" i="13" s="1"/>
  <c r="IS45" i="13" a="1"/>
  <c r="IS45" i="13" s="1"/>
  <c r="IO45" i="13" a="1"/>
  <c r="IO45" i="13" s="1"/>
  <c r="IK45" i="13" a="1"/>
  <c r="IK45" i="13" s="1"/>
  <c r="IG45" i="13" a="1"/>
  <c r="IG45" i="13" s="1"/>
  <c r="IC45" i="13" a="1"/>
  <c r="IC45" i="13" s="1"/>
  <c r="HY45" i="13" a="1"/>
  <c r="HY45" i="13" s="1"/>
  <c r="HU45" i="13" a="1"/>
  <c r="HU45" i="13" s="1"/>
  <c r="HQ45" i="13" a="1"/>
  <c r="HQ45" i="13" s="1"/>
  <c r="HM45" i="13" a="1"/>
  <c r="HM45" i="13" s="1"/>
  <c r="HI45" i="13" a="1"/>
  <c r="HI45" i="13" s="1"/>
  <c r="HE45" i="13" a="1"/>
  <c r="HE45" i="13" s="1"/>
  <c r="HA45" i="13" a="1"/>
  <c r="HA45" i="13" s="1"/>
  <c r="GW45" i="13" a="1"/>
  <c r="GW45" i="13" s="1"/>
  <c r="GS45" i="13" a="1"/>
  <c r="GS45" i="13" s="1"/>
  <c r="GO45" i="13" a="1"/>
  <c r="GO45" i="13" s="1"/>
  <c r="GK45" i="13" a="1"/>
  <c r="GK45" i="13" s="1"/>
  <c r="GG45" i="13" a="1"/>
  <c r="GG45" i="13" s="1"/>
  <c r="GC45" i="13" a="1"/>
  <c r="GC45" i="13" s="1"/>
  <c r="FY45" i="13" a="1"/>
  <c r="FY45" i="13" s="1"/>
  <c r="FU45" i="13" a="1"/>
  <c r="FU45" i="13" s="1"/>
  <c r="FQ45" i="13" a="1"/>
  <c r="FQ45" i="13" s="1"/>
  <c r="FM45" i="13" a="1"/>
  <c r="FM45" i="13" s="1"/>
  <c r="FI45" i="13" a="1"/>
  <c r="FI45" i="13" s="1"/>
  <c r="FE45" i="13" a="1"/>
  <c r="FE45" i="13" s="1"/>
  <c r="FA45" i="13" a="1"/>
  <c r="FA45" i="13" s="1"/>
  <c r="EW45" i="13" a="1"/>
  <c r="EW45" i="13" s="1"/>
  <c r="ES45" i="13" a="1"/>
  <c r="ES45" i="13" s="1"/>
  <c r="EO45" i="13" a="1"/>
  <c r="EO45" i="13" s="1"/>
  <c r="EK45" i="13" a="1"/>
  <c r="EK45" i="13" s="1"/>
  <c r="EG45" i="13" a="1"/>
  <c r="EG45" i="13" s="1"/>
  <c r="EC45" i="13" a="1"/>
  <c r="EC45" i="13" s="1"/>
  <c r="DY45" i="13" a="1"/>
  <c r="DY45" i="13" s="1"/>
  <c r="DU45" i="13" a="1"/>
  <c r="DU45" i="13" s="1"/>
  <c r="DQ45" i="13" a="1"/>
  <c r="DQ45" i="13" s="1"/>
  <c r="RY45" i="13" a="1"/>
  <c r="RY45" i="13" s="1"/>
  <c r="RO45" i="13" a="1"/>
  <c r="RO45" i="13" s="1"/>
  <c r="QS45" i="13" a="1"/>
  <c r="QS45" i="13" s="1"/>
  <c r="QI45" i="13" a="1"/>
  <c r="QI45" i="13" s="1"/>
  <c r="PM45" i="13" a="1"/>
  <c r="PM45" i="13" s="1"/>
  <c r="PC45" i="13" a="1"/>
  <c r="PC45" i="13" s="1"/>
  <c r="OG45" i="13" a="1"/>
  <c r="OG45" i="13" s="1"/>
  <c r="NW45" i="13" a="1"/>
  <c r="NW45" i="13" s="1"/>
  <c r="KK45" i="13" a="1"/>
  <c r="KK45" i="13" s="1"/>
  <c r="KE45" i="13" a="1"/>
  <c r="KE45" i="13" s="1"/>
  <c r="JE45" i="13" a="1"/>
  <c r="JE45" i="13" s="1"/>
  <c r="BD45" i="13" a="1"/>
  <c r="BD45" i="13" s="1"/>
  <c r="BY45" i="13" a="1"/>
  <c r="BY45" i="13" s="1"/>
  <c r="CJ45" i="13" a="1"/>
  <c r="CJ45" i="13" s="1"/>
  <c r="DE45" i="13" a="1"/>
  <c r="DE45" i="13" s="1"/>
  <c r="DP45" i="13" a="1"/>
  <c r="DP45" i="13" s="1"/>
  <c r="EF45" i="13" a="1"/>
  <c r="EF45" i="13" s="1"/>
  <c r="EV45" i="13" a="1"/>
  <c r="EV45" i="13" s="1"/>
  <c r="FL45" i="13" a="1"/>
  <c r="FL45" i="13" s="1"/>
  <c r="GB45" i="13" a="1"/>
  <c r="GB45" i="13" s="1"/>
  <c r="GR45" i="13" a="1"/>
  <c r="GR45" i="13" s="1"/>
  <c r="HH45" i="13" a="1"/>
  <c r="HH45" i="13" s="1"/>
  <c r="HX45" i="13" a="1"/>
  <c r="HX45" i="13" s="1"/>
  <c r="IN45" i="13" a="1"/>
  <c r="IN45" i="13" s="1"/>
  <c r="LE45" i="13" a="1"/>
  <c r="LE45" i="13" s="1"/>
  <c r="MK45" i="13" a="1"/>
  <c r="MK45" i="13" s="1"/>
  <c r="NU45" i="13" a="1"/>
  <c r="NU45" i="13" s="1"/>
  <c r="RC45" i="13" a="1"/>
  <c r="RC45" i="13" s="1"/>
  <c r="AB100" i="13"/>
  <c r="AB101" i="13"/>
  <c r="AA95" i="13"/>
  <c r="C52" i="13"/>
  <c r="C55" i="13"/>
  <c r="C58" i="13"/>
  <c r="C53" i="13"/>
  <c r="C56" i="13"/>
  <c r="C51" i="13"/>
  <c r="C54" i="13"/>
  <c r="C40" i="13" l="1"/>
  <c r="D40" i="13" s="1" a="1"/>
  <c r="D40" i="13" s="1"/>
  <c r="F40" i="13"/>
  <c r="E40" i="13" a="1"/>
  <c r="AD91" i="13" l="1"/>
  <c r="AG91" i="13"/>
  <c r="AE91" i="13"/>
  <c r="AF91" i="13"/>
  <c r="AC91" i="13"/>
  <c r="AH91" i="13"/>
  <c r="E40" i="13"/>
  <c r="C39" i="13"/>
  <c r="D39" i="13" s="1" a="1"/>
  <c r="D39" i="13" s="1"/>
  <c r="F39" i="13"/>
  <c r="E39" i="13" a="1"/>
  <c r="AI91" i="13" l="1"/>
  <c r="AE90" i="13"/>
  <c r="AF90" i="13"/>
  <c r="AD90" i="13"/>
  <c r="AC90" i="13"/>
  <c r="AG90" i="13"/>
  <c r="AH90" i="13"/>
  <c r="E39" i="13"/>
  <c r="C38" i="13"/>
  <c r="D38" i="13" s="1" a="1"/>
  <c r="D38" i="13" s="1"/>
  <c r="F38" i="13"/>
  <c r="E38" i="13" a="1"/>
  <c r="AI90" i="13" l="1"/>
  <c r="AC89" i="13"/>
  <c r="AF89" i="13"/>
  <c r="AD89" i="13"/>
  <c r="AG89" i="13"/>
  <c r="AH89" i="13"/>
  <c r="AE89" i="13"/>
  <c r="E38" i="13"/>
  <c r="AI89" i="13" l="1"/>
  <c r="C37" i="13"/>
  <c r="D37" i="13" s="1" a="1"/>
  <c r="D37" i="13" s="1"/>
  <c r="F37" i="13"/>
  <c r="E37" i="13" a="1"/>
  <c r="AG88" i="13" l="1"/>
  <c r="AF88" i="13"/>
  <c r="AE88" i="13"/>
  <c r="AH88" i="13"/>
  <c r="AD88" i="13"/>
  <c r="AC88" i="13"/>
  <c r="E37" i="13"/>
  <c r="C36" i="13"/>
  <c r="D36" i="13" s="1" a="1"/>
  <c r="D36" i="13" s="1"/>
  <c r="F36" i="13"/>
  <c r="E36" i="13" a="1"/>
  <c r="AI88" i="13" l="1"/>
  <c r="AE87" i="13"/>
  <c r="AD87" i="13"/>
  <c r="AH87" i="13"/>
  <c r="AG87" i="13"/>
  <c r="AC87" i="13"/>
  <c r="AF87" i="13"/>
  <c r="E36" i="13"/>
  <c r="C35" i="13"/>
  <c r="D35" i="13" s="1" a="1"/>
  <c r="D35" i="13" s="1"/>
  <c r="F35" i="13"/>
  <c r="E35" i="13" a="1"/>
  <c r="AI87" i="13" l="1"/>
  <c r="AH86" i="13"/>
  <c r="AG86" i="13"/>
  <c r="AF86" i="13"/>
  <c r="AE86" i="13"/>
  <c r="AD86" i="13"/>
  <c r="AC86" i="13"/>
  <c r="E35" i="13"/>
  <c r="C34" i="13"/>
  <c r="D34" i="13" s="1" a="1"/>
  <c r="D34" i="13" s="1"/>
  <c r="F34" i="13"/>
  <c r="E34" i="13" a="1"/>
  <c r="AI86" i="13" l="1"/>
  <c r="AH85" i="13"/>
  <c r="AG85" i="13"/>
  <c r="AF85" i="13"/>
  <c r="AE85" i="13"/>
  <c r="AD85" i="13"/>
  <c r="AC85" i="13"/>
  <c r="E34" i="13"/>
  <c r="C33" i="13"/>
  <c r="D33" i="13" s="1" a="1"/>
  <c r="D33" i="13" s="1"/>
  <c r="A33" i="13"/>
  <c r="A34" i="13" s="1"/>
  <c r="A35" i="13" s="1"/>
  <c r="A36" i="13" s="1"/>
  <c r="A37" i="13" s="1"/>
  <c r="A38" i="13" s="1"/>
  <c r="A39" i="13" s="1"/>
  <c r="A40" i="13" s="1"/>
  <c r="F33" i="13"/>
  <c r="E33" i="13" a="1"/>
  <c r="AI85" i="13" l="1"/>
  <c r="AH84" i="13"/>
  <c r="AG84" i="13"/>
  <c r="AE84" i="13"/>
  <c r="AC84" i="13"/>
  <c r="AD84" i="13"/>
  <c r="AF84" i="13"/>
  <c r="E33" i="13"/>
  <c r="C32" i="13"/>
  <c r="D32" i="13" s="1" a="1"/>
  <c r="D32" i="13" s="1"/>
  <c r="F32" i="13"/>
  <c r="E32" i="13" a="1"/>
  <c r="AI84" i="13" l="1"/>
  <c r="F55" i="13"/>
  <c r="F58" i="13"/>
  <c r="F50" i="13"/>
  <c r="F56" i="13"/>
  <c r="F51" i="13"/>
  <c r="F54" i="13"/>
  <c r="F57" i="13"/>
  <c r="AD83" i="13"/>
  <c r="F52" i="13"/>
  <c r="F45" i="13" a="1"/>
  <c r="F45" i="13" s="1"/>
  <c r="F53" i="13"/>
  <c r="AC83" i="13"/>
  <c r="AH83" i="13"/>
  <c r="AG83" i="13"/>
  <c r="AF83" i="13"/>
  <c r="AE83" i="13"/>
  <c r="E32" i="13"/>
  <c r="G30" i="13"/>
  <c r="H30" i="13" s="1"/>
  <c r="I30" i="13" s="1"/>
  <c r="J30" i="13" s="1"/>
  <c r="K30" i="13" s="1"/>
  <c r="L30" i="13" s="1"/>
  <c r="M30" i="13" s="1"/>
  <c r="N30" i="13" s="1"/>
  <c r="O30" i="13" s="1"/>
  <c r="P30" i="13" s="1"/>
  <c r="Q30" i="13" s="1"/>
  <c r="R30" i="13" s="1"/>
  <c r="S30" i="13" s="1"/>
  <c r="T30" i="13" s="1"/>
  <c r="U30" i="13" s="1"/>
  <c r="V30" i="13" s="1"/>
  <c r="W30" i="13" s="1"/>
  <c r="X30" i="13" s="1"/>
  <c r="Y30" i="13" s="1"/>
  <c r="Z30" i="13" s="1"/>
  <c r="AA30" i="13" s="1"/>
  <c r="AB30" i="13" s="1"/>
  <c r="AC30" i="13" s="1"/>
  <c r="AD30" i="13" s="1"/>
  <c r="AE30" i="13" s="1"/>
  <c r="AF30" i="13" s="1"/>
  <c r="AG30" i="13" s="1"/>
  <c r="AH30" i="13" s="1"/>
  <c r="AI30" i="13" s="1"/>
  <c r="AJ30" i="13" s="1"/>
  <c r="AK30" i="13" s="1"/>
  <c r="AL30" i="13" s="1"/>
  <c r="AM30" i="13" s="1"/>
  <c r="AN30" i="13" s="1"/>
  <c r="AO30" i="13" s="1"/>
  <c r="AP30" i="13" s="1"/>
  <c r="AQ30" i="13" s="1"/>
  <c r="AR30" i="13" s="1"/>
  <c r="AS30" i="13" s="1"/>
  <c r="AT30" i="13" s="1"/>
  <c r="AU30" i="13" s="1"/>
  <c r="AV30" i="13" s="1"/>
  <c r="AW30" i="13" s="1"/>
  <c r="AX30" i="13" s="1"/>
  <c r="AY30" i="13" s="1"/>
  <c r="AZ30" i="13" s="1"/>
  <c r="BA30" i="13" s="1"/>
  <c r="BB30" i="13" s="1"/>
  <c r="BC30" i="13" s="1"/>
  <c r="BD30" i="13" s="1"/>
  <c r="BE30" i="13" s="1"/>
  <c r="BF30" i="13" s="1"/>
  <c r="BG30" i="13" s="1"/>
  <c r="BH30" i="13" s="1"/>
  <c r="BI30" i="13" s="1"/>
  <c r="BJ30" i="13" s="1"/>
  <c r="BK30" i="13" s="1"/>
  <c r="BL30" i="13" s="1"/>
  <c r="BM30" i="13" s="1"/>
  <c r="BN30" i="13" s="1"/>
  <c r="BO30" i="13" s="1"/>
  <c r="BP30" i="13" s="1"/>
  <c r="BQ30" i="13" s="1"/>
  <c r="BR30" i="13" s="1"/>
  <c r="BS30" i="13" s="1"/>
  <c r="BT30" i="13" s="1"/>
  <c r="BU30" i="13" s="1"/>
  <c r="BV30" i="13" s="1"/>
  <c r="BW30" i="13" s="1"/>
  <c r="BX30" i="13" s="1"/>
  <c r="BY30" i="13" s="1"/>
  <c r="BZ30" i="13" s="1"/>
  <c r="CA30" i="13" s="1"/>
  <c r="CB30" i="13" s="1"/>
  <c r="CC30" i="13" s="1"/>
  <c r="CD30" i="13" s="1"/>
  <c r="CE30" i="13" s="1"/>
  <c r="CF30" i="13" s="1"/>
  <c r="CG30" i="13" s="1"/>
  <c r="CH30" i="13" s="1"/>
  <c r="CI30" i="13" s="1"/>
  <c r="CJ30" i="13" s="1"/>
  <c r="CK30" i="13" s="1"/>
  <c r="CL30" i="13" s="1"/>
  <c r="CM30" i="13" s="1"/>
  <c r="CN30" i="13" s="1"/>
  <c r="CO30" i="13" s="1"/>
  <c r="CP30" i="13" s="1"/>
  <c r="CQ30" i="13" s="1"/>
  <c r="CR30" i="13" s="1"/>
  <c r="CS30" i="13" s="1"/>
  <c r="CT30" i="13" s="1"/>
  <c r="CU30" i="13" s="1"/>
  <c r="CV30" i="13" s="1"/>
  <c r="CW30" i="13" s="1"/>
  <c r="CX30" i="13" s="1"/>
  <c r="CY30" i="13" s="1"/>
  <c r="CZ30" i="13" s="1"/>
  <c r="DA30" i="13" s="1"/>
  <c r="DB30" i="13" s="1"/>
  <c r="DC30" i="13" s="1"/>
  <c r="DD30" i="13" s="1"/>
  <c r="DE30" i="13" s="1"/>
  <c r="DF30" i="13" s="1"/>
  <c r="DG30" i="13" s="1"/>
  <c r="DH30" i="13" s="1"/>
  <c r="DI30" i="13" s="1"/>
  <c r="DJ30" i="13" s="1"/>
  <c r="DK30" i="13" s="1"/>
  <c r="DL30" i="13" s="1"/>
  <c r="DM30" i="13" s="1"/>
  <c r="DN30" i="13" s="1"/>
  <c r="DO30" i="13" s="1"/>
  <c r="DP30" i="13" s="1"/>
  <c r="DQ30" i="13" s="1"/>
  <c r="DR30" i="13" s="1"/>
  <c r="DS30" i="13" s="1"/>
  <c r="DT30" i="13" s="1"/>
  <c r="DU30" i="13" s="1"/>
  <c r="DV30" i="13" s="1"/>
  <c r="DW30" i="13" s="1"/>
  <c r="DX30" i="13" s="1"/>
  <c r="DY30" i="13" s="1"/>
  <c r="DZ30" i="13" s="1"/>
  <c r="EA30" i="13" s="1"/>
  <c r="EB30" i="13" s="1"/>
  <c r="EC30" i="13" s="1"/>
  <c r="ED30" i="13" s="1"/>
  <c r="EE30" i="13" s="1"/>
  <c r="EF30" i="13" s="1"/>
  <c r="EG30" i="13" s="1"/>
  <c r="EH30" i="13" s="1"/>
  <c r="EI30" i="13" s="1"/>
  <c r="EJ30" i="13" s="1"/>
  <c r="EK30" i="13" s="1"/>
  <c r="EL30" i="13" s="1"/>
  <c r="EM30" i="13" s="1"/>
  <c r="EN30" i="13" s="1"/>
  <c r="EO30" i="13" s="1"/>
  <c r="EP30" i="13" s="1"/>
  <c r="EQ30" i="13" s="1"/>
  <c r="ER30" i="13" s="1"/>
  <c r="ES30" i="13" s="1"/>
  <c r="ET30" i="13" s="1"/>
  <c r="EU30" i="13" s="1"/>
  <c r="EV30" i="13" s="1"/>
  <c r="EW30" i="13" s="1"/>
  <c r="EX30" i="13" s="1"/>
  <c r="EY30" i="13" s="1"/>
  <c r="EZ30" i="13" s="1"/>
  <c r="FA30" i="13" s="1"/>
  <c r="FB30" i="13" s="1"/>
  <c r="FC30" i="13" s="1"/>
  <c r="FD30" i="13" s="1"/>
  <c r="FE30" i="13" s="1"/>
  <c r="FF30" i="13" s="1"/>
  <c r="FG30" i="13" s="1"/>
  <c r="FH30" i="13" s="1"/>
  <c r="FI30" i="13" s="1"/>
  <c r="FJ30" i="13" s="1"/>
  <c r="FK30" i="13" s="1"/>
  <c r="FL30" i="13" s="1"/>
  <c r="FM30" i="13" s="1"/>
  <c r="FN30" i="13" s="1"/>
  <c r="FO30" i="13" s="1"/>
  <c r="FP30" i="13" s="1"/>
  <c r="FQ30" i="13" s="1"/>
  <c r="FR30" i="13" s="1"/>
  <c r="FS30" i="13" s="1"/>
  <c r="FT30" i="13" s="1"/>
  <c r="FU30" i="13" s="1"/>
  <c r="FV30" i="13" s="1"/>
  <c r="FW30" i="13" s="1"/>
  <c r="FX30" i="13" s="1"/>
  <c r="FY30" i="13" s="1"/>
  <c r="FZ30" i="13" s="1"/>
  <c r="GA30" i="13" s="1"/>
  <c r="GB30" i="13" s="1"/>
  <c r="GC30" i="13" s="1"/>
  <c r="GD30" i="13" s="1"/>
  <c r="GE30" i="13" s="1"/>
  <c r="GF30" i="13" s="1"/>
  <c r="GG30" i="13" s="1"/>
  <c r="GH30" i="13" s="1"/>
  <c r="GI30" i="13" s="1"/>
  <c r="GJ30" i="13" s="1"/>
  <c r="GK30" i="13" s="1"/>
  <c r="GL30" i="13" s="1"/>
  <c r="GM30" i="13" s="1"/>
  <c r="GN30" i="13" s="1"/>
  <c r="GO30" i="13" s="1"/>
  <c r="GP30" i="13" s="1"/>
  <c r="GQ30" i="13" s="1"/>
  <c r="GR30" i="13" s="1"/>
  <c r="GS30" i="13" s="1"/>
  <c r="GT30" i="13" s="1"/>
  <c r="GU30" i="13" s="1"/>
  <c r="GV30" i="13" s="1"/>
  <c r="GW30" i="13" s="1"/>
  <c r="GX30" i="13" s="1"/>
  <c r="GY30" i="13" s="1"/>
  <c r="GZ30" i="13" s="1"/>
  <c r="HA30" i="13" s="1"/>
  <c r="HB30" i="13" s="1"/>
  <c r="HC30" i="13" s="1"/>
  <c r="HD30" i="13" s="1"/>
  <c r="HE30" i="13" s="1"/>
  <c r="HF30" i="13" s="1"/>
  <c r="HG30" i="13" s="1"/>
  <c r="HH30" i="13" s="1"/>
  <c r="HI30" i="13" s="1"/>
  <c r="HJ30" i="13" s="1"/>
  <c r="HK30" i="13" s="1"/>
  <c r="HL30" i="13" s="1"/>
  <c r="HM30" i="13" s="1"/>
  <c r="HN30" i="13" s="1"/>
  <c r="HO30" i="13" s="1"/>
  <c r="HP30" i="13" s="1"/>
  <c r="HQ30" i="13" s="1"/>
  <c r="HR30" i="13" s="1"/>
  <c r="HS30" i="13" s="1"/>
  <c r="HT30" i="13" s="1"/>
  <c r="HU30" i="13" s="1"/>
  <c r="HV30" i="13" s="1"/>
  <c r="HW30" i="13" s="1"/>
  <c r="HX30" i="13" s="1"/>
  <c r="HY30" i="13" s="1"/>
  <c r="HZ30" i="13" s="1"/>
  <c r="IA30" i="13" s="1"/>
  <c r="IB30" i="13" s="1"/>
  <c r="IC30" i="13" s="1"/>
  <c r="ID30" i="13" s="1"/>
  <c r="IE30" i="13" s="1"/>
  <c r="IF30" i="13" s="1"/>
  <c r="IG30" i="13" s="1"/>
  <c r="IH30" i="13" s="1"/>
  <c r="II30" i="13" s="1"/>
  <c r="IJ30" i="13" s="1"/>
  <c r="IK30" i="13" s="1"/>
  <c r="IL30" i="13" s="1"/>
  <c r="IM30" i="13" s="1"/>
  <c r="IN30" i="13" s="1"/>
  <c r="IO30" i="13" s="1"/>
  <c r="IP30" i="13" s="1"/>
  <c r="IQ30" i="13" s="1"/>
  <c r="IR30" i="13" s="1"/>
  <c r="IS30" i="13" s="1"/>
  <c r="IT30" i="13" s="1"/>
  <c r="IU30" i="13" s="1"/>
  <c r="IV30" i="13" s="1"/>
  <c r="IW30" i="13" s="1"/>
  <c r="IX30" i="13" s="1"/>
  <c r="IY30" i="13" s="1"/>
  <c r="IZ30" i="13" s="1"/>
  <c r="JA30" i="13" s="1"/>
  <c r="JB30" i="13" s="1"/>
  <c r="JC30" i="13" s="1"/>
  <c r="JD30" i="13" s="1"/>
  <c r="JE30" i="13" s="1"/>
  <c r="JF30" i="13" s="1"/>
  <c r="JG30" i="13" s="1"/>
  <c r="JH30" i="13" s="1"/>
  <c r="JI30" i="13" s="1"/>
  <c r="JJ30" i="13" s="1"/>
  <c r="JK30" i="13" s="1"/>
  <c r="JL30" i="13" s="1"/>
  <c r="JM30" i="13" s="1"/>
  <c r="JN30" i="13" s="1"/>
  <c r="JO30" i="13" s="1"/>
  <c r="JP30" i="13" s="1"/>
  <c r="JQ30" i="13" s="1"/>
  <c r="JR30" i="13" s="1"/>
  <c r="JS30" i="13" s="1"/>
  <c r="JT30" i="13" s="1"/>
  <c r="JU30" i="13" s="1"/>
  <c r="JV30" i="13" s="1"/>
  <c r="JW30" i="13" s="1"/>
  <c r="JX30" i="13" s="1"/>
  <c r="JY30" i="13" s="1"/>
  <c r="JZ30" i="13" s="1"/>
  <c r="KA30" i="13" s="1"/>
  <c r="KB30" i="13" s="1"/>
  <c r="KC30" i="13" s="1"/>
  <c r="KD30" i="13" s="1"/>
  <c r="KE30" i="13" s="1"/>
  <c r="KF30" i="13" s="1"/>
  <c r="KG30" i="13" s="1"/>
  <c r="KH30" i="13" s="1"/>
  <c r="KI30" i="13" s="1"/>
  <c r="KJ30" i="13" s="1"/>
  <c r="KK30" i="13" s="1"/>
  <c r="KL30" i="13" s="1"/>
  <c r="KM30" i="13" s="1"/>
  <c r="KN30" i="13" s="1"/>
  <c r="KO30" i="13" s="1"/>
  <c r="KP30" i="13" s="1"/>
  <c r="KQ30" i="13" s="1"/>
  <c r="KR30" i="13" s="1"/>
  <c r="KS30" i="13" s="1"/>
  <c r="KT30" i="13" s="1"/>
  <c r="KU30" i="13" s="1"/>
  <c r="KV30" i="13" s="1"/>
  <c r="KW30" i="13" s="1"/>
  <c r="KX30" i="13" s="1"/>
  <c r="KY30" i="13" s="1"/>
  <c r="KZ30" i="13" s="1"/>
  <c r="LA30" i="13" s="1"/>
  <c r="LB30" i="13" s="1"/>
  <c r="LC30" i="13" s="1"/>
  <c r="LD30" i="13" s="1"/>
  <c r="LE30" i="13" s="1"/>
  <c r="LF30" i="13" s="1"/>
  <c r="LG30" i="13" s="1"/>
  <c r="LH30" i="13" s="1"/>
  <c r="LI30" i="13" s="1"/>
  <c r="LJ30" i="13" s="1"/>
  <c r="LK30" i="13" s="1"/>
  <c r="LL30" i="13" s="1"/>
  <c r="LM30" i="13" s="1"/>
  <c r="LN30" i="13" s="1"/>
  <c r="LO30" i="13" s="1"/>
  <c r="LP30" i="13" s="1"/>
  <c r="LQ30" i="13" s="1"/>
  <c r="LR30" i="13" s="1"/>
  <c r="LS30" i="13" s="1"/>
  <c r="LT30" i="13" s="1"/>
  <c r="LU30" i="13" s="1"/>
  <c r="LV30" i="13" s="1"/>
  <c r="LW30" i="13" s="1"/>
  <c r="LX30" i="13" s="1"/>
  <c r="LY30" i="13" s="1"/>
  <c r="LZ30" i="13" s="1"/>
  <c r="MA30" i="13" s="1"/>
  <c r="MB30" i="13" s="1"/>
  <c r="MC30" i="13" s="1"/>
  <c r="MD30" i="13" s="1"/>
  <c r="ME30" i="13" s="1"/>
  <c r="MF30" i="13" s="1"/>
  <c r="MG30" i="13" s="1"/>
  <c r="MH30" i="13" s="1"/>
  <c r="MI30" i="13" s="1"/>
  <c r="MJ30" i="13" s="1"/>
  <c r="MK30" i="13" s="1"/>
  <c r="ML30" i="13" s="1"/>
  <c r="MM30" i="13" s="1"/>
  <c r="MN30" i="13" s="1"/>
  <c r="MO30" i="13" s="1"/>
  <c r="MP30" i="13" s="1"/>
  <c r="MQ30" i="13" s="1"/>
  <c r="MR30" i="13" s="1"/>
  <c r="MS30" i="13" s="1"/>
  <c r="MT30" i="13" s="1"/>
  <c r="MU30" i="13" s="1"/>
  <c r="MV30" i="13" s="1"/>
  <c r="MW30" i="13" s="1"/>
  <c r="MX30" i="13" s="1"/>
  <c r="MY30" i="13" s="1"/>
  <c r="MZ30" i="13" s="1"/>
  <c r="NA30" i="13" s="1"/>
  <c r="NB30" i="13" s="1"/>
  <c r="NC30" i="13" s="1"/>
  <c r="ND30" i="13" s="1"/>
  <c r="NE30" i="13" s="1"/>
  <c r="NF30" i="13" s="1"/>
  <c r="NG30" i="13" s="1"/>
  <c r="NH30" i="13" s="1"/>
  <c r="NI30" i="13" s="1"/>
  <c r="NJ30" i="13" s="1"/>
  <c r="NK30" i="13" s="1"/>
  <c r="NL30" i="13" s="1"/>
  <c r="NM30" i="13" s="1"/>
  <c r="NN30" i="13" s="1"/>
  <c r="NO30" i="13" s="1"/>
  <c r="NP30" i="13" s="1"/>
  <c r="NQ30" i="13" s="1"/>
  <c r="NR30" i="13" s="1"/>
  <c r="NS30" i="13" s="1"/>
  <c r="NT30" i="13" s="1"/>
  <c r="NU30" i="13" s="1"/>
  <c r="NV30" i="13" s="1"/>
  <c r="NW30" i="13" s="1"/>
  <c r="NX30" i="13" s="1"/>
  <c r="NY30" i="13" s="1"/>
  <c r="NZ30" i="13" s="1"/>
  <c r="OA30" i="13" s="1"/>
  <c r="OB30" i="13" s="1"/>
  <c r="OC30" i="13" s="1"/>
  <c r="OD30" i="13" s="1"/>
  <c r="OE30" i="13" s="1"/>
  <c r="OF30" i="13" s="1"/>
  <c r="OG30" i="13" s="1"/>
  <c r="OH30" i="13" s="1"/>
  <c r="OI30" i="13" s="1"/>
  <c r="OJ30" i="13" s="1"/>
  <c r="OK30" i="13" s="1"/>
  <c r="OL30" i="13" s="1"/>
  <c r="OM30" i="13" s="1"/>
  <c r="ON30" i="13" s="1"/>
  <c r="OO30" i="13" s="1"/>
  <c r="OP30" i="13" s="1"/>
  <c r="OQ30" i="13" s="1"/>
  <c r="OR30" i="13" s="1"/>
  <c r="OS30" i="13" s="1"/>
  <c r="OT30" i="13" s="1"/>
  <c r="OU30" i="13" s="1"/>
  <c r="OV30" i="13" s="1"/>
  <c r="OW30" i="13" s="1"/>
  <c r="OX30" i="13" s="1"/>
  <c r="OY30" i="13" s="1"/>
  <c r="OZ30" i="13" s="1"/>
  <c r="PA30" i="13" s="1"/>
  <c r="PB30" i="13" s="1"/>
  <c r="PC30" i="13" s="1"/>
  <c r="PD30" i="13" s="1"/>
  <c r="PE30" i="13" s="1"/>
  <c r="PF30" i="13" s="1"/>
  <c r="PG30" i="13" s="1"/>
  <c r="PH30" i="13" s="1"/>
  <c r="PI30" i="13" s="1"/>
  <c r="PJ30" i="13" s="1"/>
  <c r="PK30" i="13" s="1"/>
  <c r="PL30" i="13" s="1"/>
  <c r="PM30" i="13" s="1"/>
  <c r="PN30" i="13" s="1"/>
  <c r="PO30" i="13" s="1"/>
  <c r="PP30" i="13" s="1"/>
  <c r="PQ30" i="13" s="1"/>
  <c r="PR30" i="13" s="1"/>
  <c r="PS30" i="13" s="1"/>
  <c r="PT30" i="13" s="1"/>
  <c r="PU30" i="13" s="1"/>
  <c r="PV30" i="13" s="1"/>
  <c r="PW30" i="13" s="1"/>
  <c r="PX30" i="13" s="1"/>
  <c r="PY30" i="13" s="1"/>
  <c r="PZ30" i="13" s="1"/>
  <c r="QA30" i="13" s="1"/>
  <c r="QB30" i="13" s="1"/>
  <c r="QC30" i="13" s="1"/>
  <c r="QD30" i="13" s="1"/>
  <c r="QE30" i="13" s="1"/>
  <c r="QF30" i="13" s="1"/>
  <c r="QG30" i="13" s="1"/>
  <c r="QH30" i="13" s="1"/>
  <c r="QI30" i="13" s="1"/>
  <c r="QJ30" i="13" s="1"/>
  <c r="QK30" i="13" s="1"/>
  <c r="QL30" i="13" s="1"/>
  <c r="QM30" i="13" s="1"/>
  <c r="QN30" i="13" s="1"/>
  <c r="QO30" i="13" s="1"/>
  <c r="QP30" i="13" s="1"/>
  <c r="QQ30" i="13" s="1"/>
  <c r="QR30" i="13" s="1"/>
  <c r="QS30" i="13" s="1"/>
  <c r="QT30" i="13" s="1"/>
  <c r="QU30" i="13" s="1"/>
  <c r="QV30" i="13" s="1"/>
  <c r="QW30" i="13" s="1"/>
  <c r="QX30" i="13" s="1"/>
  <c r="QY30" i="13" s="1"/>
  <c r="QZ30" i="13" s="1"/>
  <c r="RA30" i="13" s="1"/>
  <c r="RB30" i="13" s="1"/>
  <c r="RC30" i="13" s="1"/>
  <c r="RD30" i="13" s="1"/>
  <c r="RE30" i="13" s="1"/>
  <c r="RF30" i="13" s="1"/>
  <c r="RG30" i="13" s="1"/>
  <c r="RH30" i="13" s="1"/>
  <c r="RI30" i="13" s="1"/>
  <c r="RJ30" i="13" s="1"/>
  <c r="RK30" i="13" s="1"/>
  <c r="RL30" i="13" s="1"/>
  <c r="RM30" i="13" s="1"/>
  <c r="RN30" i="13" s="1"/>
  <c r="RO30" i="13" s="1"/>
  <c r="RP30" i="13" s="1"/>
  <c r="RQ30" i="13" s="1"/>
  <c r="RR30" i="13" s="1"/>
  <c r="RS30" i="13" s="1"/>
  <c r="RT30" i="13" s="1"/>
  <c r="RU30" i="13" s="1"/>
  <c r="RV30" i="13" s="1"/>
  <c r="RW30" i="13" s="1"/>
  <c r="RX30" i="13" s="1"/>
  <c r="RY30" i="13" s="1"/>
  <c r="RZ30" i="13" s="1"/>
  <c r="SA30" i="13" s="1"/>
  <c r="SB30" i="13" s="1"/>
  <c r="SC30" i="13" s="1"/>
  <c r="SD30" i="13" s="1"/>
  <c r="SE30" i="13" s="1"/>
  <c r="SF30" i="13" s="1"/>
  <c r="SG30" i="13" s="1"/>
  <c r="SH30" i="13" s="1"/>
  <c r="SI30" i="13" s="1"/>
  <c r="SJ30" i="13" s="1"/>
  <c r="SK30" i="13" s="1"/>
  <c r="SL30" i="13" s="1"/>
  <c r="SM30" i="13" s="1"/>
  <c r="SN30" i="13" s="1"/>
  <c r="SO30" i="13" s="1"/>
  <c r="SP30" i="13" s="1"/>
  <c r="SQ30" i="13" s="1"/>
  <c r="B7" i="13" a="1"/>
  <c r="B7" i="13" s="1"/>
  <c r="E4" i="13"/>
  <c r="B2" i="1"/>
  <c r="U196" i="1" a="1"/>
  <c r="U196" i="1" s="1"/>
  <c r="T196" i="1" a="1"/>
  <c r="AF99" i="13" l="1"/>
  <c r="AE99" i="13"/>
  <c r="AD99" i="13"/>
  <c r="AC99" i="13"/>
  <c r="AH99" i="13"/>
  <c r="AG99" i="13"/>
  <c r="AD102" i="13"/>
  <c r="AC102" i="13"/>
  <c r="AH102" i="13"/>
  <c r="AG102" i="13"/>
  <c r="AF102" i="13"/>
  <c r="AE102" i="13"/>
  <c r="AC73" i="13" a="1"/>
  <c r="AC73" i="13" s="1"/>
  <c r="AG96" i="13"/>
  <c r="AC79" i="13" a="1"/>
  <c r="AC79" i="13" s="1"/>
  <c r="AF96" i="13"/>
  <c r="AE96" i="13"/>
  <c r="AD96" i="13"/>
  <c r="AC96" i="13"/>
  <c r="AH96" i="13"/>
  <c r="AI83" i="13"/>
  <c r="AC101" i="13"/>
  <c r="AG101" i="13"/>
  <c r="AF101" i="13"/>
  <c r="AD101" i="13"/>
  <c r="AH101" i="13"/>
  <c r="AE101" i="13"/>
  <c r="AD98" i="13"/>
  <c r="AC98" i="13"/>
  <c r="AH98" i="13"/>
  <c r="AF98" i="13"/>
  <c r="AE98" i="13"/>
  <c r="AG98" i="13"/>
  <c r="AF103" i="13"/>
  <c r="AE103" i="13"/>
  <c r="AD103" i="13"/>
  <c r="AC103" i="13"/>
  <c r="AH103" i="13"/>
  <c r="AG103" i="13"/>
  <c r="AH97" i="13"/>
  <c r="AE97" i="13"/>
  <c r="AG97" i="13"/>
  <c r="AF97" i="13"/>
  <c r="AD97" i="13"/>
  <c r="AC97" i="13"/>
  <c r="AH100" i="13"/>
  <c r="AG100" i="13"/>
  <c r="AF100" i="13"/>
  <c r="AE100" i="13"/>
  <c r="AC100" i="13"/>
  <c r="AD100" i="13"/>
  <c r="T196" i="1"/>
  <c r="S196" i="1" a="1"/>
  <c r="AI102" i="13" l="1"/>
  <c r="AI101" i="13"/>
  <c r="AI98" i="13"/>
  <c r="AI99" i="13"/>
  <c r="AI96" i="13"/>
  <c r="AI97" i="13"/>
  <c r="AI103" i="13"/>
  <c r="AI100" i="13"/>
  <c r="S196" i="1"/>
  <c r="R196" i="1" a="1"/>
  <c r="R196" i="1" s="1"/>
  <c r="Q196" i="1" a="1"/>
  <c r="Q196" i="1" l="1"/>
  <c r="P196" i="1" a="1"/>
  <c r="P196" i="1" l="1"/>
  <c r="N196" i="1" a="1"/>
  <c r="N196" i="1" s="1"/>
  <c r="M196" i="1" a="1"/>
  <c r="M196" i="1" s="1"/>
  <c r="L196" i="1" a="1"/>
  <c r="L196" i="1" l="1"/>
  <c r="K196" i="1" a="1"/>
  <c r="K196" i="1" s="1"/>
  <c r="J196" i="1" a="1"/>
  <c r="J196" i="1" l="1"/>
  <c r="I196" i="1" a="1"/>
  <c r="I196" i="1" l="1"/>
  <c r="H196" i="1" a="1"/>
  <c r="H196" i="1" l="1"/>
  <c r="G196" i="1" a="1"/>
  <c r="G196" i="1" l="1"/>
  <c r="O196" i="1" s="1"/>
  <c r="F196" i="1" a="1"/>
  <c r="F196" i="1" l="1"/>
  <c r="U195" i="1" a="1"/>
  <c r="U195" i="1" s="1"/>
  <c r="T195" i="1" a="1"/>
  <c r="T195" i="1" l="1"/>
  <c r="S195" i="1" a="1"/>
  <c r="S195" i="1" l="1"/>
  <c r="R195" i="1" a="1"/>
  <c r="R195" i="1" s="1"/>
  <c r="Q195" i="1" a="1"/>
  <c r="Q195" i="1" l="1"/>
  <c r="P195" i="1" a="1"/>
  <c r="P195" i="1" l="1"/>
  <c r="N195" i="1" a="1"/>
  <c r="N195" i="1" s="1"/>
  <c r="M195" i="1" a="1"/>
  <c r="M195" i="1" s="1"/>
  <c r="L195" i="1" a="1"/>
  <c r="L195" i="1" l="1"/>
  <c r="K195" i="1" a="1"/>
  <c r="K195" i="1" s="1"/>
  <c r="J195" i="1" a="1"/>
  <c r="J195" i="1" l="1"/>
  <c r="I195" i="1" a="1"/>
  <c r="I195" i="1" l="1"/>
  <c r="H195" i="1" a="1"/>
  <c r="H195" i="1" l="1"/>
  <c r="G195" i="1" a="1"/>
  <c r="G195" i="1" l="1"/>
  <c r="O195" i="1" s="1"/>
  <c r="F195" i="1" a="1"/>
  <c r="F195" i="1" l="1"/>
  <c r="U194" i="1" a="1"/>
  <c r="U194" i="1" s="1"/>
  <c r="T194" i="1" a="1"/>
  <c r="T194" i="1" l="1"/>
  <c r="S194" i="1" a="1"/>
  <c r="S194" i="1" l="1"/>
  <c r="R194" i="1" a="1"/>
  <c r="R194" i="1" s="1"/>
  <c r="Q194" i="1" a="1"/>
  <c r="Q194" i="1" l="1"/>
  <c r="P194" i="1" a="1"/>
  <c r="P194" i="1" l="1"/>
  <c r="N194" i="1" a="1"/>
  <c r="N194" i="1" s="1"/>
  <c r="M194" i="1" a="1"/>
  <c r="M194" i="1" s="1"/>
  <c r="L194" i="1" a="1"/>
  <c r="L194" i="1" l="1"/>
  <c r="K194" i="1" a="1"/>
  <c r="K194" i="1" s="1"/>
  <c r="J194" i="1" a="1"/>
  <c r="J194" i="1" l="1"/>
  <c r="I194" i="1" a="1"/>
  <c r="I194" i="1" l="1"/>
  <c r="H194" i="1" a="1"/>
  <c r="H194" i="1" l="1"/>
  <c r="G194" i="1" a="1"/>
  <c r="G194" i="1" l="1"/>
  <c r="O194" i="1" s="1"/>
  <c r="F194" i="1" a="1"/>
  <c r="F194" i="1" l="1"/>
  <c r="U193" i="1" a="1"/>
  <c r="U193" i="1" l="1"/>
  <c r="T193" i="1" a="1"/>
  <c r="T193" i="1" l="1"/>
  <c r="S193" i="1" a="1"/>
  <c r="S193" i="1" l="1"/>
  <c r="R193" i="1" a="1"/>
  <c r="R193" i="1" s="1"/>
  <c r="Q193" i="1" a="1"/>
  <c r="Q193" i="1" l="1"/>
  <c r="P193" i="1" a="1"/>
  <c r="P193" i="1" l="1"/>
  <c r="N193" i="1" a="1"/>
  <c r="N193" i="1" s="1"/>
  <c r="M193" i="1" a="1"/>
  <c r="M193" i="1" s="1"/>
  <c r="L193" i="1" a="1"/>
  <c r="L193" i="1" l="1"/>
  <c r="K193" i="1" a="1"/>
  <c r="K193" i="1" s="1"/>
  <c r="J193" i="1" a="1"/>
  <c r="J193" i="1" l="1"/>
  <c r="I193" i="1" a="1"/>
  <c r="I193" i="1" l="1"/>
  <c r="H193" i="1" a="1"/>
  <c r="H193" i="1" l="1"/>
  <c r="G193" i="1" a="1"/>
  <c r="G193" i="1" l="1"/>
  <c r="O193" i="1" s="1"/>
  <c r="F193" i="1" a="1"/>
  <c r="F193" i="1" l="1"/>
  <c r="U192" i="1" a="1"/>
  <c r="U192" i="1" s="1"/>
  <c r="T192" i="1" a="1"/>
  <c r="T192" i="1" l="1"/>
  <c r="S192" i="1" a="1"/>
  <c r="S192" i="1" l="1"/>
  <c r="R192" i="1" a="1"/>
  <c r="R192" i="1" s="1"/>
  <c r="Q192" i="1" a="1"/>
  <c r="Q192" i="1" l="1"/>
  <c r="P192" i="1" a="1"/>
  <c r="P192" i="1" l="1"/>
  <c r="N192" i="1" a="1"/>
  <c r="N192" i="1" s="1"/>
  <c r="M192" i="1" a="1"/>
  <c r="M192" i="1" s="1"/>
  <c r="L192" i="1" a="1"/>
  <c r="L192" i="1" l="1"/>
  <c r="K192" i="1" a="1"/>
  <c r="K192" i="1" s="1"/>
  <c r="J192" i="1" a="1"/>
  <c r="J192" i="1" l="1"/>
  <c r="I192" i="1" a="1"/>
  <c r="I192" i="1" l="1"/>
  <c r="H192" i="1" a="1"/>
  <c r="H192" i="1" l="1"/>
  <c r="G192" i="1" a="1"/>
  <c r="G192" i="1" l="1"/>
  <c r="O192" i="1" s="1"/>
  <c r="F192" i="1" a="1"/>
  <c r="F192" i="1" l="1"/>
  <c r="U191" i="1" a="1"/>
  <c r="U191" i="1" s="1"/>
  <c r="T191" i="1" a="1"/>
  <c r="T191" i="1" l="1"/>
  <c r="S191" i="1" a="1"/>
  <c r="S191" i="1" l="1"/>
  <c r="R191" i="1" a="1"/>
  <c r="R191" i="1" s="1"/>
  <c r="Q191" i="1" a="1"/>
  <c r="Q191" i="1" l="1"/>
  <c r="P191" i="1" a="1"/>
  <c r="P191" i="1" l="1"/>
  <c r="N191" i="1" a="1"/>
  <c r="N191" i="1" s="1"/>
  <c r="M191" i="1" a="1"/>
  <c r="M191" i="1" s="1"/>
  <c r="L191" i="1" a="1"/>
  <c r="L191" i="1" l="1"/>
  <c r="K191" i="1" a="1"/>
  <c r="K191" i="1" s="1"/>
  <c r="J191" i="1" a="1"/>
  <c r="J191" i="1" l="1"/>
  <c r="I191" i="1" a="1"/>
  <c r="I191" i="1" l="1"/>
  <c r="H191" i="1" a="1"/>
  <c r="H191" i="1" l="1"/>
  <c r="G191" i="1" a="1"/>
  <c r="G191" i="1" l="1"/>
  <c r="O191" i="1" s="1"/>
  <c r="F191" i="1" a="1"/>
  <c r="F191" i="1" l="1"/>
  <c r="U190" i="1" a="1"/>
  <c r="U190" i="1" s="1"/>
  <c r="T190" i="1" a="1"/>
  <c r="T190" i="1" l="1"/>
  <c r="S190" i="1" a="1"/>
  <c r="S190" i="1" l="1"/>
  <c r="R190" i="1" a="1"/>
  <c r="R190" i="1" s="1"/>
  <c r="Q190" i="1" a="1"/>
  <c r="Q190" i="1" l="1"/>
  <c r="P190" i="1" a="1"/>
  <c r="P190" i="1" l="1"/>
  <c r="N190" i="1" a="1"/>
  <c r="N190" i="1" s="1"/>
  <c r="M190" i="1" a="1"/>
  <c r="M190" i="1" s="1"/>
  <c r="L190" i="1" a="1"/>
  <c r="L190" i="1" l="1"/>
  <c r="K190" i="1" a="1"/>
  <c r="K190" i="1" s="1"/>
  <c r="J190" i="1" a="1"/>
  <c r="J190" i="1" l="1"/>
  <c r="I190" i="1" a="1"/>
  <c r="I190" i="1" l="1"/>
  <c r="H190" i="1" a="1"/>
  <c r="H190" i="1" l="1"/>
  <c r="G190" i="1" a="1"/>
  <c r="G190" i="1" l="1"/>
  <c r="O190" i="1" s="1"/>
  <c r="F190" i="1" a="1"/>
  <c r="F190" i="1" l="1"/>
  <c r="U189" i="1" a="1"/>
  <c r="U189" i="1" s="1"/>
  <c r="T189" i="1" a="1"/>
  <c r="T189" i="1" l="1"/>
  <c r="S189" i="1" a="1"/>
  <c r="S189" i="1" l="1"/>
  <c r="R189" i="1" a="1"/>
  <c r="R189" i="1" s="1"/>
  <c r="Q189" i="1" a="1"/>
  <c r="Q189" i="1" l="1"/>
  <c r="P189" i="1" a="1"/>
  <c r="P189" i="1" l="1"/>
  <c r="N189" i="1" a="1"/>
  <c r="N189" i="1" s="1"/>
  <c r="M189" i="1" a="1"/>
  <c r="M189" i="1" s="1"/>
  <c r="L189" i="1" a="1"/>
  <c r="L189" i="1" l="1"/>
  <c r="K189" i="1" a="1"/>
  <c r="K189" i="1" s="1"/>
  <c r="J189" i="1" a="1"/>
  <c r="J189" i="1" l="1"/>
  <c r="I189" i="1" a="1"/>
  <c r="I189" i="1" l="1"/>
  <c r="H189" i="1" a="1"/>
  <c r="H189" i="1" l="1"/>
  <c r="G189" i="1" a="1"/>
  <c r="G189" i="1" l="1"/>
  <c r="O189" i="1" s="1"/>
  <c r="F189" i="1" a="1"/>
  <c r="F189" i="1" l="1"/>
  <c r="U188" i="1" a="1"/>
  <c r="U188" i="1" s="1"/>
  <c r="T188" i="1" a="1"/>
  <c r="T188" i="1" l="1"/>
  <c r="S188" i="1" a="1"/>
  <c r="S188" i="1" l="1"/>
  <c r="R188" i="1" a="1"/>
  <c r="R188" i="1" s="1"/>
  <c r="Q188" i="1" a="1"/>
  <c r="Q188" i="1" l="1"/>
  <c r="P188" i="1" a="1"/>
  <c r="P188" i="1" l="1"/>
  <c r="N188" i="1" a="1"/>
  <c r="N188" i="1" s="1"/>
  <c r="M188" i="1" a="1"/>
  <c r="M188" i="1" s="1"/>
  <c r="L188" i="1" a="1"/>
  <c r="L188" i="1" l="1"/>
  <c r="K188" i="1" a="1"/>
  <c r="K188" i="1" s="1"/>
  <c r="J188" i="1" a="1"/>
  <c r="J188" i="1" l="1"/>
  <c r="I188" i="1" a="1"/>
  <c r="I188" i="1" l="1"/>
  <c r="H188" i="1" a="1"/>
  <c r="H188" i="1" l="1"/>
  <c r="G188" i="1" a="1"/>
  <c r="G188" i="1" l="1"/>
  <c r="O188" i="1" s="1"/>
  <c r="F188" i="1" a="1"/>
  <c r="F188" i="1" l="1"/>
  <c r="U187" i="1" a="1"/>
  <c r="U187" i="1" s="1"/>
  <c r="T187" i="1" a="1"/>
  <c r="T187" i="1" l="1"/>
  <c r="S187" i="1" a="1"/>
  <c r="S187" i="1" l="1"/>
  <c r="R187" i="1" a="1"/>
  <c r="R187" i="1" s="1"/>
  <c r="Q187" i="1" a="1"/>
  <c r="Q187" i="1" l="1"/>
  <c r="P187" i="1" a="1"/>
  <c r="P187" i="1" l="1"/>
  <c r="N187" i="1" a="1"/>
  <c r="N187" i="1" s="1"/>
  <c r="M187" i="1" a="1"/>
  <c r="M187" i="1" s="1"/>
  <c r="L187" i="1" a="1"/>
  <c r="L187" i="1" l="1"/>
  <c r="K187" i="1" a="1"/>
  <c r="K187" i="1" s="1"/>
  <c r="J187" i="1" a="1"/>
  <c r="J187" i="1" l="1"/>
  <c r="I187" i="1" a="1"/>
  <c r="I187" i="1" l="1"/>
  <c r="H187" i="1" a="1"/>
  <c r="H187" i="1" l="1"/>
  <c r="G187" i="1" a="1"/>
  <c r="G187" i="1" l="1"/>
  <c r="O187" i="1" s="1"/>
  <c r="F187" i="1" a="1"/>
  <c r="F187" i="1" l="1"/>
  <c r="U186" i="1" a="1"/>
  <c r="U186" i="1" s="1"/>
  <c r="T186" i="1" a="1"/>
  <c r="T186" i="1" l="1"/>
  <c r="S186" i="1" a="1"/>
  <c r="S186" i="1" l="1"/>
  <c r="R186" i="1" a="1"/>
  <c r="R186" i="1" s="1"/>
  <c r="Q186" i="1" a="1"/>
  <c r="Q186" i="1" l="1"/>
  <c r="P186" i="1" a="1"/>
  <c r="P186" i="1" l="1"/>
  <c r="N186" i="1" a="1"/>
  <c r="N186" i="1" s="1"/>
  <c r="M186" i="1" a="1"/>
  <c r="M186" i="1" s="1"/>
  <c r="L186" i="1" a="1"/>
  <c r="L186" i="1" l="1"/>
  <c r="K186" i="1" a="1"/>
  <c r="K186" i="1" s="1"/>
  <c r="J186" i="1" a="1"/>
  <c r="J186" i="1" l="1"/>
  <c r="I186" i="1" a="1"/>
  <c r="I186" i="1" l="1"/>
  <c r="H186" i="1" a="1"/>
  <c r="H186" i="1" l="1"/>
  <c r="G186" i="1" a="1"/>
  <c r="G186" i="1" l="1"/>
  <c r="O186" i="1" s="1"/>
  <c r="F186" i="1" a="1"/>
  <c r="F186" i="1" l="1"/>
  <c r="U185" i="1" a="1"/>
  <c r="U185" i="1" s="1"/>
  <c r="T185" i="1" a="1"/>
  <c r="T185" i="1" l="1"/>
  <c r="S185" i="1" a="1"/>
  <c r="S185" i="1" l="1"/>
  <c r="R185" i="1" a="1"/>
  <c r="R185" i="1" s="1"/>
  <c r="Q185" i="1" a="1"/>
  <c r="Q185" i="1" l="1"/>
  <c r="P185" i="1" a="1"/>
  <c r="P185" i="1" l="1"/>
  <c r="N185" i="1" a="1"/>
  <c r="N185" i="1" s="1"/>
  <c r="M185" i="1" a="1"/>
  <c r="M185" i="1" s="1"/>
  <c r="L185" i="1" a="1"/>
  <c r="L185" i="1" l="1"/>
  <c r="K185" i="1" a="1"/>
  <c r="K185" i="1" s="1"/>
  <c r="J185" i="1" a="1"/>
  <c r="J185" i="1" l="1"/>
  <c r="I185" i="1" a="1"/>
  <c r="I185" i="1" l="1"/>
  <c r="H185" i="1" a="1"/>
  <c r="H185" i="1" l="1"/>
  <c r="G185" i="1" a="1"/>
  <c r="G185" i="1" l="1"/>
  <c r="O185" i="1" s="1"/>
  <c r="F185" i="1" a="1"/>
  <c r="F185" i="1" l="1"/>
  <c r="U184" i="1" a="1"/>
  <c r="U184" i="1" s="1"/>
  <c r="T184" i="1" a="1"/>
  <c r="T184" i="1" l="1"/>
  <c r="S184" i="1" a="1"/>
  <c r="S184" i="1" l="1"/>
  <c r="R184" i="1" a="1"/>
  <c r="R184" i="1" s="1"/>
  <c r="Q184" i="1" a="1"/>
  <c r="Q184" i="1" l="1"/>
  <c r="P184" i="1" a="1"/>
  <c r="P184" i="1" l="1"/>
  <c r="N184" i="1" a="1"/>
  <c r="N184" i="1" s="1"/>
  <c r="M184" i="1" a="1"/>
  <c r="M184" i="1" s="1"/>
  <c r="L184" i="1" a="1"/>
  <c r="L184" i="1" l="1"/>
  <c r="K184" i="1" a="1"/>
  <c r="K184" i="1" s="1"/>
  <c r="J184" i="1" a="1"/>
  <c r="J184" i="1" l="1"/>
  <c r="I184" i="1" a="1"/>
  <c r="I184" i="1" l="1"/>
  <c r="H184" i="1" a="1"/>
  <c r="H184" i="1" l="1"/>
  <c r="G184" i="1" a="1"/>
  <c r="G184" i="1" l="1"/>
  <c r="O184" i="1" s="1"/>
  <c r="F184" i="1" a="1"/>
  <c r="F184" i="1" l="1"/>
  <c r="U183" i="1" a="1"/>
  <c r="U183" i="1" s="1"/>
  <c r="T183" i="1" a="1"/>
  <c r="T183" i="1" l="1"/>
  <c r="S183" i="1" a="1"/>
  <c r="S183" i="1" l="1"/>
  <c r="R183" i="1" a="1"/>
  <c r="R183" i="1" s="1"/>
  <c r="Q183" i="1" a="1"/>
  <c r="Q183" i="1" l="1"/>
  <c r="P183" i="1" a="1"/>
  <c r="P183" i="1" l="1"/>
  <c r="N183" i="1" a="1"/>
  <c r="N183" i="1" s="1"/>
  <c r="M183" i="1" a="1"/>
  <c r="M183" i="1" s="1"/>
  <c r="L183" i="1" a="1"/>
  <c r="L183" i="1" l="1"/>
  <c r="K183" i="1" a="1"/>
  <c r="K183" i="1" s="1"/>
  <c r="J183" i="1" a="1"/>
  <c r="J183" i="1" l="1"/>
  <c r="I183" i="1" a="1"/>
  <c r="I183" i="1" l="1"/>
  <c r="H183" i="1" a="1"/>
  <c r="H183" i="1" l="1"/>
  <c r="G183" i="1" a="1"/>
  <c r="G183" i="1" l="1"/>
  <c r="O183" i="1" s="1"/>
  <c r="F183" i="1" a="1"/>
  <c r="F183" i="1" l="1"/>
  <c r="U182" i="1" a="1"/>
  <c r="U182" i="1" s="1"/>
  <c r="T182" i="1" a="1"/>
  <c r="T182" i="1" l="1"/>
  <c r="S182" i="1" a="1"/>
  <c r="S182" i="1" l="1"/>
  <c r="R182" i="1" a="1"/>
  <c r="R182" i="1" s="1"/>
  <c r="Q182" i="1" a="1"/>
  <c r="Q182" i="1" l="1"/>
  <c r="P182" i="1" a="1"/>
  <c r="P182" i="1" l="1"/>
  <c r="N182" i="1" a="1"/>
  <c r="N182" i="1" s="1"/>
  <c r="M182" i="1" a="1"/>
  <c r="M182" i="1" s="1"/>
  <c r="L182" i="1" a="1"/>
  <c r="L182" i="1" l="1"/>
  <c r="K182" i="1" a="1"/>
  <c r="K182" i="1" s="1"/>
  <c r="J182" i="1" a="1"/>
  <c r="J182" i="1" l="1"/>
  <c r="I182" i="1" a="1"/>
  <c r="I182" i="1" l="1"/>
  <c r="H182" i="1" a="1"/>
  <c r="H182" i="1" l="1"/>
  <c r="G182" i="1" a="1"/>
  <c r="G182" i="1" l="1"/>
  <c r="O182" i="1" s="1"/>
  <c r="F182" i="1" a="1"/>
  <c r="F182" i="1" l="1"/>
  <c r="U181" i="1" a="1"/>
  <c r="U181" i="1" s="1"/>
  <c r="T181" i="1" a="1"/>
  <c r="T181" i="1" l="1"/>
  <c r="S181" i="1" a="1"/>
  <c r="S181" i="1" l="1"/>
  <c r="R181" i="1" a="1"/>
  <c r="R181" i="1" s="1"/>
  <c r="Q181" i="1" a="1"/>
  <c r="Q181" i="1" l="1"/>
  <c r="P181" i="1" a="1"/>
  <c r="P181" i="1" l="1"/>
  <c r="N181" i="1" a="1"/>
  <c r="N181" i="1" s="1"/>
  <c r="M181" i="1" a="1"/>
  <c r="M181" i="1" s="1"/>
  <c r="L181" i="1" a="1"/>
  <c r="L181" i="1" l="1"/>
  <c r="K181" i="1" a="1"/>
  <c r="K181" i="1" s="1"/>
  <c r="J181" i="1" a="1"/>
  <c r="J181" i="1" l="1"/>
  <c r="I181" i="1" a="1"/>
  <c r="I181" i="1" l="1"/>
  <c r="H181" i="1" a="1"/>
  <c r="H181" i="1" l="1"/>
  <c r="G181" i="1" a="1"/>
  <c r="G181" i="1" l="1"/>
  <c r="O181" i="1" s="1"/>
  <c r="F181" i="1" a="1"/>
  <c r="F181" i="1" l="1"/>
  <c r="U180" i="1" a="1"/>
  <c r="U180" i="1" s="1"/>
  <c r="T180" i="1" a="1"/>
  <c r="T180" i="1" l="1"/>
  <c r="S180" i="1" a="1"/>
  <c r="S180" i="1" l="1"/>
  <c r="R180" i="1" a="1"/>
  <c r="R180" i="1" s="1"/>
  <c r="Q180" i="1" a="1"/>
  <c r="Q180" i="1" l="1"/>
  <c r="P180" i="1" a="1"/>
  <c r="P180" i="1" l="1"/>
  <c r="N180" i="1" a="1"/>
  <c r="N180" i="1" s="1"/>
  <c r="M180" i="1" a="1"/>
  <c r="M180" i="1" s="1"/>
  <c r="L180" i="1" a="1"/>
  <c r="L180" i="1" l="1"/>
  <c r="K180" i="1" a="1"/>
  <c r="K180" i="1" s="1"/>
  <c r="J180" i="1" a="1"/>
  <c r="J180" i="1" l="1"/>
  <c r="I180" i="1" a="1"/>
  <c r="I180" i="1" l="1"/>
  <c r="H180" i="1" a="1"/>
  <c r="H180" i="1" l="1"/>
  <c r="G180" i="1" a="1"/>
  <c r="G180" i="1" l="1"/>
  <c r="O180" i="1" s="1"/>
  <c r="F180" i="1" a="1"/>
  <c r="F180" i="1" l="1"/>
  <c r="U179" i="1" a="1"/>
  <c r="U179" i="1" s="1"/>
  <c r="T179" i="1" a="1"/>
  <c r="T179" i="1" l="1"/>
  <c r="S179" i="1" a="1"/>
  <c r="S179" i="1" l="1"/>
  <c r="R179" i="1" a="1"/>
  <c r="R179" i="1" s="1"/>
  <c r="Q179" i="1" a="1"/>
  <c r="Q179" i="1" l="1"/>
  <c r="P179" i="1" a="1"/>
  <c r="P179" i="1" l="1"/>
  <c r="N179" i="1" a="1"/>
  <c r="N179" i="1" s="1"/>
  <c r="M179" i="1" a="1"/>
  <c r="M179" i="1" s="1"/>
  <c r="L179" i="1" a="1"/>
  <c r="L179" i="1" l="1"/>
  <c r="K179" i="1" a="1"/>
  <c r="K179" i="1" s="1"/>
  <c r="J179" i="1" a="1"/>
  <c r="J179" i="1" l="1"/>
  <c r="I179" i="1" a="1"/>
  <c r="I179" i="1" l="1"/>
  <c r="H179" i="1" a="1"/>
  <c r="H179" i="1" l="1"/>
  <c r="G179" i="1" a="1"/>
  <c r="G179" i="1" l="1"/>
  <c r="O179" i="1" s="1"/>
  <c r="F179" i="1" a="1"/>
  <c r="F179" i="1" l="1"/>
  <c r="U178" i="1" a="1"/>
  <c r="U178" i="1" s="1"/>
  <c r="T178" i="1" a="1"/>
  <c r="T178" i="1" l="1"/>
  <c r="S178" i="1" a="1"/>
  <c r="S178" i="1" l="1"/>
  <c r="R178" i="1" a="1"/>
  <c r="R178" i="1" s="1"/>
  <c r="Q178" i="1" a="1"/>
  <c r="Q178" i="1" l="1"/>
  <c r="P178" i="1" a="1"/>
  <c r="P178" i="1" l="1"/>
  <c r="N178" i="1" a="1"/>
  <c r="N178" i="1" s="1"/>
  <c r="M178" i="1" a="1"/>
  <c r="M178" i="1" s="1"/>
  <c r="L178" i="1" a="1"/>
  <c r="L178" i="1" l="1"/>
  <c r="K178" i="1" a="1"/>
  <c r="K178" i="1" s="1"/>
  <c r="J178" i="1" a="1"/>
  <c r="J178" i="1" l="1"/>
  <c r="I178" i="1" a="1"/>
  <c r="I178" i="1" l="1"/>
  <c r="H178" i="1" a="1"/>
  <c r="H178" i="1" l="1"/>
  <c r="G178" i="1" a="1"/>
  <c r="G178" i="1" l="1"/>
  <c r="O178" i="1" s="1"/>
  <c r="F178" i="1" a="1"/>
  <c r="F178" i="1" l="1"/>
  <c r="U177" i="1" a="1"/>
  <c r="U177" i="1" s="1"/>
  <c r="T177" i="1" a="1"/>
  <c r="T177" i="1" l="1"/>
  <c r="S177" i="1" a="1"/>
  <c r="S177" i="1" l="1"/>
  <c r="R177" i="1" a="1"/>
  <c r="R177" i="1" s="1"/>
  <c r="Q177" i="1" a="1"/>
  <c r="Q177" i="1" l="1"/>
  <c r="P177" i="1" a="1"/>
  <c r="P177" i="1" l="1"/>
  <c r="N177" i="1" a="1"/>
  <c r="N177" i="1" s="1"/>
  <c r="M177" i="1" a="1"/>
  <c r="M177" i="1" s="1"/>
  <c r="L177" i="1" a="1"/>
  <c r="L177" i="1" l="1"/>
  <c r="K177" i="1" a="1"/>
  <c r="K177" i="1" s="1"/>
  <c r="J177" i="1" a="1"/>
  <c r="J177" i="1" l="1"/>
  <c r="I177" i="1" a="1"/>
  <c r="I177" i="1" l="1"/>
  <c r="H177" i="1" a="1"/>
  <c r="H177" i="1" l="1"/>
  <c r="G177" i="1" a="1"/>
  <c r="G177" i="1" l="1"/>
  <c r="O177" i="1" s="1"/>
  <c r="F177" i="1" a="1"/>
  <c r="F177" i="1" l="1"/>
  <c r="U176" i="1" a="1"/>
  <c r="U176" i="1" s="1"/>
  <c r="T176" i="1" a="1"/>
  <c r="T176" i="1" l="1"/>
  <c r="S176" i="1" a="1"/>
  <c r="S176" i="1" l="1"/>
  <c r="R176" i="1" a="1"/>
  <c r="R176" i="1" s="1"/>
  <c r="Q176" i="1" a="1"/>
  <c r="Q176" i="1" l="1"/>
  <c r="P176" i="1" a="1"/>
  <c r="P176" i="1" l="1"/>
  <c r="N176" i="1" a="1"/>
  <c r="N176" i="1" s="1"/>
  <c r="M176" i="1" a="1"/>
  <c r="M176" i="1" s="1"/>
  <c r="L176" i="1" a="1"/>
  <c r="L176" i="1" l="1"/>
  <c r="K176" i="1" a="1"/>
  <c r="K176" i="1" s="1"/>
  <c r="J176" i="1" a="1"/>
  <c r="J176" i="1" l="1"/>
  <c r="I176" i="1" a="1"/>
  <c r="I176" i="1" l="1"/>
  <c r="H176" i="1" a="1"/>
  <c r="H176" i="1" l="1"/>
  <c r="G176" i="1" a="1"/>
  <c r="G176" i="1" l="1"/>
  <c r="O176" i="1" s="1"/>
  <c r="F176" i="1" a="1"/>
  <c r="F176" i="1" l="1"/>
  <c r="U175" i="1" a="1"/>
  <c r="U175" i="1" s="1"/>
  <c r="T175" i="1" a="1"/>
  <c r="T175" i="1" l="1"/>
  <c r="S175" i="1" a="1"/>
  <c r="S175" i="1" l="1"/>
  <c r="R175" i="1" a="1"/>
  <c r="R175" i="1" s="1"/>
  <c r="Q175" i="1" a="1"/>
  <c r="Q175" i="1" l="1"/>
  <c r="P175" i="1" a="1"/>
  <c r="P175" i="1" l="1"/>
  <c r="N175" i="1" a="1"/>
  <c r="N175" i="1" s="1"/>
  <c r="M175" i="1" a="1"/>
  <c r="M175" i="1" s="1"/>
  <c r="L175" i="1" a="1"/>
  <c r="L175" i="1" l="1"/>
  <c r="K175" i="1" a="1"/>
  <c r="K175" i="1" s="1"/>
  <c r="J175" i="1" a="1"/>
  <c r="J175" i="1" l="1"/>
  <c r="I175" i="1" a="1"/>
  <c r="I175" i="1" l="1"/>
  <c r="H175" i="1" a="1"/>
  <c r="H175" i="1" l="1"/>
  <c r="G175" i="1" a="1"/>
  <c r="G175" i="1" l="1"/>
  <c r="O175" i="1" s="1"/>
  <c r="F175" i="1" a="1"/>
  <c r="F175" i="1" l="1"/>
  <c r="U174" i="1" a="1"/>
  <c r="U174" i="1" s="1"/>
  <c r="T174" i="1" a="1"/>
  <c r="T174" i="1" l="1"/>
  <c r="S174" i="1" a="1"/>
  <c r="S174" i="1" l="1"/>
  <c r="R174" i="1" a="1"/>
  <c r="R174" i="1" s="1"/>
  <c r="Q174" i="1" a="1"/>
  <c r="Q174" i="1" l="1"/>
  <c r="P174" i="1" a="1"/>
  <c r="P174" i="1" l="1"/>
  <c r="N174" i="1" a="1"/>
  <c r="N174" i="1" s="1"/>
  <c r="M174" i="1" a="1"/>
  <c r="M174" i="1" s="1"/>
  <c r="L174" i="1" a="1"/>
  <c r="L174" i="1" l="1"/>
  <c r="K174" i="1" a="1"/>
  <c r="K174" i="1" s="1"/>
  <c r="J174" i="1" a="1"/>
  <c r="J174" i="1" l="1"/>
  <c r="I174" i="1" a="1"/>
  <c r="I174" i="1" l="1"/>
  <c r="H174" i="1" a="1"/>
  <c r="H174" i="1" l="1"/>
  <c r="G174" i="1" a="1"/>
  <c r="G174" i="1" l="1"/>
  <c r="O174" i="1" s="1"/>
  <c r="F174" i="1" a="1"/>
  <c r="F174" i="1" l="1"/>
  <c r="U173" i="1" a="1"/>
  <c r="U173" i="1" s="1"/>
  <c r="T173" i="1" a="1"/>
  <c r="T173" i="1" l="1"/>
  <c r="S173" i="1" a="1"/>
  <c r="S173" i="1" l="1"/>
  <c r="R173" i="1" a="1"/>
  <c r="R173" i="1" s="1"/>
  <c r="Q173" i="1" a="1"/>
  <c r="Q173" i="1" l="1"/>
  <c r="P173" i="1" a="1"/>
  <c r="P173" i="1" l="1"/>
  <c r="N173" i="1" a="1"/>
  <c r="N173" i="1" s="1"/>
  <c r="M173" i="1" a="1"/>
  <c r="M173" i="1" s="1"/>
  <c r="L173" i="1" a="1"/>
  <c r="L173" i="1" l="1"/>
  <c r="K173" i="1" a="1"/>
  <c r="K173" i="1" s="1"/>
  <c r="J173" i="1" a="1"/>
  <c r="J173" i="1" l="1"/>
  <c r="I173" i="1" a="1"/>
  <c r="I173" i="1" l="1"/>
  <c r="H173" i="1" a="1"/>
  <c r="H173" i="1" l="1"/>
  <c r="G173" i="1" a="1"/>
  <c r="G173" i="1" l="1"/>
  <c r="O173" i="1" s="1"/>
  <c r="F173" i="1" a="1"/>
  <c r="F173" i="1" l="1"/>
  <c r="U172" i="1" a="1"/>
  <c r="U172" i="1" s="1"/>
  <c r="T172" i="1" a="1"/>
  <c r="T172" i="1" l="1"/>
  <c r="S172" i="1" a="1"/>
  <c r="S172" i="1" l="1"/>
  <c r="R172" i="1" a="1"/>
  <c r="R172" i="1" s="1"/>
  <c r="Q172" i="1" a="1"/>
  <c r="Q172" i="1" l="1"/>
  <c r="P172" i="1" a="1"/>
  <c r="P172" i="1" l="1"/>
  <c r="N172" i="1" a="1"/>
  <c r="N172" i="1" s="1"/>
  <c r="M172" i="1" a="1"/>
  <c r="M172" i="1" s="1"/>
  <c r="L172" i="1" a="1"/>
  <c r="L172" i="1" l="1"/>
  <c r="K172" i="1" a="1"/>
  <c r="K172" i="1" s="1"/>
  <c r="J172" i="1" a="1"/>
  <c r="J172" i="1" l="1"/>
  <c r="I172" i="1" a="1"/>
  <c r="I172" i="1" l="1"/>
  <c r="H172" i="1" a="1"/>
  <c r="H172" i="1" l="1"/>
  <c r="G172" i="1" a="1"/>
  <c r="G172" i="1" l="1"/>
  <c r="O172" i="1" s="1"/>
  <c r="F172" i="1" a="1"/>
  <c r="F172" i="1" l="1"/>
  <c r="U171" i="1" a="1"/>
  <c r="U171" i="1" s="1"/>
  <c r="T171" i="1" a="1"/>
  <c r="T171" i="1" l="1"/>
  <c r="S171" i="1" a="1"/>
  <c r="S171" i="1" l="1"/>
  <c r="R171" i="1" a="1"/>
  <c r="R171" i="1" s="1"/>
  <c r="Q171" i="1" a="1"/>
  <c r="Q171" i="1" l="1"/>
  <c r="P171" i="1" a="1"/>
  <c r="P171" i="1" l="1"/>
  <c r="N171" i="1" a="1"/>
  <c r="N171" i="1" s="1"/>
  <c r="M171" i="1" a="1"/>
  <c r="M171" i="1" s="1"/>
  <c r="L171" i="1" a="1"/>
  <c r="L171" i="1" l="1"/>
  <c r="K171" i="1" a="1"/>
  <c r="K171" i="1" s="1"/>
  <c r="J171" i="1" a="1"/>
  <c r="J171" i="1" l="1"/>
  <c r="I171" i="1" a="1"/>
  <c r="I171" i="1" l="1"/>
  <c r="H171" i="1" a="1"/>
  <c r="H171" i="1" l="1"/>
  <c r="G171" i="1" a="1"/>
  <c r="G171" i="1" l="1"/>
  <c r="O171" i="1" s="1"/>
  <c r="F171" i="1" a="1"/>
  <c r="F171" i="1" l="1"/>
  <c r="U170" i="1" a="1"/>
  <c r="U170" i="1" s="1"/>
  <c r="T170" i="1" a="1"/>
  <c r="T170" i="1" l="1"/>
  <c r="S170" i="1" a="1"/>
  <c r="S170" i="1" l="1"/>
  <c r="R170" i="1" a="1"/>
  <c r="R170" i="1" s="1"/>
  <c r="Q170" i="1" a="1"/>
  <c r="Q170" i="1" l="1"/>
  <c r="P170" i="1" a="1"/>
  <c r="P170" i="1" l="1"/>
  <c r="N170" i="1" a="1"/>
  <c r="N170" i="1" s="1"/>
  <c r="M170" i="1" a="1"/>
  <c r="M170" i="1" s="1"/>
  <c r="L170" i="1" a="1"/>
  <c r="L170" i="1" l="1"/>
  <c r="K170" i="1" a="1"/>
  <c r="K170" i="1" s="1"/>
  <c r="J170" i="1" a="1"/>
  <c r="J170" i="1" l="1"/>
  <c r="I170" i="1" a="1"/>
  <c r="I170" i="1" l="1"/>
  <c r="H170" i="1" a="1"/>
  <c r="H170" i="1" l="1"/>
  <c r="G170" i="1" a="1"/>
  <c r="G170" i="1" l="1"/>
  <c r="O170" i="1" s="1"/>
  <c r="F170" i="1" a="1"/>
  <c r="F170" i="1" l="1"/>
  <c r="U169" i="1" a="1"/>
  <c r="U169" i="1" s="1"/>
  <c r="T169" i="1" a="1"/>
  <c r="T169" i="1" l="1"/>
  <c r="S169" i="1" a="1"/>
  <c r="S169" i="1" l="1"/>
  <c r="R169" i="1" a="1"/>
  <c r="R169" i="1" s="1"/>
  <c r="Q169" i="1" a="1"/>
  <c r="Q169" i="1" l="1"/>
  <c r="P169" i="1" a="1"/>
  <c r="P169" i="1" l="1"/>
  <c r="N169" i="1" a="1"/>
  <c r="N169" i="1" s="1"/>
  <c r="M169" i="1" a="1"/>
  <c r="M169" i="1" s="1"/>
  <c r="L169" i="1" a="1"/>
  <c r="L169" i="1" l="1"/>
  <c r="K169" i="1" a="1"/>
  <c r="K169" i="1" s="1"/>
  <c r="J169" i="1" a="1"/>
  <c r="J169" i="1" l="1"/>
  <c r="I169" i="1" a="1"/>
  <c r="I169" i="1" l="1"/>
  <c r="H169" i="1" a="1"/>
  <c r="H169" i="1" l="1"/>
  <c r="G169" i="1" a="1"/>
  <c r="G169" i="1" l="1"/>
  <c r="O169" i="1" s="1"/>
  <c r="F169" i="1" a="1"/>
  <c r="F169" i="1" l="1"/>
  <c r="U168" i="1" a="1"/>
  <c r="U168" i="1" s="1"/>
  <c r="T168" i="1" a="1"/>
  <c r="T168" i="1" l="1"/>
  <c r="S168" i="1" a="1"/>
  <c r="S168" i="1" l="1"/>
  <c r="R168" i="1" a="1"/>
  <c r="R168" i="1" s="1"/>
  <c r="Q168" i="1" a="1"/>
  <c r="Q168" i="1" l="1"/>
  <c r="P168" i="1" a="1"/>
  <c r="P168" i="1" l="1"/>
  <c r="N168" i="1" a="1"/>
  <c r="N168" i="1" s="1"/>
  <c r="M168" i="1" a="1"/>
  <c r="M168" i="1" s="1"/>
  <c r="L168" i="1" a="1"/>
  <c r="L168" i="1" l="1"/>
  <c r="K168" i="1" a="1"/>
  <c r="K168" i="1" s="1"/>
  <c r="J168" i="1" a="1"/>
  <c r="J168" i="1" l="1"/>
  <c r="I168" i="1" a="1"/>
  <c r="I168" i="1" l="1"/>
  <c r="H168" i="1" a="1"/>
  <c r="H168" i="1" l="1"/>
  <c r="G168" i="1" a="1"/>
  <c r="G168" i="1" l="1"/>
  <c r="O168" i="1" s="1"/>
  <c r="F168" i="1" a="1"/>
  <c r="F168" i="1" l="1"/>
  <c r="U167" i="1" a="1"/>
  <c r="U167" i="1" l="1"/>
  <c r="T167" i="1" a="1"/>
  <c r="T167" i="1" l="1"/>
  <c r="S167" i="1" a="1"/>
  <c r="S167" i="1" l="1"/>
  <c r="R167" i="1" a="1"/>
  <c r="R167" i="1" s="1"/>
  <c r="Q167" i="1" a="1"/>
  <c r="Q167" i="1" l="1"/>
  <c r="P167" i="1" a="1"/>
  <c r="P167" i="1" l="1"/>
  <c r="N167" i="1" a="1"/>
  <c r="N167" i="1" s="1"/>
  <c r="M167" i="1" a="1"/>
  <c r="M167" i="1" s="1"/>
  <c r="L167" i="1" a="1"/>
  <c r="L167" i="1" l="1"/>
  <c r="K167" i="1" a="1"/>
  <c r="K167" i="1" s="1"/>
  <c r="J167" i="1" a="1"/>
  <c r="J167" i="1" l="1"/>
  <c r="I167" i="1" a="1"/>
  <c r="I167" i="1" l="1"/>
  <c r="H167" i="1" a="1"/>
  <c r="H167" i="1" l="1"/>
  <c r="G167" i="1" a="1"/>
  <c r="G167" i="1" l="1"/>
  <c r="O167" i="1" s="1"/>
  <c r="F167" i="1" a="1"/>
  <c r="F167" i="1" l="1"/>
  <c r="U166" i="1" a="1"/>
  <c r="U166" i="1" s="1"/>
  <c r="T166" i="1" a="1"/>
  <c r="T166" i="1" l="1"/>
  <c r="S166" i="1" a="1"/>
  <c r="S166" i="1" l="1"/>
  <c r="R166" i="1" a="1"/>
  <c r="R166" i="1" s="1"/>
  <c r="Q166" i="1" a="1"/>
  <c r="Q166" i="1" l="1"/>
  <c r="P166" i="1" a="1"/>
  <c r="P166" i="1" l="1"/>
  <c r="N166" i="1" a="1"/>
  <c r="N166" i="1" s="1"/>
  <c r="M166" i="1" a="1"/>
  <c r="M166" i="1" s="1"/>
  <c r="L166" i="1" a="1"/>
  <c r="L166" i="1" l="1"/>
  <c r="K166" i="1" a="1"/>
  <c r="K166" i="1" s="1"/>
  <c r="J166" i="1" a="1"/>
  <c r="J166" i="1" l="1"/>
  <c r="I166" i="1" a="1"/>
  <c r="I166" i="1" l="1"/>
  <c r="H166" i="1" a="1"/>
  <c r="H166" i="1" l="1"/>
  <c r="G166" i="1" a="1"/>
  <c r="G166" i="1" l="1"/>
  <c r="O166" i="1" s="1"/>
  <c r="F166" i="1" a="1"/>
  <c r="F166" i="1" l="1"/>
  <c r="U165" i="1" a="1"/>
  <c r="U165" i="1" s="1"/>
  <c r="T165" i="1" a="1"/>
  <c r="T165" i="1" l="1"/>
  <c r="S165" i="1" a="1"/>
  <c r="S165" i="1" l="1"/>
  <c r="R165" i="1" a="1"/>
  <c r="R165" i="1" s="1"/>
  <c r="Q165" i="1" a="1"/>
  <c r="Q165" i="1" l="1"/>
  <c r="P165" i="1" a="1"/>
  <c r="P165" i="1" l="1"/>
  <c r="N165" i="1" a="1"/>
  <c r="N165" i="1" s="1"/>
  <c r="M165" i="1" a="1"/>
  <c r="M165" i="1" s="1"/>
  <c r="L165" i="1" a="1"/>
  <c r="L165" i="1" l="1"/>
  <c r="K165" i="1" a="1"/>
  <c r="K165" i="1" s="1"/>
  <c r="J165" i="1" a="1"/>
  <c r="J165" i="1" l="1"/>
  <c r="I165" i="1" a="1"/>
  <c r="I165" i="1" l="1"/>
  <c r="H165" i="1" a="1"/>
  <c r="H165" i="1" l="1"/>
  <c r="G165" i="1" a="1"/>
  <c r="G165" i="1" l="1"/>
  <c r="O165" i="1" s="1"/>
  <c r="F165" i="1" a="1"/>
  <c r="F165" i="1" l="1"/>
  <c r="U164" i="1" a="1"/>
  <c r="U164" i="1" s="1"/>
  <c r="T164" i="1" a="1"/>
  <c r="T164" i="1" l="1"/>
  <c r="S164" i="1" a="1"/>
  <c r="S164" i="1" l="1"/>
  <c r="R164" i="1" a="1"/>
  <c r="R164" i="1" s="1"/>
  <c r="Q164" i="1" a="1"/>
  <c r="Q164" i="1" l="1"/>
  <c r="P164" i="1" a="1"/>
  <c r="P164" i="1" l="1"/>
  <c r="N164" i="1" a="1"/>
  <c r="N164" i="1" s="1"/>
  <c r="M164" i="1" a="1"/>
  <c r="M164" i="1" s="1"/>
  <c r="L164" i="1" a="1"/>
  <c r="L164" i="1" l="1"/>
  <c r="K164" i="1" a="1"/>
  <c r="K164" i="1" s="1"/>
  <c r="J164" i="1" a="1"/>
  <c r="J164" i="1" l="1"/>
  <c r="I164" i="1" a="1"/>
  <c r="I164" i="1" l="1"/>
  <c r="H164" i="1" a="1"/>
  <c r="H164" i="1" l="1"/>
  <c r="G164" i="1" a="1"/>
  <c r="G164" i="1" l="1"/>
  <c r="O164" i="1" s="1"/>
  <c r="F164" i="1" a="1"/>
  <c r="F164" i="1" l="1"/>
  <c r="U163" i="1" a="1"/>
  <c r="U163" i="1" l="1"/>
  <c r="T163" i="1" a="1"/>
  <c r="T163" i="1" l="1"/>
  <c r="S163" i="1" a="1"/>
  <c r="S163" i="1" l="1"/>
  <c r="R163" i="1" a="1"/>
  <c r="R163" i="1" s="1"/>
  <c r="Q163" i="1" a="1"/>
  <c r="Q163" i="1" l="1"/>
  <c r="P163" i="1" a="1"/>
  <c r="P163" i="1" l="1"/>
  <c r="N163" i="1" a="1"/>
  <c r="N163" i="1" s="1"/>
  <c r="M163" i="1" a="1"/>
  <c r="M163" i="1" s="1"/>
  <c r="L163" i="1" a="1"/>
  <c r="L163" i="1" l="1"/>
  <c r="K163" i="1" a="1"/>
  <c r="K163" i="1" s="1"/>
  <c r="J163" i="1" a="1"/>
  <c r="J163" i="1" l="1"/>
  <c r="I163" i="1" a="1"/>
  <c r="I163" i="1" l="1"/>
  <c r="H163" i="1" a="1"/>
  <c r="H163" i="1" l="1"/>
  <c r="G163" i="1" a="1"/>
  <c r="G163" i="1" l="1"/>
  <c r="O163" i="1" s="1"/>
  <c r="F163" i="1" a="1"/>
  <c r="F163" i="1" l="1"/>
  <c r="U162" i="1" a="1"/>
  <c r="U162" i="1" s="1"/>
  <c r="T162" i="1" a="1"/>
  <c r="T162" i="1" l="1"/>
  <c r="S162" i="1" a="1"/>
  <c r="S162" i="1" l="1"/>
  <c r="R162" i="1" a="1"/>
  <c r="R162" i="1" s="1"/>
  <c r="Q162" i="1" a="1"/>
  <c r="Q162" i="1" l="1"/>
  <c r="P162" i="1" a="1"/>
  <c r="P162" i="1" l="1"/>
  <c r="N162" i="1" a="1"/>
  <c r="N162" i="1" s="1"/>
  <c r="M162" i="1" a="1"/>
  <c r="M162" i="1" s="1"/>
  <c r="L162" i="1" a="1"/>
  <c r="L162" i="1" l="1"/>
  <c r="K162" i="1" a="1"/>
  <c r="K162" i="1" s="1"/>
  <c r="J162" i="1" a="1"/>
  <c r="J162" i="1" l="1"/>
  <c r="I162" i="1" a="1"/>
  <c r="I162" i="1" l="1"/>
  <c r="H162" i="1" a="1"/>
  <c r="H162" i="1" l="1"/>
  <c r="G162" i="1" a="1"/>
  <c r="G162" i="1" l="1"/>
  <c r="O162" i="1" s="1"/>
  <c r="F162" i="1" a="1"/>
  <c r="F162" i="1" l="1"/>
  <c r="U161" i="1" a="1"/>
  <c r="U161" i="1" s="1"/>
  <c r="T161" i="1" a="1"/>
  <c r="T161" i="1" l="1"/>
  <c r="S161" i="1" a="1"/>
  <c r="S161" i="1" l="1"/>
  <c r="R161" i="1" a="1"/>
  <c r="R161" i="1" s="1"/>
  <c r="Q161" i="1" a="1"/>
  <c r="Q161" i="1" l="1"/>
  <c r="P161" i="1" a="1"/>
  <c r="P161" i="1" l="1"/>
  <c r="N161" i="1" a="1"/>
  <c r="N161" i="1" s="1"/>
  <c r="M161" i="1" a="1"/>
  <c r="M161" i="1" s="1"/>
  <c r="L161" i="1" a="1"/>
  <c r="L161" i="1" l="1"/>
  <c r="K161" i="1" a="1"/>
  <c r="K161" i="1" s="1"/>
  <c r="J161" i="1" a="1"/>
  <c r="J161" i="1" l="1"/>
  <c r="I161" i="1" a="1"/>
  <c r="I161" i="1" l="1"/>
  <c r="H161" i="1" a="1"/>
  <c r="H161" i="1" l="1"/>
  <c r="G161" i="1" a="1"/>
  <c r="G161" i="1" l="1"/>
  <c r="O161" i="1" s="1"/>
  <c r="F161" i="1" a="1"/>
  <c r="F161" i="1" l="1"/>
  <c r="U160" i="1" a="1"/>
  <c r="U160" i="1" s="1"/>
  <c r="T160" i="1" a="1"/>
  <c r="T160" i="1" l="1"/>
  <c r="S160" i="1" a="1"/>
  <c r="S160" i="1" l="1"/>
  <c r="R160" i="1" a="1"/>
  <c r="R160" i="1" s="1"/>
  <c r="Q160" i="1" a="1"/>
  <c r="Q160" i="1" l="1"/>
  <c r="P160" i="1" a="1"/>
  <c r="P160" i="1" l="1"/>
  <c r="N160" i="1" a="1"/>
  <c r="N160" i="1" s="1"/>
  <c r="M160" i="1" a="1"/>
  <c r="M160" i="1" s="1"/>
  <c r="L160" i="1" a="1"/>
  <c r="L160" i="1" l="1"/>
  <c r="K160" i="1" a="1"/>
  <c r="K160" i="1" s="1"/>
  <c r="J160" i="1" a="1"/>
  <c r="J160" i="1" l="1"/>
  <c r="I160" i="1" a="1"/>
  <c r="I160" i="1" l="1"/>
  <c r="H160" i="1" a="1"/>
  <c r="H160" i="1" l="1"/>
  <c r="G160" i="1" a="1"/>
  <c r="G160" i="1" l="1"/>
  <c r="O160" i="1" s="1"/>
  <c r="F160" i="1" a="1"/>
  <c r="F160" i="1" l="1"/>
  <c r="U159" i="1" a="1"/>
  <c r="U159" i="1" s="1"/>
  <c r="T159" i="1" a="1"/>
  <c r="T159" i="1" l="1"/>
  <c r="S159" i="1" a="1"/>
  <c r="S159" i="1" l="1"/>
  <c r="R159" i="1" a="1"/>
  <c r="R159" i="1" s="1"/>
  <c r="Q159" i="1" a="1"/>
  <c r="Q159" i="1" l="1"/>
  <c r="P159" i="1" a="1"/>
  <c r="P159" i="1" l="1"/>
  <c r="N159" i="1" a="1"/>
  <c r="N159" i="1" s="1"/>
  <c r="M159" i="1" a="1"/>
  <c r="M159" i="1" s="1"/>
  <c r="L159" i="1" a="1"/>
  <c r="L159" i="1" l="1"/>
  <c r="K159" i="1" a="1"/>
  <c r="K159" i="1" s="1"/>
  <c r="J159" i="1" a="1"/>
  <c r="J159" i="1" l="1"/>
  <c r="I159" i="1" a="1"/>
  <c r="I159" i="1" l="1"/>
  <c r="H159" i="1" a="1"/>
  <c r="H159" i="1" l="1"/>
  <c r="G159" i="1" a="1"/>
  <c r="G159" i="1" l="1"/>
  <c r="O159" i="1" s="1"/>
  <c r="F159" i="1" a="1"/>
  <c r="F159" i="1" l="1"/>
  <c r="U158" i="1" a="1"/>
  <c r="U158" i="1" s="1"/>
  <c r="T158" i="1" a="1"/>
  <c r="T158" i="1" l="1"/>
  <c r="S158" i="1" a="1"/>
  <c r="S158" i="1" l="1"/>
  <c r="R158" i="1" a="1"/>
  <c r="R158" i="1" s="1"/>
  <c r="Q158" i="1" a="1"/>
  <c r="Q158" i="1" l="1"/>
  <c r="P158" i="1" a="1"/>
  <c r="P158" i="1" l="1"/>
  <c r="N158" i="1" a="1"/>
  <c r="N158" i="1" s="1"/>
  <c r="M158" i="1" a="1"/>
  <c r="M158" i="1" s="1"/>
  <c r="L158" i="1" a="1"/>
  <c r="L158" i="1" l="1"/>
  <c r="K158" i="1" a="1"/>
  <c r="K158" i="1" s="1"/>
  <c r="J158" i="1" a="1"/>
  <c r="J158" i="1" l="1"/>
  <c r="I158" i="1" a="1"/>
  <c r="I158" i="1" l="1"/>
  <c r="H158" i="1" a="1"/>
  <c r="H158" i="1" l="1"/>
  <c r="G158" i="1" a="1"/>
  <c r="G158" i="1" l="1"/>
  <c r="O158" i="1" s="1"/>
  <c r="F158" i="1" a="1"/>
  <c r="F158" i="1" l="1"/>
  <c r="U157" i="1" a="1"/>
  <c r="U157" i="1" s="1"/>
  <c r="T157" i="1" a="1"/>
  <c r="T157" i="1" l="1"/>
  <c r="S157" i="1" a="1"/>
  <c r="S157" i="1" l="1"/>
  <c r="R157" i="1" a="1"/>
  <c r="R157" i="1" s="1"/>
  <c r="Q157" i="1" a="1"/>
  <c r="Q157" i="1" l="1"/>
  <c r="P157" i="1" a="1"/>
  <c r="P157" i="1" l="1"/>
  <c r="N157" i="1" a="1"/>
  <c r="N157" i="1" s="1"/>
  <c r="M157" i="1" a="1"/>
  <c r="M157" i="1" s="1"/>
  <c r="L157" i="1" a="1"/>
  <c r="L157" i="1" l="1"/>
  <c r="K157" i="1" a="1"/>
  <c r="K157" i="1" s="1"/>
  <c r="J157" i="1" a="1"/>
  <c r="J157" i="1" l="1"/>
  <c r="I157" i="1" a="1"/>
  <c r="I157" i="1" l="1"/>
  <c r="H157" i="1" a="1"/>
  <c r="H157" i="1" l="1"/>
  <c r="G157" i="1" a="1"/>
  <c r="G157" i="1" l="1"/>
  <c r="O157" i="1" s="1"/>
  <c r="F157" i="1" a="1"/>
  <c r="F157" i="1" l="1"/>
  <c r="U156" i="1" a="1"/>
  <c r="U156" i="1" s="1"/>
  <c r="T156" i="1" a="1"/>
  <c r="T156" i="1" l="1"/>
  <c r="S156" i="1" a="1"/>
  <c r="S156" i="1" l="1"/>
  <c r="R156" i="1" a="1"/>
  <c r="R156" i="1" s="1"/>
  <c r="Q156" i="1" a="1"/>
  <c r="Q156" i="1" l="1"/>
  <c r="P156" i="1" a="1"/>
  <c r="P156" i="1" l="1"/>
  <c r="N156" i="1" a="1"/>
  <c r="N156" i="1" s="1"/>
  <c r="M156" i="1" a="1"/>
  <c r="M156" i="1" s="1"/>
  <c r="L156" i="1" a="1"/>
  <c r="L156" i="1" l="1"/>
  <c r="K156" i="1" a="1"/>
  <c r="K156" i="1" s="1"/>
  <c r="J156" i="1" a="1"/>
  <c r="J156" i="1" l="1"/>
  <c r="I156" i="1" a="1"/>
  <c r="I156" i="1" l="1"/>
  <c r="H156" i="1" a="1"/>
  <c r="H156" i="1" l="1"/>
  <c r="G156" i="1" a="1"/>
  <c r="G156" i="1" l="1"/>
  <c r="O156" i="1" s="1"/>
  <c r="F156" i="1" a="1"/>
  <c r="F156" i="1" l="1"/>
  <c r="U155" i="1" a="1"/>
  <c r="U155" i="1" s="1"/>
  <c r="T155" i="1" a="1"/>
  <c r="T155" i="1" l="1"/>
  <c r="S155" i="1" a="1"/>
  <c r="S155" i="1" l="1"/>
  <c r="R155" i="1" a="1"/>
  <c r="R155" i="1" s="1"/>
  <c r="Q155" i="1" a="1"/>
  <c r="Q155" i="1" l="1"/>
  <c r="P155" i="1" a="1"/>
  <c r="P155" i="1" l="1"/>
  <c r="N155" i="1" a="1"/>
  <c r="N155" i="1" s="1"/>
  <c r="M155" i="1" a="1"/>
  <c r="M155" i="1" s="1"/>
  <c r="L155" i="1" a="1"/>
  <c r="L155" i="1" l="1"/>
  <c r="K155" i="1" a="1"/>
  <c r="K155" i="1" s="1"/>
  <c r="J155" i="1" a="1"/>
  <c r="J155" i="1" l="1"/>
  <c r="I155" i="1" a="1"/>
  <c r="I155" i="1" l="1"/>
  <c r="H155" i="1" a="1"/>
  <c r="H155" i="1" l="1"/>
  <c r="G155" i="1" a="1"/>
  <c r="G155" i="1" l="1"/>
  <c r="O155" i="1" s="1"/>
  <c r="F155" i="1" a="1"/>
  <c r="F155" i="1" l="1"/>
  <c r="U154" i="1" a="1"/>
  <c r="U154" i="1" s="1"/>
  <c r="T154" i="1" a="1"/>
  <c r="T154" i="1" l="1"/>
  <c r="S154" i="1" a="1"/>
  <c r="S154" i="1" l="1"/>
  <c r="R154" i="1" a="1"/>
  <c r="R154" i="1" s="1"/>
  <c r="Q154" i="1" a="1"/>
  <c r="Q154" i="1" l="1"/>
  <c r="P154" i="1" a="1"/>
  <c r="P154" i="1" l="1"/>
  <c r="N154" i="1" a="1"/>
  <c r="N154" i="1" s="1"/>
  <c r="M154" i="1" a="1"/>
  <c r="M154" i="1" s="1"/>
  <c r="L154" i="1" a="1"/>
  <c r="L154" i="1" l="1"/>
  <c r="K154" i="1" a="1"/>
  <c r="K154" i="1" s="1"/>
  <c r="J154" i="1" a="1"/>
  <c r="J154" i="1" l="1"/>
  <c r="I154" i="1" a="1"/>
  <c r="I154" i="1" l="1"/>
  <c r="H154" i="1" a="1"/>
  <c r="H154" i="1" l="1"/>
  <c r="G154" i="1" a="1"/>
  <c r="G154" i="1" l="1"/>
  <c r="O154" i="1" s="1"/>
  <c r="F154" i="1" a="1"/>
  <c r="F154" i="1" l="1"/>
  <c r="U153" i="1" a="1"/>
  <c r="U153" i="1" s="1"/>
  <c r="T153" i="1" a="1"/>
  <c r="T153" i="1" l="1"/>
  <c r="S153" i="1" a="1"/>
  <c r="S153" i="1" l="1"/>
  <c r="R153" i="1" a="1"/>
  <c r="R153" i="1" s="1"/>
  <c r="Q153" i="1" a="1"/>
  <c r="Q153" i="1" l="1"/>
  <c r="P153" i="1" a="1"/>
  <c r="P153" i="1" l="1"/>
  <c r="N153" i="1" a="1"/>
  <c r="N153" i="1" s="1"/>
  <c r="M153" i="1" a="1"/>
  <c r="M153" i="1" s="1"/>
  <c r="L153" i="1" a="1"/>
  <c r="L153" i="1" l="1"/>
  <c r="K153" i="1" a="1"/>
  <c r="K153" i="1" s="1"/>
  <c r="J153" i="1" a="1"/>
  <c r="J153" i="1" l="1"/>
  <c r="I153" i="1" a="1"/>
  <c r="I153" i="1" l="1"/>
  <c r="H153" i="1" a="1"/>
  <c r="H153" i="1" l="1"/>
  <c r="G153" i="1" a="1"/>
  <c r="G153" i="1" l="1"/>
  <c r="O153" i="1" s="1"/>
  <c r="F153" i="1" a="1"/>
  <c r="F153" i="1" l="1"/>
  <c r="U152" i="1" a="1"/>
  <c r="U152" i="1" s="1"/>
  <c r="T152" i="1" a="1"/>
  <c r="T152" i="1" l="1"/>
  <c r="S152" i="1" a="1"/>
  <c r="S152" i="1" l="1"/>
  <c r="R152" i="1" a="1"/>
  <c r="R152" i="1" s="1"/>
  <c r="Q152" i="1" a="1"/>
  <c r="Q152" i="1" l="1"/>
  <c r="P152" i="1" a="1"/>
  <c r="P152" i="1" l="1"/>
  <c r="N152" i="1" a="1"/>
  <c r="N152" i="1" s="1"/>
  <c r="M152" i="1" a="1"/>
  <c r="M152" i="1" s="1"/>
  <c r="L152" i="1" a="1"/>
  <c r="L152" i="1" l="1"/>
  <c r="K152" i="1" a="1"/>
  <c r="K152" i="1" s="1"/>
  <c r="J152" i="1" a="1"/>
  <c r="J152" i="1" l="1"/>
  <c r="I152" i="1" a="1"/>
  <c r="I152" i="1" l="1"/>
  <c r="H152" i="1" a="1"/>
  <c r="H152" i="1" l="1"/>
  <c r="G152" i="1" a="1"/>
  <c r="G152" i="1" l="1"/>
  <c r="O152" i="1" s="1"/>
  <c r="F152" i="1" a="1"/>
  <c r="F152" i="1" l="1"/>
  <c r="U151" i="1" a="1"/>
  <c r="U151" i="1" s="1"/>
  <c r="T151" i="1" a="1"/>
  <c r="T151" i="1" l="1"/>
  <c r="S151" i="1" a="1"/>
  <c r="S151" i="1" l="1"/>
  <c r="R151" i="1" a="1"/>
  <c r="R151" i="1" s="1"/>
  <c r="Q151" i="1" a="1"/>
  <c r="Q151" i="1" l="1"/>
  <c r="P151" i="1" a="1"/>
  <c r="P151" i="1" l="1"/>
  <c r="N151" i="1" a="1"/>
  <c r="N151" i="1" s="1"/>
  <c r="M151" i="1" a="1"/>
  <c r="M151" i="1" s="1"/>
  <c r="L151" i="1" a="1"/>
  <c r="L151" i="1" l="1"/>
  <c r="K151" i="1" a="1"/>
  <c r="K151" i="1" s="1"/>
  <c r="J151" i="1" a="1"/>
  <c r="J151" i="1" l="1"/>
  <c r="I151" i="1" a="1"/>
  <c r="I151" i="1" l="1"/>
  <c r="H151" i="1" a="1"/>
  <c r="H151" i="1" l="1"/>
  <c r="G151" i="1" a="1"/>
  <c r="G151" i="1" l="1"/>
  <c r="O151" i="1" s="1"/>
  <c r="F151" i="1" a="1"/>
  <c r="F151" i="1" l="1"/>
  <c r="U150" i="1" a="1"/>
  <c r="U150" i="1" s="1"/>
  <c r="T150" i="1" a="1"/>
  <c r="T150" i="1" l="1"/>
  <c r="S150" i="1" a="1"/>
  <c r="S150" i="1" l="1"/>
  <c r="R150" i="1" a="1"/>
  <c r="R150" i="1" s="1"/>
  <c r="Q150" i="1" a="1"/>
  <c r="Q150" i="1" l="1"/>
  <c r="P150" i="1" a="1"/>
  <c r="P150" i="1" l="1"/>
  <c r="N150" i="1" a="1"/>
  <c r="N150" i="1" s="1"/>
  <c r="M150" i="1" a="1"/>
  <c r="M150" i="1" s="1"/>
  <c r="L150" i="1" a="1"/>
  <c r="L150" i="1" l="1"/>
  <c r="K150" i="1" a="1"/>
  <c r="K150" i="1" s="1"/>
  <c r="J150" i="1" a="1"/>
  <c r="J150" i="1" l="1"/>
  <c r="I150" i="1" a="1"/>
  <c r="I150" i="1" l="1"/>
  <c r="H150" i="1" a="1"/>
  <c r="H150" i="1" l="1"/>
  <c r="G150" i="1" a="1"/>
  <c r="G150" i="1" l="1"/>
  <c r="O150" i="1" s="1"/>
  <c r="F150" i="1" a="1"/>
  <c r="F150" i="1" l="1"/>
  <c r="U149" i="1" a="1"/>
  <c r="U149" i="1" s="1"/>
  <c r="T149" i="1" a="1"/>
  <c r="T149" i="1" l="1"/>
  <c r="S149" i="1" a="1"/>
  <c r="S149" i="1" l="1"/>
  <c r="R149" i="1" a="1"/>
  <c r="R149" i="1" s="1"/>
  <c r="Q149" i="1" a="1"/>
  <c r="Q149" i="1" l="1"/>
  <c r="P149" i="1" a="1"/>
  <c r="P149" i="1" l="1"/>
  <c r="N149" i="1" a="1"/>
  <c r="N149" i="1" s="1"/>
  <c r="M149" i="1" a="1"/>
  <c r="M149" i="1" s="1"/>
  <c r="L149" i="1" a="1"/>
  <c r="L149" i="1" l="1"/>
  <c r="K149" i="1" a="1"/>
  <c r="K149" i="1" s="1"/>
  <c r="J149" i="1" a="1"/>
  <c r="J149" i="1" l="1"/>
  <c r="I149" i="1" a="1"/>
  <c r="I149" i="1" l="1"/>
  <c r="H149" i="1" a="1"/>
  <c r="H149" i="1" l="1"/>
  <c r="G149" i="1" a="1"/>
  <c r="G149" i="1" l="1"/>
  <c r="O149" i="1" s="1"/>
  <c r="F149" i="1" a="1"/>
  <c r="F149" i="1" l="1"/>
  <c r="U148" i="1" a="1"/>
  <c r="U148" i="1" s="1"/>
  <c r="T148" i="1" a="1"/>
  <c r="T148" i="1" l="1"/>
  <c r="S148" i="1" a="1"/>
  <c r="S148" i="1" l="1"/>
  <c r="R148" i="1" a="1"/>
  <c r="R148" i="1" s="1"/>
  <c r="Q148" i="1" a="1"/>
  <c r="Q148" i="1" l="1"/>
  <c r="P148" i="1" a="1"/>
  <c r="P148" i="1" l="1"/>
  <c r="N148" i="1" a="1"/>
  <c r="N148" i="1" s="1"/>
  <c r="M148" i="1" a="1"/>
  <c r="M148" i="1" s="1"/>
  <c r="L148" i="1" a="1"/>
  <c r="L148" i="1" l="1"/>
  <c r="K148" i="1" a="1"/>
  <c r="K148" i="1" s="1"/>
  <c r="J148" i="1" a="1"/>
  <c r="J148" i="1" l="1"/>
  <c r="I148" i="1" a="1"/>
  <c r="I148" i="1" l="1"/>
  <c r="H148" i="1" a="1"/>
  <c r="H148" i="1" l="1"/>
  <c r="G148" i="1" a="1"/>
  <c r="G148" i="1" l="1"/>
  <c r="O148" i="1" s="1"/>
  <c r="F148" i="1" a="1"/>
  <c r="F148" i="1" l="1"/>
  <c r="U147" i="1" a="1"/>
  <c r="U147" i="1" s="1"/>
  <c r="T147" i="1" a="1"/>
  <c r="T147" i="1" l="1"/>
  <c r="S147" i="1" a="1"/>
  <c r="S147" i="1" l="1"/>
  <c r="R147" i="1" a="1"/>
  <c r="R147" i="1" s="1"/>
  <c r="Q147" i="1" a="1"/>
  <c r="Q147" i="1" l="1"/>
  <c r="P147" i="1" a="1"/>
  <c r="P147" i="1" l="1"/>
  <c r="N147" i="1" a="1"/>
  <c r="N147" i="1" s="1"/>
  <c r="M147" i="1" a="1"/>
  <c r="M147" i="1" s="1"/>
  <c r="L147" i="1" a="1"/>
  <c r="L147" i="1" l="1"/>
  <c r="K147" i="1" a="1"/>
  <c r="K147" i="1" s="1"/>
  <c r="J147" i="1" a="1"/>
  <c r="J147" i="1" l="1"/>
  <c r="I147" i="1" a="1"/>
  <c r="I147" i="1" l="1"/>
  <c r="H147" i="1" a="1"/>
  <c r="H147" i="1" l="1"/>
  <c r="G147" i="1" a="1"/>
  <c r="G147" i="1" l="1"/>
  <c r="O147" i="1" s="1"/>
  <c r="F147" i="1" a="1"/>
  <c r="F147" i="1" l="1"/>
  <c r="U146" i="1" a="1"/>
  <c r="U146" i="1" s="1"/>
  <c r="T146" i="1" a="1"/>
  <c r="T146" i="1" l="1"/>
  <c r="S146" i="1" a="1"/>
  <c r="S146" i="1" l="1"/>
  <c r="R146" i="1" a="1"/>
  <c r="R146" i="1" s="1"/>
  <c r="Q146" i="1" a="1"/>
  <c r="Q146" i="1" l="1"/>
  <c r="P146" i="1" a="1"/>
  <c r="P146" i="1" l="1"/>
  <c r="N146" i="1" a="1"/>
  <c r="N146" i="1" s="1"/>
  <c r="M146" i="1" a="1"/>
  <c r="M146" i="1" s="1"/>
  <c r="L146" i="1" a="1"/>
  <c r="L146" i="1" l="1"/>
  <c r="K146" i="1" a="1"/>
  <c r="K146" i="1" s="1"/>
  <c r="J146" i="1" a="1"/>
  <c r="J146" i="1" l="1"/>
  <c r="I146" i="1" a="1"/>
  <c r="I146" i="1" l="1"/>
  <c r="H146" i="1" a="1"/>
  <c r="H146" i="1" l="1"/>
  <c r="G146" i="1" a="1"/>
  <c r="G146" i="1" l="1"/>
  <c r="O146" i="1" s="1"/>
  <c r="F146" i="1" a="1"/>
  <c r="F146" i="1" l="1"/>
  <c r="U145" i="1" a="1"/>
  <c r="U145" i="1" s="1"/>
  <c r="T145" i="1" a="1"/>
  <c r="T145" i="1" l="1"/>
  <c r="S145" i="1" a="1"/>
  <c r="S145" i="1" l="1"/>
  <c r="R145" i="1" a="1"/>
  <c r="R145" i="1" s="1"/>
  <c r="Q145" i="1" a="1"/>
  <c r="Q145" i="1" l="1"/>
  <c r="P145" i="1" a="1"/>
  <c r="P145" i="1" l="1"/>
  <c r="N145" i="1" a="1"/>
  <c r="N145" i="1" s="1"/>
  <c r="M145" i="1" a="1"/>
  <c r="M145" i="1" s="1"/>
  <c r="L145" i="1" a="1"/>
  <c r="L145" i="1" l="1"/>
  <c r="K145" i="1" a="1"/>
  <c r="K145" i="1" s="1"/>
  <c r="J145" i="1" a="1"/>
  <c r="J145" i="1" l="1"/>
  <c r="I145" i="1" a="1"/>
  <c r="I145" i="1" l="1"/>
  <c r="H145" i="1" a="1"/>
  <c r="H145" i="1" l="1"/>
  <c r="G145" i="1" a="1"/>
  <c r="G145" i="1" l="1"/>
  <c r="O145" i="1" s="1"/>
  <c r="F145" i="1" a="1"/>
  <c r="F145" i="1" l="1"/>
  <c r="U144" i="1" a="1"/>
  <c r="U144" i="1" s="1"/>
  <c r="T144" i="1" a="1"/>
  <c r="T144" i="1" l="1"/>
  <c r="S144" i="1" a="1"/>
  <c r="S144" i="1" l="1"/>
  <c r="R144" i="1" a="1"/>
  <c r="R144" i="1" s="1"/>
  <c r="Q144" i="1" a="1"/>
  <c r="Q144" i="1" l="1"/>
  <c r="P144" i="1" a="1"/>
  <c r="P144" i="1" l="1"/>
  <c r="N144" i="1" a="1"/>
  <c r="N144" i="1" s="1"/>
  <c r="M144" i="1" a="1"/>
  <c r="M144" i="1" s="1"/>
  <c r="L144" i="1" a="1"/>
  <c r="L144" i="1" l="1"/>
  <c r="K144" i="1" a="1"/>
  <c r="K144" i="1" s="1"/>
  <c r="J144" i="1" a="1"/>
  <c r="J144" i="1" l="1"/>
  <c r="I144" i="1" a="1"/>
  <c r="I144" i="1" l="1"/>
  <c r="H144" i="1" a="1"/>
  <c r="H144" i="1" l="1"/>
  <c r="G144" i="1" a="1"/>
  <c r="G144" i="1" l="1"/>
  <c r="O144" i="1" s="1"/>
  <c r="F144" i="1" a="1"/>
  <c r="F144" i="1" l="1"/>
  <c r="U143" i="1" a="1"/>
  <c r="U143" i="1" s="1"/>
  <c r="T143" i="1" a="1"/>
  <c r="T143" i="1" l="1"/>
  <c r="S143" i="1" a="1"/>
  <c r="S143" i="1" l="1"/>
  <c r="R143" i="1" a="1"/>
  <c r="R143" i="1" s="1"/>
  <c r="Q143" i="1" a="1"/>
  <c r="Q143" i="1" l="1"/>
  <c r="P143" i="1" a="1"/>
  <c r="P143" i="1" l="1"/>
  <c r="N143" i="1" a="1"/>
  <c r="N143" i="1" s="1"/>
  <c r="M143" i="1" a="1"/>
  <c r="M143" i="1" s="1"/>
  <c r="L143" i="1" a="1"/>
  <c r="L143" i="1" l="1"/>
  <c r="K143" i="1" a="1"/>
  <c r="K143" i="1" s="1"/>
  <c r="J143" i="1" a="1"/>
  <c r="J143" i="1" l="1"/>
  <c r="I143" i="1" a="1"/>
  <c r="I143" i="1" l="1"/>
  <c r="H143" i="1" a="1"/>
  <c r="H143" i="1" l="1"/>
  <c r="G143" i="1" a="1"/>
  <c r="G143" i="1" l="1"/>
  <c r="O143" i="1" s="1"/>
  <c r="F143" i="1" a="1"/>
  <c r="F143" i="1" l="1"/>
  <c r="U142" i="1" a="1"/>
  <c r="U142" i="1" s="1"/>
  <c r="T142" i="1" a="1"/>
  <c r="T142" i="1" l="1"/>
  <c r="S142" i="1" a="1"/>
  <c r="S142" i="1" l="1"/>
  <c r="R142" i="1" a="1"/>
  <c r="R142" i="1" s="1"/>
  <c r="Q142" i="1" a="1"/>
  <c r="Q142" i="1" l="1"/>
  <c r="P142" i="1" a="1"/>
  <c r="P142" i="1" l="1"/>
  <c r="N142" i="1" a="1"/>
  <c r="N142" i="1" s="1"/>
  <c r="M142" i="1" a="1"/>
  <c r="M142" i="1" s="1"/>
  <c r="L142" i="1" a="1"/>
  <c r="L142" i="1" l="1"/>
  <c r="K142" i="1" a="1"/>
  <c r="K142" i="1" s="1"/>
  <c r="J142" i="1" a="1"/>
  <c r="J142" i="1" l="1"/>
  <c r="I142" i="1" a="1"/>
  <c r="I142" i="1" l="1"/>
  <c r="H142" i="1" a="1"/>
  <c r="H142" i="1" l="1"/>
  <c r="G142" i="1" a="1"/>
  <c r="G142" i="1" l="1"/>
  <c r="O142" i="1" s="1"/>
  <c r="F142" i="1" a="1"/>
  <c r="F142" i="1" l="1"/>
  <c r="U141" i="1" a="1"/>
  <c r="U141" i="1" s="1"/>
  <c r="T141" i="1" a="1"/>
  <c r="T141" i="1" l="1"/>
  <c r="S141" i="1" a="1"/>
  <c r="S141" i="1" l="1"/>
  <c r="R141" i="1" a="1"/>
  <c r="R141" i="1" s="1"/>
  <c r="Q141" i="1" a="1"/>
  <c r="Q141" i="1" l="1"/>
  <c r="P141" i="1" a="1"/>
  <c r="P141" i="1" l="1"/>
  <c r="N141" i="1" a="1"/>
  <c r="N141" i="1" s="1"/>
  <c r="M141" i="1" a="1"/>
  <c r="M141" i="1" s="1"/>
  <c r="L141" i="1" a="1"/>
  <c r="L141" i="1" l="1"/>
  <c r="K141" i="1" a="1"/>
  <c r="K141" i="1" s="1"/>
  <c r="J141" i="1" a="1"/>
  <c r="J141" i="1" l="1"/>
  <c r="I141" i="1" a="1"/>
  <c r="I141" i="1" l="1"/>
  <c r="H141" i="1" a="1"/>
  <c r="H141" i="1" l="1"/>
  <c r="G141" i="1" a="1"/>
  <c r="G141" i="1" l="1"/>
  <c r="O141" i="1" s="1"/>
  <c r="F141" i="1" a="1"/>
  <c r="F141" i="1" l="1"/>
  <c r="U140" i="1" a="1"/>
  <c r="U140" i="1" l="1"/>
  <c r="T140" i="1" a="1"/>
  <c r="T140" i="1" l="1"/>
  <c r="S140" i="1" a="1"/>
  <c r="S140" i="1" l="1"/>
  <c r="R140" i="1" a="1"/>
  <c r="R140" i="1" s="1"/>
  <c r="Q140" i="1" a="1"/>
  <c r="Q140" i="1" l="1"/>
  <c r="P140" i="1" a="1"/>
  <c r="P140" i="1" l="1"/>
  <c r="N140" i="1" a="1"/>
  <c r="N140" i="1" s="1"/>
  <c r="M140" i="1" a="1"/>
  <c r="M140" i="1" s="1"/>
  <c r="L140" i="1" a="1"/>
  <c r="L140" i="1" l="1"/>
  <c r="K140" i="1" a="1"/>
  <c r="K140" i="1" s="1"/>
  <c r="J140" i="1" a="1"/>
  <c r="J140" i="1" l="1"/>
  <c r="I140" i="1" a="1"/>
  <c r="I140" i="1" l="1"/>
  <c r="H140" i="1" a="1"/>
  <c r="H140" i="1" l="1"/>
  <c r="G140" i="1" a="1"/>
  <c r="G140" i="1" l="1"/>
  <c r="O140" i="1" s="1"/>
  <c r="F140" i="1" a="1"/>
  <c r="F140" i="1" l="1"/>
  <c r="U139" i="1" a="1"/>
  <c r="U139" i="1" s="1"/>
  <c r="T139" i="1" a="1"/>
  <c r="T139" i="1" l="1"/>
  <c r="S139" i="1" a="1"/>
  <c r="S139" i="1" l="1"/>
  <c r="R139" i="1" a="1"/>
  <c r="R139" i="1" s="1"/>
  <c r="Q139" i="1" a="1"/>
  <c r="Q139" i="1" l="1"/>
  <c r="P139" i="1" a="1"/>
  <c r="P139" i="1" l="1"/>
  <c r="N139" i="1" a="1"/>
  <c r="N139" i="1" s="1"/>
  <c r="M139" i="1" a="1"/>
  <c r="M139" i="1" s="1"/>
  <c r="L139" i="1" a="1"/>
  <c r="L139" i="1" l="1"/>
  <c r="K139" i="1" a="1"/>
  <c r="K139" i="1" s="1"/>
  <c r="J139" i="1" a="1"/>
  <c r="J139" i="1" l="1"/>
  <c r="I139" i="1" a="1"/>
  <c r="I139" i="1" l="1"/>
  <c r="H139" i="1" a="1"/>
  <c r="H139" i="1" l="1"/>
  <c r="G139" i="1" a="1"/>
  <c r="G139" i="1" l="1"/>
  <c r="O139" i="1" s="1"/>
  <c r="F139" i="1" a="1"/>
  <c r="F139" i="1" l="1"/>
  <c r="U138" i="1" a="1"/>
  <c r="U138" i="1" s="1"/>
  <c r="T138" i="1" a="1"/>
  <c r="T138" i="1" l="1"/>
  <c r="S138" i="1" a="1"/>
  <c r="S138" i="1" l="1"/>
  <c r="R138" i="1" a="1"/>
  <c r="R138" i="1" s="1"/>
  <c r="Q138" i="1" a="1"/>
  <c r="Q138" i="1" l="1"/>
  <c r="P138" i="1" a="1"/>
  <c r="P138" i="1" l="1"/>
  <c r="N138" i="1" a="1"/>
  <c r="N138" i="1" s="1"/>
  <c r="M138" i="1" a="1"/>
  <c r="M138" i="1" s="1"/>
  <c r="L138" i="1" a="1"/>
  <c r="L138" i="1" l="1"/>
  <c r="K138" i="1" a="1"/>
  <c r="K138" i="1" s="1"/>
  <c r="J138" i="1" a="1"/>
  <c r="J138" i="1" l="1"/>
  <c r="I138" i="1" a="1"/>
  <c r="I138" i="1" l="1"/>
  <c r="H138" i="1" a="1"/>
  <c r="H138" i="1" l="1"/>
  <c r="G138" i="1" a="1"/>
  <c r="G138" i="1" l="1"/>
  <c r="O138" i="1" s="1"/>
  <c r="F138" i="1" a="1"/>
  <c r="F138" i="1" l="1"/>
  <c r="U137" i="1" a="1"/>
  <c r="U137" i="1" s="1"/>
  <c r="T137" i="1" a="1"/>
  <c r="T137" i="1" l="1"/>
  <c r="S137" i="1" a="1"/>
  <c r="S137" i="1" l="1"/>
  <c r="R137" i="1" a="1"/>
  <c r="R137" i="1" s="1"/>
  <c r="Q137" i="1" a="1"/>
  <c r="Q137" i="1" l="1"/>
  <c r="P137" i="1" a="1"/>
  <c r="P137" i="1" l="1"/>
  <c r="N137" i="1" a="1"/>
  <c r="N137" i="1" s="1"/>
  <c r="M137" i="1" a="1"/>
  <c r="M137" i="1" s="1"/>
  <c r="L137" i="1" a="1"/>
  <c r="L137" i="1" l="1"/>
  <c r="K137" i="1" a="1"/>
  <c r="K137" i="1" s="1"/>
  <c r="J137" i="1" a="1"/>
  <c r="J137" i="1" l="1"/>
  <c r="I137" i="1" a="1"/>
  <c r="I137" i="1" l="1"/>
  <c r="H137" i="1" a="1"/>
  <c r="H137" i="1" l="1"/>
  <c r="G137" i="1" a="1"/>
  <c r="G137" i="1" l="1"/>
  <c r="O137" i="1" s="1"/>
  <c r="F137" i="1" a="1"/>
  <c r="F137" i="1" l="1"/>
  <c r="U136" i="1" a="1"/>
  <c r="U136" i="1" s="1"/>
  <c r="T136" i="1" a="1"/>
  <c r="T136" i="1" l="1"/>
  <c r="S136" i="1" a="1"/>
  <c r="S136" i="1" l="1"/>
  <c r="R136" i="1" a="1"/>
  <c r="R136" i="1" s="1"/>
  <c r="Q136" i="1" a="1"/>
  <c r="Q136" i="1" l="1"/>
  <c r="P136" i="1" a="1"/>
  <c r="P136" i="1" l="1"/>
  <c r="N136" i="1" a="1"/>
  <c r="N136" i="1" s="1"/>
  <c r="M136" i="1" a="1"/>
  <c r="M136" i="1" s="1"/>
  <c r="L136" i="1" a="1"/>
  <c r="L136" i="1" l="1"/>
  <c r="K136" i="1" a="1"/>
  <c r="K136" i="1" s="1"/>
  <c r="J136" i="1" a="1"/>
  <c r="J136" i="1" l="1"/>
  <c r="I136" i="1" a="1"/>
  <c r="I136" i="1" l="1"/>
  <c r="H136" i="1" a="1"/>
  <c r="H136" i="1" l="1"/>
  <c r="G136" i="1" a="1"/>
  <c r="G136" i="1" l="1"/>
  <c r="O136" i="1" s="1"/>
  <c r="F136" i="1" a="1"/>
  <c r="F136" i="1" l="1"/>
  <c r="U135" i="1" a="1"/>
  <c r="U135" i="1" s="1"/>
  <c r="T135" i="1" a="1"/>
  <c r="T135" i="1" l="1"/>
  <c r="S135" i="1" a="1"/>
  <c r="S135" i="1" l="1"/>
  <c r="R135" i="1" a="1"/>
  <c r="R135" i="1" s="1"/>
  <c r="Q135" i="1" a="1"/>
  <c r="Q135" i="1" l="1"/>
  <c r="P135" i="1" a="1"/>
  <c r="P135" i="1" l="1"/>
  <c r="N135" i="1" a="1"/>
  <c r="N135" i="1" s="1"/>
  <c r="M135" i="1" a="1"/>
  <c r="M135" i="1" s="1"/>
  <c r="L135" i="1" a="1"/>
  <c r="L135" i="1" l="1"/>
  <c r="K135" i="1" a="1"/>
  <c r="K135" i="1" s="1"/>
  <c r="J135" i="1" a="1"/>
  <c r="J135" i="1" l="1"/>
  <c r="I135" i="1" a="1"/>
  <c r="I135" i="1" l="1"/>
  <c r="H135" i="1" a="1"/>
  <c r="H135" i="1" l="1"/>
  <c r="G135" i="1" a="1"/>
  <c r="G135" i="1" l="1"/>
  <c r="O135" i="1" s="1"/>
  <c r="F135" i="1" a="1"/>
  <c r="F135" i="1" l="1"/>
  <c r="U134" i="1" a="1"/>
  <c r="U134" i="1" s="1"/>
  <c r="T134" i="1" a="1"/>
  <c r="T134" i="1" l="1"/>
  <c r="S134" i="1" a="1"/>
  <c r="S134" i="1" l="1"/>
  <c r="R134" i="1" a="1"/>
  <c r="R134" i="1" s="1"/>
  <c r="Q134" i="1" a="1"/>
  <c r="Q134" i="1" l="1"/>
  <c r="P134" i="1" a="1"/>
  <c r="P134" i="1" l="1"/>
  <c r="N134" i="1" a="1"/>
  <c r="N134" i="1" s="1"/>
  <c r="M134" i="1" a="1"/>
  <c r="M134" i="1" s="1"/>
  <c r="L134" i="1" a="1"/>
  <c r="L134" i="1" l="1"/>
  <c r="K134" i="1" a="1"/>
  <c r="K134" i="1" s="1"/>
  <c r="J134" i="1" a="1"/>
  <c r="J134" i="1" l="1"/>
  <c r="I134" i="1" a="1"/>
  <c r="I134" i="1" l="1"/>
  <c r="H134" i="1" a="1"/>
  <c r="H134" i="1" l="1"/>
  <c r="G134" i="1" a="1"/>
  <c r="G134" i="1" l="1"/>
  <c r="O134" i="1" s="1"/>
  <c r="F134" i="1" a="1"/>
  <c r="F134" i="1" l="1"/>
  <c r="U133" i="1" a="1"/>
  <c r="U133" i="1" s="1"/>
  <c r="T133" i="1" a="1"/>
  <c r="T133" i="1" l="1"/>
  <c r="S133" i="1" a="1"/>
  <c r="S133" i="1" l="1"/>
  <c r="R133" i="1" a="1"/>
  <c r="R133" i="1" s="1"/>
  <c r="Q133" i="1" a="1"/>
  <c r="Q133" i="1" l="1"/>
  <c r="P133" i="1" a="1"/>
  <c r="P133" i="1" l="1"/>
  <c r="N133" i="1" a="1"/>
  <c r="N133" i="1" s="1"/>
  <c r="M133" i="1" a="1"/>
  <c r="M133" i="1" s="1"/>
  <c r="L133" i="1" a="1"/>
  <c r="L133" i="1" l="1"/>
  <c r="K133" i="1" a="1"/>
  <c r="K133" i="1" s="1"/>
  <c r="J133" i="1" a="1"/>
  <c r="J133" i="1" l="1"/>
  <c r="I133" i="1" a="1"/>
  <c r="I133" i="1" l="1"/>
  <c r="H133" i="1" a="1"/>
  <c r="H133" i="1" l="1"/>
  <c r="G133" i="1" a="1"/>
  <c r="G133" i="1" l="1"/>
  <c r="O133" i="1" s="1"/>
  <c r="F133" i="1" a="1"/>
  <c r="F133" i="1" l="1"/>
  <c r="U132" i="1" a="1"/>
  <c r="U132" i="1" s="1"/>
  <c r="T132" i="1" a="1"/>
  <c r="T132" i="1" l="1"/>
  <c r="S132" i="1" a="1"/>
  <c r="S132" i="1" l="1"/>
  <c r="R132" i="1" a="1"/>
  <c r="R132" i="1" s="1"/>
  <c r="Q132" i="1" a="1"/>
  <c r="Q132" i="1" l="1"/>
  <c r="P132" i="1" a="1"/>
  <c r="P132" i="1" l="1"/>
  <c r="N132" i="1" a="1"/>
  <c r="N132" i="1" s="1"/>
  <c r="M132" i="1" a="1"/>
  <c r="M132" i="1" s="1"/>
  <c r="L132" i="1" a="1"/>
  <c r="L132" i="1" l="1"/>
  <c r="K132" i="1" a="1"/>
  <c r="K132" i="1" s="1"/>
  <c r="J132" i="1" a="1"/>
  <c r="J132" i="1" l="1"/>
  <c r="I132" i="1" a="1"/>
  <c r="I132" i="1" l="1"/>
  <c r="H132" i="1" a="1"/>
  <c r="H132" i="1" l="1"/>
  <c r="G132" i="1" a="1"/>
  <c r="G132" i="1" l="1"/>
  <c r="O132" i="1" s="1"/>
  <c r="F132" i="1" a="1"/>
  <c r="F132" i="1" l="1"/>
  <c r="U131" i="1" a="1"/>
  <c r="U131" i="1" s="1"/>
  <c r="T131" i="1" a="1"/>
  <c r="T131" i="1" l="1"/>
  <c r="S131" i="1" a="1"/>
  <c r="S131" i="1" l="1"/>
  <c r="R131" i="1" a="1"/>
  <c r="R131" i="1" s="1"/>
  <c r="Q131" i="1" a="1"/>
  <c r="Q131" i="1" l="1"/>
  <c r="P131" i="1" a="1"/>
  <c r="P131" i="1" l="1"/>
  <c r="N131" i="1" a="1"/>
  <c r="N131" i="1" s="1"/>
  <c r="M131" i="1" a="1"/>
  <c r="M131" i="1" s="1"/>
  <c r="L131" i="1" a="1"/>
  <c r="L131" i="1" l="1"/>
  <c r="K131" i="1" a="1"/>
  <c r="K131" i="1" s="1"/>
  <c r="J131" i="1" a="1"/>
  <c r="J131" i="1" l="1"/>
  <c r="I131" i="1" a="1"/>
  <c r="I131" i="1" l="1"/>
  <c r="H131" i="1" a="1"/>
  <c r="H131" i="1" l="1"/>
  <c r="G131" i="1" a="1"/>
  <c r="G131" i="1" l="1"/>
  <c r="O131" i="1" s="1"/>
  <c r="F131" i="1" a="1"/>
  <c r="F131" i="1" l="1"/>
  <c r="U130" i="1" a="1"/>
  <c r="U130" i="1" s="1"/>
  <c r="T130" i="1" a="1"/>
  <c r="T130" i="1" l="1"/>
  <c r="S130" i="1" a="1"/>
  <c r="S130" i="1" l="1"/>
  <c r="R130" i="1" a="1"/>
  <c r="R130" i="1" s="1"/>
  <c r="Q130" i="1" a="1"/>
  <c r="Q130" i="1" l="1"/>
  <c r="P130" i="1" a="1"/>
  <c r="P130" i="1" l="1"/>
  <c r="N130" i="1" a="1"/>
  <c r="N130" i="1" s="1"/>
  <c r="M130" i="1" a="1"/>
  <c r="M130" i="1" s="1"/>
  <c r="L130" i="1" a="1"/>
  <c r="L130" i="1" l="1"/>
  <c r="K130" i="1" a="1"/>
  <c r="K130" i="1" s="1"/>
  <c r="J130" i="1" a="1"/>
  <c r="J130" i="1" l="1"/>
  <c r="I130" i="1" a="1"/>
  <c r="I130" i="1" l="1"/>
  <c r="H130" i="1" a="1"/>
  <c r="H130" i="1" l="1"/>
  <c r="G130" i="1" a="1"/>
  <c r="G130" i="1" l="1"/>
  <c r="O130" i="1" s="1"/>
  <c r="F130" i="1" a="1"/>
  <c r="F130" i="1" l="1"/>
  <c r="U129" i="1" a="1"/>
  <c r="U129" i="1" s="1"/>
  <c r="T129" i="1" a="1"/>
  <c r="T129" i="1" l="1"/>
  <c r="S129" i="1" a="1"/>
  <c r="S129" i="1" l="1"/>
  <c r="R129" i="1" a="1"/>
  <c r="R129" i="1" s="1"/>
  <c r="Q129" i="1" a="1"/>
  <c r="Q129" i="1" l="1"/>
  <c r="P129" i="1" a="1"/>
  <c r="P129" i="1" l="1"/>
  <c r="N129" i="1" a="1"/>
  <c r="N129" i="1" s="1"/>
  <c r="M129" i="1" a="1"/>
  <c r="M129" i="1" s="1"/>
  <c r="L129" i="1" a="1"/>
  <c r="L129" i="1" l="1"/>
  <c r="K129" i="1" a="1"/>
  <c r="K129" i="1" s="1"/>
  <c r="J129" i="1" a="1"/>
  <c r="J129" i="1" l="1"/>
  <c r="I129" i="1" a="1"/>
  <c r="I129" i="1" l="1"/>
  <c r="H129" i="1" a="1"/>
  <c r="H129" i="1" l="1"/>
  <c r="G129" i="1" a="1"/>
  <c r="G129" i="1" l="1"/>
  <c r="O129" i="1" s="1"/>
  <c r="F129" i="1" a="1"/>
  <c r="F129" i="1" l="1"/>
  <c r="U128" i="1" a="1"/>
  <c r="U128" i="1" s="1"/>
  <c r="T128" i="1" a="1"/>
  <c r="T128" i="1" l="1"/>
  <c r="S128" i="1" a="1"/>
  <c r="S128" i="1" l="1"/>
  <c r="R128" i="1" a="1"/>
  <c r="R128" i="1" s="1"/>
  <c r="Q128" i="1" a="1"/>
  <c r="Q128" i="1" l="1"/>
  <c r="P128" i="1" a="1"/>
  <c r="P128" i="1" l="1"/>
  <c r="N128" i="1" a="1"/>
  <c r="N128" i="1" s="1"/>
  <c r="M128" i="1" a="1"/>
  <c r="M128" i="1" s="1"/>
  <c r="L128" i="1" a="1"/>
  <c r="L128" i="1" l="1"/>
  <c r="K128" i="1" a="1"/>
  <c r="K128" i="1" s="1"/>
  <c r="J128" i="1" a="1"/>
  <c r="J128" i="1" l="1"/>
  <c r="I128" i="1" a="1"/>
  <c r="I128" i="1" l="1"/>
  <c r="H128" i="1" a="1"/>
  <c r="H128" i="1" l="1"/>
  <c r="G128" i="1" a="1"/>
  <c r="G128" i="1" l="1"/>
  <c r="O128" i="1" s="1"/>
  <c r="F128" i="1" a="1"/>
  <c r="F128" i="1" l="1"/>
  <c r="U127" i="1" a="1"/>
  <c r="U127" i="1" s="1"/>
  <c r="T127" i="1" a="1"/>
  <c r="T127" i="1" l="1"/>
  <c r="S127" i="1" a="1"/>
  <c r="S127" i="1" l="1"/>
  <c r="R127" i="1" a="1"/>
  <c r="R127" i="1" s="1"/>
  <c r="Q127" i="1" a="1"/>
  <c r="Q127" i="1" l="1"/>
  <c r="P127" i="1" a="1"/>
  <c r="P127" i="1" l="1"/>
  <c r="N127" i="1" a="1"/>
  <c r="N127" i="1" s="1"/>
  <c r="M127" i="1" a="1"/>
  <c r="M127" i="1" s="1"/>
  <c r="L127" i="1" a="1"/>
  <c r="L127" i="1" l="1"/>
  <c r="K127" i="1" a="1"/>
  <c r="K127" i="1" s="1"/>
  <c r="J127" i="1" a="1"/>
  <c r="J127" i="1" l="1"/>
  <c r="I127" i="1" a="1"/>
  <c r="I127" i="1" l="1"/>
  <c r="H127" i="1" a="1"/>
  <c r="H127" i="1" l="1"/>
  <c r="G127" i="1" a="1"/>
  <c r="G127" i="1" l="1"/>
  <c r="O127" i="1" s="1"/>
  <c r="F127" i="1" a="1"/>
  <c r="F127" i="1" l="1"/>
  <c r="U126" i="1" a="1"/>
  <c r="U126" i="1" s="1"/>
  <c r="T126" i="1" a="1"/>
  <c r="T126" i="1" l="1"/>
  <c r="S126" i="1" a="1"/>
  <c r="S126" i="1" l="1"/>
  <c r="R126" i="1" a="1"/>
  <c r="R126" i="1" s="1"/>
  <c r="Q126" i="1" a="1"/>
  <c r="Q126" i="1" l="1"/>
  <c r="P126" i="1" a="1"/>
  <c r="P126" i="1" l="1"/>
  <c r="N126" i="1" a="1"/>
  <c r="N126" i="1" s="1"/>
  <c r="M126" i="1" a="1"/>
  <c r="M126" i="1" s="1"/>
  <c r="L126" i="1" a="1"/>
  <c r="L126" i="1" l="1"/>
  <c r="K126" i="1" a="1"/>
  <c r="K126" i="1" s="1"/>
  <c r="J126" i="1" a="1"/>
  <c r="J126" i="1" l="1"/>
  <c r="I126" i="1" a="1"/>
  <c r="I126" i="1" l="1"/>
  <c r="H126" i="1" a="1"/>
  <c r="H126" i="1" l="1"/>
  <c r="G126" i="1" a="1"/>
  <c r="G126" i="1" l="1"/>
  <c r="O126" i="1" s="1"/>
  <c r="F126" i="1" a="1"/>
  <c r="F126" i="1" l="1"/>
  <c r="U125" i="1" a="1"/>
  <c r="U125" i="1" s="1"/>
  <c r="T125" i="1" a="1"/>
  <c r="T125" i="1" l="1"/>
  <c r="S125" i="1" a="1"/>
  <c r="S125" i="1" l="1"/>
  <c r="R125" i="1" a="1"/>
  <c r="R125" i="1" s="1"/>
  <c r="Q125" i="1" a="1"/>
  <c r="Q125" i="1" l="1"/>
  <c r="P125" i="1" a="1"/>
  <c r="P125" i="1" l="1"/>
  <c r="N125" i="1" a="1"/>
  <c r="N125" i="1" s="1"/>
  <c r="M125" i="1" a="1"/>
  <c r="M125" i="1" s="1"/>
  <c r="L125" i="1" a="1"/>
  <c r="L125" i="1" l="1"/>
  <c r="K125" i="1" a="1"/>
  <c r="K125" i="1" s="1"/>
  <c r="J125" i="1" a="1"/>
  <c r="J125" i="1" l="1"/>
  <c r="I125" i="1" a="1"/>
  <c r="I125" i="1" l="1"/>
  <c r="H125" i="1" a="1"/>
  <c r="H125" i="1" l="1"/>
  <c r="G125" i="1" a="1"/>
  <c r="G125" i="1" l="1"/>
  <c r="O125" i="1" s="1"/>
  <c r="F125" i="1" a="1"/>
  <c r="F125" i="1" l="1"/>
  <c r="U124" i="1" a="1"/>
  <c r="U124" i="1" s="1"/>
  <c r="T124" i="1" a="1"/>
  <c r="T124" i="1" l="1"/>
  <c r="S124" i="1" a="1"/>
  <c r="S124" i="1" l="1"/>
  <c r="R124" i="1" a="1"/>
  <c r="R124" i="1" s="1"/>
  <c r="Q124" i="1" a="1"/>
  <c r="Q124" i="1" l="1"/>
  <c r="P124" i="1" a="1"/>
  <c r="P124" i="1" l="1"/>
  <c r="N124" i="1" a="1"/>
  <c r="N124" i="1" s="1"/>
  <c r="M124" i="1" a="1"/>
  <c r="M124" i="1" s="1"/>
  <c r="L124" i="1" a="1"/>
  <c r="L124" i="1" l="1"/>
  <c r="K124" i="1" a="1"/>
  <c r="K124" i="1" s="1"/>
  <c r="J124" i="1" a="1"/>
  <c r="J124" i="1" l="1"/>
  <c r="I124" i="1" a="1"/>
  <c r="I124" i="1" l="1"/>
  <c r="H124" i="1" a="1"/>
  <c r="H124" i="1" l="1"/>
  <c r="G124" i="1" a="1"/>
  <c r="G124" i="1" l="1"/>
  <c r="O124" i="1" s="1"/>
  <c r="F124" i="1" a="1"/>
  <c r="F124" i="1" l="1"/>
  <c r="U123" i="1" a="1"/>
  <c r="U123" i="1" s="1"/>
  <c r="T123" i="1" a="1"/>
  <c r="T123" i="1" l="1"/>
  <c r="S123" i="1" a="1"/>
  <c r="S123" i="1" l="1"/>
  <c r="R123" i="1" a="1"/>
  <c r="R123" i="1" s="1"/>
  <c r="Q123" i="1" a="1"/>
  <c r="Q123" i="1" l="1"/>
  <c r="P123" i="1" a="1"/>
  <c r="P123" i="1" l="1"/>
  <c r="N123" i="1" a="1"/>
  <c r="N123" i="1" s="1"/>
  <c r="M123" i="1" a="1"/>
  <c r="M123" i="1" s="1"/>
  <c r="L123" i="1" a="1"/>
  <c r="L123" i="1" l="1"/>
  <c r="K123" i="1" a="1"/>
  <c r="K123" i="1" s="1"/>
  <c r="J123" i="1" a="1"/>
  <c r="J123" i="1" l="1"/>
  <c r="I123" i="1" a="1"/>
  <c r="I123" i="1" l="1"/>
  <c r="H123" i="1" a="1"/>
  <c r="H123" i="1" l="1"/>
  <c r="G123" i="1" a="1"/>
  <c r="G123" i="1" l="1"/>
  <c r="O123" i="1" s="1"/>
  <c r="F123" i="1" a="1"/>
  <c r="F123" i="1" l="1"/>
  <c r="U122" i="1" a="1"/>
  <c r="U122" i="1" s="1"/>
  <c r="T122" i="1" a="1"/>
  <c r="T122" i="1" l="1"/>
  <c r="S122" i="1" a="1"/>
  <c r="S122" i="1" l="1"/>
  <c r="R122" i="1" a="1"/>
  <c r="R122" i="1" s="1"/>
  <c r="Q122" i="1" a="1"/>
  <c r="Q122" i="1" l="1"/>
  <c r="P122" i="1" a="1"/>
  <c r="P122" i="1" l="1"/>
  <c r="N122" i="1" a="1"/>
  <c r="N122" i="1" s="1"/>
  <c r="M122" i="1" a="1"/>
  <c r="M122" i="1" s="1"/>
  <c r="L122" i="1" a="1"/>
  <c r="L122" i="1" l="1"/>
  <c r="K122" i="1" a="1"/>
  <c r="K122" i="1" s="1"/>
  <c r="J122" i="1" a="1"/>
  <c r="J122" i="1" l="1"/>
  <c r="I122" i="1" a="1"/>
  <c r="I122" i="1" l="1"/>
  <c r="H122" i="1" a="1"/>
  <c r="H122" i="1" l="1"/>
  <c r="G122" i="1" a="1"/>
  <c r="G122" i="1" l="1"/>
  <c r="O122" i="1" s="1"/>
  <c r="F122" i="1" a="1"/>
  <c r="F122" i="1" l="1"/>
  <c r="U121" i="1" a="1"/>
  <c r="U121" i="1" s="1"/>
  <c r="T121" i="1" a="1"/>
  <c r="T121" i="1" l="1"/>
  <c r="S121" i="1" a="1"/>
  <c r="S121" i="1" l="1"/>
  <c r="R121" i="1" a="1"/>
  <c r="R121" i="1" s="1"/>
  <c r="Q121" i="1" a="1"/>
  <c r="Q121" i="1" l="1"/>
  <c r="P121" i="1" a="1"/>
  <c r="P121" i="1" l="1"/>
  <c r="N121" i="1" a="1"/>
  <c r="N121" i="1" s="1"/>
  <c r="M121" i="1" a="1"/>
  <c r="M121" i="1" s="1"/>
  <c r="L121" i="1" a="1"/>
  <c r="L121" i="1" l="1"/>
  <c r="K121" i="1" a="1"/>
  <c r="K121" i="1" s="1"/>
  <c r="J121" i="1" a="1"/>
  <c r="J121" i="1" l="1"/>
  <c r="I121" i="1" a="1"/>
  <c r="I121" i="1" l="1"/>
  <c r="H121" i="1" a="1"/>
  <c r="H121" i="1" l="1"/>
  <c r="G121" i="1" a="1"/>
  <c r="G121" i="1" l="1"/>
  <c r="O121" i="1" s="1"/>
  <c r="F121" i="1" a="1"/>
  <c r="F121" i="1" l="1"/>
  <c r="U120" i="1" a="1"/>
  <c r="U120" i="1" s="1"/>
  <c r="T120" i="1" a="1"/>
  <c r="T120" i="1" l="1"/>
  <c r="S120" i="1" a="1"/>
  <c r="S120" i="1" l="1"/>
  <c r="R120" i="1" a="1"/>
  <c r="R120" i="1" s="1"/>
  <c r="Q120" i="1" a="1"/>
  <c r="Q120" i="1" l="1"/>
  <c r="P120" i="1" a="1"/>
  <c r="P120" i="1" l="1"/>
  <c r="N120" i="1" a="1"/>
  <c r="N120" i="1" s="1"/>
  <c r="M120" i="1" a="1"/>
  <c r="M120" i="1" s="1"/>
  <c r="L120" i="1" a="1"/>
  <c r="L120" i="1" l="1"/>
  <c r="K120" i="1" a="1"/>
  <c r="K120" i="1" s="1"/>
  <c r="J120" i="1" a="1"/>
  <c r="J120" i="1" l="1"/>
  <c r="I120" i="1" a="1"/>
  <c r="I120" i="1" l="1"/>
  <c r="H120" i="1" a="1"/>
  <c r="H120" i="1" l="1"/>
  <c r="G120" i="1" a="1"/>
  <c r="G120" i="1" l="1"/>
  <c r="O120" i="1" s="1"/>
  <c r="F120" i="1" a="1"/>
  <c r="F120" i="1" l="1"/>
  <c r="U119" i="1" a="1"/>
  <c r="U119" i="1" s="1"/>
  <c r="T119" i="1" a="1"/>
  <c r="T119" i="1" l="1"/>
  <c r="S119" i="1" a="1"/>
  <c r="S119" i="1" l="1"/>
  <c r="R119" i="1" a="1"/>
  <c r="R119" i="1" s="1"/>
  <c r="Q119" i="1" a="1"/>
  <c r="Q119" i="1" l="1"/>
  <c r="P119" i="1" a="1"/>
  <c r="P119" i="1" l="1"/>
  <c r="N119" i="1" a="1"/>
  <c r="N119" i="1" s="1"/>
  <c r="M119" i="1" a="1"/>
  <c r="M119" i="1" s="1"/>
  <c r="L119" i="1" a="1"/>
  <c r="L119" i="1" l="1"/>
  <c r="K119" i="1" a="1"/>
  <c r="K119" i="1" s="1"/>
  <c r="J119" i="1" a="1"/>
  <c r="J119" i="1" l="1"/>
  <c r="I119" i="1" a="1"/>
  <c r="I119" i="1" l="1"/>
  <c r="H119" i="1" a="1"/>
  <c r="H119" i="1" l="1"/>
  <c r="G119" i="1" a="1"/>
  <c r="G119" i="1" l="1"/>
  <c r="O119" i="1" s="1"/>
  <c r="F119" i="1" a="1"/>
  <c r="F119" i="1" l="1"/>
  <c r="U118" i="1" a="1"/>
  <c r="U118" i="1" s="1"/>
  <c r="T118" i="1" a="1"/>
  <c r="T118" i="1" l="1"/>
  <c r="S118" i="1" a="1"/>
  <c r="S118" i="1" l="1"/>
  <c r="R118" i="1" a="1"/>
  <c r="R118" i="1" s="1"/>
  <c r="Q118" i="1" a="1"/>
  <c r="Q118" i="1" l="1"/>
  <c r="P118" i="1" a="1"/>
  <c r="P118" i="1" l="1"/>
  <c r="N118" i="1" a="1"/>
  <c r="N118" i="1" s="1"/>
  <c r="M118" i="1" a="1"/>
  <c r="M118" i="1" s="1"/>
  <c r="L118" i="1" a="1"/>
  <c r="L118" i="1" l="1"/>
  <c r="K118" i="1" a="1"/>
  <c r="K118" i="1" s="1"/>
  <c r="J118" i="1" a="1"/>
  <c r="J118" i="1" l="1"/>
  <c r="I118" i="1" a="1"/>
  <c r="I118" i="1" l="1"/>
  <c r="H118" i="1" a="1"/>
  <c r="H118" i="1" l="1"/>
  <c r="G118" i="1" a="1"/>
  <c r="G118" i="1" l="1"/>
  <c r="O118" i="1" s="1"/>
  <c r="F118" i="1" a="1"/>
  <c r="F118" i="1" l="1"/>
  <c r="U117" i="1" a="1"/>
  <c r="U117" i="1" s="1"/>
  <c r="T117" i="1" a="1"/>
  <c r="T117" i="1" l="1"/>
  <c r="S117" i="1" a="1"/>
  <c r="S117" i="1" l="1"/>
  <c r="R117" i="1" a="1"/>
  <c r="R117" i="1" s="1"/>
  <c r="Q117" i="1" a="1"/>
  <c r="Q117" i="1" l="1"/>
  <c r="P117" i="1" a="1"/>
  <c r="P117" i="1" l="1"/>
  <c r="N117" i="1" a="1"/>
  <c r="N117" i="1" s="1"/>
  <c r="M117" i="1" a="1"/>
  <c r="M117" i="1" s="1"/>
  <c r="L117" i="1" a="1"/>
  <c r="L117" i="1" l="1"/>
  <c r="K117" i="1" a="1"/>
  <c r="K117" i="1" s="1"/>
  <c r="J117" i="1" a="1"/>
  <c r="J117" i="1" l="1"/>
  <c r="I117" i="1" a="1"/>
  <c r="I117" i="1" l="1"/>
  <c r="H117" i="1" a="1"/>
  <c r="H117" i="1" l="1"/>
  <c r="G117" i="1" a="1"/>
  <c r="G117" i="1" l="1"/>
  <c r="O117" i="1" s="1"/>
  <c r="F117" i="1" a="1"/>
  <c r="F117" i="1" l="1"/>
  <c r="U116" i="1" a="1"/>
  <c r="U116" i="1" s="1"/>
  <c r="T116" i="1" a="1"/>
  <c r="T116" i="1" l="1"/>
  <c r="S116" i="1" a="1"/>
  <c r="S116" i="1" l="1"/>
  <c r="R116" i="1" a="1"/>
  <c r="R116" i="1" s="1"/>
  <c r="Q116" i="1" a="1"/>
  <c r="Q116" i="1" l="1"/>
  <c r="P116" i="1" a="1"/>
  <c r="P116" i="1" l="1"/>
  <c r="N116" i="1" a="1"/>
  <c r="N116" i="1" s="1"/>
  <c r="M116" i="1" a="1"/>
  <c r="M116" i="1" s="1"/>
  <c r="L116" i="1" a="1"/>
  <c r="L116" i="1" l="1"/>
  <c r="K116" i="1" a="1"/>
  <c r="K116" i="1" s="1"/>
  <c r="J116" i="1" a="1"/>
  <c r="J116" i="1" l="1"/>
  <c r="I116" i="1" a="1"/>
  <c r="I116" i="1" l="1"/>
  <c r="H116" i="1" a="1"/>
  <c r="H116" i="1" l="1"/>
  <c r="G116" i="1" a="1"/>
  <c r="G116" i="1" l="1"/>
  <c r="O116" i="1" s="1"/>
  <c r="F116" i="1" a="1"/>
  <c r="F116" i="1" l="1"/>
  <c r="U115" i="1" a="1"/>
  <c r="U115" i="1" s="1"/>
  <c r="T115" i="1" a="1"/>
  <c r="T115" i="1" l="1"/>
  <c r="S115" i="1" a="1"/>
  <c r="S115" i="1" l="1"/>
  <c r="R115" i="1" a="1"/>
  <c r="R115" i="1" s="1"/>
  <c r="Q115" i="1" a="1"/>
  <c r="Q115" i="1" l="1"/>
  <c r="P115" i="1" a="1"/>
  <c r="P115" i="1" l="1"/>
  <c r="N115" i="1" a="1"/>
  <c r="N115" i="1" s="1"/>
  <c r="M115" i="1" a="1"/>
  <c r="M115" i="1" s="1"/>
  <c r="L115" i="1" a="1"/>
  <c r="L115" i="1" l="1"/>
  <c r="K115" i="1" a="1"/>
  <c r="K115" i="1" s="1"/>
  <c r="J115" i="1" a="1"/>
  <c r="J115" i="1" l="1"/>
  <c r="I115" i="1" a="1"/>
  <c r="I115" i="1" l="1"/>
  <c r="H115" i="1" a="1"/>
  <c r="H115" i="1" l="1"/>
  <c r="G115" i="1" a="1"/>
  <c r="G115" i="1" l="1"/>
  <c r="O115" i="1" s="1"/>
  <c r="F115" i="1" a="1"/>
  <c r="F115" i="1" l="1"/>
  <c r="U114" i="1" a="1"/>
  <c r="U114" i="1" l="1"/>
  <c r="T114" i="1" a="1"/>
  <c r="T114" i="1" l="1"/>
  <c r="S114" i="1" a="1"/>
  <c r="S114" i="1" l="1"/>
  <c r="R114" i="1" a="1"/>
  <c r="R114" i="1" s="1"/>
  <c r="Q114" i="1" a="1"/>
  <c r="Q114" i="1" l="1"/>
  <c r="P114" i="1" a="1"/>
  <c r="P114" i="1" l="1"/>
  <c r="N114" i="1" a="1"/>
  <c r="N114" i="1" s="1"/>
  <c r="M114" i="1" a="1"/>
  <c r="M114" i="1" s="1"/>
  <c r="L114" i="1" a="1"/>
  <c r="L114" i="1" l="1"/>
  <c r="K114" i="1" a="1"/>
  <c r="K114" i="1" s="1"/>
  <c r="J114" i="1" a="1"/>
  <c r="J114" i="1" l="1"/>
  <c r="I114" i="1" a="1"/>
  <c r="I114" i="1" l="1"/>
  <c r="H114" i="1" a="1"/>
  <c r="H114" i="1" l="1"/>
  <c r="G114" i="1" a="1"/>
  <c r="G114" i="1" l="1"/>
  <c r="O114" i="1" s="1"/>
  <c r="F114" i="1" a="1"/>
  <c r="F114" i="1" l="1"/>
  <c r="U113" i="1" a="1"/>
  <c r="U113" i="1" s="1"/>
  <c r="T113" i="1" a="1"/>
  <c r="T113" i="1" l="1"/>
  <c r="S113" i="1" a="1"/>
  <c r="S113" i="1" l="1"/>
  <c r="R113" i="1" a="1"/>
  <c r="R113" i="1" s="1"/>
  <c r="Q113" i="1" a="1"/>
  <c r="Q113" i="1" l="1"/>
  <c r="P113" i="1" a="1"/>
  <c r="P113" i="1" l="1"/>
  <c r="N113" i="1" a="1"/>
  <c r="N113" i="1" s="1"/>
  <c r="M113" i="1" a="1"/>
  <c r="M113" i="1" s="1"/>
  <c r="L113" i="1" a="1"/>
  <c r="L113" i="1" l="1"/>
  <c r="K113" i="1" a="1"/>
  <c r="K113" i="1" s="1"/>
  <c r="J113" i="1" a="1"/>
  <c r="J113" i="1" l="1"/>
  <c r="I113" i="1" a="1"/>
  <c r="I113" i="1" l="1"/>
  <c r="H113" i="1" a="1"/>
  <c r="H113" i="1" l="1"/>
  <c r="G113" i="1" a="1"/>
  <c r="G113" i="1" l="1"/>
  <c r="O113" i="1" s="1"/>
  <c r="F113" i="1" a="1"/>
  <c r="F113" i="1" l="1"/>
  <c r="U112" i="1" a="1"/>
  <c r="U112" i="1" s="1"/>
  <c r="T112" i="1" a="1"/>
  <c r="T112" i="1" l="1"/>
  <c r="S112" i="1" a="1"/>
  <c r="S112" i="1" l="1"/>
  <c r="R112" i="1" a="1"/>
  <c r="R112" i="1" s="1"/>
  <c r="Q112" i="1" a="1"/>
  <c r="Q112" i="1" l="1"/>
  <c r="P112" i="1" a="1"/>
  <c r="P112" i="1" l="1"/>
  <c r="N112" i="1" a="1"/>
  <c r="N112" i="1" s="1"/>
  <c r="M112" i="1" a="1"/>
  <c r="M112" i="1" s="1"/>
  <c r="L112" i="1" a="1"/>
  <c r="L112" i="1" l="1"/>
  <c r="K112" i="1" a="1"/>
  <c r="K112" i="1" s="1"/>
  <c r="J112" i="1" a="1"/>
  <c r="J112" i="1" l="1"/>
  <c r="I112" i="1" a="1"/>
  <c r="I112" i="1" l="1"/>
  <c r="H112" i="1" a="1"/>
  <c r="H112" i="1" l="1"/>
  <c r="G112" i="1" a="1"/>
  <c r="G112" i="1" l="1"/>
  <c r="O112" i="1" s="1"/>
  <c r="F112" i="1" a="1"/>
  <c r="F112" i="1" l="1"/>
  <c r="U111" i="1" a="1"/>
  <c r="U111" i="1" s="1"/>
  <c r="T111" i="1" a="1"/>
  <c r="T111" i="1" l="1"/>
  <c r="S111" i="1" a="1"/>
  <c r="S111" i="1" l="1"/>
  <c r="R111" i="1" a="1"/>
  <c r="R111" i="1" s="1"/>
  <c r="Q111" i="1" a="1"/>
  <c r="Q111" i="1" l="1"/>
  <c r="P111" i="1" a="1"/>
  <c r="P111" i="1" l="1"/>
  <c r="N111" i="1" a="1"/>
  <c r="N111" i="1" s="1"/>
  <c r="M111" i="1" a="1"/>
  <c r="M111" i="1" s="1"/>
  <c r="L111" i="1" a="1"/>
  <c r="L111" i="1" l="1"/>
  <c r="K111" i="1" a="1"/>
  <c r="K111" i="1" s="1"/>
  <c r="J111" i="1" a="1"/>
  <c r="J111" i="1" l="1"/>
  <c r="I111" i="1" a="1"/>
  <c r="I111" i="1" l="1"/>
  <c r="H111" i="1" a="1"/>
  <c r="H111" i="1" l="1"/>
  <c r="G111" i="1" a="1"/>
  <c r="G111" i="1" l="1"/>
  <c r="O111" i="1" s="1"/>
  <c r="F111" i="1" a="1"/>
  <c r="F111" i="1" l="1"/>
  <c r="U110" i="1" a="1"/>
  <c r="U110" i="1" s="1"/>
  <c r="T110" i="1" a="1"/>
  <c r="T110" i="1" l="1"/>
  <c r="S110" i="1" a="1"/>
  <c r="S110" i="1" l="1"/>
  <c r="R110" i="1" a="1"/>
  <c r="R110" i="1" s="1"/>
  <c r="Q110" i="1" a="1"/>
  <c r="Q110" i="1" l="1"/>
  <c r="P110" i="1" a="1"/>
  <c r="P110" i="1" l="1"/>
  <c r="N110" i="1" a="1"/>
  <c r="N110" i="1" s="1"/>
  <c r="M110" i="1" a="1"/>
  <c r="M110" i="1" s="1"/>
  <c r="L110" i="1" a="1"/>
  <c r="L110" i="1" l="1"/>
  <c r="K110" i="1" a="1"/>
  <c r="K110" i="1" s="1"/>
  <c r="J110" i="1" a="1"/>
  <c r="J110" i="1" l="1"/>
  <c r="I110" i="1" a="1"/>
  <c r="I110" i="1" l="1"/>
  <c r="H110" i="1" a="1"/>
  <c r="H110" i="1" l="1"/>
  <c r="G110" i="1" a="1"/>
  <c r="G110" i="1" l="1"/>
  <c r="O110" i="1" s="1"/>
  <c r="F110" i="1" a="1"/>
  <c r="F110" i="1" l="1"/>
  <c r="U109" i="1" a="1"/>
  <c r="U109" i="1" s="1"/>
  <c r="T109" i="1" a="1"/>
  <c r="T109" i="1" l="1"/>
  <c r="S109" i="1" a="1"/>
  <c r="S109" i="1" l="1"/>
  <c r="R109" i="1" a="1"/>
  <c r="R109" i="1" s="1"/>
  <c r="Q109" i="1" a="1"/>
  <c r="Q109" i="1" l="1"/>
  <c r="P109" i="1" a="1"/>
  <c r="P109" i="1" l="1"/>
  <c r="N109" i="1" a="1"/>
  <c r="N109" i="1" s="1"/>
  <c r="M109" i="1" a="1"/>
  <c r="M109" i="1" s="1"/>
  <c r="L109" i="1" a="1"/>
  <c r="L109" i="1" l="1"/>
  <c r="K109" i="1" a="1"/>
  <c r="K109" i="1" s="1"/>
  <c r="J109" i="1" a="1"/>
  <c r="J109" i="1" l="1"/>
  <c r="I109" i="1" a="1"/>
  <c r="I109" i="1" l="1"/>
  <c r="H109" i="1" a="1"/>
  <c r="H109" i="1" l="1"/>
  <c r="G109" i="1" a="1"/>
  <c r="G109" i="1" l="1"/>
  <c r="O109" i="1" s="1"/>
  <c r="F109" i="1" a="1"/>
  <c r="F109" i="1" l="1"/>
  <c r="U108" i="1" a="1"/>
  <c r="U108" i="1" s="1"/>
  <c r="T108" i="1" a="1"/>
  <c r="T108" i="1" l="1"/>
  <c r="S108" i="1" a="1"/>
  <c r="S108" i="1" l="1"/>
  <c r="R108" i="1" a="1"/>
  <c r="R108" i="1" s="1"/>
  <c r="Q108" i="1" a="1"/>
  <c r="Q108" i="1" l="1"/>
  <c r="P108" i="1" a="1"/>
  <c r="P108" i="1" l="1"/>
  <c r="N108" i="1" a="1"/>
  <c r="N108" i="1" s="1"/>
  <c r="M108" i="1" a="1"/>
  <c r="M108" i="1" s="1"/>
  <c r="L108" i="1" a="1"/>
  <c r="L108" i="1" l="1"/>
  <c r="K108" i="1" a="1"/>
  <c r="K108" i="1" s="1"/>
  <c r="J108" i="1" a="1"/>
  <c r="J108" i="1" l="1"/>
  <c r="I108" i="1" a="1"/>
  <c r="I108" i="1" l="1"/>
  <c r="H108" i="1" a="1"/>
  <c r="H108" i="1" l="1"/>
  <c r="G108" i="1" a="1"/>
  <c r="G108" i="1" l="1"/>
  <c r="O108" i="1" s="1"/>
  <c r="F108" i="1" a="1"/>
  <c r="F108" i="1" l="1"/>
  <c r="U107" i="1" a="1"/>
  <c r="U107" i="1" s="1"/>
  <c r="T107" i="1" a="1"/>
  <c r="T107" i="1" l="1"/>
  <c r="S107" i="1" a="1"/>
  <c r="S107" i="1" l="1"/>
  <c r="R107" i="1" a="1"/>
  <c r="R107" i="1" s="1"/>
  <c r="Q107" i="1" a="1"/>
  <c r="Q107" i="1" l="1"/>
  <c r="P107" i="1" a="1"/>
  <c r="P107" i="1" l="1"/>
  <c r="N107" i="1" a="1"/>
  <c r="N107" i="1" s="1"/>
  <c r="M107" i="1" a="1"/>
  <c r="M107" i="1" s="1"/>
  <c r="L107" i="1" a="1"/>
  <c r="L107" i="1" l="1"/>
  <c r="K107" i="1" a="1"/>
  <c r="K107" i="1" s="1"/>
  <c r="J107" i="1" a="1"/>
  <c r="J107" i="1" l="1"/>
  <c r="I107" i="1" a="1"/>
  <c r="I107" i="1" l="1"/>
  <c r="H107" i="1" a="1"/>
  <c r="H107" i="1" l="1"/>
  <c r="G107" i="1" a="1"/>
  <c r="G107" i="1" l="1"/>
  <c r="O107" i="1" s="1"/>
  <c r="F107" i="1" a="1"/>
  <c r="F107" i="1" l="1"/>
  <c r="U106" i="1" a="1"/>
  <c r="U106" i="1" s="1"/>
  <c r="T106" i="1" a="1"/>
  <c r="T106" i="1" l="1"/>
  <c r="S106" i="1" a="1"/>
  <c r="S106" i="1" l="1"/>
  <c r="R106" i="1" a="1"/>
  <c r="R106" i="1" s="1"/>
  <c r="Q106" i="1" a="1"/>
  <c r="Q106" i="1" l="1"/>
  <c r="P106" i="1" a="1"/>
  <c r="P106" i="1" l="1"/>
  <c r="N106" i="1" a="1"/>
  <c r="N106" i="1" s="1"/>
  <c r="M106" i="1" a="1"/>
  <c r="M106" i="1" s="1"/>
  <c r="L106" i="1" a="1"/>
  <c r="L106" i="1" l="1"/>
  <c r="K106" i="1" a="1"/>
  <c r="K106" i="1" s="1"/>
  <c r="J106" i="1" a="1"/>
  <c r="J106" i="1" l="1"/>
  <c r="I106" i="1" a="1"/>
  <c r="I106" i="1" l="1"/>
  <c r="H106" i="1" a="1"/>
  <c r="H106" i="1" l="1"/>
  <c r="G106" i="1" a="1"/>
  <c r="G106" i="1" l="1"/>
  <c r="O106" i="1" s="1"/>
  <c r="F106" i="1" a="1"/>
  <c r="F106" i="1" l="1"/>
  <c r="U105" i="1" a="1"/>
  <c r="U105" i="1" s="1"/>
  <c r="T105" i="1" a="1"/>
  <c r="T105" i="1" l="1"/>
  <c r="S105" i="1" a="1"/>
  <c r="S105" i="1" l="1"/>
  <c r="R105" i="1" a="1"/>
  <c r="R105" i="1" s="1"/>
  <c r="Q105" i="1" a="1"/>
  <c r="Q105" i="1" l="1"/>
  <c r="P105" i="1" a="1"/>
  <c r="P105" i="1" l="1"/>
  <c r="N105" i="1" a="1"/>
  <c r="N105" i="1" s="1"/>
  <c r="M105" i="1" a="1"/>
  <c r="M105" i="1" s="1"/>
  <c r="L105" i="1" a="1"/>
  <c r="L105" i="1" l="1"/>
  <c r="K105" i="1" a="1"/>
  <c r="K105" i="1" s="1"/>
  <c r="J105" i="1" a="1"/>
  <c r="J105" i="1" l="1"/>
  <c r="I105" i="1" a="1"/>
  <c r="I105" i="1" l="1"/>
  <c r="H105" i="1" a="1"/>
  <c r="H105" i="1" l="1"/>
  <c r="G105" i="1" a="1"/>
  <c r="G105" i="1" l="1"/>
  <c r="O105" i="1" s="1"/>
  <c r="F105" i="1" a="1"/>
  <c r="F105" i="1" l="1"/>
  <c r="U104" i="1" a="1"/>
  <c r="U104" i="1" s="1"/>
  <c r="T104" i="1" a="1"/>
  <c r="T104" i="1" l="1"/>
  <c r="S104" i="1" a="1"/>
  <c r="S104" i="1" l="1"/>
  <c r="R104" i="1" a="1"/>
  <c r="R104" i="1" s="1"/>
  <c r="Q104" i="1" a="1"/>
  <c r="Q104" i="1" l="1"/>
  <c r="P104" i="1" a="1"/>
  <c r="P104" i="1" l="1"/>
  <c r="N104" i="1" a="1"/>
  <c r="N104" i="1" s="1"/>
  <c r="M104" i="1" a="1"/>
  <c r="M104" i="1" s="1"/>
  <c r="L104" i="1" a="1"/>
  <c r="L104" i="1" l="1"/>
  <c r="K104" i="1" a="1"/>
  <c r="K104" i="1" s="1"/>
  <c r="J104" i="1" a="1"/>
  <c r="J104" i="1" l="1"/>
  <c r="I104" i="1" a="1"/>
  <c r="I104" i="1" l="1"/>
  <c r="H104" i="1" a="1"/>
  <c r="H104" i="1" l="1"/>
  <c r="G104" i="1" a="1"/>
  <c r="G104" i="1" l="1"/>
  <c r="O104" i="1" s="1"/>
  <c r="F104" i="1" a="1"/>
  <c r="F104" i="1" l="1"/>
  <c r="U103" i="1" a="1"/>
  <c r="U103" i="1" s="1"/>
  <c r="T103" i="1" a="1"/>
  <c r="T103" i="1" l="1"/>
  <c r="S103" i="1" a="1"/>
  <c r="S103" i="1" l="1"/>
  <c r="R103" i="1" a="1"/>
  <c r="R103" i="1" s="1"/>
  <c r="Q103" i="1" a="1"/>
  <c r="Q103" i="1" l="1"/>
  <c r="P103" i="1" a="1"/>
  <c r="P103" i="1" l="1"/>
  <c r="N103" i="1" a="1"/>
  <c r="N103" i="1" s="1"/>
  <c r="M103" i="1" a="1"/>
  <c r="M103" i="1" s="1"/>
  <c r="L103" i="1" a="1"/>
  <c r="L103" i="1" l="1"/>
  <c r="K103" i="1" a="1"/>
  <c r="K103" i="1" s="1"/>
  <c r="J103" i="1" a="1"/>
  <c r="J103" i="1" l="1"/>
  <c r="I103" i="1" a="1"/>
  <c r="I103" i="1" l="1"/>
  <c r="H103" i="1" a="1"/>
  <c r="H103" i="1" l="1"/>
  <c r="G103" i="1" a="1"/>
  <c r="G103" i="1" l="1"/>
  <c r="O103" i="1" s="1"/>
  <c r="F103" i="1" a="1"/>
  <c r="F103" i="1" l="1"/>
  <c r="U102" i="1" a="1"/>
  <c r="U102" i="1" s="1"/>
  <c r="T102" i="1" a="1"/>
  <c r="T102" i="1" l="1"/>
  <c r="S102" i="1" a="1"/>
  <c r="S102" i="1" l="1"/>
  <c r="R102" i="1" a="1"/>
  <c r="R102" i="1" s="1"/>
  <c r="Q102" i="1" a="1"/>
  <c r="Q102" i="1" l="1"/>
  <c r="P102" i="1" a="1"/>
  <c r="P102" i="1" l="1"/>
  <c r="N102" i="1" a="1"/>
  <c r="N102" i="1" s="1"/>
  <c r="M102" i="1" a="1"/>
  <c r="M102" i="1" s="1"/>
  <c r="L102" i="1" a="1"/>
  <c r="L102" i="1" l="1"/>
  <c r="K102" i="1" a="1"/>
  <c r="K102" i="1" s="1"/>
  <c r="J102" i="1" a="1"/>
  <c r="J102" i="1" l="1"/>
  <c r="I102" i="1" a="1"/>
  <c r="I102" i="1" l="1"/>
  <c r="H102" i="1" a="1"/>
  <c r="H102" i="1" l="1"/>
  <c r="G102" i="1" a="1"/>
  <c r="G102" i="1" l="1"/>
  <c r="O102" i="1" s="1"/>
  <c r="F102" i="1" a="1"/>
  <c r="F102" i="1" l="1"/>
  <c r="U101" i="1" a="1"/>
  <c r="U101" i="1" s="1"/>
  <c r="T101" i="1" a="1"/>
  <c r="T101" i="1" l="1"/>
  <c r="S101" i="1" a="1"/>
  <c r="S101" i="1" l="1"/>
  <c r="R101" i="1" a="1"/>
  <c r="R101" i="1" s="1"/>
  <c r="Q101" i="1" a="1"/>
  <c r="Q101" i="1" l="1"/>
  <c r="P101" i="1" a="1"/>
  <c r="P101" i="1" l="1"/>
  <c r="N101" i="1" a="1"/>
  <c r="N101" i="1" s="1"/>
  <c r="M101" i="1" a="1"/>
  <c r="M101" i="1" s="1"/>
  <c r="L101" i="1" a="1"/>
  <c r="L101" i="1" l="1"/>
  <c r="K101" i="1" a="1"/>
  <c r="K101" i="1" s="1"/>
  <c r="J101" i="1" a="1"/>
  <c r="J101" i="1" l="1"/>
  <c r="I101" i="1" a="1"/>
  <c r="I101" i="1" l="1"/>
  <c r="H101" i="1" a="1"/>
  <c r="H101" i="1" l="1"/>
  <c r="G101" i="1" a="1"/>
  <c r="G101" i="1" l="1"/>
  <c r="O101" i="1" s="1"/>
  <c r="F101" i="1" a="1"/>
  <c r="F101" i="1" l="1"/>
  <c r="U100" i="1" a="1"/>
  <c r="U100" i="1" s="1"/>
  <c r="T100" i="1" a="1"/>
  <c r="T100" i="1" l="1"/>
  <c r="S100" i="1" a="1"/>
  <c r="S100" i="1" l="1"/>
  <c r="R100" i="1" a="1"/>
  <c r="R100" i="1" s="1"/>
  <c r="Q100" i="1" a="1"/>
  <c r="Q100" i="1" l="1"/>
  <c r="P100" i="1" a="1"/>
  <c r="P100" i="1" l="1"/>
  <c r="N100" i="1" a="1"/>
  <c r="N100" i="1" s="1"/>
  <c r="M100" i="1" a="1"/>
  <c r="M100" i="1" s="1"/>
  <c r="L100" i="1" a="1"/>
  <c r="L100" i="1" l="1"/>
  <c r="K100" i="1" a="1"/>
  <c r="K100" i="1" s="1"/>
  <c r="J100" i="1" a="1"/>
  <c r="J100" i="1" l="1"/>
  <c r="I100" i="1" a="1"/>
  <c r="I100" i="1" l="1"/>
  <c r="H100" i="1" a="1"/>
  <c r="H100" i="1" l="1"/>
  <c r="G100" i="1" a="1"/>
  <c r="G100" i="1" l="1"/>
  <c r="O100" i="1" s="1"/>
  <c r="F100" i="1" a="1"/>
  <c r="F100" i="1" l="1"/>
  <c r="U99" i="1" a="1"/>
  <c r="U99" i="1" l="1"/>
  <c r="T99" i="1" a="1"/>
  <c r="T99" i="1" s="1"/>
  <c r="S99" i="1" a="1"/>
  <c r="S99" i="1" s="1"/>
  <c r="R99" i="1" a="1"/>
  <c r="R99" i="1" l="1"/>
  <c r="Q99" i="1" a="1"/>
  <c r="Q99" i="1" s="1"/>
  <c r="P99" i="1" a="1"/>
  <c r="P99" i="1" l="1"/>
  <c r="N99" i="1" a="1"/>
  <c r="N99" i="1" s="1"/>
  <c r="M99" i="1" a="1"/>
  <c r="M99" i="1" s="1"/>
  <c r="L99" i="1" a="1"/>
  <c r="L99" i="1" s="1"/>
  <c r="K99" i="1" a="1"/>
  <c r="K99" i="1" s="1"/>
  <c r="J99" i="1" a="1"/>
  <c r="J99" i="1" l="1"/>
  <c r="I99" i="1" a="1"/>
  <c r="I99" i="1" l="1"/>
  <c r="H99" i="1" a="1"/>
  <c r="H99" i="1" l="1"/>
  <c r="G99" i="1" a="1"/>
  <c r="G99" i="1" s="1"/>
  <c r="F99" i="1" a="1"/>
  <c r="F99" i="1" l="1"/>
  <c r="O99" i="1"/>
  <c r="U98" i="1" a="1"/>
  <c r="U98" i="1" l="1"/>
  <c r="T98" i="1" a="1"/>
  <c r="T98" i="1" s="1"/>
  <c r="S98" i="1" a="1"/>
  <c r="S98" i="1" l="1"/>
  <c r="R98" i="1" a="1"/>
  <c r="R98" i="1" l="1"/>
  <c r="Q98" i="1" a="1"/>
  <c r="Q98" i="1" s="1"/>
  <c r="P98" i="1" a="1"/>
  <c r="P98" i="1" l="1"/>
  <c r="N98" i="1" a="1"/>
  <c r="N98" i="1" s="1"/>
  <c r="M98" i="1" a="1"/>
  <c r="M98" i="1" s="1"/>
  <c r="L98" i="1" a="1"/>
  <c r="L98" i="1" s="1"/>
  <c r="K98" i="1" a="1"/>
  <c r="K98" i="1" s="1"/>
  <c r="J98" i="1" a="1"/>
  <c r="J98" i="1" l="1"/>
  <c r="I98" i="1" a="1"/>
  <c r="I98" i="1" l="1"/>
  <c r="H98" i="1" a="1"/>
  <c r="H98" i="1" l="1"/>
  <c r="G98" i="1" a="1"/>
  <c r="G98" i="1" s="1"/>
  <c r="F98" i="1" a="1"/>
  <c r="F98" i="1" l="1"/>
  <c r="O98" i="1"/>
  <c r="U97" i="1" a="1"/>
  <c r="U97" i="1" l="1"/>
  <c r="T97" i="1" a="1"/>
  <c r="T97" i="1" s="1"/>
  <c r="S97" i="1" a="1"/>
  <c r="S97" i="1" l="1"/>
  <c r="R97" i="1" a="1"/>
  <c r="R97" i="1" l="1"/>
  <c r="Q97" i="1" a="1"/>
  <c r="Q97" i="1" s="1"/>
  <c r="P97" i="1" a="1"/>
  <c r="P97" i="1" l="1"/>
  <c r="N97" i="1" a="1"/>
  <c r="N97" i="1" s="1"/>
  <c r="M97" i="1" a="1"/>
  <c r="M97" i="1" s="1"/>
  <c r="L97" i="1" a="1"/>
  <c r="L97" i="1" s="1"/>
  <c r="K97" i="1" a="1"/>
  <c r="K97" i="1" s="1"/>
  <c r="J97" i="1" a="1"/>
  <c r="J97" i="1" l="1"/>
  <c r="I97" i="1" a="1"/>
  <c r="I97" i="1" l="1"/>
  <c r="H97" i="1" a="1"/>
  <c r="H97" i="1" l="1"/>
  <c r="G97" i="1" a="1"/>
  <c r="G97" i="1" s="1"/>
  <c r="F97" i="1" a="1"/>
  <c r="F97" i="1" l="1"/>
  <c r="O97" i="1"/>
  <c r="U96" i="1" a="1"/>
  <c r="U96" i="1" l="1"/>
  <c r="T96" i="1" a="1"/>
  <c r="T96" i="1" s="1"/>
  <c r="S96" i="1" a="1"/>
  <c r="S96" i="1" s="1"/>
  <c r="R96" i="1" a="1"/>
  <c r="R96" i="1" l="1"/>
  <c r="Q96" i="1" a="1"/>
  <c r="Q96" i="1" s="1"/>
  <c r="P96" i="1" a="1"/>
  <c r="P96" i="1" l="1"/>
  <c r="N96" i="1" a="1"/>
  <c r="N96" i="1" s="1"/>
  <c r="M96" i="1" a="1"/>
  <c r="M96" i="1" s="1"/>
  <c r="L96" i="1" a="1"/>
  <c r="L96" i="1" s="1"/>
  <c r="K96" i="1" a="1"/>
  <c r="K96" i="1" s="1"/>
  <c r="J96" i="1" a="1"/>
  <c r="J96" i="1" l="1"/>
  <c r="I96" i="1" a="1"/>
  <c r="I96" i="1" l="1"/>
  <c r="H96" i="1" a="1"/>
  <c r="H96" i="1" l="1"/>
  <c r="G96" i="1" a="1"/>
  <c r="G96" i="1" s="1"/>
  <c r="F96" i="1" a="1"/>
  <c r="F96" i="1" l="1"/>
  <c r="O96" i="1"/>
  <c r="U95" i="1" a="1"/>
  <c r="U95" i="1" l="1"/>
  <c r="T95" i="1" a="1"/>
  <c r="T95" i="1" s="1"/>
  <c r="S95" i="1" a="1"/>
  <c r="S95" i="1" l="1"/>
  <c r="R95" i="1" a="1"/>
  <c r="R95" i="1" l="1"/>
  <c r="Q95" i="1" a="1"/>
  <c r="Q95" i="1" s="1"/>
  <c r="P95" i="1" a="1"/>
  <c r="P95" i="1" l="1"/>
  <c r="N95" i="1" a="1"/>
  <c r="N95" i="1" s="1"/>
  <c r="M95" i="1" a="1"/>
  <c r="M95" i="1" s="1"/>
  <c r="L95" i="1" a="1"/>
  <c r="L95" i="1" s="1"/>
  <c r="K95" i="1" a="1"/>
  <c r="K95" i="1" s="1"/>
  <c r="J95" i="1" a="1"/>
  <c r="J95" i="1" l="1"/>
  <c r="I95" i="1" a="1"/>
  <c r="I95" i="1" l="1"/>
  <c r="H95" i="1" a="1"/>
  <c r="H95" i="1" l="1"/>
  <c r="G95" i="1" a="1"/>
  <c r="G95" i="1" s="1"/>
  <c r="F95" i="1" a="1"/>
  <c r="F95" i="1" l="1"/>
  <c r="O95" i="1"/>
  <c r="U94" i="1" a="1"/>
  <c r="U94" i="1" l="1"/>
  <c r="T94" i="1" a="1"/>
  <c r="T94" i="1" s="1"/>
  <c r="S94" i="1" a="1"/>
  <c r="S94" i="1" s="1"/>
  <c r="R94" i="1" a="1"/>
  <c r="R94" i="1" l="1"/>
  <c r="Q94" i="1" a="1"/>
  <c r="Q94" i="1" s="1"/>
  <c r="P94" i="1" a="1"/>
  <c r="P94" i="1" l="1"/>
  <c r="N94" i="1" a="1"/>
  <c r="N94" i="1" s="1"/>
  <c r="M94" i="1" a="1"/>
  <c r="M94" i="1" s="1"/>
  <c r="L94" i="1" a="1"/>
  <c r="L94" i="1" s="1"/>
  <c r="K94" i="1" a="1"/>
  <c r="K94" i="1" s="1"/>
  <c r="J94" i="1" a="1"/>
  <c r="J94" i="1" l="1"/>
  <c r="I94" i="1" a="1"/>
  <c r="I94" i="1" l="1"/>
  <c r="H94" i="1" a="1"/>
  <c r="H94" i="1" l="1"/>
  <c r="G94" i="1" a="1"/>
  <c r="G94" i="1" s="1"/>
  <c r="F94" i="1" a="1"/>
  <c r="F94" i="1" l="1"/>
  <c r="O94" i="1"/>
  <c r="U93" i="1" a="1"/>
  <c r="U93" i="1" l="1"/>
  <c r="T93" i="1" a="1"/>
  <c r="T93" i="1" s="1"/>
  <c r="S93" i="1" a="1"/>
  <c r="S93" i="1" s="1"/>
  <c r="R93" i="1" a="1"/>
  <c r="R93" i="1" l="1"/>
  <c r="Q93" i="1" a="1"/>
  <c r="Q93" i="1" s="1"/>
  <c r="P93" i="1" a="1"/>
  <c r="P93" i="1" l="1"/>
  <c r="N93" i="1" a="1"/>
  <c r="N93" i="1" s="1"/>
  <c r="M93" i="1" a="1"/>
  <c r="M93" i="1" s="1"/>
  <c r="L93" i="1" a="1"/>
  <c r="L93" i="1" s="1"/>
  <c r="K93" i="1" a="1"/>
  <c r="K93" i="1" s="1"/>
  <c r="J93" i="1" a="1"/>
  <c r="J93" i="1" l="1"/>
  <c r="I93" i="1" a="1"/>
  <c r="I93" i="1" l="1"/>
  <c r="H93" i="1" a="1"/>
  <c r="H93" i="1" l="1"/>
  <c r="G93" i="1" a="1"/>
  <c r="G93" i="1" s="1"/>
  <c r="F93" i="1" a="1"/>
  <c r="F93" i="1" l="1"/>
  <c r="O93" i="1"/>
  <c r="U92" i="1" a="1"/>
  <c r="U92" i="1" l="1"/>
  <c r="T92" i="1" a="1"/>
  <c r="T92" i="1" s="1"/>
  <c r="S92" i="1" a="1"/>
  <c r="S92" i="1" l="1"/>
  <c r="R92" i="1" a="1"/>
  <c r="R92" i="1" l="1"/>
  <c r="Q92" i="1" a="1"/>
  <c r="Q92" i="1" s="1"/>
  <c r="P92" i="1" a="1"/>
  <c r="P92" i="1" l="1"/>
  <c r="N92" i="1" a="1"/>
  <c r="N92" i="1" l="1"/>
  <c r="M92" i="1" a="1"/>
  <c r="M92" i="1" s="1"/>
  <c r="L92" i="1" a="1"/>
  <c r="L92" i="1" s="1"/>
  <c r="K92" i="1" a="1"/>
  <c r="K92" i="1" s="1"/>
  <c r="J92" i="1" a="1"/>
  <c r="J92" i="1" l="1"/>
  <c r="I92" i="1" a="1"/>
  <c r="I92" i="1" l="1"/>
  <c r="H92" i="1" a="1"/>
  <c r="H92" i="1" l="1"/>
  <c r="G92" i="1" a="1"/>
  <c r="G92" i="1" s="1"/>
  <c r="F92" i="1" a="1"/>
  <c r="F92" i="1" l="1"/>
  <c r="O92" i="1"/>
  <c r="U91" i="1" a="1"/>
  <c r="U91" i="1" l="1"/>
  <c r="T91" i="1" a="1"/>
  <c r="T91" i="1" s="1"/>
  <c r="S91" i="1" a="1"/>
  <c r="S91" i="1" l="1"/>
  <c r="R91" i="1" a="1"/>
  <c r="R91" i="1" l="1"/>
  <c r="Q91" i="1" a="1"/>
  <c r="Q91" i="1" s="1"/>
  <c r="P91" i="1" a="1"/>
  <c r="P91" i="1" l="1"/>
  <c r="N91" i="1" a="1"/>
  <c r="N91" i="1" s="1"/>
  <c r="M91" i="1" a="1"/>
  <c r="M91" i="1" s="1"/>
  <c r="L91" i="1" a="1"/>
  <c r="L91" i="1" s="1"/>
  <c r="K91" i="1" a="1"/>
  <c r="K91" i="1" s="1"/>
  <c r="J91" i="1" a="1"/>
  <c r="J91" i="1" l="1"/>
  <c r="I91" i="1" a="1"/>
  <c r="I91" i="1" l="1"/>
  <c r="H91" i="1" a="1"/>
  <c r="H91" i="1" l="1"/>
  <c r="G91" i="1" a="1"/>
  <c r="G91" i="1" s="1"/>
  <c r="F91" i="1" a="1"/>
  <c r="F91" i="1" l="1"/>
  <c r="O91" i="1"/>
  <c r="U90" i="1" a="1"/>
  <c r="U90" i="1" l="1"/>
  <c r="T90" i="1" a="1"/>
  <c r="T90" i="1" s="1"/>
  <c r="S90" i="1" a="1"/>
  <c r="S90" i="1" l="1"/>
  <c r="R90" i="1" a="1"/>
  <c r="R90" i="1" l="1"/>
  <c r="Q90" i="1" a="1"/>
  <c r="Q90" i="1" s="1"/>
  <c r="P90" i="1" a="1"/>
  <c r="P90" i="1" l="1"/>
  <c r="N90" i="1" a="1"/>
  <c r="N90" i="1" s="1"/>
  <c r="M90" i="1" a="1"/>
  <c r="M90" i="1" s="1"/>
  <c r="L90" i="1" a="1"/>
  <c r="L90" i="1" s="1"/>
  <c r="K90" i="1" a="1"/>
  <c r="K90" i="1" s="1"/>
  <c r="J90" i="1" a="1"/>
  <c r="J90" i="1" l="1"/>
  <c r="I90" i="1" a="1"/>
  <c r="I90" i="1" l="1"/>
  <c r="H90" i="1" a="1"/>
  <c r="H90" i="1" l="1"/>
  <c r="G90" i="1" a="1"/>
  <c r="G90" i="1" s="1"/>
  <c r="F90" i="1" a="1"/>
  <c r="F90" i="1" l="1"/>
  <c r="O90" i="1"/>
  <c r="U89" i="1" a="1"/>
  <c r="U89" i="1" l="1"/>
  <c r="T89" i="1" a="1"/>
  <c r="T89" i="1" s="1"/>
  <c r="S89" i="1" a="1"/>
  <c r="S89" i="1" s="1"/>
  <c r="R89" i="1" a="1"/>
  <c r="R89" i="1" l="1"/>
  <c r="Q89" i="1" a="1"/>
  <c r="Q89" i="1" s="1"/>
  <c r="P89" i="1" a="1"/>
  <c r="P89" i="1" l="1"/>
  <c r="N89" i="1" a="1"/>
  <c r="N89" i="1" s="1"/>
  <c r="M89" i="1" a="1"/>
  <c r="M89" i="1" s="1"/>
  <c r="L89" i="1" a="1"/>
  <c r="L89" i="1" s="1"/>
  <c r="K89" i="1" a="1"/>
  <c r="K89" i="1" s="1"/>
  <c r="J89" i="1" a="1"/>
  <c r="J89" i="1" l="1"/>
  <c r="I89" i="1" a="1"/>
  <c r="I89" i="1" l="1"/>
  <c r="H89" i="1" a="1"/>
  <c r="H89" i="1" l="1"/>
  <c r="G89" i="1" a="1"/>
  <c r="G89" i="1" s="1"/>
  <c r="F89" i="1" a="1"/>
  <c r="F89" i="1" l="1"/>
  <c r="O89" i="1"/>
  <c r="U88" i="1" a="1"/>
  <c r="U88" i="1" l="1"/>
  <c r="T88" i="1" a="1"/>
  <c r="T88" i="1" s="1"/>
  <c r="S88" i="1" a="1"/>
  <c r="S88" i="1" l="1"/>
  <c r="R88" i="1" a="1"/>
  <c r="R88" i="1" l="1"/>
  <c r="Q88" i="1" a="1"/>
  <c r="Q88" i="1" s="1"/>
  <c r="P88" i="1" a="1"/>
  <c r="P88" i="1" l="1"/>
  <c r="N88" i="1" a="1"/>
  <c r="N88" i="1" s="1"/>
  <c r="M88" i="1" a="1"/>
  <c r="M88" i="1" s="1"/>
  <c r="L88" i="1" a="1"/>
  <c r="L88" i="1" s="1"/>
  <c r="K88" i="1" a="1"/>
  <c r="K88" i="1" s="1"/>
  <c r="J88" i="1" a="1"/>
  <c r="J88" i="1" l="1"/>
  <c r="I88" i="1" a="1"/>
  <c r="I88" i="1" l="1"/>
  <c r="H88" i="1" a="1"/>
  <c r="H88" i="1" l="1"/>
  <c r="G88" i="1" a="1"/>
  <c r="G88" i="1" s="1"/>
  <c r="F88" i="1" a="1"/>
  <c r="F88" i="1" l="1"/>
  <c r="O88" i="1"/>
  <c r="U87" i="1" a="1"/>
  <c r="U87" i="1" l="1"/>
  <c r="T87" i="1" a="1"/>
  <c r="T87" i="1" s="1"/>
  <c r="S87" i="1" a="1"/>
  <c r="S87" i="1" l="1"/>
  <c r="R87" i="1" a="1"/>
  <c r="R87" i="1" l="1"/>
  <c r="Q87" i="1" a="1"/>
  <c r="Q87" i="1" s="1"/>
  <c r="P87" i="1" a="1"/>
  <c r="P87" i="1" l="1"/>
  <c r="N87" i="1" a="1"/>
  <c r="N87" i="1" l="1"/>
  <c r="M87" i="1" a="1"/>
  <c r="M87" i="1" s="1"/>
  <c r="L87" i="1" a="1"/>
  <c r="L87" i="1" s="1"/>
  <c r="K87" i="1" a="1"/>
  <c r="K87" i="1" s="1"/>
  <c r="J87" i="1" a="1"/>
  <c r="J87" i="1" l="1"/>
  <c r="I87" i="1" a="1"/>
  <c r="I87" i="1" l="1"/>
  <c r="H87" i="1" a="1"/>
  <c r="H87" i="1" l="1"/>
  <c r="G87" i="1" a="1"/>
  <c r="G87" i="1" s="1"/>
  <c r="F87" i="1" a="1"/>
  <c r="F87" i="1" l="1"/>
  <c r="O87" i="1"/>
  <c r="U86" i="1" a="1"/>
  <c r="U86" i="1" l="1"/>
  <c r="T86" i="1" a="1"/>
  <c r="T86" i="1" s="1"/>
  <c r="S86" i="1" a="1"/>
  <c r="S86" i="1" s="1"/>
  <c r="R86" i="1" a="1"/>
  <c r="R86" i="1" l="1"/>
  <c r="Q86" i="1" a="1"/>
  <c r="Q86" i="1" s="1"/>
  <c r="P86" i="1" a="1"/>
  <c r="P86" i="1" l="1"/>
  <c r="N86" i="1" a="1"/>
  <c r="N86" i="1" s="1"/>
  <c r="M86" i="1" a="1"/>
  <c r="M86" i="1" s="1"/>
  <c r="L86" i="1" a="1"/>
  <c r="L86" i="1" s="1"/>
  <c r="K86" i="1" a="1"/>
  <c r="K86" i="1" s="1"/>
  <c r="J86" i="1" a="1"/>
  <c r="J86" i="1" l="1"/>
  <c r="I86" i="1" a="1"/>
  <c r="I86" i="1" l="1"/>
  <c r="H86" i="1" a="1"/>
  <c r="H86" i="1" l="1"/>
  <c r="G86" i="1" a="1"/>
  <c r="G86" i="1" s="1"/>
  <c r="F86" i="1" a="1"/>
  <c r="F86" i="1" l="1"/>
  <c r="O86" i="1"/>
  <c r="U85" i="1" a="1"/>
  <c r="U85" i="1" l="1"/>
  <c r="T85" i="1" a="1"/>
  <c r="T85" i="1" s="1"/>
  <c r="S85" i="1" a="1"/>
  <c r="S85" i="1" s="1"/>
  <c r="R85" i="1" a="1"/>
  <c r="R85" i="1" l="1"/>
  <c r="Q85" i="1" a="1"/>
  <c r="Q85" i="1" s="1"/>
  <c r="P85" i="1" a="1"/>
  <c r="P85" i="1" l="1"/>
  <c r="N85" i="1" a="1"/>
  <c r="N85" i="1" s="1"/>
  <c r="M85" i="1" a="1"/>
  <c r="M85" i="1" s="1"/>
  <c r="L85" i="1" a="1"/>
  <c r="L85" i="1" s="1"/>
  <c r="K85" i="1" a="1"/>
  <c r="K85" i="1" s="1"/>
  <c r="J85" i="1" a="1"/>
  <c r="J85" i="1" l="1"/>
  <c r="I85" i="1" a="1"/>
  <c r="I85" i="1" l="1"/>
  <c r="H85" i="1" a="1"/>
  <c r="H85" i="1" l="1"/>
  <c r="G85" i="1" a="1"/>
  <c r="G85" i="1" s="1"/>
  <c r="F85" i="1" a="1"/>
  <c r="F85" i="1" l="1"/>
  <c r="O85" i="1"/>
  <c r="U84" i="1" a="1"/>
  <c r="U84" i="1" l="1"/>
  <c r="T84" i="1" a="1"/>
  <c r="T84" i="1" s="1"/>
  <c r="S84" i="1" a="1"/>
  <c r="S84" i="1" s="1"/>
  <c r="R84" i="1" a="1"/>
  <c r="R84" i="1" l="1"/>
  <c r="Q84" i="1" a="1"/>
  <c r="Q84" i="1" s="1"/>
  <c r="P84" i="1" a="1"/>
  <c r="P84" i="1" l="1"/>
  <c r="N84" i="1" a="1"/>
  <c r="N84" i="1" s="1"/>
  <c r="M84" i="1" a="1"/>
  <c r="M84" i="1" s="1"/>
  <c r="L84" i="1" a="1"/>
  <c r="L84" i="1" s="1"/>
  <c r="K84" i="1" a="1"/>
  <c r="K84" i="1" s="1"/>
  <c r="J84" i="1" a="1"/>
  <c r="J84" i="1" l="1"/>
  <c r="I84" i="1" a="1"/>
  <c r="I84" i="1" l="1"/>
  <c r="H84" i="1" a="1"/>
  <c r="H84" i="1" l="1"/>
  <c r="G84" i="1" a="1"/>
  <c r="G84" i="1" s="1"/>
  <c r="F84" i="1" a="1"/>
  <c r="F84" i="1" l="1"/>
  <c r="O84" i="1"/>
  <c r="U83" i="1" a="1"/>
  <c r="U83" i="1" l="1"/>
  <c r="T83" i="1" a="1"/>
  <c r="T83" i="1" s="1"/>
  <c r="S83" i="1" a="1"/>
  <c r="S83" i="1" l="1"/>
  <c r="R83" i="1" a="1"/>
  <c r="R83" i="1" l="1"/>
  <c r="Q83" i="1" a="1"/>
  <c r="Q83" i="1" s="1"/>
  <c r="P83" i="1" a="1"/>
  <c r="P83" i="1" l="1"/>
  <c r="N83" i="1" a="1"/>
  <c r="N83" i="1" l="1"/>
  <c r="M83" i="1" a="1"/>
  <c r="M83" i="1" s="1"/>
  <c r="L83" i="1" a="1"/>
  <c r="L83" i="1" s="1"/>
  <c r="K83" i="1" a="1"/>
  <c r="K83" i="1" s="1"/>
  <c r="J83" i="1" a="1"/>
  <c r="J83" i="1" l="1"/>
  <c r="I83" i="1" a="1"/>
  <c r="I83" i="1" l="1"/>
  <c r="H83" i="1" a="1"/>
  <c r="H83" i="1" l="1"/>
  <c r="G83" i="1" a="1"/>
  <c r="G83" i="1" s="1"/>
  <c r="F83" i="1" a="1"/>
  <c r="F83" i="1" l="1"/>
  <c r="O83" i="1"/>
  <c r="U82" i="1" a="1"/>
  <c r="U82" i="1" l="1"/>
  <c r="T82" i="1" a="1"/>
  <c r="T82" i="1" s="1"/>
  <c r="S82" i="1" a="1"/>
  <c r="S82" i="1" s="1"/>
  <c r="R82" i="1" a="1"/>
  <c r="R82" i="1" l="1"/>
  <c r="Q82" i="1" a="1"/>
  <c r="Q82" i="1" s="1"/>
  <c r="P82" i="1" a="1"/>
  <c r="P82" i="1" l="1"/>
  <c r="N82" i="1" a="1"/>
  <c r="N82" i="1" s="1"/>
  <c r="M82" i="1" a="1"/>
  <c r="M82" i="1" s="1"/>
  <c r="L82" i="1" a="1"/>
  <c r="L82" i="1" s="1"/>
  <c r="K82" i="1" a="1"/>
  <c r="K82" i="1" s="1"/>
  <c r="J82" i="1" a="1"/>
  <c r="J82" i="1" l="1"/>
  <c r="I82" i="1" a="1"/>
  <c r="I82" i="1" l="1"/>
  <c r="H82" i="1" a="1"/>
  <c r="H82" i="1" l="1"/>
  <c r="G82" i="1" a="1"/>
  <c r="G82" i="1" s="1"/>
  <c r="F82" i="1" a="1"/>
  <c r="F82" i="1" l="1"/>
  <c r="O82" i="1"/>
  <c r="U81" i="1" a="1"/>
  <c r="U81" i="1" l="1"/>
  <c r="T81" i="1" a="1"/>
  <c r="T81" i="1" s="1"/>
  <c r="S81" i="1" a="1"/>
  <c r="S81" i="1" s="1"/>
  <c r="R81" i="1" a="1"/>
  <c r="R81" i="1" l="1"/>
  <c r="Q81" i="1" a="1"/>
  <c r="Q81" i="1" s="1"/>
  <c r="P81" i="1" a="1"/>
  <c r="P81" i="1" l="1"/>
  <c r="N81" i="1" a="1"/>
  <c r="N81" i="1" s="1"/>
  <c r="M81" i="1" a="1"/>
  <c r="M81" i="1" s="1"/>
  <c r="L81" i="1" a="1"/>
  <c r="L81" i="1" s="1"/>
  <c r="K81" i="1" a="1"/>
  <c r="K81" i="1" s="1"/>
  <c r="J81" i="1" a="1"/>
  <c r="J81" i="1" l="1"/>
  <c r="I81" i="1" a="1"/>
  <c r="I81" i="1" l="1"/>
  <c r="H81" i="1" a="1"/>
  <c r="H81" i="1" l="1"/>
  <c r="G81" i="1" a="1"/>
  <c r="G81" i="1" s="1"/>
  <c r="F81" i="1" a="1"/>
  <c r="F81" i="1" l="1"/>
  <c r="O81" i="1"/>
  <c r="U80" i="1" a="1"/>
  <c r="U80" i="1" l="1"/>
  <c r="T80" i="1" a="1"/>
  <c r="T80" i="1" s="1"/>
  <c r="S80" i="1" a="1"/>
  <c r="S80" i="1" s="1"/>
  <c r="R80" i="1" a="1"/>
  <c r="R80" i="1" l="1"/>
  <c r="Q80" i="1" a="1"/>
  <c r="Q80" i="1" s="1"/>
  <c r="P80" i="1" a="1"/>
  <c r="P80" i="1" l="1"/>
  <c r="N80" i="1" a="1"/>
  <c r="N80" i="1" s="1"/>
  <c r="M80" i="1" a="1"/>
  <c r="M80" i="1" s="1"/>
  <c r="L80" i="1" a="1"/>
  <c r="L80" i="1" s="1"/>
  <c r="K80" i="1" a="1"/>
  <c r="K80" i="1" s="1"/>
  <c r="J80" i="1" a="1"/>
  <c r="J80" i="1" l="1"/>
  <c r="I80" i="1" a="1"/>
  <c r="I80" i="1" l="1"/>
  <c r="H80" i="1" a="1"/>
  <c r="H80" i="1" l="1"/>
  <c r="G80" i="1" a="1"/>
  <c r="G80" i="1" s="1"/>
  <c r="F80" i="1" a="1"/>
  <c r="F80" i="1" l="1"/>
  <c r="O80" i="1"/>
  <c r="U79" i="1" a="1"/>
  <c r="U79" i="1" l="1"/>
  <c r="T79" i="1" a="1"/>
  <c r="T79" i="1" s="1"/>
  <c r="S79" i="1" a="1"/>
  <c r="S79" i="1" l="1"/>
  <c r="R79" i="1" a="1"/>
  <c r="R79" i="1" l="1"/>
  <c r="Q79" i="1" a="1"/>
  <c r="Q79" i="1" s="1"/>
  <c r="P79" i="1" a="1"/>
  <c r="P79" i="1" l="1"/>
  <c r="N79" i="1" a="1"/>
  <c r="N79" i="1" s="1"/>
  <c r="M79" i="1" a="1"/>
  <c r="M79" i="1" s="1"/>
  <c r="L79" i="1" a="1"/>
  <c r="L79" i="1" s="1"/>
  <c r="K79" i="1" a="1"/>
  <c r="K79" i="1" s="1"/>
  <c r="J79" i="1" a="1"/>
  <c r="J79" i="1" l="1"/>
  <c r="I79" i="1" a="1"/>
  <c r="I79" i="1" l="1"/>
  <c r="H79" i="1" a="1"/>
  <c r="H79" i="1" l="1"/>
  <c r="G79" i="1" a="1"/>
  <c r="G79" i="1" s="1"/>
  <c r="F79" i="1" a="1"/>
  <c r="F79" i="1" l="1"/>
  <c r="O79" i="1"/>
  <c r="U78" i="1" a="1"/>
  <c r="U78" i="1" l="1"/>
  <c r="T78" i="1" a="1"/>
  <c r="T78" i="1" s="1"/>
  <c r="S78" i="1" a="1"/>
  <c r="S78" i="1" s="1"/>
  <c r="R78" i="1" a="1"/>
  <c r="R78" i="1" l="1"/>
  <c r="Q78" i="1" a="1"/>
  <c r="Q78" i="1" s="1"/>
  <c r="P78" i="1" a="1"/>
  <c r="P78" i="1" l="1"/>
  <c r="N78" i="1" a="1"/>
  <c r="N78" i="1" s="1"/>
  <c r="M78" i="1" a="1"/>
  <c r="M78" i="1" s="1"/>
  <c r="L78" i="1" a="1"/>
  <c r="L78" i="1" s="1"/>
  <c r="K78" i="1" a="1"/>
  <c r="K78" i="1" s="1"/>
  <c r="J78" i="1" a="1"/>
  <c r="J78" i="1" l="1"/>
  <c r="I78" i="1" a="1"/>
  <c r="I78" i="1" l="1"/>
  <c r="H78" i="1" a="1"/>
  <c r="H78" i="1" l="1"/>
  <c r="G78" i="1" a="1"/>
  <c r="G78" i="1" s="1"/>
  <c r="F78" i="1" a="1"/>
  <c r="F78" i="1" l="1"/>
  <c r="O78" i="1"/>
  <c r="U77" i="1" a="1"/>
  <c r="U77" i="1" l="1"/>
  <c r="T77" i="1" a="1"/>
  <c r="T77" i="1" s="1"/>
  <c r="S77" i="1" a="1"/>
  <c r="S77" i="1" s="1"/>
  <c r="R77" i="1" a="1"/>
  <c r="R77" i="1" l="1"/>
  <c r="Q77" i="1" a="1"/>
  <c r="Q77" i="1" s="1"/>
  <c r="P77" i="1" a="1"/>
  <c r="P77" i="1" l="1"/>
  <c r="N77" i="1" a="1"/>
  <c r="N77" i="1" s="1"/>
  <c r="M77" i="1" a="1"/>
  <c r="M77" i="1" s="1"/>
  <c r="L77" i="1" a="1"/>
  <c r="L77" i="1" s="1"/>
  <c r="K77" i="1" a="1"/>
  <c r="K77" i="1" s="1"/>
  <c r="J77" i="1" a="1"/>
  <c r="J77" i="1" l="1"/>
  <c r="I77" i="1" a="1"/>
  <c r="I77" i="1" l="1"/>
  <c r="H77" i="1" a="1"/>
  <c r="H77" i="1" l="1"/>
  <c r="G77" i="1" a="1"/>
  <c r="G77" i="1" s="1"/>
  <c r="F77" i="1" a="1"/>
  <c r="F77" i="1" l="1"/>
  <c r="O77" i="1"/>
  <c r="U76" i="1" a="1"/>
  <c r="U76" i="1" l="1"/>
  <c r="T76" i="1" a="1"/>
  <c r="T76" i="1" s="1"/>
  <c r="S76" i="1" a="1"/>
  <c r="S76" i="1" s="1"/>
  <c r="R76" i="1" a="1"/>
  <c r="R76" i="1" l="1"/>
  <c r="Q76" i="1" a="1"/>
  <c r="Q76" i="1" s="1"/>
  <c r="P76" i="1" a="1"/>
  <c r="P76" i="1" l="1"/>
  <c r="N76" i="1" a="1"/>
  <c r="N76" i="1" s="1"/>
  <c r="M76" i="1" a="1"/>
  <c r="M76" i="1" s="1"/>
  <c r="L76" i="1" a="1"/>
  <c r="L76" i="1" s="1"/>
  <c r="K76" i="1" a="1"/>
  <c r="K76" i="1" s="1"/>
  <c r="J76" i="1" a="1"/>
  <c r="J76" i="1" l="1"/>
  <c r="I76" i="1" a="1"/>
  <c r="I76" i="1" l="1"/>
  <c r="H76" i="1" a="1"/>
  <c r="H76" i="1" l="1"/>
  <c r="G76" i="1" a="1"/>
  <c r="G76" i="1" s="1"/>
  <c r="F76" i="1" a="1"/>
  <c r="F76" i="1" l="1"/>
  <c r="O76" i="1"/>
  <c r="U75" i="1" a="1"/>
  <c r="U75" i="1" l="1"/>
  <c r="T75" i="1" a="1"/>
  <c r="T75" i="1" s="1"/>
  <c r="S75" i="1" a="1"/>
  <c r="S75" i="1" s="1"/>
  <c r="R75" i="1" a="1"/>
  <c r="R75" i="1" l="1"/>
  <c r="Q75" i="1" a="1"/>
  <c r="Q75" i="1" s="1"/>
  <c r="P75" i="1" a="1"/>
  <c r="P75" i="1" l="1"/>
  <c r="N75" i="1" a="1"/>
  <c r="N75" i="1" s="1"/>
  <c r="M75" i="1" a="1"/>
  <c r="M75" i="1" s="1"/>
  <c r="L75" i="1" a="1"/>
  <c r="L75" i="1" s="1"/>
  <c r="K75" i="1" a="1"/>
  <c r="K75" i="1" s="1"/>
  <c r="J75" i="1" a="1"/>
  <c r="J75" i="1" l="1"/>
  <c r="I75" i="1" a="1"/>
  <c r="I75" i="1" l="1"/>
  <c r="H75" i="1" a="1"/>
  <c r="H75" i="1" l="1"/>
  <c r="G75" i="1" a="1"/>
  <c r="G75" i="1" s="1"/>
  <c r="F75" i="1" a="1"/>
  <c r="F75" i="1" l="1"/>
  <c r="O75" i="1"/>
  <c r="U74" i="1" a="1"/>
  <c r="U74" i="1" l="1"/>
  <c r="T74" i="1" a="1"/>
  <c r="T74" i="1" s="1"/>
  <c r="S74" i="1" a="1"/>
  <c r="S74" i="1" l="1"/>
  <c r="R74" i="1" a="1"/>
  <c r="R74" i="1" l="1"/>
  <c r="Q74" i="1" a="1"/>
  <c r="Q74" i="1" s="1"/>
  <c r="P74" i="1" a="1"/>
  <c r="P74" i="1" l="1"/>
  <c r="N74" i="1" a="1"/>
  <c r="N74" i="1" s="1"/>
  <c r="M74" i="1" a="1"/>
  <c r="M74" i="1" s="1"/>
  <c r="L74" i="1" a="1"/>
  <c r="L74" i="1" s="1"/>
  <c r="K74" i="1" a="1"/>
  <c r="K74" i="1" s="1"/>
  <c r="J74" i="1" a="1"/>
  <c r="J74" i="1" l="1"/>
  <c r="I74" i="1" a="1"/>
  <c r="I74" i="1" l="1"/>
  <c r="H74" i="1" a="1"/>
  <c r="H74" i="1" l="1"/>
  <c r="G74" i="1" a="1"/>
  <c r="G74" i="1" s="1"/>
  <c r="F74" i="1" a="1"/>
  <c r="F74" i="1" l="1"/>
  <c r="O74" i="1"/>
  <c r="U73" i="1" a="1"/>
  <c r="U73" i="1" l="1"/>
  <c r="T73" i="1" a="1"/>
  <c r="T73" i="1" s="1"/>
  <c r="S73" i="1" a="1"/>
  <c r="S73" i="1" s="1"/>
  <c r="R73" i="1" a="1"/>
  <c r="R73" i="1" l="1"/>
  <c r="Q73" i="1" a="1"/>
  <c r="Q73" i="1" s="1"/>
  <c r="P73" i="1" a="1"/>
  <c r="P73" i="1" l="1"/>
  <c r="N73" i="1" a="1"/>
  <c r="N73" i="1" s="1"/>
  <c r="M73" i="1" a="1"/>
  <c r="M73" i="1" s="1"/>
  <c r="L73" i="1" a="1"/>
  <c r="L73" i="1" s="1"/>
  <c r="K73" i="1" a="1"/>
  <c r="K73" i="1" s="1"/>
  <c r="J73" i="1" a="1"/>
  <c r="J73" i="1" l="1"/>
  <c r="I73" i="1" a="1"/>
  <c r="I73" i="1" l="1"/>
  <c r="H73" i="1" a="1"/>
  <c r="H73" i="1" l="1"/>
  <c r="G73" i="1" a="1"/>
  <c r="G73" i="1" s="1"/>
  <c r="F73" i="1" a="1"/>
  <c r="F73" i="1" l="1"/>
  <c r="O73" i="1"/>
  <c r="U72" i="1" a="1"/>
  <c r="U72" i="1" l="1"/>
  <c r="T72" i="1" a="1"/>
  <c r="T72" i="1" s="1"/>
  <c r="S72" i="1" a="1"/>
  <c r="S72" i="1" s="1"/>
  <c r="R72" i="1" a="1"/>
  <c r="R72" i="1" l="1"/>
  <c r="Q72" i="1" a="1"/>
  <c r="Q72" i="1" s="1"/>
  <c r="P72" i="1" a="1"/>
  <c r="P72" i="1" l="1"/>
  <c r="N72" i="1" a="1"/>
  <c r="N72" i="1" s="1"/>
  <c r="M72" i="1" a="1"/>
  <c r="M72" i="1" s="1"/>
  <c r="L72" i="1" a="1"/>
  <c r="L72" i="1" s="1"/>
  <c r="K72" i="1" a="1"/>
  <c r="K72" i="1" s="1"/>
  <c r="J72" i="1" a="1"/>
  <c r="J72" i="1" l="1"/>
  <c r="I72" i="1" a="1"/>
  <c r="I72" i="1" l="1"/>
  <c r="H72" i="1" a="1"/>
  <c r="H72" i="1" l="1"/>
  <c r="G72" i="1" a="1"/>
  <c r="G72" i="1" s="1"/>
  <c r="F72" i="1" a="1"/>
  <c r="F72" i="1" l="1"/>
  <c r="O72" i="1"/>
  <c r="U71" i="1" a="1"/>
  <c r="U71" i="1" l="1"/>
  <c r="T71" i="1" a="1"/>
  <c r="T71" i="1" s="1"/>
  <c r="S71" i="1" a="1"/>
  <c r="S71" i="1" s="1"/>
  <c r="R71" i="1" a="1"/>
  <c r="R71" i="1" l="1"/>
  <c r="Q71" i="1" a="1"/>
  <c r="Q71" i="1" s="1"/>
  <c r="P71" i="1" a="1"/>
  <c r="P71" i="1" l="1"/>
  <c r="N71" i="1" a="1"/>
  <c r="N71" i="1" s="1"/>
  <c r="M71" i="1" a="1"/>
  <c r="M71" i="1" s="1"/>
  <c r="L71" i="1" a="1"/>
  <c r="L71" i="1" s="1"/>
  <c r="K71" i="1" a="1"/>
  <c r="K71" i="1" s="1"/>
  <c r="J71" i="1" a="1"/>
  <c r="J71" i="1" l="1"/>
  <c r="I71" i="1" a="1"/>
  <c r="I71" i="1" l="1"/>
  <c r="H71" i="1" a="1"/>
  <c r="H71" i="1" l="1"/>
  <c r="G71" i="1" a="1"/>
  <c r="G71" i="1" s="1"/>
  <c r="F71" i="1" a="1"/>
  <c r="F71" i="1" l="1"/>
  <c r="O71" i="1"/>
  <c r="U70" i="1" a="1"/>
  <c r="U70" i="1" l="1"/>
  <c r="T70" i="1" a="1"/>
  <c r="T70" i="1" s="1"/>
  <c r="S70" i="1" a="1"/>
  <c r="S70" i="1" s="1"/>
  <c r="R70" i="1" a="1"/>
  <c r="R70" i="1" l="1"/>
  <c r="Q70" i="1" a="1"/>
  <c r="Q70" i="1" s="1"/>
  <c r="P70" i="1" a="1"/>
  <c r="P70" i="1" l="1"/>
  <c r="N70" i="1" a="1"/>
  <c r="N70" i="1" s="1"/>
  <c r="M70" i="1" a="1"/>
  <c r="M70" i="1" s="1"/>
  <c r="L70" i="1" a="1"/>
  <c r="L70" i="1" s="1"/>
  <c r="K70" i="1" a="1"/>
  <c r="K70" i="1" s="1"/>
  <c r="J70" i="1" a="1"/>
  <c r="J70" i="1" l="1"/>
  <c r="I70" i="1" a="1"/>
  <c r="I70" i="1" l="1"/>
  <c r="H70" i="1" a="1"/>
  <c r="H70" i="1" l="1"/>
  <c r="G70" i="1" a="1"/>
  <c r="G70" i="1" s="1"/>
  <c r="F70" i="1" a="1"/>
  <c r="F70" i="1" l="1"/>
  <c r="O70" i="1"/>
  <c r="U69" i="1" a="1"/>
  <c r="U69" i="1" l="1"/>
  <c r="T69" i="1" a="1"/>
  <c r="T69" i="1" s="1"/>
  <c r="S69" i="1" a="1"/>
  <c r="S69" i="1" s="1"/>
  <c r="R69" i="1" a="1"/>
  <c r="R69" i="1" l="1"/>
  <c r="Q69" i="1" a="1"/>
  <c r="Q69" i="1" s="1"/>
  <c r="P69" i="1" a="1"/>
  <c r="P69" i="1" l="1"/>
  <c r="N69" i="1" a="1"/>
  <c r="N69" i="1" s="1"/>
  <c r="M69" i="1" a="1"/>
  <c r="M69" i="1" s="1"/>
  <c r="L69" i="1" a="1"/>
  <c r="L69" i="1" s="1"/>
  <c r="K69" i="1" a="1"/>
  <c r="K69" i="1" s="1"/>
  <c r="J69" i="1" a="1"/>
  <c r="J69" i="1" l="1"/>
  <c r="I69" i="1" a="1"/>
  <c r="I69" i="1" l="1"/>
  <c r="H69" i="1" a="1"/>
  <c r="H69" i="1" l="1"/>
  <c r="G69" i="1" a="1"/>
  <c r="G69" i="1" s="1"/>
  <c r="F69" i="1" a="1"/>
  <c r="F69" i="1" l="1"/>
  <c r="O69" i="1"/>
  <c r="U68" i="1" a="1"/>
  <c r="U68" i="1" l="1"/>
  <c r="T68" i="1" a="1"/>
  <c r="T68" i="1" s="1"/>
  <c r="S68" i="1" a="1"/>
  <c r="S68" i="1" l="1"/>
  <c r="R68" i="1" a="1"/>
  <c r="R68" i="1" l="1"/>
  <c r="Q68" i="1" a="1"/>
  <c r="Q68" i="1" s="1"/>
  <c r="P68" i="1" a="1"/>
  <c r="P68" i="1" l="1"/>
  <c r="N68" i="1" a="1"/>
  <c r="N68" i="1" s="1"/>
  <c r="M68" i="1" a="1"/>
  <c r="M68" i="1" s="1"/>
  <c r="L68" i="1" a="1"/>
  <c r="L68" i="1" s="1"/>
  <c r="K68" i="1" a="1"/>
  <c r="K68" i="1" s="1"/>
  <c r="J68" i="1" a="1"/>
  <c r="J68" i="1" l="1"/>
  <c r="I68" i="1" a="1"/>
  <c r="I68" i="1" l="1"/>
  <c r="H68" i="1" a="1"/>
  <c r="H68" i="1" l="1"/>
  <c r="G68" i="1" a="1"/>
  <c r="G68" i="1" s="1"/>
  <c r="F68" i="1" a="1"/>
  <c r="F68" i="1" l="1"/>
  <c r="O68" i="1"/>
  <c r="U67" i="1" a="1"/>
  <c r="U67" i="1" l="1"/>
  <c r="T67" i="1" a="1"/>
  <c r="T67" i="1" s="1"/>
  <c r="S67" i="1" a="1"/>
  <c r="S67" i="1" s="1"/>
  <c r="R67" i="1" a="1"/>
  <c r="R67" i="1" l="1"/>
  <c r="Q67" i="1" a="1"/>
  <c r="Q67" i="1" s="1"/>
  <c r="P67" i="1" a="1"/>
  <c r="P67" i="1" l="1"/>
  <c r="N67" i="1" a="1"/>
  <c r="N67" i="1" s="1"/>
  <c r="M67" i="1" a="1"/>
  <c r="M67" i="1" s="1"/>
  <c r="L67" i="1" a="1"/>
  <c r="L67" i="1" s="1"/>
  <c r="K67" i="1" a="1"/>
  <c r="K67" i="1" s="1"/>
  <c r="J67" i="1" a="1"/>
  <c r="J67" i="1" l="1"/>
  <c r="I67" i="1" a="1"/>
  <c r="I67" i="1" l="1"/>
  <c r="H67" i="1" a="1"/>
  <c r="H67" i="1" l="1"/>
  <c r="G67" i="1" a="1"/>
  <c r="G67" i="1" s="1"/>
  <c r="F67" i="1" a="1"/>
  <c r="F67" i="1" l="1"/>
  <c r="O67" i="1"/>
  <c r="U66" i="1" a="1"/>
  <c r="U66" i="1" l="1"/>
  <c r="T66" i="1" a="1"/>
  <c r="T66" i="1" s="1"/>
  <c r="S66" i="1" a="1"/>
  <c r="S66" i="1" s="1"/>
  <c r="R66" i="1" a="1"/>
  <c r="R66" i="1" l="1"/>
  <c r="Q66" i="1" a="1"/>
  <c r="Q66" i="1" s="1"/>
  <c r="P66" i="1" a="1"/>
  <c r="P66" i="1" l="1"/>
  <c r="N66" i="1" a="1"/>
  <c r="N66" i="1" s="1"/>
  <c r="M66" i="1" a="1"/>
  <c r="M66" i="1" s="1"/>
  <c r="L66" i="1" a="1"/>
  <c r="L66" i="1" s="1"/>
  <c r="K66" i="1" a="1"/>
  <c r="K66" i="1" s="1"/>
  <c r="J66" i="1" a="1"/>
  <c r="J66" i="1" l="1"/>
  <c r="I66" i="1" a="1"/>
  <c r="I66" i="1" l="1"/>
  <c r="H66" i="1" a="1"/>
  <c r="H66" i="1" l="1"/>
  <c r="G66" i="1" a="1"/>
  <c r="G66" i="1" s="1"/>
  <c r="F66" i="1" a="1"/>
  <c r="F66" i="1" l="1"/>
  <c r="O66" i="1"/>
  <c r="U65" i="1" a="1"/>
  <c r="U65" i="1" l="1"/>
  <c r="T65" i="1" a="1"/>
  <c r="T65" i="1" s="1"/>
  <c r="S65" i="1" a="1"/>
  <c r="S65" i="1" s="1"/>
  <c r="R65" i="1" a="1"/>
  <c r="R65" i="1" l="1"/>
  <c r="Q65" i="1" a="1"/>
  <c r="Q65" i="1" s="1"/>
  <c r="P65" i="1" a="1"/>
  <c r="P65" i="1" l="1"/>
  <c r="N65" i="1" a="1"/>
  <c r="N65" i="1" s="1"/>
  <c r="M65" i="1" a="1"/>
  <c r="M65" i="1" s="1"/>
  <c r="L65" i="1" a="1"/>
  <c r="L65" i="1" s="1"/>
  <c r="K65" i="1" a="1"/>
  <c r="K65" i="1" s="1"/>
  <c r="J65" i="1" a="1"/>
  <c r="J65" i="1" l="1"/>
  <c r="I65" i="1" a="1"/>
  <c r="I65" i="1" l="1"/>
  <c r="H65" i="1" a="1"/>
  <c r="H65" i="1" l="1"/>
  <c r="G65" i="1" a="1"/>
  <c r="G65" i="1" s="1"/>
  <c r="F65" i="1" a="1"/>
  <c r="F65" i="1" l="1"/>
  <c r="O65" i="1"/>
  <c r="U64" i="1" a="1"/>
  <c r="U64" i="1" l="1"/>
  <c r="T64" i="1" a="1"/>
  <c r="T64" i="1" s="1"/>
  <c r="S64" i="1" a="1"/>
  <c r="S64" i="1" l="1"/>
  <c r="R64" i="1" a="1"/>
  <c r="R64" i="1" l="1"/>
  <c r="Q64" i="1" a="1"/>
  <c r="Q64" i="1" s="1"/>
  <c r="P64" i="1" a="1"/>
  <c r="P64" i="1" l="1"/>
  <c r="N64" i="1" a="1"/>
  <c r="N64" i="1" s="1"/>
  <c r="M64" i="1" a="1"/>
  <c r="M64" i="1" s="1"/>
  <c r="L64" i="1" a="1"/>
  <c r="L64" i="1" s="1"/>
  <c r="K64" i="1" a="1"/>
  <c r="K64" i="1" s="1"/>
  <c r="J64" i="1" a="1"/>
  <c r="J64" i="1" l="1"/>
  <c r="I64" i="1" a="1"/>
  <c r="I64" i="1" l="1"/>
  <c r="H64" i="1" a="1"/>
  <c r="H64" i="1" l="1"/>
  <c r="G64" i="1" a="1"/>
  <c r="G64" i="1" s="1"/>
  <c r="F64" i="1" a="1"/>
  <c r="F64" i="1" l="1"/>
  <c r="O64" i="1"/>
  <c r="U63" i="1" a="1"/>
  <c r="U63" i="1" l="1"/>
  <c r="T63" i="1" a="1"/>
  <c r="T63" i="1" s="1"/>
  <c r="S63" i="1" a="1"/>
  <c r="S63" i="1" s="1"/>
  <c r="R63" i="1" a="1"/>
  <c r="R63" i="1" l="1"/>
  <c r="Q63" i="1" a="1"/>
  <c r="Q63" i="1" s="1"/>
  <c r="P63" i="1" a="1"/>
  <c r="P63" i="1" l="1"/>
  <c r="N63" i="1" a="1"/>
  <c r="N63" i="1" s="1"/>
  <c r="M63" i="1" a="1"/>
  <c r="M63" i="1" s="1"/>
  <c r="L63" i="1" a="1"/>
  <c r="L63" i="1" s="1"/>
  <c r="K63" i="1" a="1"/>
  <c r="K63" i="1" s="1"/>
  <c r="J63" i="1" a="1"/>
  <c r="J63" i="1" l="1"/>
  <c r="I63" i="1" a="1"/>
  <c r="I63" i="1" l="1"/>
  <c r="H63" i="1" a="1"/>
  <c r="H63" i="1" l="1"/>
  <c r="G63" i="1" a="1"/>
  <c r="G63" i="1" s="1"/>
  <c r="F63" i="1" a="1"/>
  <c r="F63" i="1" l="1"/>
  <c r="O63" i="1"/>
  <c r="U62" i="1" a="1"/>
  <c r="U62" i="1" l="1"/>
  <c r="T62" i="1" a="1"/>
  <c r="T62" i="1" s="1"/>
  <c r="S62" i="1" a="1"/>
  <c r="S62" i="1" l="1"/>
  <c r="R62" i="1" a="1"/>
  <c r="R62" i="1" l="1"/>
  <c r="Q62" i="1" a="1"/>
  <c r="Q62" i="1" s="1"/>
  <c r="P62" i="1" a="1"/>
  <c r="P62" i="1" l="1"/>
  <c r="N62" i="1" a="1"/>
  <c r="N62" i="1" l="1"/>
  <c r="M62" i="1" a="1"/>
  <c r="M62" i="1" s="1"/>
  <c r="L62" i="1" a="1"/>
  <c r="L62" i="1" s="1"/>
  <c r="K62" i="1" a="1"/>
  <c r="K62" i="1" s="1"/>
  <c r="J62" i="1" a="1"/>
  <c r="J62" i="1" l="1"/>
  <c r="I62" i="1" a="1"/>
  <c r="I62" i="1" l="1"/>
  <c r="H62" i="1" a="1"/>
  <c r="H62" i="1" l="1"/>
  <c r="G62" i="1" a="1"/>
  <c r="G62" i="1" s="1"/>
  <c r="F62" i="1" a="1"/>
  <c r="F62" i="1" l="1"/>
  <c r="O62" i="1"/>
  <c r="U61" i="1" a="1"/>
  <c r="U61" i="1" l="1"/>
  <c r="T61" i="1" a="1"/>
  <c r="T61" i="1" s="1"/>
  <c r="S61" i="1" a="1"/>
  <c r="S61" i="1" s="1"/>
  <c r="R61" i="1" a="1"/>
  <c r="R61" i="1" l="1"/>
  <c r="Q61" i="1" a="1"/>
  <c r="Q61" i="1" s="1"/>
  <c r="P61" i="1" a="1"/>
  <c r="P61" i="1" l="1"/>
  <c r="N61" i="1" a="1"/>
  <c r="N61" i="1" s="1"/>
  <c r="M61" i="1" a="1"/>
  <c r="M61" i="1" s="1"/>
  <c r="L61" i="1" a="1"/>
  <c r="L61" i="1" s="1"/>
  <c r="K61" i="1" a="1"/>
  <c r="K61" i="1" s="1"/>
  <c r="J61" i="1" a="1"/>
  <c r="J61" i="1" l="1"/>
  <c r="I61" i="1" a="1"/>
  <c r="I61" i="1" l="1"/>
  <c r="H61" i="1" a="1"/>
  <c r="H61" i="1" l="1"/>
  <c r="G61" i="1" a="1"/>
  <c r="G61" i="1" s="1"/>
  <c r="F61" i="1" a="1"/>
  <c r="F61" i="1" l="1"/>
  <c r="O61" i="1"/>
  <c r="U60" i="1" a="1"/>
  <c r="U60" i="1" l="1"/>
  <c r="T60" i="1" a="1"/>
  <c r="T60" i="1" s="1"/>
  <c r="S60" i="1" a="1"/>
  <c r="S60" i="1" s="1"/>
  <c r="R60" i="1" a="1"/>
  <c r="R60" i="1" l="1"/>
  <c r="Q60" i="1" a="1"/>
  <c r="Q60" i="1" s="1"/>
  <c r="P60" i="1" a="1"/>
  <c r="P60" i="1" l="1"/>
  <c r="N60" i="1" a="1"/>
  <c r="N60" i="1" s="1"/>
  <c r="M60" i="1" a="1"/>
  <c r="M60" i="1" s="1"/>
  <c r="L60" i="1" a="1"/>
  <c r="L60" i="1" s="1"/>
  <c r="K60" i="1" a="1"/>
  <c r="K60" i="1" s="1"/>
  <c r="J60" i="1" a="1"/>
  <c r="J60" i="1" l="1"/>
  <c r="I60" i="1" a="1"/>
  <c r="I60" i="1" l="1"/>
  <c r="H60" i="1" a="1"/>
  <c r="H60" i="1" l="1"/>
  <c r="G60" i="1" a="1"/>
  <c r="G60" i="1" s="1"/>
  <c r="F60" i="1" a="1"/>
  <c r="F60" i="1" l="1"/>
  <c r="O60" i="1"/>
  <c r="U59" i="1" a="1"/>
  <c r="U59" i="1" l="1"/>
  <c r="T59" i="1" a="1"/>
  <c r="T59" i="1" s="1"/>
  <c r="S59" i="1" a="1"/>
  <c r="S59" i="1" s="1"/>
  <c r="R59" i="1" a="1"/>
  <c r="R59" i="1" l="1"/>
  <c r="Q59" i="1" a="1"/>
  <c r="Q59" i="1" s="1"/>
  <c r="P59" i="1" a="1"/>
  <c r="P59" i="1" l="1"/>
  <c r="N59" i="1" a="1"/>
  <c r="N59" i="1" s="1"/>
  <c r="M59" i="1" a="1"/>
  <c r="M59" i="1" s="1"/>
  <c r="L59" i="1" a="1"/>
  <c r="L59" i="1" s="1"/>
  <c r="K59" i="1" a="1"/>
  <c r="K59" i="1" s="1"/>
  <c r="J59" i="1" a="1"/>
  <c r="J59" i="1" l="1"/>
  <c r="I59" i="1" a="1"/>
  <c r="I59" i="1" l="1"/>
  <c r="H59" i="1" a="1"/>
  <c r="H59" i="1" l="1"/>
  <c r="G59" i="1" a="1"/>
  <c r="G59" i="1" s="1"/>
  <c r="F59" i="1" a="1"/>
  <c r="F59" i="1" l="1"/>
  <c r="O59" i="1"/>
  <c r="U58" i="1" a="1"/>
  <c r="U58" i="1" l="1"/>
  <c r="T58" i="1" a="1"/>
  <c r="T58" i="1" s="1"/>
  <c r="S58" i="1" a="1"/>
  <c r="S58" i="1" s="1"/>
  <c r="R58" i="1" a="1"/>
  <c r="R58" i="1" l="1"/>
  <c r="Q58" i="1" a="1"/>
  <c r="Q58" i="1" s="1"/>
  <c r="P58" i="1" a="1"/>
  <c r="P58" i="1" l="1"/>
  <c r="N58" i="1" a="1"/>
  <c r="N58" i="1" s="1"/>
  <c r="M58" i="1" a="1"/>
  <c r="M58" i="1" s="1"/>
  <c r="L58" i="1" a="1"/>
  <c r="L58" i="1" s="1"/>
  <c r="K58" i="1" a="1"/>
  <c r="K58" i="1" s="1"/>
  <c r="J58" i="1" a="1"/>
  <c r="J58" i="1" l="1"/>
  <c r="I58" i="1" a="1"/>
  <c r="I58" i="1" l="1"/>
  <c r="H58" i="1" a="1"/>
  <c r="H58" i="1" l="1"/>
  <c r="G58" i="1" a="1"/>
  <c r="G58" i="1" s="1"/>
  <c r="F58" i="1" a="1"/>
  <c r="F58" i="1" l="1"/>
  <c r="O58" i="1"/>
  <c r="U57" i="1" a="1"/>
  <c r="U57" i="1" l="1"/>
  <c r="T57" i="1" a="1"/>
  <c r="T57" i="1" s="1"/>
  <c r="S57" i="1" a="1"/>
  <c r="S57" i="1" l="1"/>
  <c r="R57" i="1" a="1"/>
  <c r="R57" i="1" l="1"/>
  <c r="Q57" i="1" a="1"/>
  <c r="Q57" i="1" s="1"/>
  <c r="P57" i="1" a="1"/>
  <c r="P57" i="1" l="1"/>
  <c r="N57" i="1" a="1"/>
  <c r="N57" i="1" s="1"/>
  <c r="M57" i="1" a="1"/>
  <c r="M57" i="1" s="1"/>
  <c r="L57" i="1" a="1"/>
  <c r="L57" i="1" s="1"/>
  <c r="K57" i="1" a="1"/>
  <c r="K57" i="1" s="1"/>
  <c r="J57" i="1" a="1"/>
  <c r="J57" i="1" l="1"/>
  <c r="I57" i="1" a="1"/>
  <c r="I57" i="1" l="1"/>
  <c r="H57" i="1" a="1"/>
  <c r="H57" i="1" l="1"/>
  <c r="G57" i="1" a="1"/>
  <c r="G57" i="1" s="1"/>
  <c r="F57" i="1" a="1"/>
  <c r="F57" i="1" l="1"/>
  <c r="O57" i="1"/>
  <c r="U56" i="1" a="1"/>
  <c r="U56" i="1" l="1"/>
  <c r="T56" i="1" a="1"/>
  <c r="T56" i="1" s="1"/>
  <c r="S56" i="1" a="1"/>
  <c r="S56" i="1" l="1"/>
  <c r="R56" i="1" a="1"/>
  <c r="R56" i="1" l="1"/>
  <c r="Q56" i="1" a="1"/>
  <c r="Q56" i="1" s="1"/>
  <c r="P56" i="1" a="1"/>
  <c r="P56" i="1" l="1"/>
  <c r="N56" i="1" a="1"/>
  <c r="N56" i="1" l="1"/>
  <c r="M56" i="1" a="1"/>
  <c r="M56" i="1" s="1"/>
  <c r="L56" i="1" a="1"/>
  <c r="L56" i="1" s="1"/>
  <c r="K56" i="1" a="1"/>
  <c r="K56" i="1" s="1"/>
  <c r="J56" i="1" a="1"/>
  <c r="J56" i="1" l="1"/>
  <c r="I56" i="1" a="1"/>
  <c r="I56" i="1" l="1"/>
  <c r="H56" i="1" a="1"/>
  <c r="H56" i="1" l="1"/>
  <c r="G56" i="1" a="1"/>
  <c r="G56" i="1" s="1"/>
  <c r="F56" i="1" a="1"/>
  <c r="F56" i="1" l="1"/>
  <c r="O56" i="1"/>
  <c r="U55" i="1" a="1"/>
  <c r="U55" i="1" l="1"/>
  <c r="T55" i="1" a="1"/>
  <c r="T55" i="1" s="1"/>
  <c r="S55" i="1" a="1"/>
  <c r="S55" i="1" s="1"/>
  <c r="R55" i="1" a="1"/>
  <c r="R55" i="1" l="1"/>
  <c r="Q55" i="1" a="1"/>
  <c r="Q55" i="1" s="1"/>
  <c r="P55" i="1" a="1"/>
  <c r="P55" i="1" l="1"/>
  <c r="N55" i="1" a="1"/>
  <c r="N55" i="1" s="1"/>
  <c r="M55" i="1" a="1"/>
  <c r="M55" i="1" s="1"/>
  <c r="L55" i="1" a="1"/>
  <c r="L55" i="1" s="1"/>
  <c r="K55" i="1" a="1"/>
  <c r="K55" i="1" s="1"/>
  <c r="J55" i="1" a="1"/>
  <c r="J55" i="1" l="1"/>
  <c r="I55" i="1" a="1"/>
  <c r="I55" i="1" l="1"/>
  <c r="H55" i="1" a="1"/>
  <c r="H55" i="1" l="1"/>
  <c r="G55" i="1" a="1"/>
  <c r="G55" i="1" s="1"/>
  <c r="F55" i="1" a="1"/>
  <c r="F55" i="1" l="1"/>
  <c r="O55" i="1"/>
  <c r="U54" i="1" a="1"/>
  <c r="U54" i="1" l="1"/>
  <c r="T54" i="1" a="1"/>
  <c r="T54" i="1" s="1"/>
  <c r="S54" i="1" a="1"/>
  <c r="S54" i="1" l="1"/>
  <c r="R54" i="1" a="1"/>
  <c r="R54" i="1" l="1"/>
  <c r="Q54" i="1" a="1"/>
  <c r="Q54" i="1" s="1"/>
  <c r="P54" i="1" a="1"/>
  <c r="P54" i="1" l="1"/>
  <c r="N54" i="1" a="1"/>
  <c r="N54" i="1" l="1"/>
  <c r="M54" i="1" a="1"/>
  <c r="M54" i="1" s="1"/>
  <c r="L54" i="1" a="1"/>
  <c r="L54" i="1" s="1"/>
  <c r="K54" i="1" a="1"/>
  <c r="K54" i="1" s="1"/>
  <c r="J54" i="1" a="1"/>
  <c r="J54" i="1" l="1"/>
  <c r="I54" i="1" a="1"/>
  <c r="I54" i="1" l="1"/>
  <c r="H54" i="1" a="1"/>
  <c r="H54" i="1" l="1"/>
  <c r="G54" i="1" a="1"/>
  <c r="G54" i="1" s="1"/>
  <c r="F54" i="1" a="1"/>
  <c r="F54" i="1" l="1"/>
  <c r="O54" i="1"/>
  <c r="U53" i="1" a="1"/>
  <c r="U53" i="1" l="1"/>
  <c r="T53" i="1" a="1"/>
  <c r="T53" i="1" s="1"/>
  <c r="S53" i="1" a="1"/>
  <c r="S53" i="1" l="1"/>
  <c r="R53" i="1" a="1"/>
  <c r="R53" i="1" l="1"/>
  <c r="Q53" i="1" a="1"/>
  <c r="Q53" i="1" s="1"/>
  <c r="P53" i="1" a="1"/>
  <c r="P53" i="1" l="1"/>
  <c r="N53" i="1" a="1"/>
  <c r="N53" i="1" l="1"/>
  <c r="M53" i="1" a="1"/>
  <c r="M53" i="1" s="1"/>
  <c r="L53" i="1" a="1"/>
  <c r="L53" i="1" s="1"/>
  <c r="K53" i="1" a="1"/>
  <c r="K53" i="1" s="1"/>
  <c r="J53" i="1" a="1"/>
  <c r="J53" i="1" l="1"/>
  <c r="I53" i="1" a="1"/>
  <c r="I53" i="1" l="1"/>
  <c r="H53" i="1" a="1"/>
  <c r="H53" i="1" l="1"/>
  <c r="G53" i="1" a="1"/>
  <c r="G53" i="1" s="1"/>
  <c r="F53" i="1" a="1"/>
  <c r="F53" i="1" l="1"/>
  <c r="O53" i="1"/>
  <c r="U52" i="1" a="1"/>
  <c r="U52" i="1" l="1"/>
  <c r="T52" i="1" a="1"/>
  <c r="T52" i="1" s="1"/>
  <c r="S52" i="1" a="1"/>
  <c r="S52" i="1" s="1"/>
  <c r="R52" i="1" a="1"/>
  <c r="R52" i="1" l="1"/>
  <c r="Q52" i="1" a="1"/>
  <c r="Q52" i="1" s="1"/>
  <c r="P52" i="1" a="1"/>
  <c r="P52" i="1" l="1"/>
  <c r="N52" i="1" a="1"/>
  <c r="N52" i="1" s="1"/>
  <c r="M52" i="1" a="1"/>
  <c r="M52" i="1" s="1"/>
  <c r="L52" i="1" a="1"/>
  <c r="L52" i="1" s="1"/>
  <c r="K52" i="1" a="1"/>
  <c r="K52" i="1" s="1"/>
  <c r="J52" i="1" a="1"/>
  <c r="J52" i="1" l="1"/>
  <c r="I52" i="1" a="1"/>
  <c r="I52" i="1" l="1"/>
  <c r="H52" i="1" a="1"/>
  <c r="H52" i="1" l="1"/>
  <c r="G52" i="1" a="1"/>
  <c r="G52" i="1" s="1"/>
  <c r="F52" i="1" a="1"/>
  <c r="F52" i="1" l="1"/>
  <c r="O52" i="1"/>
  <c r="U51" i="1" a="1"/>
  <c r="U51" i="1" l="1"/>
  <c r="T51" i="1" a="1"/>
  <c r="T51" i="1" s="1"/>
  <c r="S51" i="1" a="1"/>
  <c r="S51" i="1" s="1"/>
  <c r="R51" i="1" a="1"/>
  <c r="R51" i="1" l="1"/>
  <c r="Q51" i="1" a="1"/>
  <c r="Q51" i="1" s="1"/>
  <c r="P51" i="1" a="1"/>
  <c r="P51" i="1" l="1"/>
  <c r="N51" i="1" a="1"/>
  <c r="N51" i="1" l="1"/>
  <c r="M51" i="1" a="1"/>
  <c r="M51" i="1" s="1"/>
  <c r="L51" i="1" a="1"/>
  <c r="L51" i="1" s="1"/>
  <c r="K51" i="1" a="1"/>
  <c r="K51" i="1" s="1"/>
  <c r="J51" i="1" a="1"/>
  <c r="J51" i="1" l="1"/>
  <c r="I51" i="1" a="1"/>
  <c r="I51" i="1" l="1"/>
  <c r="H51" i="1" a="1"/>
  <c r="H51" i="1" l="1"/>
  <c r="G51" i="1" a="1"/>
  <c r="G51" i="1" s="1"/>
  <c r="F51" i="1" a="1"/>
  <c r="F51" i="1" l="1"/>
  <c r="O51" i="1"/>
  <c r="U50" i="1" a="1"/>
  <c r="U50" i="1" l="1"/>
  <c r="T50" i="1" a="1"/>
  <c r="T50" i="1" s="1"/>
  <c r="S50" i="1" a="1"/>
  <c r="S50" i="1" s="1"/>
  <c r="R50" i="1" a="1"/>
  <c r="R50" i="1" l="1"/>
  <c r="Q50" i="1" a="1"/>
  <c r="Q50" i="1" s="1"/>
  <c r="P50" i="1" a="1"/>
  <c r="P50" i="1" l="1"/>
  <c r="N50" i="1" a="1"/>
  <c r="N50" i="1" l="1"/>
  <c r="M50" i="1" a="1"/>
  <c r="M50" i="1" s="1"/>
  <c r="L50" i="1" a="1"/>
  <c r="L50" i="1" s="1"/>
  <c r="K50" i="1" a="1"/>
  <c r="K50" i="1" s="1"/>
  <c r="J50" i="1" a="1"/>
  <c r="J50" i="1" l="1"/>
  <c r="I50" i="1" a="1"/>
  <c r="I50" i="1" l="1"/>
  <c r="H50" i="1" a="1"/>
  <c r="H50" i="1" l="1"/>
  <c r="G50" i="1" a="1"/>
  <c r="G50" i="1" s="1"/>
  <c r="F50" i="1" a="1"/>
  <c r="F50" i="1" l="1"/>
  <c r="O50" i="1"/>
  <c r="U49" i="1" a="1"/>
  <c r="U49" i="1" l="1"/>
  <c r="T49" i="1" a="1"/>
  <c r="T49" i="1" s="1"/>
  <c r="S49" i="1" a="1"/>
  <c r="S49" i="1" s="1"/>
  <c r="R49" i="1" a="1"/>
  <c r="R49" i="1" l="1"/>
  <c r="Q49" i="1" a="1"/>
  <c r="Q49" i="1" s="1"/>
  <c r="P49" i="1" a="1"/>
  <c r="P49" i="1" l="1"/>
  <c r="N49" i="1" a="1"/>
  <c r="N49" i="1" l="1"/>
  <c r="M49" i="1" a="1"/>
  <c r="M49" i="1" s="1"/>
  <c r="L49" i="1" a="1"/>
  <c r="L49" i="1" s="1"/>
  <c r="K49" i="1" a="1"/>
  <c r="K49" i="1" s="1"/>
  <c r="J49" i="1" a="1"/>
  <c r="J49" i="1" l="1"/>
  <c r="I49" i="1" a="1"/>
  <c r="I49" i="1" l="1"/>
  <c r="H49" i="1" a="1"/>
  <c r="H49" i="1" l="1"/>
  <c r="G49" i="1" a="1"/>
  <c r="G49" i="1" s="1"/>
  <c r="F49" i="1" a="1"/>
  <c r="F49" i="1" l="1"/>
  <c r="O49" i="1"/>
  <c r="U48" i="1" a="1"/>
  <c r="U48" i="1" l="1"/>
  <c r="T48" i="1" a="1"/>
  <c r="T48" i="1" s="1"/>
  <c r="S48" i="1" a="1"/>
  <c r="S48" i="1" s="1"/>
  <c r="R48" i="1" a="1"/>
  <c r="R48" i="1" l="1"/>
  <c r="Q48" i="1" a="1"/>
  <c r="Q48" i="1" s="1"/>
  <c r="P48" i="1" a="1"/>
  <c r="P48" i="1" l="1"/>
  <c r="N48" i="1" a="1"/>
  <c r="N48" i="1" s="1"/>
  <c r="M48" i="1" a="1"/>
  <c r="M48" i="1" s="1"/>
  <c r="L48" i="1" a="1"/>
  <c r="L48" i="1" s="1"/>
  <c r="K48" i="1" a="1"/>
  <c r="K48" i="1" s="1"/>
  <c r="J48" i="1" a="1"/>
  <c r="J48" i="1" l="1"/>
  <c r="I48" i="1" a="1"/>
  <c r="I48" i="1" l="1"/>
  <c r="H48" i="1" a="1"/>
  <c r="H48" i="1" l="1"/>
  <c r="G48" i="1" a="1"/>
  <c r="G48" i="1" s="1"/>
  <c r="F48" i="1" a="1"/>
  <c r="F48" i="1" l="1"/>
  <c r="O48" i="1"/>
  <c r="U47" i="1" a="1"/>
  <c r="U47" i="1" l="1"/>
  <c r="T47" i="1" a="1"/>
  <c r="T47" i="1" s="1"/>
  <c r="S47" i="1" a="1"/>
  <c r="S47" i="1" s="1"/>
  <c r="R47" i="1" a="1"/>
  <c r="R47" i="1" l="1"/>
  <c r="Q47" i="1" a="1"/>
  <c r="Q47" i="1" s="1"/>
  <c r="P47" i="1" a="1"/>
  <c r="P47" i="1" l="1"/>
  <c r="N47" i="1" a="1"/>
  <c r="N47" i="1" s="1"/>
  <c r="M47" i="1" a="1"/>
  <c r="M47" i="1" s="1"/>
  <c r="L47" i="1" a="1"/>
  <c r="L47" i="1" s="1"/>
  <c r="K47" i="1" a="1"/>
  <c r="K47" i="1" s="1"/>
  <c r="J47" i="1" a="1"/>
  <c r="J47" i="1" l="1"/>
  <c r="I47" i="1" a="1"/>
  <c r="I47" i="1" l="1"/>
  <c r="H47" i="1" a="1"/>
  <c r="H47" i="1" l="1"/>
  <c r="G47" i="1" a="1"/>
  <c r="G47" i="1" s="1"/>
  <c r="F47" i="1" a="1"/>
  <c r="F47" i="1" l="1"/>
  <c r="O47" i="1"/>
  <c r="U46" i="1" a="1"/>
  <c r="U46" i="1" l="1"/>
  <c r="T46" i="1" a="1"/>
  <c r="T46" i="1" s="1"/>
  <c r="S46" i="1" a="1"/>
  <c r="S46" i="1" l="1"/>
  <c r="R46" i="1" a="1"/>
  <c r="R46" i="1" l="1"/>
  <c r="Q46" i="1" a="1"/>
  <c r="Q46" i="1" s="1"/>
  <c r="P46" i="1" a="1"/>
  <c r="P46" i="1" l="1"/>
  <c r="N46" i="1" a="1"/>
  <c r="N46" i="1" s="1"/>
  <c r="M46" i="1" a="1"/>
  <c r="M46" i="1" s="1"/>
  <c r="L46" i="1" a="1"/>
  <c r="L46" i="1" s="1"/>
  <c r="K46" i="1" a="1"/>
  <c r="K46" i="1" s="1"/>
  <c r="J46" i="1" a="1"/>
  <c r="J46" i="1" l="1"/>
  <c r="I46" i="1" a="1"/>
  <c r="I46" i="1" l="1"/>
  <c r="H46" i="1" a="1"/>
  <c r="H46" i="1" l="1"/>
  <c r="G46" i="1" a="1"/>
  <c r="G46" i="1" s="1"/>
  <c r="F46" i="1" a="1"/>
  <c r="F46" i="1" l="1"/>
  <c r="O46" i="1"/>
  <c r="U45" i="1" a="1"/>
  <c r="U45" i="1" l="1"/>
  <c r="T45" i="1" a="1"/>
  <c r="T45" i="1" s="1"/>
  <c r="S45" i="1" a="1"/>
  <c r="S45" i="1" l="1"/>
  <c r="R45" i="1" a="1"/>
  <c r="R45" i="1" l="1"/>
  <c r="Q45" i="1" a="1"/>
  <c r="Q45" i="1" s="1"/>
  <c r="P45" i="1" a="1"/>
  <c r="P45" i="1" l="1"/>
  <c r="N45" i="1" a="1"/>
  <c r="N45" i="1" s="1"/>
  <c r="M45" i="1" a="1"/>
  <c r="M45" i="1" s="1"/>
  <c r="L45" i="1" a="1"/>
  <c r="L45" i="1" s="1"/>
  <c r="K45" i="1" a="1"/>
  <c r="K45" i="1" s="1"/>
  <c r="J45" i="1" a="1"/>
  <c r="J45" i="1" l="1"/>
  <c r="I45" i="1" a="1"/>
  <c r="I45" i="1" l="1"/>
  <c r="H45" i="1" a="1"/>
  <c r="H45" i="1" l="1"/>
  <c r="G45" i="1" a="1"/>
  <c r="G45" i="1" s="1"/>
  <c r="F45" i="1" a="1"/>
  <c r="F45" i="1" l="1"/>
  <c r="O45" i="1"/>
  <c r="U44" i="1" a="1"/>
  <c r="U44" i="1" l="1"/>
  <c r="T44" i="1" a="1"/>
  <c r="T44" i="1" s="1"/>
  <c r="S44" i="1" a="1"/>
  <c r="S44" i="1" s="1"/>
  <c r="R44" i="1" a="1"/>
  <c r="R44" i="1" l="1"/>
  <c r="Q44" i="1" a="1"/>
  <c r="Q44" i="1" s="1"/>
  <c r="P44" i="1" a="1"/>
  <c r="P44" i="1" l="1"/>
  <c r="N44" i="1" a="1"/>
  <c r="N44" i="1" s="1"/>
  <c r="M44" i="1" a="1"/>
  <c r="M44" i="1" s="1"/>
  <c r="L44" i="1" a="1"/>
  <c r="L44" i="1" s="1"/>
  <c r="K44" i="1" a="1"/>
  <c r="K44" i="1" s="1"/>
  <c r="J44" i="1" a="1"/>
  <c r="J44" i="1" l="1"/>
  <c r="I44" i="1" a="1"/>
  <c r="I44" i="1" l="1"/>
  <c r="H44" i="1" a="1"/>
  <c r="H44" i="1" l="1"/>
  <c r="G44" i="1" a="1"/>
  <c r="G44" i="1" s="1"/>
  <c r="F44" i="1" a="1"/>
  <c r="F44" i="1" l="1"/>
  <c r="O44" i="1"/>
  <c r="U43" i="1" a="1"/>
  <c r="U43" i="1" l="1"/>
  <c r="T43" i="1" a="1"/>
  <c r="T43" i="1" s="1"/>
  <c r="S43" i="1" a="1"/>
  <c r="S43" i="1" l="1"/>
  <c r="R43" i="1" a="1"/>
  <c r="R43" i="1" l="1"/>
  <c r="Q43" i="1" a="1"/>
  <c r="Q43" i="1" s="1"/>
  <c r="P43" i="1" a="1"/>
  <c r="P43" i="1" l="1"/>
  <c r="N43" i="1" a="1"/>
  <c r="N43" i="1" s="1"/>
  <c r="M43" i="1" a="1"/>
  <c r="M43" i="1" s="1"/>
  <c r="L43" i="1" a="1"/>
  <c r="L43" i="1" s="1"/>
  <c r="K43" i="1" a="1"/>
  <c r="K43" i="1" s="1"/>
  <c r="J43" i="1" a="1"/>
  <c r="J43" i="1" l="1"/>
  <c r="I43" i="1" a="1"/>
  <c r="I43" i="1" l="1"/>
  <c r="H43" i="1" a="1"/>
  <c r="H43" i="1" l="1"/>
  <c r="G43" i="1" a="1"/>
  <c r="G43" i="1" s="1"/>
  <c r="F43" i="1" a="1"/>
  <c r="F43" i="1" l="1"/>
  <c r="O43" i="1"/>
  <c r="U42" i="1" a="1"/>
  <c r="U42" i="1" l="1"/>
  <c r="T42" i="1" a="1"/>
  <c r="T42" i="1" s="1"/>
  <c r="S42" i="1" a="1"/>
  <c r="S42" i="1" l="1"/>
  <c r="R42" i="1" a="1"/>
  <c r="R42" i="1" l="1"/>
  <c r="Q42" i="1" a="1"/>
  <c r="Q42" i="1" s="1"/>
  <c r="P42" i="1" a="1"/>
  <c r="P42" i="1" l="1"/>
  <c r="N42" i="1" a="1"/>
  <c r="N42" i="1" s="1"/>
  <c r="M42" i="1" a="1"/>
  <c r="M42" i="1" s="1"/>
  <c r="L42" i="1" a="1"/>
  <c r="L42" i="1" s="1"/>
  <c r="K42" i="1" a="1"/>
  <c r="K42" i="1" s="1"/>
  <c r="J42" i="1" a="1"/>
  <c r="J42" i="1" l="1"/>
  <c r="I42" i="1" a="1"/>
  <c r="I42" i="1" l="1"/>
  <c r="H42" i="1" a="1"/>
  <c r="H42" i="1" l="1"/>
  <c r="G42" i="1" a="1"/>
  <c r="G42" i="1" s="1"/>
  <c r="F42" i="1" a="1"/>
  <c r="F42" i="1" l="1"/>
  <c r="O42" i="1"/>
  <c r="U41" i="1" a="1"/>
  <c r="U41" i="1" l="1"/>
  <c r="T41" i="1" a="1"/>
  <c r="T41" i="1" s="1"/>
  <c r="S41" i="1" a="1"/>
  <c r="S41" i="1" l="1"/>
  <c r="R41" i="1" a="1"/>
  <c r="R41" i="1" l="1"/>
  <c r="Q41" i="1" a="1"/>
  <c r="Q41" i="1" s="1"/>
  <c r="P41" i="1" a="1"/>
  <c r="P41" i="1" l="1"/>
  <c r="N41" i="1" a="1"/>
  <c r="N41" i="1" s="1"/>
  <c r="M41" i="1" a="1"/>
  <c r="M41" i="1" s="1"/>
  <c r="L41" i="1" a="1"/>
  <c r="L41" i="1" s="1"/>
  <c r="K41" i="1" a="1"/>
  <c r="K41" i="1" s="1"/>
  <c r="J41" i="1" a="1"/>
  <c r="J41" i="1" l="1"/>
  <c r="I41" i="1" a="1"/>
  <c r="I41" i="1" l="1"/>
  <c r="H41" i="1" a="1"/>
  <c r="H41" i="1" l="1"/>
  <c r="G41" i="1" a="1"/>
  <c r="G41" i="1" s="1"/>
  <c r="F41" i="1" a="1"/>
  <c r="F41" i="1" l="1"/>
  <c r="O41" i="1"/>
  <c r="U40" i="1" a="1"/>
  <c r="U40" i="1" l="1"/>
  <c r="T40" i="1" a="1"/>
  <c r="T40" i="1" s="1"/>
  <c r="S40" i="1" a="1"/>
  <c r="S40" i="1" s="1"/>
  <c r="R40" i="1" a="1"/>
  <c r="R40" i="1" l="1"/>
  <c r="Q40" i="1" a="1"/>
  <c r="Q40" i="1" s="1"/>
  <c r="P40" i="1" a="1"/>
  <c r="P40" i="1" l="1"/>
  <c r="N40" i="1" a="1"/>
  <c r="N40" i="1" l="1"/>
  <c r="M40" i="1" a="1"/>
  <c r="M40" i="1" s="1"/>
  <c r="L40" i="1" a="1"/>
  <c r="L40" i="1" s="1"/>
  <c r="K40" i="1" a="1"/>
  <c r="K40" i="1" s="1"/>
  <c r="J40" i="1" a="1"/>
  <c r="J40" i="1" l="1"/>
  <c r="I40" i="1" a="1"/>
  <c r="I40" i="1" l="1"/>
  <c r="H40" i="1" a="1"/>
  <c r="H40" i="1" l="1"/>
  <c r="G40" i="1" a="1"/>
  <c r="G40" i="1" s="1"/>
  <c r="F40" i="1" a="1"/>
  <c r="F40" i="1" l="1"/>
  <c r="O40" i="1"/>
  <c r="U39" i="1" a="1"/>
  <c r="U39" i="1" l="1"/>
  <c r="T39" i="1" a="1"/>
  <c r="T39" i="1" s="1"/>
  <c r="S39" i="1" a="1"/>
  <c r="S39" i="1" l="1"/>
  <c r="R39" i="1" a="1"/>
  <c r="R39" i="1" l="1"/>
  <c r="Q39" i="1" a="1"/>
  <c r="Q39" i="1" s="1"/>
  <c r="P39" i="1" a="1"/>
  <c r="P39" i="1" l="1"/>
  <c r="N39" i="1" a="1"/>
  <c r="N39" i="1" s="1"/>
  <c r="M39" i="1" a="1"/>
  <c r="M39" i="1" s="1"/>
  <c r="L39" i="1" a="1"/>
  <c r="L39" i="1" s="1"/>
  <c r="K39" i="1" a="1"/>
  <c r="K39" i="1" s="1"/>
  <c r="J39" i="1" a="1"/>
  <c r="J39" i="1" l="1"/>
  <c r="I39" i="1" a="1"/>
  <c r="I39" i="1" l="1"/>
  <c r="H39" i="1" a="1"/>
  <c r="H39" i="1" l="1"/>
  <c r="G39" i="1" a="1"/>
  <c r="G39" i="1" s="1"/>
  <c r="F39" i="1" a="1"/>
  <c r="F39" i="1" l="1"/>
  <c r="O39" i="1"/>
  <c r="U38" i="1" a="1"/>
  <c r="U38" i="1" l="1"/>
  <c r="T38" i="1" a="1"/>
  <c r="T38" i="1" s="1"/>
  <c r="S38" i="1" a="1"/>
  <c r="S38" i="1" l="1"/>
  <c r="R38" i="1" a="1"/>
  <c r="R38" i="1" l="1"/>
  <c r="Q38" i="1" a="1"/>
  <c r="Q38" i="1" s="1"/>
  <c r="P38" i="1" a="1"/>
  <c r="P38" i="1" l="1"/>
  <c r="N38" i="1" a="1"/>
  <c r="N38" i="1" s="1"/>
  <c r="M38" i="1" a="1"/>
  <c r="M38" i="1" s="1"/>
  <c r="L38" i="1" a="1"/>
  <c r="L38" i="1" s="1"/>
  <c r="K38" i="1" a="1"/>
  <c r="K38" i="1" s="1"/>
  <c r="J38" i="1" a="1"/>
  <c r="J38" i="1" l="1"/>
  <c r="I38" i="1" a="1"/>
  <c r="I38" i="1" l="1"/>
  <c r="H38" i="1" a="1"/>
  <c r="H38" i="1" l="1"/>
  <c r="G38" i="1" a="1"/>
  <c r="G38" i="1" s="1"/>
  <c r="F38" i="1" a="1"/>
  <c r="F38" i="1" l="1"/>
  <c r="O38" i="1"/>
  <c r="U37" i="1" a="1"/>
  <c r="U37" i="1" l="1"/>
  <c r="T37" i="1" a="1"/>
  <c r="T37" i="1" s="1"/>
  <c r="S37" i="1" a="1"/>
  <c r="S37" i="1" l="1"/>
  <c r="R37" i="1" a="1"/>
  <c r="R37" i="1" l="1"/>
  <c r="Q37" i="1" a="1"/>
  <c r="Q37" i="1" s="1"/>
  <c r="P37" i="1" a="1"/>
  <c r="P37" i="1" l="1"/>
  <c r="N37" i="1" a="1"/>
  <c r="N37" i="1" s="1"/>
  <c r="M37" i="1" a="1"/>
  <c r="M37" i="1" s="1"/>
  <c r="L37" i="1" a="1"/>
  <c r="L37" i="1" s="1"/>
  <c r="K37" i="1" a="1"/>
  <c r="K37" i="1" s="1"/>
  <c r="J37" i="1" a="1"/>
  <c r="J37" i="1" l="1"/>
  <c r="I37" i="1" a="1"/>
  <c r="I37" i="1" l="1"/>
  <c r="H37" i="1" a="1"/>
  <c r="H37" i="1" l="1"/>
  <c r="G37" i="1" a="1"/>
  <c r="G37" i="1" s="1"/>
  <c r="F37" i="1" a="1"/>
  <c r="F37" i="1" l="1"/>
  <c r="O37" i="1"/>
  <c r="U36" i="1" a="1"/>
  <c r="U36" i="1" l="1"/>
  <c r="T36" i="1" a="1"/>
  <c r="T36" i="1" s="1"/>
  <c r="S36" i="1" a="1"/>
  <c r="S36" i="1" s="1"/>
  <c r="R36" i="1" a="1"/>
  <c r="R36" i="1" l="1"/>
  <c r="Q36" i="1" a="1"/>
  <c r="Q36" i="1" s="1"/>
  <c r="P36" i="1" a="1"/>
  <c r="P36" i="1" l="1"/>
  <c r="N36" i="1" a="1"/>
  <c r="N36" i="1" s="1"/>
  <c r="M36" i="1" a="1"/>
  <c r="M36" i="1" s="1"/>
  <c r="L36" i="1" a="1"/>
  <c r="L36" i="1" s="1"/>
  <c r="K36" i="1" a="1"/>
  <c r="K36" i="1" s="1"/>
  <c r="J36" i="1" a="1"/>
  <c r="J36" i="1" l="1"/>
  <c r="I36" i="1" a="1"/>
  <c r="I36" i="1" l="1"/>
  <c r="H36" i="1" a="1"/>
  <c r="H36" i="1" l="1"/>
  <c r="G36" i="1" a="1"/>
  <c r="G36" i="1" s="1"/>
  <c r="F36" i="1" a="1"/>
  <c r="F36" i="1" l="1"/>
  <c r="O36" i="1"/>
  <c r="U35" i="1" a="1"/>
  <c r="U35" i="1" l="1"/>
  <c r="T35" i="1" a="1"/>
  <c r="T35" i="1" s="1"/>
  <c r="S35" i="1" a="1"/>
  <c r="S35" i="1" s="1"/>
  <c r="R35" i="1" a="1"/>
  <c r="R35" i="1" l="1"/>
  <c r="Q35" i="1" a="1"/>
  <c r="Q35" i="1" s="1"/>
  <c r="P35" i="1" a="1"/>
  <c r="P35" i="1" l="1"/>
  <c r="N35" i="1" a="1"/>
  <c r="N35" i="1" s="1"/>
  <c r="M35" i="1" a="1"/>
  <c r="M35" i="1" s="1"/>
  <c r="L35" i="1" a="1"/>
  <c r="L35" i="1" s="1"/>
  <c r="K35" i="1" a="1"/>
  <c r="K35" i="1" s="1"/>
  <c r="J35" i="1" a="1"/>
  <c r="J35" i="1" l="1"/>
  <c r="I35" i="1" a="1"/>
  <c r="I35" i="1" l="1"/>
  <c r="H35" i="1" a="1"/>
  <c r="H35" i="1" l="1"/>
  <c r="G35" i="1" a="1"/>
  <c r="G35" i="1" s="1"/>
  <c r="F35" i="1" a="1"/>
  <c r="F35" i="1" l="1"/>
  <c r="O35" i="1"/>
  <c r="U34" i="1" a="1"/>
  <c r="U34" i="1" l="1"/>
  <c r="T34" i="1" a="1"/>
  <c r="T34" i="1" s="1"/>
  <c r="S34" i="1" a="1"/>
  <c r="S34" i="1" l="1"/>
  <c r="R34" i="1" a="1"/>
  <c r="R34" i="1" l="1"/>
  <c r="Q34" i="1" a="1"/>
  <c r="Q34" i="1" s="1"/>
  <c r="P34" i="1" a="1"/>
  <c r="P34" i="1" l="1"/>
  <c r="N34" i="1" a="1"/>
  <c r="N34" i="1" s="1"/>
  <c r="M34" i="1" a="1"/>
  <c r="M34" i="1" s="1"/>
  <c r="L34" i="1" a="1"/>
  <c r="L34" i="1" s="1"/>
  <c r="K34" i="1" a="1"/>
  <c r="K34" i="1" s="1"/>
  <c r="J34" i="1" a="1"/>
  <c r="J34" i="1" l="1"/>
  <c r="I34" i="1" a="1"/>
  <c r="I34" i="1" l="1"/>
  <c r="H34" i="1" a="1"/>
  <c r="H34" i="1" l="1"/>
  <c r="G34" i="1" a="1"/>
  <c r="G34" i="1" s="1"/>
  <c r="F34" i="1" a="1"/>
  <c r="F34" i="1" l="1"/>
  <c r="O34" i="1"/>
  <c r="U33" i="1" a="1"/>
  <c r="U33" i="1" l="1"/>
  <c r="T33" i="1" a="1"/>
  <c r="T33" i="1" s="1"/>
  <c r="S33" i="1" a="1"/>
  <c r="S33" i="1" s="1"/>
  <c r="R33" i="1" a="1"/>
  <c r="R33" i="1" l="1"/>
  <c r="Q33" i="1" a="1"/>
  <c r="Q33" i="1" s="1"/>
  <c r="P33" i="1" a="1"/>
  <c r="P33" i="1" l="1"/>
  <c r="N33" i="1" a="1"/>
  <c r="N33" i="1" s="1"/>
  <c r="M33" i="1" a="1"/>
  <c r="M33" i="1" s="1"/>
  <c r="L33" i="1" a="1"/>
  <c r="L33" i="1" s="1"/>
  <c r="K33" i="1" a="1"/>
  <c r="K33" i="1" s="1"/>
  <c r="J33" i="1" a="1"/>
  <c r="J33" i="1" l="1"/>
  <c r="I33" i="1" a="1"/>
  <c r="I33" i="1" l="1"/>
  <c r="H33" i="1" a="1"/>
  <c r="H33" i="1" l="1"/>
  <c r="G33" i="1" a="1"/>
  <c r="G33" i="1" s="1"/>
  <c r="F33" i="1" a="1"/>
  <c r="F33" i="1" l="1"/>
  <c r="O33" i="1"/>
  <c r="U32" i="1" a="1"/>
  <c r="U32" i="1" l="1"/>
  <c r="T32" i="1" a="1"/>
  <c r="T32" i="1" s="1"/>
  <c r="S32" i="1" a="1"/>
  <c r="S32" i="1" s="1"/>
  <c r="R32" i="1" a="1"/>
  <c r="R32" i="1" l="1"/>
  <c r="Q32" i="1" a="1"/>
  <c r="Q32" i="1" s="1"/>
  <c r="P32" i="1" a="1"/>
  <c r="P32" i="1" l="1"/>
  <c r="N32" i="1" a="1"/>
  <c r="N32" i="1" s="1"/>
  <c r="M32" i="1" a="1"/>
  <c r="M32" i="1" s="1"/>
  <c r="L32" i="1" a="1"/>
  <c r="L32" i="1" s="1"/>
  <c r="K32" i="1" a="1"/>
  <c r="K32" i="1" s="1"/>
  <c r="J32" i="1" a="1"/>
  <c r="J32" i="1" l="1"/>
  <c r="I32" i="1" a="1"/>
  <c r="I32" i="1" l="1"/>
  <c r="H32" i="1" a="1"/>
  <c r="H32" i="1" l="1"/>
  <c r="G32" i="1" a="1"/>
  <c r="G32" i="1" s="1"/>
  <c r="F32" i="1" a="1"/>
  <c r="F32" i="1" l="1"/>
  <c r="O32" i="1"/>
  <c r="U31" i="1" a="1"/>
  <c r="U31" i="1" l="1"/>
  <c r="T31" i="1" a="1"/>
  <c r="T31" i="1" s="1"/>
  <c r="S31" i="1" a="1"/>
  <c r="S31" i="1" s="1"/>
  <c r="R31" i="1" a="1"/>
  <c r="R31" i="1" l="1"/>
  <c r="Q31" i="1" a="1"/>
  <c r="Q31" i="1" s="1"/>
  <c r="P31" i="1" a="1"/>
  <c r="P31" i="1" l="1"/>
  <c r="N31" i="1" a="1"/>
  <c r="N31" i="1" s="1"/>
  <c r="M31" i="1" a="1"/>
  <c r="M31" i="1" s="1"/>
  <c r="L31" i="1" a="1"/>
  <c r="L31" i="1" s="1"/>
  <c r="K31" i="1" a="1"/>
  <c r="K31" i="1" s="1"/>
  <c r="J31" i="1" a="1"/>
  <c r="J31" i="1" l="1"/>
  <c r="I31" i="1" a="1"/>
  <c r="I31" i="1" l="1"/>
  <c r="H31" i="1" a="1"/>
  <c r="H31" i="1" l="1"/>
  <c r="G31" i="1" a="1"/>
  <c r="G31" i="1" s="1"/>
  <c r="F31" i="1" a="1"/>
  <c r="F31" i="1" l="1"/>
  <c r="O31" i="1"/>
  <c r="U30" i="1" a="1"/>
  <c r="U30" i="1" l="1"/>
  <c r="T30" i="1" a="1"/>
  <c r="T30" i="1" s="1"/>
  <c r="S30" i="1" a="1"/>
  <c r="S30" i="1" s="1"/>
  <c r="R30" i="1" a="1"/>
  <c r="R30" i="1" l="1"/>
  <c r="Q30" i="1" a="1"/>
  <c r="Q30" i="1" s="1"/>
  <c r="P30" i="1" a="1"/>
  <c r="P30" i="1" l="1"/>
  <c r="N30" i="1" a="1"/>
  <c r="N30" i="1" s="1"/>
  <c r="M30" i="1" a="1"/>
  <c r="M30" i="1" s="1"/>
  <c r="L30" i="1" a="1"/>
  <c r="L30" i="1" s="1"/>
  <c r="K30" i="1" a="1"/>
  <c r="K30" i="1" s="1"/>
  <c r="J30" i="1" a="1"/>
  <c r="J30" i="1" l="1"/>
  <c r="I30" i="1" a="1"/>
  <c r="I30" i="1" l="1"/>
  <c r="H30" i="1" a="1"/>
  <c r="H30" i="1" l="1"/>
  <c r="G30" i="1" a="1"/>
  <c r="G30" i="1" s="1"/>
  <c r="F30" i="1" a="1"/>
  <c r="F30" i="1" l="1"/>
  <c r="O30" i="1"/>
  <c r="U29" i="1" a="1"/>
  <c r="U29" i="1" l="1"/>
  <c r="T29" i="1" a="1"/>
  <c r="T29" i="1" s="1"/>
  <c r="S29" i="1" a="1"/>
  <c r="S29" i="1" s="1"/>
  <c r="R29" i="1" a="1"/>
  <c r="R29" i="1" l="1"/>
  <c r="Q29" i="1" a="1"/>
  <c r="Q29" i="1" s="1"/>
  <c r="P29" i="1" a="1"/>
  <c r="P29" i="1" l="1"/>
  <c r="N29" i="1" a="1"/>
  <c r="N29" i="1" s="1"/>
  <c r="M29" i="1" a="1"/>
  <c r="M29" i="1" s="1"/>
  <c r="L29" i="1" a="1"/>
  <c r="L29" i="1" s="1"/>
  <c r="K29" i="1" a="1"/>
  <c r="K29" i="1" s="1"/>
  <c r="J29" i="1" a="1"/>
  <c r="J29" i="1" l="1"/>
  <c r="I29" i="1" a="1"/>
  <c r="I29" i="1" l="1"/>
  <c r="H29" i="1" a="1"/>
  <c r="H29" i="1" l="1"/>
  <c r="G29" i="1" a="1"/>
  <c r="G29" i="1" s="1"/>
  <c r="F29" i="1" a="1"/>
  <c r="F29" i="1" l="1"/>
  <c r="O29" i="1"/>
  <c r="U28" i="1" a="1"/>
  <c r="U28" i="1" l="1"/>
  <c r="T28" i="1" a="1"/>
  <c r="T28" i="1" s="1"/>
  <c r="S28" i="1" a="1"/>
  <c r="S28" i="1" s="1"/>
  <c r="R28" i="1" a="1"/>
  <c r="R28" i="1" l="1"/>
  <c r="Q28" i="1" a="1"/>
  <c r="Q28" i="1" s="1"/>
  <c r="P28" i="1" a="1"/>
  <c r="P28" i="1" l="1"/>
  <c r="N28" i="1" a="1"/>
  <c r="N28" i="1" s="1"/>
  <c r="M28" i="1" a="1"/>
  <c r="M28" i="1" s="1"/>
  <c r="L28" i="1" a="1"/>
  <c r="L28" i="1" s="1"/>
  <c r="K28" i="1" a="1"/>
  <c r="K28" i="1" s="1"/>
  <c r="J28" i="1" a="1"/>
  <c r="J28" i="1" l="1"/>
  <c r="I28" i="1" a="1"/>
  <c r="I28" i="1" l="1"/>
  <c r="H28" i="1" a="1"/>
  <c r="H28" i="1" l="1"/>
  <c r="G28" i="1" a="1"/>
  <c r="G28" i="1" s="1"/>
  <c r="F28" i="1" a="1"/>
  <c r="F28" i="1" l="1"/>
  <c r="O28" i="1"/>
  <c r="U27" i="1" a="1"/>
  <c r="U27" i="1" l="1"/>
  <c r="T27" i="1" a="1"/>
  <c r="T27" i="1" s="1"/>
  <c r="S27" i="1" a="1"/>
  <c r="S27" i="1" s="1"/>
  <c r="R27" i="1" a="1"/>
  <c r="R27" i="1" l="1"/>
  <c r="Q27" i="1" a="1"/>
  <c r="Q27" i="1" s="1"/>
  <c r="P27" i="1" a="1"/>
  <c r="P27" i="1" l="1"/>
  <c r="N27" i="1" a="1"/>
  <c r="N27" i="1" s="1"/>
  <c r="M27" i="1" a="1"/>
  <c r="M27" i="1" s="1"/>
  <c r="L27" i="1" a="1"/>
  <c r="L27" i="1" s="1"/>
  <c r="K27" i="1" a="1"/>
  <c r="K27" i="1" s="1"/>
  <c r="J27" i="1" a="1"/>
  <c r="J27" i="1" l="1"/>
  <c r="I27" i="1" a="1"/>
  <c r="I27" i="1" l="1"/>
  <c r="H27" i="1" a="1"/>
  <c r="H27" i="1" l="1"/>
  <c r="G27" i="1" a="1"/>
  <c r="G27" i="1" s="1"/>
  <c r="F27" i="1" a="1"/>
  <c r="F27" i="1" l="1"/>
  <c r="O27" i="1"/>
  <c r="U26" i="1" a="1"/>
  <c r="U26" i="1" l="1"/>
  <c r="T26" i="1" a="1"/>
  <c r="T26" i="1" s="1"/>
  <c r="S26" i="1" a="1"/>
  <c r="S26" i="1" s="1"/>
  <c r="R26" i="1" a="1"/>
  <c r="R26" i="1" l="1"/>
  <c r="Q26" i="1" a="1"/>
  <c r="Q26" i="1" s="1"/>
  <c r="P26" i="1" a="1"/>
  <c r="P26" i="1" l="1"/>
  <c r="N26" i="1" a="1"/>
  <c r="N26" i="1" s="1"/>
  <c r="M26" i="1" a="1"/>
  <c r="M26" i="1" s="1"/>
  <c r="L26" i="1" a="1"/>
  <c r="L26" i="1" s="1"/>
  <c r="K26" i="1" a="1"/>
  <c r="K26" i="1" s="1"/>
  <c r="J26" i="1" a="1"/>
  <c r="J26" i="1" l="1"/>
  <c r="I26" i="1" a="1"/>
  <c r="I26" i="1" l="1"/>
  <c r="H26" i="1" a="1"/>
  <c r="H26" i="1" l="1"/>
  <c r="G26" i="1" a="1"/>
  <c r="G26" i="1" s="1"/>
  <c r="F26" i="1" a="1"/>
  <c r="F26" i="1" l="1"/>
  <c r="O26" i="1"/>
  <c r="U25" i="1" a="1"/>
  <c r="U25" i="1" l="1"/>
  <c r="T25" i="1" a="1"/>
  <c r="T25" i="1" s="1"/>
  <c r="S25" i="1" a="1"/>
  <c r="S25" i="1" s="1"/>
  <c r="R25" i="1" a="1"/>
  <c r="R25" i="1" l="1"/>
  <c r="Q25" i="1" a="1"/>
  <c r="Q25" i="1" s="1"/>
  <c r="P25" i="1" a="1"/>
  <c r="P25" i="1" l="1"/>
  <c r="N25" i="1" a="1"/>
  <c r="N25" i="1" s="1"/>
  <c r="M25" i="1" a="1"/>
  <c r="M25" i="1" s="1"/>
  <c r="L25" i="1" a="1"/>
  <c r="L25" i="1" s="1"/>
  <c r="K25" i="1" a="1"/>
  <c r="K25" i="1" s="1"/>
  <c r="J25" i="1" a="1"/>
  <c r="J25" i="1" l="1"/>
  <c r="I25" i="1" a="1"/>
  <c r="I25" i="1" l="1"/>
  <c r="H25" i="1" a="1"/>
  <c r="H25" i="1" l="1"/>
  <c r="G25" i="1" a="1"/>
  <c r="G25" i="1" s="1"/>
  <c r="F25" i="1" a="1"/>
  <c r="F25" i="1" l="1"/>
  <c r="O25" i="1"/>
  <c r="U24" i="1" a="1"/>
  <c r="U24" i="1" l="1"/>
  <c r="T24" i="1" a="1"/>
  <c r="T24" i="1" s="1"/>
  <c r="S24" i="1" a="1"/>
  <c r="S24" i="1" l="1"/>
  <c r="R24" i="1" a="1"/>
  <c r="R24" i="1" l="1"/>
  <c r="Q24" i="1" a="1"/>
  <c r="Q24" i="1" s="1"/>
  <c r="P24" i="1" a="1"/>
  <c r="P24" i="1" l="1"/>
  <c r="N24" i="1" a="1"/>
  <c r="N24" i="1" s="1"/>
  <c r="M24" i="1" a="1"/>
  <c r="M24" i="1" s="1"/>
  <c r="L24" i="1" a="1"/>
  <c r="L24" i="1" s="1"/>
  <c r="K24" i="1" a="1"/>
  <c r="K24" i="1" s="1"/>
  <c r="J24" i="1" a="1"/>
  <c r="J24" i="1" l="1"/>
  <c r="I24" i="1" a="1"/>
  <c r="I24" i="1" l="1"/>
  <c r="H24" i="1" a="1"/>
  <c r="H24" i="1" l="1"/>
  <c r="G24" i="1" a="1"/>
  <c r="G24" i="1" s="1"/>
  <c r="F24" i="1" a="1"/>
  <c r="F24" i="1" l="1"/>
  <c r="O24" i="1"/>
  <c r="U23" i="1" a="1"/>
  <c r="U23" i="1" l="1"/>
  <c r="T23" i="1" a="1"/>
  <c r="T23" i="1" s="1"/>
  <c r="S23" i="1" a="1"/>
  <c r="S23" i="1" s="1"/>
  <c r="R23" i="1" a="1"/>
  <c r="R23" i="1" l="1"/>
  <c r="Q23" i="1" a="1"/>
  <c r="Q23" i="1" s="1"/>
  <c r="P23" i="1" a="1"/>
  <c r="P23" i="1" l="1"/>
  <c r="N23" i="1" a="1"/>
  <c r="N23" i="1" s="1"/>
  <c r="M23" i="1" a="1"/>
  <c r="M23" i="1" s="1"/>
  <c r="L23" i="1" a="1"/>
  <c r="L23" i="1" s="1"/>
  <c r="K23" i="1" a="1"/>
  <c r="K23" i="1" s="1"/>
  <c r="J23" i="1" a="1"/>
  <c r="J23" i="1" l="1"/>
  <c r="I23" i="1" a="1"/>
  <c r="I23" i="1" l="1"/>
  <c r="H23" i="1" a="1"/>
  <c r="H23" i="1" l="1"/>
  <c r="G23" i="1" a="1"/>
  <c r="G23" i="1" s="1"/>
  <c r="F23" i="1" a="1"/>
  <c r="F23" i="1" l="1"/>
  <c r="O23" i="1"/>
  <c r="U22" i="1" a="1"/>
  <c r="U22" i="1" l="1"/>
  <c r="T22" i="1" a="1"/>
  <c r="T22" i="1" s="1"/>
  <c r="S22" i="1" a="1"/>
  <c r="S22" i="1" l="1"/>
  <c r="R22" i="1" a="1"/>
  <c r="R22" i="1" l="1"/>
  <c r="Q22" i="1" a="1"/>
  <c r="Q22" i="1" s="1"/>
  <c r="P22" i="1" a="1"/>
  <c r="P22" i="1" l="1"/>
  <c r="N22" i="1" a="1"/>
  <c r="N22" i="1" l="1"/>
  <c r="M22" i="1" a="1"/>
  <c r="M22" i="1" s="1"/>
  <c r="L22" i="1" a="1"/>
  <c r="L22" i="1" s="1"/>
  <c r="K22" i="1" a="1"/>
  <c r="K22" i="1" s="1"/>
  <c r="J22" i="1" a="1"/>
  <c r="J22" i="1" l="1"/>
  <c r="I22" i="1" a="1"/>
  <c r="I22" i="1" l="1"/>
  <c r="H22" i="1" a="1"/>
  <c r="H22" i="1" l="1"/>
  <c r="G22" i="1" a="1"/>
  <c r="G22" i="1" s="1"/>
  <c r="F22" i="1" a="1"/>
  <c r="F22" i="1" l="1"/>
  <c r="O22" i="1"/>
  <c r="U21" i="1" a="1"/>
  <c r="U21" i="1" l="1"/>
  <c r="T21" i="1" a="1"/>
  <c r="T21" i="1" s="1"/>
  <c r="S21" i="1" a="1"/>
  <c r="S21" i="1" s="1"/>
  <c r="R21" i="1" a="1"/>
  <c r="R21" i="1" l="1"/>
  <c r="Q21" i="1" a="1"/>
  <c r="Q21" i="1" s="1"/>
  <c r="P21" i="1" a="1"/>
  <c r="P21" i="1" l="1"/>
  <c r="N21" i="1" a="1"/>
  <c r="N21" i="1" s="1"/>
  <c r="M21" i="1" a="1"/>
  <c r="M21" i="1" s="1"/>
  <c r="L21" i="1" a="1"/>
  <c r="L21" i="1" s="1"/>
  <c r="K21" i="1" a="1"/>
  <c r="K21" i="1" s="1"/>
  <c r="J21" i="1" a="1"/>
  <c r="J21" i="1" l="1"/>
  <c r="I21" i="1" a="1"/>
  <c r="I21" i="1" l="1"/>
  <c r="H21" i="1" a="1"/>
  <c r="H21" i="1" l="1"/>
  <c r="G21" i="1" a="1"/>
  <c r="G21" i="1" s="1"/>
  <c r="F21" i="1" a="1"/>
  <c r="F21" i="1" l="1"/>
  <c r="O21" i="1"/>
  <c r="U20" i="1" a="1"/>
  <c r="U20" i="1" l="1"/>
  <c r="T20" i="1" a="1"/>
  <c r="T20" i="1" s="1"/>
  <c r="S20" i="1" a="1"/>
  <c r="S20" i="1" s="1"/>
  <c r="R20" i="1" a="1"/>
  <c r="R20" i="1" l="1"/>
  <c r="Q20" i="1" a="1"/>
  <c r="Q20" i="1" s="1"/>
  <c r="P20" i="1" a="1"/>
  <c r="P20" i="1" l="1"/>
  <c r="N20" i="1" a="1"/>
  <c r="N20" i="1" s="1"/>
  <c r="M20" i="1" a="1"/>
  <c r="M20" i="1" s="1"/>
  <c r="L20" i="1" a="1"/>
  <c r="L20" i="1" s="1"/>
  <c r="K20" i="1" a="1"/>
  <c r="K20" i="1" s="1"/>
  <c r="J20" i="1" a="1"/>
  <c r="J20" i="1" l="1"/>
  <c r="I20" i="1" a="1"/>
  <c r="I20" i="1" l="1"/>
  <c r="H20" i="1" a="1"/>
  <c r="H20" i="1" l="1"/>
  <c r="G20" i="1" a="1"/>
  <c r="G20" i="1" s="1"/>
  <c r="F20" i="1" a="1"/>
  <c r="F20" i="1" l="1"/>
  <c r="O20" i="1"/>
  <c r="U19" i="1" a="1"/>
  <c r="U19" i="1" l="1"/>
  <c r="T19" i="1" a="1"/>
  <c r="T19" i="1" s="1"/>
  <c r="S19" i="1" a="1"/>
  <c r="S19" i="1" l="1"/>
  <c r="R19" i="1" a="1"/>
  <c r="R19" i="1" l="1"/>
  <c r="Q19" i="1" a="1"/>
  <c r="Q19" i="1" s="1"/>
  <c r="P19" i="1" a="1"/>
  <c r="P19" i="1" l="1"/>
  <c r="N19" i="1" a="1"/>
  <c r="N19" i="1" s="1"/>
  <c r="M19" i="1" a="1"/>
  <c r="M19" i="1" s="1"/>
  <c r="L19" i="1" a="1"/>
  <c r="L19" i="1" s="1"/>
  <c r="K19" i="1" a="1"/>
  <c r="K19" i="1" s="1"/>
  <c r="J19" i="1" a="1"/>
  <c r="J19" i="1" l="1"/>
  <c r="I19" i="1" a="1"/>
  <c r="I19" i="1" l="1"/>
  <c r="H19" i="1" a="1"/>
  <c r="H19" i="1" l="1"/>
  <c r="G19" i="1" a="1"/>
  <c r="G19" i="1" s="1"/>
  <c r="F19" i="1" a="1"/>
  <c r="F19" i="1" l="1"/>
  <c r="O19" i="1"/>
  <c r="U18" i="1" a="1"/>
  <c r="U18" i="1" l="1"/>
  <c r="T18" i="1" a="1"/>
  <c r="T18" i="1" s="1"/>
  <c r="S18" i="1" a="1"/>
  <c r="S18" i="1" l="1"/>
  <c r="R18" i="1" a="1"/>
  <c r="R18" i="1" l="1"/>
  <c r="Q18" i="1" a="1"/>
  <c r="Q18" i="1" s="1"/>
  <c r="P18" i="1" a="1"/>
  <c r="P18" i="1" l="1"/>
  <c r="N18" i="1" a="1"/>
  <c r="N18" i="1" s="1"/>
  <c r="M18" i="1" a="1"/>
  <c r="M18" i="1" s="1"/>
  <c r="L18" i="1" a="1"/>
  <c r="L18" i="1" s="1"/>
  <c r="K18" i="1" a="1"/>
  <c r="K18" i="1" s="1"/>
  <c r="J18" i="1" a="1"/>
  <c r="J18" i="1" l="1"/>
  <c r="I18" i="1" a="1"/>
  <c r="I18" i="1" l="1"/>
  <c r="H18" i="1" a="1"/>
  <c r="H18" i="1" l="1"/>
  <c r="G18" i="1" a="1"/>
  <c r="G18" i="1" s="1"/>
  <c r="F18" i="1" a="1"/>
  <c r="F18" i="1" l="1"/>
  <c r="O18" i="1"/>
  <c r="U17" i="1" a="1"/>
  <c r="U17" i="1" l="1"/>
  <c r="T17" i="1" a="1"/>
  <c r="T17" i="1" s="1"/>
  <c r="S17" i="1" a="1"/>
  <c r="S17" i="1" s="1"/>
  <c r="R17" i="1" a="1"/>
  <c r="R17" i="1" l="1"/>
  <c r="Q17" i="1" a="1"/>
  <c r="Q17" i="1" s="1"/>
  <c r="P17" i="1" a="1"/>
  <c r="P17" i="1" l="1"/>
  <c r="N17" i="1" a="1"/>
  <c r="N17" i="1" s="1"/>
  <c r="M17" i="1" a="1"/>
  <c r="M17" i="1" s="1"/>
  <c r="L17" i="1" a="1"/>
  <c r="L17" i="1" s="1"/>
  <c r="K17" i="1" a="1"/>
  <c r="K17" i="1" s="1"/>
  <c r="J17" i="1" a="1"/>
  <c r="J17" i="1" l="1"/>
  <c r="I17" i="1" a="1"/>
  <c r="I17" i="1" l="1"/>
  <c r="H17" i="1" a="1"/>
  <c r="H17" i="1" l="1"/>
  <c r="G17" i="1" a="1"/>
  <c r="G17" i="1" s="1"/>
  <c r="F17" i="1" a="1"/>
  <c r="F17" i="1" l="1"/>
  <c r="O17" i="1"/>
  <c r="U16" i="1" a="1"/>
  <c r="U16" i="1" l="1"/>
  <c r="T16" i="1" a="1"/>
  <c r="T16" i="1" s="1"/>
  <c r="S16" i="1" a="1"/>
  <c r="S16" i="1" s="1"/>
  <c r="R16" i="1" a="1"/>
  <c r="R16" i="1" l="1"/>
  <c r="Q16" i="1" a="1"/>
  <c r="Q16" i="1" s="1"/>
  <c r="P16" i="1" a="1"/>
  <c r="P16" i="1" l="1"/>
  <c r="N16" i="1" a="1"/>
  <c r="N16" i="1" s="1"/>
  <c r="M16" i="1" a="1"/>
  <c r="M16" i="1" s="1"/>
  <c r="L16" i="1" a="1"/>
  <c r="L16" i="1" s="1"/>
  <c r="K16" i="1" a="1"/>
  <c r="K16" i="1" s="1"/>
  <c r="J16" i="1" a="1"/>
  <c r="J16" i="1" l="1"/>
  <c r="I16" i="1" a="1"/>
  <c r="I16" i="1" l="1"/>
  <c r="H16" i="1" a="1"/>
  <c r="H16" i="1" l="1"/>
  <c r="G16" i="1" a="1"/>
  <c r="G16" i="1" s="1"/>
  <c r="F16" i="1" a="1"/>
  <c r="F16" i="1" l="1"/>
  <c r="O16" i="1"/>
  <c r="U15" i="1" a="1"/>
  <c r="U15" i="1" l="1"/>
  <c r="T15" i="1" a="1"/>
  <c r="T15" i="1" s="1"/>
  <c r="S15" i="1" a="1"/>
  <c r="S15" i="1" l="1"/>
  <c r="R15" i="1" a="1"/>
  <c r="R15" i="1" l="1"/>
  <c r="Q15" i="1" a="1"/>
  <c r="Q15" i="1" s="1"/>
  <c r="P15" i="1" a="1"/>
  <c r="P15" i="1" l="1"/>
  <c r="N15" i="1" a="1"/>
  <c r="N15" i="1" s="1"/>
  <c r="M15" i="1" a="1"/>
  <c r="M15" i="1" s="1"/>
  <c r="L15" i="1" a="1"/>
  <c r="L15" i="1" s="1"/>
  <c r="K15" i="1" a="1"/>
  <c r="K15" i="1" s="1"/>
  <c r="J15" i="1" a="1"/>
  <c r="J15" i="1" l="1"/>
  <c r="I15" i="1" a="1"/>
  <c r="I15" i="1" l="1"/>
  <c r="H15" i="1" a="1"/>
  <c r="H15" i="1" l="1"/>
  <c r="G15" i="1" a="1"/>
  <c r="G15" i="1" s="1"/>
  <c r="F15" i="1" a="1"/>
  <c r="F15" i="1" l="1"/>
  <c r="O15" i="1"/>
  <c r="U14" i="1" a="1"/>
  <c r="U14" i="1" l="1"/>
  <c r="T14" i="1" a="1"/>
  <c r="T14" i="1" s="1"/>
  <c r="S14" i="1" a="1"/>
  <c r="S14" i="1" s="1"/>
  <c r="R14" i="1" a="1"/>
  <c r="R14" i="1" l="1"/>
  <c r="Q14" i="1" a="1"/>
  <c r="Q14" i="1" s="1"/>
  <c r="P14" i="1" a="1"/>
  <c r="P14" i="1" l="1"/>
  <c r="N14" i="1" a="1"/>
  <c r="N14" i="1" s="1"/>
  <c r="M14" i="1" a="1"/>
  <c r="M14" i="1" s="1"/>
  <c r="L14" i="1" a="1"/>
  <c r="L14" i="1" s="1"/>
  <c r="K14" i="1" a="1"/>
  <c r="K14" i="1" s="1"/>
  <c r="J14" i="1" a="1"/>
  <c r="J14" i="1" l="1"/>
  <c r="I14" i="1" a="1"/>
  <c r="I14" i="1" l="1"/>
  <c r="H14" i="1" a="1"/>
  <c r="H14" i="1" l="1"/>
  <c r="G14" i="1" a="1"/>
  <c r="G14" i="1" s="1"/>
  <c r="F14" i="1" a="1"/>
  <c r="F14" i="1" l="1"/>
  <c r="O14" i="1"/>
  <c r="U13" i="1" a="1"/>
  <c r="U13" i="1" l="1"/>
  <c r="T13" i="1" a="1"/>
  <c r="T13" i="1" s="1"/>
  <c r="S13" i="1" a="1"/>
  <c r="S13" i="1" s="1"/>
  <c r="R13" i="1" a="1"/>
  <c r="R13" i="1" l="1"/>
  <c r="Q13" i="1" a="1"/>
  <c r="Q13" i="1" s="1"/>
  <c r="P13" i="1" a="1"/>
  <c r="P13" i="1" l="1"/>
  <c r="N13" i="1" a="1"/>
  <c r="N13" i="1" s="1"/>
  <c r="M13" i="1" a="1"/>
  <c r="M13" i="1" s="1"/>
  <c r="L13" i="1" a="1"/>
  <c r="L13" i="1" s="1"/>
  <c r="K13" i="1" a="1"/>
  <c r="K13" i="1" s="1"/>
  <c r="J13" i="1" a="1"/>
  <c r="J13" i="1" l="1"/>
  <c r="I13" i="1" a="1"/>
  <c r="I13" i="1" l="1"/>
  <c r="H13" i="1" a="1"/>
  <c r="H13" i="1" l="1"/>
  <c r="G13" i="1" a="1"/>
  <c r="G13" i="1" s="1"/>
  <c r="F13" i="1" a="1"/>
  <c r="F13" i="1" l="1"/>
  <c r="O13" i="1"/>
  <c r="U12" i="1" a="1"/>
  <c r="U12" i="1" l="1"/>
  <c r="T12" i="1" a="1"/>
  <c r="T12" i="1" s="1"/>
  <c r="S12" i="1" a="1"/>
  <c r="S12" i="1" s="1"/>
  <c r="R12" i="1" a="1"/>
  <c r="R12" i="1" l="1"/>
  <c r="Q12" i="1" a="1"/>
  <c r="Q12" i="1" s="1"/>
  <c r="P12" i="1" a="1"/>
  <c r="P12" i="1" l="1"/>
  <c r="N12" i="1" a="1"/>
  <c r="N12" i="1" s="1"/>
  <c r="M12" i="1" a="1"/>
  <c r="M12" i="1" s="1"/>
  <c r="L12" i="1" a="1"/>
  <c r="L12" i="1" s="1"/>
  <c r="K12" i="1" a="1"/>
  <c r="K12" i="1" s="1"/>
  <c r="J12" i="1" a="1"/>
  <c r="J12" i="1" l="1"/>
  <c r="I12" i="1" a="1"/>
  <c r="I12" i="1" l="1"/>
  <c r="H12" i="1" a="1"/>
  <c r="H12" i="1" l="1"/>
  <c r="G12" i="1" a="1"/>
  <c r="G12" i="1" s="1"/>
  <c r="F12" i="1" a="1"/>
  <c r="F12" i="1" l="1"/>
  <c r="O12" i="1"/>
  <c r="U11" i="1" a="1"/>
  <c r="U11" i="1" l="1"/>
  <c r="T11" i="1" a="1"/>
  <c r="T11" i="1" s="1"/>
  <c r="S11" i="1" a="1"/>
  <c r="S11" i="1" l="1"/>
  <c r="R11" i="1" a="1"/>
  <c r="R11" i="1" l="1"/>
  <c r="Q11" i="1" a="1"/>
  <c r="Q11" i="1" s="1"/>
  <c r="P11" i="1" a="1"/>
  <c r="P11" i="1" l="1"/>
  <c r="N11" i="1" a="1"/>
  <c r="N11" i="1" s="1"/>
  <c r="M11" i="1" a="1"/>
  <c r="M11" i="1" s="1"/>
  <c r="L11" i="1" a="1"/>
  <c r="L11" i="1" s="1"/>
  <c r="K11" i="1" a="1"/>
  <c r="K11" i="1" s="1"/>
  <c r="J11" i="1" a="1"/>
  <c r="J11" i="1" l="1"/>
  <c r="I11" i="1" a="1"/>
  <c r="I11" i="1" l="1"/>
  <c r="H11" i="1" a="1"/>
  <c r="H11" i="1" l="1"/>
  <c r="G11" i="1" a="1"/>
  <c r="G11" i="1" s="1"/>
  <c r="F11" i="1" a="1"/>
  <c r="F11" i="1" l="1"/>
  <c r="O11" i="1"/>
  <c r="U10" i="1" a="1"/>
  <c r="U10" i="1" l="1"/>
  <c r="T10" i="1" a="1"/>
  <c r="T10" i="1" s="1"/>
  <c r="S10" i="1" a="1"/>
  <c r="S10" i="1" l="1"/>
  <c r="R10" i="1" a="1"/>
  <c r="R10" i="1" l="1"/>
  <c r="Q10" i="1" a="1"/>
  <c r="Q10" i="1" s="1"/>
  <c r="P10" i="1" a="1"/>
  <c r="P10" i="1" l="1"/>
  <c r="N10" i="1" a="1"/>
  <c r="N10" i="1" s="1"/>
  <c r="M10" i="1" a="1"/>
  <c r="M10" i="1" s="1"/>
  <c r="L10" i="1" a="1"/>
  <c r="L10" i="1" s="1"/>
  <c r="K10" i="1" a="1"/>
  <c r="K10" i="1" s="1"/>
  <c r="J10" i="1" a="1"/>
  <c r="J10" i="1" l="1"/>
  <c r="I10" i="1" a="1"/>
  <c r="I10" i="1" l="1"/>
  <c r="H10" i="1" a="1"/>
  <c r="H10" i="1" l="1"/>
  <c r="G10" i="1" a="1"/>
  <c r="G10" i="1" s="1"/>
  <c r="F10" i="1" a="1"/>
  <c r="F10" i="1" l="1"/>
  <c r="O10" i="1"/>
  <c r="U9" i="1" a="1"/>
  <c r="U9" i="1" l="1"/>
  <c r="T9" i="1" a="1"/>
  <c r="T9" i="1" l="1"/>
  <c r="S9" i="1" a="1"/>
  <c r="S9" i="1" s="1"/>
  <c r="R9" i="1" a="1"/>
  <c r="R9" i="1" l="1"/>
  <c r="Q9" i="1" a="1"/>
  <c r="Q9" i="1" s="1"/>
  <c r="P9" i="1" a="1"/>
  <c r="P9" i="1" l="1"/>
  <c r="N9" i="1" a="1"/>
  <c r="N9" i="1" l="1"/>
  <c r="M9" i="1" a="1"/>
  <c r="M9" i="1" s="1"/>
  <c r="L9" i="1" a="1"/>
  <c r="L9" i="1" l="1"/>
  <c r="K9" i="1" a="1"/>
  <c r="K9" i="1" s="1"/>
  <c r="J9" i="1" a="1"/>
  <c r="J9" i="1" l="1"/>
  <c r="I9" i="1" a="1"/>
  <c r="I9" i="1" l="1"/>
  <c r="H9" i="1" a="1"/>
  <c r="H9" i="1" l="1"/>
  <c r="G9" i="1" a="1"/>
  <c r="G9" i="1" l="1"/>
  <c r="O9" i="1" s="1"/>
  <c r="F9" i="1" a="1"/>
  <c r="F9" i="1" l="1"/>
  <c r="U8" i="1" a="1"/>
  <c r="U8" i="1" l="1"/>
  <c r="T8" i="1" a="1"/>
  <c r="T8" i="1" l="1"/>
  <c r="S8" i="1" a="1"/>
  <c r="S8" i="1" s="1"/>
  <c r="R8" i="1" a="1"/>
  <c r="R8" i="1" l="1"/>
  <c r="Q8" i="1" a="1"/>
  <c r="Q8" i="1" s="1"/>
  <c r="P8" i="1" a="1"/>
  <c r="P8" i="1" l="1"/>
  <c r="N8" i="1" a="1"/>
  <c r="N8" i="1" s="1"/>
  <c r="M8" i="1" a="1"/>
  <c r="M8" i="1" s="1"/>
  <c r="L8" i="1" a="1"/>
  <c r="L8" i="1" l="1"/>
  <c r="K8" i="1" a="1"/>
  <c r="K8" i="1" s="1"/>
  <c r="J8" i="1" a="1"/>
  <c r="J8" i="1" l="1"/>
  <c r="I8" i="1" a="1"/>
  <c r="I8" i="1" l="1"/>
  <c r="H8" i="1" a="1"/>
  <c r="H8" i="1" l="1"/>
  <c r="G8" i="1" a="1"/>
  <c r="G8" i="1" s="1"/>
  <c r="F8" i="1" a="1"/>
  <c r="F8" i="1" l="1"/>
  <c r="O8" i="1"/>
  <c r="U7" i="1" a="1"/>
  <c r="U7" i="1" l="1"/>
  <c r="T7" i="1" a="1"/>
  <c r="T7" i="1" l="1"/>
  <c r="S7" i="1" a="1"/>
  <c r="S7" i="1" s="1"/>
  <c r="R7" i="1" a="1"/>
  <c r="R7" i="1" l="1"/>
  <c r="Q7" i="1" a="1"/>
  <c r="Q7" i="1" s="1"/>
  <c r="P7" i="1" a="1"/>
  <c r="P7" i="1" l="1"/>
  <c r="N7" i="1" a="1"/>
  <c r="N7" i="1" s="1"/>
  <c r="M7" i="1" a="1"/>
  <c r="M7" i="1" s="1"/>
  <c r="L7" i="1" a="1"/>
  <c r="L7" i="1" l="1"/>
  <c r="K7" i="1" a="1"/>
  <c r="K7" i="1" s="1"/>
  <c r="J7" i="1" a="1"/>
  <c r="J7" i="1" l="1"/>
  <c r="I7" i="1" a="1"/>
  <c r="I7" i="1" l="1"/>
  <c r="H7" i="1" a="1"/>
  <c r="H7" i="1" l="1"/>
  <c r="G7" i="1" a="1"/>
  <c r="G7" i="1" s="1"/>
  <c r="F7" i="1" a="1"/>
  <c r="F7" i="1" l="1"/>
  <c r="O7" i="1"/>
  <c r="U6" i="1" a="1"/>
  <c r="U6" i="1" l="1"/>
  <c r="T6" i="1" a="1"/>
  <c r="T6" i="1" l="1"/>
  <c r="S6" i="1" a="1"/>
  <c r="S6" i="1" s="1"/>
  <c r="R6" i="1" a="1"/>
  <c r="R6" i="1" l="1"/>
  <c r="Q6" i="1" a="1"/>
  <c r="Q6" i="1" s="1"/>
  <c r="P6" i="1" a="1"/>
  <c r="P6" i="1" l="1"/>
  <c r="N6" i="1" a="1"/>
  <c r="N6" i="1" s="1"/>
  <c r="M6" i="1" a="1"/>
  <c r="M6" i="1" s="1"/>
  <c r="L6" i="1" a="1"/>
  <c r="L6" i="1" s="1"/>
  <c r="K6" i="1" a="1"/>
  <c r="K6" i="1" s="1"/>
  <c r="J6" i="1" a="1"/>
  <c r="J6" i="1" l="1"/>
  <c r="I6" i="1" a="1"/>
  <c r="I6" i="1" l="1"/>
  <c r="H6" i="1" a="1"/>
  <c r="H6" i="1" l="1"/>
  <c r="G6" i="1" a="1"/>
  <c r="G6" i="1" s="1"/>
  <c r="F6" i="1" a="1"/>
  <c r="F6" i="1" l="1"/>
  <c r="O6" i="1"/>
  <c r="U5" i="1" a="1"/>
  <c r="U5" i="1" l="1"/>
  <c r="T5" i="1" a="1"/>
  <c r="T5" i="1" l="1"/>
  <c r="S5" i="1" a="1"/>
  <c r="S5" i="1" s="1"/>
  <c r="R5" i="1" a="1"/>
  <c r="R5" i="1" l="1"/>
  <c r="Q5" i="1" a="1"/>
  <c r="Q5" i="1" s="1"/>
  <c r="P5" i="1" a="1"/>
  <c r="P5" i="1" l="1"/>
  <c r="N5" i="1" a="1"/>
  <c r="N5" i="1" s="1"/>
  <c r="M5" i="1" a="1"/>
  <c r="M5" i="1" l="1"/>
  <c r="L5" i="1" a="1"/>
  <c r="L5" i="1" s="1"/>
  <c r="K5" i="1" a="1"/>
  <c r="K5" i="1" l="1"/>
  <c r="J5" i="1" a="1"/>
  <c r="J5" i="1" l="1"/>
  <c r="I5" i="1" a="1"/>
  <c r="I5" i="1" l="1"/>
  <c r="H5" i="1" a="1"/>
  <c r="H5" i="1" l="1"/>
  <c r="G5" i="1" a="1"/>
  <c r="G5" i="1" s="1"/>
  <c r="F5" i="1" a="1"/>
  <c r="F5" i="1" l="1"/>
  <c r="O5" i="1"/>
  <c r="U4" i="1" a="1"/>
  <c r="U4" i="1" l="1"/>
  <c r="T4" i="1" a="1"/>
  <c r="T4" i="1" l="1"/>
  <c r="S4" i="1" a="1"/>
  <c r="S4" i="1" s="1"/>
  <c r="R4" i="1" a="1"/>
  <c r="R4" i="1" l="1"/>
  <c r="Q4" i="1" a="1"/>
  <c r="Q4" i="1" s="1"/>
  <c r="P4" i="1" a="1"/>
  <c r="P4" i="1" l="1"/>
  <c r="N4" i="1" a="1"/>
  <c r="N4" i="1" s="1"/>
  <c r="M4" i="1" a="1"/>
  <c r="M4" i="1" s="1"/>
  <c r="L4" i="1" a="1"/>
  <c r="L4" i="1" s="1"/>
  <c r="K4" i="1" a="1"/>
  <c r="K4" i="1" s="1"/>
  <c r="J4" i="1" a="1"/>
  <c r="J4" i="1" l="1"/>
  <c r="I4" i="1" a="1"/>
  <c r="I4" i="1" l="1"/>
  <c r="H4" i="1" a="1"/>
  <c r="H4" i="1" l="1"/>
  <c r="G4" i="1" a="1"/>
  <c r="G4" i="1" s="1"/>
  <c r="F4" i="1" a="1"/>
  <c r="F4" i="1" l="1"/>
  <c r="O4" i="1"/>
  <c r="U3" i="1" a="1"/>
  <c r="U3" i="1" l="1"/>
  <c r="T3" i="1" a="1"/>
  <c r="T3" i="1" l="1"/>
  <c r="S3" i="1" a="1"/>
  <c r="S3" i="1" s="1"/>
  <c r="R3" i="1" a="1"/>
  <c r="R3" i="1" l="1"/>
  <c r="Q3" i="1" a="1"/>
  <c r="Q3" i="1" s="1"/>
  <c r="P3" i="1" a="1"/>
  <c r="P3" i="1" l="1"/>
  <c r="N3" i="1" a="1"/>
  <c r="N3" i="1" s="1"/>
  <c r="M3" i="1" a="1"/>
  <c r="M3" i="1" s="1"/>
  <c r="L3" i="1" a="1"/>
  <c r="L3" i="1" s="1"/>
  <c r="K3" i="1" a="1"/>
  <c r="K3" i="1" s="1"/>
  <c r="J3" i="1" a="1"/>
  <c r="J3" i="1" l="1"/>
  <c r="I3" i="1" a="1"/>
  <c r="I3" i="1" l="1"/>
  <c r="H3" i="1" a="1"/>
  <c r="H3" i="1" l="1"/>
  <c r="G3" i="1" a="1"/>
  <c r="G3" i="1" s="1"/>
  <c r="F3" i="1" a="1"/>
  <c r="F3" i="1" l="1"/>
  <c r="O3" i="1"/>
  <c r="E2" i="1"/>
  <c r="F2" i="1" a="1"/>
  <c r="F2" i="1" s="1"/>
  <c r="G2" i="1" a="1"/>
  <c r="H2" i="1" a="1"/>
  <c r="H2" i="1" s="1"/>
  <c r="I2" i="1" a="1"/>
  <c r="I2" i="1" s="1"/>
  <c r="J2" i="1" a="1"/>
  <c r="J2" i="1" s="1"/>
  <c r="K2" i="1" a="1"/>
  <c r="L2" i="1" a="1"/>
  <c r="M2" i="1" a="1"/>
  <c r="N2" i="1" a="1"/>
  <c r="P2" i="1" a="1"/>
  <c r="P2" i="1" s="1"/>
  <c r="Q2" i="1" a="1"/>
  <c r="R2" i="1" a="1"/>
  <c r="R2" i="1" s="1"/>
  <c r="S2" i="1" a="1"/>
  <c r="T2" i="1" a="1"/>
  <c r="T2" i="1" s="1"/>
  <c r="U2" i="1" a="1"/>
  <c r="U2" i="1" s="1"/>
  <c r="S2" i="1" l="1"/>
  <c r="Q2" i="1"/>
  <c r="N2" i="1"/>
  <c r="M2" i="1"/>
  <c r="L2" i="1"/>
  <c r="K2" i="1"/>
  <c r="G2" i="1"/>
  <c r="O2" i="1" s="1"/>
  <c r="A2" i="11"/>
  <c r="F3" i="16" l="1"/>
  <c r="AL4" i="16" a="1"/>
  <c r="AL4" i="16" s="1"/>
  <c r="NU5" i="16" a="1"/>
  <c r="NU5" i="16" s="1"/>
  <c r="RA5" i="16" a="1"/>
  <c r="RA5" i="16" s="1"/>
  <c r="OL7" i="16" a="1"/>
  <c r="OL7" i="16" s="1"/>
  <c r="KD5" i="16" a="1"/>
  <c r="KD5" i="16" s="1"/>
  <c r="FP7" i="16" a="1"/>
  <c r="FP7" i="16" s="1"/>
  <c r="KV5" i="16" a="1"/>
  <c r="KV5" i="16" s="1"/>
  <c r="OI6" i="16" a="1"/>
  <c r="OI6" i="16" s="1"/>
  <c r="LE5" i="16" a="1"/>
  <c r="LE5" i="16" s="1"/>
  <c r="QK5" i="16" a="1"/>
  <c r="QK5" i="16" s="1"/>
  <c r="AZ4" i="16" a="1"/>
  <c r="AZ4" i="16" s="1"/>
  <c r="AA6" i="16" a="1"/>
  <c r="AA6" i="16" s="1"/>
  <c r="GX4" i="16" a="1"/>
  <c r="GX4" i="16" s="1"/>
  <c r="AV4" i="16" a="1"/>
  <c r="AV4" i="16" s="1"/>
  <c r="H4" i="16" a="1"/>
  <c r="H4" i="16" s="1"/>
  <c r="AN4" i="16" a="1"/>
  <c r="AN4" i="16" s="1"/>
  <c r="CV4" i="16" a="1"/>
  <c r="CV4" i="16" s="1"/>
  <c r="AX4" i="16" a="1"/>
  <c r="AX4" i="16" s="1"/>
  <c r="DG4" i="16" a="1"/>
  <c r="DG4" i="16" s="1"/>
  <c r="RR4" i="16" a="1"/>
  <c r="RR4" i="16" s="1"/>
  <c r="QL4" i="16" a="1"/>
  <c r="QL4" i="16" s="1"/>
  <c r="PF4" i="16" a="1"/>
  <c r="PF4" i="16" s="1"/>
  <c r="NZ4" i="16" a="1"/>
  <c r="NZ4" i="16" s="1"/>
  <c r="MT4" i="16" a="1"/>
  <c r="MT4" i="16" s="1"/>
  <c r="LN4" i="16" a="1"/>
  <c r="LN4" i="16" s="1"/>
  <c r="KH4" i="16" a="1"/>
  <c r="KH4" i="16" s="1"/>
  <c r="JB4" i="16" a="1"/>
  <c r="JB4" i="16" s="1"/>
  <c r="SO4" i="16" a="1"/>
  <c r="SO4" i="16" s="1"/>
  <c r="RI4" i="16" a="1"/>
  <c r="RI4" i="16" s="1"/>
  <c r="QC4" i="16" a="1"/>
  <c r="QC4" i="16" s="1"/>
  <c r="OW4" i="16" a="1"/>
  <c r="OW4" i="16" s="1"/>
  <c r="NQ4" i="16" a="1"/>
  <c r="NQ4" i="16" s="1"/>
  <c r="MK4" i="16" a="1"/>
  <c r="MK4" i="16" s="1"/>
  <c r="LE4" i="16" a="1"/>
  <c r="LE4" i="16" s="1"/>
  <c r="JY4" i="16" a="1"/>
  <c r="JY4" i="16" s="1"/>
  <c r="IS4" i="16" a="1"/>
  <c r="IS4" i="16" s="1"/>
  <c r="SB4" i="16" a="1"/>
  <c r="SB4" i="16" s="1"/>
  <c r="QV4" i="16" a="1"/>
  <c r="QV4" i="16" s="1"/>
  <c r="PP4" i="16" a="1"/>
  <c r="PP4" i="16" s="1"/>
  <c r="OJ4" i="16" a="1"/>
  <c r="OJ4" i="16" s="1"/>
  <c r="ND4" i="16" a="1"/>
  <c r="ND4" i="16" s="1"/>
  <c r="LX4" i="16" a="1"/>
  <c r="LX4" i="16" s="1"/>
  <c r="KR4" i="16" a="1"/>
  <c r="KR4" i="16" s="1"/>
  <c r="JL4" i="16" a="1"/>
  <c r="JL4" i="16" s="1"/>
  <c r="IF4" i="16" a="1"/>
  <c r="IF4" i="16" s="1"/>
  <c r="SI4" i="16" a="1"/>
  <c r="SI4" i="16" s="1"/>
  <c r="RC4" i="16" a="1"/>
  <c r="RC4" i="16" s="1"/>
  <c r="PW4" i="16" a="1"/>
  <c r="PW4" i="16" s="1"/>
  <c r="OQ4" i="16" a="1"/>
  <c r="OQ4" i="16" s="1"/>
  <c r="NK4" i="16" a="1"/>
  <c r="NK4" i="16" s="1"/>
  <c r="ME4" i="16" a="1"/>
  <c r="ME4" i="16" s="1"/>
  <c r="KY4" i="16" a="1"/>
  <c r="KY4" i="16" s="1"/>
  <c r="JS4" i="16" a="1"/>
  <c r="JS4" i="16" s="1"/>
  <c r="IM4" i="16" a="1"/>
  <c r="IM4" i="16" s="1"/>
  <c r="HB4" i="16" a="1"/>
  <c r="HB4" i="16" s="1"/>
  <c r="FS4" i="16" a="1"/>
  <c r="FS4" i="16" s="1"/>
  <c r="EM4" i="16" a="1"/>
  <c r="EM4" i="16" s="1"/>
  <c r="HK4" i="16" a="1"/>
  <c r="HK4" i="16" s="1"/>
  <c r="FZ4" i="16" a="1"/>
  <c r="FZ4" i="16" s="1"/>
  <c r="ET4" i="16" a="1"/>
  <c r="ET4" i="16" s="1"/>
  <c r="DN4" i="16" a="1"/>
  <c r="DN4" i="16" s="1"/>
  <c r="GT4" i="16" a="1"/>
  <c r="GT4" i="16" s="1"/>
  <c r="FM4" i="16" a="1"/>
  <c r="FM4" i="16" s="1"/>
  <c r="EG4" i="16" a="1"/>
  <c r="EG4" i="16" s="1"/>
  <c r="DA4" i="16" a="1"/>
  <c r="DA4" i="16" s="1"/>
  <c r="Q4" i="16" a="1"/>
  <c r="Q4" i="16" s="1"/>
  <c r="AY4" i="16" a="1"/>
  <c r="AY4" i="16" s="1"/>
  <c r="EF4" i="16" a="1"/>
  <c r="EF4" i="16" s="1"/>
  <c r="BY4" i="16" a="1"/>
  <c r="BY4" i="16" s="1"/>
  <c r="BT4" i="16" a="1"/>
  <c r="BT4" i="16" s="1"/>
  <c r="S4" i="16" a="1"/>
  <c r="S4" i="16" s="1"/>
  <c r="BH4" i="16" a="1"/>
  <c r="BH4" i="16" s="1"/>
  <c r="DX4" i="16" a="1"/>
  <c r="DX4" i="16" s="1"/>
  <c r="L5" i="16" a="1"/>
  <c r="L5" i="16" s="1"/>
  <c r="AR5" i="16" a="1"/>
  <c r="AR5" i="16" s="1"/>
  <c r="BX5" i="16" a="1"/>
  <c r="BX5" i="16" s="1"/>
  <c r="DD5" i="16" a="1"/>
  <c r="DD5" i="16" s="1"/>
  <c r="EJ5" i="16" a="1"/>
  <c r="EJ5" i="16" s="1"/>
  <c r="FP5" i="16" a="1"/>
  <c r="FP5" i="16" s="1"/>
  <c r="GV5" i="16" a="1"/>
  <c r="GV5" i="16" s="1"/>
  <c r="IB5" i="16" a="1"/>
  <c r="IB5" i="16" s="1"/>
  <c r="JH5" i="16" a="1"/>
  <c r="JH5" i="16" s="1"/>
  <c r="SI5" i="16" a="1"/>
  <c r="SI5" i="16" s="1"/>
  <c r="RC5" i="16" a="1"/>
  <c r="RC5" i="16" s="1"/>
  <c r="PW5" i="16" a="1"/>
  <c r="PW5" i="16" s="1"/>
  <c r="AT4" i="16" a="1"/>
  <c r="AT4" i="16" s="1"/>
  <c r="OK5" i="16" a="1"/>
  <c r="OK5" i="16" s="1"/>
  <c r="RQ5" i="16" a="1"/>
  <c r="RQ5" i="16" s="1"/>
  <c r="DK4" i="16" a="1"/>
  <c r="DK4" i="16" s="1"/>
  <c r="KT7" i="16" a="1"/>
  <c r="KT7" i="16" s="1"/>
  <c r="FX7" i="16" a="1"/>
  <c r="FX7" i="16" s="1"/>
  <c r="LD5" i="16" a="1"/>
  <c r="LD5" i="16" s="1"/>
  <c r="AK6" i="16" a="1"/>
  <c r="AK6" i="16" s="1"/>
  <c r="LM5" i="16" a="1"/>
  <c r="LM5" i="16" s="1"/>
  <c r="DT4" i="16" a="1"/>
  <c r="DT4" i="16" s="1"/>
  <c r="EJ4" i="16" a="1"/>
  <c r="EJ4" i="16" s="1"/>
  <c r="AY6" i="16" a="1"/>
  <c r="AY6" i="16" s="1"/>
  <c r="BC4" i="16" a="1"/>
  <c r="BC4" i="16" s="1"/>
  <c r="L4" i="16" a="1"/>
  <c r="L4" i="16" s="1"/>
  <c r="AR4" i="16" a="1"/>
  <c r="AR4" i="16" s="1"/>
  <c r="DD4" i="16" a="1"/>
  <c r="DD4" i="16" s="1"/>
  <c r="BD4" i="16" a="1"/>
  <c r="BD4" i="16" s="1"/>
  <c r="DP4" i="16" a="1"/>
  <c r="DP4" i="16" s="1"/>
  <c r="RN4" i="16" a="1"/>
  <c r="RN4" i="16" s="1"/>
  <c r="QH4" i="16" a="1"/>
  <c r="QH4" i="16" s="1"/>
  <c r="PB4" i="16" a="1"/>
  <c r="PB4" i="16" s="1"/>
  <c r="NV4" i="16" a="1"/>
  <c r="NV4" i="16" s="1"/>
  <c r="MP4" i="16" a="1"/>
  <c r="MP4" i="16" s="1"/>
  <c r="LJ4" i="16" a="1"/>
  <c r="LJ4" i="16" s="1"/>
  <c r="KD4" i="16" a="1"/>
  <c r="KD4" i="16" s="1"/>
  <c r="IX4" i="16" a="1"/>
  <c r="IX4" i="16" s="1"/>
  <c r="SK4" i="16" a="1"/>
  <c r="SK4" i="16" s="1"/>
  <c r="RE4" i="16" a="1"/>
  <c r="RE4" i="16" s="1"/>
  <c r="PY4" i="16" a="1"/>
  <c r="PY4" i="16" s="1"/>
  <c r="OS4" i="16" a="1"/>
  <c r="OS4" i="16" s="1"/>
  <c r="NM4" i="16" a="1"/>
  <c r="NM4" i="16" s="1"/>
  <c r="MG4" i="16" a="1"/>
  <c r="MG4" i="16" s="1"/>
  <c r="LA4" i="16" a="1"/>
  <c r="LA4" i="16" s="1"/>
  <c r="JU4" i="16" a="1"/>
  <c r="JU4" i="16" s="1"/>
  <c r="IO4" i="16" a="1"/>
  <c r="IO4" i="16" s="1"/>
  <c r="RX4" i="16" a="1"/>
  <c r="RX4" i="16" s="1"/>
  <c r="QR4" i="16" a="1"/>
  <c r="QR4" i="16" s="1"/>
  <c r="PL4" i="16" a="1"/>
  <c r="PL4" i="16" s="1"/>
  <c r="OF4" i="16" a="1"/>
  <c r="OF4" i="16" s="1"/>
  <c r="MZ4" i="16" a="1"/>
  <c r="MZ4" i="16" s="1"/>
  <c r="LT4" i="16" a="1"/>
  <c r="LT4" i="16" s="1"/>
  <c r="KN4" i="16" a="1"/>
  <c r="KN4" i="16" s="1"/>
  <c r="JH4" i="16" a="1"/>
  <c r="JH4" i="16" s="1"/>
  <c r="IB4" i="16" a="1"/>
  <c r="IB4" i="16" s="1"/>
  <c r="SE4" i="16" a="1"/>
  <c r="SE4" i="16" s="1"/>
  <c r="QY4" i="16" a="1"/>
  <c r="QY4" i="16" s="1"/>
  <c r="PS4" i="16" a="1"/>
  <c r="PS4" i="16" s="1"/>
  <c r="OM4" i="16" a="1"/>
  <c r="OM4" i="16" s="1"/>
  <c r="NG4" i="16" a="1"/>
  <c r="NG4" i="16" s="1"/>
  <c r="MA4" i="16" a="1"/>
  <c r="MA4" i="16" s="1"/>
  <c r="KU4" i="16" a="1"/>
  <c r="KU4" i="16" s="1"/>
  <c r="JO4" i="16" a="1"/>
  <c r="JO4" i="16" s="1"/>
  <c r="II4" i="16" a="1"/>
  <c r="II4" i="16" s="1"/>
  <c r="GV4" i="16" a="1"/>
  <c r="GV4" i="16" s="1"/>
  <c r="FO4" i="16" a="1"/>
  <c r="FO4" i="16" s="1"/>
  <c r="EI4" i="16" a="1"/>
  <c r="EI4" i="16" s="1"/>
  <c r="HF4" i="16" a="1"/>
  <c r="HF4" i="16" s="1"/>
  <c r="FV4" i="16" a="1"/>
  <c r="FV4" i="16" s="1"/>
  <c r="EP4" i="16" a="1"/>
  <c r="EP4" i="16" s="1"/>
  <c r="DJ4" i="16" a="1"/>
  <c r="DJ4" i="16" s="1"/>
  <c r="GO4" i="16" a="1"/>
  <c r="GO4" i="16" s="1"/>
  <c r="FI4" i="16" a="1"/>
  <c r="FI4" i="16" s="1"/>
  <c r="EC4" i="16" a="1"/>
  <c r="EC4" i="16" s="1"/>
  <c r="CW4" i="16" a="1"/>
  <c r="CW4" i="16" s="1"/>
  <c r="U4" i="16" a="1"/>
  <c r="U4" i="16" s="1"/>
  <c r="BE4" i="16" a="1"/>
  <c r="BE4" i="16" s="1"/>
  <c r="EV4" i="16" a="1"/>
  <c r="EV4" i="16" s="1"/>
  <c r="CL4" i="16" a="1"/>
  <c r="CL4" i="16" s="1"/>
  <c r="CA4" i="16" a="1"/>
  <c r="CA4" i="16" s="1"/>
  <c r="W4" i="16" a="1"/>
  <c r="W4" i="16" s="1"/>
  <c r="BO4" i="16" a="1"/>
  <c r="BO4" i="16" s="1"/>
  <c r="BM4" i="16" a="1"/>
  <c r="BM4" i="16" s="1"/>
  <c r="PA5" i="16" a="1"/>
  <c r="PA5" i="16" s="1"/>
  <c r="R4" i="16" a="1"/>
  <c r="R4" i="16" s="1"/>
  <c r="J6" i="16" a="1"/>
  <c r="J6" i="16" s="1"/>
  <c r="NF7" i="16" a="1"/>
  <c r="NF7" i="16" s="1"/>
  <c r="GF7" i="16" a="1"/>
  <c r="GF7" i="16" s="1"/>
  <c r="SG5" i="16" a="1"/>
  <c r="SG5" i="16" s="1"/>
  <c r="BQ6" i="16" a="1"/>
  <c r="BQ6" i="16" s="1"/>
  <c r="MC5" i="16" a="1"/>
  <c r="MC5" i="16" s="1"/>
  <c r="HH6" i="16" a="1"/>
  <c r="HH6" i="16" s="1"/>
  <c r="BG4" i="16" a="1"/>
  <c r="BG4" i="16" s="1"/>
  <c r="CM6" i="16" a="1"/>
  <c r="CM6" i="16" s="1"/>
  <c r="QS6" i="16" a="1"/>
  <c r="QS6" i="16" s="1"/>
  <c r="BI4" i="16" a="1"/>
  <c r="BI4" i="16" s="1"/>
  <c r="P4" i="16" a="1"/>
  <c r="P4" i="16" s="1"/>
  <c r="AW4" i="16" a="1"/>
  <c r="AW4" i="16" s="1"/>
  <c r="EB4" i="16" a="1"/>
  <c r="EB4" i="16" s="1"/>
  <c r="BK4" i="16" a="1"/>
  <c r="BK4" i="16" s="1"/>
  <c r="SP4" i="16" a="1"/>
  <c r="SP4" i="16" s="1"/>
  <c r="RJ4" i="16" a="1"/>
  <c r="RJ4" i="16" s="1"/>
  <c r="QD4" i="16" a="1"/>
  <c r="QD4" i="16" s="1"/>
  <c r="OX4" i="16" a="1"/>
  <c r="OX4" i="16" s="1"/>
  <c r="NR4" i="16" a="1"/>
  <c r="NR4" i="16" s="1"/>
  <c r="ML4" i="16" a="1"/>
  <c r="ML4" i="16" s="1"/>
  <c r="LF4" i="16" a="1"/>
  <c r="LF4" i="16" s="1"/>
  <c r="JZ4" i="16" a="1"/>
  <c r="JZ4" i="16" s="1"/>
  <c r="IT4" i="16" a="1"/>
  <c r="IT4" i="16" s="1"/>
  <c r="SG4" i="16" a="1"/>
  <c r="SG4" i="16" s="1"/>
  <c r="RA4" i="16" a="1"/>
  <c r="RA4" i="16" s="1"/>
  <c r="PU4" i="16" a="1"/>
  <c r="PU4" i="16" s="1"/>
  <c r="OO4" i="16" a="1"/>
  <c r="OO4" i="16" s="1"/>
  <c r="NI4" i="16" a="1"/>
  <c r="NI4" i="16" s="1"/>
  <c r="MC4" i="16" a="1"/>
  <c r="MC4" i="16" s="1"/>
  <c r="KW4" i="16" a="1"/>
  <c r="KW4" i="16" s="1"/>
  <c r="JQ4" i="16" a="1"/>
  <c r="JQ4" i="16" s="1"/>
  <c r="IK4" i="16" a="1"/>
  <c r="IK4" i="16" s="1"/>
  <c r="RT4" i="16" a="1"/>
  <c r="RT4" i="16" s="1"/>
  <c r="QN4" i="16" a="1"/>
  <c r="QN4" i="16" s="1"/>
  <c r="PH4" i="16" a="1"/>
  <c r="PH4" i="16" s="1"/>
  <c r="OB4" i="16" a="1"/>
  <c r="OB4" i="16" s="1"/>
  <c r="MV4" i="16" a="1"/>
  <c r="MV4" i="16" s="1"/>
  <c r="LP4" i="16" a="1"/>
  <c r="LP4" i="16" s="1"/>
  <c r="KJ4" i="16" a="1"/>
  <c r="KJ4" i="16" s="1"/>
  <c r="JD4" i="16" a="1"/>
  <c r="JD4" i="16" s="1"/>
  <c r="HX4" i="16" a="1"/>
  <c r="HX4" i="16" s="1"/>
  <c r="SA4" i="16" a="1"/>
  <c r="SA4" i="16" s="1"/>
  <c r="QU4" i="16" a="1"/>
  <c r="QU4" i="16" s="1"/>
  <c r="PO4" i="16" a="1"/>
  <c r="PO4" i="16" s="1"/>
  <c r="OI4" i="16" a="1"/>
  <c r="OI4" i="16" s="1"/>
  <c r="NC4" i="16" a="1"/>
  <c r="NC4" i="16" s="1"/>
  <c r="LW4" i="16" a="1"/>
  <c r="LW4" i="16" s="1"/>
  <c r="KQ4" i="16" a="1"/>
  <c r="KQ4" i="16" s="1"/>
  <c r="JK4" i="16" a="1"/>
  <c r="JK4" i="16" s="1"/>
  <c r="IE4" i="16" a="1"/>
  <c r="IE4" i="16" s="1"/>
  <c r="GQ4" i="16" a="1"/>
  <c r="GQ4" i="16" s="1"/>
  <c r="FK4" i="16" a="1"/>
  <c r="FK4" i="16" s="1"/>
  <c r="EE4" i="16" a="1"/>
  <c r="EE4" i="16" s="1"/>
  <c r="GZ4" i="16" a="1"/>
  <c r="GZ4" i="16" s="1"/>
  <c r="FR4" i="16" a="1"/>
  <c r="FR4" i="16" s="1"/>
  <c r="EL4" i="16" a="1"/>
  <c r="EL4" i="16" s="1"/>
  <c r="DF4" i="16" a="1"/>
  <c r="DF4" i="16" s="1"/>
  <c r="GK4" i="16" a="1"/>
  <c r="GK4" i="16" s="1"/>
  <c r="FE4" i="16" a="1"/>
  <c r="FE4" i="16" s="1"/>
  <c r="DY4" i="16" a="1"/>
  <c r="DY4" i="16" s="1"/>
  <c r="HV4" i="16" a="1"/>
  <c r="HV4" i="16" s="1"/>
  <c r="Y4" i="16" a="1"/>
  <c r="Y4" i="16" s="1"/>
  <c r="MO5" i="16" a="1"/>
  <c r="MO5" i="16" s="1"/>
  <c r="RM5" i="16" a="1"/>
  <c r="RM5" i="16" s="1"/>
  <c r="KL5" i="16" a="1"/>
  <c r="KL5" i="16" s="1"/>
  <c r="EP6" i="16" a="1"/>
  <c r="EP6" i="16" s="1"/>
  <c r="EZ7" i="16" a="1"/>
  <c r="EZ7" i="16" s="1"/>
  <c r="JX5" i="16" a="1"/>
  <c r="JX5" i="16" s="1"/>
  <c r="JS5" i="16" a="1"/>
  <c r="JS5" i="16" s="1"/>
  <c r="JQ5" i="16" a="1"/>
  <c r="JQ5" i="16" s="1"/>
  <c r="OO5" i="16" a="1"/>
  <c r="OO5" i="16" s="1"/>
  <c r="SB6" i="16" a="1"/>
  <c r="SB6" i="16" s="1"/>
  <c r="BZ4" i="16" a="1"/>
  <c r="BZ4" i="16" s="1"/>
  <c r="V4" i="16" a="1"/>
  <c r="V4" i="16" s="1"/>
  <c r="PU7" i="16" a="1"/>
  <c r="PU7" i="16" s="1"/>
  <c r="CO4" i="16" a="1"/>
  <c r="CO4" i="16" s="1"/>
  <c r="AF4" i="16" a="1"/>
  <c r="AF4" i="16" s="1"/>
  <c r="CC4" i="16" a="1"/>
  <c r="CC4" i="16" s="1"/>
  <c r="GN4" i="16" a="1"/>
  <c r="GN4" i="16" s="1"/>
  <c r="CQ4" i="16" a="1"/>
  <c r="CQ4" i="16" s="1"/>
  <c r="RZ4" i="16" a="1"/>
  <c r="RZ4" i="16" s="1"/>
  <c r="QT4" i="16" a="1"/>
  <c r="QT4" i="16" s="1"/>
  <c r="PN4" i="16" a="1"/>
  <c r="PN4" i="16" s="1"/>
  <c r="OH4" i="16" a="1"/>
  <c r="OH4" i="16" s="1"/>
  <c r="NB4" i="16" a="1"/>
  <c r="NB4" i="16" s="1"/>
  <c r="LV4" i="16" a="1"/>
  <c r="LV4" i="16" s="1"/>
  <c r="KP4" i="16" a="1"/>
  <c r="KP4" i="16" s="1"/>
  <c r="JJ4" i="16" a="1"/>
  <c r="JJ4" i="16" s="1"/>
  <c r="ID4" i="16" a="1"/>
  <c r="ID4" i="16" s="1"/>
  <c r="RQ4" i="16" a="1"/>
  <c r="RQ4" i="16" s="1"/>
  <c r="QK4" i="16" a="1"/>
  <c r="QK4" i="16" s="1"/>
  <c r="PE4" i="16" a="1"/>
  <c r="PE4" i="16" s="1"/>
  <c r="NY4" i="16" a="1"/>
  <c r="NY4" i="16" s="1"/>
  <c r="MS4" i="16" a="1"/>
  <c r="MS4" i="16" s="1"/>
  <c r="LM4" i="16" a="1"/>
  <c r="LM4" i="16" s="1"/>
  <c r="KG4" i="16" a="1"/>
  <c r="KG4" i="16" s="1"/>
  <c r="JA4" i="16" a="1"/>
  <c r="JA4" i="16" s="1"/>
  <c r="SJ4" i="16" a="1"/>
  <c r="SJ4" i="16" s="1"/>
  <c r="RD4" i="16" a="1"/>
  <c r="RD4" i="16" s="1"/>
  <c r="PX4" i="16" a="1"/>
  <c r="PX4" i="16" s="1"/>
  <c r="NE5" i="16" a="1"/>
  <c r="NE5" i="16" s="1"/>
  <c r="SC5" i="16" a="1"/>
  <c r="SC5" i="16" s="1"/>
  <c r="LZ7" i="16" a="1"/>
  <c r="LZ7" i="16" s="1"/>
  <c r="IH7" i="16" a="1"/>
  <c r="IH7" i="16" s="1"/>
  <c r="FH7" i="16" a="1"/>
  <c r="FH7" i="16" s="1"/>
  <c r="KF5" i="16" a="1"/>
  <c r="KF5" i="16" s="1"/>
  <c r="LG6" i="16" a="1"/>
  <c r="LG6" i="16" s="1"/>
  <c r="JY5" i="16" a="1"/>
  <c r="JY5" i="16" s="1"/>
  <c r="PE5" i="16" a="1"/>
  <c r="PE5" i="16" s="1"/>
  <c r="HN4" i="16" a="1"/>
  <c r="HN4" i="16" s="1"/>
  <c r="FP4" i="16" a="1"/>
  <c r="FP4" i="16" s="1"/>
  <c r="CM4" i="16" a="1"/>
  <c r="CM4" i="16" s="1"/>
  <c r="PU5" i="16" a="1"/>
  <c r="PU5" i="16" s="1"/>
  <c r="DO4" i="16" a="1"/>
  <c r="DO4" i="16" s="1"/>
  <c r="AJ4" i="16" a="1"/>
  <c r="AJ4" i="16" s="1"/>
  <c r="CP4" i="16" a="1"/>
  <c r="CP4" i="16" s="1"/>
  <c r="HH4" i="16" a="1"/>
  <c r="HH4" i="16" s="1"/>
  <c r="CX4" i="16" a="1"/>
  <c r="CX4" i="16" s="1"/>
  <c r="RV4" i="16" a="1"/>
  <c r="RV4" i="16" s="1"/>
  <c r="QP4" i="16" a="1"/>
  <c r="QP4" i="16" s="1"/>
  <c r="PJ4" i="16" a="1"/>
  <c r="PJ4" i="16" s="1"/>
  <c r="OD4" i="16" a="1"/>
  <c r="OD4" i="16" s="1"/>
  <c r="MX4" i="16" a="1"/>
  <c r="MX4" i="16" s="1"/>
  <c r="LR4" i="16" a="1"/>
  <c r="LR4" i="16" s="1"/>
  <c r="KL4" i="16" a="1"/>
  <c r="KL4" i="16" s="1"/>
  <c r="JF4" i="16" a="1"/>
  <c r="JF4" i="16" s="1"/>
  <c r="HZ4" i="16" a="1"/>
  <c r="HZ4" i="16" s="1"/>
  <c r="CS4" i="16" a="1"/>
  <c r="CS4" i="16" s="1"/>
  <c r="JN7" i="16" a="1"/>
  <c r="JN7" i="16" s="1"/>
  <c r="GV7" i="16" a="1"/>
  <c r="GV7" i="16" s="1"/>
  <c r="MS5" i="16" a="1"/>
  <c r="MS5" i="16" s="1"/>
  <c r="BV4" i="16" a="1"/>
  <c r="BV4" i="16" s="1"/>
  <c r="BW4" i="16" a="1"/>
  <c r="BW4" i="16" s="1"/>
  <c r="SH4" i="16" a="1"/>
  <c r="SH4" i="16" s="1"/>
  <c r="OT4" i="16" a="1"/>
  <c r="OT4" i="16" s="1"/>
  <c r="LZ4" i="16" a="1"/>
  <c r="LZ4" i="16" s="1"/>
  <c r="IL4" i="16" a="1"/>
  <c r="IL4" i="16" s="1"/>
  <c r="QO4" i="16" a="1"/>
  <c r="QO4" i="16" s="1"/>
  <c r="OC4" i="16" a="1"/>
  <c r="OC4" i="16" s="1"/>
  <c r="LQ4" i="16" a="1"/>
  <c r="LQ4" i="16" s="1"/>
  <c r="JE4" i="16" a="1"/>
  <c r="JE4" i="16" s="1"/>
  <c r="RH4" i="16" a="1"/>
  <c r="RH4" i="16" s="1"/>
  <c r="OV4" i="16" a="1"/>
  <c r="OV4" i="16" s="1"/>
  <c r="MR4" i="16" a="1"/>
  <c r="MR4" i="16" s="1"/>
  <c r="KZ4" i="16" a="1"/>
  <c r="KZ4" i="16" s="1"/>
  <c r="IV4" i="16" a="1"/>
  <c r="IV4" i="16" s="1"/>
  <c r="SM4" i="16" a="1"/>
  <c r="SM4" i="16" s="1"/>
  <c r="QI4" i="16" a="1"/>
  <c r="QI4" i="16" s="1"/>
  <c r="OE4" i="16" a="1"/>
  <c r="OE4" i="16" s="1"/>
  <c r="MM4" i="16" a="1"/>
  <c r="MM4" i="16" s="1"/>
  <c r="KI4" i="16" a="1"/>
  <c r="KI4" i="16" s="1"/>
  <c r="IQ4" i="16" a="1"/>
  <c r="IQ4" i="16" s="1"/>
  <c r="GE4" i="16" a="1"/>
  <c r="GE4" i="16" s="1"/>
  <c r="EA4" i="16" a="1"/>
  <c r="EA4" i="16" s="1"/>
  <c r="GH4" i="16" a="1"/>
  <c r="GH4" i="16" s="1"/>
  <c r="ED4" i="16" a="1"/>
  <c r="ED4" i="16" s="1"/>
  <c r="GY4" i="16" a="1"/>
  <c r="GY4" i="16" s="1"/>
  <c r="ES4" i="16" a="1"/>
  <c r="ES4" i="16" s="1"/>
  <c r="HO4" i="16" a="1"/>
  <c r="HO4" i="16" s="1"/>
  <c r="AO4" i="16" a="1"/>
  <c r="AO4" i="16" s="1"/>
  <c r="FL4" i="16" a="1"/>
  <c r="FL4" i="16" s="1"/>
  <c r="GW4" i="16" a="1"/>
  <c r="GW4" i="16" s="1"/>
  <c r="K4" i="16" a="1"/>
  <c r="K4" i="16" s="1"/>
  <c r="BU4" i="16" a="1"/>
  <c r="BU4" i="16" s="1"/>
  <c r="FT4" i="16" a="1"/>
  <c r="FT4" i="16" s="1"/>
  <c r="AB5" i="16" a="1"/>
  <c r="AB5" i="16" s="1"/>
  <c r="BL5" i="16" a="1"/>
  <c r="BL5" i="16" s="1"/>
  <c r="CV5" i="16" a="1"/>
  <c r="CV5" i="16" s="1"/>
  <c r="EF5" i="16" a="1"/>
  <c r="EF5" i="16" s="1"/>
  <c r="FT5" i="16" a="1"/>
  <c r="FT5" i="16" s="1"/>
  <c r="HD5" i="16" a="1"/>
  <c r="HD5" i="16" s="1"/>
  <c r="IN5" i="16" a="1"/>
  <c r="IN5" i="16" s="1"/>
  <c r="KK5" i="16" a="1"/>
  <c r="KK5" i="16" s="1"/>
  <c r="RO5" i="16" a="1"/>
  <c r="RO5" i="16" s="1"/>
  <c r="QE5" i="16" a="1"/>
  <c r="QE5" i="16" s="1"/>
  <c r="OU5" i="16" a="1"/>
  <c r="OU5" i="16" s="1"/>
  <c r="NO5" i="16" a="1"/>
  <c r="NO5" i="16" s="1"/>
  <c r="MI5" i="16" a="1"/>
  <c r="MI5" i="16" s="1"/>
  <c r="LC5" i="16" a="1"/>
  <c r="LC5" i="16" s="1"/>
  <c r="RZ5" i="16" a="1"/>
  <c r="RZ5" i="16" s="1"/>
  <c r="QT5" i="16" a="1"/>
  <c r="QT5" i="16" s="1"/>
  <c r="PN5" i="16" a="1"/>
  <c r="PN5" i="16" s="1"/>
  <c r="OH5" i="16" a="1"/>
  <c r="OH5" i="16" s="1"/>
  <c r="NB5" i="16" a="1"/>
  <c r="NB5" i="16" s="1"/>
  <c r="LV5" i="16" a="1"/>
  <c r="LV5" i="16" s="1"/>
  <c r="KP5" i="16" a="1"/>
  <c r="KP5" i="16" s="1"/>
  <c r="RL5" i="16" a="1"/>
  <c r="RL5" i="16" s="1"/>
  <c r="QF5" i="16" a="1"/>
  <c r="QF5" i="16" s="1"/>
  <c r="OZ5" i="16" a="1"/>
  <c r="OZ5" i="16" s="1"/>
  <c r="NT5" i="16" a="1"/>
  <c r="NT5" i="16" s="1"/>
  <c r="MN5" i="16" a="1"/>
  <c r="MN5" i="16" s="1"/>
  <c r="U5" i="16" a="1"/>
  <c r="U5" i="16" s="1"/>
  <c r="BA5" i="16" a="1"/>
  <c r="BA5" i="16" s="1"/>
  <c r="CG5" i="16" a="1"/>
  <c r="CG5" i="16" s="1"/>
  <c r="DM5" i="16" a="1"/>
  <c r="DM5" i="16" s="1"/>
  <c r="ES5" i="16" a="1"/>
  <c r="ES5" i="16" s="1"/>
  <c r="FY5" i="16" a="1"/>
  <c r="FY5" i="16" s="1"/>
  <c r="HE5" i="16" a="1"/>
  <c r="HE5" i="16" s="1"/>
  <c r="IK5" i="16" a="1"/>
  <c r="IK5" i="16" s="1"/>
  <c r="JT5" i="16" a="1"/>
  <c r="JT5" i="16" s="1"/>
  <c r="KN5" i="16" a="1"/>
  <c r="KN5" i="16" s="1"/>
  <c r="PI5" i="16" a="1"/>
  <c r="PI5" i="16" s="1"/>
  <c r="N5" i="16" a="1"/>
  <c r="N5" i="16" s="1"/>
  <c r="AT5" i="16" a="1"/>
  <c r="AT5" i="16" s="1"/>
  <c r="BZ5" i="16" a="1"/>
  <c r="BZ5" i="16" s="1"/>
  <c r="DF5" i="16" a="1"/>
  <c r="DF5" i="16" s="1"/>
  <c r="EL5" i="16" a="1"/>
  <c r="EL5" i="16" s="1"/>
  <c r="FR5" i="16" a="1"/>
  <c r="FR5" i="16" s="1"/>
  <c r="GX5" i="16" a="1"/>
  <c r="GX5" i="16" s="1"/>
  <c r="ID5" i="16" a="1"/>
  <c r="ID5" i="16" s="1"/>
  <c r="JJ5" i="16" a="1"/>
  <c r="JJ5" i="16" s="1"/>
  <c r="JV5" i="16" a="1"/>
  <c r="JV5" i="16" s="1"/>
  <c r="FE6" i="16" a="1"/>
  <c r="FE6" i="16" s="1"/>
  <c r="Z4" i="16" a="1"/>
  <c r="Z4" i="16" s="1"/>
  <c r="HD7" i="16" a="1"/>
  <c r="HD7" i="16" s="1"/>
  <c r="NI5" i="16" a="1"/>
  <c r="NI5" i="16" s="1"/>
  <c r="N4" i="16" a="1"/>
  <c r="N4" i="16" s="1"/>
  <c r="CB4" i="16" a="1"/>
  <c r="CB4" i="16" s="1"/>
  <c r="ER4" i="16" a="1"/>
  <c r="ER4" i="16" s="1"/>
  <c r="SD4" i="16" a="1"/>
  <c r="SD4" i="16" s="1"/>
  <c r="OP4" i="16" a="1"/>
  <c r="OP4" i="16" s="1"/>
  <c r="LB4" i="16" a="1"/>
  <c r="LB4" i="16" s="1"/>
  <c r="IH4" i="16" a="1"/>
  <c r="IH4" i="16" s="1"/>
  <c r="QG4" i="16" a="1"/>
  <c r="QG4" i="16" s="1"/>
  <c r="NU4" i="16" a="1"/>
  <c r="NU4" i="16" s="1"/>
  <c r="LI4" i="16" a="1"/>
  <c r="LI4" i="16" s="1"/>
  <c r="IW4" i="16" a="1"/>
  <c r="IW4" i="16" s="1"/>
  <c r="QZ4" i="16" a="1"/>
  <c r="QZ4" i="16" s="1"/>
  <c r="OR4" i="16" a="1"/>
  <c r="OR4" i="16" s="1"/>
  <c r="MN4" i="16" a="1"/>
  <c r="MN4" i="16" s="1"/>
  <c r="KV4" i="16" a="1"/>
  <c r="KV4" i="16" s="1"/>
  <c r="IR4" i="16" a="1"/>
  <c r="IR4" i="16" s="1"/>
  <c r="RW4" i="16" a="1"/>
  <c r="RW4" i="16" s="1"/>
  <c r="QE4" i="16" a="1"/>
  <c r="QE4" i="16" s="1"/>
  <c r="OA4" i="16" a="1"/>
  <c r="OA4" i="16" s="1"/>
  <c r="MI4" i="16" a="1"/>
  <c r="MI4" i="16" s="1"/>
  <c r="KE4" i="16" a="1"/>
  <c r="KE4" i="16" s="1"/>
  <c r="IA4" i="16" a="1"/>
  <c r="IA4" i="16" s="1"/>
  <c r="GA4" i="16" a="1"/>
  <c r="GA4" i="16" s="1"/>
  <c r="DW4" i="16" a="1"/>
  <c r="DW4" i="16" s="1"/>
  <c r="GD4" i="16" a="1"/>
  <c r="GD4" i="16" s="1"/>
  <c r="DZ4" i="16" a="1"/>
  <c r="DZ4" i="16" s="1"/>
  <c r="GG4" i="16" a="1"/>
  <c r="GG4" i="16" s="1"/>
  <c r="EO4" i="16" a="1"/>
  <c r="EO4" i="16" s="1"/>
  <c r="HI4" i="16" a="1"/>
  <c r="HI4" i="16" s="1"/>
  <c r="AS4" i="16" a="1"/>
  <c r="AS4" i="16" s="1"/>
  <c r="GB4" i="16" a="1"/>
  <c r="GB4" i="16" s="1"/>
  <c r="AU4" i="16" a="1"/>
  <c r="AU4" i="16" s="1"/>
  <c r="O4" i="16" a="1"/>
  <c r="O4" i="16" s="1"/>
  <c r="CH4" i="16" a="1"/>
  <c r="CH4" i="16" s="1"/>
  <c r="GJ4" i="16" a="1"/>
  <c r="GJ4" i="16" s="1"/>
  <c r="AF5" i="16" a="1"/>
  <c r="AF5" i="16" s="1"/>
  <c r="BP5" i="16" a="1"/>
  <c r="BP5" i="16" s="1"/>
  <c r="CZ5" i="16" a="1"/>
  <c r="CZ5" i="16" s="1"/>
  <c r="EN5" i="16" a="1"/>
  <c r="EN5" i="16" s="1"/>
  <c r="FX5" i="16" a="1"/>
  <c r="FX5" i="16" s="1"/>
  <c r="HH5" i="16" a="1"/>
  <c r="HH5" i="16" s="1"/>
  <c r="IR5" i="16" a="1"/>
  <c r="IR5" i="16" s="1"/>
  <c r="KS5" i="16" a="1"/>
  <c r="KS5" i="16" s="1"/>
  <c r="RK5" i="16" a="1"/>
  <c r="RK5" i="16" s="1"/>
  <c r="QA5" i="16" a="1"/>
  <c r="QA5" i="16" s="1"/>
  <c r="OQ5" i="16" a="1"/>
  <c r="OQ5" i="16" s="1"/>
  <c r="NK5" i="16" a="1"/>
  <c r="NK5" i="16" s="1"/>
  <c r="ME5" i="16" a="1"/>
  <c r="ME5" i="16" s="1"/>
  <c r="KY5" i="16" a="1"/>
  <c r="KY5" i="16" s="1"/>
  <c r="RV5" i="16" a="1"/>
  <c r="RV5" i="16" s="1"/>
  <c r="QP5" i="16" a="1"/>
  <c r="QP5" i="16" s="1"/>
  <c r="PJ5" i="16" a="1"/>
  <c r="PJ5" i="16" s="1"/>
  <c r="OD5" i="16" a="1"/>
  <c r="OD5" i="16" s="1"/>
  <c r="MX5" i="16" a="1"/>
  <c r="MX5" i="16" s="1"/>
  <c r="LR5" i="16" a="1"/>
  <c r="LR5" i="16" s="1"/>
  <c r="SN5" i="16" a="1"/>
  <c r="SN5" i="16" s="1"/>
  <c r="RH5" i="16" a="1"/>
  <c r="RH5" i="16" s="1"/>
  <c r="QB5" i="16" a="1"/>
  <c r="QB5" i="16" s="1"/>
  <c r="OV5" i="16" a="1"/>
  <c r="OV5" i="16" s="1"/>
  <c r="NP5" i="16" a="1"/>
  <c r="NP5" i="16" s="1"/>
  <c r="MJ5" i="16" a="1"/>
  <c r="MJ5" i="16" s="1"/>
  <c r="Y5" i="16" a="1"/>
  <c r="Y5" i="16" s="1"/>
  <c r="BE5" i="16" a="1"/>
  <c r="BE5" i="16" s="1"/>
  <c r="CK5" i="16" a="1"/>
  <c r="CK5" i="16" s="1"/>
  <c r="DQ5" i="16" a="1"/>
  <c r="DQ5" i="16" s="1"/>
  <c r="EW5" i="16" a="1"/>
  <c r="EW5" i="16" s="1"/>
  <c r="GC5" i="16" a="1"/>
  <c r="GC5" i="16" s="1"/>
  <c r="HI5" i="16" a="1"/>
  <c r="HI5" i="16" s="1"/>
  <c r="IO5" i="16" a="1"/>
  <c r="IO5" i="16" s="1"/>
  <c r="JZ5" i="16" a="1"/>
  <c r="JZ5" i="16" s="1"/>
  <c r="KW5" i="16" a="1"/>
  <c r="KW5" i="16" s="1"/>
  <c r="PY5" i="16" a="1"/>
  <c r="PY5" i="16" s="1"/>
  <c r="R5" i="16" a="1"/>
  <c r="R5" i="16" s="1"/>
  <c r="AX5" i="16" a="1"/>
  <c r="AX5" i="16" s="1"/>
  <c r="CD5" i="16" a="1"/>
  <c r="CD5" i="16" s="1"/>
  <c r="DJ5" i="16" a="1"/>
  <c r="DJ5" i="16" s="1"/>
  <c r="EP5" i="16" a="1"/>
  <c r="EP5" i="16" s="1"/>
  <c r="FV5" i="16" a="1"/>
  <c r="FV5" i="16" s="1"/>
  <c r="HB5" i="16" a="1"/>
  <c r="HB5" i="16" s="1"/>
  <c r="IH5" i="16" a="1"/>
  <c r="IH5" i="16" s="1"/>
  <c r="JO5" i="16" a="1"/>
  <c r="JO5" i="16" s="1"/>
  <c r="LY5" i="16" a="1"/>
  <c r="LY5" i="16" s="1"/>
  <c r="AH4" i="16" a="1"/>
  <c r="AH4" i="16" s="1"/>
  <c r="AM6" i="16" a="1"/>
  <c r="AM6" i="16" s="1"/>
  <c r="NY5" i="16" a="1"/>
  <c r="NY5" i="16" s="1"/>
  <c r="CF4" i="16" a="1"/>
  <c r="CF4" i="16" s="1"/>
  <c r="CI4" i="16" a="1"/>
  <c r="CI4" i="16" s="1"/>
  <c r="FH4" i="16" a="1"/>
  <c r="FH4" i="16" s="1"/>
  <c r="RF4" i="16" a="1"/>
  <c r="RF4" i="16" s="1"/>
  <c r="OL4" i="16" a="1"/>
  <c r="OL4" i="16" s="1"/>
  <c r="KX4" i="16" a="1"/>
  <c r="KX4" i="16" s="1"/>
  <c r="SC4" i="16" a="1"/>
  <c r="SC4" i="16" s="1"/>
  <c r="PQ4" i="16" a="1"/>
  <c r="PQ4" i="16" s="1"/>
  <c r="NE4" i="16" a="1"/>
  <c r="NE4" i="16" s="1"/>
  <c r="KS4" i="16" a="1"/>
  <c r="KS4" i="16" s="1"/>
  <c r="IG4" i="16" a="1"/>
  <c r="IG4" i="16" s="1"/>
  <c r="QJ4" i="16" a="1"/>
  <c r="QJ4" i="16" s="1"/>
  <c r="ON4" i="16" a="1"/>
  <c r="ON4" i="16" s="1"/>
  <c r="MJ4" i="16" a="1"/>
  <c r="MJ4" i="16" s="1"/>
  <c r="KF4" i="16" a="1"/>
  <c r="KF4" i="16" s="1"/>
  <c r="IN4" i="16" a="1"/>
  <c r="IN4" i="16" s="1"/>
  <c r="RS4" i="16" a="1"/>
  <c r="RS4" i="16" s="1"/>
  <c r="QA4" i="16" a="1"/>
  <c r="QA4" i="16" s="1"/>
  <c r="NW4" i="16" a="1"/>
  <c r="NW4" i="16" s="1"/>
  <c r="LS4" i="16" a="1"/>
  <c r="LS4" i="16" s="1"/>
  <c r="KA4" i="16" a="1"/>
  <c r="KA4" i="16" s="1"/>
  <c r="HW4" i="16" a="1"/>
  <c r="HW4" i="16" s="1"/>
  <c r="FW4" i="16" a="1"/>
  <c r="FW4" i="16" s="1"/>
  <c r="HA4" i="16" a="1"/>
  <c r="HA4" i="16" s="1"/>
  <c r="FN4" i="16" a="1"/>
  <c r="FN4" i="16" s="1"/>
  <c r="DV4" i="16" a="1"/>
  <c r="DV4" i="16" s="1"/>
  <c r="GC4" i="16" a="1"/>
  <c r="GC4" i="16" s="1"/>
  <c r="EK4" i="16" a="1"/>
  <c r="EK4" i="16" s="1"/>
  <c r="GS4" i="16" a="1"/>
  <c r="GS4" i="16" s="1"/>
  <c r="BR4" i="16" a="1"/>
  <c r="BR4" i="16" s="1"/>
  <c r="GR4" i="16" a="1"/>
  <c r="GR4" i="16" s="1"/>
  <c r="BA4" i="16" a="1"/>
  <c r="BA4" i="16" s="1"/>
  <c r="AA4" i="16" a="1"/>
  <c r="AA4" i="16" s="1"/>
  <c r="CN4" i="16" a="1"/>
  <c r="CN4" i="16" s="1"/>
  <c r="HC4" i="16" a="1"/>
  <c r="HC4" i="16" s="1"/>
  <c r="AJ5" i="16" a="1"/>
  <c r="AJ5" i="16" s="1"/>
  <c r="BT5" i="16" a="1"/>
  <c r="BT5" i="16" s="1"/>
  <c r="DH5" i="16" a="1"/>
  <c r="DH5" i="16" s="1"/>
  <c r="ER5" i="16" a="1"/>
  <c r="ER5" i="16" s="1"/>
  <c r="GB5" i="16" a="1"/>
  <c r="GB5" i="16" s="1"/>
  <c r="HL5" i="16" a="1"/>
  <c r="HL5" i="16" s="1"/>
  <c r="IV5" i="16" a="1"/>
  <c r="IV5" i="16" s="1"/>
  <c r="SQ5" i="16" a="1"/>
  <c r="SQ5" i="16" s="1"/>
  <c r="RG5" i="16" a="1"/>
  <c r="RG5" i="16" s="1"/>
  <c r="PS5" i="16" a="1"/>
  <c r="PS5" i="16" s="1"/>
  <c r="OM5" i="16" a="1"/>
  <c r="OM5" i="16" s="1"/>
  <c r="NG5" i="16" a="1"/>
  <c r="NG5" i="16" s="1"/>
  <c r="MA5" i="16" a="1"/>
  <c r="MA5" i="16" s="1"/>
  <c r="KU5" i="16" a="1"/>
  <c r="KU5" i="16" s="1"/>
  <c r="RR5" i="16" a="1"/>
  <c r="RR5" i="16" s="1"/>
  <c r="QL5" i="16" a="1"/>
  <c r="QL5" i="16" s="1"/>
  <c r="PF5" i="16" a="1"/>
  <c r="PF5" i="16" s="1"/>
  <c r="NZ5" i="16" a="1"/>
  <c r="NZ5" i="16" s="1"/>
  <c r="MT5" i="16" a="1"/>
  <c r="MT5" i="16" s="1"/>
  <c r="LN5" i="16" a="1"/>
  <c r="LN5" i="16" s="1"/>
  <c r="SJ5" i="16" a="1"/>
  <c r="SJ5" i="16" s="1"/>
  <c r="RD5" i="16" a="1"/>
  <c r="RD5" i="16" s="1"/>
  <c r="PX5" i="16" a="1"/>
  <c r="PX5" i="16" s="1"/>
  <c r="OR5" i="16" a="1"/>
  <c r="OR5" i="16" s="1"/>
  <c r="NL5" i="16" a="1"/>
  <c r="NL5" i="16" s="1"/>
  <c r="MF5" i="16" a="1"/>
  <c r="MF5" i="16" s="1"/>
  <c r="AC5" i="16" a="1"/>
  <c r="AC5" i="16" s="1"/>
  <c r="BI5" i="16" a="1"/>
  <c r="BI5" i="16" s="1"/>
  <c r="CO5" i="16" a="1"/>
  <c r="CO5" i="16" s="1"/>
  <c r="DU5" i="16" a="1"/>
  <c r="DU5" i="16" s="1"/>
  <c r="FA5" i="16" a="1"/>
  <c r="FA5" i="16" s="1"/>
  <c r="GG5" i="16" a="1"/>
  <c r="GG5" i="16" s="1"/>
  <c r="HM5" i="16" a="1"/>
  <c r="HM5" i="16" s="1"/>
  <c r="IS5" i="16" a="1"/>
  <c r="IS5" i="16" s="1"/>
  <c r="KM5" i="16" a="1"/>
  <c r="KM5" i="16" s="1"/>
  <c r="LT5" i="16" a="1"/>
  <c r="LT5" i="16" s="1"/>
  <c r="QO5" i="16" a="1"/>
  <c r="QO5" i="16" s="1"/>
  <c r="V5" i="16" a="1"/>
  <c r="V5" i="16" s="1"/>
  <c r="BB5" i="16" a="1"/>
  <c r="BB5" i="16" s="1"/>
  <c r="CH5" i="16" a="1"/>
  <c r="CH5" i="16" s="1"/>
  <c r="DN5" i="16" a="1"/>
  <c r="DN5" i="16" s="1"/>
  <c r="ET5" i="16" a="1"/>
  <c r="ET5" i="16" s="1"/>
  <c r="FZ5" i="16" a="1"/>
  <c r="FZ5" i="16" s="1"/>
  <c r="HF5" i="16" a="1"/>
  <c r="HF5" i="16" s="1"/>
  <c r="IL5" i="16" a="1"/>
  <c r="IL5" i="16" s="1"/>
  <c r="JU5" i="16" a="1"/>
  <c r="JU5" i="16" s="1"/>
  <c r="AP4" i="16" a="1"/>
  <c r="AP4" i="16" s="1"/>
  <c r="DT6" i="16" a="1"/>
  <c r="DT6" i="16" s="1"/>
  <c r="FI6" i="16" a="1"/>
  <c r="FI6" i="16" s="1"/>
  <c r="EZ4" i="16" a="1"/>
  <c r="EZ4" i="16" s="1"/>
  <c r="CZ4" i="16" a="1"/>
  <c r="CZ4" i="16" s="1"/>
  <c r="BJ4" i="16" a="1"/>
  <c r="BJ4" i="16" s="1"/>
  <c r="CJ4" i="16" a="1"/>
  <c r="CJ4" i="16" s="1"/>
  <c r="PV4" i="16" a="1"/>
  <c r="PV4" i="16" s="1"/>
  <c r="MH4" i="16" a="1"/>
  <c r="MH4" i="16" s="1"/>
  <c r="JN4" i="16" a="1"/>
  <c r="JN4" i="16" s="1"/>
  <c r="QW4" i="16" a="1"/>
  <c r="QW4" i="16" s="1"/>
  <c r="OK4" i="16" a="1"/>
  <c r="OK4" i="16" s="1"/>
  <c r="LY4" i="16" a="1"/>
  <c r="LY4" i="16" s="1"/>
  <c r="JM4" i="16" a="1"/>
  <c r="JM4" i="16" s="1"/>
  <c r="RP4" i="16" a="1"/>
  <c r="RP4" i="16" s="1"/>
  <c r="PD4" i="16" a="1"/>
  <c r="PD4" i="16" s="1"/>
  <c r="NL4" i="16" a="1"/>
  <c r="NL4" i="16" s="1"/>
  <c r="LH4" i="16" a="1"/>
  <c r="LH4" i="16" s="1"/>
  <c r="JP4" i="16" a="1"/>
  <c r="JP4" i="16" s="1"/>
  <c r="HL4" i="16" a="1"/>
  <c r="HL4" i="16" s="1"/>
  <c r="QQ4" i="16" a="1"/>
  <c r="QQ4" i="16" s="1"/>
  <c r="OY4" i="16" a="1"/>
  <c r="OY4" i="16" s="1"/>
  <c r="MU4" i="16" a="1"/>
  <c r="MU4" i="16" s="1"/>
  <c r="LC4" i="16" a="1"/>
  <c r="LC4" i="16" s="1"/>
  <c r="IY4" i="16" a="1"/>
  <c r="IY4" i="16" s="1"/>
  <c r="GM4" i="16" a="1"/>
  <c r="GM4" i="16" s="1"/>
  <c r="EU4" i="16" a="1"/>
  <c r="EU4" i="16" s="1"/>
  <c r="GP4" i="16" a="1"/>
  <c r="GP4" i="16" s="1"/>
  <c r="EX4" i="16" a="1"/>
  <c r="EX4" i="16" s="1"/>
  <c r="HJ4" i="16" a="1"/>
  <c r="HJ4" i="16" s="1"/>
  <c r="FA4" i="16" a="1"/>
  <c r="FA4" i="16" s="1"/>
  <c r="DI4" i="16" a="1"/>
  <c r="DI4" i="16" s="1"/>
  <c r="AG4" i="16" a="1"/>
  <c r="AG4" i="16" s="1"/>
  <c r="CY4" i="16" a="1"/>
  <c r="CY4" i="16" s="1"/>
  <c r="CR4" i="16" a="1"/>
  <c r="CR4" i="16" s="1"/>
  <c r="DB4" i="16" a="1"/>
  <c r="DB4" i="16" s="1"/>
  <c r="AQ4" i="16" a="1"/>
  <c r="AQ4" i="16" s="1"/>
  <c r="EN4" i="16" a="1"/>
  <c r="EN4" i="16" s="1"/>
  <c r="T5" i="16" a="1"/>
  <c r="T5" i="16" s="1"/>
  <c r="BD5" i="16" a="1"/>
  <c r="BD5" i="16" s="1"/>
  <c r="CN5" i="16" a="1"/>
  <c r="CN5" i="16" s="1"/>
  <c r="DX5" i="16" a="1"/>
  <c r="DX5" i="16" s="1"/>
  <c r="FH5" i="16" a="1"/>
  <c r="FH5" i="16" s="1"/>
  <c r="GR5" i="16" a="1"/>
  <c r="GR5" i="16" s="1"/>
  <c r="IF5" i="16" a="1"/>
  <c r="IF5" i="16" s="1"/>
  <c r="JR5" i="16" a="1"/>
  <c r="JR5" i="16" s="1"/>
  <c r="RW5" i="16" a="1"/>
  <c r="RW5" i="16" s="1"/>
  <c r="QM5" i="16" a="1"/>
  <c r="QM5" i="16" s="1"/>
  <c r="PC5" i="16" a="1"/>
  <c r="PC5" i="16" s="1"/>
  <c r="NW5" i="16" a="1"/>
  <c r="NW5" i="16" s="1"/>
  <c r="MQ5" i="16" a="1"/>
  <c r="MQ5" i="16" s="1"/>
  <c r="LK5" i="16" a="1"/>
  <c r="LK5" i="16" s="1"/>
  <c r="SH5" i="16" a="1"/>
  <c r="SH5" i="16" s="1"/>
  <c r="RB5" i="16" a="1"/>
  <c r="RB5" i="16" s="1"/>
  <c r="PV5" i="16" a="1"/>
  <c r="PV5" i="16" s="1"/>
  <c r="OP5" i="16" a="1"/>
  <c r="OP5" i="16" s="1"/>
  <c r="NJ5" i="16" a="1"/>
  <c r="NJ5" i="16" s="1"/>
  <c r="MD5" i="16" a="1"/>
  <c r="MD5" i="16" s="1"/>
  <c r="KX5" i="16" a="1"/>
  <c r="KX5" i="16" s="1"/>
  <c r="RT5" i="16" a="1"/>
  <c r="RT5" i="16" s="1"/>
  <c r="QN5" i="16" a="1"/>
  <c r="QN5" i="16" s="1"/>
  <c r="PH5" i="16" a="1"/>
  <c r="PH5" i="16" s="1"/>
  <c r="OB5" i="16" a="1"/>
  <c r="OB5" i="16" s="1"/>
  <c r="MV5" i="16" a="1"/>
  <c r="MV5" i="16" s="1"/>
  <c r="M5" i="16" a="1"/>
  <c r="M5" i="16" s="1"/>
  <c r="AS5" i="16" a="1"/>
  <c r="AS5" i="16" s="1"/>
  <c r="BY5" i="16" a="1"/>
  <c r="BY5" i="16" s="1"/>
  <c r="DE5" i="16" a="1"/>
  <c r="DE5" i="16" s="1"/>
  <c r="EK5" i="16" a="1"/>
  <c r="EK5" i="16" s="1"/>
  <c r="FQ5" i="16" a="1"/>
  <c r="FQ5" i="16" s="1"/>
  <c r="GW5" i="16" a="1"/>
  <c r="GW5" i="16" s="1"/>
  <c r="IC5" i="16" a="1"/>
  <c r="IC5" i="16" s="1"/>
  <c r="JI5" i="16" a="1"/>
  <c r="JI5" i="16" s="1"/>
  <c r="KA5" i="16" a="1"/>
  <c r="KA5" i="16" s="1"/>
  <c r="OC5" i="16" a="1"/>
  <c r="OC5" i="16" s="1"/>
  <c r="AL5" i="16" a="1"/>
  <c r="AL5" i="16" s="1"/>
  <c r="BR5" i="16" a="1"/>
  <c r="BR5" i="16" s="1"/>
  <c r="CX5" i="16" a="1"/>
  <c r="CX5" i="16" s="1"/>
  <c r="ED5" i="16" a="1"/>
  <c r="ED5" i="16" s="1"/>
  <c r="FJ5" i="16" a="1"/>
  <c r="FJ5" i="16" s="1"/>
  <c r="GP5" i="16" a="1"/>
  <c r="GP5" i="16" s="1"/>
  <c r="HV5" i="16" a="1"/>
  <c r="HV5" i="16" s="1"/>
  <c r="JB5" i="16" a="1"/>
  <c r="JB5" i="16" s="1"/>
  <c r="LI5" i="16" a="1"/>
  <c r="LI5" i="16" s="1"/>
  <c r="PQ5" i="16" a="1"/>
  <c r="PQ5" i="16" s="1"/>
  <c r="GI6" i="16" a="1"/>
  <c r="GI6" i="16" s="1"/>
  <c r="GF4" i="16" a="1"/>
  <c r="GF4" i="16" s="1"/>
  <c r="FX4" i="16" a="1"/>
  <c r="FX4" i="16" s="1"/>
  <c r="NN4" i="16" a="1"/>
  <c r="NN4" i="16" s="1"/>
  <c r="RY4" i="16" a="1"/>
  <c r="RY4" i="16" s="1"/>
  <c r="NA4" i="16" a="1"/>
  <c r="NA4" i="16" s="1"/>
  <c r="IC4" i="16" a="1"/>
  <c r="IC4" i="16" s="1"/>
  <c r="NX4" i="16" a="1"/>
  <c r="NX4" i="16" s="1"/>
  <c r="KB4" i="16" a="1"/>
  <c r="KB4" i="16" s="1"/>
  <c r="RO4" i="16" a="1"/>
  <c r="RO4" i="16" s="1"/>
  <c r="NS4" i="16" a="1"/>
  <c r="NS4" i="16" s="1"/>
  <c r="JW4" i="16" a="1"/>
  <c r="JW4" i="16" s="1"/>
  <c r="FG4" i="16" a="1"/>
  <c r="FG4" i="16" s="1"/>
  <c r="FJ4" i="16" a="1"/>
  <c r="FJ4" i="16" s="1"/>
  <c r="FY4" i="16" a="1"/>
  <c r="FY4" i="16" s="1"/>
  <c r="I4" i="16" a="1"/>
  <c r="I4" i="16" s="1"/>
  <c r="BF4" i="16" a="1"/>
  <c r="BF4" i="16" s="1"/>
  <c r="AE4" i="16" a="1"/>
  <c r="AE4" i="16" s="1"/>
  <c r="LP5" i="16" a="1"/>
  <c r="LP5" i="16" s="1"/>
  <c r="CB5" i="16" a="1"/>
  <c r="CB5" i="16" s="1"/>
  <c r="EV5" i="16" a="1"/>
  <c r="EV5" i="16" s="1"/>
  <c r="HP5" i="16" a="1"/>
  <c r="HP5" i="16" s="1"/>
  <c r="SM5" i="16" a="1"/>
  <c r="SM5" i="16" s="1"/>
  <c r="PO5" i="16" a="1"/>
  <c r="PO5" i="16" s="1"/>
  <c r="NC5" i="16" a="1"/>
  <c r="NC5" i="16" s="1"/>
  <c r="KQ5" i="16" a="1"/>
  <c r="KQ5" i="16" s="1"/>
  <c r="QH5" i="16" a="1"/>
  <c r="QH5" i="16" s="1"/>
  <c r="NV5" i="16" a="1"/>
  <c r="NV5" i="16" s="1"/>
  <c r="LJ5" i="16" a="1"/>
  <c r="LJ5" i="16" s="1"/>
  <c r="QZ5" i="16" a="1"/>
  <c r="QZ5" i="16" s="1"/>
  <c r="ON5" i="16" a="1"/>
  <c r="ON5" i="16" s="1"/>
  <c r="MB5" i="16" a="1"/>
  <c r="MB5" i="16" s="1"/>
  <c r="BM5" i="16" a="1"/>
  <c r="BM5" i="16" s="1"/>
  <c r="DY5" i="16" a="1"/>
  <c r="DY5" i="16" s="1"/>
  <c r="GK5" i="16" a="1"/>
  <c r="GK5" i="16" s="1"/>
  <c r="IW5" i="16" a="1"/>
  <c r="IW5" i="16" s="1"/>
  <c r="MG5" i="16" a="1"/>
  <c r="MG5" i="16" s="1"/>
  <c r="Z5" i="16" a="1"/>
  <c r="Z5" i="16" s="1"/>
  <c r="CL5" i="16" a="1"/>
  <c r="CL5" i="16" s="1"/>
  <c r="EX5" i="16" a="1"/>
  <c r="EX5" i="16" s="1"/>
  <c r="HJ5" i="16" a="1"/>
  <c r="HJ5" i="16" s="1"/>
  <c r="KB5" i="16" a="1"/>
  <c r="KB5" i="16" s="1"/>
  <c r="MK5" i="16" a="1"/>
  <c r="MK5" i="16" s="1"/>
  <c r="RI5" i="16" a="1"/>
  <c r="RI5" i="16" s="1"/>
  <c r="AA5" i="16" a="1"/>
  <c r="AA5" i="16" s="1"/>
  <c r="BG5" i="16" a="1"/>
  <c r="BG5" i="16" s="1"/>
  <c r="CM5" i="16" a="1"/>
  <c r="CM5" i="16" s="1"/>
  <c r="DS5" i="16" a="1"/>
  <c r="DS5" i="16" s="1"/>
  <c r="EY5" i="16" a="1"/>
  <c r="EY5" i="16" s="1"/>
  <c r="GE5" i="16" a="1"/>
  <c r="GE5" i="16" s="1"/>
  <c r="HK5" i="16" a="1"/>
  <c r="HK5" i="16" s="1"/>
  <c r="IQ5" i="16" a="1"/>
  <c r="IQ5" i="16" s="1"/>
  <c r="KJ5" i="16" a="1"/>
  <c r="KJ5" i="16" s="1"/>
  <c r="EZ6" i="16" a="1"/>
  <c r="EZ6" i="16" s="1"/>
  <c r="SM6" i="16" a="1"/>
  <c r="SM6" i="16" s="1"/>
  <c r="RZ6" i="16" a="1"/>
  <c r="RZ6" i="16" s="1"/>
  <c r="PB6" i="16" a="1"/>
  <c r="PB6" i="16" s="1"/>
  <c r="MX6" i="16" a="1"/>
  <c r="MX6" i="16" s="1"/>
  <c r="LR6" i="16" a="1"/>
  <c r="LR6" i="16" s="1"/>
  <c r="KL6" i="16" a="1"/>
  <c r="KL6" i="16" s="1"/>
  <c r="JF6" i="16" a="1"/>
  <c r="JF6" i="16" s="1"/>
  <c r="HZ6" i="16" a="1"/>
  <c r="HZ6" i="16" s="1"/>
  <c r="GT6" i="16" a="1"/>
  <c r="GT6" i="16" s="1"/>
  <c r="FN6" i="16" a="1"/>
  <c r="FN6" i="16" s="1"/>
  <c r="RH6" i="16" a="1"/>
  <c r="RH6" i="16" s="1"/>
  <c r="PQ6" i="16" a="1"/>
  <c r="PQ6" i="16" s="1"/>
  <c r="OA6" i="16" a="1"/>
  <c r="OA6" i="16" s="1"/>
  <c r="NU6" i="16" a="1"/>
  <c r="NU6" i="16" s="1"/>
  <c r="MO6" i="16" a="1"/>
  <c r="MO6" i="16" s="1"/>
  <c r="LI6" i="16" a="1"/>
  <c r="LI6" i="16" s="1"/>
  <c r="KC6" i="16" a="1"/>
  <c r="KC6" i="16" s="1"/>
  <c r="IW6" i="16" a="1"/>
  <c r="IW6" i="16" s="1"/>
  <c r="HQ6" i="16" a="1"/>
  <c r="HQ6" i="16" s="1"/>
  <c r="GK6" i="16" a="1"/>
  <c r="GK6" i="16" s="1"/>
  <c r="RF6" i="16" a="1"/>
  <c r="RF6" i="16" s="1"/>
  <c r="MY6" i="16" a="1"/>
  <c r="MY6" i="16" s="1"/>
  <c r="IA6" i="16" a="1"/>
  <c r="IA6" i="16" s="1"/>
  <c r="DW6" i="16" a="1"/>
  <c r="DW6" i="16" s="1"/>
  <c r="BK6" i="16" a="1"/>
  <c r="BK6" i="16" s="1"/>
  <c r="SJ6" i="16" a="1"/>
  <c r="SJ6" i="16" s="1"/>
  <c r="OX6" i="16" a="1"/>
  <c r="OX6" i="16" s="1"/>
  <c r="KR6" i="16" a="1"/>
  <c r="KR6" i="16" s="1"/>
  <c r="FT6" i="16" a="1"/>
  <c r="FT6" i="16" s="1"/>
  <c r="DM6" i="16" a="1"/>
  <c r="DM6" i="16" s="1"/>
  <c r="BA6" i="16" a="1"/>
  <c r="BA6" i="16" s="1"/>
  <c r="QG5" i="16" a="1"/>
  <c r="QG5" i="16" s="1"/>
  <c r="JC6" i="16" a="1"/>
  <c r="JC6" i="16" s="1"/>
  <c r="BQ4" i="16" a="1"/>
  <c r="BQ4" i="16" s="1"/>
  <c r="NJ4" i="16" a="1"/>
  <c r="NJ4" i="16" s="1"/>
  <c r="RU4" i="16" a="1"/>
  <c r="RU4" i="16" s="1"/>
  <c r="MW4" i="16" a="1"/>
  <c r="MW4" i="16" s="1"/>
  <c r="SN4" i="16" a="1"/>
  <c r="SN4" i="16" s="1"/>
  <c r="NT4" i="16" a="1"/>
  <c r="NT4" i="16" s="1"/>
  <c r="JX4" i="16" a="1"/>
  <c r="JX4" i="16" s="1"/>
  <c r="RK4" i="16" a="1"/>
  <c r="RK4" i="16" s="1"/>
  <c r="NO4" i="16" a="1"/>
  <c r="NO4" i="16" s="1"/>
  <c r="JG4" i="16" a="1"/>
  <c r="JG4" i="16" s="1"/>
  <c r="FC4" i="16" a="1"/>
  <c r="FC4" i="16" s="1"/>
  <c r="FF4" i="16" a="1"/>
  <c r="FF4" i="16" s="1"/>
  <c r="FU4" i="16" a="1"/>
  <c r="FU4" i="16" s="1"/>
  <c r="M4" i="16" a="1"/>
  <c r="M4" i="16" s="1"/>
  <c r="BL4" i="16" a="1"/>
  <c r="BL4" i="16" s="1"/>
  <c r="AI4" i="16" a="1"/>
  <c r="AI4" i="16" s="1"/>
  <c r="H5" i="16" a="1"/>
  <c r="H5" i="16" s="1"/>
  <c r="CF5" i="16" a="1"/>
  <c r="CF5" i="16" s="1"/>
  <c r="EZ5" i="16" a="1"/>
  <c r="EZ5" i="16" s="1"/>
  <c r="HT5" i="16" a="1"/>
  <c r="HT5" i="16" s="1"/>
  <c r="SE5" i="16" a="1"/>
  <c r="SE5" i="16" s="1"/>
  <c r="PK5" i="16" a="1"/>
  <c r="PK5" i="16" s="1"/>
  <c r="MY5" i="16" a="1"/>
  <c r="MY5" i="16" s="1"/>
  <c r="SP5" i="16" a="1"/>
  <c r="SP5" i="16" s="1"/>
  <c r="QD5" i="16" a="1"/>
  <c r="QD5" i="16" s="1"/>
  <c r="NR5" i="16" a="1"/>
  <c r="NR5" i="16" s="1"/>
  <c r="LF5" i="16" a="1"/>
  <c r="LF5" i="16" s="1"/>
  <c r="QV5" i="16" a="1"/>
  <c r="QV5" i="16" s="1"/>
  <c r="OJ5" i="16" a="1"/>
  <c r="OJ5" i="16" s="1"/>
  <c r="LX5" i="16" a="1"/>
  <c r="LX5" i="16" s="1"/>
  <c r="BQ5" i="16" a="1"/>
  <c r="BQ5" i="16" s="1"/>
  <c r="EC5" i="16" a="1"/>
  <c r="EC5" i="16" s="1"/>
  <c r="GO5" i="16" a="1"/>
  <c r="GO5" i="16" s="1"/>
  <c r="JA5" i="16" a="1"/>
  <c r="JA5" i="16" s="1"/>
  <c r="MW5" i="16" a="1"/>
  <c r="MW5" i="16" s="1"/>
  <c r="AD5" i="16" a="1"/>
  <c r="AD5" i="16" s="1"/>
  <c r="CP5" i="16" a="1"/>
  <c r="CP5" i="16" s="1"/>
  <c r="FB5" i="16" a="1"/>
  <c r="FB5" i="16" s="1"/>
  <c r="HN5" i="16" a="1"/>
  <c r="HN5" i="16" s="1"/>
  <c r="KH5" i="16" a="1"/>
  <c r="KH5" i="16" s="1"/>
  <c r="NA5" i="16" a="1"/>
  <c r="NA5" i="16" s="1"/>
  <c r="RY5" i="16" a="1"/>
  <c r="RY5" i="16" s="1"/>
  <c r="AE5" i="16" a="1"/>
  <c r="AE5" i="16" s="1"/>
  <c r="BK5" i="16" a="1"/>
  <c r="BK5" i="16" s="1"/>
  <c r="CQ5" i="16" a="1"/>
  <c r="CQ5" i="16" s="1"/>
  <c r="DW5" i="16" a="1"/>
  <c r="DW5" i="16" s="1"/>
  <c r="FC5" i="16" a="1"/>
  <c r="FC5" i="16" s="1"/>
  <c r="GI5" i="16" a="1"/>
  <c r="GI5" i="16" s="1"/>
  <c r="HO5" i="16" a="1"/>
  <c r="HO5" i="16" s="1"/>
  <c r="IU5" i="16" a="1"/>
  <c r="IU5" i="16" s="1"/>
  <c r="KR5" i="16" a="1"/>
  <c r="KR5" i="16" s="1"/>
  <c r="HW6" i="16" a="1"/>
  <c r="HW6" i="16" s="1"/>
  <c r="SI6" i="16" a="1"/>
  <c r="SI6" i="16" s="1"/>
  <c r="SO6" i="16" a="1"/>
  <c r="SO6" i="16" s="1"/>
  <c r="OL6" i="16" a="1"/>
  <c r="OL6" i="16" s="1"/>
  <c r="MT6" i="16" a="1"/>
  <c r="MT6" i="16" s="1"/>
  <c r="LN6" i="16" a="1"/>
  <c r="LN6" i="16" s="1"/>
  <c r="KH6" i="16" a="1"/>
  <c r="KH6" i="16" s="1"/>
  <c r="JB6" i="16" a="1"/>
  <c r="JB6" i="16" s="1"/>
  <c r="HV6" i="16" a="1"/>
  <c r="HV6" i="16" s="1"/>
  <c r="GP6" i="16" a="1"/>
  <c r="GP6" i="16" s="1"/>
  <c r="FJ6" i="16" a="1"/>
  <c r="FJ6" i="16" s="1"/>
  <c r="RC6" i="16" a="1"/>
  <c r="RC6" i="16" s="1"/>
  <c r="PL6" i="16" a="1"/>
  <c r="PL6" i="16" s="1"/>
  <c r="RR6" i="16" a="1"/>
  <c r="RR6" i="16" s="1"/>
  <c r="NQ6" i="16" a="1"/>
  <c r="NQ6" i="16" s="1"/>
  <c r="MK6" i="16" a="1"/>
  <c r="MK6" i="16" s="1"/>
  <c r="LE6" i="16" a="1"/>
  <c r="LE6" i="16" s="1"/>
  <c r="JY6" i="16" a="1"/>
  <c r="JY6" i="16" s="1"/>
  <c r="IS6" i="16" a="1"/>
  <c r="IS6" i="16" s="1"/>
  <c r="HM6" i="16" a="1"/>
  <c r="HM6" i="16" s="1"/>
  <c r="GG6" i="16" a="1"/>
  <c r="GG6" i="16" s="1"/>
  <c r="QY6" i="16" a="1"/>
  <c r="QY6" i="16" s="1"/>
  <c r="MR6" i="16" a="1"/>
  <c r="MR6" i="16" s="1"/>
  <c r="HT6" i="16" a="1"/>
  <c r="HT6" i="16" s="1"/>
  <c r="DN6" i="16" a="1"/>
  <c r="DN6" i="16" s="1"/>
  <c r="BB6" i="16" a="1"/>
  <c r="BB6" i="16" s="1"/>
  <c r="RV6" i="16" a="1"/>
  <c r="RV6" i="16" s="1"/>
  <c r="OG6" i="16" a="1"/>
  <c r="OG6" i="16" s="1"/>
  <c r="JS6" i="16" a="1"/>
  <c r="JS6" i="16" s="1"/>
  <c r="FH6" i="16" a="1"/>
  <c r="FH6" i="16" s="1"/>
  <c r="DD6" i="16" a="1"/>
  <c r="DD6" i="16" s="1"/>
  <c r="AR6" i="16" a="1"/>
  <c r="AR6" i="16" s="1"/>
  <c r="QW5" i="16" a="1"/>
  <c r="QW5" i="16" s="1"/>
  <c r="DE6" i="16" a="1"/>
  <c r="DE6" i="16" s="1"/>
  <c r="AD4" i="16" a="1"/>
  <c r="AD4" i="16" s="1"/>
  <c r="CD4" i="16" a="1"/>
  <c r="CD4" i="16" s="1"/>
  <c r="NF4" i="16" a="1"/>
  <c r="NF4" i="16" s="1"/>
  <c r="RM4" i="16" a="1"/>
  <c r="RM4" i="16" s="1"/>
  <c r="MO4" i="16" a="1"/>
  <c r="MO4" i="16" s="1"/>
  <c r="SF4" i="16" a="1"/>
  <c r="SF4" i="16" s="1"/>
  <c r="NP4" i="16" a="1"/>
  <c r="NP4" i="16" s="1"/>
  <c r="JT4" i="16" a="1"/>
  <c r="JT4" i="16" s="1"/>
  <c r="RG4" i="16" a="1"/>
  <c r="RG4" i="16" s="1"/>
  <c r="MY4" i="16" a="1"/>
  <c r="MY4" i="16" s="1"/>
  <c r="JC4" i="16" a="1"/>
  <c r="JC4" i="16" s="1"/>
  <c r="EY4" i="16" a="1"/>
  <c r="EY4" i="16" s="1"/>
  <c r="FB4" i="16" a="1"/>
  <c r="FB4" i="16" s="1"/>
  <c r="FQ4" i="16" a="1"/>
  <c r="FQ4" i="16" s="1"/>
  <c r="AC4" i="16" a="1"/>
  <c r="AC4" i="16" s="1"/>
  <c r="BS4" i="16" a="1"/>
  <c r="BS4" i="16" s="1"/>
  <c r="AM4" i="16" a="1"/>
  <c r="AM4" i="16" s="1"/>
  <c r="P5" i="16" a="1"/>
  <c r="P5" i="16" s="1"/>
  <c r="CJ5" i="16" a="1"/>
  <c r="CJ5" i="16" s="1"/>
  <c r="FD5" i="16" a="1"/>
  <c r="FD5" i="16" s="1"/>
  <c r="HX5" i="16" a="1"/>
  <c r="HX5" i="16" s="1"/>
  <c r="SA5" i="16" a="1"/>
  <c r="SA5" i="16" s="1"/>
  <c r="PG5" i="16" a="1"/>
  <c r="PG5" i="16" s="1"/>
  <c r="MU5" i="16" a="1"/>
  <c r="MU5" i="16" s="1"/>
  <c r="SL5" i="16" a="1"/>
  <c r="SL5" i="16" s="1"/>
  <c r="PZ5" i="16" a="1"/>
  <c r="PZ5" i="16" s="1"/>
  <c r="NN5" i="16" a="1"/>
  <c r="NN5" i="16" s="1"/>
  <c r="LB5" i="16" a="1"/>
  <c r="LB5" i="16" s="1"/>
  <c r="QR5" i="16" a="1"/>
  <c r="QR5" i="16" s="1"/>
  <c r="OF5" i="16" a="1"/>
  <c r="OF5" i="16" s="1"/>
  <c r="I5" i="16" a="1"/>
  <c r="I5" i="16" s="1"/>
  <c r="BU5" i="16" a="1"/>
  <c r="BU5" i="16" s="1"/>
  <c r="EG5" i="16" a="1"/>
  <c r="EG5" i="16" s="1"/>
  <c r="GS5" i="16" a="1"/>
  <c r="GS5" i="16" s="1"/>
  <c r="JE5" i="16" a="1"/>
  <c r="JE5" i="16" s="1"/>
  <c r="NM5" i="16" a="1"/>
  <c r="NM5" i="16" s="1"/>
  <c r="AH5" i="16" a="1"/>
  <c r="AH5" i="16" s="1"/>
  <c r="CT5" i="16" a="1"/>
  <c r="CT5" i="16" s="1"/>
  <c r="FF5" i="16" a="1"/>
  <c r="FF5" i="16" s="1"/>
  <c r="HR5" i="16" a="1"/>
  <c r="HR5" i="16" s="1"/>
  <c r="KZ5" i="16" a="1"/>
  <c r="KZ5" i="16" s="1"/>
  <c r="NQ5" i="16" a="1"/>
  <c r="NQ5" i="16" s="1"/>
  <c r="SO5" i="16" a="1"/>
  <c r="SO5" i="16" s="1"/>
  <c r="AI5" i="16" a="1"/>
  <c r="AI5" i="16" s="1"/>
  <c r="BO5" i="16" a="1"/>
  <c r="BO5" i="16" s="1"/>
  <c r="CU5" i="16" a="1"/>
  <c r="CU5" i="16" s="1"/>
  <c r="EA5" i="16" a="1"/>
  <c r="EA5" i="16" s="1"/>
  <c r="FG5" i="16" a="1"/>
  <c r="FG5" i="16" s="1"/>
  <c r="GM5" i="16" a="1"/>
  <c r="GM5" i="16" s="1"/>
  <c r="HS5" i="16" a="1"/>
  <c r="HS5" i="16" s="1"/>
  <c r="IY5" i="16" a="1"/>
  <c r="IY5" i="16" s="1"/>
  <c r="LA5" i="16" a="1"/>
  <c r="LA5" i="16" s="1"/>
  <c r="IV6" i="16" a="1"/>
  <c r="IV6" i="16" s="1"/>
  <c r="SE6" i="16" a="1"/>
  <c r="SE6" i="16" s="1"/>
  <c r="SK6" i="16" a="1"/>
  <c r="SK6" i="16" s="1"/>
  <c r="NV6" i="16" a="1"/>
  <c r="NV6" i="16" s="1"/>
  <c r="MP6" i="16" a="1"/>
  <c r="MP6" i="16" s="1"/>
  <c r="LJ6" i="16" a="1"/>
  <c r="LJ6" i="16" s="1"/>
  <c r="KD6" i="16" a="1"/>
  <c r="KD6" i="16" s="1"/>
  <c r="IX6" i="16" a="1"/>
  <c r="IX6" i="16" s="1"/>
  <c r="HR6" i="16" a="1"/>
  <c r="HR6" i="16" s="1"/>
  <c r="GL6" i="16" a="1"/>
  <c r="GL6" i="16" s="1"/>
  <c r="FF6" i="16" a="1"/>
  <c r="FF6" i="16" s="1"/>
  <c r="QW6" i="16" a="1"/>
  <c r="QW6" i="16" s="1"/>
  <c r="PG6" i="16" a="1"/>
  <c r="PG6" i="16" s="1"/>
  <c r="RB6" i="16" a="1"/>
  <c r="RB6" i="16" s="1"/>
  <c r="NM6" i="16" a="1"/>
  <c r="NM6" i="16" s="1"/>
  <c r="MG6" i="16" a="1"/>
  <c r="MG6" i="16" s="1"/>
  <c r="LA6" i="16" a="1"/>
  <c r="LA6" i="16" s="1"/>
  <c r="JU6" i="16" a="1"/>
  <c r="JU6" i="16" s="1"/>
  <c r="IO6" i="16" a="1"/>
  <c r="IO6" i="16" s="1"/>
  <c r="HI6" i="16" a="1"/>
  <c r="HI6" i="16" s="1"/>
  <c r="AB6" i="16" a="1"/>
  <c r="AB6" i="16" s="1"/>
  <c r="PP6" i="16" a="1"/>
  <c r="PP6" i="16" s="1"/>
  <c r="AB4" i="16" a="1"/>
  <c r="AB4" i="16" s="1"/>
  <c r="PZ4" i="16" a="1"/>
  <c r="PZ4" i="16" s="1"/>
  <c r="JR4" i="16" a="1"/>
  <c r="JR4" i="16" s="1"/>
  <c r="PA4" i="16" a="1"/>
  <c r="PA4" i="16" s="1"/>
  <c r="KC4" i="16" a="1"/>
  <c r="KC4" i="16" s="1"/>
  <c r="PT4" i="16" a="1"/>
  <c r="PT4" i="16" s="1"/>
  <c r="LL4" i="16" a="1"/>
  <c r="LL4" i="16" s="1"/>
  <c r="HP4" i="16" a="1"/>
  <c r="HP4" i="16" s="1"/>
  <c r="PC4" i="16" a="1"/>
  <c r="PC4" i="16" s="1"/>
  <c r="LG4" i="16" a="1"/>
  <c r="LG4" i="16" s="1"/>
  <c r="HG4" i="16" a="1"/>
  <c r="HG4" i="16" s="1"/>
  <c r="GU4" i="16" a="1"/>
  <c r="GU4" i="16" s="1"/>
  <c r="HE4" i="16" a="1"/>
  <c r="HE4" i="16" s="1"/>
  <c r="DM4" i="16" a="1"/>
  <c r="DM4" i="16" s="1"/>
  <c r="CK4" i="16" a="1"/>
  <c r="CK4" i="16" s="1"/>
  <c r="CT4" i="16" a="1"/>
  <c r="CT4" i="16" s="1"/>
  <c r="DL4" i="16" a="1"/>
  <c r="DL4" i="16" s="1"/>
  <c r="AZ5" i="16" a="1"/>
  <c r="AZ5" i="16" s="1"/>
  <c r="DT5" i="16" a="1"/>
  <c r="DT5" i="16" s="1"/>
  <c r="GN5" i="16" a="1"/>
  <c r="GN5" i="16" s="1"/>
  <c r="JL5" i="16" a="1"/>
  <c r="JL5" i="16" s="1"/>
  <c r="QQ5" i="16" a="1"/>
  <c r="QQ5" i="16" s="1"/>
  <c r="OA5" i="16" a="1"/>
  <c r="OA5" i="16" s="1"/>
  <c r="LO5" i="16" a="1"/>
  <c r="LO5" i="16" s="1"/>
  <c r="RF5" i="16" a="1"/>
  <c r="RF5" i="16" s="1"/>
  <c r="OT5" i="16" a="1"/>
  <c r="OT5" i="16" s="1"/>
  <c r="MH5" i="16" a="1"/>
  <c r="MH5" i="16" s="1"/>
  <c r="RX5" i="16" a="1"/>
  <c r="RX5" i="16" s="1"/>
  <c r="PL5" i="16" a="1"/>
  <c r="PL5" i="16" s="1"/>
  <c r="MZ5" i="16" a="1"/>
  <c r="MZ5" i="16" s="1"/>
  <c r="AO5" i="16" a="1"/>
  <c r="AO5" i="16" s="1"/>
  <c r="DA5" i="16" a="1"/>
  <c r="DA5" i="16" s="1"/>
  <c r="FM5" i="16" a="1"/>
  <c r="FM5" i="16" s="1"/>
  <c r="HY5" i="16" a="1"/>
  <c r="HY5" i="16" s="1"/>
  <c r="JN5" i="16" a="1"/>
  <c r="JN5" i="16" s="1"/>
  <c r="SK5" i="16" a="1"/>
  <c r="SK5" i="16" s="1"/>
  <c r="BN5" i="16" a="1"/>
  <c r="BN5" i="16" s="1"/>
  <c r="DZ5" i="16" a="1"/>
  <c r="DZ5" i="16" s="1"/>
  <c r="GL5" i="16" a="1"/>
  <c r="GL5" i="16" s="1"/>
  <c r="IX5" i="16" a="1"/>
  <c r="IX5" i="16" s="1"/>
  <c r="LL5" i="16" a="1"/>
  <c r="LL5" i="16" s="1"/>
  <c r="QC5" i="16" a="1"/>
  <c r="QC5" i="16" s="1"/>
  <c r="S5" i="16" a="1"/>
  <c r="S5" i="16" s="1"/>
  <c r="AY5" i="16" a="1"/>
  <c r="AY5" i="16" s="1"/>
  <c r="CE5" i="16" a="1"/>
  <c r="CE5" i="16" s="1"/>
  <c r="DK5" i="16" a="1"/>
  <c r="DK5" i="16" s="1"/>
  <c r="EQ5" i="16" a="1"/>
  <c r="EQ5" i="16" s="1"/>
  <c r="FW5" i="16" a="1"/>
  <c r="FW5" i="16" s="1"/>
  <c r="HC5" i="16" a="1"/>
  <c r="HC5" i="16" s="1"/>
  <c r="II5" i="16" a="1"/>
  <c r="II5" i="16" s="1"/>
  <c r="JW5" i="16" a="1"/>
  <c r="JW5" i="16" s="1"/>
  <c r="CW6" i="16" a="1"/>
  <c r="CW6" i="16" s="1"/>
  <c r="QJ6" i="16" a="1"/>
  <c r="QJ6" i="16" s="1"/>
  <c r="SH6" i="16" a="1"/>
  <c r="SH6" i="16" s="1"/>
  <c r="QH6" i="16" a="1"/>
  <c r="QH6" i="16" s="1"/>
  <c r="NF6" i="16" a="1"/>
  <c r="NF6" i="16" s="1"/>
  <c r="NF9" i="16" s="1"/>
  <c r="LZ6" i="16" a="1"/>
  <c r="LZ6" i="16" s="1"/>
  <c r="KT6" i="16" a="1"/>
  <c r="KT6" i="16" s="1"/>
  <c r="KT9" i="16" s="1"/>
  <c r="JN6" i="16" a="1"/>
  <c r="JN6" i="16" s="1"/>
  <c r="IH6" i="16" a="1"/>
  <c r="IH6" i="16" s="1"/>
  <c r="IH9" i="16" s="1"/>
  <c r="HB6" i="16" a="1"/>
  <c r="HB6" i="16" s="1"/>
  <c r="FV6" i="16" a="1"/>
  <c r="FV6" i="16" s="1"/>
  <c r="RS6" i="16" a="1"/>
  <c r="RS6" i="16" s="1"/>
  <c r="QB6" i="16" a="1"/>
  <c r="QB6" i="16" s="1"/>
  <c r="OK6" i="16" a="1"/>
  <c r="OK6" i="16" s="1"/>
  <c r="OP6" i="16" a="1"/>
  <c r="OP6" i="16" s="1"/>
  <c r="MW6" i="16" a="1"/>
  <c r="MW6" i="16" s="1"/>
  <c r="LQ6" i="16" a="1"/>
  <c r="LQ6" i="16" s="1"/>
  <c r="LQ9" i="16" s="1"/>
  <c r="KK6" i="16" a="1"/>
  <c r="KK6" i="16" s="1"/>
  <c r="JE6" i="16" a="1"/>
  <c r="JE6" i="16" s="1"/>
  <c r="HY6" i="16" a="1"/>
  <c r="HY6" i="16" s="1"/>
  <c r="GS6" i="16" a="1"/>
  <c r="GS6" i="16" s="1"/>
  <c r="FM6" i="16" a="1"/>
  <c r="FM6" i="16" s="1"/>
  <c r="OO6" i="16" a="1"/>
  <c r="OO6" i="16" s="1"/>
  <c r="JG6" i="16" a="1"/>
  <c r="JG6" i="16" s="1"/>
  <c r="EO6" i="16" a="1"/>
  <c r="EO6" i="16" s="1"/>
  <c r="CC6" i="16" a="1"/>
  <c r="CC6" i="16" s="1"/>
  <c r="R6" i="16" a="1"/>
  <c r="R6" i="16" s="1"/>
  <c r="PO6" i="16" a="1"/>
  <c r="PO6" i="16" s="1"/>
  <c r="LX6" i="16" a="1"/>
  <c r="LX6" i="16" s="1"/>
  <c r="GZ6" i="16" a="1"/>
  <c r="GZ6" i="16" s="1"/>
  <c r="EA6" i="16" a="1"/>
  <c r="EA6" i="16" s="1"/>
  <c r="BO6" i="16" a="1"/>
  <c r="BO6" i="16" s="1"/>
  <c r="HR7" i="16" a="1"/>
  <c r="HR7" i="16" s="1"/>
  <c r="PR4" i="16" a="1"/>
  <c r="PR4" i="16" s="1"/>
  <c r="OG4" i="16" a="1"/>
  <c r="OG4" i="16" s="1"/>
  <c r="OZ4" i="16" a="1"/>
  <c r="OZ4" i="16" s="1"/>
  <c r="SQ4" i="16" a="1"/>
  <c r="SQ4" i="16" s="1"/>
  <c r="KM4" i="16" a="1"/>
  <c r="KM4" i="16" s="1"/>
  <c r="GL4" i="16" a="1"/>
  <c r="GL4" i="16" s="1"/>
  <c r="DE4" i="16" a="1"/>
  <c r="DE4" i="16" s="1"/>
  <c r="G4" i="16" a="1"/>
  <c r="G4" i="16" s="1"/>
  <c r="BH5" i="16" a="1"/>
  <c r="BH5" i="16" s="1"/>
  <c r="GZ5" i="16" a="1"/>
  <c r="GZ5" i="16" s="1"/>
  <c r="QI5" i="16" a="1"/>
  <c r="QI5" i="16" s="1"/>
  <c r="LG5" i="16" a="1"/>
  <c r="LG5" i="16" s="1"/>
  <c r="OL5" i="16" a="1"/>
  <c r="OL5" i="16" s="1"/>
  <c r="RP5" i="16" a="1"/>
  <c r="RP5" i="16" s="1"/>
  <c r="MR5" i="16" a="1"/>
  <c r="MR5" i="16" s="1"/>
  <c r="DI5" i="16" a="1"/>
  <c r="DI5" i="16" s="1"/>
  <c r="IG5" i="16" a="1"/>
  <c r="IG5" i="16" s="1"/>
  <c r="J5" i="16" a="1"/>
  <c r="J5" i="16" s="1"/>
  <c r="EH5" i="16" a="1"/>
  <c r="EH5" i="16" s="1"/>
  <c r="JF5" i="16" a="1"/>
  <c r="JF5" i="16" s="1"/>
  <c r="QS5" i="16" a="1"/>
  <c r="QS5" i="16" s="1"/>
  <c r="BC5" i="16" a="1"/>
  <c r="BC5" i="16" s="1"/>
  <c r="DO5" i="16" a="1"/>
  <c r="DO5" i="16" s="1"/>
  <c r="GA5" i="16" a="1"/>
  <c r="GA5" i="16" s="1"/>
  <c r="IM5" i="16" a="1"/>
  <c r="IM5" i="16" s="1"/>
  <c r="EH6" i="16" a="1"/>
  <c r="EH6" i="16" s="1"/>
  <c r="SD6" i="16" a="1"/>
  <c r="SD6" i="16" s="1"/>
  <c r="NB6" i="16" a="1"/>
  <c r="NB6" i="16" s="1"/>
  <c r="KP6" i="16" a="1"/>
  <c r="KP6" i="16" s="1"/>
  <c r="ID6" i="16" a="1"/>
  <c r="ID6" i="16" s="1"/>
  <c r="FR6" i="16" a="1"/>
  <c r="FR6" i="16" s="1"/>
  <c r="PW6" i="16" a="1"/>
  <c r="PW6" i="16" s="1"/>
  <c r="NZ6" i="16" a="1"/>
  <c r="NZ6" i="16" s="1"/>
  <c r="LM6" i="16" a="1"/>
  <c r="LM6" i="16" s="1"/>
  <c r="JA6" i="16" a="1"/>
  <c r="JA6" i="16" s="1"/>
  <c r="GO6" i="16" a="1"/>
  <c r="GO6" i="16" s="1"/>
  <c r="PH6" i="16" a="1"/>
  <c r="PH6" i="16" s="1"/>
  <c r="GU6" i="16" a="1"/>
  <c r="GU6" i="16" s="1"/>
  <c r="CH6" i="16" a="1"/>
  <c r="CH6" i="16" s="1"/>
  <c r="RE6" i="16" a="1"/>
  <c r="RE6" i="16" s="1"/>
  <c r="KY6" i="16" a="1"/>
  <c r="KY6" i="16" s="1"/>
  <c r="ES6" i="16" a="1"/>
  <c r="ES6" i="16" s="1"/>
  <c r="AI6" i="16" a="1"/>
  <c r="AI6" i="16" s="1"/>
  <c r="OW6" i="16" a="1"/>
  <c r="OW6" i="16" s="1"/>
  <c r="KE6" i="16" a="1"/>
  <c r="KE6" i="16" s="1"/>
  <c r="EW6" i="16" a="1"/>
  <c r="EW6" i="16" s="1"/>
  <c r="CK6" i="16" a="1"/>
  <c r="CK6" i="16" s="1"/>
  <c r="QU6" i="16" a="1"/>
  <c r="QU6" i="16" s="1"/>
  <c r="NC6" i="16" a="1"/>
  <c r="NC6" i="16" s="1"/>
  <c r="IE6" i="16" a="1"/>
  <c r="IE6" i="16" s="1"/>
  <c r="ER6" i="16" a="1"/>
  <c r="ER6" i="16" s="1"/>
  <c r="CF6" i="16" a="1"/>
  <c r="CF6" i="16" s="1"/>
  <c r="RT6" i="16" a="1"/>
  <c r="RT6" i="16" s="1"/>
  <c r="OM6" i="16" a="1"/>
  <c r="OM6" i="16" s="1"/>
  <c r="JW6" i="16" a="1"/>
  <c r="JW6" i="16" s="1"/>
  <c r="EV6" i="16" a="1"/>
  <c r="EV6" i="16" s="1"/>
  <c r="CJ6" i="16" a="1"/>
  <c r="CJ6" i="16" s="1"/>
  <c r="SN6" i="16" a="1"/>
  <c r="SN6" i="16" s="1"/>
  <c r="OB6" i="16" a="1"/>
  <c r="OB6" i="16" s="1"/>
  <c r="JH6" i="16" a="1"/>
  <c r="JH6" i="16" s="1"/>
  <c r="EL6" i="16" a="1"/>
  <c r="EL6" i="16" s="1"/>
  <c r="BZ6" i="16" a="1"/>
  <c r="BZ6" i="16" s="1"/>
  <c r="S6" i="16" a="1"/>
  <c r="S6" i="16" s="1"/>
  <c r="EK6" i="16" a="1"/>
  <c r="EK6" i="16" s="1"/>
  <c r="O6" i="16" a="1"/>
  <c r="O6" i="16" s="1"/>
  <c r="LH6" i="16" a="1"/>
  <c r="LH6" i="16" s="1"/>
  <c r="DJ6" i="16" a="1"/>
  <c r="DJ6" i="16" s="1"/>
  <c r="RG6" i="16" a="1"/>
  <c r="RG6" i="16" s="1"/>
  <c r="MN6" i="16" a="1"/>
  <c r="MN6" i="16" s="1"/>
  <c r="CD6" i="16" a="1"/>
  <c r="CD6" i="16" s="1"/>
  <c r="SO7" i="16" a="1"/>
  <c r="SO7" i="16" s="1"/>
  <c r="RI7" i="16" a="1"/>
  <c r="RI7" i="16" s="1"/>
  <c r="RT7" i="16" a="1"/>
  <c r="RT7" i="16" s="1"/>
  <c r="SI7" i="16" a="1"/>
  <c r="SI7" i="16" s="1"/>
  <c r="RC7" i="16" a="1"/>
  <c r="RC7" i="16" s="1"/>
  <c r="RR7" i="16" a="1"/>
  <c r="RR7" i="16" s="1"/>
  <c r="QG7" i="16" a="1"/>
  <c r="QG7" i="16" s="1"/>
  <c r="PI7" i="16" a="1"/>
  <c r="PI7" i="16" s="1"/>
  <c r="OC7" i="16" a="1"/>
  <c r="OC7" i="16" s="1"/>
  <c r="MW7" i="16" a="1"/>
  <c r="MW7" i="16" s="1"/>
  <c r="LQ7" i="16" a="1"/>
  <c r="LQ7" i="16" s="1"/>
  <c r="KK7" i="16" a="1"/>
  <c r="KK7" i="16" s="1"/>
  <c r="JE7" i="16" a="1"/>
  <c r="JE7" i="16" s="1"/>
  <c r="QE7" i="16" a="1"/>
  <c r="QE7" i="16" s="1"/>
  <c r="PD7" i="16" a="1"/>
  <c r="PD7" i="16" s="1"/>
  <c r="NX7" i="16" a="1"/>
  <c r="NX7" i="16" s="1"/>
  <c r="DB6" i="16" a="1"/>
  <c r="DB6" i="16" s="1"/>
  <c r="J4" i="16" a="1"/>
  <c r="J4" i="16" s="1"/>
  <c r="MD4" i="16" a="1"/>
  <c r="MD4" i="16" s="1"/>
  <c r="LU4" i="16" a="1"/>
  <c r="LU4" i="16" s="1"/>
  <c r="NH4" i="16" a="1"/>
  <c r="NH4" i="16" s="1"/>
  <c r="QM4" i="16" a="1"/>
  <c r="QM4" i="16" s="1"/>
  <c r="IU4" i="16" a="1"/>
  <c r="IU4" i="16" s="1"/>
  <c r="EH4" i="16" a="1"/>
  <c r="EH4" i="16" s="1"/>
  <c r="AK4" i="16" a="1"/>
  <c r="AK4" i="16" s="1"/>
  <c r="BB4" i="16" a="1"/>
  <c r="BB4" i="16" s="1"/>
  <c r="CR5" i="16" a="1"/>
  <c r="CR5" i="16" s="1"/>
  <c r="IJ5" i="16" a="1"/>
  <c r="IJ5" i="16" s="1"/>
  <c r="OY5" i="16" a="1"/>
  <c r="OY5" i="16" s="1"/>
  <c r="SD5" i="16" a="1"/>
  <c r="SD5" i="16" s="1"/>
  <c r="NF5" i="16" a="1"/>
  <c r="NF5" i="16" s="1"/>
  <c r="QJ5" i="16" a="1"/>
  <c r="QJ5" i="16" s="1"/>
  <c r="Q5" i="16" a="1"/>
  <c r="Q5" i="16" s="1"/>
  <c r="EO5" i="16" a="1"/>
  <c r="EO5" i="16" s="1"/>
  <c r="JM5" i="16" a="1"/>
  <c r="JM5" i="16" s="1"/>
  <c r="AP5" i="16" a="1"/>
  <c r="AP5" i="16" s="1"/>
  <c r="FN5" i="16" a="1"/>
  <c r="FN5" i="16" s="1"/>
  <c r="JP5" i="16" a="1"/>
  <c r="JP5" i="16" s="1"/>
  <c r="G5" i="16" a="1"/>
  <c r="G5" i="16" s="1"/>
  <c r="BS5" i="16" a="1"/>
  <c r="BS5" i="16" s="1"/>
  <c r="EE5" i="16" a="1"/>
  <c r="EE5" i="16" s="1"/>
  <c r="GQ5" i="16" a="1"/>
  <c r="GQ5" i="16" s="1"/>
  <c r="JC5" i="16" a="1"/>
  <c r="JC5" i="16" s="1"/>
  <c r="MU6" i="16" a="1"/>
  <c r="MU6" i="16" s="1"/>
  <c r="SG6" i="16" a="1"/>
  <c r="SG6" i="16" s="1"/>
  <c r="ML6" i="16" a="1"/>
  <c r="ML6" i="16" s="1"/>
  <c r="JZ6" i="16" a="1"/>
  <c r="JZ6" i="16" s="1"/>
  <c r="HN6" i="16" a="1"/>
  <c r="HN6" i="16" s="1"/>
  <c r="FB6" i="16" a="1"/>
  <c r="FB6" i="16" s="1"/>
  <c r="PA6" i="16" a="1"/>
  <c r="PA6" i="16" s="1"/>
  <c r="NI6" i="16" a="1"/>
  <c r="NI6" i="16" s="1"/>
  <c r="KW6" i="16" a="1"/>
  <c r="KW6" i="16" s="1"/>
  <c r="IK6" i="16" a="1"/>
  <c r="IK6" i="16" s="1"/>
  <c r="GC6" i="16" a="1"/>
  <c r="GC6" i="16" s="1"/>
  <c r="OY6" i="16" a="1"/>
  <c r="OY6" i="16" s="1"/>
  <c r="GN6" i="16" a="1"/>
  <c r="GN6" i="16" s="1"/>
  <c r="BT6" i="16" a="1"/>
  <c r="BT6" i="16" s="1"/>
  <c r="QV6" i="16" a="1"/>
  <c r="QV6" i="16" s="1"/>
  <c r="JL6" i="16" a="1"/>
  <c r="JL6" i="16" s="1"/>
  <c r="EJ6" i="16" a="1"/>
  <c r="EJ6" i="16" s="1"/>
  <c r="Z6" i="16" a="1"/>
  <c r="Z6" i="16" s="1"/>
  <c r="ON6" i="16" a="1"/>
  <c r="ON6" i="16" s="1"/>
  <c r="JX6" i="16" a="1"/>
  <c r="JX6" i="16" s="1"/>
  <c r="EN6" i="16" a="1"/>
  <c r="EN6" i="16" s="1"/>
  <c r="CB6" i="16" a="1"/>
  <c r="CB6" i="16" s="1"/>
  <c r="QK6" i="16" a="1"/>
  <c r="QK6" i="16" s="1"/>
  <c r="MV6" i="16" a="1"/>
  <c r="MV6" i="16" s="1"/>
  <c r="HX6" i="16" a="1"/>
  <c r="HX6" i="16" s="1"/>
  <c r="EI6" i="16" a="1"/>
  <c r="EI6" i="16" s="1"/>
  <c r="BW6" i="16" a="1"/>
  <c r="BW6" i="16" s="1"/>
  <c r="RK6" i="16" a="1"/>
  <c r="RK6" i="16" s="1"/>
  <c r="OC6" i="16" a="1"/>
  <c r="OC6" i="16" s="1"/>
  <c r="JP6" i="16" a="1"/>
  <c r="JP6" i="16" s="1"/>
  <c r="EM6" i="16" a="1"/>
  <c r="EM6" i="16" s="1"/>
  <c r="CA6" i="16" a="1"/>
  <c r="CA6" i="16" s="1"/>
  <c r="RI6" i="16" a="1"/>
  <c r="RI6" i="16" s="1"/>
  <c r="NG6" i="16" a="1"/>
  <c r="NG6" i="16" s="1"/>
  <c r="II6" i="16" a="1"/>
  <c r="II6" i="16" s="1"/>
  <c r="EG6" i="16" a="1"/>
  <c r="EG6" i="16" s="1"/>
  <c r="BU6" i="16" a="1"/>
  <c r="BU6" i="16" s="1"/>
  <c r="I6" i="16" a="1"/>
  <c r="I6" i="16" s="1"/>
  <c r="FD6" i="16" a="1"/>
  <c r="FD6" i="16" s="1"/>
  <c r="U6" i="16" a="1"/>
  <c r="U6" i="16" s="1"/>
  <c r="OJ6" i="16" a="1"/>
  <c r="OJ6" i="16" s="1"/>
  <c r="EB6" i="16" a="1"/>
  <c r="EB6" i="16" s="1"/>
  <c r="P6" i="16" a="1"/>
  <c r="P6" i="16" s="1"/>
  <c r="OS6" i="16" a="1"/>
  <c r="OS6" i="16" s="1"/>
  <c r="CV6" i="16" a="1"/>
  <c r="CV6" i="16" s="1"/>
  <c r="SK7" i="16" a="1"/>
  <c r="SK7" i="16" s="1"/>
  <c r="RE7" i="16" a="1"/>
  <c r="RE7" i="16" s="1"/>
  <c r="RP7" i="16" a="1"/>
  <c r="RP7" i="16" s="1"/>
  <c r="SE7" i="16" a="1"/>
  <c r="SE7" i="16" s="1"/>
  <c r="QY7" i="16" a="1"/>
  <c r="QY7" i="16" s="1"/>
  <c r="RN7" i="16" a="1"/>
  <c r="RN7" i="16" s="1"/>
  <c r="PT7" i="16" a="1"/>
  <c r="PT7" i="16" s="1"/>
  <c r="PE7" i="16" a="1"/>
  <c r="PE7" i="16" s="1"/>
  <c r="NY7" i="16" a="1"/>
  <c r="NY7" i="16" s="1"/>
  <c r="MS7" i="16" a="1"/>
  <c r="MS7" i="16" s="1"/>
  <c r="LM7" i="16" a="1"/>
  <c r="LM7" i="16" s="1"/>
  <c r="KG7" i="16" a="1"/>
  <c r="KG7" i="16" s="1"/>
  <c r="JA7" i="16" a="1"/>
  <c r="JA7" i="16" s="1"/>
  <c r="PY7" i="16" a="1"/>
  <c r="PY7" i="16" s="1"/>
  <c r="OZ7" i="16" a="1"/>
  <c r="OZ7" i="16" s="1"/>
  <c r="NT7" i="16" a="1"/>
  <c r="NT7" i="16" s="1"/>
  <c r="T6" i="16" a="1"/>
  <c r="T6" i="16" s="1"/>
  <c r="T4" i="16" a="1"/>
  <c r="T4" i="16" s="1"/>
  <c r="KT4" i="16" a="1"/>
  <c r="KT4" i="16" s="1"/>
  <c r="KO4" i="16" a="1"/>
  <c r="KO4" i="16" s="1"/>
  <c r="MF4" i="16" a="1"/>
  <c r="MF4" i="16" s="1"/>
  <c r="PK4" i="16" a="1"/>
  <c r="PK4" i="16" s="1"/>
  <c r="HS4" i="16" a="1"/>
  <c r="HS4" i="16" s="1"/>
  <c r="DR4" i="16" a="1"/>
  <c r="DR4" i="16" s="1"/>
  <c r="BX4" i="16" a="1"/>
  <c r="BX4" i="16" s="1"/>
  <c r="CU4" i="16" a="1"/>
  <c r="CU4" i="16" s="1"/>
  <c r="DL5" i="16" a="1"/>
  <c r="DL5" i="16" s="1"/>
  <c r="IZ5" i="16" a="1"/>
  <c r="IZ5" i="16" s="1"/>
  <c r="OI5" i="16" a="1"/>
  <c r="OI5" i="16" s="1"/>
  <c r="RN5" i="16" a="1"/>
  <c r="RN5" i="16" s="1"/>
  <c r="MP5" i="16" a="1"/>
  <c r="MP5" i="16" s="1"/>
  <c r="PT5" i="16" a="1"/>
  <c r="PT5" i="16" s="1"/>
  <c r="AG5" i="16" a="1"/>
  <c r="AG5" i="16" s="1"/>
  <c r="FE5" i="16" a="1"/>
  <c r="FE5" i="16" s="1"/>
  <c r="LH5" i="16" a="1"/>
  <c r="LH5" i="16" s="1"/>
  <c r="BF5" i="16" a="1"/>
  <c r="BF5" i="16" s="1"/>
  <c r="GD5" i="16" a="1"/>
  <c r="GD5" i="16" s="1"/>
  <c r="KI5" i="16" a="1"/>
  <c r="KI5" i="16" s="1"/>
  <c r="K5" i="16" a="1"/>
  <c r="K5" i="16" s="1"/>
  <c r="BW5" i="16" a="1"/>
  <c r="BW5" i="16" s="1"/>
  <c r="EI5" i="16" a="1"/>
  <c r="EI5" i="16" s="1"/>
  <c r="GU5" i="16" a="1"/>
  <c r="GU5" i="16" s="1"/>
  <c r="JG5" i="16" a="1"/>
  <c r="JG5" i="16" s="1"/>
  <c r="NT6" i="16" a="1"/>
  <c r="NT6" i="16" s="1"/>
  <c r="RN6" i="16" a="1"/>
  <c r="RN6" i="16" s="1"/>
  <c r="MH6" i="16" a="1"/>
  <c r="MH6" i="16" s="1"/>
  <c r="JV6" i="16" a="1"/>
  <c r="JV6" i="16" s="1"/>
  <c r="HJ6" i="16" a="1"/>
  <c r="HJ6" i="16" s="1"/>
  <c r="SF6" i="16" a="1"/>
  <c r="SF6" i="16" s="1"/>
  <c r="OV6" i="16" a="1"/>
  <c r="OV6" i="16" s="1"/>
  <c r="NE6" i="16" a="1"/>
  <c r="NE6" i="16" s="1"/>
  <c r="KS6" i="16" a="1"/>
  <c r="KS6" i="16" s="1"/>
  <c r="IG6" i="16" a="1"/>
  <c r="IG6" i="16" s="1"/>
  <c r="FY6" i="16" a="1"/>
  <c r="FY6" i="16" s="1"/>
  <c r="OH6" i="16" a="1"/>
  <c r="OH6" i="16" s="1"/>
  <c r="FO6" i="16" a="1"/>
  <c r="FO6" i="16" s="1"/>
  <c r="AW6" i="16" a="1"/>
  <c r="AW6" i="16" s="1"/>
  <c r="PX6" i="16" a="1"/>
  <c r="PX6" i="16" s="1"/>
  <c r="IM6" i="16" a="1"/>
  <c r="IM6" i="16" s="1"/>
  <c r="DR6" i="16" a="1"/>
  <c r="DR6" i="16" s="1"/>
  <c r="RU6" i="16" a="1"/>
  <c r="RU6" i="16" s="1"/>
  <c r="OE6" i="16" a="1"/>
  <c r="OE6" i="16" s="1"/>
  <c r="IY6" i="16" a="1"/>
  <c r="IY6" i="16" s="1"/>
  <c r="EE6" i="16" a="1"/>
  <c r="EE6" i="16" s="1"/>
  <c r="BS6" i="16" a="1"/>
  <c r="BS6" i="16" s="1"/>
  <c r="QD6" i="16" a="1"/>
  <c r="QD6" i="16" s="1"/>
  <c r="LW6" i="16" a="1"/>
  <c r="LW6" i="16" s="1"/>
  <c r="GY6" i="16" a="1"/>
  <c r="GY6" i="16" s="1"/>
  <c r="DZ6" i="16" a="1"/>
  <c r="DZ6" i="16" s="1"/>
  <c r="BN6" i="16" a="1"/>
  <c r="BN6" i="16" s="1"/>
  <c r="RA6" i="16" a="1"/>
  <c r="RA6" i="16" s="1"/>
  <c r="NO6" i="16" a="1"/>
  <c r="NO6" i="16" s="1"/>
  <c r="IQ6" i="16" a="1"/>
  <c r="IQ6" i="16" s="1"/>
  <c r="ED6" i="16" a="1"/>
  <c r="ED6" i="16" s="1"/>
  <c r="BR6" i="16" a="1"/>
  <c r="BR6" i="16" s="1"/>
  <c r="QZ6" i="16" a="1"/>
  <c r="QZ6" i="16" s="1"/>
  <c r="MZ6" i="16" a="1"/>
  <c r="MZ6" i="16" s="1"/>
  <c r="IB6" i="16" a="1"/>
  <c r="IB6" i="16" s="1"/>
  <c r="DX6" i="16" a="1"/>
  <c r="DX6" i="16" s="1"/>
  <c r="BL6" i="16" a="1"/>
  <c r="BL6" i="16" s="1"/>
  <c r="M6" i="16" a="1"/>
  <c r="M6" i="16" s="1"/>
  <c r="GB6" i="16" a="1"/>
  <c r="GB6" i="16" s="1"/>
  <c r="BV6" i="16" a="1"/>
  <c r="BV6" i="16" s="1"/>
  <c r="G6" i="16" a="1"/>
  <c r="G6" i="16" s="1"/>
  <c r="HO6" i="16" a="1"/>
  <c r="HO6" i="16" s="1"/>
  <c r="BH6" i="16" a="1"/>
  <c r="BH6" i="16" s="1"/>
  <c r="QA6" i="16" a="1"/>
  <c r="QA6" i="16" s="1"/>
  <c r="EY6" i="16" a="1"/>
  <c r="EY6" i="16" s="1"/>
  <c r="SG7" i="16" a="1"/>
  <c r="SG7" i="16" s="1"/>
  <c r="RA7" i="16" a="1"/>
  <c r="RA7" i="16" s="1"/>
  <c r="RL7" i="16" a="1"/>
  <c r="RL7" i="16" s="1"/>
  <c r="SA7" i="16" a="1"/>
  <c r="SA7" i="16" s="1"/>
  <c r="SP7" i="16" a="1"/>
  <c r="SP7" i="16" s="1"/>
  <c r="RJ7" i="16" a="1"/>
  <c r="RJ7" i="16" s="1"/>
  <c r="PN7" i="16" a="1"/>
  <c r="PN7" i="16" s="1"/>
  <c r="PA7" i="16" a="1"/>
  <c r="PA7" i="16" s="1"/>
  <c r="NU7" i="16" a="1"/>
  <c r="NU7" i="16" s="1"/>
  <c r="MO7" i="16" a="1"/>
  <c r="MO7" i="16" s="1"/>
  <c r="LI7" i="16" a="1"/>
  <c r="LI7" i="16" s="1"/>
  <c r="KC7" i="16" a="1"/>
  <c r="KC7" i="16" s="1"/>
  <c r="IW7" i="16" a="1"/>
  <c r="IW7" i="16" s="1"/>
  <c r="MF6" i="16" a="1"/>
  <c r="MF6" i="16" s="1"/>
  <c r="RB4" i="16" a="1"/>
  <c r="RB4" i="16" s="1"/>
  <c r="PM4" i="16" a="1"/>
  <c r="PM4" i="16" s="1"/>
  <c r="QF4" i="16" a="1"/>
  <c r="QF4" i="16" s="1"/>
  <c r="IJ4" i="16" a="1"/>
  <c r="IJ4" i="16" s="1"/>
  <c r="LO4" i="16" a="1"/>
  <c r="LO4" i="16" s="1"/>
  <c r="HY4" i="16" a="1"/>
  <c r="HY4" i="16" s="1"/>
  <c r="DU4" i="16" a="1"/>
  <c r="DU4" i="16" s="1"/>
  <c r="BN4" i="16" a="1"/>
  <c r="BN4" i="16" s="1"/>
  <c r="AN5" i="16" a="1"/>
  <c r="AN5" i="16" s="1"/>
  <c r="GF5" i="16" a="1"/>
  <c r="GF5" i="16" s="1"/>
  <c r="QY5" i="16" a="1"/>
  <c r="QY5" i="16" s="1"/>
  <c r="LW5" i="16" a="1"/>
  <c r="LW5" i="16" s="1"/>
  <c r="PB5" i="16" a="1"/>
  <c r="PB5" i="16" s="1"/>
  <c r="SF5" i="16" a="1"/>
  <c r="SF5" i="16" s="1"/>
  <c r="NH5" i="16" a="1"/>
  <c r="NH5" i="16" s="1"/>
  <c r="CS5" i="16" a="1"/>
  <c r="CS5" i="16" s="1"/>
  <c r="HQ5" i="16" a="1"/>
  <c r="HQ5" i="16" s="1"/>
  <c r="RE5" i="16" a="1"/>
  <c r="RE5" i="16" s="1"/>
  <c r="DR5" i="16" a="1"/>
  <c r="DR5" i="16" s="1"/>
  <c r="IP5" i="16" a="1"/>
  <c r="IP5" i="16" s="1"/>
  <c r="OW5" i="16" a="1"/>
  <c r="OW5" i="16" s="1"/>
  <c r="AQ5" i="16" a="1"/>
  <c r="AQ5" i="16" s="1"/>
  <c r="DC5" i="16" a="1"/>
  <c r="DC5" i="16" s="1"/>
  <c r="FO5" i="16" a="1"/>
  <c r="FO5" i="16" s="1"/>
  <c r="IA5" i="16" a="1"/>
  <c r="IA5" i="16" s="1"/>
  <c r="X6" i="16" a="1"/>
  <c r="X6" i="16" s="1"/>
  <c r="SP6" i="16" a="1"/>
  <c r="SP6" i="16" s="1"/>
  <c r="NN6" i="16" a="1"/>
  <c r="NN6" i="16" s="1"/>
  <c r="LB6" i="16" a="1"/>
  <c r="LB6" i="16" s="1"/>
  <c r="IP6" i="16" a="1"/>
  <c r="IP6" i="16" s="1"/>
  <c r="GD6" i="16" a="1"/>
  <c r="GD6" i="16" s="1"/>
  <c r="QM6" i="16" a="1"/>
  <c r="QM6" i="16" s="1"/>
  <c r="PV6" i="16" a="1"/>
  <c r="PV6" i="16" s="1"/>
  <c r="LY6" i="16" a="1"/>
  <c r="LY6" i="16" s="1"/>
  <c r="JM6" i="16" a="1"/>
  <c r="JM6" i="16" s="1"/>
  <c r="HA6" i="16" a="1"/>
  <c r="HA6" i="16" s="1"/>
  <c r="QO6" i="16" a="1"/>
  <c r="QO6" i="16" s="1"/>
  <c r="KF6" i="16" a="1"/>
  <c r="KF6" i="16" s="1"/>
  <c r="CZ6" i="16" a="1"/>
  <c r="CZ6" i="16" s="1"/>
  <c r="N6" i="16" a="1"/>
  <c r="N6" i="16" s="1"/>
  <c r="ND6" i="16" a="1"/>
  <c r="ND6" i="16" s="1"/>
  <c r="FC6" i="16" a="1"/>
  <c r="FC6" i="16" s="1"/>
  <c r="BX6" i="16" a="1"/>
  <c r="BX6" i="16" s="1"/>
  <c r="PU6" i="16" a="1"/>
  <c r="PU6" i="16" s="1"/>
  <c r="PU9" i="16" s="1"/>
  <c r="LK6" i="16" a="1"/>
  <c r="LK6" i="16" s="1"/>
  <c r="GM6" i="16" a="1"/>
  <c r="GM6" i="16" s="1"/>
  <c r="CY6" i="16" a="1"/>
  <c r="CY6" i="16" s="1"/>
  <c r="SC6" i="16" a="1"/>
  <c r="SC6" i="16" s="1"/>
  <c r="OD6" i="16" a="1"/>
  <c r="OD6" i="16" s="1"/>
  <c r="JK6" i="16" a="1"/>
  <c r="JK6" i="16" s="1"/>
  <c r="FG6" i="16" a="1"/>
  <c r="FG6" i="16" s="1"/>
  <c r="CT6" i="16" a="1"/>
  <c r="CT6" i="16" s="1"/>
  <c r="AH6" i="16" a="1"/>
  <c r="AH6" i="16" s="1"/>
  <c r="PK6" i="16" a="1"/>
  <c r="PK6" i="16" s="1"/>
  <c r="LC6" i="16" a="1"/>
  <c r="LC6" i="16" s="1"/>
  <c r="GE6" i="16" a="1"/>
  <c r="GE6" i="16" s="1"/>
  <c r="CX6" i="16" a="1"/>
  <c r="CX6" i="16" s="1"/>
  <c r="AL6" i="16" a="1"/>
  <c r="AL6" i="16" s="1"/>
  <c r="PI6" i="16" a="1"/>
  <c r="PI6" i="16" s="1"/>
  <c r="KN6" i="16" a="1"/>
  <c r="KN6" i="16" s="1"/>
  <c r="FP6" i="16" a="1"/>
  <c r="FP6" i="16" s="1"/>
  <c r="FP9" i="16" s="1"/>
  <c r="CR6" i="16" a="1"/>
  <c r="CR6" i="16" s="1"/>
  <c r="AF6" i="16" a="1"/>
  <c r="AF6" i="16" s="1"/>
  <c r="BP6" i="16" a="1"/>
  <c r="BP6" i="16" s="1"/>
  <c r="QP6" i="16" a="1"/>
  <c r="QP6" i="16" s="1"/>
  <c r="GJ6" i="16" a="1"/>
  <c r="GJ6" i="16" s="1"/>
  <c r="BG6" i="16" a="1"/>
  <c r="BG6" i="16" s="1"/>
  <c r="OR6" i="16" a="1"/>
  <c r="OR6" i="16" s="1"/>
  <c r="HP6" i="16" a="1"/>
  <c r="HP6" i="16" s="1"/>
  <c r="Q6" i="16" a="1"/>
  <c r="Q6" i="16" s="1"/>
  <c r="QI6" i="16" a="1"/>
  <c r="QI6" i="16" s="1"/>
  <c r="RQ7" i="16" a="1"/>
  <c r="RQ7" i="16" s="1"/>
  <c r="SB7" i="16" a="1"/>
  <c r="SB7" i="16" s="1"/>
  <c r="SB9" i="16" s="1"/>
  <c r="SQ7" i="16" a="1"/>
  <c r="SQ7" i="16" s="1"/>
  <c r="RK7" i="16" a="1"/>
  <c r="RK7" i="16" s="1"/>
  <c r="RZ7" i="16" a="1"/>
  <c r="RZ7" i="16" s="1"/>
  <c r="QT7" i="16" a="1"/>
  <c r="QT7" i="16" s="1"/>
  <c r="PS7" i="16" a="1"/>
  <c r="PS7" i="16" s="1"/>
  <c r="OK7" i="16" a="1"/>
  <c r="OK7" i="16" s="1"/>
  <c r="NE7" i="16" a="1"/>
  <c r="NE7" i="16" s="1"/>
  <c r="LY7" i="16" a="1"/>
  <c r="LY7" i="16" s="1"/>
  <c r="KS7" i="16" a="1"/>
  <c r="KS7" i="16" s="1"/>
  <c r="JM7" i="16" a="1"/>
  <c r="JM7" i="16" s="1"/>
  <c r="QR7" i="16" a="1"/>
  <c r="QR7" i="16" s="1"/>
  <c r="PL7" i="16" a="1"/>
  <c r="PL7" i="16" s="1"/>
  <c r="OF7" i="16" a="1"/>
  <c r="OF7" i="16" s="1"/>
  <c r="MZ7" i="16" a="1"/>
  <c r="MZ7" i="16" s="1"/>
  <c r="GN7" i="16" a="1"/>
  <c r="GN7" i="16" s="1"/>
  <c r="QX4" i="16" a="1"/>
  <c r="QX4" i="16" s="1"/>
  <c r="QB4" i="16" a="1"/>
  <c r="QB4" i="16" s="1"/>
  <c r="LK4" i="16" a="1"/>
  <c r="LK4" i="16" s="1"/>
  <c r="DQ4" i="16" a="1"/>
  <c r="DQ4" i="16" s="1"/>
  <c r="AV5" i="16" a="1"/>
  <c r="AV5" i="16" s="1"/>
  <c r="QU5" i="16" a="1"/>
  <c r="QU5" i="16" s="1"/>
  <c r="OX5" i="16" a="1"/>
  <c r="OX5" i="16" s="1"/>
  <c r="ND5" i="16" a="1"/>
  <c r="ND5" i="16" s="1"/>
  <c r="HU5" i="16" a="1"/>
  <c r="HU5" i="16" s="1"/>
  <c r="DV5" i="16" a="1"/>
  <c r="DV5" i="16" s="1"/>
  <c r="PM5" i="16" a="1"/>
  <c r="PM5" i="16" s="1"/>
  <c r="DG5" i="16" a="1"/>
  <c r="DG5" i="16" s="1"/>
  <c r="IE5" i="16" a="1"/>
  <c r="IE5" i="16" s="1"/>
  <c r="SL6" i="16" a="1"/>
  <c r="SL6" i="16" s="1"/>
  <c r="KX6" i="16" a="1"/>
  <c r="KX6" i="16" s="1"/>
  <c r="FZ6" i="16" a="1"/>
  <c r="FZ6" i="16" s="1"/>
  <c r="PF6" i="16" a="1"/>
  <c r="PF6" i="16" s="1"/>
  <c r="JI6" i="16" a="1"/>
  <c r="JI6" i="16" s="1"/>
  <c r="QF6" i="16" a="1"/>
  <c r="QF6" i="16" s="1"/>
  <c r="CQ6" i="16" a="1"/>
  <c r="CQ6" i="16" s="1"/>
  <c r="ME6" i="16" a="1"/>
  <c r="ME6" i="16" s="1"/>
  <c r="BF6" i="16" a="1"/>
  <c r="BF6" i="16" s="1"/>
  <c r="LD6" i="16" a="1"/>
  <c r="LD6" i="16" s="1"/>
  <c r="CP6" i="16" a="1"/>
  <c r="CP6" i="16" s="1"/>
  <c r="NW6" i="16" a="1"/>
  <c r="NW6" i="16" s="1"/>
  <c r="FA6" i="16" a="1"/>
  <c r="FA6" i="16" s="1"/>
  <c r="AC6" i="16" a="1"/>
  <c r="AC6" i="16" s="1"/>
  <c r="KV6" i="16" a="1"/>
  <c r="KV6" i="16" s="1"/>
  <c r="CS6" i="16" a="1"/>
  <c r="CS6" i="16" s="1"/>
  <c r="OZ6" i="16" a="1"/>
  <c r="OZ6" i="16" s="1"/>
  <c r="EU6" i="16" a="1"/>
  <c r="EU6" i="16" s="1"/>
  <c r="W6" i="16" a="1"/>
  <c r="W6" i="16" s="1"/>
  <c r="RY6" i="16" a="1"/>
  <c r="RY6" i="16" s="1"/>
  <c r="BY6" i="16" a="1"/>
  <c r="BY6" i="16" s="1"/>
  <c r="LO6" i="16" a="1"/>
  <c r="LO6" i="16" s="1"/>
  <c r="RP6" i="16" a="1"/>
  <c r="RP6" i="16" s="1"/>
  <c r="RP9" i="16" s="1"/>
  <c r="RX7" i="16" a="1"/>
  <c r="RX7" i="16" s="1"/>
  <c r="RG7" i="16" a="1"/>
  <c r="RG7" i="16" s="1"/>
  <c r="QM7" i="16" a="1"/>
  <c r="QM7" i="16" s="1"/>
  <c r="OG7" i="16" a="1"/>
  <c r="OG7" i="16" s="1"/>
  <c r="LU7" i="16" a="1"/>
  <c r="LU7" i="16" s="1"/>
  <c r="JI7" i="16" a="1"/>
  <c r="JI7" i="16" s="1"/>
  <c r="PR7" i="16" a="1"/>
  <c r="PR7" i="16" s="1"/>
  <c r="NL7" i="16" a="1"/>
  <c r="NL7" i="16" s="1"/>
  <c r="MB7" i="16" a="1"/>
  <c r="MB7" i="16" s="1"/>
  <c r="KV7" i="16" a="1"/>
  <c r="KV7" i="16" s="1"/>
  <c r="JP7" i="16" a="1"/>
  <c r="JP7" i="16" s="1"/>
  <c r="IJ7" i="16" a="1"/>
  <c r="IJ7" i="16" s="1"/>
  <c r="QJ7" i="16" a="1"/>
  <c r="QJ7" i="16" s="1"/>
  <c r="HU4" i="16" a="1"/>
  <c r="HU4" i="16" s="1"/>
  <c r="JV4" i="16" a="1"/>
  <c r="JV4" i="16" s="1"/>
  <c r="MB4" i="16" a="1"/>
  <c r="MB4" i="16" s="1"/>
  <c r="HM4" i="16" a="1"/>
  <c r="HM4" i="16" s="1"/>
  <c r="CE4" i="16" a="1"/>
  <c r="CE4" i="16" s="1"/>
  <c r="DP5" i="16" a="1"/>
  <c r="DP5" i="16" s="1"/>
  <c r="OE5" i="16" a="1"/>
  <c r="OE5" i="16" s="1"/>
  <c r="ML5" i="16" a="1"/>
  <c r="ML5" i="16" s="1"/>
  <c r="AK5" i="16" a="1"/>
  <c r="AK5" i="16" s="1"/>
  <c r="LQ5" i="16" a="1"/>
  <c r="LQ5" i="16" s="1"/>
  <c r="GH5" i="16" a="1"/>
  <c r="GH5" i="16" s="1"/>
  <c r="O5" i="16" a="1"/>
  <c r="O5" i="16" s="1"/>
  <c r="EM5" i="16" a="1"/>
  <c r="EM5" i="16" s="1"/>
  <c r="JK5" i="16" a="1"/>
  <c r="JK5" i="16" s="1"/>
  <c r="QX6" i="16" a="1"/>
  <c r="QX6" i="16" s="1"/>
  <c r="JR6" i="16" a="1"/>
  <c r="JR6" i="16" s="1"/>
  <c r="RX6" i="16" a="1"/>
  <c r="RX6" i="16" s="1"/>
  <c r="NA6" i="16" a="1"/>
  <c r="NA6" i="16" s="1"/>
  <c r="IC6" i="16" a="1"/>
  <c r="IC6" i="16" s="1"/>
  <c r="LS6" i="16" a="1"/>
  <c r="LS6" i="16" s="1"/>
  <c r="AN6" i="16" a="1"/>
  <c r="AN6" i="16" s="1"/>
  <c r="IF6" i="16" a="1"/>
  <c r="IF6" i="16" s="1"/>
  <c r="RL6" i="16" a="1"/>
  <c r="RL6" i="16" s="1"/>
  <c r="IR6" i="16" a="1"/>
  <c r="IR6" i="16" s="1"/>
  <c r="BJ6" i="16" a="1"/>
  <c r="BJ6" i="16" s="1"/>
  <c r="LP6" i="16" a="1"/>
  <c r="LP6" i="16" s="1"/>
  <c r="DU6" i="16" a="1"/>
  <c r="DU6" i="16" s="1"/>
  <c r="QT6" i="16" a="1"/>
  <c r="QT6" i="16" s="1"/>
  <c r="QT9" i="16" s="1"/>
  <c r="IJ6" i="16" a="1"/>
  <c r="IJ6" i="16" s="1"/>
  <c r="BM6" i="16" a="1"/>
  <c r="BM6" i="16" s="1"/>
  <c r="MA6" i="16" a="1"/>
  <c r="MA6" i="16" s="1"/>
  <c r="DO6" i="16" a="1"/>
  <c r="DO6" i="16" s="1"/>
  <c r="Y6" i="16" a="1"/>
  <c r="Y6" i="16" s="1"/>
  <c r="CN6" i="16" a="1"/>
  <c r="CN6" i="16" s="1"/>
  <c r="IN6" i="16" a="1"/>
  <c r="IN6" i="16" s="1"/>
  <c r="RJ6" i="16" a="1"/>
  <c r="RJ6" i="16" s="1"/>
  <c r="SC7" i="16" a="1"/>
  <c r="SC7" i="16" s="1"/>
  <c r="RH7" i="16" a="1"/>
  <c r="RH7" i="16" s="1"/>
  <c r="SL7" i="16" a="1"/>
  <c r="SL7" i="16" s="1"/>
  <c r="QS7" i="16" a="1"/>
  <c r="QS7" i="16" s="1"/>
  <c r="QS9" i="16" s="1"/>
  <c r="NQ7" i="16" a="1"/>
  <c r="NQ7" i="16" s="1"/>
  <c r="LE7" i="16" a="1"/>
  <c r="LE7" i="16" s="1"/>
  <c r="IS7" i="16" a="1"/>
  <c r="IS7" i="16" s="1"/>
  <c r="PH7" i="16" a="1"/>
  <c r="PH7" i="16" s="1"/>
  <c r="NH7" i="16" a="1"/>
  <c r="NH7" i="16" s="1"/>
  <c r="LX7" i="16" a="1"/>
  <c r="LX7" i="16" s="1"/>
  <c r="KR7" i="16" a="1"/>
  <c r="KR7" i="16" s="1"/>
  <c r="JL7" i="16" a="1"/>
  <c r="JL7" i="16" s="1"/>
  <c r="IF7" i="16" a="1"/>
  <c r="IF7" i="16" s="1"/>
  <c r="QD7" i="16" a="1"/>
  <c r="QD7" i="16" s="1"/>
  <c r="PK7" i="16" a="1"/>
  <c r="PK7" i="16" s="1"/>
  <c r="OE7" i="16" a="1"/>
  <c r="OE7" i="16" s="1"/>
  <c r="MY7" i="16" a="1"/>
  <c r="MY7" i="16" s="1"/>
  <c r="LS7" i="16" a="1"/>
  <c r="LS7" i="16" s="1"/>
  <c r="KM7" i="16" a="1"/>
  <c r="KM7" i="16" s="1"/>
  <c r="JG7" i="16" a="1"/>
  <c r="JG7" i="16" s="1"/>
  <c r="IA7" i="16" a="1"/>
  <c r="IA7" i="16" s="1"/>
  <c r="QB7" i="16" a="1"/>
  <c r="QB7" i="16" s="1"/>
  <c r="AC7" i="16" a="1"/>
  <c r="AC7" i="16" s="1"/>
  <c r="BI7" i="16" a="1"/>
  <c r="BI7" i="16" s="1"/>
  <c r="CO7" i="16" a="1"/>
  <c r="CO7" i="16" s="1"/>
  <c r="DU7" i="16" a="1"/>
  <c r="DU7" i="16" s="1"/>
  <c r="FI7" i="16" a="1"/>
  <c r="FI7" i="16" s="1"/>
  <c r="FI9" i="16" s="1"/>
  <c r="IL7" i="16" a="1"/>
  <c r="IL7" i="16" s="1"/>
  <c r="FB7" i="16" a="1"/>
  <c r="FB7" i="16" s="1"/>
  <c r="HV7" i="16" a="1"/>
  <c r="HV7" i="16" s="1"/>
  <c r="AL7" i="16" a="1"/>
  <c r="AL7" i="16" s="1"/>
  <c r="BR7" i="16" a="1"/>
  <c r="BR7" i="16" s="1"/>
  <c r="CX7" i="16" a="1"/>
  <c r="CX7" i="16" s="1"/>
  <c r="ED7" i="16" a="1"/>
  <c r="ED7" i="16" s="1"/>
  <c r="GA7" i="16" a="1"/>
  <c r="GA7" i="16" s="1"/>
  <c r="LF7" i="16" a="1"/>
  <c r="LF7" i="16" s="1"/>
  <c r="FT7" i="16" a="1"/>
  <c r="FT7" i="16" s="1"/>
  <c r="KD7" i="16" a="1"/>
  <c r="KD7" i="16" s="1"/>
  <c r="O7" i="16" a="1"/>
  <c r="O7" i="16" s="1"/>
  <c r="AU7" i="16" a="1"/>
  <c r="AU7" i="16" s="1"/>
  <c r="CA7" i="16" a="1"/>
  <c r="CA7" i="16" s="1"/>
  <c r="DG7" i="16" a="1"/>
  <c r="DG7" i="16" s="1"/>
  <c r="EM7" i="16" a="1"/>
  <c r="EM7" i="16" s="1"/>
  <c r="GS7" i="16" a="1"/>
  <c r="GS7" i="16" s="1"/>
  <c r="NZ7" i="16" a="1"/>
  <c r="NZ7" i="16" s="1"/>
  <c r="GT7" i="16" a="1"/>
  <c r="GT7" i="16" s="1"/>
  <c r="OD7" i="16" a="1"/>
  <c r="OD7" i="16" s="1"/>
  <c r="AF7" i="16" a="1"/>
  <c r="AF7" i="16" s="1"/>
  <c r="BL7" i="16" a="1"/>
  <c r="BL7" i="16" s="1"/>
  <c r="CR7" i="16" a="1"/>
  <c r="CR7" i="16" s="1"/>
  <c r="DX7" i="16" a="1"/>
  <c r="DX7" i="16" s="1"/>
  <c r="FO7" i="16" a="1"/>
  <c r="FO7" i="16" s="1"/>
  <c r="JJ7" i="16" a="1"/>
  <c r="JJ7" i="16" s="1"/>
  <c r="S7" i="16" a="1"/>
  <c r="S7" i="16" s="1"/>
  <c r="AY7" i="16" a="1"/>
  <c r="AY7" i="16" s="1"/>
  <c r="AY9" i="16" s="1"/>
  <c r="CE7" i="16" a="1"/>
  <c r="CE7" i="16" s="1"/>
  <c r="DK7" i="16" a="1"/>
  <c r="DK7" i="16" s="1"/>
  <c r="EQ7" i="16" a="1"/>
  <c r="EQ7" i="16" s="1"/>
  <c r="HA7" i="16" a="1"/>
  <c r="HA7" i="16" s="1"/>
  <c r="PF7" i="16" a="1"/>
  <c r="PF7" i="16" s="1"/>
  <c r="HB7" i="16" a="1"/>
  <c r="HB7" i="16" s="1"/>
  <c r="PJ7" i="16" a="1"/>
  <c r="PJ7" i="16" s="1"/>
  <c r="AJ7" i="16" a="1"/>
  <c r="AJ7" i="16" s="1"/>
  <c r="BP7" i="16" a="1"/>
  <c r="BP7" i="16" s="1"/>
  <c r="CV7" i="16" a="1"/>
  <c r="CV7" i="16" s="1"/>
  <c r="EB7" i="16" a="1"/>
  <c r="EB7" i="16" s="1"/>
  <c r="FW7" i="16" a="1"/>
  <c r="FW7" i="16" s="1"/>
  <c r="KP7" i="16" a="1"/>
  <c r="KP7" i="16" s="1"/>
  <c r="PJ6" i="16" a="1"/>
  <c r="PJ6" i="16" s="1"/>
  <c r="QS4" i="16" a="1"/>
  <c r="QS4" i="16" s="1"/>
  <c r="IZ4" i="16" a="1"/>
  <c r="IZ4" i="16" s="1"/>
  <c r="EQ4" i="16" a="1"/>
  <c r="EQ4" i="16" s="1"/>
  <c r="DH4" i="16" a="1"/>
  <c r="DH4" i="16" s="1"/>
  <c r="FL5" i="16" a="1"/>
  <c r="FL5" i="16" s="1"/>
  <c r="MM5" i="16" a="1"/>
  <c r="MM5" i="16" s="1"/>
  <c r="KT5" i="16" a="1"/>
  <c r="KT5" i="16" s="1"/>
  <c r="CC5" i="16" a="1"/>
  <c r="CC5" i="16" s="1"/>
  <c r="OS5" i="16" a="1"/>
  <c r="OS5" i="16" s="1"/>
  <c r="HZ5" i="16" a="1"/>
  <c r="HZ5" i="16" s="1"/>
  <c r="AM5" i="16" a="1"/>
  <c r="AM5" i="16" s="1"/>
  <c r="FK5" i="16" a="1"/>
  <c r="FK5" i="16" s="1"/>
  <c r="RQ6" i="16" a="1"/>
  <c r="RQ6" i="16" s="1"/>
  <c r="NR6" i="16" a="1"/>
  <c r="NR6" i="16" s="1"/>
  <c r="IT6" i="16" a="1"/>
  <c r="IT6" i="16" s="1"/>
  <c r="QR6" i="16" a="1"/>
  <c r="QR6" i="16" s="1"/>
  <c r="MC6" i="16" a="1"/>
  <c r="MC6" i="16" s="1"/>
  <c r="HE6" i="16" a="1"/>
  <c r="HE6" i="16" s="1"/>
  <c r="KM6" i="16" a="1"/>
  <c r="KM6" i="16" s="1"/>
  <c r="V6" i="16" a="1"/>
  <c r="V6" i="16" s="1"/>
  <c r="GA6" i="16" a="1"/>
  <c r="GA6" i="16" s="1"/>
  <c r="QE6" i="16" a="1"/>
  <c r="QE6" i="16" s="1"/>
  <c r="QE9" i="16" s="1"/>
  <c r="HL6" i="16" a="1"/>
  <c r="HL6" i="16" s="1"/>
  <c r="AV6" i="16" a="1"/>
  <c r="AV6" i="16" s="1"/>
  <c r="KJ6" i="16" a="1"/>
  <c r="KJ6" i="16" s="1"/>
  <c r="DC6" i="16" a="1"/>
  <c r="DC6" i="16" s="1"/>
  <c r="PT6" i="16" a="1"/>
  <c r="PT6" i="16" s="1"/>
  <c r="HD6" i="16" a="1"/>
  <c r="HD6" i="16" s="1"/>
  <c r="HD9" i="16" s="1"/>
  <c r="AU6" i="16" a="1"/>
  <c r="AU6" i="16" s="1"/>
  <c r="KU6" i="16" a="1"/>
  <c r="KU6" i="16" s="1"/>
  <c r="DA6" i="16" a="1"/>
  <c r="DA6" i="16" s="1"/>
  <c r="AX6" i="16" a="1"/>
  <c r="AX6" i="16" s="1"/>
  <c r="FK6" i="16" a="1"/>
  <c r="FK6" i="16" s="1"/>
  <c r="NL6" i="16" a="1"/>
  <c r="NL6" i="16" s="1"/>
  <c r="NL9" i="16" s="1"/>
  <c r="L6" i="16" a="1"/>
  <c r="L6" i="16" s="1"/>
  <c r="RU7" i="16" a="1"/>
  <c r="RU7" i="16" s="1"/>
  <c r="QZ7" i="16" a="1"/>
  <c r="QZ7" i="16" s="1"/>
  <c r="SD7" i="16" a="1"/>
  <c r="SD7" i="16" s="1"/>
  <c r="PZ7" i="16" a="1"/>
  <c r="PZ7" i="16" s="1"/>
  <c r="NI7" i="16" a="1"/>
  <c r="NI7" i="16" s="1"/>
  <c r="KW7" i="16" a="1"/>
  <c r="KW7" i="16" s="1"/>
  <c r="IK7" i="16" a="1"/>
  <c r="IK7" i="16" s="1"/>
  <c r="OR7" i="16" a="1"/>
  <c r="OR7" i="16" s="1"/>
  <c r="MV7" i="16" a="1"/>
  <c r="MV7" i="16" s="1"/>
  <c r="LP7" i="16" a="1"/>
  <c r="LP7" i="16" s="1"/>
  <c r="KJ7" i="16" a="1"/>
  <c r="KJ7" i="16" s="1"/>
  <c r="JD7" i="16" a="1"/>
  <c r="JD7" i="16" s="1"/>
  <c r="HX7" i="16" a="1"/>
  <c r="HX7" i="16" s="1"/>
  <c r="PQ7" i="16" a="1"/>
  <c r="PQ7" i="16" s="1"/>
  <c r="PC7" i="16" a="1"/>
  <c r="PC7" i="16" s="1"/>
  <c r="NW7" i="16" a="1"/>
  <c r="NW7" i="16" s="1"/>
  <c r="MQ7" i="16" a="1"/>
  <c r="MQ7" i="16" s="1"/>
  <c r="LK7" i="16" a="1"/>
  <c r="LK7" i="16" s="1"/>
  <c r="KB6" i="16" a="1"/>
  <c r="KB6" i="16" s="1"/>
  <c r="IP4" i="16" a="1"/>
  <c r="IP4" i="16" s="1"/>
  <c r="LD4" i="16" a="1"/>
  <c r="LD4" i="16" s="1"/>
  <c r="GI4" i="16" a="1"/>
  <c r="GI4" i="16" s="1"/>
  <c r="DS4" i="16" a="1"/>
  <c r="DS4" i="16" s="1"/>
  <c r="EB5" i="16" a="1"/>
  <c r="EB5" i="16" s="1"/>
  <c r="NS5" i="16" a="1"/>
  <c r="NS5" i="16" s="1"/>
  <c r="LZ5" i="16" a="1"/>
  <c r="LZ5" i="16" s="1"/>
  <c r="AW5" i="16" a="1"/>
  <c r="AW5" i="16" s="1"/>
  <c r="KG5" i="16" a="1"/>
  <c r="KG5" i="16" s="1"/>
  <c r="GT5" i="16" a="1"/>
  <c r="GT5" i="16" s="1"/>
  <c r="W5" i="16" a="1"/>
  <c r="W5" i="16" s="1"/>
  <c r="EU5" i="16" a="1"/>
  <c r="EU5" i="16" s="1"/>
  <c r="KC5" i="16" a="1"/>
  <c r="KC5" i="16" s="1"/>
  <c r="PR6" i="16" a="1"/>
  <c r="PR6" i="16" s="1"/>
  <c r="JJ6" i="16" a="1"/>
  <c r="JJ6" i="16" s="1"/>
  <c r="RM6" i="16" a="1"/>
  <c r="RM6" i="16" s="1"/>
  <c r="MS6" i="16" a="1"/>
  <c r="MS6" i="16" s="1"/>
  <c r="HU6" i="16" a="1"/>
  <c r="HU6" i="16" s="1"/>
  <c r="LL6" i="16" a="1"/>
  <c r="LL6" i="16" s="1"/>
  <c r="AE6" i="16" a="1"/>
  <c r="AE6" i="16" s="1"/>
  <c r="HG6" i="16" a="1"/>
  <c r="HG6" i="16" s="1"/>
  <c r="QN6" i="16" a="1"/>
  <c r="QN6" i="16" s="1"/>
  <c r="HS6" i="16" a="1"/>
  <c r="HS6" i="16" s="1"/>
  <c r="BE6" i="16" a="1"/>
  <c r="BE6" i="16" s="1"/>
  <c r="KQ6" i="16" a="1"/>
  <c r="KQ6" i="16" s="1"/>
  <c r="DL6" i="16" a="1"/>
  <c r="DL6" i="16" s="1"/>
  <c r="QC6" i="16" a="1"/>
  <c r="QC6" i="16" s="1"/>
  <c r="HK6" i="16" a="1"/>
  <c r="HK6" i="16" s="1"/>
  <c r="BD6" i="16" a="1"/>
  <c r="BD6" i="16" s="1"/>
  <c r="LT6" i="16" a="1"/>
  <c r="LT6" i="16" s="1"/>
  <c r="DF6" i="16" a="1"/>
  <c r="DF6" i="16" s="1"/>
  <c r="AJ6" i="16" a="1"/>
  <c r="AJ6" i="16" s="1"/>
  <c r="EQ6" i="16" a="1"/>
  <c r="EQ6" i="16" s="1"/>
  <c r="MM6" i="16" a="1"/>
  <c r="MM6" i="16" s="1"/>
  <c r="H6" i="16" a="1"/>
  <c r="H6" i="16" s="1"/>
  <c r="RY7" i="16" a="1"/>
  <c r="RY7" i="16" s="1"/>
  <c r="RD7" i="16" a="1"/>
  <c r="RD7" i="16" s="1"/>
  <c r="SH7" i="16" a="1"/>
  <c r="SH7" i="16" s="1"/>
  <c r="QF7" i="16" a="1"/>
  <c r="QF7" i="16" s="1"/>
  <c r="NM7" i="16" a="1"/>
  <c r="NM7" i="16" s="1"/>
  <c r="LA7" i="16" a="1"/>
  <c r="LA7" i="16" s="1"/>
  <c r="IO7" i="16" a="1"/>
  <c r="IO7" i="16" s="1"/>
  <c r="OV7" i="16" a="1"/>
  <c r="OV7" i="16" s="1"/>
  <c r="ND7" i="16" a="1"/>
  <c r="ND7" i="16" s="1"/>
  <c r="LT7" i="16" a="1"/>
  <c r="LT7" i="16" s="1"/>
  <c r="KN7" i="16" a="1"/>
  <c r="KN7" i="16" s="1"/>
  <c r="JH7" i="16" a="1"/>
  <c r="JH7" i="16" s="1"/>
  <c r="IB7" i="16" a="1"/>
  <c r="IB7" i="16" s="1"/>
  <c r="PW7" i="16" a="1"/>
  <c r="PW7" i="16" s="1"/>
  <c r="PG7" i="16" a="1"/>
  <c r="PG7" i="16" s="1"/>
  <c r="OA7" i="16" a="1"/>
  <c r="OA7" i="16" s="1"/>
  <c r="MU7" i="16" a="1"/>
  <c r="MU7" i="16" s="1"/>
  <c r="LO7" i="16" a="1"/>
  <c r="LO7" i="16" s="1"/>
  <c r="KI7" i="16" a="1"/>
  <c r="KI7" i="16" s="1"/>
  <c r="JC7" i="16" a="1"/>
  <c r="JC7" i="16" s="1"/>
  <c r="HW7" i="16" a="1"/>
  <c r="HW7" i="16" s="1"/>
  <c r="PV7" i="16" a="1"/>
  <c r="PV7" i="16" s="1"/>
  <c r="AG7" i="16" a="1"/>
  <c r="AG7" i="16" s="1"/>
  <c r="BM7" i="16" a="1"/>
  <c r="BM7" i="16" s="1"/>
  <c r="CS7" i="16" a="1"/>
  <c r="CS7" i="16" s="1"/>
  <c r="DY7" i="16" a="1"/>
  <c r="DY7" i="16" s="1"/>
  <c r="FQ7" i="16" a="1"/>
  <c r="FQ7" i="16" s="1"/>
  <c r="JR7" i="16" a="1"/>
  <c r="JR7" i="16" s="1"/>
  <c r="FJ7" i="16" a="1"/>
  <c r="FJ7" i="16" s="1"/>
  <c r="IP7" i="16" a="1"/>
  <c r="IP7" i="16" s="1"/>
  <c r="J7" i="16" a="1"/>
  <c r="J7" i="16" s="1"/>
  <c r="J9" i="16" s="1"/>
  <c r="AP7" i="16" a="1"/>
  <c r="AP7" i="16" s="1"/>
  <c r="BV7" i="16" a="1"/>
  <c r="BV7" i="16" s="1"/>
  <c r="DB7" i="16" a="1"/>
  <c r="DB7" i="16" s="1"/>
  <c r="EH7" i="16" a="1"/>
  <c r="EH7" i="16" s="1"/>
  <c r="GI7" i="16" a="1"/>
  <c r="GI7" i="16" s="1"/>
  <c r="ML7" i="16" a="1"/>
  <c r="ML7" i="16" s="1"/>
  <c r="GB7" i="16" a="1"/>
  <c r="GB7" i="16" s="1"/>
  <c r="BP4" i="16" a="1"/>
  <c r="BP4" i="16" s="1"/>
  <c r="JI4" i="16" a="1"/>
  <c r="JI4" i="16" s="1"/>
  <c r="OU4" i="16" a="1"/>
  <c r="OU4" i="16" s="1"/>
  <c r="HD4" i="16" a="1"/>
  <c r="HD4" i="16" s="1"/>
  <c r="FD4" i="16" a="1"/>
  <c r="FD4" i="16" s="1"/>
  <c r="KE5" i="16" a="1"/>
  <c r="KE5" i="16" s="1"/>
  <c r="QX5" i="16" a="1"/>
  <c r="QX5" i="16" s="1"/>
  <c r="PD5" i="16" a="1"/>
  <c r="PD5" i="16" s="1"/>
  <c r="FU5" i="16" a="1"/>
  <c r="FU5" i="16" s="1"/>
  <c r="BV5" i="16" a="1"/>
  <c r="BV5" i="16" s="1"/>
  <c r="LU5" i="16" a="1"/>
  <c r="LU5" i="16" s="1"/>
  <c r="CI5" i="16" a="1"/>
  <c r="CI5" i="16" s="1"/>
  <c r="HG5" i="16" a="1"/>
  <c r="HG5" i="16" s="1"/>
  <c r="SQ6" i="16" a="1"/>
  <c r="SQ6" i="16" s="1"/>
  <c r="LV6" i="16" a="1"/>
  <c r="LV6" i="16" s="1"/>
  <c r="GX6" i="16" a="1"/>
  <c r="GX6" i="16" s="1"/>
  <c r="OF6" i="16" a="1"/>
  <c r="OF6" i="16" s="1"/>
  <c r="KG6" i="16" a="1"/>
  <c r="KG6" i="16" s="1"/>
  <c r="FQ6" i="16" a="1"/>
  <c r="FQ6" i="16" s="1"/>
  <c r="EF6" i="16" a="1"/>
  <c r="EF6" i="16" s="1"/>
  <c r="NX6" i="16" a="1"/>
  <c r="NX6" i="16" s="1"/>
  <c r="CL6" i="16" a="1"/>
  <c r="CL6" i="16" s="1"/>
  <c r="MQ6" i="16" a="1"/>
  <c r="MQ6" i="16" s="1"/>
  <c r="DQ6" i="16" a="1"/>
  <c r="DQ6" i="16" s="1"/>
  <c r="PD6" i="16" a="1"/>
  <c r="PD6" i="16" s="1"/>
  <c r="FS6" i="16" a="1"/>
  <c r="FS6" i="16" s="1"/>
  <c r="AZ6" i="16" a="1"/>
  <c r="AZ6" i="16" s="1"/>
  <c r="MI6" i="16" a="1"/>
  <c r="MI6" i="16" s="1"/>
  <c r="DP6" i="16" a="1"/>
  <c r="DP6" i="16" s="1"/>
  <c r="PZ6" i="16" a="1"/>
  <c r="PZ6" i="16" s="1"/>
  <c r="GV6" i="16" a="1"/>
  <c r="GV6" i="16" s="1"/>
  <c r="GV9" i="16" s="1"/>
  <c r="AT6" i="16" a="1"/>
  <c r="AT6" i="16" s="1"/>
  <c r="KZ6" i="16" a="1"/>
  <c r="KZ6" i="16" s="1"/>
  <c r="AD6" i="16" a="1"/>
  <c r="AD6" i="16" s="1"/>
  <c r="EC6" i="16" a="1"/>
  <c r="EC6" i="16" s="1"/>
  <c r="JT6" i="16" a="1"/>
  <c r="JT6" i="16" s="1"/>
  <c r="SJ7" i="16" a="1"/>
  <c r="SJ7" i="16" s="1"/>
  <c r="RS7" i="16" a="1"/>
  <c r="RS7" i="16" s="1"/>
  <c r="RB7" i="16" a="1"/>
  <c r="RB7" i="16" s="1"/>
  <c r="OS7" i="16" a="1"/>
  <c r="OS7" i="16" s="1"/>
  <c r="MG7" i="16" a="1"/>
  <c r="MG7" i="16" s="1"/>
  <c r="JU7" i="16" a="1"/>
  <c r="JU7" i="16" s="1"/>
  <c r="QK7" i="16" a="1"/>
  <c r="QK7" i="16" s="1"/>
  <c r="OB7" i="16" a="1"/>
  <c r="OB7" i="16" s="1"/>
  <c r="MJ7" i="16" a="1"/>
  <c r="MJ7" i="16" s="1"/>
  <c r="LD7" i="16" a="1"/>
  <c r="LD7" i="16" s="1"/>
  <c r="JX7" i="16" a="1"/>
  <c r="JX7" i="16" s="1"/>
  <c r="IR7" i="16" a="1"/>
  <c r="IR7" i="16" s="1"/>
  <c r="HL7" i="16" a="1"/>
  <c r="HL7" i="16" s="1"/>
  <c r="QI7" i="16" a="1"/>
  <c r="QI7" i="16" s="1"/>
  <c r="OQ7" i="16" a="1"/>
  <c r="OQ7" i="16" s="1"/>
  <c r="NK7" i="16" a="1"/>
  <c r="NK7" i="16" s="1"/>
  <c r="ME7" i="16" a="1"/>
  <c r="ME7" i="16" s="1"/>
  <c r="KY7" i="16" a="1"/>
  <c r="KY7" i="16" s="1"/>
  <c r="JS7" i="16" a="1"/>
  <c r="JS7" i="16" s="1"/>
  <c r="IM7" i="16" a="1"/>
  <c r="IM7" i="16" s="1"/>
  <c r="HG7" i="16" a="1"/>
  <c r="HG7" i="16" s="1"/>
  <c r="Q7" i="16" a="1"/>
  <c r="Q7" i="16" s="1"/>
  <c r="AW7" i="16" a="1"/>
  <c r="AW7" i="16" s="1"/>
  <c r="CC7" i="16" a="1"/>
  <c r="CC7" i="16" s="1"/>
  <c r="DI7" i="16" a="1"/>
  <c r="DI7" i="16" s="1"/>
  <c r="EO7" i="16" a="1"/>
  <c r="EO7" i="16" s="1"/>
  <c r="GW7" i="16" a="1"/>
  <c r="GW7" i="16" s="1"/>
  <c r="OP7" i="16" a="1"/>
  <c r="OP7" i="16" s="1"/>
  <c r="GP7" i="16" a="1"/>
  <c r="GP7" i="16" s="1"/>
  <c r="NN7" i="16" a="1"/>
  <c r="NN7" i="16" s="1"/>
  <c r="Z7" i="16" a="1"/>
  <c r="Z7" i="16" s="1"/>
  <c r="BF7" i="16" a="1"/>
  <c r="BF7" i="16" s="1"/>
  <c r="CL7" i="16" a="1"/>
  <c r="CL7" i="16" s="1"/>
  <c r="DR7" i="16" a="1"/>
  <c r="DR7" i="16" s="1"/>
  <c r="FC7" i="16" a="1"/>
  <c r="FC7" i="16" s="1"/>
  <c r="HY7" i="16" a="1"/>
  <c r="HY7" i="16" s="1"/>
  <c r="EV7" i="16" a="1"/>
  <c r="EV7" i="16" s="1"/>
  <c r="HJ7" i="16" a="1"/>
  <c r="HJ7" i="16" s="1"/>
  <c r="QU7" i="16" a="1"/>
  <c r="QU7" i="16" s="1"/>
  <c r="AI7" i="16" a="1"/>
  <c r="AI7" i="16" s="1"/>
  <c r="BO7" i="16" a="1"/>
  <c r="BO7" i="16" s="1"/>
  <c r="CU7" i="16" a="1"/>
  <c r="CU7" i="16" s="1"/>
  <c r="EA7" i="16" a="1"/>
  <c r="EA7" i="16" s="1"/>
  <c r="FU7" i="16" a="1"/>
  <c r="FU7" i="16" s="1"/>
  <c r="KH7" i="16" a="1"/>
  <c r="KH7" i="16" s="1"/>
  <c r="FV7" i="16" a="1"/>
  <c r="FV7" i="16" s="1"/>
  <c r="KL7" i="16" a="1"/>
  <c r="KL7" i="16" s="1"/>
  <c r="T7" i="16" a="1"/>
  <c r="T7" i="16" s="1"/>
  <c r="AZ7" i="16" a="1"/>
  <c r="AZ7" i="16" s="1"/>
  <c r="CF7" i="16" a="1"/>
  <c r="CF7" i="16" s="1"/>
  <c r="DL7" i="16" a="1"/>
  <c r="DL7" i="16" s="1"/>
  <c r="ER7" i="16" a="1"/>
  <c r="ER7" i="16" s="1"/>
  <c r="HC7" i="16" a="1"/>
  <c r="HC7" i="16" s="1"/>
  <c r="SL4" i="16" a="1"/>
  <c r="SL4" i="16" s="1"/>
  <c r="RL4" i="16" a="1"/>
  <c r="RL4" i="16" s="1"/>
  <c r="MQ4" i="16" a="1"/>
  <c r="MQ4" i="16" s="1"/>
  <c r="EW4" i="16" a="1"/>
  <c r="EW4" i="16" s="1"/>
  <c r="X5" i="16" a="1"/>
  <c r="X5" i="16" s="1"/>
  <c r="RS5" i="16" a="1"/>
  <c r="RS5" i="16" s="1"/>
  <c r="PR5" i="16" a="1"/>
  <c r="PR5" i="16" s="1"/>
  <c r="NX5" i="16" a="1"/>
  <c r="NX5" i="16" s="1"/>
  <c r="HA5" i="16" a="1"/>
  <c r="HA5" i="16" s="1"/>
  <c r="DB5" i="16" a="1"/>
  <c r="DB5" i="16" s="1"/>
  <c r="OG5" i="16" a="1"/>
  <c r="OG5" i="16" s="1"/>
  <c r="CY5" i="16" a="1"/>
  <c r="CY5" i="16" s="1"/>
  <c r="HW5" i="16" a="1"/>
  <c r="HW5" i="16" s="1"/>
  <c r="SA6" i="16" a="1"/>
  <c r="SA6" i="16" s="1"/>
  <c r="LF6" i="16" a="1"/>
  <c r="LF6" i="16" s="1"/>
  <c r="LF9" i="16" s="1"/>
  <c r="GH6" i="16" a="1"/>
  <c r="GH6" i="16" s="1"/>
  <c r="QL6" i="16" a="1"/>
  <c r="QL6" i="16" s="1"/>
  <c r="JQ6" i="16" a="1"/>
  <c r="JQ6" i="16" s="1"/>
  <c r="RW6" i="16" a="1"/>
  <c r="RW6" i="16" s="1"/>
  <c r="DI6" i="16" a="1"/>
  <c r="DI6" i="16" s="1"/>
  <c r="DI9" i="16" s="1"/>
  <c r="NK6" i="16" a="1"/>
  <c r="NK6" i="16" s="1"/>
  <c r="CG6" i="16" a="1"/>
  <c r="CG6" i="16" s="1"/>
  <c r="MJ6" i="16" a="1"/>
  <c r="MJ6" i="16" s="1"/>
  <c r="DH6" i="16" a="1"/>
  <c r="DH6" i="16" s="1"/>
  <c r="OU6" i="16" a="1"/>
  <c r="OU6" i="16" s="1"/>
  <c r="FL6" i="16" a="1"/>
  <c r="FL6" i="16" s="1"/>
  <c r="AQ6" i="16" a="1"/>
  <c r="AQ6" i="16" s="1"/>
  <c r="MB6" i="16" a="1"/>
  <c r="MB6" i="16" s="1"/>
  <c r="MB9" i="16" s="1"/>
  <c r="DG6" i="16" a="1"/>
  <c r="DG6" i="16" s="1"/>
  <c r="DG9" i="16" s="1"/>
  <c r="PS6" i="16" a="1"/>
  <c r="PS6" i="16" s="1"/>
  <c r="FW6" i="16" a="1"/>
  <c r="FW6" i="16" s="1"/>
  <c r="AO6" i="16" a="1"/>
  <c r="AO6" i="16" s="1"/>
  <c r="NY6" i="16" a="1"/>
  <c r="NY6" i="16" s="1"/>
  <c r="NY9" i="16" s="1"/>
  <c r="AP6" i="16" a="1"/>
  <c r="AP6" i="16" s="1"/>
  <c r="GQ6" i="16" a="1"/>
  <c r="GQ6" i="16" s="1"/>
  <c r="NS6" i="16" a="1"/>
  <c r="NS6" i="16" s="1"/>
  <c r="SF7" i="16" a="1"/>
  <c r="SF7" i="16" s="1"/>
  <c r="RO7" i="16" a="1"/>
  <c r="RO7" i="16" s="1"/>
  <c r="QX7" i="16" a="1"/>
  <c r="QX7" i="16" s="1"/>
  <c r="OO7" i="16" a="1"/>
  <c r="OO7" i="16" s="1"/>
  <c r="MC7" i="16" a="1"/>
  <c r="MC7" i="16" s="1"/>
  <c r="JQ7" i="16" a="1"/>
  <c r="JQ7" i="16" s="1"/>
  <c r="PX7" i="16" a="1"/>
  <c r="PX7" i="16" s="1"/>
  <c r="NP7" i="16" a="1"/>
  <c r="NP7" i="16" s="1"/>
  <c r="MF7" i="16" a="1"/>
  <c r="MF7" i="16" s="1"/>
  <c r="KZ7" i="16" a="1"/>
  <c r="KZ7" i="16" s="1"/>
  <c r="JT7" i="16" a="1"/>
  <c r="JT7" i="16" s="1"/>
  <c r="IN7" i="16" a="1"/>
  <c r="IN7" i="16" s="1"/>
  <c r="HH7" i="16" a="1"/>
  <c r="HH7" i="16" s="1"/>
  <c r="HH9" i="16" s="1"/>
  <c r="QC7" i="16" a="1"/>
  <c r="QC7" i="16" s="1"/>
  <c r="OM7" i="16" a="1"/>
  <c r="OM7" i="16" s="1"/>
  <c r="NG7" i="16" a="1"/>
  <c r="NG7" i="16" s="1"/>
  <c r="MA7" i="16" a="1"/>
  <c r="MA7" i="16" s="1"/>
  <c r="KU7" i="16" a="1"/>
  <c r="KU7" i="16" s="1"/>
  <c r="JO7" i="16" a="1"/>
  <c r="JO7" i="16" s="1"/>
  <c r="II7" i="16" a="1"/>
  <c r="II7" i="16" s="1"/>
  <c r="QV7" i="16" a="1"/>
  <c r="QV7" i="16" s="1"/>
  <c r="U7" i="16" a="1"/>
  <c r="U7" i="16" s="1"/>
  <c r="BA7" i="16" a="1"/>
  <c r="BA7" i="16" s="1"/>
  <c r="CG7" i="16" a="1"/>
  <c r="CG7" i="16" s="1"/>
  <c r="DM7" i="16" a="1"/>
  <c r="DM7" i="16" s="1"/>
  <c r="ES7" i="16" a="1"/>
  <c r="ES7" i="16" s="1"/>
  <c r="HE7" i="16" a="1"/>
  <c r="HE7" i="16" s="1"/>
  <c r="QA7" i="16" a="1"/>
  <c r="QA7" i="16" s="1"/>
  <c r="GX7" i="16" a="1"/>
  <c r="GX7" i="16" s="1"/>
  <c r="OT7" i="16" a="1"/>
  <c r="OT7" i="16" s="1"/>
  <c r="AD7" i="16" a="1"/>
  <c r="AD7" i="16" s="1"/>
  <c r="BJ7" i="16" a="1"/>
  <c r="BJ7" i="16" s="1"/>
  <c r="CP7" i="16" a="1"/>
  <c r="CP7" i="16" s="1"/>
  <c r="DV7" i="16" a="1"/>
  <c r="DV7" i="16" s="1"/>
  <c r="FK7" i="16" a="1"/>
  <c r="FK7" i="16" s="1"/>
  <c r="IT7" i="16" a="1"/>
  <c r="IT7" i="16" s="1"/>
  <c r="FD7" i="16" a="1"/>
  <c r="FD7" i="16" s="1"/>
  <c r="HZ7" i="16" a="1"/>
  <c r="HZ7" i="16" s="1"/>
  <c r="G7" i="16" a="1"/>
  <c r="G7" i="16" s="1"/>
  <c r="AM7" i="16" a="1"/>
  <c r="AM7" i="16" s="1"/>
  <c r="BS7" i="16" a="1"/>
  <c r="BS7" i="16" s="1"/>
  <c r="CY7" i="16" a="1"/>
  <c r="CY7" i="16" s="1"/>
  <c r="EE7" i="16" a="1"/>
  <c r="EE7" i="16" s="1"/>
  <c r="GC7" i="16" a="1"/>
  <c r="GC7" i="16" s="1"/>
  <c r="LN7" i="16" a="1"/>
  <c r="LN7" i="16" s="1"/>
  <c r="CG4" i="16" a="1"/>
  <c r="CG4" i="16" s="1"/>
  <c r="CW5" i="16" a="1"/>
  <c r="CW5" i="16" s="1"/>
  <c r="FS5" i="16" a="1"/>
  <c r="FS5" i="16" s="1"/>
  <c r="QG6" i="16" a="1"/>
  <c r="QG6" i="16" s="1"/>
  <c r="RO6" i="16" a="1"/>
  <c r="RO6" i="16" s="1"/>
  <c r="RO9" i="16" s="1"/>
  <c r="RD6" i="16" a="1"/>
  <c r="RD6" i="16" s="1"/>
  <c r="FX6" i="16" a="1"/>
  <c r="FX6" i="16" s="1"/>
  <c r="FX9" i="16" s="1"/>
  <c r="DS6" i="16" a="1"/>
  <c r="DS6" i="16" s="1"/>
  <c r="RM7" i="16" a="1"/>
  <c r="RM7" i="16" s="1"/>
  <c r="NA7" i="16" a="1"/>
  <c r="NA7" i="16" s="1"/>
  <c r="MR7" i="16" a="1"/>
  <c r="MR7" i="16" s="1"/>
  <c r="HT7" i="16" a="1"/>
  <c r="HT7" i="16" s="1"/>
  <c r="NS7" i="16" a="1"/>
  <c r="NS7" i="16" s="1"/>
  <c r="KQ7" i="16" a="1"/>
  <c r="KQ7" i="16" s="1"/>
  <c r="IE7" i="16" a="1"/>
  <c r="IE7" i="16" s="1"/>
  <c r="Y7" i="16" a="1"/>
  <c r="Y7" i="16" s="1"/>
  <c r="CK7" i="16" a="1"/>
  <c r="CK7" i="16" s="1"/>
  <c r="FA7" i="16" a="1"/>
  <c r="FA7" i="16" s="1"/>
  <c r="ET7" i="16" a="1"/>
  <c r="ET7" i="16" s="1"/>
  <c r="QH7" i="16" a="1"/>
  <c r="QH7" i="16" s="1"/>
  <c r="BN7" i="16" a="1"/>
  <c r="BN7" i="16" s="1"/>
  <c r="DZ7" i="16" a="1"/>
  <c r="DZ7" i="16" s="1"/>
  <c r="JZ7" i="16" a="1"/>
  <c r="JZ7" i="16" s="1"/>
  <c r="IX7" i="16" a="1"/>
  <c r="IX7" i="16" s="1"/>
  <c r="AE7" i="16" a="1"/>
  <c r="AE7" i="16" s="1"/>
  <c r="CQ7" i="16" a="1"/>
  <c r="CQ7" i="16" s="1"/>
  <c r="FM7" i="16" a="1"/>
  <c r="FM7" i="16" s="1"/>
  <c r="FN7" i="16" a="1"/>
  <c r="FN7" i="16" s="1"/>
  <c r="H7" i="16" a="1"/>
  <c r="H7" i="16" s="1"/>
  <c r="BD7" i="16" a="1"/>
  <c r="BD7" i="16" s="1"/>
  <c r="DD7" i="16" a="1"/>
  <c r="DD7" i="16" s="1"/>
  <c r="FG7" i="16" a="1"/>
  <c r="FG7" i="16" s="1"/>
  <c r="OH7" i="16" a="1"/>
  <c r="OH7" i="16" s="1"/>
  <c r="IT5" i="16" a="1"/>
  <c r="IT5" i="16" s="1"/>
  <c r="GW6" i="16" a="1"/>
  <c r="GW6" i="16" s="1"/>
  <c r="PY6" i="16" a="1"/>
  <c r="PY6" i="16" s="1"/>
  <c r="PP7" i="16" a="1"/>
  <c r="PP7" i="16" s="1"/>
  <c r="PP9" i="16" s="1"/>
  <c r="BE7" i="16" a="1"/>
  <c r="BE7" i="16" s="1"/>
  <c r="AH7" i="16" a="1"/>
  <c r="AH7" i="16" s="1"/>
  <c r="PB7" i="16" a="1"/>
  <c r="PB7" i="16" s="1"/>
  <c r="EF7" i="16" a="1"/>
  <c r="EF7" i="16" s="1"/>
  <c r="KO5" i="16" a="1"/>
  <c r="KO5" i="16" s="1"/>
  <c r="FU6" i="16" a="1"/>
  <c r="FU6" i="16" s="1"/>
  <c r="DK6" i="16" a="1"/>
  <c r="DK6" i="16" s="1"/>
  <c r="KB7" i="16" a="1"/>
  <c r="KB7" i="16" s="1"/>
  <c r="KB9" i="16" s="1"/>
  <c r="OY7" i="16" a="1"/>
  <c r="OY7" i="16" s="1"/>
  <c r="KX7" i="16" a="1"/>
  <c r="KX7" i="16" s="1"/>
  <c r="X4" i="16" a="1"/>
  <c r="X4" i="16" s="1"/>
  <c r="DC4" i="16" a="1"/>
  <c r="DC4" i="16" s="1"/>
  <c r="FI5" i="16" a="1"/>
  <c r="FI5" i="16" s="1"/>
  <c r="GY5" i="16" a="1"/>
  <c r="GY5" i="16" s="1"/>
  <c r="OQ6" i="16" a="1"/>
  <c r="OQ6" i="16" s="1"/>
  <c r="PE6" i="16" a="1"/>
  <c r="PE6" i="16" s="1"/>
  <c r="PM6" i="16" a="1"/>
  <c r="PM6" i="16" s="1"/>
  <c r="DY6" i="16" a="1"/>
  <c r="DY6" i="16" s="1"/>
  <c r="KA6" i="16" a="1"/>
  <c r="KA6" i="16" s="1"/>
  <c r="SN7" i="16" a="1"/>
  <c r="SN7" i="16" s="1"/>
  <c r="MK7" i="16" a="1"/>
  <c r="MK7" i="16" s="1"/>
  <c r="MN7" i="16" a="1"/>
  <c r="MN7" i="16" s="1"/>
  <c r="HP7" i="16" a="1"/>
  <c r="HP7" i="16" s="1"/>
  <c r="NO7" i="16" a="1"/>
  <c r="NO7" i="16" s="1"/>
  <c r="KE7" i="16" a="1"/>
  <c r="KE7" i="16" s="1"/>
  <c r="HS7" i="16" a="1"/>
  <c r="HS7" i="16" s="1"/>
  <c r="AK7" i="16" a="1"/>
  <c r="AK7" i="16" s="1"/>
  <c r="CW7" i="16" a="1"/>
  <c r="CW7" i="16" s="1"/>
  <c r="FY7" i="16" a="1"/>
  <c r="FY7" i="16" s="1"/>
  <c r="FR7" i="16" a="1"/>
  <c r="FR7" i="16" s="1"/>
  <c r="N7" i="16" a="1"/>
  <c r="N7" i="16" s="1"/>
  <c r="BZ7" i="16" a="1"/>
  <c r="BZ7" i="16" s="1"/>
  <c r="EL7" i="16" a="1"/>
  <c r="EL7" i="16" s="1"/>
  <c r="NR7" i="16" a="1"/>
  <c r="NR7" i="16" s="1"/>
  <c r="LJ7" i="16" a="1"/>
  <c r="LJ7" i="16" s="1"/>
  <c r="AQ7" i="16" a="1"/>
  <c r="AQ7" i="16" s="1"/>
  <c r="DC7" i="16" a="1"/>
  <c r="DC7" i="16" s="1"/>
  <c r="GK7" i="16" a="1"/>
  <c r="GK7" i="16" s="1"/>
  <c r="GD7" i="16" a="1"/>
  <c r="GD7" i="16" s="1"/>
  <c r="L7" i="16" a="1"/>
  <c r="L7" i="16" s="1"/>
  <c r="BH7" i="16" a="1"/>
  <c r="BH7" i="16" s="1"/>
  <c r="DH7" i="16" a="1"/>
  <c r="DH7" i="16" s="1"/>
  <c r="GE7" i="16" a="1"/>
  <c r="GE7" i="16" s="1"/>
  <c r="NJ6" i="16" a="1"/>
  <c r="NJ6" i="16" s="1"/>
  <c r="PN6" i="16" a="1"/>
  <c r="PN6" i="16" s="1"/>
  <c r="JO6" i="16" a="1"/>
  <c r="JO6" i="16" s="1"/>
  <c r="QL7" i="16" a="1"/>
  <c r="QL7" i="16" s="1"/>
  <c r="JK7" i="16" a="1"/>
  <c r="JK7" i="16" s="1"/>
  <c r="HU7" i="16" a="1"/>
  <c r="HU7" i="16" s="1"/>
  <c r="FS7" i="16" a="1"/>
  <c r="FS7" i="16" s="1"/>
  <c r="DW7" i="16" a="1"/>
  <c r="DW7" i="16" s="1"/>
  <c r="AB7" i="16" a="1"/>
  <c r="AB7" i="16" s="1"/>
  <c r="AB9" i="16" s="1"/>
  <c r="RJ5" i="16" a="1"/>
  <c r="RJ5" i="16" s="1"/>
  <c r="BI6" i="16" a="1"/>
  <c r="BI6" i="16" s="1"/>
  <c r="BI9" i="16" s="1"/>
  <c r="QQ7" i="16" a="1"/>
  <c r="QQ7" i="16" s="1"/>
  <c r="LW7" i="16" a="1"/>
  <c r="LW7" i="16" s="1"/>
  <c r="BQ7" i="16" a="1"/>
  <c r="BQ7" i="16" s="1"/>
  <c r="AT7" i="16" a="1"/>
  <c r="AT7" i="16" s="1"/>
  <c r="GJ7" i="16" a="1"/>
  <c r="GJ7" i="16" s="1"/>
  <c r="MT7" i="16" a="1"/>
  <c r="MT7" i="16" s="1"/>
  <c r="CJ7" i="16" a="1"/>
  <c r="CJ7" i="16" s="1"/>
  <c r="FF7" i="16" a="1"/>
  <c r="FF7" i="16" s="1"/>
  <c r="CZ7" i="16" a="1"/>
  <c r="CZ7" i="16" s="1"/>
  <c r="EY7" i="16" a="1"/>
  <c r="EY7" i="16" s="1"/>
  <c r="NB7" i="16" a="1"/>
  <c r="NB7" i="16" s="1"/>
  <c r="PI4" i="16" a="1"/>
  <c r="PI4" i="16" s="1"/>
  <c r="GJ5" i="16" a="1"/>
  <c r="GJ5" i="16" s="1"/>
  <c r="RU5" i="16" a="1"/>
  <c r="RU5" i="16" s="1"/>
  <c r="CE6" i="16" a="1"/>
  <c r="CE6" i="16" s="1"/>
  <c r="CE9" i="16" s="1"/>
  <c r="LU6" i="16" a="1"/>
  <c r="LU6" i="16" s="1"/>
  <c r="EX6" i="16" a="1"/>
  <c r="EX6" i="16" s="1"/>
  <c r="JD6" i="16" a="1"/>
  <c r="JD6" i="16" s="1"/>
  <c r="AG6" i="16" a="1"/>
  <c r="AG6" i="16" s="1"/>
  <c r="KI6" i="16" a="1"/>
  <c r="KI6" i="16" s="1"/>
  <c r="SM7" i="16" a="1"/>
  <c r="SM7" i="16" s="1"/>
  <c r="KO7" i="16" a="1"/>
  <c r="KO7" i="16" s="1"/>
  <c r="LL7" i="16" a="1"/>
  <c r="LL7" i="16" s="1"/>
  <c r="QW7" i="16" a="1"/>
  <c r="QW7" i="16" s="1"/>
  <c r="NC7" i="16" a="1"/>
  <c r="NC7" i="16" s="1"/>
  <c r="KA7" i="16" a="1"/>
  <c r="KA7" i="16" s="1"/>
  <c r="HO7" i="16" a="1"/>
  <c r="HO7" i="16" s="1"/>
  <c r="AO7" i="16" a="1"/>
  <c r="AO7" i="16" s="1"/>
  <c r="DA7" i="16" a="1"/>
  <c r="DA7" i="16" s="1"/>
  <c r="GG7" i="16" a="1"/>
  <c r="GG7" i="16" s="1"/>
  <c r="FZ7" i="16" a="1"/>
  <c r="FZ7" i="16" s="1"/>
  <c r="R7" i="16" a="1"/>
  <c r="R7" i="16" s="1"/>
  <c r="CD7" i="16" a="1"/>
  <c r="CD7" i="16" s="1"/>
  <c r="EP7" i="16" a="1"/>
  <c r="EP7" i="16" s="1"/>
  <c r="EP9" i="16" s="1"/>
  <c r="OX7" i="16" a="1"/>
  <c r="OX7" i="16" s="1"/>
  <c r="MP7" i="16" a="1"/>
  <c r="MP7" i="16" s="1"/>
  <c r="BC7" i="16" a="1"/>
  <c r="BC7" i="16" s="1"/>
  <c r="DO7" i="16" a="1"/>
  <c r="DO7" i="16" s="1"/>
  <c r="HM7" i="16" a="1"/>
  <c r="HM7" i="16" s="1"/>
  <c r="GL7" i="16" a="1"/>
  <c r="GL7" i="16" s="1"/>
  <c r="P7" i="16" a="1"/>
  <c r="P7" i="16" s="1"/>
  <c r="BT7" i="16" a="1"/>
  <c r="BT7" i="16" s="1"/>
  <c r="DP7" i="16" a="1"/>
  <c r="DP7" i="16" s="1"/>
  <c r="GM7" i="16" a="1"/>
  <c r="GM7" i="16" s="1"/>
  <c r="LS5" i="16" a="1"/>
  <c r="LS5" i="16" s="1"/>
  <c r="KF7" i="16" a="1"/>
  <c r="KF7" i="16" s="1"/>
  <c r="QO7" i="16" a="1"/>
  <c r="QO7" i="16" s="1"/>
  <c r="HF7" i="16" a="1"/>
  <c r="HF7" i="16" s="1"/>
  <c r="BK7" i="16" a="1"/>
  <c r="BK7" i="16" s="1"/>
  <c r="ID7" i="16" a="1"/>
  <c r="ID7" i="16" s="1"/>
  <c r="HQ7" i="16" a="1"/>
  <c r="HQ7" i="16" s="1"/>
  <c r="PG4" i="16" a="1"/>
  <c r="PG4" i="16" s="1"/>
  <c r="HC6" i="16" a="1"/>
  <c r="HC6" i="16" s="1"/>
  <c r="PO7" i="16" a="1"/>
  <c r="PO7" i="16" s="1"/>
  <c r="JV7" i="16" a="1"/>
  <c r="JV7" i="16" s="1"/>
  <c r="GQ7" i="16" a="1"/>
  <c r="GQ7" i="16" s="1"/>
  <c r="BW7" i="16" a="1"/>
  <c r="BW7" i="16" s="1"/>
  <c r="JF7" i="16" a="1"/>
  <c r="JF7" i="16" s="1"/>
  <c r="IG7" i="16" a="1"/>
  <c r="IG7" i="16" s="1"/>
  <c r="KK4" i="16" a="1"/>
  <c r="KK4" i="16" s="1"/>
  <c r="JD5" i="16" a="1"/>
  <c r="JD5" i="16" s="1"/>
  <c r="BJ5" i="16" a="1"/>
  <c r="BJ5" i="16" s="1"/>
  <c r="PC6" i="16" a="1"/>
  <c r="PC6" i="16" s="1"/>
  <c r="KO6" i="16" a="1"/>
  <c r="KO6" i="16" s="1"/>
  <c r="CU6" i="16" a="1"/>
  <c r="CU6" i="16" s="1"/>
  <c r="CU9" i="16" s="1"/>
  <c r="GR6" i="16" a="1"/>
  <c r="GR6" i="16" s="1"/>
  <c r="QQ6" i="16" a="1"/>
  <c r="QQ6" i="16" s="1"/>
  <c r="K6" i="16" a="1"/>
  <c r="K6" i="16" s="1"/>
  <c r="RW7" i="16" a="1"/>
  <c r="RW7" i="16" s="1"/>
  <c r="JY7" i="16" a="1"/>
  <c r="JY7" i="16" s="1"/>
  <c r="LH7" i="16" a="1"/>
  <c r="LH7" i="16" s="1"/>
  <c r="QP7" i="16" a="1"/>
  <c r="QP7" i="16" s="1"/>
  <c r="MM7" i="16" a="1"/>
  <c r="MM7" i="16" s="1"/>
  <c r="JW7" i="16" a="1"/>
  <c r="JW7" i="16" s="1"/>
  <c r="HK7" i="16" a="1"/>
  <c r="HK7" i="16" s="1"/>
  <c r="AS7" i="16" a="1"/>
  <c r="AS7" i="16" s="1"/>
  <c r="DE7" i="16" a="1"/>
  <c r="DE7" i="16" s="1"/>
  <c r="GO7" i="16" a="1"/>
  <c r="GO7" i="16" s="1"/>
  <c r="GH7" i="16" a="1"/>
  <c r="GH7" i="16" s="1"/>
  <c r="V7" i="16" a="1"/>
  <c r="V7" i="16" s="1"/>
  <c r="CH7" i="16" a="1"/>
  <c r="CH7" i="16" s="1"/>
  <c r="EU7" i="16" a="1"/>
  <c r="EU7" i="16" s="1"/>
  <c r="QN7" i="16" a="1"/>
  <c r="QN7" i="16" s="1"/>
  <c r="NV7" i="16" a="1"/>
  <c r="NV7" i="16" s="1"/>
  <c r="BG7" i="16" a="1"/>
  <c r="BG7" i="16" s="1"/>
  <c r="DS7" i="16" a="1"/>
  <c r="DS7" i="16" s="1"/>
  <c r="IC7" i="16" a="1"/>
  <c r="IC7" i="16" s="1"/>
  <c r="HN7" i="16" a="1"/>
  <c r="HN7" i="16" s="1"/>
  <c r="X7" i="16" a="1"/>
  <c r="X7" i="16" s="1"/>
  <c r="BX7" i="16" a="1"/>
  <c r="BX7" i="16" s="1"/>
  <c r="DT7" i="16" a="1"/>
  <c r="DT7" i="16" s="1"/>
  <c r="DT9" i="16" s="1"/>
  <c r="GU7" i="16" a="1"/>
  <c r="GU7" i="16" s="1"/>
  <c r="HT4" i="16" a="1"/>
  <c r="HT4" i="16" s="1"/>
  <c r="CO6" i="16" a="1"/>
  <c r="CO6" i="16" s="1"/>
  <c r="RV7" i="16" a="1"/>
  <c r="RV7" i="16" s="1"/>
  <c r="MI7" i="16" a="1"/>
  <c r="MI7" i="16" s="1"/>
  <c r="DQ7" i="16" a="1"/>
  <c r="DQ7" i="16" s="1"/>
  <c r="CT7" i="16" a="1"/>
  <c r="CT7" i="16" s="1"/>
  <c r="FL7" i="16" a="1"/>
  <c r="FL7" i="16" s="1"/>
  <c r="JB7" i="16" a="1"/>
  <c r="JB7" i="16" s="1"/>
  <c r="CB7" i="16" a="1"/>
  <c r="CB7" i="16" s="1"/>
  <c r="MD6" i="16" a="1"/>
  <c r="MD6" i="16" s="1"/>
  <c r="NP6" i="16" a="1"/>
  <c r="NP6" i="16" s="1"/>
  <c r="RF7" i="16" a="1"/>
  <c r="RF7" i="16" s="1"/>
  <c r="IY7" i="16" a="1"/>
  <c r="IY7" i="16" s="1"/>
  <c r="EC7" i="16" a="1"/>
  <c r="EC7" i="16" s="1"/>
  <c r="DF7" i="16" a="1"/>
  <c r="DF7" i="16" s="1"/>
  <c r="K7" i="16" a="1"/>
  <c r="K7" i="16" s="1"/>
  <c r="EI7" i="16" a="1"/>
  <c r="EI7" i="16" s="1"/>
  <c r="AN7" i="16" a="1"/>
  <c r="AN7" i="16" s="1"/>
  <c r="EJ7" i="16" a="1"/>
  <c r="EJ7" i="16" s="1"/>
  <c r="HR4" i="16" a="1"/>
  <c r="HR4" i="16" s="1"/>
  <c r="SB5" i="16" a="1"/>
  <c r="SB5" i="16" s="1"/>
  <c r="AU5" i="16" a="1"/>
  <c r="AU5" i="16" s="1"/>
  <c r="IL6" i="16" a="1"/>
  <c r="IL6" i="16" s="1"/>
  <c r="IL9" i="16" s="1"/>
  <c r="IZ6" i="16" a="1"/>
  <c r="IZ6" i="16" s="1"/>
  <c r="GF6" i="16" a="1"/>
  <c r="GF6" i="16" s="1"/>
  <c r="GF9" i="16" s="1"/>
  <c r="OT6" i="16" a="1"/>
  <c r="OT6" i="16" s="1"/>
  <c r="OT9" i="16" s="1"/>
  <c r="CI6" i="16" a="1"/>
  <c r="CI6" i="16" s="1"/>
  <c r="AS6" i="16" a="1"/>
  <c r="AS6" i="16" s="1"/>
  <c r="PM7" i="16" a="1"/>
  <c r="PM7" i="16" s="1"/>
  <c r="ON7" i="16" a="1"/>
  <c r="ON7" i="16" s="1"/>
  <c r="IZ7" i="16" a="1"/>
  <c r="IZ7" i="16" s="1"/>
  <c r="OU7" i="16" a="1"/>
  <c r="OU7" i="16" s="1"/>
  <c r="LG7" i="16" a="1"/>
  <c r="LG7" i="16" s="1"/>
  <c r="LG9" i="16" s="1"/>
  <c r="IU7" i="16" a="1"/>
  <c r="IU7" i="16" s="1"/>
  <c r="I7" i="16" a="1"/>
  <c r="I7" i="16" s="1"/>
  <c r="BU7" i="16" a="1"/>
  <c r="BU7" i="16" s="1"/>
  <c r="EG7" i="16" a="1"/>
  <c r="EG7" i="16" s="1"/>
  <c r="MD7" i="16" a="1"/>
  <c r="MD7" i="16" s="1"/>
  <c r="LB7" i="16" a="1"/>
  <c r="LB7" i="16" s="1"/>
  <c r="AX7" i="16" a="1"/>
  <c r="AX7" i="16" s="1"/>
  <c r="DJ7" i="16" a="1"/>
  <c r="DJ7" i="16" s="1"/>
  <c r="GY7" i="16" a="1"/>
  <c r="GY7" i="16" s="1"/>
  <c r="GR7" i="16" a="1"/>
  <c r="GR7" i="16" s="1"/>
  <c r="W7" i="16" a="1"/>
  <c r="W7" i="16" s="1"/>
  <c r="CI7" i="16" a="1"/>
  <c r="CI7" i="16" s="1"/>
  <c r="EW7" i="16" a="1"/>
  <c r="EW7" i="16" s="1"/>
  <c r="EX7" i="16" a="1"/>
  <c r="EX7" i="16" s="1"/>
  <c r="LR7" i="16" a="1"/>
  <c r="LR7" i="16" s="1"/>
  <c r="AR7" i="16" a="1"/>
  <c r="AR7" i="16" s="1"/>
  <c r="CN7" i="16" a="1"/>
  <c r="CN7" i="16" s="1"/>
  <c r="EN7" i="16" a="1"/>
  <c r="EN7" i="16" s="1"/>
  <c r="LV7" i="16" a="1"/>
  <c r="LV7" i="16" s="1"/>
  <c r="HQ4" i="16" a="1"/>
  <c r="HQ4" i="16" s="1"/>
  <c r="PP5" i="16" a="1"/>
  <c r="PP5" i="16" s="1"/>
  <c r="CA5" i="16" a="1"/>
  <c r="CA5" i="16" s="1"/>
  <c r="HF6" i="16" a="1"/>
  <c r="HF6" i="16" s="1"/>
  <c r="ET6" i="16" a="1"/>
  <c r="ET6" i="16" s="1"/>
  <c r="DV6" i="16" a="1"/>
  <c r="DV6" i="16" s="1"/>
  <c r="NH6" i="16" a="1"/>
  <c r="NH6" i="16" s="1"/>
  <c r="BC6" i="16" a="1"/>
  <c r="BC6" i="16" s="1"/>
  <c r="IU6" i="16" a="1"/>
  <c r="IU6" i="16" s="1"/>
  <c r="OW7" i="16" a="1"/>
  <c r="OW7" i="16" s="1"/>
  <c r="OJ7" i="16" a="1"/>
  <c r="OJ7" i="16" s="1"/>
  <c r="IV7" i="16" a="1"/>
  <c r="IV7" i="16" s="1"/>
  <c r="OI7" i="16" a="1"/>
  <c r="OI7" i="16" s="1"/>
  <c r="OI9" i="16" s="1"/>
  <c r="LC7" i="16" a="1"/>
  <c r="LC7" i="16" s="1"/>
  <c r="IQ7" i="16" a="1"/>
  <c r="IQ7" i="16" s="1"/>
  <c r="M7" i="16" a="1"/>
  <c r="M7" i="16" s="1"/>
  <c r="BY7" i="16" a="1"/>
  <c r="BY7" i="16" s="1"/>
  <c r="EK7" i="16" a="1"/>
  <c r="EK7" i="16" s="1"/>
  <c r="NJ7" i="16" a="1"/>
  <c r="NJ7" i="16" s="1"/>
  <c r="MH7" i="16" a="1"/>
  <c r="MH7" i="16" s="1"/>
  <c r="BB7" i="16" a="1"/>
  <c r="BB7" i="16" s="1"/>
  <c r="DN7" i="16" a="1"/>
  <c r="DN7" i="16" s="1"/>
  <c r="HI7" i="16" a="1"/>
  <c r="HI7" i="16" s="1"/>
  <c r="GZ7" i="16" a="1"/>
  <c r="GZ7" i="16" s="1"/>
  <c r="AA7" i="16" a="1"/>
  <c r="AA7" i="16" s="1"/>
  <c r="CM7" i="16" a="1"/>
  <c r="CM7" i="16" s="1"/>
  <c r="CM9" i="16" s="1"/>
  <c r="FE7" i="16" a="1"/>
  <c r="FE7" i="16" s="1"/>
  <c r="MX7" i="16" a="1"/>
  <c r="MX7" i="16" s="1"/>
  <c r="AV7" i="16" a="1"/>
  <c r="AV7" i="16" s="1"/>
  <c r="AA78" i="15"/>
  <c r="SQ56" i="15"/>
  <c r="SP56" i="15"/>
  <c r="SO56" i="15"/>
  <c r="SN56" i="15"/>
  <c r="SM56" i="15"/>
  <c r="SL56" i="15"/>
  <c r="SK56" i="15"/>
  <c r="SJ56" i="15"/>
  <c r="SI56" i="15"/>
  <c r="SH56" i="15"/>
  <c r="SG56" i="15"/>
  <c r="SF56" i="15"/>
  <c r="SE56" i="15"/>
  <c r="SD56" i="15"/>
  <c r="SC56" i="15"/>
  <c r="SB56" i="15"/>
  <c r="SA56" i="15"/>
  <c r="RZ56" i="15"/>
  <c r="RY56" i="15"/>
  <c r="RX56" i="15"/>
  <c r="RW56" i="15"/>
  <c r="RV56" i="15"/>
  <c r="RU56" i="15"/>
  <c r="RT56" i="15"/>
  <c r="RS56" i="15"/>
  <c r="RR56" i="15"/>
  <c r="RQ56" i="15"/>
  <c r="RP56" i="15"/>
  <c r="RO56" i="15"/>
  <c r="RN56" i="15"/>
  <c r="RM56" i="15"/>
  <c r="RL56" i="15"/>
  <c r="RK56" i="15"/>
  <c r="RJ56" i="15"/>
  <c r="RI56" i="15"/>
  <c r="RH56" i="15"/>
  <c r="RG56" i="15"/>
  <c r="RF56" i="15"/>
  <c r="RE56" i="15"/>
  <c r="RD56" i="15"/>
  <c r="RC56" i="15"/>
  <c r="RB56" i="15"/>
  <c r="RA56" i="15"/>
  <c r="QZ56" i="15"/>
  <c r="QY56" i="15"/>
  <c r="QX56" i="15"/>
  <c r="QW56" i="15"/>
  <c r="QV56" i="15"/>
  <c r="QU56" i="15"/>
  <c r="QT56" i="15"/>
  <c r="QS56" i="15"/>
  <c r="QR56" i="15"/>
  <c r="QQ56" i="15"/>
  <c r="QP56" i="15"/>
  <c r="QO56" i="15"/>
  <c r="QN56" i="15"/>
  <c r="QM56" i="15"/>
  <c r="QL56" i="15"/>
  <c r="QK56" i="15"/>
  <c r="QJ56" i="15"/>
  <c r="QI56" i="15"/>
  <c r="QH56" i="15"/>
  <c r="QG56" i="15"/>
  <c r="QF56" i="15"/>
  <c r="QE56" i="15"/>
  <c r="QD56" i="15"/>
  <c r="QC56" i="15"/>
  <c r="QB56" i="15"/>
  <c r="QA56" i="15"/>
  <c r="PZ56" i="15"/>
  <c r="PY56" i="15"/>
  <c r="PX56" i="15"/>
  <c r="PW56" i="15"/>
  <c r="PV56" i="15"/>
  <c r="PU56" i="15"/>
  <c r="PT56" i="15"/>
  <c r="PS56" i="15"/>
  <c r="PR56" i="15"/>
  <c r="PQ56" i="15"/>
  <c r="PP56" i="15"/>
  <c r="PO56" i="15"/>
  <c r="PN56" i="15"/>
  <c r="PM56" i="15"/>
  <c r="PL56" i="15"/>
  <c r="PK56" i="15"/>
  <c r="PJ56" i="15"/>
  <c r="PI56" i="15"/>
  <c r="PH56" i="15"/>
  <c r="PG56" i="15"/>
  <c r="PF56" i="15"/>
  <c r="PE56" i="15"/>
  <c r="PD56" i="15"/>
  <c r="PC56" i="15"/>
  <c r="PB56" i="15"/>
  <c r="PA56" i="15"/>
  <c r="OZ56" i="15"/>
  <c r="OY56" i="15"/>
  <c r="OX56" i="15"/>
  <c r="OW56" i="15"/>
  <c r="OV56" i="15"/>
  <c r="OU56" i="15"/>
  <c r="OT56" i="15"/>
  <c r="OS56" i="15"/>
  <c r="OR56" i="15"/>
  <c r="OQ56" i="15"/>
  <c r="OP56" i="15"/>
  <c r="OO56" i="15"/>
  <c r="ON56" i="15"/>
  <c r="OM56" i="15"/>
  <c r="OL56" i="15"/>
  <c r="OK56" i="15"/>
  <c r="OJ56" i="15"/>
  <c r="OI56" i="15"/>
  <c r="OH56" i="15"/>
  <c r="OG56" i="15"/>
  <c r="OF56" i="15"/>
  <c r="OE56" i="15"/>
  <c r="OD56" i="15"/>
  <c r="OC56" i="15"/>
  <c r="OB56" i="15"/>
  <c r="OA56" i="15"/>
  <c r="NZ56" i="15"/>
  <c r="NY56" i="15"/>
  <c r="NX56" i="15"/>
  <c r="NW56" i="15"/>
  <c r="NV56" i="15"/>
  <c r="NU56" i="15"/>
  <c r="NT56" i="15"/>
  <c r="NS56" i="15"/>
  <c r="NR56" i="15"/>
  <c r="NQ56" i="15"/>
  <c r="NP56" i="15"/>
  <c r="NO56" i="15"/>
  <c r="NN56" i="15"/>
  <c r="NM56" i="15"/>
  <c r="NL56" i="15"/>
  <c r="NK56" i="15"/>
  <c r="NJ56" i="15"/>
  <c r="NI56" i="15"/>
  <c r="NH56" i="15"/>
  <c r="NG56" i="15"/>
  <c r="NF56" i="15"/>
  <c r="NE56" i="15"/>
  <c r="ND56" i="15"/>
  <c r="NC56" i="15"/>
  <c r="NB56" i="15"/>
  <c r="NA56" i="15"/>
  <c r="MZ56" i="15"/>
  <c r="MY56" i="15"/>
  <c r="MX56" i="15"/>
  <c r="MW56" i="15"/>
  <c r="MV56" i="15"/>
  <c r="MU56" i="15"/>
  <c r="MT56" i="15"/>
  <c r="MS56" i="15"/>
  <c r="MR56" i="15"/>
  <c r="MQ56" i="15"/>
  <c r="MP56" i="15"/>
  <c r="MO56" i="15"/>
  <c r="MN56" i="15"/>
  <c r="MM56" i="15"/>
  <c r="ML56" i="15"/>
  <c r="MK56" i="15"/>
  <c r="MJ56" i="15"/>
  <c r="MI56" i="15"/>
  <c r="MH56" i="15"/>
  <c r="MG56" i="15"/>
  <c r="MF56" i="15"/>
  <c r="ME56" i="15"/>
  <c r="MD56" i="15"/>
  <c r="MC56" i="15"/>
  <c r="MB56" i="15"/>
  <c r="MA56" i="15"/>
  <c r="LZ56" i="15"/>
  <c r="LY56" i="15"/>
  <c r="LX56" i="15"/>
  <c r="LW56" i="15"/>
  <c r="LV56" i="15"/>
  <c r="LU56" i="15"/>
  <c r="LT56" i="15"/>
  <c r="LS56" i="15"/>
  <c r="LR56" i="15"/>
  <c r="LQ56" i="15"/>
  <c r="LP56" i="15"/>
  <c r="LO56" i="15"/>
  <c r="LN56" i="15"/>
  <c r="LM56" i="15"/>
  <c r="LL56" i="15"/>
  <c r="LK56" i="15"/>
  <c r="LJ56" i="15"/>
  <c r="LI56" i="15"/>
  <c r="LH56" i="15"/>
  <c r="LG56" i="15"/>
  <c r="LF56" i="15"/>
  <c r="LE56" i="15"/>
  <c r="LD56" i="15"/>
  <c r="LC56" i="15"/>
  <c r="LB56" i="15"/>
  <c r="LA56" i="15"/>
  <c r="KZ56" i="15"/>
  <c r="KY56" i="15"/>
  <c r="KX56" i="15"/>
  <c r="KW56" i="15"/>
  <c r="KV56" i="15"/>
  <c r="KU56" i="15"/>
  <c r="KT56" i="15"/>
  <c r="KS56" i="15"/>
  <c r="KR56" i="15"/>
  <c r="KQ56" i="15"/>
  <c r="KP56" i="15"/>
  <c r="KO56" i="15"/>
  <c r="KN56" i="15"/>
  <c r="KM56" i="15"/>
  <c r="KL56" i="15"/>
  <c r="KK56" i="15"/>
  <c r="KJ56" i="15"/>
  <c r="KI56" i="15"/>
  <c r="KH56" i="15"/>
  <c r="KG56" i="15"/>
  <c r="KF56" i="15"/>
  <c r="KE56" i="15"/>
  <c r="KD56" i="15"/>
  <c r="KC56" i="15"/>
  <c r="KB56" i="15"/>
  <c r="KA56" i="15"/>
  <c r="JZ56" i="15"/>
  <c r="JY56" i="15"/>
  <c r="JX56" i="15"/>
  <c r="JW56" i="15"/>
  <c r="JV56" i="15"/>
  <c r="JU56" i="15"/>
  <c r="JT56" i="15"/>
  <c r="JS56" i="15"/>
  <c r="JR56" i="15"/>
  <c r="JQ56" i="15"/>
  <c r="JP56" i="15"/>
  <c r="JO56" i="15"/>
  <c r="JN56" i="15"/>
  <c r="JM56" i="15"/>
  <c r="JL56" i="15"/>
  <c r="JK56" i="15"/>
  <c r="JJ56" i="15"/>
  <c r="JI56" i="15"/>
  <c r="JH56" i="15"/>
  <c r="JG56" i="15"/>
  <c r="JF56" i="15"/>
  <c r="JE56" i="15"/>
  <c r="JD56" i="15"/>
  <c r="JC56" i="15"/>
  <c r="JB56" i="15"/>
  <c r="JA56" i="15"/>
  <c r="IZ56" i="15"/>
  <c r="IY56" i="15"/>
  <c r="IX56" i="15"/>
  <c r="IW56" i="15"/>
  <c r="IV56" i="15"/>
  <c r="IU56" i="15"/>
  <c r="IT56" i="15"/>
  <c r="IS56" i="15"/>
  <c r="IR56" i="15"/>
  <c r="IQ56" i="15"/>
  <c r="IP56" i="15"/>
  <c r="IO56" i="15"/>
  <c r="IN56" i="15"/>
  <c r="IM56" i="15"/>
  <c r="IL56" i="15"/>
  <c r="IK56" i="15"/>
  <c r="IJ56" i="15"/>
  <c r="II56" i="15"/>
  <c r="IH56" i="15"/>
  <c r="IG56" i="15"/>
  <c r="IF56" i="15"/>
  <c r="IE56" i="15"/>
  <c r="ID56" i="15"/>
  <c r="IC56" i="15"/>
  <c r="IB56" i="15"/>
  <c r="IA56" i="15"/>
  <c r="HZ56" i="15"/>
  <c r="HY56" i="15"/>
  <c r="HX56" i="15"/>
  <c r="HW56" i="15"/>
  <c r="HV56" i="15"/>
  <c r="HU56" i="15"/>
  <c r="HT56" i="15"/>
  <c r="HS56" i="15"/>
  <c r="HR56" i="15"/>
  <c r="HQ56" i="15"/>
  <c r="HP56" i="15"/>
  <c r="HO56" i="15"/>
  <c r="HN56" i="15"/>
  <c r="HM56" i="15"/>
  <c r="HL56" i="15"/>
  <c r="HK56" i="15"/>
  <c r="HJ56" i="15"/>
  <c r="HI56" i="15"/>
  <c r="HH56" i="15"/>
  <c r="HG56" i="15"/>
  <c r="HF56" i="15"/>
  <c r="HE56" i="15"/>
  <c r="HD56" i="15"/>
  <c r="HC56" i="15"/>
  <c r="HB56" i="15"/>
  <c r="HA56" i="15"/>
  <c r="GZ56" i="15"/>
  <c r="GY56" i="15"/>
  <c r="GX56" i="15"/>
  <c r="GW56" i="15"/>
  <c r="GV56" i="15"/>
  <c r="GU56" i="15"/>
  <c r="GT56" i="15"/>
  <c r="GS56" i="15"/>
  <c r="GR56" i="15"/>
  <c r="GQ56" i="15"/>
  <c r="GP56" i="15"/>
  <c r="GO56" i="15"/>
  <c r="GN56" i="15"/>
  <c r="GM56" i="15"/>
  <c r="GL56" i="15"/>
  <c r="GK56" i="15"/>
  <c r="GJ56" i="15"/>
  <c r="GI56" i="15"/>
  <c r="GH56" i="15"/>
  <c r="GG56" i="15"/>
  <c r="GF56" i="15"/>
  <c r="GE56" i="15"/>
  <c r="GD56" i="15"/>
  <c r="GC56" i="15"/>
  <c r="GB56" i="15"/>
  <c r="GA56" i="15"/>
  <c r="FZ56" i="15"/>
  <c r="FY56" i="15"/>
  <c r="FX56" i="15"/>
  <c r="FW56" i="15"/>
  <c r="FV56" i="15"/>
  <c r="FU56" i="15"/>
  <c r="FT56" i="15"/>
  <c r="FS56" i="15"/>
  <c r="FR56" i="15"/>
  <c r="FQ56" i="15"/>
  <c r="FP56" i="15"/>
  <c r="FO56" i="15"/>
  <c r="FN56" i="15"/>
  <c r="FM56" i="15"/>
  <c r="FL56" i="15"/>
  <c r="FK56" i="15"/>
  <c r="FJ56" i="15"/>
  <c r="FI56" i="15"/>
  <c r="FH56" i="15"/>
  <c r="FG56" i="15"/>
  <c r="FF56" i="15"/>
  <c r="FE56" i="15"/>
  <c r="FD56" i="15"/>
  <c r="FC56" i="15"/>
  <c r="FB56" i="15"/>
  <c r="FA56" i="15"/>
  <c r="EZ56" i="15"/>
  <c r="EY56" i="15"/>
  <c r="EX56" i="15"/>
  <c r="EW56" i="15"/>
  <c r="EV56" i="15"/>
  <c r="EU56" i="15"/>
  <c r="ET56" i="15"/>
  <c r="ES56" i="15"/>
  <c r="ER56" i="15"/>
  <c r="EQ56" i="15"/>
  <c r="EP56" i="15"/>
  <c r="EO56" i="15"/>
  <c r="EN56" i="15"/>
  <c r="EM56" i="15"/>
  <c r="EL56" i="15"/>
  <c r="EK56" i="15"/>
  <c r="EJ56" i="15"/>
  <c r="EI56" i="15"/>
  <c r="EH56" i="15"/>
  <c r="EG56" i="15"/>
  <c r="EF56" i="15"/>
  <c r="EE56" i="15"/>
  <c r="ED56" i="15"/>
  <c r="EC56" i="15"/>
  <c r="EB56" i="15"/>
  <c r="EA56" i="15"/>
  <c r="DZ56" i="15"/>
  <c r="DY56" i="15"/>
  <c r="DX56" i="15"/>
  <c r="DW56" i="15"/>
  <c r="DV56" i="15"/>
  <c r="DU56" i="15"/>
  <c r="DT56" i="15"/>
  <c r="DS56" i="15"/>
  <c r="DR56" i="15"/>
  <c r="DQ56" i="15"/>
  <c r="DP56" i="15"/>
  <c r="DO56" i="15"/>
  <c r="DN56" i="15"/>
  <c r="DM56" i="15"/>
  <c r="DL56" i="15"/>
  <c r="DK56" i="15"/>
  <c r="DJ56" i="15"/>
  <c r="DI56" i="15"/>
  <c r="DH56" i="15"/>
  <c r="DG56" i="15"/>
  <c r="DF56" i="15"/>
  <c r="DE56" i="15"/>
  <c r="DD56" i="15"/>
  <c r="DC56" i="15"/>
  <c r="DB56" i="15"/>
  <c r="DA56" i="15"/>
  <c r="CZ56" i="15"/>
  <c r="CY56" i="15"/>
  <c r="CX56" i="15"/>
  <c r="CW56" i="15"/>
  <c r="CV56" i="15"/>
  <c r="CU56" i="15"/>
  <c r="CT56" i="15"/>
  <c r="CS56" i="15"/>
  <c r="CR56" i="15"/>
  <c r="CQ56" i="15"/>
  <c r="CP56" i="15"/>
  <c r="CO56" i="15"/>
  <c r="CN56" i="15"/>
  <c r="CM56" i="15"/>
  <c r="CL56" i="15"/>
  <c r="CK56" i="15"/>
  <c r="CJ56" i="15"/>
  <c r="CI56" i="15"/>
  <c r="CH56" i="15"/>
  <c r="CG56" i="15"/>
  <c r="CF56" i="15"/>
  <c r="CE56" i="15"/>
  <c r="CD56" i="15"/>
  <c r="CC56" i="15"/>
  <c r="CB56" i="15"/>
  <c r="CA56" i="15"/>
  <c r="BZ56" i="15"/>
  <c r="BY56" i="15"/>
  <c r="BX56" i="15"/>
  <c r="BW56" i="15"/>
  <c r="BV56" i="15"/>
  <c r="BU56" i="15"/>
  <c r="BT56" i="15"/>
  <c r="BS56" i="15"/>
  <c r="BR56" i="15"/>
  <c r="BQ56" i="15"/>
  <c r="BP56" i="15"/>
  <c r="BO56" i="15"/>
  <c r="BN56" i="15"/>
  <c r="BM56" i="15"/>
  <c r="BL56" i="15"/>
  <c r="BK56" i="15"/>
  <c r="BJ56" i="15"/>
  <c r="BI56" i="15"/>
  <c r="BH56" i="15"/>
  <c r="BG56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AQ56" i="15"/>
  <c r="AP56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SQ55" i="15"/>
  <c r="SP55" i="15"/>
  <c r="SO55" i="15"/>
  <c r="SN55" i="15"/>
  <c r="SM55" i="15"/>
  <c r="SL55" i="15"/>
  <c r="SK55" i="15"/>
  <c r="SJ55" i="15"/>
  <c r="SI55" i="15"/>
  <c r="SH55" i="15"/>
  <c r="SG55" i="15"/>
  <c r="SF55" i="15"/>
  <c r="SE55" i="15"/>
  <c r="SD55" i="15"/>
  <c r="SC55" i="15"/>
  <c r="SB55" i="15"/>
  <c r="SA55" i="15"/>
  <c r="RZ55" i="15"/>
  <c r="RY55" i="15"/>
  <c r="RX55" i="15"/>
  <c r="RW55" i="15"/>
  <c r="RV55" i="15"/>
  <c r="RU55" i="15"/>
  <c r="RT55" i="15"/>
  <c r="RS55" i="15"/>
  <c r="RR55" i="15"/>
  <c r="RQ55" i="15"/>
  <c r="RP55" i="15"/>
  <c r="RO55" i="15"/>
  <c r="RN55" i="15"/>
  <c r="RM55" i="15"/>
  <c r="RL55" i="15"/>
  <c r="RK55" i="15"/>
  <c r="RJ55" i="15"/>
  <c r="RI55" i="15"/>
  <c r="RH55" i="15"/>
  <c r="RG55" i="15"/>
  <c r="RF55" i="15"/>
  <c r="RE55" i="15"/>
  <c r="RD55" i="15"/>
  <c r="RC55" i="15"/>
  <c r="RB55" i="15"/>
  <c r="RA55" i="15"/>
  <c r="QZ55" i="15"/>
  <c r="QY55" i="15"/>
  <c r="QX55" i="15"/>
  <c r="QW55" i="15"/>
  <c r="QV55" i="15"/>
  <c r="QU55" i="15"/>
  <c r="QT55" i="15"/>
  <c r="QS55" i="15"/>
  <c r="QR55" i="15"/>
  <c r="QQ55" i="15"/>
  <c r="QP55" i="15"/>
  <c r="QO55" i="15"/>
  <c r="QN55" i="15"/>
  <c r="QM55" i="15"/>
  <c r="QL55" i="15"/>
  <c r="QK55" i="15"/>
  <c r="QJ55" i="15"/>
  <c r="QI55" i="15"/>
  <c r="QH55" i="15"/>
  <c r="QG55" i="15"/>
  <c r="QF55" i="15"/>
  <c r="QE55" i="15"/>
  <c r="QD55" i="15"/>
  <c r="QC55" i="15"/>
  <c r="QB55" i="15"/>
  <c r="QA55" i="15"/>
  <c r="PZ55" i="15"/>
  <c r="PY55" i="15"/>
  <c r="PX55" i="15"/>
  <c r="PW55" i="15"/>
  <c r="PV55" i="15"/>
  <c r="PU55" i="15"/>
  <c r="PT55" i="15"/>
  <c r="PS55" i="15"/>
  <c r="PR55" i="15"/>
  <c r="PQ55" i="15"/>
  <c r="PP55" i="15"/>
  <c r="PO55" i="15"/>
  <c r="PN55" i="15"/>
  <c r="PM55" i="15"/>
  <c r="PL55" i="15"/>
  <c r="PK55" i="15"/>
  <c r="PJ55" i="15"/>
  <c r="PI55" i="15"/>
  <c r="PH55" i="15"/>
  <c r="PG55" i="15"/>
  <c r="PF55" i="15"/>
  <c r="PE55" i="15"/>
  <c r="PD55" i="15"/>
  <c r="PC55" i="15"/>
  <c r="PB55" i="15"/>
  <c r="PA55" i="15"/>
  <c r="OZ55" i="15"/>
  <c r="OY55" i="15"/>
  <c r="OX55" i="15"/>
  <c r="OW55" i="15"/>
  <c r="OV55" i="15"/>
  <c r="OU55" i="15"/>
  <c r="OT55" i="15"/>
  <c r="OS55" i="15"/>
  <c r="OR55" i="15"/>
  <c r="OQ55" i="15"/>
  <c r="OP55" i="15"/>
  <c r="OO55" i="15"/>
  <c r="ON55" i="15"/>
  <c r="OM55" i="15"/>
  <c r="OL55" i="15"/>
  <c r="OK55" i="15"/>
  <c r="OJ55" i="15"/>
  <c r="OI55" i="15"/>
  <c r="OH55" i="15"/>
  <c r="OG55" i="15"/>
  <c r="OF55" i="15"/>
  <c r="OE55" i="15"/>
  <c r="OD55" i="15"/>
  <c r="OC55" i="15"/>
  <c r="OB55" i="15"/>
  <c r="OA55" i="15"/>
  <c r="NZ55" i="15"/>
  <c r="NY55" i="15"/>
  <c r="NX55" i="15"/>
  <c r="NW55" i="15"/>
  <c r="NV55" i="15"/>
  <c r="NU55" i="15"/>
  <c r="NT55" i="15"/>
  <c r="NS55" i="15"/>
  <c r="NR55" i="15"/>
  <c r="NQ55" i="15"/>
  <c r="NP55" i="15"/>
  <c r="NO55" i="15"/>
  <c r="NN55" i="15"/>
  <c r="NM55" i="15"/>
  <c r="NL55" i="15"/>
  <c r="NK55" i="15"/>
  <c r="NJ55" i="15"/>
  <c r="NI55" i="15"/>
  <c r="NH55" i="15"/>
  <c r="NG55" i="15"/>
  <c r="NF55" i="15"/>
  <c r="NE55" i="15"/>
  <c r="ND55" i="15"/>
  <c r="NC55" i="15"/>
  <c r="NB55" i="15"/>
  <c r="NA55" i="15"/>
  <c r="MZ55" i="15"/>
  <c r="MY55" i="15"/>
  <c r="MX55" i="15"/>
  <c r="MW55" i="15"/>
  <c r="MV55" i="15"/>
  <c r="MU55" i="15"/>
  <c r="MT55" i="15"/>
  <c r="MS55" i="15"/>
  <c r="MR55" i="15"/>
  <c r="MQ55" i="15"/>
  <c r="MP55" i="15"/>
  <c r="MO55" i="15"/>
  <c r="MN55" i="15"/>
  <c r="MM55" i="15"/>
  <c r="ML55" i="15"/>
  <c r="MK55" i="15"/>
  <c r="MJ55" i="15"/>
  <c r="MI55" i="15"/>
  <c r="MH55" i="15"/>
  <c r="MG55" i="15"/>
  <c r="MF55" i="15"/>
  <c r="ME55" i="15"/>
  <c r="MD55" i="15"/>
  <c r="MC55" i="15"/>
  <c r="MB55" i="15"/>
  <c r="MA55" i="15"/>
  <c r="LZ55" i="15"/>
  <c r="LY55" i="15"/>
  <c r="LX55" i="15"/>
  <c r="LW55" i="15"/>
  <c r="LV55" i="15"/>
  <c r="LU55" i="15"/>
  <c r="LT55" i="15"/>
  <c r="LS55" i="15"/>
  <c r="LR55" i="15"/>
  <c r="LQ55" i="15"/>
  <c r="LP55" i="15"/>
  <c r="LO55" i="15"/>
  <c r="LN55" i="15"/>
  <c r="LM55" i="15"/>
  <c r="LL55" i="15"/>
  <c r="LK55" i="15"/>
  <c r="LJ55" i="15"/>
  <c r="LI55" i="15"/>
  <c r="LH55" i="15"/>
  <c r="LG55" i="15"/>
  <c r="LF55" i="15"/>
  <c r="LE55" i="15"/>
  <c r="LD55" i="15"/>
  <c r="LC55" i="15"/>
  <c r="LB55" i="15"/>
  <c r="LA55" i="15"/>
  <c r="KZ55" i="15"/>
  <c r="KY55" i="15"/>
  <c r="KX55" i="15"/>
  <c r="KW55" i="15"/>
  <c r="KV55" i="15"/>
  <c r="KU55" i="15"/>
  <c r="KT55" i="15"/>
  <c r="KS55" i="15"/>
  <c r="KR55" i="15"/>
  <c r="KQ55" i="15"/>
  <c r="KP55" i="15"/>
  <c r="KO55" i="15"/>
  <c r="KN55" i="15"/>
  <c r="KM55" i="15"/>
  <c r="KL55" i="15"/>
  <c r="KK55" i="15"/>
  <c r="KJ55" i="15"/>
  <c r="KI55" i="15"/>
  <c r="KH55" i="15"/>
  <c r="KG55" i="15"/>
  <c r="KF55" i="15"/>
  <c r="KE55" i="15"/>
  <c r="KD55" i="15"/>
  <c r="KC55" i="15"/>
  <c r="KB55" i="15"/>
  <c r="KA55" i="15"/>
  <c r="JZ55" i="15"/>
  <c r="JY55" i="15"/>
  <c r="JX55" i="15"/>
  <c r="JW55" i="15"/>
  <c r="JV55" i="15"/>
  <c r="JU55" i="15"/>
  <c r="JT55" i="15"/>
  <c r="JS55" i="15"/>
  <c r="JR55" i="15"/>
  <c r="JQ55" i="15"/>
  <c r="JP55" i="15"/>
  <c r="JO55" i="15"/>
  <c r="JN55" i="15"/>
  <c r="JM55" i="15"/>
  <c r="JL55" i="15"/>
  <c r="JK55" i="15"/>
  <c r="JJ55" i="15"/>
  <c r="JI55" i="15"/>
  <c r="JH55" i="15"/>
  <c r="JG55" i="15"/>
  <c r="JF55" i="15"/>
  <c r="JE55" i="15"/>
  <c r="JD55" i="15"/>
  <c r="JC55" i="15"/>
  <c r="JB55" i="15"/>
  <c r="JA55" i="15"/>
  <c r="IZ55" i="15"/>
  <c r="IY55" i="15"/>
  <c r="IX55" i="15"/>
  <c r="IW55" i="15"/>
  <c r="IV55" i="15"/>
  <c r="IU55" i="15"/>
  <c r="IT55" i="15"/>
  <c r="IS55" i="15"/>
  <c r="IR55" i="15"/>
  <c r="IQ55" i="15"/>
  <c r="IP55" i="15"/>
  <c r="IO55" i="15"/>
  <c r="IN55" i="15"/>
  <c r="IM55" i="15"/>
  <c r="IL55" i="15"/>
  <c r="IK55" i="15"/>
  <c r="IJ55" i="15"/>
  <c r="II55" i="15"/>
  <c r="IH55" i="15"/>
  <c r="IG55" i="15"/>
  <c r="IF55" i="15"/>
  <c r="IE55" i="15"/>
  <c r="ID55" i="15"/>
  <c r="IC55" i="15"/>
  <c r="IB55" i="15"/>
  <c r="IA55" i="15"/>
  <c r="HZ55" i="15"/>
  <c r="HY55" i="15"/>
  <c r="HX55" i="15"/>
  <c r="HW55" i="15"/>
  <c r="HV55" i="15"/>
  <c r="HU55" i="15"/>
  <c r="HT55" i="15"/>
  <c r="HS55" i="15"/>
  <c r="HR55" i="15"/>
  <c r="HQ55" i="15"/>
  <c r="HP55" i="15"/>
  <c r="HO55" i="15"/>
  <c r="HN55" i="15"/>
  <c r="HM55" i="15"/>
  <c r="HL55" i="15"/>
  <c r="HK55" i="15"/>
  <c r="HJ55" i="15"/>
  <c r="HI55" i="15"/>
  <c r="HH55" i="15"/>
  <c r="HG55" i="15"/>
  <c r="HF55" i="15"/>
  <c r="HE55" i="15"/>
  <c r="HD55" i="15"/>
  <c r="HC55" i="15"/>
  <c r="HB55" i="15"/>
  <c r="HA55" i="15"/>
  <c r="GZ55" i="15"/>
  <c r="GY55" i="15"/>
  <c r="GX55" i="15"/>
  <c r="GW55" i="15"/>
  <c r="GV55" i="15"/>
  <c r="GU55" i="15"/>
  <c r="GT55" i="15"/>
  <c r="GS55" i="15"/>
  <c r="GR55" i="15"/>
  <c r="GQ55" i="15"/>
  <c r="GP55" i="15"/>
  <c r="GO55" i="15"/>
  <c r="GN55" i="15"/>
  <c r="GM55" i="15"/>
  <c r="GL55" i="15"/>
  <c r="GK55" i="15"/>
  <c r="GJ55" i="15"/>
  <c r="GI55" i="15"/>
  <c r="GH55" i="15"/>
  <c r="GG55" i="15"/>
  <c r="GF55" i="15"/>
  <c r="GE55" i="15"/>
  <c r="GD55" i="15"/>
  <c r="GC55" i="15"/>
  <c r="GB55" i="15"/>
  <c r="GA55" i="15"/>
  <c r="FZ55" i="15"/>
  <c r="FY55" i="15"/>
  <c r="FX55" i="15"/>
  <c r="FW55" i="15"/>
  <c r="FV55" i="15"/>
  <c r="FU55" i="15"/>
  <c r="FT55" i="15"/>
  <c r="FS55" i="15"/>
  <c r="FR55" i="15"/>
  <c r="FQ55" i="15"/>
  <c r="FP55" i="15"/>
  <c r="FO55" i="15"/>
  <c r="FN55" i="15"/>
  <c r="FM55" i="15"/>
  <c r="FL55" i="15"/>
  <c r="FK55" i="15"/>
  <c r="FJ55" i="15"/>
  <c r="FI55" i="15"/>
  <c r="FH55" i="15"/>
  <c r="FG55" i="15"/>
  <c r="FF55" i="15"/>
  <c r="FE55" i="15"/>
  <c r="FD55" i="15"/>
  <c r="FC55" i="15"/>
  <c r="FB55" i="15"/>
  <c r="FA55" i="15"/>
  <c r="EZ55" i="15"/>
  <c r="EY55" i="15"/>
  <c r="EX55" i="15"/>
  <c r="EW55" i="15"/>
  <c r="EV55" i="15"/>
  <c r="EU55" i="15"/>
  <c r="ET55" i="15"/>
  <c r="ES55" i="15"/>
  <c r="ER55" i="15"/>
  <c r="EQ55" i="15"/>
  <c r="EP55" i="15"/>
  <c r="EO55" i="15"/>
  <c r="EN55" i="15"/>
  <c r="EM55" i="15"/>
  <c r="EL55" i="15"/>
  <c r="EK55" i="15"/>
  <c r="EJ55" i="15"/>
  <c r="EI55" i="15"/>
  <c r="EH55" i="15"/>
  <c r="EG55" i="15"/>
  <c r="EF55" i="15"/>
  <c r="EE55" i="15"/>
  <c r="ED55" i="15"/>
  <c r="EC55" i="15"/>
  <c r="EB55" i="15"/>
  <c r="EA55" i="15"/>
  <c r="DZ55" i="15"/>
  <c r="DY55" i="15"/>
  <c r="DX55" i="15"/>
  <c r="DW55" i="15"/>
  <c r="DV55" i="15"/>
  <c r="DU55" i="15"/>
  <c r="DT55" i="15"/>
  <c r="DS55" i="15"/>
  <c r="DR55" i="15"/>
  <c r="DQ55" i="15"/>
  <c r="DP55" i="15"/>
  <c r="DO55" i="15"/>
  <c r="DN55" i="15"/>
  <c r="DM55" i="15"/>
  <c r="DL55" i="15"/>
  <c r="DK55" i="15"/>
  <c r="DJ55" i="15"/>
  <c r="DI55" i="15"/>
  <c r="DH55" i="15"/>
  <c r="DG55" i="15"/>
  <c r="DF55" i="15"/>
  <c r="DE55" i="15"/>
  <c r="DD55" i="15"/>
  <c r="DC55" i="15"/>
  <c r="DB55" i="15"/>
  <c r="DA55" i="15"/>
  <c r="CZ55" i="15"/>
  <c r="CY55" i="15"/>
  <c r="CX55" i="15"/>
  <c r="CW55" i="15"/>
  <c r="CV55" i="15"/>
  <c r="CU55" i="15"/>
  <c r="CT55" i="15"/>
  <c r="CS55" i="15"/>
  <c r="CR55" i="15"/>
  <c r="CQ55" i="15"/>
  <c r="CP55" i="15"/>
  <c r="CO55" i="15"/>
  <c r="CN55" i="15"/>
  <c r="CM55" i="15"/>
  <c r="CL55" i="15"/>
  <c r="CK55" i="15"/>
  <c r="CJ55" i="15"/>
  <c r="CI55" i="15"/>
  <c r="CH55" i="15"/>
  <c r="CG55" i="15"/>
  <c r="CF55" i="15"/>
  <c r="CE55" i="15"/>
  <c r="CD55" i="15"/>
  <c r="CC55" i="15"/>
  <c r="CB55" i="15"/>
  <c r="CA55" i="15"/>
  <c r="BZ55" i="15"/>
  <c r="BY55" i="15"/>
  <c r="BX55" i="15"/>
  <c r="BW55" i="15"/>
  <c r="BV55" i="15"/>
  <c r="BU55" i="15"/>
  <c r="BT55" i="15"/>
  <c r="BS55" i="15"/>
  <c r="BR55" i="15"/>
  <c r="BQ55" i="15"/>
  <c r="BP55" i="15"/>
  <c r="BO55" i="15"/>
  <c r="BN55" i="15"/>
  <c r="BM55" i="15"/>
  <c r="BL55" i="15"/>
  <c r="BK55" i="15"/>
  <c r="BJ55" i="15"/>
  <c r="BI55" i="15"/>
  <c r="BH55" i="15"/>
  <c r="BG55" i="15"/>
  <c r="BF55" i="15"/>
  <c r="BE55" i="15"/>
  <c r="BD55" i="15"/>
  <c r="BC55" i="15"/>
  <c r="BB55" i="15"/>
  <c r="BA55" i="15"/>
  <c r="AZ55" i="15"/>
  <c r="AY55" i="15"/>
  <c r="AX55" i="15"/>
  <c r="AW55" i="15"/>
  <c r="AV55" i="15"/>
  <c r="AU55" i="15"/>
  <c r="AT55" i="15"/>
  <c r="AS55" i="15"/>
  <c r="AR55" i="15"/>
  <c r="AQ55" i="15"/>
  <c r="AP55" i="15"/>
  <c r="AO55" i="15"/>
  <c r="AN55" i="15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SQ54" i="15"/>
  <c r="SP54" i="15"/>
  <c r="SO54" i="15"/>
  <c r="SN54" i="15"/>
  <c r="SM54" i="15"/>
  <c r="SL54" i="15"/>
  <c r="SK54" i="15"/>
  <c r="SJ54" i="15"/>
  <c r="SI54" i="15"/>
  <c r="SH54" i="15"/>
  <c r="SG54" i="15"/>
  <c r="SF54" i="15"/>
  <c r="SE54" i="15"/>
  <c r="SD54" i="15"/>
  <c r="SC54" i="15"/>
  <c r="SB54" i="15"/>
  <c r="SA54" i="15"/>
  <c r="RZ54" i="15"/>
  <c r="RY54" i="15"/>
  <c r="RX54" i="15"/>
  <c r="RW54" i="15"/>
  <c r="RV54" i="15"/>
  <c r="RU54" i="15"/>
  <c r="RT54" i="15"/>
  <c r="RS54" i="15"/>
  <c r="RR54" i="15"/>
  <c r="RQ54" i="15"/>
  <c r="RP54" i="15"/>
  <c r="RO54" i="15"/>
  <c r="RN54" i="15"/>
  <c r="RM54" i="15"/>
  <c r="RL54" i="15"/>
  <c r="RK54" i="15"/>
  <c r="RJ54" i="15"/>
  <c r="RI54" i="15"/>
  <c r="RH54" i="15"/>
  <c r="RG54" i="15"/>
  <c r="RF54" i="15"/>
  <c r="RE54" i="15"/>
  <c r="RD54" i="15"/>
  <c r="RC54" i="15"/>
  <c r="RB54" i="15"/>
  <c r="RA54" i="15"/>
  <c r="QZ54" i="15"/>
  <c r="QY54" i="15"/>
  <c r="QX54" i="15"/>
  <c r="QW54" i="15"/>
  <c r="QV54" i="15"/>
  <c r="QU54" i="15"/>
  <c r="QT54" i="15"/>
  <c r="QS54" i="15"/>
  <c r="QR54" i="15"/>
  <c r="QQ54" i="15"/>
  <c r="QP54" i="15"/>
  <c r="QO54" i="15"/>
  <c r="QN54" i="15"/>
  <c r="QM54" i="15"/>
  <c r="QL54" i="15"/>
  <c r="QK54" i="15"/>
  <c r="QJ54" i="15"/>
  <c r="QI54" i="15"/>
  <c r="QH54" i="15"/>
  <c r="QG54" i="15"/>
  <c r="QF54" i="15"/>
  <c r="QE54" i="15"/>
  <c r="QD54" i="15"/>
  <c r="QC54" i="15"/>
  <c r="QB54" i="15"/>
  <c r="QA54" i="15"/>
  <c r="PZ54" i="15"/>
  <c r="PY54" i="15"/>
  <c r="PX54" i="15"/>
  <c r="PW54" i="15"/>
  <c r="PV54" i="15"/>
  <c r="PU54" i="15"/>
  <c r="PT54" i="15"/>
  <c r="PS54" i="15"/>
  <c r="PR54" i="15"/>
  <c r="PQ54" i="15"/>
  <c r="PP54" i="15"/>
  <c r="PO54" i="15"/>
  <c r="PN54" i="15"/>
  <c r="PM54" i="15"/>
  <c r="PL54" i="15"/>
  <c r="PK54" i="15"/>
  <c r="PJ54" i="15"/>
  <c r="PI54" i="15"/>
  <c r="PH54" i="15"/>
  <c r="PG54" i="15"/>
  <c r="PF54" i="15"/>
  <c r="PE54" i="15"/>
  <c r="PD54" i="15"/>
  <c r="PC54" i="15"/>
  <c r="PB54" i="15"/>
  <c r="PA54" i="15"/>
  <c r="OZ54" i="15"/>
  <c r="OY54" i="15"/>
  <c r="OX54" i="15"/>
  <c r="OW54" i="15"/>
  <c r="OV54" i="15"/>
  <c r="OU54" i="15"/>
  <c r="OT54" i="15"/>
  <c r="OS54" i="15"/>
  <c r="OR54" i="15"/>
  <c r="OQ54" i="15"/>
  <c r="OP54" i="15"/>
  <c r="OO54" i="15"/>
  <c r="ON54" i="15"/>
  <c r="OM54" i="15"/>
  <c r="OL54" i="15"/>
  <c r="OK54" i="15"/>
  <c r="OJ54" i="15"/>
  <c r="OI54" i="15"/>
  <c r="OH54" i="15"/>
  <c r="OG54" i="15"/>
  <c r="OF54" i="15"/>
  <c r="OE54" i="15"/>
  <c r="OD54" i="15"/>
  <c r="OC54" i="15"/>
  <c r="OB54" i="15"/>
  <c r="OA54" i="15"/>
  <c r="NZ54" i="15"/>
  <c r="NY54" i="15"/>
  <c r="NX54" i="15"/>
  <c r="NW54" i="15"/>
  <c r="NV54" i="15"/>
  <c r="NU54" i="15"/>
  <c r="NT54" i="15"/>
  <c r="NS54" i="15"/>
  <c r="NR54" i="15"/>
  <c r="NQ54" i="15"/>
  <c r="NP54" i="15"/>
  <c r="NO54" i="15"/>
  <c r="NN54" i="15"/>
  <c r="NM54" i="15"/>
  <c r="NL54" i="15"/>
  <c r="NK54" i="15"/>
  <c r="NJ54" i="15"/>
  <c r="NI54" i="15"/>
  <c r="NH54" i="15"/>
  <c r="NG54" i="15"/>
  <c r="NF54" i="15"/>
  <c r="NE54" i="15"/>
  <c r="ND54" i="15"/>
  <c r="NC54" i="15"/>
  <c r="NB54" i="15"/>
  <c r="NA54" i="15"/>
  <c r="MZ54" i="15"/>
  <c r="MY54" i="15"/>
  <c r="MX54" i="15"/>
  <c r="MW54" i="15"/>
  <c r="MV54" i="15"/>
  <c r="MU54" i="15"/>
  <c r="MT54" i="15"/>
  <c r="MS54" i="15"/>
  <c r="MR54" i="15"/>
  <c r="MQ54" i="15"/>
  <c r="MP54" i="15"/>
  <c r="MO54" i="15"/>
  <c r="MN54" i="15"/>
  <c r="MM54" i="15"/>
  <c r="ML54" i="15"/>
  <c r="MK54" i="15"/>
  <c r="MJ54" i="15"/>
  <c r="MI54" i="15"/>
  <c r="MH54" i="15"/>
  <c r="MG54" i="15"/>
  <c r="MF54" i="15"/>
  <c r="ME54" i="15"/>
  <c r="MD54" i="15"/>
  <c r="MC54" i="15"/>
  <c r="MB54" i="15"/>
  <c r="MA54" i="15"/>
  <c r="LZ54" i="15"/>
  <c r="LY54" i="15"/>
  <c r="LX54" i="15"/>
  <c r="LW54" i="15"/>
  <c r="LV54" i="15"/>
  <c r="LU54" i="15"/>
  <c r="LT54" i="15"/>
  <c r="LS54" i="15"/>
  <c r="LR54" i="15"/>
  <c r="LQ54" i="15"/>
  <c r="LP54" i="15"/>
  <c r="LO54" i="15"/>
  <c r="LN54" i="15"/>
  <c r="LM54" i="15"/>
  <c r="LL54" i="15"/>
  <c r="LK54" i="15"/>
  <c r="LJ54" i="15"/>
  <c r="LI54" i="15"/>
  <c r="LH54" i="15"/>
  <c r="LG54" i="15"/>
  <c r="LF54" i="15"/>
  <c r="LE54" i="15"/>
  <c r="LD54" i="15"/>
  <c r="LC54" i="15"/>
  <c r="LB54" i="15"/>
  <c r="LA54" i="15"/>
  <c r="KZ54" i="15"/>
  <c r="KY54" i="15"/>
  <c r="KX54" i="15"/>
  <c r="KW54" i="15"/>
  <c r="KV54" i="15"/>
  <c r="KU54" i="15"/>
  <c r="KT54" i="15"/>
  <c r="KS54" i="15"/>
  <c r="KR54" i="15"/>
  <c r="KQ54" i="15"/>
  <c r="KP54" i="15"/>
  <c r="KO54" i="15"/>
  <c r="KN54" i="15"/>
  <c r="KM54" i="15"/>
  <c r="KL54" i="15"/>
  <c r="KK54" i="15"/>
  <c r="KJ54" i="15"/>
  <c r="KI54" i="15"/>
  <c r="KH54" i="15"/>
  <c r="KG54" i="15"/>
  <c r="KF54" i="15"/>
  <c r="KE54" i="15"/>
  <c r="KD54" i="15"/>
  <c r="KC54" i="15"/>
  <c r="KB54" i="15"/>
  <c r="KA54" i="15"/>
  <c r="JZ54" i="15"/>
  <c r="JY54" i="15"/>
  <c r="JX54" i="15"/>
  <c r="JW54" i="15"/>
  <c r="JV54" i="15"/>
  <c r="JU54" i="15"/>
  <c r="JT54" i="15"/>
  <c r="JS54" i="15"/>
  <c r="JR54" i="15"/>
  <c r="JQ54" i="15"/>
  <c r="JP54" i="15"/>
  <c r="JO54" i="15"/>
  <c r="JN54" i="15"/>
  <c r="JM54" i="15"/>
  <c r="JL54" i="15"/>
  <c r="JK54" i="15"/>
  <c r="JJ54" i="15"/>
  <c r="JI54" i="15"/>
  <c r="JH54" i="15"/>
  <c r="JG54" i="15"/>
  <c r="JF54" i="15"/>
  <c r="JE54" i="15"/>
  <c r="JD54" i="15"/>
  <c r="JC54" i="15"/>
  <c r="JB54" i="15"/>
  <c r="JA54" i="15"/>
  <c r="IZ54" i="15"/>
  <c r="IY54" i="15"/>
  <c r="IX54" i="15"/>
  <c r="IW54" i="15"/>
  <c r="IV54" i="15"/>
  <c r="IU54" i="15"/>
  <c r="IT54" i="15"/>
  <c r="IS54" i="15"/>
  <c r="IR54" i="15"/>
  <c r="IQ54" i="15"/>
  <c r="IP54" i="15"/>
  <c r="IO54" i="15"/>
  <c r="IN54" i="15"/>
  <c r="IM54" i="15"/>
  <c r="IL54" i="15"/>
  <c r="IK54" i="15"/>
  <c r="IJ54" i="15"/>
  <c r="II54" i="15"/>
  <c r="IH54" i="15"/>
  <c r="IG54" i="15"/>
  <c r="IF54" i="15"/>
  <c r="IE54" i="15"/>
  <c r="ID54" i="15"/>
  <c r="IC54" i="15"/>
  <c r="IB54" i="15"/>
  <c r="IA54" i="15"/>
  <c r="HZ54" i="15"/>
  <c r="HY54" i="15"/>
  <c r="HX54" i="15"/>
  <c r="HW54" i="15"/>
  <c r="HV54" i="15"/>
  <c r="HU54" i="15"/>
  <c r="HT54" i="15"/>
  <c r="HS54" i="15"/>
  <c r="HR54" i="15"/>
  <c r="HQ54" i="15"/>
  <c r="HP54" i="15"/>
  <c r="HO54" i="15"/>
  <c r="HN54" i="15"/>
  <c r="HM54" i="15"/>
  <c r="HL54" i="15"/>
  <c r="HK54" i="15"/>
  <c r="HJ54" i="15"/>
  <c r="HI54" i="15"/>
  <c r="HH54" i="15"/>
  <c r="HG54" i="15"/>
  <c r="HF54" i="15"/>
  <c r="HE54" i="15"/>
  <c r="HD54" i="15"/>
  <c r="HC54" i="15"/>
  <c r="HB54" i="15"/>
  <c r="HA54" i="15"/>
  <c r="GZ54" i="15"/>
  <c r="GY54" i="15"/>
  <c r="GX54" i="15"/>
  <c r="GW54" i="15"/>
  <c r="GV54" i="15"/>
  <c r="GU54" i="15"/>
  <c r="GT54" i="15"/>
  <c r="GS54" i="15"/>
  <c r="GR54" i="15"/>
  <c r="GQ54" i="15"/>
  <c r="GP54" i="15"/>
  <c r="GO54" i="15"/>
  <c r="GN54" i="15"/>
  <c r="GM54" i="15"/>
  <c r="GL54" i="15"/>
  <c r="GK54" i="15"/>
  <c r="GJ54" i="15"/>
  <c r="GI54" i="15"/>
  <c r="GH54" i="15"/>
  <c r="GG54" i="15"/>
  <c r="GF54" i="15"/>
  <c r="GE54" i="15"/>
  <c r="GD54" i="15"/>
  <c r="GC54" i="15"/>
  <c r="GB54" i="15"/>
  <c r="GA54" i="15"/>
  <c r="FZ54" i="15"/>
  <c r="FY54" i="15"/>
  <c r="FX54" i="15"/>
  <c r="FW54" i="15"/>
  <c r="FV54" i="15"/>
  <c r="FU54" i="15"/>
  <c r="FT54" i="15"/>
  <c r="FS54" i="15"/>
  <c r="FR54" i="15"/>
  <c r="FQ54" i="15"/>
  <c r="FP54" i="15"/>
  <c r="FO54" i="15"/>
  <c r="FN54" i="15"/>
  <c r="FM54" i="15"/>
  <c r="FL54" i="15"/>
  <c r="FK54" i="15"/>
  <c r="FJ54" i="15"/>
  <c r="FI54" i="15"/>
  <c r="FH54" i="15"/>
  <c r="FG54" i="15"/>
  <c r="FF54" i="15"/>
  <c r="FE54" i="15"/>
  <c r="FD54" i="15"/>
  <c r="FC54" i="15"/>
  <c r="FB54" i="15"/>
  <c r="FA54" i="15"/>
  <c r="EZ54" i="15"/>
  <c r="EY54" i="15"/>
  <c r="EX54" i="15"/>
  <c r="EW54" i="15"/>
  <c r="EV54" i="15"/>
  <c r="EU54" i="15"/>
  <c r="ET54" i="15"/>
  <c r="ES54" i="15"/>
  <c r="ER54" i="15"/>
  <c r="EQ54" i="15"/>
  <c r="EP54" i="15"/>
  <c r="EO54" i="15"/>
  <c r="EN54" i="15"/>
  <c r="EM54" i="15"/>
  <c r="EL54" i="15"/>
  <c r="EK54" i="15"/>
  <c r="EJ54" i="15"/>
  <c r="EI54" i="15"/>
  <c r="EH54" i="15"/>
  <c r="EG54" i="15"/>
  <c r="EF54" i="15"/>
  <c r="EE54" i="15"/>
  <c r="ED54" i="15"/>
  <c r="EC54" i="15"/>
  <c r="EB54" i="15"/>
  <c r="EA54" i="15"/>
  <c r="DZ54" i="15"/>
  <c r="DY54" i="15"/>
  <c r="DX54" i="15"/>
  <c r="DW54" i="15"/>
  <c r="DV54" i="15"/>
  <c r="DU54" i="15"/>
  <c r="DT54" i="15"/>
  <c r="DS54" i="15"/>
  <c r="DR54" i="15"/>
  <c r="DQ54" i="15"/>
  <c r="DP54" i="15"/>
  <c r="DO54" i="15"/>
  <c r="DN54" i="15"/>
  <c r="DM54" i="15"/>
  <c r="DL54" i="15"/>
  <c r="DK54" i="15"/>
  <c r="DJ54" i="15"/>
  <c r="DI54" i="15"/>
  <c r="DH54" i="15"/>
  <c r="DG54" i="15"/>
  <c r="DF54" i="15"/>
  <c r="DE54" i="15"/>
  <c r="DD54" i="15"/>
  <c r="DC54" i="15"/>
  <c r="DB54" i="15"/>
  <c r="DA54" i="15"/>
  <c r="CZ54" i="15"/>
  <c r="CY54" i="15"/>
  <c r="CX54" i="15"/>
  <c r="CW54" i="15"/>
  <c r="CV54" i="15"/>
  <c r="CU54" i="15"/>
  <c r="CT54" i="15"/>
  <c r="CS54" i="15"/>
  <c r="CR54" i="15"/>
  <c r="CQ54" i="15"/>
  <c r="CP54" i="15"/>
  <c r="CO54" i="15"/>
  <c r="CN54" i="15"/>
  <c r="CM54" i="15"/>
  <c r="CL54" i="15"/>
  <c r="CK54" i="15"/>
  <c r="CJ54" i="15"/>
  <c r="CI54" i="15"/>
  <c r="CH54" i="15"/>
  <c r="CG54" i="15"/>
  <c r="CF54" i="15"/>
  <c r="CE54" i="15"/>
  <c r="CD54" i="15"/>
  <c r="CC54" i="15"/>
  <c r="CB54" i="15"/>
  <c r="CA54" i="15"/>
  <c r="BZ54" i="15"/>
  <c r="BY54" i="15"/>
  <c r="BX54" i="15"/>
  <c r="BW54" i="15"/>
  <c r="BV54" i="15"/>
  <c r="BU54" i="15"/>
  <c r="BT54" i="15"/>
  <c r="BS54" i="15"/>
  <c r="BR54" i="15"/>
  <c r="BQ54" i="15"/>
  <c r="BP54" i="15"/>
  <c r="BO54" i="15"/>
  <c r="BN54" i="15"/>
  <c r="BM54" i="15"/>
  <c r="BL54" i="15"/>
  <c r="BK54" i="15"/>
  <c r="BJ54" i="15"/>
  <c r="BI54" i="15"/>
  <c r="BH54" i="15"/>
  <c r="BG54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AQ54" i="15"/>
  <c r="AP54" i="15"/>
  <c r="AO54" i="15"/>
  <c r="AN54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SQ53" i="15"/>
  <c r="SP53" i="15"/>
  <c r="SO53" i="15"/>
  <c r="SN53" i="15"/>
  <c r="SM53" i="15"/>
  <c r="SL53" i="15"/>
  <c r="SK53" i="15"/>
  <c r="SJ53" i="15"/>
  <c r="SI53" i="15"/>
  <c r="SH53" i="15"/>
  <c r="SG53" i="15"/>
  <c r="SF53" i="15"/>
  <c r="SE53" i="15"/>
  <c r="SD53" i="15"/>
  <c r="SC53" i="15"/>
  <c r="SB53" i="15"/>
  <c r="SA53" i="15"/>
  <c r="RZ53" i="15"/>
  <c r="RY53" i="15"/>
  <c r="RX53" i="15"/>
  <c r="RW53" i="15"/>
  <c r="RV53" i="15"/>
  <c r="RU53" i="15"/>
  <c r="RT53" i="15"/>
  <c r="RS53" i="15"/>
  <c r="RR53" i="15"/>
  <c r="RQ53" i="15"/>
  <c r="RP53" i="15"/>
  <c r="RO53" i="15"/>
  <c r="RN53" i="15"/>
  <c r="RM53" i="15"/>
  <c r="RL53" i="15"/>
  <c r="RK53" i="15"/>
  <c r="RJ53" i="15"/>
  <c r="RI53" i="15"/>
  <c r="RH53" i="15"/>
  <c r="RG53" i="15"/>
  <c r="RF53" i="15"/>
  <c r="RE53" i="15"/>
  <c r="RD53" i="15"/>
  <c r="RC53" i="15"/>
  <c r="RB53" i="15"/>
  <c r="RA53" i="15"/>
  <c r="QZ53" i="15"/>
  <c r="QY53" i="15"/>
  <c r="QX53" i="15"/>
  <c r="QW53" i="15"/>
  <c r="QV53" i="15"/>
  <c r="QU53" i="15"/>
  <c r="QT53" i="15"/>
  <c r="QS53" i="15"/>
  <c r="QR53" i="15"/>
  <c r="QQ53" i="15"/>
  <c r="QP53" i="15"/>
  <c r="QO53" i="15"/>
  <c r="QN53" i="15"/>
  <c r="QM53" i="15"/>
  <c r="QL53" i="15"/>
  <c r="QK53" i="15"/>
  <c r="QJ53" i="15"/>
  <c r="QI53" i="15"/>
  <c r="QH53" i="15"/>
  <c r="QG53" i="15"/>
  <c r="QF53" i="15"/>
  <c r="QE53" i="15"/>
  <c r="QD53" i="15"/>
  <c r="QC53" i="15"/>
  <c r="QB53" i="15"/>
  <c r="QA53" i="15"/>
  <c r="PZ53" i="15"/>
  <c r="PY53" i="15"/>
  <c r="PX53" i="15"/>
  <c r="PW53" i="15"/>
  <c r="PV53" i="15"/>
  <c r="PU53" i="15"/>
  <c r="PT53" i="15"/>
  <c r="PS53" i="15"/>
  <c r="PR53" i="15"/>
  <c r="PQ53" i="15"/>
  <c r="PP53" i="15"/>
  <c r="PO53" i="15"/>
  <c r="PN53" i="15"/>
  <c r="PM53" i="15"/>
  <c r="PL53" i="15"/>
  <c r="PK53" i="15"/>
  <c r="PJ53" i="15"/>
  <c r="PI53" i="15"/>
  <c r="PH53" i="15"/>
  <c r="PG53" i="15"/>
  <c r="PF53" i="15"/>
  <c r="PE53" i="15"/>
  <c r="PD53" i="15"/>
  <c r="PC53" i="15"/>
  <c r="PB53" i="15"/>
  <c r="PA53" i="15"/>
  <c r="OZ53" i="15"/>
  <c r="OY53" i="15"/>
  <c r="OX53" i="15"/>
  <c r="OW53" i="15"/>
  <c r="OV53" i="15"/>
  <c r="OU53" i="15"/>
  <c r="OT53" i="15"/>
  <c r="OS53" i="15"/>
  <c r="OR53" i="15"/>
  <c r="OQ53" i="15"/>
  <c r="OP53" i="15"/>
  <c r="OO53" i="15"/>
  <c r="ON53" i="15"/>
  <c r="OM53" i="15"/>
  <c r="OL53" i="15"/>
  <c r="OK53" i="15"/>
  <c r="OJ53" i="15"/>
  <c r="OI53" i="15"/>
  <c r="OH53" i="15"/>
  <c r="OG53" i="15"/>
  <c r="OF53" i="15"/>
  <c r="OE53" i="15"/>
  <c r="OD53" i="15"/>
  <c r="OC53" i="15"/>
  <c r="OB53" i="15"/>
  <c r="OA53" i="15"/>
  <c r="NZ53" i="15"/>
  <c r="NY53" i="15"/>
  <c r="NX53" i="15"/>
  <c r="NW53" i="15"/>
  <c r="NV53" i="15"/>
  <c r="NU53" i="15"/>
  <c r="NT53" i="15"/>
  <c r="NS53" i="15"/>
  <c r="NR53" i="15"/>
  <c r="NQ53" i="15"/>
  <c r="NP53" i="15"/>
  <c r="NO53" i="15"/>
  <c r="NN53" i="15"/>
  <c r="NM53" i="15"/>
  <c r="NL53" i="15"/>
  <c r="NK53" i="15"/>
  <c r="NJ53" i="15"/>
  <c r="NI53" i="15"/>
  <c r="NH53" i="15"/>
  <c r="NG53" i="15"/>
  <c r="NF53" i="15"/>
  <c r="NE53" i="15"/>
  <c r="ND53" i="15"/>
  <c r="NC53" i="15"/>
  <c r="NB53" i="15"/>
  <c r="NA53" i="15"/>
  <c r="MZ53" i="15"/>
  <c r="MY53" i="15"/>
  <c r="MX53" i="15"/>
  <c r="MW53" i="15"/>
  <c r="MV53" i="15"/>
  <c r="MU53" i="15"/>
  <c r="MT53" i="15"/>
  <c r="MS53" i="15"/>
  <c r="MR53" i="15"/>
  <c r="MQ53" i="15"/>
  <c r="MP53" i="15"/>
  <c r="MO53" i="15"/>
  <c r="MN53" i="15"/>
  <c r="MM53" i="15"/>
  <c r="ML53" i="15"/>
  <c r="MK53" i="15"/>
  <c r="MJ53" i="15"/>
  <c r="MI53" i="15"/>
  <c r="MH53" i="15"/>
  <c r="MG53" i="15"/>
  <c r="MF53" i="15"/>
  <c r="ME53" i="15"/>
  <c r="MD53" i="15"/>
  <c r="MC53" i="15"/>
  <c r="MB53" i="15"/>
  <c r="MA53" i="15"/>
  <c r="LZ53" i="15"/>
  <c r="LY53" i="15"/>
  <c r="LX53" i="15"/>
  <c r="LW53" i="15"/>
  <c r="LV53" i="15"/>
  <c r="LU53" i="15"/>
  <c r="LT53" i="15"/>
  <c r="LS53" i="15"/>
  <c r="LR53" i="15"/>
  <c r="LQ53" i="15"/>
  <c r="LP53" i="15"/>
  <c r="LO53" i="15"/>
  <c r="LN53" i="15"/>
  <c r="LM53" i="15"/>
  <c r="LL53" i="15"/>
  <c r="LK53" i="15"/>
  <c r="LJ53" i="15"/>
  <c r="LI53" i="15"/>
  <c r="LH53" i="15"/>
  <c r="LG53" i="15"/>
  <c r="LF53" i="15"/>
  <c r="LE53" i="15"/>
  <c r="LD53" i="15"/>
  <c r="LC53" i="15"/>
  <c r="LB53" i="15"/>
  <c r="LA53" i="15"/>
  <c r="KZ53" i="15"/>
  <c r="KY53" i="15"/>
  <c r="KX53" i="15"/>
  <c r="KW53" i="15"/>
  <c r="KV53" i="15"/>
  <c r="KU53" i="15"/>
  <c r="KT53" i="15"/>
  <c r="KS53" i="15"/>
  <c r="KR53" i="15"/>
  <c r="KQ53" i="15"/>
  <c r="KP53" i="15"/>
  <c r="KO53" i="15"/>
  <c r="KN53" i="15"/>
  <c r="KM53" i="15"/>
  <c r="KL53" i="15"/>
  <c r="KK53" i="15"/>
  <c r="KJ53" i="15"/>
  <c r="KI53" i="15"/>
  <c r="KH53" i="15"/>
  <c r="KG53" i="15"/>
  <c r="KF53" i="15"/>
  <c r="KE53" i="15"/>
  <c r="KD53" i="15"/>
  <c r="KC53" i="15"/>
  <c r="KB53" i="15"/>
  <c r="KA53" i="15"/>
  <c r="JZ53" i="15"/>
  <c r="JY53" i="15"/>
  <c r="JX53" i="15"/>
  <c r="JW53" i="15"/>
  <c r="JV53" i="15"/>
  <c r="JU53" i="15"/>
  <c r="JT53" i="15"/>
  <c r="JS53" i="15"/>
  <c r="JR53" i="15"/>
  <c r="JQ53" i="15"/>
  <c r="JP53" i="15"/>
  <c r="JO53" i="15"/>
  <c r="JN53" i="15"/>
  <c r="JM53" i="15"/>
  <c r="JL53" i="15"/>
  <c r="JK53" i="15"/>
  <c r="JJ53" i="15"/>
  <c r="JI53" i="15"/>
  <c r="JH53" i="15"/>
  <c r="JG53" i="15"/>
  <c r="JF53" i="15"/>
  <c r="JE53" i="15"/>
  <c r="JD53" i="15"/>
  <c r="JC53" i="15"/>
  <c r="JB53" i="15"/>
  <c r="JA53" i="15"/>
  <c r="IZ53" i="15"/>
  <c r="IY53" i="15"/>
  <c r="IX53" i="15"/>
  <c r="IW53" i="15"/>
  <c r="IV53" i="15"/>
  <c r="IU53" i="15"/>
  <c r="IT53" i="15"/>
  <c r="IS53" i="15"/>
  <c r="IR53" i="15"/>
  <c r="IQ53" i="15"/>
  <c r="IP53" i="15"/>
  <c r="IO53" i="15"/>
  <c r="IN53" i="15"/>
  <c r="IM53" i="15"/>
  <c r="IL53" i="15"/>
  <c r="IK53" i="15"/>
  <c r="IJ53" i="15"/>
  <c r="II53" i="15"/>
  <c r="IH53" i="15"/>
  <c r="IG53" i="15"/>
  <c r="IF53" i="15"/>
  <c r="IE53" i="15"/>
  <c r="ID53" i="15"/>
  <c r="IC53" i="15"/>
  <c r="IB53" i="15"/>
  <c r="IA53" i="15"/>
  <c r="HZ53" i="15"/>
  <c r="HY53" i="15"/>
  <c r="HX53" i="15"/>
  <c r="HW53" i="15"/>
  <c r="HV53" i="15"/>
  <c r="HU53" i="15"/>
  <c r="HT53" i="15"/>
  <c r="HS53" i="15"/>
  <c r="HR53" i="15"/>
  <c r="HQ53" i="15"/>
  <c r="HP53" i="15"/>
  <c r="HO53" i="15"/>
  <c r="HN53" i="15"/>
  <c r="HM53" i="15"/>
  <c r="HL53" i="15"/>
  <c r="HK53" i="15"/>
  <c r="HJ53" i="15"/>
  <c r="HI53" i="15"/>
  <c r="HH53" i="15"/>
  <c r="HG53" i="15"/>
  <c r="HF53" i="15"/>
  <c r="HE53" i="15"/>
  <c r="HD53" i="15"/>
  <c r="HC53" i="15"/>
  <c r="HB53" i="15"/>
  <c r="HA53" i="15"/>
  <c r="GZ53" i="15"/>
  <c r="GY53" i="15"/>
  <c r="GX53" i="15"/>
  <c r="GW53" i="15"/>
  <c r="GV53" i="15"/>
  <c r="GU53" i="15"/>
  <c r="GT53" i="15"/>
  <c r="GS53" i="15"/>
  <c r="GR53" i="15"/>
  <c r="GQ53" i="15"/>
  <c r="GP53" i="15"/>
  <c r="GO53" i="15"/>
  <c r="GN53" i="15"/>
  <c r="GM53" i="15"/>
  <c r="GL53" i="15"/>
  <c r="GK53" i="15"/>
  <c r="GJ53" i="15"/>
  <c r="GI53" i="15"/>
  <c r="GH53" i="15"/>
  <c r="GG53" i="15"/>
  <c r="GF53" i="15"/>
  <c r="GE53" i="15"/>
  <c r="GD53" i="15"/>
  <c r="GC53" i="15"/>
  <c r="GB53" i="15"/>
  <c r="GA53" i="15"/>
  <c r="FZ53" i="15"/>
  <c r="FY53" i="15"/>
  <c r="FX53" i="15"/>
  <c r="FW53" i="15"/>
  <c r="FV53" i="15"/>
  <c r="FU53" i="15"/>
  <c r="FT53" i="15"/>
  <c r="FS53" i="15"/>
  <c r="FR53" i="15"/>
  <c r="FQ53" i="15"/>
  <c r="FP53" i="15"/>
  <c r="FO53" i="15"/>
  <c r="FN53" i="15"/>
  <c r="FM53" i="15"/>
  <c r="FL53" i="15"/>
  <c r="FK53" i="15"/>
  <c r="FJ53" i="15"/>
  <c r="FI53" i="15"/>
  <c r="FH53" i="15"/>
  <c r="FG53" i="15"/>
  <c r="FF53" i="15"/>
  <c r="FE53" i="15"/>
  <c r="FD53" i="15"/>
  <c r="FC53" i="15"/>
  <c r="FB53" i="15"/>
  <c r="FA53" i="15"/>
  <c r="EZ53" i="15"/>
  <c r="EY53" i="15"/>
  <c r="EX53" i="15"/>
  <c r="EW53" i="15"/>
  <c r="EV53" i="15"/>
  <c r="EU53" i="15"/>
  <c r="ET53" i="15"/>
  <c r="ES53" i="15"/>
  <c r="ER53" i="15"/>
  <c r="EQ53" i="15"/>
  <c r="EP53" i="15"/>
  <c r="EO53" i="15"/>
  <c r="EN53" i="15"/>
  <c r="EM53" i="15"/>
  <c r="EL53" i="15"/>
  <c r="EK53" i="15"/>
  <c r="EJ53" i="15"/>
  <c r="EI53" i="15"/>
  <c r="EH53" i="15"/>
  <c r="EG53" i="15"/>
  <c r="EF53" i="15"/>
  <c r="EE53" i="15"/>
  <c r="ED53" i="15"/>
  <c r="EC53" i="15"/>
  <c r="EB53" i="15"/>
  <c r="EA53" i="15"/>
  <c r="DZ53" i="15"/>
  <c r="DY53" i="15"/>
  <c r="DX53" i="15"/>
  <c r="DW53" i="15"/>
  <c r="DV53" i="15"/>
  <c r="DU53" i="15"/>
  <c r="DT53" i="15"/>
  <c r="DS53" i="15"/>
  <c r="DR53" i="15"/>
  <c r="DQ53" i="15"/>
  <c r="DP53" i="15"/>
  <c r="DO53" i="15"/>
  <c r="DN53" i="15"/>
  <c r="DM53" i="15"/>
  <c r="DL53" i="15"/>
  <c r="DK53" i="15"/>
  <c r="DJ53" i="15"/>
  <c r="DI53" i="15"/>
  <c r="DH53" i="15"/>
  <c r="DG53" i="15"/>
  <c r="DF53" i="15"/>
  <c r="DE53" i="15"/>
  <c r="DD53" i="15"/>
  <c r="DC53" i="15"/>
  <c r="DB53" i="15"/>
  <c r="DA53" i="15"/>
  <c r="CZ53" i="15"/>
  <c r="CY53" i="15"/>
  <c r="CX53" i="15"/>
  <c r="CW53" i="15"/>
  <c r="CV53" i="15"/>
  <c r="CU53" i="15"/>
  <c r="CT53" i="15"/>
  <c r="CS53" i="15"/>
  <c r="CR53" i="15"/>
  <c r="CQ53" i="15"/>
  <c r="CP53" i="15"/>
  <c r="CO53" i="15"/>
  <c r="CN53" i="15"/>
  <c r="CM53" i="15"/>
  <c r="CL53" i="15"/>
  <c r="CK53" i="15"/>
  <c r="CJ53" i="15"/>
  <c r="CI53" i="15"/>
  <c r="CH53" i="15"/>
  <c r="CG53" i="15"/>
  <c r="CF53" i="15"/>
  <c r="CE53" i="15"/>
  <c r="CD53" i="15"/>
  <c r="CC53" i="15"/>
  <c r="CB53" i="15"/>
  <c r="CA53" i="15"/>
  <c r="BZ53" i="15"/>
  <c r="BY53" i="15"/>
  <c r="BX53" i="15"/>
  <c r="BW53" i="15"/>
  <c r="BV53" i="15"/>
  <c r="BU53" i="15"/>
  <c r="BT53" i="15"/>
  <c r="BS53" i="15"/>
  <c r="BR53" i="15"/>
  <c r="BQ53" i="15"/>
  <c r="BP53" i="15"/>
  <c r="BO53" i="15"/>
  <c r="BN53" i="15"/>
  <c r="BM53" i="15"/>
  <c r="BL53" i="15"/>
  <c r="BK53" i="15"/>
  <c r="BJ53" i="15"/>
  <c r="BI53" i="15"/>
  <c r="BH53" i="15"/>
  <c r="BG53" i="15"/>
  <c r="BF53" i="15"/>
  <c r="BE53" i="15"/>
  <c r="BD53" i="15"/>
  <c r="BC53" i="15"/>
  <c r="BB53" i="15"/>
  <c r="BA53" i="15"/>
  <c r="AZ53" i="15"/>
  <c r="AY53" i="15"/>
  <c r="AX53" i="15"/>
  <c r="AW53" i="15"/>
  <c r="AV53" i="15"/>
  <c r="AU53" i="15"/>
  <c r="AT53" i="15"/>
  <c r="AS53" i="15"/>
  <c r="AR53" i="15"/>
  <c r="AQ53" i="15"/>
  <c r="AP53" i="15"/>
  <c r="AO53" i="15"/>
  <c r="AN53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SQ52" i="15"/>
  <c r="SP52" i="15"/>
  <c r="SO52" i="15"/>
  <c r="SN52" i="15"/>
  <c r="SM52" i="15"/>
  <c r="SL52" i="15"/>
  <c r="SK52" i="15"/>
  <c r="SJ52" i="15"/>
  <c r="SI52" i="15"/>
  <c r="SH52" i="15"/>
  <c r="SG52" i="15"/>
  <c r="SF52" i="15"/>
  <c r="SE52" i="15"/>
  <c r="SD52" i="15"/>
  <c r="SC52" i="15"/>
  <c r="SB52" i="15"/>
  <c r="SA52" i="15"/>
  <c r="RZ52" i="15"/>
  <c r="RY52" i="15"/>
  <c r="RX52" i="15"/>
  <c r="RW52" i="15"/>
  <c r="RV52" i="15"/>
  <c r="RU52" i="15"/>
  <c r="RT52" i="15"/>
  <c r="RS52" i="15"/>
  <c r="RR52" i="15"/>
  <c r="RQ52" i="15"/>
  <c r="RP52" i="15"/>
  <c r="RO52" i="15"/>
  <c r="RN52" i="15"/>
  <c r="RM52" i="15"/>
  <c r="RL52" i="15"/>
  <c r="RK52" i="15"/>
  <c r="RJ52" i="15"/>
  <c r="RI52" i="15"/>
  <c r="RH52" i="15"/>
  <c r="RG52" i="15"/>
  <c r="RF52" i="15"/>
  <c r="RE52" i="15"/>
  <c r="RD52" i="15"/>
  <c r="RC52" i="15"/>
  <c r="RB52" i="15"/>
  <c r="RA52" i="15"/>
  <c r="QZ52" i="15"/>
  <c r="QY52" i="15"/>
  <c r="QX52" i="15"/>
  <c r="QW52" i="15"/>
  <c r="QV52" i="15"/>
  <c r="QU52" i="15"/>
  <c r="QT52" i="15"/>
  <c r="QS52" i="15"/>
  <c r="QR52" i="15"/>
  <c r="QQ52" i="15"/>
  <c r="QP52" i="15"/>
  <c r="QO52" i="15"/>
  <c r="QN52" i="15"/>
  <c r="QM52" i="15"/>
  <c r="QL52" i="15"/>
  <c r="QK52" i="15"/>
  <c r="QJ52" i="15"/>
  <c r="QI52" i="15"/>
  <c r="QH52" i="15"/>
  <c r="QG52" i="15"/>
  <c r="QF52" i="15"/>
  <c r="QE52" i="15"/>
  <c r="QD52" i="15"/>
  <c r="QC52" i="15"/>
  <c r="QB52" i="15"/>
  <c r="QA52" i="15"/>
  <c r="PZ52" i="15"/>
  <c r="PY52" i="15"/>
  <c r="PX52" i="15"/>
  <c r="PW52" i="15"/>
  <c r="PV52" i="15"/>
  <c r="PU52" i="15"/>
  <c r="PT52" i="15"/>
  <c r="PS52" i="15"/>
  <c r="PR52" i="15"/>
  <c r="PQ52" i="15"/>
  <c r="PP52" i="15"/>
  <c r="PO52" i="15"/>
  <c r="PN52" i="15"/>
  <c r="PM52" i="15"/>
  <c r="PL52" i="15"/>
  <c r="PK52" i="15"/>
  <c r="PJ52" i="15"/>
  <c r="PI52" i="15"/>
  <c r="PH52" i="15"/>
  <c r="PG52" i="15"/>
  <c r="PF52" i="15"/>
  <c r="PE52" i="15"/>
  <c r="PD52" i="15"/>
  <c r="PC52" i="15"/>
  <c r="PB52" i="15"/>
  <c r="PA52" i="15"/>
  <c r="OZ52" i="15"/>
  <c r="OY52" i="15"/>
  <c r="OX52" i="15"/>
  <c r="OW52" i="15"/>
  <c r="OV52" i="15"/>
  <c r="OU52" i="15"/>
  <c r="OT52" i="15"/>
  <c r="OS52" i="15"/>
  <c r="OR52" i="15"/>
  <c r="OQ52" i="15"/>
  <c r="OP52" i="15"/>
  <c r="OO52" i="15"/>
  <c r="ON52" i="15"/>
  <c r="OM52" i="15"/>
  <c r="OL52" i="15"/>
  <c r="OK52" i="15"/>
  <c r="OJ52" i="15"/>
  <c r="OI52" i="15"/>
  <c r="OH52" i="15"/>
  <c r="OG52" i="15"/>
  <c r="OF52" i="15"/>
  <c r="OE52" i="15"/>
  <c r="OD52" i="15"/>
  <c r="OC52" i="15"/>
  <c r="OB52" i="15"/>
  <c r="OA52" i="15"/>
  <c r="NZ52" i="15"/>
  <c r="NY52" i="15"/>
  <c r="NX52" i="15"/>
  <c r="NW52" i="15"/>
  <c r="NV52" i="15"/>
  <c r="NU52" i="15"/>
  <c r="NT52" i="15"/>
  <c r="NS52" i="15"/>
  <c r="NR52" i="15"/>
  <c r="NQ52" i="15"/>
  <c r="NP52" i="15"/>
  <c r="NO52" i="15"/>
  <c r="NN52" i="15"/>
  <c r="NM52" i="15"/>
  <c r="NL52" i="15"/>
  <c r="NK52" i="15"/>
  <c r="NJ52" i="15"/>
  <c r="NI52" i="15"/>
  <c r="NH52" i="15"/>
  <c r="NG52" i="15"/>
  <c r="NF52" i="15"/>
  <c r="NE52" i="15"/>
  <c r="ND52" i="15"/>
  <c r="NC52" i="15"/>
  <c r="NB52" i="15"/>
  <c r="NA52" i="15"/>
  <c r="MZ52" i="15"/>
  <c r="MY52" i="15"/>
  <c r="MX52" i="15"/>
  <c r="MW52" i="15"/>
  <c r="MV52" i="15"/>
  <c r="MU52" i="15"/>
  <c r="MT52" i="15"/>
  <c r="MS52" i="15"/>
  <c r="MR52" i="15"/>
  <c r="MQ52" i="15"/>
  <c r="MP52" i="15"/>
  <c r="MO52" i="15"/>
  <c r="MN52" i="15"/>
  <c r="MM52" i="15"/>
  <c r="ML52" i="15"/>
  <c r="MK52" i="15"/>
  <c r="MJ52" i="15"/>
  <c r="MI52" i="15"/>
  <c r="MH52" i="15"/>
  <c r="MG52" i="15"/>
  <c r="MF52" i="15"/>
  <c r="ME52" i="15"/>
  <c r="MD52" i="15"/>
  <c r="MC52" i="15"/>
  <c r="MB52" i="15"/>
  <c r="MA52" i="15"/>
  <c r="LZ52" i="15"/>
  <c r="LY52" i="15"/>
  <c r="LX52" i="15"/>
  <c r="LW52" i="15"/>
  <c r="LV52" i="15"/>
  <c r="LU52" i="15"/>
  <c r="LT52" i="15"/>
  <c r="LS52" i="15"/>
  <c r="LR52" i="15"/>
  <c r="LQ52" i="15"/>
  <c r="LP52" i="15"/>
  <c r="LO52" i="15"/>
  <c r="LN52" i="15"/>
  <c r="LM52" i="15"/>
  <c r="LL52" i="15"/>
  <c r="LK52" i="15"/>
  <c r="LJ52" i="15"/>
  <c r="LI52" i="15"/>
  <c r="LH52" i="15"/>
  <c r="LG52" i="15"/>
  <c r="LF52" i="15"/>
  <c r="LE52" i="15"/>
  <c r="LD52" i="15"/>
  <c r="LC52" i="15"/>
  <c r="LB52" i="15"/>
  <c r="LA52" i="15"/>
  <c r="KZ52" i="15"/>
  <c r="KY52" i="15"/>
  <c r="KX52" i="15"/>
  <c r="KW52" i="15"/>
  <c r="KV52" i="15"/>
  <c r="KU52" i="15"/>
  <c r="KT52" i="15"/>
  <c r="KS52" i="15"/>
  <c r="KR52" i="15"/>
  <c r="KQ52" i="15"/>
  <c r="KP52" i="15"/>
  <c r="KO52" i="15"/>
  <c r="KN52" i="15"/>
  <c r="KM52" i="15"/>
  <c r="KL52" i="15"/>
  <c r="KK52" i="15"/>
  <c r="KJ52" i="15"/>
  <c r="KI52" i="15"/>
  <c r="KH52" i="15"/>
  <c r="KG52" i="15"/>
  <c r="KF52" i="15"/>
  <c r="KE52" i="15"/>
  <c r="KD52" i="15"/>
  <c r="KC52" i="15"/>
  <c r="KB52" i="15"/>
  <c r="KA52" i="15"/>
  <c r="JZ52" i="15"/>
  <c r="JY52" i="15"/>
  <c r="JX52" i="15"/>
  <c r="JW52" i="15"/>
  <c r="JV52" i="15"/>
  <c r="JU52" i="15"/>
  <c r="JT52" i="15"/>
  <c r="JS52" i="15"/>
  <c r="JR52" i="15"/>
  <c r="JQ52" i="15"/>
  <c r="JP52" i="15"/>
  <c r="JO52" i="15"/>
  <c r="JN52" i="15"/>
  <c r="JM52" i="15"/>
  <c r="JL52" i="15"/>
  <c r="JK52" i="15"/>
  <c r="JJ52" i="15"/>
  <c r="JI52" i="15"/>
  <c r="JH52" i="15"/>
  <c r="JG52" i="15"/>
  <c r="JF52" i="15"/>
  <c r="JE52" i="15"/>
  <c r="JD52" i="15"/>
  <c r="JC52" i="15"/>
  <c r="JB52" i="15"/>
  <c r="JA52" i="15"/>
  <c r="IZ52" i="15"/>
  <c r="IY52" i="15"/>
  <c r="IX52" i="15"/>
  <c r="IW52" i="15"/>
  <c r="IV52" i="15"/>
  <c r="IU52" i="15"/>
  <c r="IT52" i="15"/>
  <c r="IS52" i="15"/>
  <c r="IR52" i="15"/>
  <c r="IQ52" i="15"/>
  <c r="IP52" i="15"/>
  <c r="IO52" i="15"/>
  <c r="IN52" i="15"/>
  <c r="IM52" i="15"/>
  <c r="IL52" i="15"/>
  <c r="IK52" i="15"/>
  <c r="IJ52" i="15"/>
  <c r="II52" i="15"/>
  <c r="IH52" i="15"/>
  <c r="IG52" i="15"/>
  <c r="IF52" i="15"/>
  <c r="IE52" i="15"/>
  <c r="ID52" i="15"/>
  <c r="IC52" i="15"/>
  <c r="IB52" i="15"/>
  <c r="IA52" i="15"/>
  <c r="HZ52" i="15"/>
  <c r="HY52" i="15"/>
  <c r="HX52" i="15"/>
  <c r="HW52" i="15"/>
  <c r="HV52" i="15"/>
  <c r="HU52" i="15"/>
  <c r="HT52" i="15"/>
  <c r="HS52" i="15"/>
  <c r="HR52" i="15"/>
  <c r="HQ52" i="15"/>
  <c r="HP52" i="15"/>
  <c r="HO52" i="15"/>
  <c r="HN52" i="15"/>
  <c r="HM52" i="15"/>
  <c r="HL52" i="15"/>
  <c r="HK52" i="15"/>
  <c r="HJ52" i="15"/>
  <c r="HI52" i="15"/>
  <c r="HH52" i="15"/>
  <c r="HG52" i="15"/>
  <c r="HF52" i="15"/>
  <c r="HE52" i="15"/>
  <c r="HD52" i="15"/>
  <c r="HC52" i="15"/>
  <c r="HB52" i="15"/>
  <c r="HA52" i="15"/>
  <c r="GZ52" i="15"/>
  <c r="GY52" i="15"/>
  <c r="GX52" i="15"/>
  <c r="GW52" i="15"/>
  <c r="GV52" i="15"/>
  <c r="GU52" i="15"/>
  <c r="GT52" i="15"/>
  <c r="GS52" i="15"/>
  <c r="GR52" i="15"/>
  <c r="GQ52" i="15"/>
  <c r="GP52" i="15"/>
  <c r="GO52" i="15"/>
  <c r="GN52" i="15"/>
  <c r="GM52" i="15"/>
  <c r="GL52" i="15"/>
  <c r="GK52" i="15"/>
  <c r="GJ52" i="15"/>
  <c r="GI52" i="15"/>
  <c r="GH52" i="15"/>
  <c r="GG52" i="15"/>
  <c r="GF52" i="15"/>
  <c r="GE52" i="15"/>
  <c r="GD52" i="15"/>
  <c r="GC52" i="15"/>
  <c r="GB52" i="15"/>
  <c r="GA52" i="15"/>
  <c r="FZ52" i="15"/>
  <c r="FY52" i="15"/>
  <c r="FX52" i="15"/>
  <c r="FW52" i="15"/>
  <c r="FV52" i="15"/>
  <c r="FU52" i="15"/>
  <c r="FT52" i="15"/>
  <c r="FS52" i="15"/>
  <c r="FR52" i="15"/>
  <c r="FQ52" i="15"/>
  <c r="FP52" i="15"/>
  <c r="FO52" i="15"/>
  <c r="FN52" i="15"/>
  <c r="FM52" i="15"/>
  <c r="FL52" i="15"/>
  <c r="FK52" i="15"/>
  <c r="FJ52" i="15"/>
  <c r="FI52" i="15"/>
  <c r="FH52" i="15"/>
  <c r="FG52" i="15"/>
  <c r="FF52" i="15"/>
  <c r="FE52" i="15"/>
  <c r="FD52" i="15"/>
  <c r="FC52" i="15"/>
  <c r="FB52" i="15"/>
  <c r="FA52" i="15"/>
  <c r="EZ52" i="15"/>
  <c r="EY52" i="15"/>
  <c r="EX52" i="15"/>
  <c r="EW52" i="15"/>
  <c r="EV52" i="15"/>
  <c r="EU52" i="15"/>
  <c r="ET52" i="15"/>
  <c r="ES52" i="15"/>
  <c r="ER52" i="15"/>
  <c r="EQ52" i="15"/>
  <c r="EP52" i="15"/>
  <c r="EO52" i="15"/>
  <c r="EN52" i="15"/>
  <c r="EM52" i="15"/>
  <c r="EL52" i="15"/>
  <c r="EK52" i="15"/>
  <c r="EJ52" i="15"/>
  <c r="EI52" i="15"/>
  <c r="EH52" i="15"/>
  <c r="EG52" i="15"/>
  <c r="EF52" i="15"/>
  <c r="EE52" i="15"/>
  <c r="ED52" i="15"/>
  <c r="EC52" i="15"/>
  <c r="EB52" i="15"/>
  <c r="EA52" i="15"/>
  <c r="DZ52" i="15"/>
  <c r="DY52" i="15"/>
  <c r="DX52" i="15"/>
  <c r="DW52" i="15"/>
  <c r="DV52" i="15"/>
  <c r="DU52" i="15"/>
  <c r="DT52" i="15"/>
  <c r="DS52" i="15"/>
  <c r="DR52" i="15"/>
  <c r="DQ52" i="15"/>
  <c r="DP52" i="15"/>
  <c r="DO52" i="15"/>
  <c r="DN52" i="15"/>
  <c r="DM52" i="15"/>
  <c r="DL52" i="15"/>
  <c r="DK52" i="15"/>
  <c r="DJ52" i="15"/>
  <c r="DI52" i="15"/>
  <c r="DH52" i="15"/>
  <c r="DG52" i="15"/>
  <c r="DF52" i="15"/>
  <c r="DE52" i="15"/>
  <c r="DD52" i="15"/>
  <c r="DC52" i="15"/>
  <c r="DB52" i="15"/>
  <c r="DA52" i="15"/>
  <c r="CZ52" i="15"/>
  <c r="CY52" i="15"/>
  <c r="CX52" i="15"/>
  <c r="CW52" i="15"/>
  <c r="CV52" i="15"/>
  <c r="CU52" i="15"/>
  <c r="CT52" i="15"/>
  <c r="CS52" i="15"/>
  <c r="CR52" i="15"/>
  <c r="CQ52" i="15"/>
  <c r="CP52" i="15"/>
  <c r="CO52" i="15"/>
  <c r="CN52" i="15"/>
  <c r="CM52" i="15"/>
  <c r="CL52" i="15"/>
  <c r="CK52" i="15"/>
  <c r="CJ52" i="15"/>
  <c r="CI52" i="15"/>
  <c r="CH52" i="15"/>
  <c r="CG52" i="15"/>
  <c r="CF52" i="15"/>
  <c r="CE52" i="15"/>
  <c r="CD52" i="15"/>
  <c r="CC52" i="15"/>
  <c r="CB52" i="15"/>
  <c r="CA52" i="15"/>
  <c r="BZ52" i="15"/>
  <c r="BY52" i="15"/>
  <c r="BX52" i="15"/>
  <c r="BW52" i="15"/>
  <c r="BV52" i="15"/>
  <c r="BU52" i="15"/>
  <c r="BT52" i="15"/>
  <c r="BS52" i="15"/>
  <c r="BR52" i="15"/>
  <c r="BQ52" i="15"/>
  <c r="BP52" i="15"/>
  <c r="BO52" i="15"/>
  <c r="BN52" i="15"/>
  <c r="BM52" i="15"/>
  <c r="BL52" i="15"/>
  <c r="BK52" i="15"/>
  <c r="BJ52" i="15"/>
  <c r="BI52" i="15"/>
  <c r="BH52" i="15"/>
  <c r="BG52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AQ52" i="15"/>
  <c r="AP52" i="15"/>
  <c r="AO52" i="15"/>
  <c r="AN52" i="15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SQ51" i="15"/>
  <c r="SP51" i="15"/>
  <c r="SO51" i="15"/>
  <c r="SN51" i="15"/>
  <c r="SM51" i="15"/>
  <c r="SL51" i="15"/>
  <c r="SK51" i="15"/>
  <c r="SJ51" i="15"/>
  <c r="SI51" i="15"/>
  <c r="SH51" i="15"/>
  <c r="SG51" i="15"/>
  <c r="SF51" i="15"/>
  <c r="SE51" i="15"/>
  <c r="SD51" i="15"/>
  <c r="SC51" i="15"/>
  <c r="SB51" i="15"/>
  <c r="SA51" i="15"/>
  <c r="RZ51" i="15"/>
  <c r="RY51" i="15"/>
  <c r="RX51" i="15"/>
  <c r="RW51" i="15"/>
  <c r="RV51" i="15"/>
  <c r="RU51" i="15"/>
  <c r="RT51" i="15"/>
  <c r="RS51" i="15"/>
  <c r="RR51" i="15"/>
  <c r="RQ51" i="15"/>
  <c r="RP51" i="15"/>
  <c r="RO51" i="15"/>
  <c r="RN51" i="15"/>
  <c r="RM51" i="15"/>
  <c r="RL51" i="15"/>
  <c r="RK51" i="15"/>
  <c r="RJ51" i="15"/>
  <c r="RI51" i="15"/>
  <c r="RH51" i="15"/>
  <c r="RG51" i="15"/>
  <c r="RF51" i="15"/>
  <c r="RE51" i="15"/>
  <c r="RD51" i="15"/>
  <c r="RC51" i="15"/>
  <c r="RB51" i="15"/>
  <c r="RA51" i="15"/>
  <c r="QZ51" i="15"/>
  <c r="QY51" i="15"/>
  <c r="QX51" i="15"/>
  <c r="QW51" i="15"/>
  <c r="QV51" i="15"/>
  <c r="QU51" i="15"/>
  <c r="QT51" i="15"/>
  <c r="QS51" i="15"/>
  <c r="QR51" i="15"/>
  <c r="QQ51" i="15"/>
  <c r="QP51" i="15"/>
  <c r="QO51" i="15"/>
  <c r="QN51" i="15"/>
  <c r="QM51" i="15"/>
  <c r="QL51" i="15"/>
  <c r="QK51" i="15"/>
  <c r="QJ51" i="15"/>
  <c r="QI51" i="15"/>
  <c r="QH51" i="15"/>
  <c r="QG51" i="15"/>
  <c r="QF51" i="15"/>
  <c r="QE51" i="15"/>
  <c r="QD51" i="15"/>
  <c r="QC51" i="15"/>
  <c r="QB51" i="15"/>
  <c r="QA51" i="15"/>
  <c r="PZ51" i="15"/>
  <c r="PY51" i="15"/>
  <c r="PX51" i="15"/>
  <c r="PW51" i="15"/>
  <c r="PV51" i="15"/>
  <c r="PU51" i="15"/>
  <c r="PT51" i="15"/>
  <c r="PS51" i="15"/>
  <c r="PR51" i="15"/>
  <c r="PQ51" i="15"/>
  <c r="PP51" i="15"/>
  <c r="PO51" i="15"/>
  <c r="PN51" i="15"/>
  <c r="PM51" i="15"/>
  <c r="PL51" i="15"/>
  <c r="PK51" i="15"/>
  <c r="PJ51" i="15"/>
  <c r="PI51" i="15"/>
  <c r="PH51" i="15"/>
  <c r="PG51" i="15"/>
  <c r="PF51" i="15"/>
  <c r="PE51" i="15"/>
  <c r="PD51" i="15"/>
  <c r="PC51" i="15"/>
  <c r="PB51" i="15"/>
  <c r="PA51" i="15"/>
  <c r="OZ51" i="15"/>
  <c r="OY51" i="15"/>
  <c r="OX51" i="15"/>
  <c r="OW51" i="15"/>
  <c r="OV51" i="15"/>
  <c r="OU51" i="15"/>
  <c r="OT51" i="15"/>
  <c r="OS51" i="15"/>
  <c r="OR51" i="15"/>
  <c r="OQ51" i="15"/>
  <c r="OP51" i="15"/>
  <c r="OO51" i="15"/>
  <c r="ON51" i="15"/>
  <c r="OM51" i="15"/>
  <c r="OL51" i="15"/>
  <c r="OK51" i="15"/>
  <c r="OJ51" i="15"/>
  <c r="OI51" i="15"/>
  <c r="OH51" i="15"/>
  <c r="OG51" i="15"/>
  <c r="OF51" i="15"/>
  <c r="OE51" i="15"/>
  <c r="OD51" i="15"/>
  <c r="OC51" i="15"/>
  <c r="OB51" i="15"/>
  <c r="OA51" i="15"/>
  <c r="NZ51" i="15"/>
  <c r="NY51" i="15"/>
  <c r="NX51" i="15"/>
  <c r="NW51" i="15"/>
  <c r="NV51" i="15"/>
  <c r="NU51" i="15"/>
  <c r="NT51" i="15"/>
  <c r="NS51" i="15"/>
  <c r="NR51" i="15"/>
  <c r="NQ51" i="15"/>
  <c r="NP51" i="15"/>
  <c r="NO51" i="15"/>
  <c r="NN51" i="15"/>
  <c r="NM51" i="15"/>
  <c r="NL51" i="15"/>
  <c r="NK51" i="15"/>
  <c r="NJ51" i="15"/>
  <c r="NI51" i="15"/>
  <c r="NH51" i="15"/>
  <c r="NG51" i="15"/>
  <c r="NF51" i="15"/>
  <c r="NE51" i="15"/>
  <c r="ND51" i="15"/>
  <c r="NC51" i="15"/>
  <c r="NB51" i="15"/>
  <c r="NA51" i="15"/>
  <c r="MZ51" i="15"/>
  <c r="MY51" i="15"/>
  <c r="MX51" i="15"/>
  <c r="MW51" i="15"/>
  <c r="MV51" i="15"/>
  <c r="MU51" i="15"/>
  <c r="MT51" i="15"/>
  <c r="MS51" i="15"/>
  <c r="MR51" i="15"/>
  <c r="MQ51" i="15"/>
  <c r="MP51" i="15"/>
  <c r="MO51" i="15"/>
  <c r="MN51" i="15"/>
  <c r="MM51" i="15"/>
  <c r="ML51" i="15"/>
  <c r="MK51" i="15"/>
  <c r="MJ51" i="15"/>
  <c r="MI51" i="15"/>
  <c r="MH51" i="15"/>
  <c r="MG51" i="15"/>
  <c r="MF51" i="15"/>
  <c r="ME51" i="15"/>
  <c r="MD51" i="15"/>
  <c r="MC51" i="15"/>
  <c r="MB51" i="15"/>
  <c r="MA51" i="15"/>
  <c r="LZ51" i="15"/>
  <c r="LY51" i="15"/>
  <c r="LX51" i="15"/>
  <c r="LW51" i="15"/>
  <c r="LV51" i="15"/>
  <c r="LU51" i="15"/>
  <c r="LT51" i="15"/>
  <c r="LS51" i="15"/>
  <c r="LR51" i="15"/>
  <c r="LQ51" i="15"/>
  <c r="LP51" i="15"/>
  <c r="LO51" i="15"/>
  <c r="LN51" i="15"/>
  <c r="LM51" i="15"/>
  <c r="LL51" i="15"/>
  <c r="LK51" i="15"/>
  <c r="LJ51" i="15"/>
  <c r="LI51" i="15"/>
  <c r="LH51" i="15"/>
  <c r="LG51" i="15"/>
  <c r="LF51" i="15"/>
  <c r="LE51" i="15"/>
  <c r="LD51" i="15"/>
  <c r="LC51" i="15"/>
  <c r="LB51" i="15"/>
  <c r="LA51" i="15"/>
  <c r="KZ51" i="15"/>
  <c r="KY51" i="15"/>
  <c r="KX51" i="15"/>
  <c r="KW51" i="15"/>
  <c r="KV51" i="15"/>
  <c r="KU51" i="15"/>
  <c r="KT51" i="15"/>
  <c r="KS51" i="15"/>
  <c r="KR51" i="15"/>
  <c r="KQ51" i="15"/>
  <c r="KP51" i="15"/>
  <c r="KO51" i="15"/>
  <c r="KN51" i="15"/>
  <c r="KM51" i="15"/>
  <c r="KL51" i="15"/>
  <c r="KK51" i="15"/>
  <c r="KJ51" i="15"/>
  <c r="KI51" i="15"/>
  <c r="KH51" i="15"/>
  <c r="KG51" i="15"/>
  <c r="KF51" i="15"/>
  <c r="KE51" i="15"/>
  <c r="KD51" i="15"/>
  <c r="KC51" i="15"/>
  <c r="KB51" i="15"/>
  <c r="KA51" i="15"/>
  <c r="JZ51" i="15"/>
  <c r="JY51" i="15"/>
  <c r="JX51" i="15"/>
  <c r="JW51" i="15"/>
  <c r="JV51" i="15"/>
  <c r="JU51" i="15"/>
  <c r="JT51" i="15"/>
  <c r="JS51" i="15"/>
  <c r="JR51" i="15"/>
  <c r="JQ51" i="15"/>
  <c r="JP51" i="15"/>
  <c r="JO51" i="15"/>
  <c r="JN51" i="15"/>
  <c r="JM51" i="15"/>
  <c r="JL51" i="15"/>
  <c r="JK51" i="15"/>
  <c r="JJ51" i="15"/>
  <c r="JI51" i="15"/>
  <c r="JH51" i="15"/>
  <c r="JG51" i="15"/>
  <c r="JF51" i="15"/>
  <c r="JE51" i="15"/>
  <c r="JD51" i="15"/>
  <c r="JC51" i="15"/>
  <c r="JB51" i="15"/>
  <c r="JA51" i="15"/>
  <c r="IZ51" i="15"/>
  <c r="IY51" i="15"/>
  <c r="IX51" i="15"/>
  <c r="IW51" i="15"/>
  <c r="IV51" i="15"/>
  <c r="IU51" i="15"/>
  <c r="IT51" i="15"/>
  <c r="IS51" i="15"/>
  <c r="IR51" i="15"/>
  <c r="IQ51" i="15"/>
  <c r="IP51" i="15"/>
  <c r="IO51" i="15"/>
  <c r="IN51" i="15"/>
  <c r="IM51" i="15"/>
  <c r="IL51" i="15"/>
  <c r="IK51" i="15"/>
  <c r="IJ51" i="15"/>
  <c r="II51" i="15"/>
  <c r="IH51" i="15"/>
  <c r="IG51" i="15"/>
  <c r="IF51" i="15"/>
  <c r="IE51" i="15"/>
  <c r="ID51" i="15"/>
  <c r="IC51" i="15"/>
  <c r="IB51" i="15"/>
  <c r="IA51" i="15"/>
  <c r="HZ51" i="15"/>
  <c r="HY51" i="15"/>
  <c r="HX51" i="15"/>
  <c r="HW51" i="15"/>
  <c r="HV51" i="15"/>
  <c r="HU51" i="15"/>
  <c r="HT51" i="15"/>
  <c r="HS51" i="15"/>
  <c r="HR51" i="15"/>
  <c r="HQ51" i="15"/>
  <c r="HP51" i="15"/>
  <c r="HO51" i="15"/>
  <c r="HN51" i="15"/>
  <c r="HM51" i="15"/>
  <c r="HL51" i="15"/>
  <c r="HK51" i="15"/>
  <c r="HJ51" i="15"/>
  <c r="HI51" i="15"/>
  <c r="HH51" i="15"/>
  <c r="HG51" i="15"/>
  <c r="HF51" i="15"/>
  <c r="HE51" i="15"/>
  <c r="HD51" i="15"/>
  <c r="HC51" i="15"/>
  <c r="HB51" i="15"/>
  <c r="HA51" i="15"/>
  <c r="GZ51" i="15"/>
  <c r="GY51" i="15"/>
  <c r="GX51" i="15"/>
  <c r="GW51" i="15"/>
  <c r="GV51" i="15"/>
  <c r="GU51" i="15"/>
  <c r="GT51" i="15"/>
  <c r="GS51" i="15"/>
  <c r="GR51" i="15"/>
  <c r="GQ51" i="15"/>
  <c r="GP51" i="15"/>
  <c r="GO51" i="15"/>
  <c r="GN51" i="15"/>
  <c r="GM51" i="15"/>
  <c r="GL51" i="15"/>
  <c r="GK51" i="15"/>
  <c r="GJ51" i="15"/>
  <c r="GI51" i="15"/>
  <c r="GH51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FR51" i="15"/>
  <c r="FQ51" i="15"/>
  <c r="FP51" i="15"/>
  <c r="FO51" i="15"/>
  <c r="FN51" i="15"/>
  <c r="FM51" i="15"/>
  <c r="FL51" i="15"/>
  <c r="FK51" i="15"/>
  <c r="FJ51" i="15"/>
  <c r="FI51" i="15"/>
  <c r="FH51" i="15"/>
  <c r="FG51" i="15"/>
  <c r="FF51" i="15"/>
  <c r="FE51" i="15"/>
  <c r="FD51" i="15"/>
  <c r="FC51" i="15"/>
  <c r="FB51" i="15"/>
  <c r="FA51" i="15"/>
  <c r="EZ51" i="15"/>
  <c r="EY51" i="15"/>
  <c r="EX51" i="15"/>
  <c r="EW51" i="15"/>
  <c r="EV51" i="15"/>
  <c r="EU51" i="15"/>
  <c r="ET51" i="15"/>
  <c r="ES51" i="15"/>
  <c r="ER51" i="15"/>
  <c r="EQ51" i="15"/>
  <c r="EP51" i="15"/>
  <c r="EO51" i="15"/>
  <c r="EN51" i="15"/>
  <c r="EM51" i="15"/>
  <c r="EL51" i="15"/>
  <c r="EK51" i="15"/>
  <c r="EJ51" i="15"/>
  <c r="EI51" i="15"/>
  <c r="EH51" i="15"/>
  <c r="EG51" i="15"/>
  <c r="EF51" i="15"/>
  <c r="EE51" i="15"/>
  <c r="ED51" i="15"/>
  <c r="EC51" i="15"/>
  <c r="EB51" i="15"/>
  <c r="EA51" i="15"/>
  <c r="DZ51" i="15"/>
  <c r="DY51" i="15"/>
  <c r="DX51" i="15"/>
  <c r="DW51" i="15"/>
  <c r="DV51" i="15"/>
  <c r="DU51" i="15"/>
  <c r="DT51" i="15"/>
  <c r="DS51" i="15"/>
  <c r="DR51" i="15"/>
  <c r="DQ51" i="15"/>
  <c r="DP51" i="15"/>
  <c r="DO51" i="15"/>
  <c r="DN51" i="15"/>
  <c r="DM51" i="15"/>
  <c r="DL51" i="15"/>
  <c r="DK51" i="15"/>
  <c r="DJ51" i="15"/>
  <c r="DI51" i="15"/>
  <c r="DH51" i="15"/>
  <c r="DG51" i="15"/>
  <c r="DF51" i="15"/>
  <c r="DE51" i="15"/>
  <c r="DD51" i="15"/>
  <c r="DC51" i="15"/>
  <c r="DB51" i="15"/>
  <c r="DA51" i="15"/>
  <c r="CZ51" i="15"/>
  <c r="CY51" i="15"/>
  <c r="CX51" i="15"/>
  <c r="CW51" i="15"/>
  <c r="CV51" i="15"/>
  <c r="CU51" i="15"/>
  <c r="CT51" i="15"/>
  <c r="CS51" i="15"/>
  <c r="CR51" i="15"/>
  <c r="CQ51" i="15"/>
  <c r="CP51" i="15"/>
  <c r="CO51" i="15"/>
  <c r="CN51" i="15"/>
  <c r="CM51" i="15"/>
  <c r="CL51" i="15"/>
  <c r="CK51" i="15"/>
  <c r="CJ51" i="15"/>
  <c r="CI51" i="15"/>
  <c r="CH51" i="15"/>
  <c r="CG51" i="15"/>
  <c r="CF51" i="15"/>
  <c r="CE51" i="15"/>
  <c r="CD51" i="15"/>
  <c r="CC51" i="15"/>
  <c r="CB51" i="15"/>
  <c r="CA51" i="15"/>
  <c r="BZ51" i="15"/>
  <c r="BY51" i="15"/>
  <c r="BX51" i="15"/>
  <c r="BW51" i="15"/>
  <c r="BV51" i="15"/>
  <c r="BU51" i="15"/>
  <c r="BT51" i="15"/>
  <c r="BS51" i="15"/>
  <c r="BR51" i="15"/>
  <c r="BQ51" i="15"/>
  <c r="BP51" i="15"/>
  <c r="BO51" i="15"/>
  <c r="BN51" i="15"/>
  <c r="BM51" i="15"/>
  <c r="BL51" i="15"/>
  <c r="BK51" i="15"/>
  <c r="BJ51" i="15"/>
  <c r="BI51" i="15"/>
  <c r="BH51" i="15"/>
  <c r="BG51" i="15"/>
  <c r="BF51" i="15"/>
  <c r="BE51" i="15"/>
  <c r="BD51" i="15"/>
  <c r="BC51" i="15"/>
  <c r="BB51" i="15"/>
  <c r="BA51" i="15"/>
  <c r="AZ51" i="15"/>
  <c r="AY51" i="15"/>
  <c r="AX51" i="15"/>
  <c r="AW51" i="15"/>
  <c r="AV51" i="15"/>
  <c r="AU51" i="15"/>
  <c r="AT51" i="15"/>
  <c r="AS51" i="15"/>
  <c r="AR51" i="15"/>
  <c r="AQ51" i="15"/>
  <c r="AP51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SQ50" i="15"/>
  <c r="SP50" i="15"/>
  <c r="SO50" i="15"/>
  <c r="SN50" i="15"/>
  <c r="SM50" i="15"/>
  <c r="SL50" i="15"/>
  <c r="SK50" i="15"/>
  <c r="SJ50" i="15"/>
  <c r="SI50" i="15"/>
  <c r="SH50" i="15"/>
  <c r="SG50" i="15"/>
  <c r="SF50" i="15"/>
  <c r="SE50" i="15"/>
  <c r="SD50" i="15"/>
  <c r="SC50" i="15"/>
  <c r="SB50" i="15"/>
  <c r="SA50" i="15"/>
  <c r="RZ50" i="15"/>
  <c r="RY50" i="15"/>
  <c r="RX50" i="15"/>
  <c r="RW50" i="15"/>
  <c r="RV50" i="15"/>
  <c r="RU50" i="15"/>
  <c r="RT50" i="15"/>
  <c r="RS50" i="15"/>
  <c r="RR50" i="15"/>
  <c r="RQ50" i="15"/>
  <c r="RP50" i="15"/>
  <c r="RO50" i="15"/>
  <c r="RN50" i="15"/>
  <c r="RM50" i="15"/>
  <c r="RL50" i="15"/>
  <c r="RK50" i="15"/>
  <c r="RJ50" i="15"/>
  <c r="RI50" i="15"/>
  <c r="RH50" i="15"/>
  <c r="RG50" i="15"/>
  <c r="RF50" i="15"/>
  <c r="RE50" i="15"/>
  <c r="RD50" i="15"/>
  <c r="RC50" i="15"/>
  <c r="RB50" i="15"/>
  <c r="RA50" i="15"/>
  <c r="QZ50" i="15"/>
  <c r="QY50" i="15"/>
  <c r="QX50" i="15"/>
  <c r="QW50" i="15"/>
  <c r="QV50" i="15"/>
  <c r="QU50" i="15"/>
  <c r="QT50" i="15"/>
  <c r="QS50" i="15"/>
  <c r="QR50" i="15"/>
  <c r="QQ50" i="15"/>
  <c r="QP50" i="15"/>
  <c r="QO50" i="15"/>
  <c r="QN50" i="15"/>
  <c r="QM50" i="15"/>
  <c r="QL50" i="15"/>
  <c r="QK50" i="15"/>
  <c r="QJ50" i="15"/>
  <c r="QI50" i="15"/>
  <c r="QH50" i="15"/>
  <c r="QG50" i="15"/>
  <c r="QF50" i="15"/>
  <c r="QE50" i="15"/>
  <c r="QD50" i="15"/>
  <c r="QC50" i="15"/>
  <c r="QB50" i="15"/>
  <c r="QA50" i="15"/>
  <c r="PZ50" i="15"/>
  <c r="PY50" i="15"/>
  <c r="PX50" i="15"/>
  <c r="PW50" i="15"/>
  <c r="PV50" i="15"/>
  <c r="PU50" i="15"/>
  <c r="PT50" i="15"/>
  <c r="PS50" i="15"/>
  <c r="PR50" i="15"/>
  <c r="PQ50" i="15"/>
  <c r="PP50" i="15"/>
  <c r="PO50" i="15"/>
  <c r="PN50" i="15"/>
  <c r="PM50" i="15"/>
  <c r="PL50" i="15"/>
  <c r="PK50" i="15"/>
  <c r="PJ50" i="15"/>
  <c r="PI50" i="15"/>
  <c r="PH50" i="15"/>
  <c r="PG50" i="15"/>
  <c r="PF50" i="15"/>
  <c r="PE50" i="15"/>
  <c r="PD50" i="15"/>
  <c r="PC50" i="15"/>
  <c r="PB50" i="15"/>
  <c r="PA50" i="15"/>
  <c r="OZ50" i="15"/>
  <c r="OY50" i="15"/>
  <c r="OX50" i="15"/>
  <c r="OW50" i="15"/>
  <c r="OV50" i="15"/>
  <c r="OU50" i="15"/>
  <c r="OT50" i="15"/>
  <c r="OS50" i="15"/>
  <c r="OR50" i="15"/>
  <c r="OQ50" i="15"/>
  <c r="OP50" i="15"/>
  <c r="OO50" i="15"/>
  <c r="ON50" i="15"/>
  <c r="OM50" i="15"/>
  <c r="OL50" i="15"/>
  <c r="OK50" i="15"/>
  <c r="OJ50" i="15"/>
  <c r="OI50" i="15"/>
  <c r="OH50" i="15"/>
  <c r="OG50" i="15"/>
  <c r="OF50" i="15"/>
  <c r="OE50" i="15"/>
  <c r="OD50" i="15"/>
  <c r="OC50" i="15"/>
  <c r="OB50" i="15"/>
  <c r="OA50" i="15"/>
  <c r="NZ50" i="15"/>
  <c r="NY50" i="15"/>
  <c r="NX50" i="15"/>
  <c r="NW50" i="15"/>
  <c r="NV50" i="15"/>
  <c r="NU50" i="15"/>
  <c r="NT50" i="15"/>
  <c r="NS50" i="15"/>
  <c r="NR50" i="15"/>
  <c r="NQ50" i="15"/>
  <c r="NP50" i="15"/>
  <c r="NO50" i="15"/>
  <c r="NN50" i="15"/>
  <c r="NM50" i="15"/>
  <c r="NL50" i="15"/>
  <c r="NK50" i="15"/>
  <c r="NJ50" i="15"/>
  <c r="NI50" i="15"/>
  <c r="NH50" i="15"/>
  <c r="NG50" i="15"/>
  <c r="NF50" i="15"/>
  <c r="NE50" i="15"/>
  <c r="ND50" i="15"/>
  <c r="NC50" i="15"/>
  <c r="NB50" i="15"/>
  <c r="NA50" i="15"/>
  <c r="MZ50" i="15"/>
  <c r="MY50" i="15"/>
  <c r="MX50" i="15"/>
  <c r="MW50" i="15"/>
  <c r="MV50" i="15"/>
  <c r="MU50" i="15"/>
  <c r="MT50" i="15"/>
  <c r="MS50" i="15"/>
  <c r="MR50" i="15"/>
  <c r="MQ50" i="15"/>
  <c r="MP50" i="15"/>
  <c r="MO50" i="15"/>
  <c r="MN50" i="15"/>
  <c r="MM50" i="15"/>
  <c r="ML50" i="15"/>
  <c r="MK50" i="15"/>
  <c r="MJ50" i="15"/>
  <c r="MI50" i="15"/>
  <c r="MH50" i="15"/>
  <c r="MG50" i="15"/>
  <c r="MF50" i="15"/>
  <c r="ME50" i="15"/>
  <c r="MD50" i="15"/>
  <c r="MC50" i="15"/>
  <c r="MB50" i="15"/>
  <c r="MA50" i="15"/>
  <c r="LZ50" i="15"/>
  <c r="LY50" i="15"/>
  <c r="LX50" i="15"/>
  <c r="LW50" i="15"/>
  <c r="LV50" i="15"/>
  <c r="LU50" i="15"/>
  <c r="LT50" i="15"/>
  <c r="LS50" i="15"/>
  <c r="LR50" i="15"/>
  <c r="LQ50" i="15"/>
  <c r="LP50" i="15"/>
  <c r="LO50" i="15"/>
  <c r="LN50" i="15"/>
  <c r="LM50" i="15"/>
  <c r="LL50" i="15"/>
  <c r="LK50" i="15"/>
  <c r="LJ50" i="15"/>
  <c r="LI50" i="15"/>
  <c r="LH50" i="15"/>
  <c r="LG50" i="15"/>
  <c r="LF50" i="15"/>
  <c r="LE50" i="15"/>
  <c r="LD50" i="15"/>
  <c r="LC50" i="15"/>
  <c r="LB50" i="15"/>
  <c r="LA50" i="15"/>
  <c r="KZ50" i="15"/>
  <c r="KY50" i="15"/>
  <c r="KX50" i="15"/>
  <c r="KW50" i="15"/>
  <c r="KV50" i="15"/>
  <c r="KU50" i="15"/>
  <c r="KT50" i="15"/>
  <c r="KS50" i="15"/>
  <c r="KR50" i="15"/>
  <c r="KQ50" i="15"/>
  <c r="KP50" i="15"/>
  <c r="KO50" i="15"/>
  <c r="KN50" i="15"/>
  <c r="KM50" i="15"/>
  <c r="KL50" i="15"/>
  <c r="KK50" i="15"/>
  <c r="KJ50" i="15"/>
  <c r="KI50" i="15"/>
  <c r="KH50" i="15"/>
  <c r="KG50" i="15"/>
  <c r="KF50" i="15"/>
  <c r="KE50" i="15"/>
  <c r="KD50" i="15"/>
  <c r="KC50" i="15"/>
  <c r="KB50" i="15"/>
  <c r="KA50" i="15"/>
  <c r="JZ50" i="15"/>
  <c r="JY50" i="15"/>
  <c r="JX50" i="15"/>
  <c r="JW50" i="15"/>
  <c r="JV50" i="15"/>
  <c r="JU50" i="15"/>
  <c r="JT50" i="15"/>
  <c r="JS50" i="15"/>
  <c r="JR50" i="15"/>
  <c r="JQ50" i="15"/>
  <c r="JP50" i="15"/>
  <c r="JO50" i="15"/>
  <c r="JN50" i="15"/>
  <c r="JM50" i="15"/>
  <c r="JL50" i="15"/>
  <c r="JK50" i="15"/>
  <c r="JJ50" i="15"/>
  <c r="JI50" i="15"/>
  <c r="JH50" i="15"/>
  <c r="JG50" i="15"/>
  <c r="JF50" i="15"/>
  <c r="JE50" i="15"/>
  <c r="JD50" i="15"/>
  <c r="JC50" i="15"/>
  <c r="JB50" i="15"/>
  <c r="JA50" i="15"/>
  <c r="IZ50" i="15"/>
  <c r="IY50" i="15"/>
  <c r="IX50" i="15"/>
  <c r="IW50" i="15"/>
  <c r="IV50" i="15"/>
  <c r="IU50" i="15"/>
  <c r="IT50" i="15"/>
  <c r="IS50" i="15"/>
  <c r="IR50" i="15"/>
  <c r="IQ50" i="15"/>
  <c r="IP50" i="15"/>
  <c r="IO50" i="15"/>
  <c r="IN50" i="15"/>
  <c r="IM50" i="15"/>
  <c r="IL50" i="15"/>
  <c r="IK50" i="15"/>
  <c r="IJ50" i="15"/>
  <c r="II50" i="15"/>
  <c r="IH50" i="15"/>
  <c r="IG50" i="15"/>
  <c r="IF50" i="15"/>
  <c r="IE50" i="15"/>
  <c r="ID50" i="15"/>
  <c r="IC50" i="15"/>
  <c r="IB50" i="15"/>
  <c r="IA50" i="15"/>
  <c r="HZ50" i="15"/>
  <c r="HY50" i="15"/>
  <c r="HX50" i="15"/>
  <c r="HW50" i="15"/>
  <c r="HV50" i="15"/>
  <c r="HU50" i="15"/>
  <c r="HT50" i="15"/>
  <c r="HS50" i="15"/>
  <c r="HR50" i="15"/>
  <c r="HQ50" i="15"/>
  <c r="HP50" i="15"/>
  <c r="HO50" i="15"/>
  <c r="HN50" i="15"/>
  <c r="HM50" i="15"/>
  <c r="HL50" i="15"/>
  <c r="HK50" i="15"/>
  <c r="HJ50" i="15"/>
  <c r="HI50" i="15"/>
  <c r="HH50" i="15"/>
  <c r="HG50" i="15"/>
  <c r="HF50" i="15"/>
  <c r="HE50" i="15"/>
  <c r="HD50" i="15"/>
  <c r="HC50" i="15"/>
  <c r="HB50" i="15"/>
  <c r="HA50" i="15"/>
  <c r="GZ50" i="15"/>
  <c r="GY50" i="15"/>
  <c r="GX50" i="15"/>
  <c r="GW50" i="15"/>
  <c r="GV50" i="15"/>
  <c r="GU50" i="15"/>
  <c r="GT50" i="15"/>
  <c r="GS50" i="15"/>
  <c r="GR50" i="15"/>
  <c r="GQ50" i="15"/>
  <c r="GP50" i="15"/>
  <c r="GO50" i="15"/>
  <c r="GN50" i="15"/>
  <c r="GM50" i="15"/>
  <c r="GL50" i="15"/>
  <c r="GK50" i="15"/>
  <c r="GJ50" i="15"/>
  <c r="GI50" i="15"/>
  <c r="GH50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FR50" i="15"/>
  <c r="FQ50" i="15"/>
  <c r="FP50" i="15"/>
  <c r="FO50" i="15"/>
  <c r="FN50" i="15"/>
  <c r="FM50" i="15"/>
  <c r="FL50" i="15"/>
  <c r="FK50" i="15"/>
  <c r="FJ50" i="15"/>
  <c r="FI50" i="15"/>
  <c r="FH50" i="15"/>
  <c r="FG50" i="15"/>
  <c r="FF50" i="15"/>
  <c r="FE50" i="15"/>
  <c r="FD50" i="15"/>
  <c r="FC50" i="15"/>
  <c r="FB50" i="15"/>
  <c r="FA50" i="15"/>
  <c r="EZ50" i="15"/>
  <c r="EY50" i="15"/>
  <c r="EX50" i="15"/>
  <c r="EW50" i="15"/>
  <c r="EV50" i="15"/>
  <c r="EU50" i="15"/>
  <c r="ET50" i="15"/>
  <c r="ES50" i="15"/>
  <c r="ER50" i="15"/>
  <c r="EQ50" i="15"/>
  <c r="EP50" i="15"/>
  <c r="EO50" i="15"/>
  <c r="EN50" i="15"/>
  <c r="EM50" i="15"/>
  <c r="EL50" i="15"/>
  <c r="EK50" i="15"/>
  <c r="EJ50" i="15"/>
  <c r="EI50" i="15"/>
  <c r="EH50" i="15"/>
  <c r="EG50" i="15"/>
  <c r="EF50" i="15"/>
  <c r="EE50" i="15"/>
  <c r="ED50" i="15"/>
  <c r="EC50" i="15"/>
  <c r="EB50" i="15"/>
  <c r="EA50" i="15"/>
  <c r="DZ50" i="15"/>
  <c r="DY50" i="15"/>
  <c r="DX50" i="15"/>
  <c r="DW50" i="15"/>
  <c r="DV50" i="15"/>
  <c r="DU50" i="15"/>
  <c r="DT50" i="15"/>
  <c r="DS50" i="15"/>
  <c r="DR50" i="15"/>
  <c r="DQ50" i="15"/>
  <c r="DP50" i="15"/>
  <c r="DO50" i="15"/>
  <c r="DN50" i="15"/>
  <c r="DM50" i="15"/>
  <c r="DL50" i="15"/>
  <c r="DK50" i="15"/>
  <c r="DJ50" i="15"/>
  <c r="DI50" i="15"/>
  <c r="DH50" i="15"/>
  <c r="DG50" i="15"/>
  <c r="DF50" i="15"/>
  <c r="DE50" i="15"/>
  <c r="DD50" i="15"/>
  <c r="DC50" i="15"/>
  <c r="DB50" i="15"/>
  <c r="DA50" i="15"/>
  <c r="CZ50" i="15"/>
  <c r="CY50" i="15"/>
  <c r="CX50" i="15"/>
  <c r="CW50" i="15"/>
  <c r="CV50" i="15"/>
  <c r="CU50" i="15"/>
  <c r="CT50" i="15"/>
  <c r="CS50" i="15"/>
  <c r="CR50" i="15"/>
  <c r="CQ50" i="15"/>
  <c r="CP50" i="15"/>
  <c r="CO50" i="15"/>
  <c r="CN50" i="15"/>
  <c r="CM50" i="15"/>
  <c r="CL50" i="15"/>
  <c r="CK50" i="15"/>
  <c r="CJ50" i="15"/>
  <c r="CI50" i="15"/>
  <c r="CH50" i="15"/>
  <c r="CG50" i="15"/>
  <c r="CF50" i="15"/>
  <c r="CE50" i="15"/>
  <c r="CD50" i="15"/>
  <c r="CC50" i="15"/>
  <c r="CB50" i="15"/>
  <c r="CA50" i="15"/>
  <c r="BZ50" i="15"/>
  <c r="BY50" i="15"/>
  <c r="BX50" i="15"/>
  <c r="BW50" i="15"/>
  <c r="BV50" i="15"/>
  <c r="BU50" i="15"/>
  <c r="BT50" i="15"/>
  <c r="BS50" i="15"/>
  <c r="BR50" i="15"/>
  <c r="BQ50" i="15"/>
  <c r="BP50" i="15"/>
  <c r="BO50" i="15"/>
  <c r="BN50" i="15"/>
  <c r="BM50" i="15"/>
  <c r="BL50" i="15"/>
  <c r="BK50" i="15"/>
  <c r="BJ50" i="15"/>
  <c r="BI50" i="15"/>
  <c r="BH50" i="15"/>
  <c r="BG50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AQ50" i="15"/>
  <c r="AP50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A50" i="15"/>
  <c r="A51" i="15" s="1"/>
  <c r="A52" i="15" s="1"/>
  <c r="A53" i="15" s="1"/>
  <c r="A54" i="15" s="1"/>
  <c r="A55" i="15" s="1"/>
  <c r="A56" i="15" s="1"/>
  <c r="SQ49" i="15"/>
  <c r="SP49" i="15"/>
  <c r="SO49" i="15"/>
  <c r="SN49" i="15"/>
  <c r="SM49" i="15"/>
  <c r="SL49" i="15"/>
  <c r="SK49" i="15"/>
  <c r="SJ49" i="15"/>
  <c r="SI49" i="15"/>
  <c r="SH49" i="15"/>
  <c r="SG49" i="15"/>
  <c r="SF49" i="15"/>
  <c r="SE49" i="15"/>
  <c r="SD49" i="15"/>
  <c r="SC49" i="15"/>
  <c r="SB49" i="15"/>
  <c r="SA49" i="15"/>
  <c r="RZ49" i="15"/>
  <c r="RY49" i="15"/>
  <c r="RX49" i="15"/>
  <c r="RW49" i="15"/>
  <c r="RV49" i="15"/>
  <c r="RU49" i="15"/>
  <c r="RT49" i="15"/>
  <c r="RS49" i="15"/>
  <c r="RR49" i="15"/>
  <c r="RQ49" i="15"/>
  <c r="RP49" i="15"/>
  <c r="RO49" i="15"/>
  <c r="RN49" i="15"/>
  <c r="RM49" i="15"/>
  <c r="RL49" i="15"/>
  <c r="RK49" i="15"/>
  <c r="RJ49" i="15"/>
  <c r="RI49" i="15"/>
  <c r="RH49" i="15"/>
  <c r="RG49" i="15"/>
  <c r="RF49" i="15"/>
  <c r="RE49" i="15"/>
  <c r="RD49" i="15"/>
  <c r="RC49" i="15"/>
  <c r="RB49" i="15"/>
  <c r="RA49" i="15"/>
  <c r="QZ49" i="15"/>
  <c r="QY49" i="15"/>
  <c r="QX49" i="15"/>
  <c r="QW49" i="15"/>
  <c r="QV49" i="15"/>
  <c r="QU49" i="15"/>
  <c r="QT49" i="15"/>
  <c r="QS49" i="15"/>
  <c r="QR49" i="15"/>
  <c r="QQ49" i="15"/>
  <c r="QP49" i="15"/>
  <c r="QO49" i="15"/>
  <c r="QN49" i="15"/>
  <c r="QM49" i="15"/>
  <c r="QL49" i="15"/>
  <c r="QK49" i="15"/>
  <c r="QJ49" i="15"/>
  <c r="QI49" i="15"/>
  <c r="QH49" i="15"/>
  <c r="QG49" i="15"/>
  <c r="QF49" i="15"/>
  <c r="QE49" i="15"/>
  <c r="QD49" i="15"/>
  <c r="QC49" i="15"/>
  <c r="QB49" i="15"/>
  <c r="QA49" i="15"/>
  <c r="PZ49" i="15"/>
  <c r="PY49" i="15"/>
  <c r="PX49" i="15"/>
  <c r="PW49" i="15"/>
  <c r="PV49" i="15"/>
  <c r="PU49" i="15"/>
  <c r="PT49" i="15"/>
  <c r="PS49" i="15"/>
  <c r="PR49" i="15"/>
  <c r="PQ49" i="15"/>
  <c r="PP49" i="15"/>
  <c r="PO49" i="15"/>
  <c r="PN49" i="15"/>
  <c r="PM49" i="15"/>
  <c r="PL49" i="15"/>
  <c r="PK49" i="15"/>
  <c r="PJ49" i="15"/>
  <c r="PI49" i="15"/>
  <c r="PH49" i="15"/>
  <c r="PG49" i="15"/>
  <c r="PF49" i="15"/>
  <c r="PE49" i="15"/>
  <c r="PD49" i="15"/>
  <c r="PC49" i="15"/>
  <c r="PB49" i="15"/>
  <c r="PA49" i="15"/>
  <c r="OZ49" i="15"/>
  <c r="OY49" i="15"/>
  <c r="OX49" i="15"/>
  <c r="OW49" i="15"/>
  <c r="OV49" i="15"/>
  <c r="OU49" i="15"/>
  <c r="OT49" i="15"/>
  <c r="OS49" i="15"/>
  <c r="OR49" i="15"/>
  <c r="OQ49" i="15"/>
  <c r="OP49" i="15"/>
  <c r="OO49" i="15"/>
  <c r="ON49" i="15"/>
  <c r="OM49" i="15"/>
  <c r="OL49" i="15"/>
  <c r="OK49" i="15"/>
  <c r="OJ49" i="15"/>
  <c r="OI49" i="15"/>
  <c r="OH49" i="15"/>
  <c r="OG49" i="15"/>
  <c r="OF49" i="15"/>
  <c r="OE49" i="15"/>
  <c r="OD49" i="15"/>
  <c r="OC49" i="15"/>
  <c r="OB49" i="15"/>
  <c r="OA49" i="15"/>
  <c r="NZ49" i="15"/>
  <c r="NY49" i="15"/>
  <c r="NX49" i="15"/>
  <c r="NW49" i="15"/>
  <c r="NV49" i="15"/>
  <c r="NU49" i="15"/>
  <c r="NT49" i="15"/>
  <c r="NS49" i="15"/>
  <c r="NR49" i="15"/>
  <c r="NQ49" i="15"/>
  <c r="NP49" i="15"/>
  <c r="NO49" i="15"/>
  <c r="NN49" i="15"/>
  <c r="NM49" i="15"/>
  <c r="NL49" i="15"/>
  <c r="NK49" i="15"/>
  <c r="NJ49" i="15"/>
  <c r="NI49" i="15"/>
  <c r="NH49" i="15"/>
  <c r="NG49" i="15"/>
  <c r="NF49" i="15"/>
  <c r="NE49" i="15"/>
  <c r="ND49" i="15"/>
  <c r="NC49" i="15"/>
  <c r="NB49" i="15"/>
  <c r="NA49" i="15"/>
  <c r="MZ49" i="15"/>
  <c r="MY49" i="15"/>
  <c r="MX49" i="15"/>
  <c r="MW49" i="15"/>
  <c r="MV49" i="15"/>
  <c r="MU49" i="15"/>
  <c r="MT49" i="15"/>
  <c r="MS49" i="15"/>
  <c r="MR49" i="15"/>
  <c r="MQ49" i="15"/>
  <c r="MP49" i="15"/>
  <c r="MO49" i="15"/>
  <c r="MN49" i="15"/>
  <c r="MM49" i="15"/>
  <c r="ML49" i="15"/>
  <c r="MK49" i="15"/>
  <c r="MJ49" i="15"/>
  <c r="MI49" i="15"/>
  <c r="MH49" i="15"/>
  <c r="MG49" i="15"/>
  <c r="MF49" i="15"/>
  <c r="ME49" i="15"/>
  <c r="MD49" i="15"/>
  <c r="MC49" i="15"/>
  <c r="MB49" i="15"/>
  <c r="MA49" i="15"/>
  <c r="LZ49" i="15"/>
  <c r="LY49" i="15"/>
  <c r="LX49" i="15"/>
  <c r="LW49" i="15"/>
  <c r="LV49" i="15"/>
  <c r="LU49" i="15"/>
  <c r="LT49" i="15"/>
  <c r="LS49" i="15"/>
  <c r="LR49" i="15"/>
  <c r="LQ49" i="15"/>
  <c r="LP49" i="15"/>
  <c r="LO49" i="15"/>
  <c r="LN49" i="15"/>
  <c r="LM49" i="15"/>
  <c r="LL49" i="15"/>
  <c r="LK49" i="15"/>
  <c r="LJ49" i="15"/>
  <c r="LI49" i="15"/>
  <c r="LH49" i="15"/>
  <c r="LG49" i="15"/>
  <c r="LF49" i="15"/>
  <c r="LE49" i="15"/>
  <c r="LD49" i="15"/>
  <c r="LC49" i="15"/>
  <c r="LB49" i="15"/>
  <c r="LA49" i="15"/>
  <c r="KZ49" i="15"/>
  <c r="KY49" i="15"/>
  <c r="KX49" i="15"/>
  <c r="KW49" i="15"/>
  <c r="KV49" i="15"/>
  <c r="KU49" i="15"/>
  <c r="KT49" i="15"/>
  <c r="KS49" i="15"/>
  <c r="KR49" i="15"/>
  <c r="KQ49" i="15"/>
  <c r="KP49" i="15"/>
  <c r="KO49" i="15"/>
  <c r="KN49" i="15"/>
  <c r="KM49" i="15"/>
  <c r="KL49" i="15"/>
  <c r="KK49" i="15"/>
  <c r="KJ49" i="15"/>
  <c r="KI49" i="15"/>
  <c r="KH49" i="15"/>
  <c r="KG49" i="15"/>
  <c r="KF49" i="15"/>
  <c r="KE49" i="15"/>
  <c r="KD49" i="15"/>
  <c r="KC49" i="15"/>
  <c r="KB49" i="15"/>
  <c r="KA49" i="15"/>
  <c r="JZ49" i="15"/>
  <c r="JY49" i="15"/>
  <c r="JX49" i="15"/>
  <c r="JW49" i="15"/>
  <c r="JV49" i="15"/>
  <c r="JU49" i="15"/>
  <c r="JT49" i="15"/>
  <c r="JS49" i="15"/>
  <c r="JR49" i="15"/>
  <c r="JQ49" i="15"/>
  <c r="JP49" i="15"/>
  <c r="JO49" i="15"/>
  <c r="JN49" i="15"/>
  <c r="JM49" i="15"/>
  <c r="JL49" i="15"/>
  <c r="JK49" i="15"/>
  <c r="JJ49" i="15"/>
  <c r="JI49" i="15"/>
  <c r="JH49" i="15"/>
  <c r="JG49" i="15"/>
  <c r="JF49" i="15"/>
  <c r="JE49" i="15"/>
  <c r="JD49" i="15"/>
  <c r="JC49" i="15"/>
  <c r="JB49" i="15"/>
  <c r="JA49" i="15"/>
  <c r="IZ49" i="15"/>
  <c r="IY49" i="15"/>
  <c r="IX49" i="15"/>
  <c r="IW49" i="15"/>
  <c r="IV49" i="15"/>
  <c r="IU49" i="15"/>
  <c r="IT49" i="15"/>
  <c r="IS49" i="15"/>
  <c r="IR49" i="15"/>
  <c r="IQ49" i="15"/>
  <c r="IP49" i="15"/>
  <c r="IO49" i="15"/>
  <c r="IN49" i="15"/>
  <c r="IM49" i="15"/>
  <c r="IL49" i="15"/>
  <c r="IK49" i="15"/>
  <c r="IJ49" i="15"/>
  <c r="II49" i="15"/>
  <c r="IH49" i="15"/>
  <c r="IG49" i="15"/>
  <c r="IF49" i="15"/>
  <c r="IE49" i="15"/>
  <c r="ID49" i="15"/>
  <c r="IC49" i="15"/>
  <c r="IB49" i="15"/>
  <c r="IA49" i="15"/>
  <c r="HZ49" i="15"/>
  <c r="HY49" i="15"/>
  <c r="HX49" i="15"/>
  <c r="HW49" i="15"/>
  <c r="HV49" i="15"/>
  <c r="HU49" i="15"/>
  <c r="HT49" i="15"/>
  <c r="HS49" i="15"/>
  <c r="HR49" i="15"/>
  <c r="HQ49" i="15"/>
  <c r="HP49" i="15"/>
  <c r="HO49" i="15"/>
  <c r="HN49" i="15"/>
  <c r="HM49" i="15"/>
  <c r="HL49" i="15"/>
  <c r="HK49" i="15"/>
  <c r="HJ49" i="15"/>
  <c r="HI49" i="15"/>
  <c r="HH49" i="15"/>
  <c r="HG49" i="15"/>
  <c r="HF49" i="15"/>
  <c r="HE49" i="15"/>
  <c r="HD49" i="15"/>
  <c r="HC49" i="15"/>
  <c r="HB49" i="15"/>
  <c r="HA49" i="15"/>
  <c r="GZ49" i="15"/>
  <c r="GY49" i="15"/>
  <c r="GX49" i="15"/>
  <c r="GW49" i="15"/>
  <c r="GV49" i="15"/>
  <c r="GU49" i="15"/>
  <c r="GT49" i="15"/>
  <c r="GS49" i="15"/>
  <c r="GR49" i="15"/>
  <c r="GQ49" i="15"/>
  <c r="GP49" i="15"/>
  <c r="GO49" i="15"/>
  <c r="GN49" i="15"/>
  <c r="GM49" i="15"/>
  <c r="GL49" i="15"/>
  <c r="GK49" i="15"/>
  <c r="GJ49" i="15"/>
  <c r="GI49" i="15"/>
  <c r="GH49" i="15"/>
  <c r="GG49" i="15"/>
  <c r="GF49" i="15"/>
  <c r="GE49" i="15"/>
  <c r="GD49" i="15"/>
  <c r="GC49" i="15"/>
  <c r="GB49" i="15"/>
  <c r="GA49" i="15"/>
  <c r="FZ49" i="15"/>
  <c r="FY49" i="15"/>
  <c r="FX49" i="15"/>
  <c r="FW49" i="15"/>
  <c r="FV49" i="15"/>
  <c r="FU49" i="15"/>
  <c r="FT49" i="15"/>
  <c r="FS49" i="15"/>
  <c r="FR49" i="15"/>
  <c r="FQ49" i="15"/>
  <c r="FP49" i="15"/>
  <c r="FO49" i="15"/>
  <c r="FN49" i="15"/>
  <c r="FM49" i="15"/>
  <c r="FL49" i="15"/>
  <c r="FK49" i="15"/>
  <c r="FJ49" i="15"/>
  <c r="FI49" i="15"/>
  <c r="FH49" i="15"/>
  <c r="FG49" i="15"/>
  <c r="FF49" i="15"/>
  <c r="FE49" i="15"/>
  <c r="FD49" i="15"/>
  <c r="FC49" i="15"/>
  <c r="FB49" i="15"/>
  <c r="FA49" i="15"/>
  <c r="EZ49" i="15"/>
  <c r="EY49" i="15"/>
  <c r="EX49" i="15"/>
  <c r="EW49" i="15"/>
  <c r="EV49" i="15"/>
  <c r="EU49" i="15"/>
  <c r="ET49" i="15"/>
  <c r="ES49" i="15"/>
  <c r="ER49" i="15"/>
  <c r="EQ49" i="15"/>
  <c r="EP49" i="15"/>
  <c r="EO49" i="15"/>
  <c r="EN49" i="15"/>
  <c r="EM49" i="15"/>
  <c r="EL49" i="15"/>
  <c r="EK49" i="15"/>
  <c r="EJ49" i="15"/>
  <c r="EI49" i="15"/>
  <c r="EH49" i="15"/>
  <c r="EG49" i="15"/>
  <c r="EF49" i="15"/>
  <c r="EE49" i="15"/>
  <c r="ED49" i="15"/>
  <c r="EC49" i="15"/>
  <c r="EB49" i="15"/>
  <c r="EA49" i="15"/>
  <c r="DZ49" i="15"/>
  <c r="DY49" i="15"/>
  <c r="DX49" i="15"/>
  <c r="DW49" i="15"/>
  <c r="DV49" i="15"/>
  <c r="DU49" i="15"/>
  <c r="DT49" i="15"/>
  <c r="DS49" i="15"/>
  <c r="DR49" i="15"/>
  <c r="DQ49" i="15"/>
  <c r="DP49" i="15"/>
  <c r="DO49" i="15"/>
  <c r="DN49" i="15"/>
  <c r="DM49" i="15"/>
  <c r="DL49" i="15"/>
  <c r="DK49" i="15"/>
  <c r="DJ49" i="15"/>
  <c r="DI49" i="15"/>
  <c r="DH49" i="15"/>
  <c r="DG49" i="15"/>
  <c r="DF49" i="15"/>
  <c r="DE49" i="15"/>
  <c r="DD49" i="15"/>
  <c r="DC49" i="15"/>
  <c r="DB49" i="15"/>
  <c r="DA49" i="15"/>
  <c r="CZ49" i="15"/>
  <c r="CY49" i="15"/>
  <c r="CX49" i="15"/>
  <c r="CW49" i="15"/>
  <c r="CV49" i="15"/>
  <c r="CU49" i="15"/>
  <c r="CT49" i="15"/>
  <c r="CS49" i="15"/>
  <c r="CR49" i="15"/>
  <c r="CQ49" i="15"/>
  <c r="CP49" i="15"/>
  <c r="CO49" i="15"/>
  <c r="CN49" i="15"/>
  <c r="CM49" i="15"/>
  <c r="CL49" i="15"/>
  <c r="CK49" i="15"/>
  <c r="CJ49" i="15"/>
  <c r="CI49" i="15"/>
  <c r="CH49" i="15"/>
  <c r="CG49" i="15"/>
  <c r="CF49" i="15"/>
  <c r="CE49" i="15"/>
  <c r="CD49" i="15"/>
  <c r="CC49" i="15"/>
  <c r="CB49" i="15"/>
  <c r="CA49" i="15"/>
  <c r="BZ49" i="15"/>
  <c r="BY49" i="15"/>
  <c r="BX49" i="15"/>
  <c r="BW49" i="15"/>
  <c r="BV49" i="15"/>
  <c r="BU49" i="15"/>
  <c r="BT49" i="15"/>
  <c r="BS49" i="15"/>
  <c r="BR49" i="15"/>
  <c r="BQ49" i="15"/>
  <c r="BP49" i="15"/>
  <c r="BO49" i="15"/>
  <c r="BN49" i="15"/>
  <c r="BM49" i="15"/>
  <c r="BL49" i="15"/>
  <c r="BK49" i="15"/>
  <c r="BJ49" i="15"/>
  <c r="BI49" i="15"/>
  <c r="BH49" i="15"/>
  <c r="BG49" i="15"/>
  <c r="BF49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AQ49" i="15"/>
  <c r="AP49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A33" i="15"/>
  <c r="A34" i="15" s="1"/>
  <c r="A35" i="15" s="1"/>
  <c r="A36" i="15" s="1"/>
  <c r="A37" i="15" s="1"/>
  <c r="A38" i="15" s="1"/>
  <c r="A39" i="15" s="1"/>
  <c r="G30" i="15"/>
  <c r="H30" i="15" s="1"/>
  <c r="I30" i="15" s="1"/>
  <c r="J30" i="15" s="1"/>
  <c r="K30" i="15" s="1"/>
  <c r="L30" i="15" s="1"/>
  <c r="M30" i="15" s="1"/>
  <c r="N30" i="15" s="1"/>
  <c r="O30" i="15" s="1"/>
  <c r="P30" i="15" s="1"/>
  <c r="Q30" i="15" s="1"/>
  <c r="R30" i="15" s="1"/>
  <c r="S30" i="15" s="1"/>
  <c r="T30" i="15" s="1"/>
  <c r="U30" i="15" s="1"/>
  <c r="V30" i="15" s="1"/>
  <c r="W30" i="15" s="1"/>
  <c r="X30" i="15" s="1"/>
  <c r="Y30" i="15" s="1"/>
  <c r="Z30" i="15" s="1"/>
  <c r="AA30" i="15" s="1"/>
  <c r="AB30" i="15" s="1"/>
  <c r="AC30" i="15" s="1"/>
  <c r="AD30" i="15" s="1"/>
  <c r="AE30" i="15" s="1"/>
  <c r="AF30" i="15" s="1"/>
  <c r="AG30" i="15" s="1"/>
  <c r="AH30" i="15" s="1"/>
  <c r="AI30" i="15" s="1"/>
  <c r="AJ30" i="15" s="1"/>
  <c r="AK30" i="15" s="1"/>
  <c r="AL30" i="15" s="1"/>
  <c r="AM30" i="15" s="1"/>
  <c r="AN30" i="15" s="1"/>
  <c r="AO30" i="15" s="1"/>
  <c r="AP30" i="15" s="1"/>
  <c r="AQ30" i="15" s="1"/>
  <c r="AR30" i="15" s="1"/>
  <c r="AS30" i="15" s="1"/>
  <c r="AT30" i="15" s="1"/>
  <c r="AU30" i="15" s="1"/>
  <c r="AV30" i="15" s="1"/>
  <c r="AW30" i="15" s="1"/>
  <c r="AX30" i="15" s="1"/>
  <c r="AY30" i="15" s="1"/>
  <c r="AZ30" i="15" s="1"/>
  <c r="BA30" i="15" s="1"/>
  <c r="BB30" i="15" s="1"/>
  <c r="BC30" i="15" s="1"/>
  <c r="BD30" i="15" s="1"/>
  <c r="BE30" i="15" s="1"/>
  <c r="BF30" i="15" s="1"/>
  <c r="BG30" i="15" s="1"/>
  <c r="BH30" i="15" s="1"/>
  <c r="BI30" i="15" s="1"/>
  <c r="BJ30" i="15" s="1"/>
  <c r="BK30" i="15" s="1"/>
  <c r="BL30" i="15" s="1"/>
  <c r="BM30" i="15" s="1"/>
  <c r="BN30" i="15" s="1"/>
  <c r="BO30" i="15" s="1"/>
  <c r="BP30" i="15" s="1"/>
  <c r="BQ30" i="15" s="1"/>
  <c r="BR30" i="15" s="1"/>
  <c r="BS30" i="15" s="1"/>
  <c r="BT30" i="15" s="1"/>
  <c r="BU30" i="15" s="1"/>
  <c r="BV30" i="15" s="1"/>
  <c r="BW30" i="15" s="1"/>
  <c r="BX30" i="15" s="1"/>
  <c r="BY30" i="15" s="1"/>
  <c r="BZ30" i="15" s="1"/>
  <c r="CA30" i="15" s="1"/>
  <c r="CB30" i="15" s="1"/>
  <c r="CC30" i="15" s="1"/>
  <c r="CD30" i="15" s="1"/>
  <c r="CE30" i="15" s="1"/>
  <c r="CF30" i="15" s="1"/>
  <c r="CG30" i="15" s="1"/>
  <c r="CH30" i="15" s="1"/>
  <c r="CI30" i="15" s="1"/>
  <c r="CJ30" i="15" s="1"/>
  <c r="CK30" i="15" s="1"/>
  <c r="CL30" i="15" s="1"/>
  <c r="CM30" i="15" s="1"/>
  <c r="CN30" i="15" s="1"/>
  <c r="CO30" i="15" s="1"/>
  <c r="CP30" i="15" s="1"/>
  <c r="CQ30" i="15" s="1"/>
  <c r="CR30" i="15" s="1"/>
  <c r="CS30" i="15" s="1"/>
  <c r="CT30" i="15" s="1"/>
  <c r="CU30" i="15" s="1"/>
  <c r="CV30" i="15" s="1"/>
  <c r="CW30" i="15" s="1"/>
  <c r="CX30" i="15" s="1"/>
  <c r="CY30" i="15" s="1"/>
  <c r="CZ30" i="15" s="1"/>
  <c r="DA30" i="15" s="1"/>
  <c r="DB30" i="15" s="1"/>
  <c r="DC30" i="15" s="1"/>
  <c r="DD30" i="15" s="1"/>
  <c r="DE30" i="15" s="1"/>
  <c r="DF30" i="15" s="1"/>
  <c r="DG30" i="15" s="1"/>
  <c r="DH30" i="15" s="1"/>
  <c r="DI30" i="15" s="1"/>
  <c r="DJ30" i="15" s="1"/>
  <c r="DK30" i="15" s="1"/>
  <c r="DL30" i="15" s="1"/>
  <c r="DM30" i="15" s="1"/>
  <c r="DN30" i="15" s="1"/>
  <c r="DO30" i="15" s="1"/>
  <c r="DP30" i="15" s="1"/>
  <c r="DQ30" i="15" s="1"/>
  <c r="DR30" i="15" s="1"/>
  <c r="DS30" i="15" s="1"/>
  <c r="DT30" i="15" s="1"/>
  <c r="DU30" i="15" s="1"/>
  <c r="DV30" i="15" s="1"/>
  <c r="DW30" i="15" s="1"/>
  <c r="DX30" i="15" s="1"/>
  <c r="DY30" i="15" s="1"/>
  <c r="DZ30" i="15" s="1"/>
  <c r="EA30" i="15" s="1"/>
  <c r="EB30" i="15" s="1"/>
  <c r="EC30" i="15" s="1"/>
  <c r="ED30" i="15" s="1"/>
  <c r="EE30" i="15" s="1"/>
  <c r="EF30" i="15" s="1"/>
  <c r="EG30" i="15" s="1"/>
  <c r="EH30" i="15" s="1"/>
  <c r="EI30" i="15" s="1"/>
  <c r="EJ30" i="15" s="1"/>
  <c r="EK30" i="15" s="1"/>
  <c r="EL30" i="15" s="1"/>
  <c r="EM30" i="15" s="1"/>
  <c r="EN30" i="15" s="1"/>
  <c r="EO30" i="15" s="1"/>
  <c r="EP30" i="15" s="1"/>
  <c r="EQ30" i="15" s="1"/>
  <c r="ER30" i="15" s="1"/>
  <c r="ES30" i="15" s="1"/>
  <c r="ET30" i="15" s="1"/>
  <c r="EU30" i="15" s="1"/>
  <c r="EV30" i="15" s="1"/>
  <c r="EW30" i="15" s="1"/>
  <c r="EX30" i="15" s="1"/>
  <c r="EY30" i="15" s="1"/>
  <c r="EZ30" i="15" s="1"/>
  <c r="FA30" i="15" s="1"/>
  <c r="FB30" i="15" s="1"/>
  <c r="FC30" i="15" s="1"/>
  <c r="FD30" i="15" s="1"/>
  <c r="FE30" i="15" s="1"/>
  <c r="FF30" i="15" s="1"/>
  <c r="FG30" i="15" s="1"/>
  <c r="FH30" i="15" s="1"/>
  <c r="FI30" i="15" s="1"/>
  <c r="FJ30" i="15" s="1"/>
  <c r="FK30" i="15" s="1"/>
  <c r="FL30" i="15" s="1"/>
  <c r="FM30" i="15" s="1"/>
  <c r="FN30" i="15" s="1"/>
  <c r="FO30" i="15" s="1"/>
  <c r="FP30" i="15" s="1"/>
  <c r="FQ30" i="15" s="1"/>
  <c r="FR30" i="15" s="1"/>
  <c r="FS30" i="15" s="1"/>
  <c r="FT30" i="15" s="1"/>
  <c r="FU30" i="15" s="1"/>
  <c r="FV30" i="15" s="1"/>
  <c r="FW30" i="15" s="1"/>
  <c r="FX30" i="15" s="1"/>
  <c r="FY30" i="15" s="1"/>
  <c r="FZ30" i="15" s="1"/>
  <c r="GA30" i="15" s="1"/>
  <c r="GB30" i="15" s="1"/>
  <c r="GC30" i="15" s="1"/>
  <c r="GD30" i="15" s="1"/>
  <c r="GE30" i="15" s="1"/>
  <c r="GF30" i="15" s="1"/>
  <c r="GG30" i="15" s="1"/>
  <c r="GH30" i="15" s="1"/>
  <c r="GI30" i="15" s="1"/>
  <c r="GJ30" i="15" s="1"/>
  <c r="GK30" i="15" s="1"/>
  <c r="GL30" i="15" s="1"/>
  <c r="GM30" i="15" s="1"/>
  <c r="GN30" i="15" s="1"/>
  <c r="GO30" i="15" s="1"/>
  <c r="GP30" i="15" s="1"/>
  <c r="GQ30" i="15" s="1"/>
  <c r="GR30" i="15" s="1"/>
  <c r="GS30" i="15" s="1"/>
  <c r="GT30" i="15" s="1"/>
  <c r="GU30" i="15" s="1"/>
  <c r="GV30" i="15" s="1"/>
  <c r="GW30" i="15" s="1"/>
  <c r="GX30" i="15" s="1"/>
  <c r="GY30" i="15" s="1"/>
  <c r="GZ30" i="15" s="1"/>
  <c r="HA30" i="15" s="1"/>
  <c r="HB30" i="15" s="1"/>
  <c r="HC30" i="15" s="1"/>
  <c r="HD30" i="15" s="1"/>
  <c r="HE30" i="15" s="1"/>
  <c r="HF30" i="15" s="1"/>
  <c r="HG30" i="15" s="1"/>
  <c r="HH30" i="15" s="1"/>
  <c r="HI30" i="15" s="1"/>
  <c r="HJ30" i="15" s="1"/>
  <c r="HK30" i="15" s="1"/>
  <c r="HL30" i="15" s="1"/>
  <c r="HM30" i="15" s="1"/>
  <c r="HN30" i="15" s="1"/>
  <c r="HO30" i="15" s="1"/>
  <c r="HP30" i="15" s="1"/>
  <c r="HQ30" i="15" s="1"/>
  <c r="HR30" i="15" s="1"/>
  <c r="HS30" i="15" s="1"/>
  <c r="HT30" i="15" s="1"/>
  <c r="HU30" i="15" s="1"/>
  <c r="HV30" i="15" s="1"/>
  <c r="HW30" i="15" s="1"/>
  <c r="HX30" i="15" s="1"/>
  <c r="HY30" i="15" s="1"/>
  <c r="HZ30" i="15" s="1"/>
  <c r="IA30" i="15" s="1"/>
  <c r="IB30" i="15" s="1"/>
  <c r="IC30" i="15" s="1"/>
  <c r="ID30" i="15" s="1"/>
  <c r="IE30" i="15" s="1"/>
  <c r="IF30" i="15" s="1"/>
  <c r="IG30" i="15" s="1"/>
  <c r="IH30" i="15" s="1"/>
  <c r="II30" i="15" s="1"/>
  <c r="IJ30" i="15" s="1"/>
  <c r="IK30" i="15" s="1"/>
  <c r="IL30" i="15" s="1"/>
  <c r="IM30" i="15" s="1"/>
  <c r="IN30" i="15" s="1"/>
  <c r="IO30" i="15" s="1"/>
  <c r="IP30" i="15" s="1"/>
  <c r="IQ30" i="15" s="1"/>
  <c r="IR30" i="15" s="1"/>
  <c r="IS30" i="15" s="1"/>
  <c r="IT30" i="15" s="1"/>
  <c r="IU30" i="15" s="1"/>
  <c r="IV30" i="15" s="1"/>
  <c r="IW30" i="15" s="1"/>
  <c r="IX30" i="15" s="1"/>
  <c r="IY30" i="15" s="1"/>
  <c r="IZ30" i="15" s="1"/>
  <c r="JA30" i="15" s="1"/>
  <c r="JB30" i="15" s="1"/>
  <c r="JC30" i="15" s="1"/>
  <c r="JD30" i="15" s="1"/>
  <c r="JE30" i="15" s="1"/>
  <c r="JF30" i="15" s="1"/>
  <c r="JG30" i="15" s="1"/>
  <c r="JH30" i="15" s="1"/>
  <c r="JI30" i="15" s="1"/>
  <c r="JJ30" i="15" s="1"/>
  <c r="JK30" i="15" s="1"/>
  <c r="JL30" i="15" s="1"/>
  <c r="JM30" i="15" s="1"/>
  <c r="JN30" i="15" s="1"/>
  <c r="JO30" i="15" s="1"/>
  <c r="JP30" i="15" s="1"/>
  <c r="JQ30" i="15" s="1"/>
  <c r="JR30" i="15" s="1"/>
  <c r="JS30" i="15" s="1"/>
  <c r="JT30" i="15" s="1"/>
  <c r="JU30" i="15" s="1"/>
  <c r="JV30" i="15" s="1"/>
  <c r="JW30" i="15" s="1"/>
  <c r="JX30" i="15" s="1"/>
  <c r="JY30" i="15" s="1"/>
  <c r="JZ30" i="15" s="1"/>
  <c r="KA30" i="15" s="1"/>
  <c r="KB30" i="15" s="1"/>
  <c r="KC30" i="15" s="1"/>
  <c r="KD30" i="15" s="1"/>
  <c r="KE30" i="15" s="1"/>
  <c r="KF30" i="15" s="1"/>
  <c r="KG30" i="15" s="1"/>
  <c r="KH30" i="15" s="1"/>
  <c r="KI30" i="15" s="1"/>
  <c r="KJ30" i="15" s="1"/>
  <c r="KK30" i="15" s="1"/>
  <c r="KL30" i="15" s="1"/>
  <c r="KM30" i="15" s="1"/>
  <c r="KN30" i="15" s="1"/>
  <c r="KO30" i="15" s="1"/>
  <c r="KP30" i="15" s="1"/>
  <c r="KQ30" i="15" s="1"/>
  <c r="KR30" i="15" s="1"/>
  <c r="KS30" i="15" s="1"/>
  <c r="KT30" i="15" s="1"/>
  <c r="KU30" i="15" s="1"/>
  <c r="KV30" i="15" s="1"/>
  <c r="KW30" i="15" s="1"/>
  <c r="KX30" i="15" s="1"/>
  <c r="KY30" i="15" s="1"/>
  <c r="KZ30" i="15" s="1"/>
  <c r="LA30" i="15" s="1"/>
  <c r="LB30" i="15" s="1"/>
  <c r="LC30" i="15" s="1"/>
  <c r="LD30" i="15" s="1"/>
  <c r="LE30" i="15" s="1"/>
  <c r="LF30" i="15" s="1"/>
  <c r="LG30" i="15" s="1"/>
  <c r="LH30" i="15" s="1"/>
  <c r="LI30" i="15" s="1"/>
  <c r="LJ30" i="15" s="1"/>
  <c r="LK30" i="15" s="1"/>
  <c r="LL30" i="15" s="1"/>
  <c r="LM30" i="15" s="1"/>
  <c r="LN30" i="15" s="1"/>
  <c r="LO30" i="15" s="1"/>
  <c r="LP30" i="15" s="1"/>
  <c r="LQ30" i="15" s="1"/>
  <c r="LR30" i="15" s="1"/>
  <c r="LS30" i="15" s="1"/>
  <c r="LT30" i="15" s="1"/>
  <c r="LU30" i="15" s="1"/>
  <c r="LV30" i="15" s="1"/>
  <c r="LW30" i="15" s="1"/>
  <c r="LX30" i="15" s="1"/>
  <c r="LY30" i="15" s="1"/>
  <c r="LZ30" i="15" s="1"/>
  <c r="MA30" i="15" s="1"/>
  <c r="MB30" i="15" s="1"/>
  <c r="MC30" i="15" s="1"/>
  <c r="MD30" i="15" s="1"/>
  <c r="ME30" i="15" s="1"/>
  <c r="MF30" i="15" s="1"/>
  <c r="MG30" i="15" s="1"/>
  <c r="MH30" i="15" s="1"/>
  <c r="MI30" i="15" s="1"/>
  <c r="MJ30" i="15" s="1"/>
  <c r="MK30" i="15" s="1"/>
  <c r="ML30" i="15" s="1"/>
  <c r="MM30" i="15" s="1"/>
  <c r="MN30" i="15" s="1"/>
  <c r="MO30" i="15" s="1"/>
  <c r="MP30" i="15" s="1"/>
  <c r="MQ30" i="15" s="1"/>
  <c r="MR30" i="15" s="1"/>
  <c r="MS30" i="15" s="1"/>
  <c r="MT30" i="15" s="1"/>
  <c r="MU30" i="15" s="1"/>
  <c r="MV30" i="15" s="1"/>
  <c r="MW30" i="15" s="1"/>
  <c r="MX30" i="15" s="1"/>
  <c r="MY30" i="15" s="1"/>
  <c r="MZ30" i="15" s="1"/>
  <c r="NA30" i="15" s="1"/>
  <c r="NB30" i="15" s="1"/>
  <c r="NC30" i="15" s="1"/>
  <c r="ND30" i="15" s="1"/>
  <c r="NE30" i="15" s="1"/>
  <c r="NF30" i="15" s="1"/>
  <c r="NG30" i="15" s="1"/>
  <c r="NH30" i="15" s="1"/>
  <c r="NI30" i="15" s="1"/>
  <c r="NJ30" i="15" s="1"/>
  <c r="NK30" i="15" s="1"/>
  <c r="NL30" i="15" s="1"/>
  <c r="NM30" i="15" s="1"/>
  <c r="NN30" i="15" s="1"/>
  <c r="NO30" i="15" s="1"/>
  <c r="NP30" i="15" s="1"/>
  <c r="NQ30" i="15" s="1"/>
  <c r="NR30" i="15" s="1"/>
  <c r="NS30" i="15" s="1"/>
  <c r="NT30" i="15" s="1"/>
  <c r="NU30" i="15" s="1"/>
  <c r="NV30" i="15" s="1"/>
  <c r="NW30" i="15" s="1"/>
  <c r="NX30" i="15" s="1"/>
  <c r="NY30" i="15" s="1"/>
  <c r="NZ30" i="15" s="1"/>
  <c r="OA30" i="15" s="1"/>
  <c r="OB30" i="15" s="1"/>
  <c r="OC30" i="15" s="1"/>
  <c r="OD30" i="15" s="1"/>
  <c r="OE30" i="15" s="1"/>
  <c r="OF30" i="15" s="1"/>
  <c r="OG30" i="15" s="1"/>
  <c r="OH30" i="15" s="1"/>
  <c r="OI30" i="15" s="1"/>
  <c r="OJ30" i="15" s="1"/>
  <c r="OK30" i="15" s="1"/>
  <c r="OL30" i="15" s="1"/>
  <c r="OM30" i="15" s="1"/>
  <c r="ON30" i="15" s="1"/>
  <c r="OO30" i="15" s="1"/>
  <c r="OP30" i="15" s="1"/>
  <c r="OQ30" i="15" s="1"/>
  <c r="OR30" i="15" s="1"/>
  <c r="OS30" i="15" s="1"/>
  <c r="OT30" i="15" s="1"/>
  <c r="OU30" i="15" s="1"/>
  <c r="OV30" i="15" s="1"/>
  <c r="OW30" i="15" s="1"/>
  <c r="OX30" i="15" s="1"/>
  <c r="OY30" i="15" s="1"/>
  <c r="OZ30" i="15" s="1"/>
  <c r="PA30" i="15" s="1"/>
  <c r="PB30" i="15" s="1"/>
  <c r="PC30" i="15" s="1"/>
  <c r="PD30" i="15" s="1"/>
  <c r="PE30" i="15" s="1"/>
  <c r="PF30" i="15" s="1"/>
  <c r="PG30" i="15" s="1"/>
  <c r="PH30" i="15" s="1"/>
  <c r="PI30" i="15" s="1"/>
  <c r="PJ30" i="15" s="1"/>
  <c r="PK30" i="15" s="1"/>
  <c r="PL30" i="15" s="1"/>
  <c r="PM30" i="15" s="1"/>
  <c r="PN30" i="15" s="1"/>
  <c r="PO30" i="15" s="1"/>
  <c r="PP30" i="15" s="1"/>
  <c r="PQ30" i="15" s="1"/>
  <c r="PR30" i="15" s="1"/>
  <c r="PS30" i="15" s="1"/>
  <c r="PT30" i="15" s="1"/>
  <c r="PU30" i="15" s="1"/>
  <c r="PV30" i="15" s="1"/>
  <c r="PW30" i="15" s="1"/>
  <c r="PX30" i="15" s="1"/>
  <c r="PY30" i="15" s="1"/>
  <c r="PZ30" i="15" s="1"/>
  <c r="QA30" i="15" s="1"/>
  <c r="QB30" i="15" s="1"/>
  <c r="QC30" i="15" s="1"/>
  <c r="QD30" i="15" s="1"/>
  <c r="QE30" i="15" s="1"/>
  <c r="QF30" i="15" s="1"/>
  <c r="QG30" i="15" s="1"/>
  <c r="QH30" i="15" s="1"/>
  <c r="QI30" i="15" s="1"/>
  <c r="QJ30" i="15" s="1"/>
  <c r="QK30" i="15" s="1"/>
  <c r="QL30" i="15" s="1"/>
  <c r="QM30" i="15" s="1"/>
  <c r="QN30" i="15" s="1"/>
  <c r="QO30" i="15" s="1"/>
  <c r="QP30" i="15" s="1"/>
  <c r="QQ30" i="15" s="1"/>
  <c r="QR30" i="15" s="1"/>
  <c r="QS30" i="15" s="1"/>
  <c r="QT30" i="15" s="1"/>
  <c r="QU30" i="15" s="1"/>
  <c r="QV30" i="15" s="1"/>
  <c r="QW30" i="15" s="1"/>
  <c r="QX30" i="15" s="1"/>
  <c r="QY30" i="15" s="1"/>
  <c r="QZ30" i="15" s="1"/>
  <c r="RA30" i="15" s="1"/>
  <c r="RB30" i="15" s="1"/>
  <c r="RC30" i="15" s="1"/>
  <c r="RD30" i="15" s="1"/>
  <c r="RE30" i="15" s="1"/>
  <c r="RF30" i="15" s="1"/>
  <c r="RG30" i="15" s="1"/>
  <c r="RH30" i="15" s="1"/>
  <c r="RI30" i="15" s="1"/>
  <c r="RJ30" i="15" s="1"/>
  <c r="RK30" i="15" s="1"/>
  <c r="RL30" i="15" s="1"/>
  <c r="RM30" i="15" s="1"/>
  <c r="RN30" i="15" s="1"/>
  <c r="RO30" i="15" s="1"/>
  <c r="RP30" i="15" s="1"/>
  <c r="RQ30" i="15" s="1"/>
  <c r="RR30" i="15" s="1"/>
  <c r="RS30" i="15" s="1"/>
  <c r="RT30" i="15" s="1"/>
  <c r="RU30" i="15" s="1"/>
  <c r="RV30" i="15" s="1"/>
  <c r="RW30" i="15" s="1"/>
  <c r="RX30" i="15" s="1"/>
  <c r="RY30" i="15" s="1"/>
  <c r="RZ30" i="15" s="1"/>
  <c r="SA30" i="15" s="1"/>
  <c r="SB30" i="15" s="1"/>
  <c r="SC30" i="15" s="1"/>
  <c r="SD30" i="15" s="1"/>
  <c r="SE30" i="15" s="1"/>
  <c r="SF30" i="15" s="1"/>
  <c r="SG30" i="15" s="1"/>
  <c r="SH30" i="15" s="1"/>
  <c r="SI30" i="15" s="1"/>
  <c r="SJ30" i="15" s="1"/>
  <c r="SK30" i="15" s="1"/>
  <c r="SL30" i="15" s="1"/>
  <c r="SM30" i="15" s="1"/>
  <c r="SN30" i="15" s="1"/>
  <c r="SO30" i="15" s="1"/>
  <c r="SP30" i="15" s="1"/>
  <c r="SQ30" i="15" s="1"/>
  <c r="B7" i="15" a="1"/>
  <c r="B7" i="15" s="1"/>
  <c r="AA88" i="14"/>
  <c r="AA86" i="14"/>
  <c r="AA85" i="14"/>
  <c r="AA83" i="14"/>
  <c r="AA82" i="14"/>
  <c r="AA80" i="14"/>
  <c r="AA77" i="14"/>
  <c r="AA76" i="14"/>
  <c r="AA75" i="14"/>
  <c r="AA74" i="14"/>
  <c r="AA73" i="14"/>
  <c r="AA72" i="14"/>
  <c r="AA71" i="14"/>
  <c r="AA70" i="14"/>
  <c r="AA69" i="14"/>
  <c r="SQ58" i="14"/>
  <c r="SP58" i="14"/>
  <c r="SO58" i="14"/>
  <c r="SN58" i="14"/>
  <c r="SM58" i="14"/>
  <c r="SL58" i="14"/>
  <c r="SK58" i="14"/>
  <c r="SJ58" i="14"/>
  <c r="SI58" i="14"/>
  <c r="SH58" i="14"/>
  <c r="SG58" i="14"/>
  <c r="SF58" i="14"/>
  <c r="SE58" i="14"/>
  <c r="SD58" i="14"/>
  <c r="SC58" i="14"/>
  <c r="SB58" i="14"/>
  <c r="SA58" i="14"/>
  <c r="RZ58" i="14"/>
  <c r="RY58" i="14"/>
  <c r="RX58" i="14"/>
  <c r="RW58" i="14"/>
  <c r="RV58" i="14"/>
  <c r="RU58" i="14"/>
  <c r="RT58" i="14"/>
  <c r="RS58" i="14"/>
  <c r="RR58" i="14"/>
  <c r="RQ58" i="14"/>
  <c r="RP58" i="14"/>
  <c r="RO58" i="14"/>
  <c r="RN58" i="14"/>
  <c r="RM58" i="14"/>
  <c r="RL58" i="14"/>
  <c r="RK58" i="14"/>
  <c r="RJ58" i="14"/>
  <c r="RI58" i="14"/>
  <c r="RH58" i="14"/>
  <c r="RG58" i="14"/>
  <c r="RF58" i="14"/>
  <c r="RE58" i="14"/>
  <c r="RD58" i="14"/>
  <c r="RC58" i="14"/>
  <c r="RB58" i="14"/>
  <c r="RA58" i="14"/>
  <c r="QZ58" i="14"/>
  <c r="QY58" i="14"/>
  <c r="QX58" i="14"/>
  <c r="QW58" i="14"/>
  <c r="QV58" i="14"/>
  <c r="QU58" i="14"/>
  <c r="QT58" i="14"/>
  <c r="QS58" i="14"/>
  <c r="QR58" i="14"/>
  <c r="QQ58" i="14"/>
  <c r="QP58" i="14"/>
  <c r="QO58" i="14"/>
  <c r="QN58" i="14"/>
  <c r="QM58" i="14"/>
  <c r="QL58" i="14"/>
  <c r="QK58" i="14"/>
  <c r="QJ58" i="14"/>
  <c r="QI58" i="14"/>
  <c r="QH58" i="14"/>
  <c r="QG58" i="14"/>
  <c r="QF58" i="14"/>
  <c r="QE58" i="14"/>
  <c r="QD58" i="14"/>
  <c r="QC58" i="14"/>
  <c r="QB58" i="14"/>
  <c r="QA58" i="14"/>
  <c r="PZ58" i="14"/>
  <c r="PY58" i="14"/>
  <c r="PX58" i="14"/>
  <c r="PW58" i="14"/>
  <c r="PV58" i="14"/>
  <c r="PU58" i="14"/>
  <c r="PT58" i="14"/>
  <c r="PS58" i="14"/>
  <c r="PR58" i="14"/>
  <c r="PQ58" i="14"/>
  <c r="PP58" i="14"/>
  <c r="PO58" i="14"/>
  <c r="PN58" i="14"/>
  <c r="PM58" i="14"/>
  <c r="PL58" i="14"/>
  <c r="PK58" i="14"/>
  <c r="PJ58" i="14"/>
  <c r="PI58" i="14"/>
  <c r="PH58" i="14"/>
  <c r="PG58" i="14"/>
  <c r="PF58" i="14"/>
  <c r="PE58" i="14"/>
  <c r="PD58" i="14"/>
  <c r="PC58" i="14"/>
  <c r="PB58" i="14"/>
  <c r="PA58" i="14"/>
  <c r="OZ58" i="14"/>
  <c r="OY58" i="14"/>
  <c r="OX58" i="14"/>
  <c r="OW58" i="14"/>
  <c r="OV58" i="14"/>
  <c r="OU58" i="14"/>
  <c r="OT58" i="14"/>
  <c r="OS58" i="14"/>
  <c r="OR58" i="14"/>
  <c r="OQ58" i="14"/>
  <c r="OP58" i="14"/>
  <c r="OO58" i="14"/>
  <c r="ON58" i="14"/>
  <c r="OM58" i="14"/>
  <c r="OL58" i="14"/>
  <c r="OK58" i="14"/>
  <c r="OJ58" i="14"/>
  <c r="OI58" i="14"/>
  <c r="OH58" i="14"/>
  <c r="OG58" i="14"/>
  <c r="OF58" i="14"/>
  <c r="OE58" i="14"/>
  <c r="OD58" i="14"/>
  <c r="OC58" i="14"/>
  <c r="OB58" i="14"/>
  <c r="OA58" i="14"/>
  <c r="NZ58" i="14"/>
  <c r="NY58" i="14"/>
  <c r="NX58" i="14"/>
  <c r="NW58" i="14"/>
  <c r="NV58" i="14"/>
  <c r="NU58" i="14"/>
  <c r="NT58" i="14"/>
  <c r="NS58" i="14"/>
  <c r="NR58" i="14"/>
  <c r="NQ58" i="14"/>
  <c r="NP58" i="14"/>
  <c r="NO58" i="14"/>
  <c r="NN58" i="14"/>
  <c r="NM58" i="14"/>
  <c r="NL58" i="14"/>
  <c r="NK58" i="14"/>
  <c r="NJ58" i="14"/>
  <c r="NI58" i="14"/>
  <c r="NH58" i="14"/>
  <c r="NG58" i="14"/>
  <c r="NF58" i="14"/>
  <c r="NE58" i="14"/>
  <c r="ND58" i="14"/>
  <c r="NC58" i="14"/>
  <c r="NB58" i="14"/>
  <c r="NA58" i="14"/>
  <c r="MZ58" i="14"/>
  <c r="MY58" i="14"/>
  <c r="MX58" i="14"/>
  <c r="MW58" i="14"/>
  <c r="MV58" i="14"/>
  <c r="MU58" i="14"/>
  <c r="MT58" i="14"/>
  <c r="MS58" i="14"/>
  <c r="MR58" i="14"/>
  <c r="MQ58" i="14"/>
  <c r="MP58" i="14"/>
  <c r="MO58" i="14"/>
  <c r="MN58" i="14"/>
  <c r="MM58" i="14"/>
  <c r="ML58" i="14"/>
  <c r="MK58" i="14"/>
  <c r="MJ58" i="14"/>
  <c r="MI58" i="14"/>
  <c r="MH58" i="14"/>
  <c r="MG58" i="14"/>
  <c r="MF58" i="14"/>
  <c r="ME58" i="14"/>
  <c r="MD58" i="14"/>
  <c r="MC58" i="14"/>
  <c r="MB58" i="14"/>
  <c r="MA58" i="14"/>
  <c r="LZ58" i="14"/>
  <c r="LY58" i="14"/>
  <c r="LX58" i="14"/>
  <c r="LW58" i="14"/>
  <c r="LV58" i="14"/>
  <c r="LU58" i="14"/>
  <c r="LT58" i="14"/>
  <c r="LS58" i="14"/>
  <c r="LR58" i="14"/>
  <c r="LQ58" i="14"/>
  <c r="LP58" i="14"/>
  <c r="LO58" i="14"/>
  <c r="LN58" i="14"/>
  <c r="LM58" i="14"/>
  <c r="LL58" i="14"/>
  <c r="LK58" i="14"/>
  <c r="LJ58" i="14"/>
  <c r="LI58" i="14"/>
  <c r="LH58" i="14"/>
  <c r="LG58" i="14"/>
  <c r="LF58" i="14"/>
  <c r="LE58" i="14"/>
  <c r="LD58" i="14"/>
  <c r="LC58" i="14"/>
  <c r="LB58" i="14"/>
  <c r="LA58" i="14"/>
  <c r="KZ58" i="14"/>
  <c r="KY58" i="14"/>
  <c r="KX58" i="14"/>
  <c r="KW58" i="14"/>
  <c r="KV58" i="14"/>
  <c r="KU58" i="14"/>
  <c r="KT58" i="14"/>
  <c r="KS58" i="14"/>
  <c r="KR58" i="14"/>
  <c r="KQ58" i="14"/>
  <c r="KP58" i="14"/>
  <c r="KO58" i="14"/>
  <c r="KN58" i="14"/>
  <c r="KM58" i="14"/>
  <c r="KL58" i="14"/>
  <c r="KK58" i="14"/>
  <c r="KJ58" i="14"/>
  <c r="KI58" i="14"/>
  <c r="KH58" i="14"/>
  <c r="KG58" i="14"/>
  <c r="KF58" i="14"/>
  <c r="KE58" i="14"/>
  <c r="KD58" i="14"/>
  <c r="KC58" i="14"/>
  <c r="KB58" i="14"/>
  <c r="KA58" i="14"/>
  <c r="JZ58" i="14"/>
  <c r="JY58" i="14"/>
  <c r="JX58" i="14"/>
  <c r="JW58" i="14"/>
  <c r="JV58" i="14"/>
  <c r="JU58" i="14"/>
  <c r="JT58" i="14"/>
  <c r="JS58" i="14"/>
  <c r="JR58" i="14"/>
  <c r="JQ58" i="14"/>
  <c r="JP58" i="14"/>
  <c r="JO58" i="14"/>
  <c r="JN58" i="14"/>
  <c r="JM58" i="14"/>
  <c r="JL58" i="14"/>
  <c r="JK58" i="14"/>
  <c r="JJ58" i="14"/>
  <c r="JI58" i="14"/>
  <c r="JH58" i="14"/>
  <c r="JG58" i="14"/>
  <c r="JF58" i="14"/>
  <c r="JE58" i="14"/>
  <c r="JD58" i="14"/>
  <c r="JC58" i="14"/>
  <c r="JB58" i="14"/>
  <c r="JA58" i="14"/>
  <c r="IZ58" i="14"/>
  <c r="IY58" i="14"/>
  <c r="IX58" i="14"/>
  <c r="IW58" i="14"/>
  <c r="IV58" i="14"/>
  <c r="IU58" i="14"/>
  <c r="IT58" i="14"/>
  <c r="IS58" i="14"/>
  <c r="IR58" i="14"/>
  <c r="IQ58" i="14"/>
  <c r="IP58" i="14"/>
  <c r="IO58" i="14"/>
  <c r="IN58" i="14"/>
  <c r="IM58" i="14"/>
  <c r="IL58" i="14"/>
  <c r="IK58" i="14"/>
  <c r="IJ58" i="14"/>
  <c r="II58" i="14"/>
  <c r="IH58" i="14"/>
  <c r="IG58" i="14"/>
  <c r="IF58" i="14"/>
  <c r="IE58" i="14"/>
  <c r="ID58" i="14"/>
  <c r="IC58" i="14"/>
  <c r="IB58" i="14"/>
  <c r="IA58" i="14"/>
  <c r="HZ58" i="14"/>
  <c r="HY58" i="14"/>
  <c r="HX58" i="14"/>
  <c r="HW58" i="14"/>
  <c r="HV58" i="14"/>
  <c r="HU58" i="14"/>
  <c r="HT58" i="14"/>
  <c r="HS58" i="14"/>
  <c r="HR58" i="14"/>
  <c r="HQ58" i="14"/>
  <c r="HP58" i="14"/>
  <c r="HO58" i="14"/>
  <c r="HN58" i="14"/>
  <c r="HM58" i="14"/>
  <c r="HL58" i="14"/>
  <c r="HK58" i="14"/>
  <c r="HJ58" i="14"/>
  <c r="HI58" i="14"/>
  <c r="HH58" i="14"/>
  <c r="HG58" i="14"/>
  <c r="HF58" i="14"/>
  <c r="HE58" i="14"/>
  <c r="HD58" i="14"/>
  <c r="HC58" i="14"/>
  <c r="HB58" i="14"/>
  <c r="HA58" i="14"/>
  <c r="GZ58" i="14"/>
  <c r="GY58" i="14"/>
  <c r="GX58" i="14"/>
  <c r="GW58" i="14"/>
  <c r="GV58" i="14"/>
  <c r="GU58" i="14"/>
  <c r="GT58" i="14"/>
  <c r="GS58" i="14"/>
  <c r="GR58" i="14"/>
  <c r="GQ58" i="14"/>
  <c r="GP58" i="14"/>
  <c r="GO58" i="14"/>
  <c r="GN58" i="14"/>
  <c r="GM58" i="14"/>
  <c r="GL58" i="14"/>
  <c r="GK58" i="14"/>
  <c r="GJ58" i="14"/>
  <c r="GI58" i="14"/>
  <c r="GH58" i="14"/>
  <c r="GG58" i="14"/>
  <c r="GF58" i="14"/>
  <c r="GE58" i="14"/>
  <c r="GD58" i="14"/>
  <c r="GC58" i="14"/>
  <c r="GB58" i="14"/>
  <c r="GA58" i="14"/>
  <c r="FZ58" i="14"/>
  <c r="FY58" i="14"/>
  <c r="FX58" i="14"/>
  <c r="FW58" i="14"/>
  <c r="FV58" i="14"/>
  <c r="FU58" i="14"/>
  <c r="FT58" i="14"/>
  <c r="FS58" i="14"/>
  <c r="FR58" i="14"/>
  <c r="FQ58" i="14"/>
  <c r="FP58" i="14"/>
  <c r="FO58" i="14"/>
  <c r="FN58" i="14"/>
  <c r="FM58" i="14"/>
  <c r="FL58" i="14"/>
  <c r="FK58" i="14"/>
  <c r="FJ58" i="14"/>
  <c r="FI58" i="14"/>
  <c r="FH58" i="14"/>
  <c r="FG58" i="14"/>
  <c r="FF58" i="14"/>
  <c r="FE58" i="14"/>
  <c r="FD58" i="14"/>
  <c r="FC58" i="14"/>
  <c r="FB58" i="14"/>
  <c r="FA58" i="14"/>
  <c r="EZ58" i="14"/>
  <c r="EY58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B58" i="14"/>
  <c r="AA89" i="14" s="1"/>
  <c r="A58" i="14"/>
  <c r="SQ57" i="14"/>
  <c r="SP57" i="14"/>
  <c r="SO57" i="14"/>
  <c r="SN57" i="14"/>
  <c r="SM57" i="14"/>
  <c r="SL57" i="14"/>
  <c r="SK57" i="14"/>
  <c r="SJ57" i="14"/>
  <c r="SI57" i="14"/>
  <c r="SH57" i="14"/>
  <c r="SG57" i="14"/>
  <c r="SF57" i="14"/>
  <c r="SE57" i="14"/>
  <c r="SD57" i="14"/>
  <c r="SC57" i="14"/>
  <c r="SB57" i="14"/>
  <c r="SA57" i="14"/>
  <c r="RZ57" i="14"/>
  <c r="RY57" i="14"/>
  <c r="RX57" i="14"/>
  <c r="RW57" i="14"/>
  <c r="RV57" i="14"/>
  <c r="RU57" i="14"/>
  <c r="RT57" i="14"/>
  <c r="RS57" i="14"/>
  <c r="RR57" i="14"/>
  <c r="RQ57" i="14"/>
  <c r="RP57" i="14"/>
  <c r="RO57" i="14"/>
  <c r="RN57" i="14"/>
  <c r="RM57" i="14"/>
  <c r="RL57" i="14"/>
  <c r="RK57" i="14"/>
  <c r="RJ57" i="14"/>
  <c r="RI57" i="14"/>
  <c r="RH57" i="14"/>
  <c r="RG57" i="14"/>
  <c r="RF57" i="14"/>
  <c r="RE57" i="14"/>
  <c r="RD57" i="14"/>
  <c r="RC57" i="14"/>
  <c r="RB57" i="14"/>
  <c r="RA57" i="14"/>
  <c r="QZ57" i="14"/>
  <c r="QY57" i="14"/>
  <c r="QX57" i="14"/>
  <c r="QW57" i="14"/>
  <c r="QV57" i="14"/>
  <c r="QU57" i="14"/>
  <c r="QT57" i="14"/>
  <c r="QS57" i="14"/>
  <c r="QR57" i="14"/>
  <c r="QQ57" i="14"/>
  <c r="QP57" i="14"/>
  <c r="QO57" i="14"/>
  <c r="QN57" i="14"/>
  <c r="QM57" i="14"/>
  <c r="QL57" i="14"/>
  <c r="QK57" i="14"/>
  <c r="QJ57" i="14"/>
  <c r="QI57" i="14"/>
  <c r="QH57" i="14"/>
  <c r="QG57" i="14"/>
  <c r="QF57" i="14"/>
  <c r="QE57" i="14"/>
  <c r="QD57" i="14"/>
  <c r="QC57" i="14"/>
  <c r="QB57" i="14"/>
  <c r="QA57" i="14"/>
  <c r="PZ57" i="14"/>
  <c r="PY57" i="14"/>
  <c r="PX57" i="14"/>
  <c r="PW57" i="14"/>
  <c r="PV57" i="14"/>
  <c r="PU57" i="14"/>
  <c r="PT57" i="14"/>
  <c r="PS57" i="14"/>
  <c r="PR57" i="14"/>
  <c r="PQ57" i="14"/>
  <c r="PP57" i="14"/>
  <c r="PO57" i="14"/>
  <c r="PN57" i="14"/>
  <c r="PM57" i="14"/>
  <c r="PL57" i="14"/>
  <c r="PK57" i="14"/>
  <c r="PJ57" i="14"/>
  <c r="PI57" i="14"/>
  <c r="PH57" i="14"/>
  <c r="PG57" i="14"/>
  <c r="PF57" i="14"/>
  <c r="PE57" i="14"/>
  <c r="PD57" i="14"/>
  <c r="PC57" i="14"/>
  <c r="PB57" i="14"/>
  <c r="PA57" i="14"/>
  <c r="OZ57" i="14"/>
  <c r="OY57" i="14"/>
  <c r="OX57" i="14"/>
  <c r="OW57" i="14"/>
  <c r="OV57" i="14"/>
  <c r="OU57" i="14"/>
  <c r="OT57" i="14"/>
  <c r="OS57" i="14"/>
  <c r="OR57" i="14"/>
  <c r="OQ57" i="14"/>
  <c r="OP57" i="14"/>
  <c r="OO57" i="14"/>
  <c r="ON57" i="14"/>
  <c r="OM57" i="14"/>
  <c r="OL57" i="14"/>
  <c r="OK57" i="14"/>
  <c r="OJ57" i="14"/>
  <c r="OI57" i="14"/>
  <c r="OH57" i="14"/>
  <c r="OG57" i="14"/>
  <c r="OF57" i="14"/>
  <c r="OE57" i="14"/>
  <c r="OD57" i="14"/>
  <c r="OC57" i="14"/>
  <c r="OB57" i="14"/>
  <c r="OA57" i="14"/>
  <c r="NZ57" i="14"/>
  <c r="NY57" i="14"/>
  <c r="NX57" i="14"/>
  <c r="NW57" i="14"/>
  <c r="NV57" i="14"/>
  <c r="NU57" i="14"/>
  <c r="NT57" i="14"/>
  <c r="NS57" i="14"/>
  <c r="NR57" i="14"/>
  <c r="NQ57" i="14"/>
  <c r="NP57" i="14"/>
  <c r="NO57" i="14"/>
  <c r="NN57" i="14"/>
  <c r="NM57" i="14"/>
  <c r="NL57" i="14"/>
  <c r="NK57" i="14"/>
  <c r="NJ57" i="14"/>
  <c r="NI57" i="14"/>
  <c r="NH57" i="14"/>
  <c r="NG57" i="14"/>
  <c r="NF57" i="14"/>
  <c r="NE57" i="14"/>
  <c r="ND57" i="14"/>
  <c r="NC57" i="14"/>
  <c r="NB57" i="14"/>
  <c r="NA57" i="14"/>
  <c r="MZ57" i="14"/>
  <c r="MY57" i="14"/>
  <c r="MX57" i="14"/>
  <c r="MW57" i="14"/>
  <c r="MV57" i="14"/>
  <c r="MU57" i="14"/>
  <c r="MT57" i="14"/>
  <c r="MS57" i="14"/>
  <c r="MR57" i="14"/>
  <c r="MQ57" i="14"/>
  <c r="MP57" i="14"/>
  <c r="MO57" i="14"/>
  <c r="MN57" i="14"/>
  <c r="MM57" i="14"/>
  <c r="ML57" i="14"/>
  <c r="MK57" i="14"/>
  <c r="MJ57" i="14"/>
  <c r="MI57" i="14"/>
  <c r="MH57" i="14"/>
  <c r="MG57" i="14"/>
  <c r="MF57" i="14"/>
  <c r="ME57" i="14"/>
  <c r="MD57" i="14"/>
  <c r="MC57" i="14"/>
  <c r="MB57" i="14"/>
  <c r="MA57" i="14"/>
  <c r="LZ57" i="14"/>
  <c r="LY57" i="14"/>
  <c r="LX57" i="14"/>
  <c r="LW57" i="14"/>
  <c r="LV57" i="14"/>
  <c r="LU57" i="14"/>
  <c r="LT57" i="14"/>
  <c r="LS57" i="14"/>
  <c r="LR57" i="14"/>
  <c r="LQ57" i="14"/>
  <c r="LP57" i="14"/>
  <c r="LO57" i="14"/>
  <c r="LN57" i="14"/>
  <c r="LM57" i="14"/>
  <c r="LL57" i="14"/>
  <c r="LK57" i="14"/>
  <c r="LJ57" i="14"/>
  <c r="LI57" i="14"/>
  <c r="LH57" i="14"/>
  <c r="LG57" i="14"/>
  <c r="LF57" i="14"/>
  <c r="LE57" i="14"/>
  <c r="LD57" i="14"/>
  <c r="LC57" i="14"/>
  <c r="LB57" i="14"/>
  <c r="LA57" i="14"/>
  <c r="KZ57" i="14"/>
  <c r="KY57" i="14"/>
  <c r="KX57" i="14"/>
  <c r="KW57" i="14"/>
  <c r="KV57" i="14"/>
  <c r="KU57" i="14"/>
  <c r="KT57" i="14"/>
  <c r="KS57" i="14"/>
  <c r="KR57" i="14"/>
  <c r="KQ57" i="14"/>
  <c r="KP57" i="14"/>
  <c r="KO57" i="14"/>
  <c r="KN57" i="14"/>
  <c r="KM57" i="14"/>
  <c r="KL57" i="14"/>
  <c r="KK57" i="14"/>
  <c r="KJ57" i="14"/>
  <c r="KI57" i="14"/>
  <c r="KH57" i="14"/>
  <c r="KG57" i="14"/>
  <c r="KF57" i="14"/>
  <c r="KE57" i="14"/>
  <c r="KD57" i="14"/>
  <c r="KC57" i="14"/>
  <c r="KB57" i="14"/>
  <c r="KA57" i="14"/>
  <c r="JZ57" i="14"/>
  <c r="JY57" i="14"/>
  <c r="JX57" i="14"/>
  <c r="JW57" i="14"/>
  <c r="JV57" i="14"/>
  <c r="JU57" i="14"/>
  <c r="JT57" i="14"/>
  <c r="JS57" i="14"/>
  <c r="JR57" i="14"/>
  <c r="JQ57" i="14"/>
  <c r="JP57" i="14"/>
  <c r="JO57" i="14"/>
  <c r="JN57" i="14"/>
  <c r="JM57" i="14"/>
  <c r="JL57" i="14"/>
  <c r="JK57" i="14"/>
  <c r="JJ57" i="14"/>
  <c r="JI57" i="14"/>
  <c r="JH57" i="14"/>
  <c r="JG57" i="14"/>
  <c r="JF57" i="14"/>
  <c r="JE57" i="14"/>
  <c r="JD57" i="14"/>
  <c r="JC57" i="14"/>
  <c r="JB57" i="14"/>
  <c r="JA57" i="14"/>
  <c r="IZ57" i="14"/>
  <c r="IY57" i="14"/>
  <c r="IX57" i="14"/>
  <c r="IW57" i="14"/>
  <c r="IV57" i="14"/>
  <c r="IU57" i="14"/>
  <c r="IT57" i="14"/>
  <c r="IS57" i="14"/>
  <c r="IR57" i="14"/>
  <c r="IQ57" i="14"/>
  <c r="IP57" i="14"/>
  <c r="IO57" i="14"/>
  <c r="IN57" i="14"/>
  <c r="IM57" i="14"/>
  <c r="IL57" i="14"/>
  <c r="IK57" i="14"/>
  <c r="IJ57" i="14"/>
  <c r="II57" i="14"/>
  <c r="IH57" i="14"/>
  <c r="IG57" i="14"/>
  <c r="IF57" i="14"/>
  <c r="IE57" i="14"/>
  <c r="ID57" i="14"/>
  <c r="IC57" i="14"/>
  <c r="IB57" i="14"/>
  <c r="IA57" i="14"/>
  <c r="HZ57" i="14"/>
  <c r="HY57" i="14"/>
  <c r="HX57" i="14"/>
  <c r="HW57" i="14"/>
  <c r="HV57" i="14"/>
  <c r="HU57" i="14"/>
  <c r="HT57" i="14"/>
  <c r="HS57" i="14"/>
  <c r="HR57" i="14"/>
  <c r="HQ57" i="14"/>
  <c r="HP57" i="14"/>
  <c r="HO57" i="14"/>
  <c r="HN57" i="14"/>
  <c r="HM57" i="14"/>
  <c r="HL57" i="14"/>
  <c r="HK57" i="14"/>
  <c r="HJ57" i="14"/>
  <c r="HI57" i="14"/>
  <c r="HH57" i="14"/>
  <c r="HG57" i="14"/>
  <c r="HF57" i="14"/>
  <c r="HE57" i="14"/>
  <c r="HD57" i="14"/>
  <c r="HC57" i="14"/>
  <c r="HB57" i="14"/>
  <c r="HA57" i="14"/>
  <c r="GZ57" i="14"/>
  <c r="GY57" i="14"/>
  <c r="GX57" i="14"/>
  <c r="GW57" i="14"/>
  <c r="GV57" i="14"/>
  <c r="GU57" i="14"/>
  <c r="GT57" i="14"/>
  <c r="GS57" i="14"/>
  <c r="GR57" i="14"/>
  <c r="GQ57" i="14"/>
  <c r="GP57" i="14"/>
  <c r="GO57" i="14"/>
  <c r="GN57" i="14"/>
  <c r="GM57" i="14"/>
  <c r="GL57" i="14"/>
  <c r="GK57" i="14"/>
  <c r="GJ57" i="14"/>
  <c r="GI57" i="14"/>
  <c r="GH57" i="14"/>
  <c r="GG57" i="14"/>
  <c r="GF57" i="14"/>
  <c r="GE57" i="14"/>
  <c r="GD57" i="14"/>
  <c r="GC57" i="14"/>
  <c r="GB57" i="14"/>
  <c r="GA57" i="14"/>
  <c r="FZ57" i="14"/>
  <c r="FY57" i="14"/>
  <c r="FX57" i="14"/>
  <c r="FW57" i="14"/>
  <c r="FV57" i="14"/>
  <c r="FU57" i="14"/>
  <c r="FT57" i="14"/>
  <c r="FS57" i="14"/>
  <c r="FR57" i="14"/>
  <c r="FQ57" i="14"/>
  <c r="FP57" i="14"/>
  <c r="FO57" i="14"/>
  <c r="FN57" i="14"/>
  <c r="FM57" i="14"/>
  <c r="FL57" i="14"/>
  <c r="FK57" i="14"/>
  <c r="FJ57" i="14"/>
  <c r="FI57" i="14"/>
  <c r="FH57" i="14"/>
  <c r="FG57" i="14"/>
  <c r="FF57" i="14"/>
  <c r="FE57" i="14"/>
  <c r="FD57" i="14"/>
  <c r="FC57" i="14"/>
  <c r="FB57" i="14"/>
  <c r="FA57" i="14"/>
  <c r="EZ57" i="14"/>
  <c r="EY57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C57" i="14"/>
  <c r="B57" i="14"/>
  <c r="SQ56" i="14"/>
  <c r="SP56" i="14"/>
  <c r="SO56" i="14"/>
  <c r="SN56" i="14"/>
  <c r="SM56" i="14"/>
  <c r="SL56" i="14"/>
  <c r="SK56" i="14"/>
  <c r="SJ56" i="14"/>
  <c r="SI56" i="14"/>
  <c r="SH56" i="14"/>
  <c r="SG56" i="14"/>
  <c r="SF56" i="14"/>
  <c r="SE56" i="14"/>
  <c r="SD56" i="14"/>
  <c r="SC56" i="14"/>
  <c r="SB56" i="14"/>
  <c r="SA56" i="14"/>
  <c r="RZ56" i="14"/>
  <c r="RY56" i="14"/>
  <c r="RX56" i="14"/>
  <c r="RW56" i="14"/>
  <c r="RV56" i="14"/>
  <c r="RU56" i="14"/>
  <c r="RT56" i="14"/>
  <c r="RS56" i="14"/>
  <c r="RR56" i="14"/>
  <c r="RQ56" i="14"/>
  <c r="RP56" i="14"/>
  <c r="RO56" i="14"/>
  <c r="RN56" i="14"/>
  <c r="RM56" i="14"/>
  <c r="RL56" i="14"/>
  <c r="RK56" i="14"/>
  <c r="RJ56" i="14"/>
  <c r="RI56" i="14"/>
  <c r="RH56" i="14"/>
  <c r="RG56" i="14"/>
  <c r="RF56" i="14"/>
  <c r="RE56" i="14"/>
  <c r="RD56" i="14"/>
  <c r="RC56" i="14"/>
  <c r="RB56" i="14"/>
  <c r="RA56" i="14"/>
  <c r="QZ56" i="14"/>
  <c r="QY56" i="14"/>
  <c r="QX56" i="14"/>
  <c r="QW56" i="14"/>
  <c r="QV56" i="14"/>
  <c r="QU56" i="14"/>
  <c r="QT56" i="14"/>
  <c r="QS56" i="14"/>
  <c r="QR56" i="14"/>
  <c r="QQ56" i="14"/>
  <c r="QP56" i="14"/>
  <c r="QO56" i="14"/>
  <c r="QN56" i="14"/>
  <c r="QM56" i="14"/>
  <c r="QL56" i="14"/>
  <c r="QK56" i="14"/>
  <c r="QJ56" i="14"/>
  <c r="QI56" i="14"/>
  <c r="QH56" i="14"/>
  <c r="QG56" i="14"/>
  <c r="QF56" i="14"/>
  <c r="QE56" i="14"/>
  <c r="QD56" i="14"/>
  <c r="QC56" i="14"/>
  <c r="QB56" i="14"/>
  <c r="QA56" i="14"/>
  <c r="PZ56" i="14"/>
  <c r="PY56" i="14"/>
  <c r="PX56" i="14"/>
  <c r="PW56" i="14"/>
  <c r="PV56" i="14"/>
  <c r="PU56" i="14"/>
  <c r="PT56" i="14"/>
  <c r="PS56" i="14"/>
  <c r="PR56" i="14"/>
  <c r="PQ56" i="14"/>
  <c r="PP56" i="14"/>
  <c r="PO56" i="14"/>
  <c r="PN56" i="14"/>
  <c r="PM56" i="14"/>
  <c r="PL56" i="14"/>
  <c r="PK56" i="14"/>
  <c r="PJ56" i="14"/>
  <c r="PI56" i="14"/>
  <c r="PH56" i="14"/>
  <c r="PG56" i="14"/>
  <c r="PF56" i="14"/>
  <c r="PE56" i="14"/>
  <c r="PD56" i="14"/>
  <c r="PC56" i="14"/>
  <c r="PB56" i="14"/>
  <c r="PA56" i="14"/>
  <c r="OZ56" i="14"/>
  <c r="OY56" i="14"/>
  <c r="OX56" i="14"/>
  <c r="OW56" i="14"/>
  <c r="OV56" i="14"/>
  <c r="OU56" i="14"/>
  <c r="OT56" i="14"/>
  <c r="OS56" i="14"/>
  <c r="OR56" i="14"/>
  <c r="OQ56" i="14"/>
  <c r="OP56" i="14"/>
  <c r="OO56" i="14"/>
  <c r="ON56" i="14"/>
  <c r="OM56" i="14"/>
  <c r="OL56" i="14"/>
  <c r="OK56" i="14"/>
  <c r="OJ56" i="14"/>
  <c r="OI56" i="14"/>
  <c r="OH56" i="14"/>
  <c r="OG56" i="14"/>
  <c r="OF56" i="14"/>
  <c r="OE56" i="14"/>
  <c r="OD56" i="14"/>
  <c r="OC56" i="14"/>
  <c r="OB56" i="14"/>
  <c r="OA56" i="14"/>
  <c r="NZ56" i="14"/>
  <c r="NY56" i="14"/>
  <c r="NX56" i="14"/>
  <c r="NW56" i="14"/>
  <c r="NV56" i="14"/>
  <c r="NU56" i="14"/>
  <c r="NT56" i="14"/>
  <c r="NS56" i="14"/>
  <c r="NR56" i="14"/>
  <c r="NQ56" i="14"/>
  <c r="NP56" i="14"/>
  <c r="NO56" i="14"/>
  <c r="NN56" i="14"/>
  <c r="NM56" i="14"/>
  <c r="NL56" i="14"/>
  <c r="NK56" i="14"/>
  <c r="NJ56" i="14"/>
  <c r="NI56" i="14"/>
  <c r="NH56" i="14"/>
  <c r="NG56" i="14"/>
  <c r="NF56" i="14"/>
  <c r="NE56" i="14"/>
  <c r="ND56" i="14"/>
  <c r="NC56" i="14"/>
  <c r="NB56" i="14"/>
  <c r="NA56" i="14"/>
  <c r="MZ56" i="14"/>
  <c r="MY56" i="14"/>
  <c r="MX56" i="14"/>
  <c r="MW56" i="14"/>
  <c r="MV56" i="14"/>
  <c r="MU56" i="14"/>
  <c r="MT56" i="14"/>
  <c r="MS56" i="14"/>
  <c r="MR56" i="14"/>
  <c r="MQ56" i="14"/>
  <c r="MP56" i="14"/>
  <c r="MO56" i="14"/>
  <c r="MN56" i="14"/>
  <c r="MM56" i="14"/>
  <c r="ML56" i="14"/>
  <c r="MK56" i="14"/>
  <c r="MJ56" i="14"/>
  <c r="MI56" i="14"/>
  <c r="MH56" i="14"/>
  <c r="MG56" i="14"/>
  <c r="MF56" i="14"/>
  <c r="ME56" i="14"/>
  <c r="MD56" i="14"/>
  <c r="MC56" i="14"/>
  <c r="MB56" i="14"/>
  <c r="MA56" i="14"/>
  <c r="LZ56" i="14"/>
  <c r="LY56" i="14"/>
  <c r="LX56" i="14"/>
  <c r="LW56" i="14"/>
  <c r="LV56" i="14"/>
  <c r="LU56" i="14"/>
  <c r="LT56" i="14"/>
  <c r="LS56" i="14"/>
  <c r="LR56" i="14"/>
  <c r="LQ56" i="14"/>
  <c r="LP56" i="14"/>
  <c r="LO56" i="14"/>
  <c r="LN56" i="14"/>
  <c r="LM56" i="14"/>
  <c r="LL56" i="14"/>
  <c r="LK56" i="14"/>
  <c r="LJ56" i="14"/>
  <c r="LI56" i="14"/>
  <c r="LH56" i="14"/>
  <c r="LG56" i="14"/>
  <c r="LF56" i="14"/>
  <c r="LE56" i="14"/>
  <c r="LD56" i="14"/>
  <c r="LC56" i="14"/>
  <c r="LB56" i="14"/>
  <c r="LA56" i="14"/>
  <c r="KZ56" i="14"/>
  <c r="KY56" i="14"/>
  <c r="KX56" i="14"/>
  <c r="KW56" i="14"/>
  <c r="KV56" i="14"/>
  <c r="KU56" i="14"/>
  <c r="KT56" i="14"/>
  <c r="KS56" i="14"/>
  <c r="KR56" i="14"/>
  <c r="KQ56" i="14"/>
  <c r="KP56" i="14"/>
  <c r="KO56" i="14"/>
  <c r="KN56" i="14"/>
  <c r="KM56" i="14"/>
  <c r="KL56" i="14"/>
  <c r="KK56" i="14"/>
  <c r="KJ56" i="14"/>
  <c r="KI56" i="14"/>
  <c r="KH56" i="14"/>
  <c r="KG56" i="14"/>
  <c r="KF56" i="14"/>
  <c r="KE56" i="14"/>
  <c r="KD56" i="14"/>
  <c r="KC56" i="14"/>
  <c r="KB56" i="14"/>
  <c r="KA56" i="14"/>
  <c r="JZ56" i="14"/>
  <c r="JY56" i="14"/>
  <c r="JX56" i="14"/>
  <c r="JW56" i="14"/>
  <c r="JV56" i="14"/>
  <c r="JU56" i="14"/>
  <c r="JT56" i="14"/>
  <c r="JS56" i="14"/>
  <c r="JR56" i="14"/>
  <c r="JQ56" i="14"/>
  <c r="JP56" i="14"/>
  <c r="JO56" i="14"/>
  <c r="JN56" i="14"/>
  <c r="JM56" i="14"/>
  <c r="JL56" i="14"/>
  <c r="JK56" i="14"/>
  <c r="JJ56" i="14"/>
  <c r="JI56" i="14"/>
  <c r="JH56" i="14"/>
  <c r="JG56" i="14"/>
  <c r="JF56" i="14"/>
  <c r="JE56" i="14"/>
  <c r="JD56" i="14"/>
  <c r="JC56" i="14"/>
  <c r="JB56" i="14"/>
  <c r="JA56" i="14"/>
  <c r="IZ56" i="14"/>
  <c r="IY56" i="14"/>
  <c r="IX56" i="14"/>
  <c r="IW56" i="14"/>
  <c r="IV56" i="14"/>
  <c r="IU56" i="14"/>
  <c r="IT56" i="14"/>
  <c r="IS56" i="14"/>
  <c r="IR56" i="14"/>
  <c r="IQ56" i="14"/>
  <c r="IP56" i="14"/>
  <c r="IO56" i="14"/>
  <c r="IN56" i="14"/>
  <c r="IM56" i="14"/>
  <c r="IL56" i="14"/>
  <c r="IK56" i="14"/>
  <c r="IJ56" i="14"/>
  <c r="II56" i="14"/>
  <c r="IH56" i="14"/>
  <c r="IG56" i="14"/>
  <c r="IF56" i="14"/>
  <c r="IE56" i="14"/>
  <c r="ID56" i="14"/>
  <c r="IC56" i="14"/>
  <c r="IB56" i="14"/>
  <c r="IA56" i="14"/>
  <c r="HZ56" i="14"/>
  <c r="HY56" i="14"/>
  <c r="HX56" i="14"/>
  <c r="HW56" i="14"/>
  <c r="HV56" i="14"/>
  <c r="HU56" i="14"/>
  <c r="HT56" i="14"/>
  <c r="HS56" i="14"/>
  <c r="HR56" i="14"/>
  <c r="HQ56" i="14"/>
  <c r="HP56" i="14"/>
  <c r="HO56" i="14"/>
  <c r="HN56" i="14"/>
  <c r="HM56" i="14"/>
  <c r="HL56" i="14"/>
  <c r="HK56" i="14"/>
  <c r="HJ56" i="14"/>
  <c r="HI56" i="14"/>
  <c r="HH56" i="14"/>
  <c r="HG56" i="14"/>
  <c r="HF56" i="14"/>
  <c r="HE56" i="14"/>
  <c r="HD56" i="14"/>
  <c r="HC56" i="14"/>
  <c r="HB56" i="14"/>
  <c r="HA56" i="14"/>
  <c r="GZ56" i="14"/>
  <c r="GY56" i="14"/>
  <c r="GX56" i="14"/>
  <c r="GW56" i="14"/>
  <c r="GV56" i="14"/>
  <c r="GU56" i="14"/>
  <c r="GT56" i="14"/>
  <c r="GS56" i="14"/>
  <c r="GR56" i="14"/>
  <c r="GQ56" i="14"/>
  <c r="GP56" i="14"/>
  <c r="GO56" i="14"/>
  <c r="GN56" i="14"/>
  <c r="GM56" i="14"/>
  <c r="GL56" i="14"/>
  <c r="GK56" i="14"/>
  <c r="GJ56" i="14"/>
  <c r="GI56" i="14"/>
  <c r="GH56" i="14"/>
  <c r="GG56" i="14"/>
  <c r="GF56" i="14"/>
  <c r="GE56" i="14"/>
  <c r="GD56" i="14"/>
  <c r="GC56" i="14"/>
  <c r="GB56" i="14"/>
  <c r="GA56" i="14"/>
  <c r="FZ56" i="14"/>
  <c r="FY56" i="14"/>
  <c r="FX56" i="14"/>
  <c r="FW56" i="14"/>
  <c r="FV56" i="14"/>
  <c r="FU56" i="14"/>
  <c r="FT56" i="14"/>
  <c r="FS56" i="14"/>
  <c r="FR56" i="14"/>
  <c r="FQ56" i="14"/>
  <c r="FP56" i="14"/>
  <c r="FO56" i="14"/>
  <c r="FN56" i="14"/>
  <c r="FM56" i="14"/>
  <c r="FL56" i="14"/>
  <c r="FK56" i="14"/>
  <c r="FJ56" i="14"/>
  <c r="FI56" i="14"/>
  <c r="FH56" i="14"/>
  <c r="FG56" i="14"/>
  <c r="FF56" i="14"/>
  <c r="FE56" i="14"/>
  <c r="FD56" i="14"/>
  <c r="FC56" i="14"/>
  <c r="FB56" i="14"/>
  <c r="FA56" i="14"/>
  <c r="EZ56" i="14"/>
  <c r="EY56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B56" i="14"/>
  <c r="SQ55" i="14"/>
  <c r="SP55" i="14"/>
  <c r="SO55" i="14"/>
  <c r="SN55" i="14"/>
  <c r="SM55" i="14"/>
  <c r="SL55" i="14"/>
  <c r="SK55" i="14"/>
  <c r="SJ55" i="14"/>
  <c r="SI55" i="14"/>
  <c r="SH55" i="14"/>
  <c r="SG55" i="14"/>
  <c r="SF55" i="14"/>
  <c r="SE55" i="14"/>
  <c r="SD55" i="14"/>
  <c r="SC55" i="14"/>
  <c r="SB55" i="14"/>
  <c r="SA55" i="14"/>
  <c r="RZ55" i="14"/>
  <c r="RY55" i="14"/>
  <c r="RX55" i="14"/>
  <c r="RW55" i="14"/>
  <c r="RV55" i="14"/>
  <c r="RU55" i="14"/>
  <c r="RT55" i="14"/>
  <c r="RS55" i="14"/>
  <c r="RR55" i="14"/>
  <c r="RQ55" i="14"/>
  <c r="RP55" i="14"/>
  <c r="RO55" i="14"/>
  <c r="RN55" i="14"/>
  <c r="RM55" i="14"/>
  <c r="RL55" i="14"/>
  <c r="RK55" i="14"/>
  <c r="RJ55" i="14"/>
  <c r="RI55" i="14"/>
  <c r="RH55" i="14"/>
  <c r="RG55" i="14"/>
  <c r="RF55" i="14"/>
  <c r="RE55" i="14"/>
  <c r="RD55" i="14"/>
  <c r="RC55" i="14"/>
  <c r="RB55" i="14"/>
  <c r="RA55" i="14"/>
  <c r="QZ55" i="14"/>
  <c r="QY55" i="14"/>
  <c r="QX55" i="14"/>
  <c r="QW55" i="14"/>
  <c r="QV55" i="14"/>
  <c r="QU55" i="14"/>
  <c r="QT55" i="14"/>
  <c r="QS55" i="14"/>
  <c r="QR55" i="14"/>
  <c r="QQ55" i="14"/>
  <c r="QP55" i="14"/>
  <c r="QO55" i="14"/>
  <c r="QN55" i="14"/>
  <c r="QM55" i="14"/>
  <c r="QL55" i="14"/>
  <c r="QK55" i="14"/>
  <c r="QJ55" i="14"/>
  <c r="QI55" i="14"/>
  <c r="QH55" i="14"/>
  <c r="QG55" i="14"/>
  <c r="QF55" i="14"/>
  <c r="QE55" i="14"/>
  <c r="QD55" i="14"/>
  <c r="QC55" i="14"/>
  <c r="QB55" i="14"/>
  <c r="QA55" i="14"/>
  <c r="PZ55" i="14"/>
  <c r="PY55" i="14"/>
  <c r="PX55" i="14"/>
  <c r="PW55" i="14"/>
  <c r="PV55" i="14"/>
  <c r="PU55" i="14"/>
  <c r="PT55" i="14"/>
  <c r="PS55" i="14"/>
  <c r="PR55" i="14"/>
  <c r="PQ55" i="14"/>
  <c r="PP55" i="14"/>
  <c r="PO55" i="14"/>
  <c r="PN55" i="14"/>
  <c r="PM55" i="14"/>
  <c r="PL55" i="14"/>
  <c r="PK55" i="14"/>
  <c r="PJ55" i="14"/>
  <c r="PI55" i="14"/>
  <c r="PH55" i="14"/>
  <c r="PG55" i="14"/>
  <c r="PF55" i="14"/>
  <c r="PE55" i="14"/>
  <c r="PD55" i="14"/>
  <c r="PC55" i="14"/>
  <c r="PB55" i="14"/>
  <c r="PA55" i="14"/>
  <c r="OZ55" i="14"/>
  <c r="OY55" i="14"/>
  <c r="OX55" i="14"/>
  <c r="OW55" i="14"/>
  <c r="OV55" i="14"/>
  <c r="OU55" i="14"/>
  <c r="OT55" i="14"/>
  <c r="OS55" i="14"/>
  <c r="OR55" i="14"/>
  <c r="OQ55" i="14"/>
  <c r="OP55" i="14"/>
  <c r="OO55" i="14"/>
  <c r="ON55" i="14"/>
  <c r="OM55" i="14"/>
  <c r="OL55" i="14"/>
  <c r="OK55" i="14"/>
  <c r="OJ55" i="14"/>
  <c r="OI55" i="14"/>
  <c r="OH55" i="14"/>
  <c r="OG55" i="14"/>
  <c r="OF55" i="14"/>
  <c r="OE55" i="14"/>
  <c r="OD55" i="14"/>
  <c r="OC55" i="14"/>
  <c r="OB55" i="14"/>
  <c r="OA55" i="14"/>
  <c r="NZ55" i="14"/>
  <c r="NY55" i="14"/>
  <c r="NX55" i="14"/>
  <c r="NW55" i="14"/>
  <c r="NV55" i="14"/>
  <c r="NU55" i="14"/>
  <c r="NT55" i="14"/>
  <c r="NS55" i="14"/>
  <c r="NR55" i="14"/>
  <c r="NQ55" i="14"/>
  <c r="NP55" i="14"/>
  <c r="NO55" i="14"/>
  <c r="NN55" i="14"/>
  <c r="NM55" i="14"/>
  <c r="NL55" i="14"/>
  <c r="NK55" i="14"/>
  <c r="NJ55" i="14"/>
  <c r="NI55" i="14"/>
  <c r="NH55" i="14"/>
  <c r="NG55" i="14"/>
  <c r="NF55" i="14"/>
  <c r="NE55" i="14"/>
  <c r="ND55" i="14"/>
  <c r="NC55" i="14"/>
  <c r="NB55" i="14"/>
  <c r="NA55" i="14"/>
  <c r="MZ55" i="14"/>
  <c r="MY55" i="14"/>
  <c r="MX55" i="14"/>
  <c r="MW55" i="14"/>
  <c r="MV55" i="14"/>
  <c r="MU55" i="14"/>
  <c r="MT55" i="14"/>
  <c r="MS55" i="14"/>
  <c r="MR55" i="14"/>
  <c r="MQ55" i="14"/>
  <c r="MP55" i="14"/>
  <c r="MO55" i="14"/>
  <c r="MN55" i="14"/>
  <c r="MM55" i="14"/>
  <c r="ML55" i="14"/>
  <c r="MK55" i="14"/>
  <c r="MJ55" i="14"/>
  <c r="MI55" i="14"/>
  <c r="MH55" i="14"/>
  <c r="MG55" i="14"/>
  <c r="MF55" i="14"/>
  <c r="ME55" i="14"/>
  <c r="MD55" i="14"/>
  <c r="MC55" i="14"/>
  <c r="MB55" i="14"/>
  <c r="MA55" i="14"/>
  <c r="LZ55" i="14"/>
  <c r="LY55" i="14"/>
  <c r="LX55" i="14"/>
  <c r="LW55" i="14"/>
  <c r="LV55" i="14"/>
  <c r="LU55" i="14"/>
  <c r="LT55" i="14"/>
  <c r="LS55" i="14"/>
  <c r="LR55" i="14"/>
  <c r="LQ55" i="14"/>
  <c r="LP55" i="14"/>
  <c r="LO55" i="14"/>
  <c r="LN55" i="14"/>
  <c r="LM55" i="14"/>
  <c r="LL55" i="14"/>
  <c r="LK55" i="14"/>
  <c r="LJ55" i="14"/>
  <c r="LI55" i="14"/>
  <c r="LH55" i="14"/>
  <c r="LG55" i="14"/>
  <c r="LF55" i="14"/>
  <c r="LE55" i="14"/>
  <c r="LD55" i="14"/>
  <c r="LC55" i="14"/>
  <c r="LB55" i="14"/>
  <c r="LA55" i="14"/>
  <c r="KZ55" i="14"/>
  <c r="KY55" i="14"/>
  <c r="KX55" i="14"/>
  <c r="KW55" i="14"/>
  <c r="KV55" i="14"/>
  <c r="KU55" i="14"/>
  <c r="KT55" i="14"/>
  <c r="KS55" i="14"/>
  <c r="KR55" i="14"/>
  <c r="KQ55" i="14"/>
  <c r="KP55" i="14"/>
  <c r="KO55" i="14"/>
  <c r="KN55" i="14"/>
  <c r="KM55" i="14"/>
  <c r="KL55" i="14"/>
  <c r="KK55" i="14"/>
  <c r="KJ55" i="14"/>
  <c r="KI55" i="14"/>
  <c r="KH55" i="14"/>
  <c r="KG55" i="14"/>
  <c r="KF55" i="14"/>
  <c r="KE55" i="14"/>
  <c r="KD55" i="14"/>
  <c r="KC55" i="14"/>
  <c r="KB55" i="14"/>
  <c r="KA55" i="14"/>
  <c r="JZ55" i="14"/>
  <c r="JY55" i="14"/>
  <c r="JX55" i="14"/>
  <c r="JW55" i="14"/>
  <c r="JV55" i="14"/>
  <c r="JU55" i="14"/>
  <c r="JT55" i="14"/>
  <c r="JS55" i="14"/>
  <c r="JR55" i="14"/>
  <c r="JQ55" i="14"/>
  <c r="JP55" i="14"/>
  <c r="JO55" i="14"/>
  <c r="JN55" i="14"/>
  <c r="JM55" i="14"/>
  <c r="JL55" i="14"/>
  <c r="JK55" i="14"/>
  <c r="JJ55" i="14"/>
  <c r="JI55" i="14"/>
  <c r="JH55" i="14"/>
  <c r="JG55" i="14"/>
  <c r="JF55" i="14"/>
  <c r="JE55" i="14"/>
  <c r="JD55" i="14"/>
  <c r="JC55" i="14"/>
  <c r="JB55" i="14"/>
  <c r="JA55" i="14"/>
  <c r="IZ55" i="14"/>
  <c r="IY55" i="14"/>
  <c r="IX55" i="14"/>
  <c r="IW55" i="14"/>
  <c r="IV55" i="14"/>
  <c r="IU55" i="14"/>
  <c r="IT55" i="14"/>
  <c r="IS55" i="14"/>
  <c r="IR55" i="14"/>
  <c r="IQ55" i="14"/>
  <c r="IP55" i="14"/>
  <c r="IO55" i="14"/>
  <c r="IN55" i="14"/>
  <c r="IM55" i="14"/>
  <c r="IL55" i="14"/>
  <c r="IK55" i="14"/>
  <c r="IJ55" i="14"/>
  <c r="II55" i="14"/>
  <c r="IH55" i="14"/>
  <c r="IG55" i="14"/>
  <c r="IF55" i="14"/>
  <c r="IE55" i="14"/>
  <c r="ID55" i="14"/>
  <c r="IC55" i="14"/>
  <c r="IB55" i="14"/>
  <c r="IA55" i="14"/>
  <c r="HZ55" i="14"/>
  <c r="HY55" i="14"/>
  <c r="HX55" i="14"/>
  <c r="HW55" i="14"/>
  <c r="HV55" i="14"/>
  <c r="HU55" i="14"/>
  <c r="HT55" i="14"/>
  <c r="HS55" i="14"/>
  <c r="HR55" i="14"/>
  <c r="HQ55" i="14"/>
  <c r="HP55" i="14"/>
  <c r="HO55" i="14"/>
  <c r="HN55" i="14"/>
  <c r="HM55" i="14"/>
  <c r="HL55" i="14"/>
  <c r="HK55" i="14"/>
  <c r="HJ55" i="14"/>
  <c r="HI55" i="14"/>
  <c r="HH55" i="14"/>
  <c r="HG55" i="14"/>
  <c r="HF55" i="14"/>
  <c r="HE55" i="14"/>
  <c r="HD55" i="14"/>
  <c r="HC55" i="14"/>
  <c r="HB55" i="14"/>
  <c r="HA55" i="14"/>
  <c r="GZ55" i="14"/>
  <c r="GY55" i="14"/>
  <c r="GX55" i="14"/>
  <c r="GW55" i="14"/>
  <c r="GV55" i="14"/>
  <c r="GU55" i="14"/>
  <c r="GT55" i="14"/>
  <c r="GS55" i="14"/>
  <c r="GR55" i="14"/>
  <c r="GQ55" i="14"/>
  <c r="GP55" i="14"/>
  <c r="GO55" i="14"/>
  <c r="GN55" i="14"/>
  <c r="GM55" i="14"/>
  <c r="GL55" i="14"/>
  <c r="GK55" i="14"/>
  <c r="GJ55" i="14"/>
  <c r="GI55" i="14"/>
  <c r="GH55" i="14"/>
  <c r="GG55" i="14"/>
  <c r="GF55" i="14"/>
  <c r="GE55" i="14"/>
  <c r="GD55" i="14"/>
  <c r="GC55" i="14"/>
  <c r="GB55" i="14"/>
  <c r="GA55" i="14"/>
  <c r="FZ55" i="14"/>
  <c r="FY55" i="14"/>
  <c r="FX55" i="14"/>
  <c r="FW55" i="14"/>
  <c r="FV55" i="14"/>
  <c r="FU55" i="14"/>
  <c r="FT55" i="14"/>
  <c r="FS55" i="14"/>
  <c r="FR55" i="14"/>
  <c r="FQ55" i="14"/>
  <c r="FP55" i="14"/>
  <c r="FO55" i="14"/>
  <c r="FN55" i="14"/>
  <c r="FM55" i="14"/>
  <c r="FL55" i="14"/>
  <c r="FK55" i="14"/>
  <c r="FJ55" i="14"/>
  <c r="FI55" i="14"/>
  <c r="FH55" i="14"/>
  <c r="FG55" i="14"/>
  <c r="FF55" i="14"/>
  <c r="FE55" i="14"/>
  <c r="FD55" i="14"/>
  <c r="FC55" i="14"/>
  <c r="FB55" i="14"/>
  <c r="FA55" i="14"/>
  <c r="EZ55" i="14"/>
  <c r="EY55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B55" i="14"/>
  <c r="SQ54" i="14"/>
  <c r="SP54" i="14"/>
  <c r="SO54" i="14"/>
  <c r="SN54" i="14"/>
  <c r="SM54" i="14"/>
  <c r="SL54" i="14"/>
  <c r="SK54" i="14"/>
  <c r="SJ54" i="14"/>
  <c r="SI54" i="14"/>
  <c r="SH54" i="14"/>
  <c r="SG54" i="14"/>
  <c r="SF54" i="14"/>
  <c r="SE54" i="14"/>
  <c r="SD54" i="14"/>
  <c r="SC54" i="14"/>
  <c r="SB54" i="14"/>
  <c r="SA54" i="14"/>
  <c r="RZ54" i="14"/>
  <c r="RY54" i="14"/>
  <c r="RX54" i="14"/>
  <c r="RW54" i="14"/>
  <c r="RV54" i="14"/>
  <c r="RU54" i="14"/>
  <c r="RT54" i="14"/>
  <c r="RS54" i="14"/>
  <c r="RR54" i="14"/>
  <c r="RQ54" i="14"/>
  <c r="RP54" i="14"/>
  <c r="RO54" i="14"/>
  <c r="RN54" i="14"/>
  <c r="RM54" i="14"/>
  <c r="RL54" i="14"/>
  <c r="RK54" i="14"/>
  <c r="RJ54" i="14"/>
  <c r="RI54" i="14"/>
  <c r="RH54" i="14"/>
  <c r="RG54" i="14"/>
  <c r="RF54" i="14"/>
  <c r="RE54" i="14"/>
  <c r="RD54" i="14"/>
  <c r="RC54" i="14"/>
  <c r="RB54" i="14"/>
  <c r="RA54" i="14"/>
  <c r="QZ54" i="14"/>
  <c r="QY54" i="14"/>
  <c r="QX54" i="14"/>
  <c r="QW54" i="14"/>
  <c r="QV54" i="14"/>
  <c r="QU54" i="14"/>
  <c r="QT54" i="14"/>
  <c r="QS54" i="14"/>
  <c r="QR54" i="14"/>
  <c r="QQ54" i="14"/>
  <c r="QP54" i="14"/>
  <c r="QO54" i="14"/>
  <c r="QN54" i="14"/>
  <c r="QM54" i="14"/>
  <c r="QL54" i="14"/>
  <c r="QK54" i="14"/>
  <c r="QJ54" i="14"/>
  <c r="QI54" i="14"/>
  <c r="QH54" i="14"/>
  <c r="QG54" i="14"/>
  <c r="QF54" i="14"/>
  <c r="QE54" i="14"/>
  <c r="QD54" i="14"/>
  <c r="QC54" i="14"/>
  <c r="QB54" i="14"/>
  <c r="QA54" i="14"/>
  <c r="PZ54" i="14"/>
  <c r="PY54" i="14"/>
  <c r="PX54" i="14"/>
  <c r="PW54" i="14"/>
  <c r="PV54" i="14"/>
  <c r="PU54" i="14"/>
  <c r="PT54" i="14"/>
  <c r="PS54" i="14"/>
  <c r="PR54" i="14"/>
  <c r="PQ54" i="14"/>
  <c r="PP54" i="14"/>
  <c r="PO54" i="14"/>
  <c r="PN54" i="14"/>
  <c r="PM54" i="14"/>
  <c r="PL54" i="14"/>
  <c r="PK54" i="14"/>
  <c r="PJ54" i="14"/>
  <c r="PI54" i="14"/>
  <c r="PH54" i="14"/>
  <c r="PG54" i="14"/>
  <c r="PF54" i="14"/>
  <c r="PE54" i="14"/>
  <c r="PD54" i="14"/>
  <c r="PC54" i="14"/>
  <c r="PB54" i="14"/>
  <c r="PA54" i="14"/>
  <c r="OZ54" i="14"/>
  <c r="OY54" i="14"/>
  <c r="OX54" i="14"/>
  <c r="OW54" i="14"/>
  <c r="OV54" i="14"/>
  <c r="OU54" i="14"/>
  <c r="OT54" i="14"/>
  <c r="OS54" i="14"/>
  <c r="OR54" i="14"/>
  <c r="OQ54" i="14"/>
  <c r="OP54" i="14"/>
  <c r="OO54" i="14"/>
  <c r="ON54" i="14"/>
  <c r="OM54" i="14"/>
  <c r="OL54" i="14"/>
  <c r="OK54" i="14"/>
  <c r="OJ54" i="14"/>
  <c r="OI54" i="14"/>
  <c r="OH54" i="14"/>
  <c r="OG54" i="14"/>
  <c r="OF54" i="14"/>
  <c r="OE54" i="14"/>
  <c r="OD54" i="14"/>
  <c r="OC54" i="14"/>
  <c r="OB54" i="14"/>
  <c r="OA54" i="14"/>
  <c r="NZ54" i="14"/>
  <c r="NY54" i="14"/>
  <c r="NX54" i="14"/>
  <c r="NW54" i="14"/>
  <c r="NV54" i="14"/>
  <c r="NU54" i="14"/>
  <c r="NT54" i="14"/>
  <c r="NS54" i="14"/>
  <c r="NR54" i="14"/>
  <c r="NQ54" i="14"/>
  <c r="NP54" i="14"/>
  <c r="NO54" i="14"/>
  <c r="NN54" i="14"/>
  <c r="NM54" i="14"/>
  <c r="NL54" i="14"/>
  <c r="NK54" i="14"/>
  <c r="NJ54" i="14"/>
  <c r="NI54" i="14"/>
  <c r="NH54" i="14"/>
  <c r="NG54" i="14"/>
  <c r="NF54" i="14"/>
  <c r="NE54" i="14"/>
  <c r="ND54" i="14"/>
  <c r="NC54" i="14"/>
  <c r="NB54" i="14"/>
  <c r="NA54" i="14"/>
  <c r="MZ54" i="14"/>
  <c r="MY54" i="14"/>
  <c r="MX54" i="14"/>
  <c r="MW54" i="14"/>
  <c r="MV54" i="14"/>
  <c r="MU54" i="14"/>
  <c r="MT54" i="14"/>
  <c r="MS54" i="14"/>
  <c r="MR54" i="14"/>
  <c r="MQ54" i="14"/>
  <c r="MP54" i="14"/>
  <c r="MO54" i="14"/>
  <c r="MN54" i="14"/>
  <c r="MM54" i="14"/>
  <c r="ML54" i="14"/>
  <c r="MK54" i="14"/>
  <c r="MJ54" i="14"/>
  <c r="MI54" i="14"/>
  <c r="MH54" i="14"/>
  <c r="MG54" i="14"/>
  <c r="MF54" i="14"/>
  <c r="ME54" i="14"/>
  <c r="MD54" i="14"/>
  <c r="MC54" i="14"/>
  <c r="MB54" i="14"/>
  <c r="MA54" i="14"/>
  <c r="LZ54" i="14"/>
  <c r="LY54" i="14"/>
  <c r="LX54" i="14"/>
  <c r="LW54" i="14"/>
  <c r="LV54" i="14"/>
  <c r="LU54" i="14"/>
  <c r="LT54" i="14"/>
  <c r="LS54" i="14"/>
  <c r="LR54" i="14"/>
  <c r="LQ54" i="14"/>
  <c r="LP54" i="14"/>
  <c r="LO54" i="14"/>
  <c r="LN54" i="14"/>
  <c r="LM54" i="14"/>
  <c r="LL54" i="14"/>
  <c r="LK54" i="14"/>
  <c r="LJ54" i="14"/>
  <c r="LI54" i="14"/>
  <c r="LH54" i="14"/>
  <c r="LG54" i="14"/>
  <c r="LF54" i="14"/>
  <c r="LE54" i="14"/>
  <c r="LD54" i="14"/>
  <c r="LC54" i="14"/>
  <c r="LB54" i="14"/>
  <c r="LA54" i="14"/>
  <c r="KZ54" i="14"/>
  <c r="KY54" i="14"/>
  <c r="KX54" i="14"/>
  <c r="KW54" i="14"/>
  <c r="KV54" i="14"/>
  <c r="KU54" i="14"/>
  <c r="KT54" i="14"/>
  <c r="KS54" i="14"/>
  <c r="KR54" i="14"/>
  <c r="KQ54" i="14"/>
  <c r="KP54" i="14"/>
  <c r="KO54" i="14"/>
  <c r="KN54" i="14"/>
  <c r="KM54" i="14"/>
  <c r="KL54" i="14"/>
  <c r="KK54" i="14"/>
  <c r="KJ54" i="14"/>
  <c r="KI54" i="14"/>
  <c r="KH54" i="14"/>
  <c r="KG54" i="14"/>
  <c r="KF54" i="14"/>
  <c r="KE54" i="14"/>
  <c r="KD54" i="14"/>
  <c r="KC54" i="14"/>
  <c r="KB54" i="14"/>
  <c r="KA54" i="14"/>
  <c r="JZ54" i="14"/>
  <c r="JY54" i="14"/>
  <c r="JX54" i="14"/>
  <c r="JW54" i="14"/>
  <c r="JV54" i="14"/>
  <c r="JU54" i="14"/>
  <c r="JT54" i="14"/>
  <c r="JS54" i="14"/>
  <c r="JR54" i="14"/>
  <c r="JQ54" i="14"/>
  <c r="JP54" i="14"/>
  <c r="JO54" i="14"/>
  <c r="JN54" i="14"/>
  <c r="JM54" i="14"/>
  <c r="JL54" i="14"/>
  <c r="JK54" i="14"/>
  <c r="JJ54" i="14"/>
  <c r="JI54" i="14"/>
  <c r="JH54" i="14"/>
  <c r="JG54" i="14"/>
  <c r="JF54" i="14"/>
  <c r="JE54" i="14"/>
  <c r="JD54" i="14"/>
  <c r="JC54" i="14"/>
  <c r="JB54" i="14"/>
  <c r="JA54" i="14"/>
  <c r="IZ54" i="14"/>
  <c r="IY54" i="14"/>
  <c r="IX54" i="14"/>
  <c r="IW54" i="14"/>
  <c r="IV54" i="14"/>
  <c r="IU54" i="14"/>
  <c r="IT54" i="14"/>
  <c r="IS54" i="14"/>
  <c r="IR54" i="14"/>
  <c r="IQ54" i="14"/>
  <c r="IP54" i="14"/>
  <c r="IO54" i="14"/>
  <c r="IN54" i="14"/>
  <c r="IM54" i="14"/>
  <c r="IL54" i="14"/>
  <c r="IK54" i="14"/>
  <c r="IJ54" i="14"/>
  <c r="II54" i="14"/>
  <c r="IH54" i="14"/>
  <c r="IG54" i="14"/>
  <c r="IF54" i="14"/>
  <c r="IE54" i="14"/>
  <c r="ID54" i="14"/>
  <c r="IC54" i="14"/>
  <c r="IB54" i="14"/>
  <c r="IA54" i="14"/>
  <c r="HZ54" i="14"/>
  <c r="HY54" i="14"/>
  <c r="HX54" i="14"/>
  <c r="HW54" i="14"/>
  <c r="HV54" i="14"/>
  <c r="HU54" i="14"/>
  <c r="HT54" i="14"/>
  <c r="HS54" i="14"/>
  <c r="HR54" i="14"/>
  <c r="HQ54" i="14"/>
  <c r="HP54" i="14"/>
  <c r="HO54" i="14"/>
  <c r="HN54" i="14"/>
  <c r="HM54" i="14"/>
  <c r="HL54" i="14"/>
  <c r="HK54" i="14"/>
  <c r="HJ54" i="14"/>
  <c r="HI54" i="14"/>
  <c r="HH54" i="14"/>
  <c r="HG54" i="14"/>
  <c r="HF54" i="14"/>
  <c r="HE54" i="14"/>
  <c r="HD54" i="14"/>
  <c r="HC54" i="14"/>
  <c r="HB54" i="14"/>
  <c r="HA54" i="14"/>
  <c r="GZ54" i="14"/>
  <c r="GY54" i="14"/>
  <c r="GX54" i="14"/>
  <c r="GW54" i="14"/>
  <c r="GV54" i="14"/>
  <c r="GU54" i="14"/>
  <c r="GT54" i="14"/>
  <c r="GS54" i="14"/>
  <c r="GR54" i="14"/>
  <c r="GQ54" i="14"/>
  <c r="GP54" i="14"/>
  <c r="GO54" i="14"/>
  <c r="GN54" i="14"/>
  <c r="GM54" i="14"/>
  <c r="GL54" i="14"/>
  <c r="GK54" i="14"/>
  <c r="GJ54" i="14"/>
  <c r="GI54" i="14"/>
  <c r="GH54" i="14"/>
  <c r="GG54" i="14"/>
  <c r="GF54" i="14"/>
  <c r="GE54" i="14"/>
  <c r="GD54" i="14"/>
  <c r="GC54" i="14"/>
  <c r="GB54" i="14"/>
  <c r="GA54" i="14"/>
  <c r="FZ54" i="14"/>
  <c r="FY54" i="14"/>
  <c r="FX54" i="14"/>
  <c r="FW54" i="14"/>
  <c r="FV54" i="14"/>
  <c r="FU54" i="14"/>
  <c r="FT54" i="14"/>
  <c r="FS54" i="14"/>
  <c r="FR54" i="14"/>
  <c r="FQ54" i="14"/>
  <c r="FP54" i="14"/>
  <c r="FO54" i="14"/>
  <c r="FN54" i="14"/>
  <c r="FM54" i="14"/>
  <c r="FL54" i="14"/>
  <c r="FK54" i="14"/>
  <c r="FJ54" i="14"/>
  <c r="FI54" i="14"/>
  <c r="FH54" i="14"/>
  <c r="FG54" i="14"/>
  <c r="FF54" i="14"/>
  <c r="FE54" i="14"/>
  <c r="FD54" i="14"/>
  <c r="FC54" i="14"/>
  <c r="FB54" i="14"/>
  <c r="FA54" i="14"/>
  <c r="EZ54" i="14"/>
  <c r="EY54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B54" i="14"/>
  <c r="SQ53" i="14"/>
  <c r="SP53" i="14"/>
  <c r="SO53" i="14"/>
  <c r="SN53" i="14"/>
  <c r="SM53" i="14"/>
  <c r="SL53" i="14"/>
  <c r="SK53" i="14"/>
  <c r="SJ53" i="14"/>
  <c r="SI53" i="14"/>
  <c r="SH53" i="14"/>
  <c r="SG53" i="14"/>
  <c r="SF53" i="14"/>
  <c r="SE53" i="14"/>
  <c r="SD53" i="14"/>
  <c r="SC53" i="14"/>
  <c r="SB53" i="14"/>
  <c r="SA53" i="14"/>
  <c r="RZ53" i="14"/>
  <c r="RY53" i="14"/>
  <c r="RX53" i="14"/>
  <c r="RW53" i="14"/>
  <c r="RV53" i="14"/>
  <c r="RU53" i="14"/>
  <c r="RT53" i="14"/>
  <c r="RS53" i="14"/>
  <c r="RR53" i="14"/>
  <c r="RQ53" i="14"/>
  <c r="RP53" i="14"/>
  <c r="RO53" i="14"/>
  <c r="RN53" i="14"/>
  <c r="RM53" i="14"/>
  <c r="RL53" i="14"/>
  <c r="RK53" i="14"/>
  <c r="RJ53" i="14"/>
  <c r="RI53" i="14"/>
  <c r="RH53" i="14"/>
  <c r="RG53" i="14"/>
  <c r="RF53" i="14"/>
  <c r="RE53" i="14"/>
  <c r="RD53" i="14"/>
  <c r="RC53" i="14"/>
  <c r="RB53" i="14"/>
  <c r="RA53" i="14"/>
  <c r="QZ53" i="14"/>
  <c r="QY53" i="14"/>
  <c r="QX53" i="14"/>
  <c r="QW53" i="14"/>
  <c r="QV53" i="14"/>
  <c r="QU53" i="14"/>
  <c r="QT53" i="14"/>
  <c r="QS53" i="14"/>
  <c r="QR53" i="14"/>
  <c r="QQ53" i="14"/>
  <c r="QP53" i="14"/>
  <c r="QO53" i="14"/>
  <c r="QN53" i="14"/>
  <c r="QM53" i="14"/>
  <c r="QL53" i="14"/>
  <c r="QK53" i="14"/>
  <c r="QJ53" i="14"/>
  <c r="QI53" i="14"/>
  <c r="QH53" i="14"/>
  <c r="QG53" i="14"/>
  <c r="QF53" i="14"/>
  <c r="QE53" i="14"/>
  <c r="QD53" i="14"/>
  <c r="QC53" i="14"/>
  <c r="QB53" i="14"/>
  <c r="QA53" i="14"/>
  <c r="PZ53" i="14"/>
  <c r="PY53" i="14"/>
  <c r="PX53" i="14"/>
  <c r="PW53" i="14"/>
  <c r="PV53" i="14"/>
  <c r="PU53" i="14"/>
  <c r="PT53" i="14"/>
  <c r="PS53" i="14"/>
  <c r="PR53" i="14"/>
  <c r="PQ53" i="14"/>
  <c r="PP53" i="14"/>
  <c r="PO53" i="14"/>
  <c r="PN53" i="14"/>
  <c r="PM53" i="14"/>
  <c r="PL53" i="14"/>
  <c r="PK53" i="14"/>
  <c r="PJ53" i="14"/>
  <c r="PI53" i="14"/>
  <c r="PH53" i="14"/>
  <c r="PG53" i="14"/>
  <c r="PF53" i="14"/>
  <c r="PE53" i="14"/>
  <c r="PD53" i="14"/>
  <c r="PC53" i="14"/>
  <c r="PB53" i="14"/>
  <c r="PA53" i="14"/>
  <c r="OZ53" i="14"/>
  <c r="OY53" i="14"/>
  <c r="OX53" i="14"/>
  <c r="OW53" i="14"/>
  <c r="OV53" i="14"/>
  <c r="OU53" i="14"/>
  <c r="OT53" i="14"/>
  <c r="OS53" i="14"/>
  <c r="OR53" i="14"/>
  <c r="OQ53" i="14"/>
  <c r="OP53" i="14"/>
  <c r="OO53" i="14"/>
  <c r="ON53" i="14"/>
  <c r="OM53" i="14"/>
  <c r="OL53" i="14"/>
  <c r="OK53" i="14"/>
  <c r="OJ53" i="14"/>
  <c r="OI53" i="14"/>
  <c r="OH53" i="14"/>
  <c r="OG53" i="14"/>
  <c r="OF53" i="14"/>
  <c r="OE53" i="14"/>
  <c r="OD53" i="14"/>
  <c r="OC53" i="14"/>
  <c r="OB53" i="14"/>
  <c r="OA53" i="14"/>
  <c r="NZ53" i="14"/>
  <c r="NY53" i="14"/>
  <c r="NX53" i="14"/>
  <c r="NW53" i="14"/>
  <c r="NV53" i="14"/>
  <c r="NU53" i="14"/>
  <c r="NT53" i="14"/>
  <c r="NS53" i="14"/>
  <c r="NR53" i="14"/>
  <c r="NQ53" i="14"/>
  <c r="NP53" i="14"/>
  <c r="NO53" i="14"/>
  <c r="NN53" i="14"/>
  <c r="NM53" i="14"/>
  <c r="NL53" i="14"/>
  <c r="NK53" i="14"/>
  <c r="NJ53" i="14"/>
  <c r="NI53" i="14"/>
  <c r="NH53" i="14"/>
  <c r="NG53" i="14"/>
  <c r="NF53" i="14"/>
  <c r="NE53" i="14"/>
  <c r="ND53" i="14"/>
  <c r="NC53" i="14"/>
  <c r="NB53" i="14"/>
  <c r="NA53" i="14"/>
  <c r="MZ53" i="14"/>
  <c r="MY53" i="14"/>
  <c r="MX53" i="14"/>
  <c r="MW53" i="14"/>
  <c r="MV53" i="14"/>
  <c r="MU53" i="14"/>
  <c r="MT53" i="14"/>
  <c r="MS53" i="14"/>
  <c r="MR53" i="14"/>
  <c r="MQ53" i="14"/>
  <c r="MP53" i="14"/>
  <c r="MO53" i="14"/>
  <c r="MN53" i="14"/>
  <c r="MM53" i="14"/>
  <c r="ML53" i="14"/>
  <c r="MK53" i="14"/>
  <c r="MJ53" i="14"/>
  <c r="MI53" i="14"/>
  <c r="MH53" i="14"/>
  <c r="MG53" i="14"/>
  <c r="MF53" i="14"/>
  <c r="ME53" i="14"/>
  <c r="MD53" i="14"/>
  <c r="MC53" i="14"/>
  <c r="MB53" i="14"/>
  <c r="MA53" i="14"/>
  <c r="LZ53" i="14"/>
  <c r="LY53" i="14"/>
  <c r="LX53" i="14"/>
  <c r="LW53" i="14"/>
  <c r="LV53" i="14"/>
  <c r="LU53" i="14"/>
  <c r="LT53" i="14"/>
  <c r="LS53" i="14"/>
  <c r="LR53" i="14"/>
  <c r="LQ53" i="14"/>
  <c r="LP53" i="14"/>
  <c r="LO53" i="14"/>
  <c r="LN53" i="14"/>
  <c r="LM53" i="14"/>
  <c r="LL53" i="14"/>
  <c r="LK53" i="14"/>
  <c r="LJ53" i="14"/>
  <c r="LI53" i="14"/>
  <c r="LH53" i="14"/>
  <c r="LG53" i="14"/>
  <c r="LF53" i="14"/>
  <c r="LE53" i="14"/>
  <c r="LD53" i="14"/>
  <c r="LC53" i="14"/>
  <c r="LB53" i="14"/>
  <c r="LA53" i="14"/>
  <c r="KZ53" i="14"/>
  <c r="KY53" i="14"/>
  <c r="KX53" i="14"/>
  <c r="KW53" i="14"/>
  <c r="KV53" i="14"/>
  <c r="KU53" i="14"/>
  <c r="KT53" i="14"/>
  <c r="KS53" i="14"/>
  <c r="KR53" i="14"/>
  <c r="KQ53" i="14"/>
  <c r="KP53" i="14"/>
  <c r="KO53" i="14"/>
  <c r="KN53" i="14"/>
  <c r="KM53" i="14"/>
  <c r="KL53" i="14"/>
  <c r="KK53" i="14"/>
  <c r="KJ53" i="14"/>
  <c r="KI53" i="14"/>
  <c r="KH53" i="14"/>
  <c r="KG53" i="14"/>
  <c r="KF53" i="14"/>
  <c r="KE53" i="14"/>
  <c r="KD53" i="14"/>
  <c r="KC53" i="14"/>
  <c r="KB53" i="14"/>
  <c r="KA53" i="14"/>
  <c r="JZ53" i="14"/>
  <c r="JY53" i="14"/>
  <c r="JX53" i="14"/>
  <c r="JW53" i="14"/>
  <c r="JV53" i="14"/>
  <c r="JU53" i="14"/>
  <c r="JT53" i="14"/>
  <c r="JS53" i="14"/>
  <c r="JR53" i="14"/>
  <c r="JQ53" i="14"/>
  <c r="JP53" i="14"/>
  <c r="JO53" i="14"/>
  <c r="JN53" i="14"/>
  <c r="JM53" i="14"/>
  <c r="JL53" i="14"/>
  <c r="JK53" i="14"/>
  <c r="JJ53" i="14"/>
  <c r="JI53" i="14"/>
  <c r="JH53" i="14"/>
  <c r="JG53" i="14"/>
  <c r="JF53" i="14"/>
  <c r="JE53" i="14"/>
  <c r="JD53" i="14"/>
  <c r="JC53" i="14"/>
  <c r="JB53" i="14"/>
  <c r="JA53" i="14"/>
  <c r="IZ53" i="14"/>
  <c r="IY53" i="14"/>
  <c r="IX53" i="14"/>
  <c r="IW53" i="14"/>
  <c r="IV53" i="14"/>
  <c r="IU53" i="14"/>
  <c r="IT53" i="14"/>
  <c r="IS53" i="14"/>
  <c r="IR53" i="14"/>
  <c r="IQ53" i="14"/>
  <c r="IP53" i="14"/>
  <c r="IO53" i="14"/>
  <c r="IN53" i="14"/>
  <c r="IM53" i="14"/>
  <c r="IL53" i="14"/>
  <c r="IK53" i="14"/>
  <c r="IJ53" i="14"/>
  <c r="II53" i="14"/>
  <c r="IH53" i="14"/>
  <c r="IG53" i="14"/>
  <c r="IF53" i="14"/>
  <c r="IE53" i="14"/>
  <c r="ID53" i="14"/>
  <c r="IC53" i="14"/>
  <c r="IB53" i="14"/>
  <c r="IA53" i="14"/>
  <c r="HZ53" i="14"/>
  <c r="HY53" i="14"/>
  <c r="HX53" i="14"/>
  <c r="HW53" i="14"/>
  <c r="HV53" i="14"/>
  <c r="HU53" i="14"/>
  <c r="HT53" i="14"/>
  <c r="HS53" i="14"/>
  <c r="HR53" i="14"/>
  <c r="HQ53" i="14"/>
  <c r="HP53" i="14"/>
  <c r="HO53" i="14"/>
  <c r="HN53" i="14"/>
  <c r="HM53" i="14"/>
  <c r="HL53" i="14"/>
  <c r="HK53" i="14"/>
  <c r="HJ53" i="14"/>
  <c r="HI53" i="14"/>
  <c r="HH53" i="14"/>
  <c r="HG53" i="14"/>
  <c r="HF53" i="14"/>
  <c r="HE53" i="14"/>
  <c r="HD53" i="14"/>
  <c r="HC53" i="14"/>
  <c r="HB53" i="14"/>
  <c r="HA53" i="14"/>
  <c r="GZ53" i="14"/>
  <c r="GY53" i="14"/>
  <c r="GX53" i="14"/>
  <c r="GW53" i="14"/>
  <c r="GV53" i="14"/>
  <c r="GU53" i="14"/>
  <c r="GT53" i="14"/>
  <c r="GS53" i="14"/>
  <c r="GR53" i="14"/>
  <c r="GQ53" i="14"/>
  <c r="GP53" i="14"/>
  <c r="GO53" i="14"/>
  <c r="GN53" i="14"/>
  <c r="GM53" i="14"/>
  <c r="GL53" i="14"/>
  <c r="GK53" i="14"/>
  <c r="GJ53" i="14"/>
  <c r="GI53" i="14"/>
  <c r="GH53" i="14"/>
  <c r="GG53" i="14"/>
  <c r="GF53" i="14"/>
  <c r="GE53" i="14"/>
  <c r="GD53" i="14"/>
  <c r="GC53" i="14"/>
  <c r="GB53" i="14"/>
  <c r="GA53" i="14"/>
  <c r="FZ53" i="14"/>
  <c r="FY53" i="14"/>
  <c r="FX53" i="14"/>
  <c r="FW53" i="14"/>
  <c r="FV53" i="14"/>
  <c r="FU53" i="14"/>
  <c r="FT53" i="14"/>
  <c r="FS53" i="14"/>
  <c r="FR53" i="14"/>
  <c r="FQ53" i="14"/>
  <c r="FP53" i="14"/>
  <c r="FO53" i="14"/>
  <c r="FN53" i="14"/>
  <c r="FM53" i="14"/>
  <c r="FL53" i="14"/>
  <c r="FK53" i="14"/>
  <c r="FJ53" i="14"/>
  <c r="FI53" i="14"/>
  <c r="FH53" i="14"/>
  <c r="FG53" i="14"/>
  <c r="FF53" i="14"/>
  <c r="FE53" i="14"/>
  <c r="FD53" i="14"/>
  <c r="FC53" i="14"/>
  <c r="FB53" i="14"/>
  <c r="FA53" i="14"/>
  <c r="EZ53" i="14"/>
  <c r="EY53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C53" i="14"/>
  <c r="B53" i="14"/>
  <c r="AA84" i="14" s="1"/>
  <c r="SQ52" i="14"/>
  <c r="SP52" i="14"/>
  <c r="SO52" i="14"/>
  <c r="SN52" i="14"/>
  <c r="SM52" i="14"/>
  <c r="SL52" i="14"/>
  <c r="SK52" i="14"/>
  <c r="SJ52" i="14"/>
  <c r="SI52" i="14"/>
  <c r="SH52" i="14"/>
  <c r="SG52" i="14"/>
  <c r="SF52" i="14"/>
  <c r="SE52" i="14"/>
  <c r="SD52" i="14"/>
  <c r="SC52" i="14"/>
  <c r="SB52" i="14"/>
  <c r="SA52" i="14"/>
  <c r="RZ52" i="14"/>
  <c r="RY52" i="14"/>
  <c r="RX52" i="14"/>
  <c r="RW52" i="14"/>
  <c r="RV52" i="14"/>
  <c r="RU52" i="14"/>
  <c r="RT52" i="14"/>
  <c r="RS52" i="14"/>
  <c r="RR52" i="14"/>
  <c r="RQ52" i="14"/>
  <c r="RP52" i="14"/>
  <c r="RO52" i="14"/>
  <c r="RN52" i="14"/>
  <c r="RM52" i="14"/>
  <c r="RL52" i="14"/>
  <c r="RK52" i="14"/>
  <c r="RJ52" i="14"/>
  <c r="RI52" i="14"/>
  <c r="RH52" i="14"/>
  <c r="RG52" i="14"/>
  <c r="RF52" i="14"/>
  <c r="RE52" i="14"/>
  <c r="RD52" i="14"/>
  <c r="RC52" i="14"/>
  <c r="RB52" i="14"/>
  <c r="RA52" i="14"/>
  <c r="QZ52" i="14"/>
  <c r="QY52" i="14"/>
  <c r="QX52" i="14"/>
  <c r="QW52" i="14"/>
  <c r="QV52" i="14"/>
  <c r="QU52" i="14"/>
  <c r="QT52" i="14"/>
  <c r="QS52" i="14"/>
  <c r="QR52" i="14"/>
  <c r="QQ52" i="14"/>
  <c r="QP52" i="14"/>
  <c r="QO52" i="14"/>
  <c r="QN52" i="14"/>
  <c r="QM52" i="14"/>
  <c r="QL52" i="14"/>
  <c r="QK52" i="14"/>
  <c r="QJ52" i="14"/>
  <c r="QI52" i="14"/>
  <c r="QH52" i="14"/>
  <c r="QG52" i="14"/>
  <c r="QF52" i="14"/>
  <c r="QE52" i="14"/>
  <c r="QD52" i="14"/>
  <c r="QC52" i="14"/>
  <c r="QB52" i="14"/>
  <c r="QA52" i="14"/>
  <c r="PZ52" i="14"/>
  <c r="PY52" i="14"/>
  <c r="PX52" i="14"/>
  <c r="PW52" i="14"/>
  <c r="PV52" i="14"/>
  <c r="PU52" i="14"/>
  <c r="PT52" i="14"/>
  <c r="PS52" i="14"/>
  <c r="PR52" i="14"/>
  <c r="PQ52" i="14"/>
  <c r="PP52" i="14"/>
  <c r="PO52" i="14"/>
  <c r="PN52" i="14"/>
  <c r="PM52" i="14"/>
  <c r="PL52" i="14"/>
  <c r="PK52" i="14"/>
  <c r="PJ52" i="14"/>
  <c r="PI52" i="14"/>
  <c r="PH52" i="14"/>
  <c r="PG52" i="14"/>
  <c r="PF52" i="14"/>
  <c r="PE52" i="14"/>
  <c r="PD52" i="14"/>
  <c r="PC52" i="14"/>
  <c r="PB52" i="14"/>
  <c r="PA52" i="14"/>
  <c r="OZ52" i="14"/>
  <c r="OY52" i="14"/>
  <c r="OX52" i="14"/>
  <c r="OW52" i="14"/>
  <c r="OV52" i="14"/>
  <c r="OU52" i="14"/>
  <c r="OT52" i="14"/>
  <c r="OS52" i="14"/>
  <c r="OR52" i="14"/>
  <c r="OQ52" i="14"/>
  <c r="OP52" i="14"/>
  <c r="OO52" i="14"/>
  <c r="ON52" i="14"/>
  <c r="OM52" i="14"/>
  <c r="OL52" i="14"/>
  <c r="OK52" i="14"/>
  <c r="OJ52" i="14"/>
  <c r="OI52" i="14"/>
  <c r="OH52" i="14"/>
  <c r="OG52" i="14"/>
  <c r="OF52" i="14"/>
  <c r="OE52" i="14"/>
  <c r="OD52" i="14"/>
  <c r="OC52" i="14"/>
  <c r="OB52" i="14"/>
  <c r="OA52" i="14"/>
  <c r="NZ52" i="14"/>
  <c r="NY52" i="14"/>
  <c r="NX52" i="14"/>
  <c r="NW52" i="14"/>
  <c r="NV52" i="14"/>
  <c r="NU52" i="14"/>
  <c r="NT52" i="14"/>
  <c r="NS52" i="14"/>
  <c r="NR52" i="14"/>
  <c r="NQ52" i="14"/>
  <c r="NP52" i="14"/>
  <c r="NO52" i="14"/>
  <c r="NN52" i="14"/>
  <c r="NM52" i="14"/>
  <c r="NL52" i="14"/>
  <c r="NK52" i="14"/>
  <c r="NJ52" i="14"/>
  <c r="NI52" i="14"/>
  <c r="NH52" i="14"/>
  <c r="NG52" i="14"/>
  <c r="NF52" i="14"/>
  <c r="NE52" i="14"/>
  <c r="ND52" i="14"/>
  <c r="NC52" i="14"/>
  <c r="NB52" i="14"/>
  <c r="NA52" i="14"/>
  <c r="MZ52" i="14"/>
  <c r="MY52" i="14"/>
  <c r="MX52" i="14"/>
  <c r="MW52" i="14"/>
  <c r="MV52" i="14"/>
  <c r="MU52" i="14"/>
  <c r="MT52" i="14"/>
  <c r="MS52" i="14"/>
  <c r="MR52" i="14"/>
  <c r="MQ52" i="14"/>
  <c r="MP52" i="14"/>
  <c r="MO52" i="14"/>
  <c r="MN52" i="14"/>
  <c r="MM52" i="14"/>
  <c r="ML52" i="14"/>
  <c r="MK52" i="14"/>
  <c r="MJ52" i="14"/>
  <c r="MI52" i="14"/>
  <c r="MH52" i="14"/>
  <c r="MG52" i="14"/>
  <c r="MF52" i="14"/>
  <c r="ME52" i="14"/>
  <c r="MD52" i="14"/>
  <c r="MC52" i="14"/>
  <c r="MB52" i="14"/>
  <c r="MA52" i="14"/>
  <c r="LZ52" i="14"/>
  <c r="LY52" i="14"/>
  <c r="LX52" i="14"/>
  <c r="LW52" i="14"/>
  <c r="LV52" i="14"/>
  <c r="LU52" i="14"/>
  <c r="LT52" i="14"/>
  <c r="LS52" i="14"/>
  <c r="LR52" i="14"/>
  <c r="LQ52" i="14"/>
  <c r="LP52" i="14"/>
  <c r="LO52" i="14"/>
  <c r="LN52" i="14"/>
  <c r="LM52" i="14"/>
  <c r="LL52" i="14"/>
  <c r="LK52" i="14"/>
  <c r="LJ52" i="14"/>
  <c r="LI52" i="14"/>
  <c r="LH52" i="14"/>
  <c r="LG52" i="14"/>
  <c r="LF52" i="14"/>
  <c r="LE52" i="14"/>
  <c r="LD52" i="14"/>
  <c r="LC52" i="14"/>
  <c r="LB52" i="14"/>
  <c r="LA52" i="14"/>
  <c r="KZ52" i="14"/>
  <c r="KY52" i="14"/>
  <c r="KX52" i="14"/>
  <c r="KW52" i="14"/>
  <c r="KV52" i="14"/>
  <c r="KU52" i="14"/>
  <c r="KT52" i="14"/>
  <c r="KS52" i="14"/>
  <c r="KR52" i="14"/>
  <c r="KQ52" i="14"/>
  <c r="KP52" i="14"/>
  <c r="KO52" i="14"/>
  <c r="KN52" i="14"/>
  <c r="KM52" i="14"/>
  <c r="KL52" i="14"/>
  <c r="KK52" i="14"/>
  <c r="KJ52" i="14"/>
  <c r="KI52" i="14"/>
  <c r="KH52" i="14"/>
  <c r="KG52" i="14"/>
  <c r="KF52" i="14"/>
  <c r="KE52" i="14"/>
  <c r="KD52" i="14"/>
  <c r="KC52" i="14"/>
  <c r="KB52" i="14"/>
  <c r="KA52" i="14"/>
  <c r="JZ52" i="14"/>
  <c r="JY52" i="14"/>
  <c r="JX52" i="14"/>
  <c r="JW52" i="14"/>
  <c r="JV52" i="14"/>
  <c r="JU52" i="14"/>
  <c r="JT52" i="14"/>
  <c r="JS52" i="14"/>
  <c r="JR52" i="14"/>
  <c r="JQ52" i="14"/>
  <c r="JP52" i="14"/>
  <c r="JO52" i="14"/>
  <c r="JN52" i="14"/>
  <c r="JM52" i="14"/>
  <c r="JL52" i="14"/>
  <c r="JK52" i="14"/>
  <c r="JJ52" i="14"/>
  <c r="JI52" i="14"/>
  <c r="JH52" i="14"/>
  <c r="JG52" i="14"/>
  <c r="JF52" i="14"/>
  <c r="JE52" i="14"/>
  <c r="JD52" i="14"/>
  <c r="JC52" i="14"/>
  <c r="JB52" i="14"/>
  <c r="JA52" i="14"/>
  <c r="IZ52" i="14"/>
  <c r="IY52" i="14"/>
  <c r="IX52" i="14"/>
  <c r="IW52" i="14"/>
  <c r="IV52" i="14"/>
  <c r="IU52" i="14"/>
  <c r="IT52" i="14"/>
  <c r="IS52" i="14"/>
  <c r="IR52" i="14"/>
  <c r="IQ52" i="14"/>
  <c r="IP52" i="14"/>
  <c r="IO52" i="14"/>
  <c r="IN52" i="14"/>
  <c r="IM52" i="14"/>
  <c r="IL52" i="14"/>
  <c r="IK52" i="14"/>
  <c r="IJ52" i="14"/>
  <c r="II52" i="14"/>
  <c r="IH52" i="14"/>
  <c r="IG52" i="14"/>
  <c r="IF52" i="14"/>
  <c r="IE52" i="14"/>
  <c r="ID52" i="14"/>
  <c r="IC52" i="14"/>
  <c r="IB52" i="14"/>
  <c r="IA52" i="14"/>
  <c r="HZ52" i="14"/>
  <c r="HY52" i="14"/>
  <c r="HX52" i="14"/>
  <c r="HW52" i="14"/>
  <c r="HV52" i="14"/>
  <c r="HU52" i="14"/>
  <c r="HT52" i="14"/>
  <c r="HS52" i="14"/>
  <c r="HR52" i="14"/>
  <c r="HQ52" i="14"/>
  <c r="HP52" i="14"/>
  <c r="HO52" i="14"/>
  <c r="HN52" i="14"/>
  <c r="HM52" i="14"/>
  <c r="HL52" i="14"/>
  <c r="HK52" i="14"/>
  <c r="HJ52" i="14"/>
  <c r="HI52" i="14"/>
  <c r="HH52" i="14"/>
  <c r="HG52" i="14"/>
  <c r="HF52" i="14"/>
  <c r="HE52" i="14"/>
  <c r="HD52" i="14"/>
  <c r="HC52" i="14"/>
  <c r="HB52" i="14"/>
  <c r="HA52" i="14"/>
  <c r="GZ52" i="14"/>
  <c r="GY52" i="14"/>
  <c r="GX52" i="14"/>
  <c r="GW52" i="14"/>
  <c r="GV52" i="14"/>
  <c r="GU52" i="14"/>
  <c r="GT52" i="14"/>
  <c r="GS52" i="14"/>
  <c r="GR52" i="14"/>
  <c r="GQ52" i="14"/>
  <c r="GP52" i="14"/>
  <c r="GO52" i="14"/>
  <c r="GN52" i="14"/>
  <c r="GM52" i="14"/>
  <c r="GL52" i="14"/>
  <c r="GK52" i="14"/>
  <c r="GJ52" i="14"/>
  <c r="GI52" i="14"/>
  <c r="GH52" i="14"/>
  <c r="GG52" i="14"/>
  <c r="GF52" i="14"/>
  <c r="GE52" i="14"/>
  <c r="GD52" i="14"/>
  <c r="GC52" i="14"/>
  <c r="GB52" i="14"/>
  <c r="GA52" i="14"/>
  <c r="FZ52" i="14"/>
  <c r="FY52" i="14"/>
  <c r="FX52" i="14"/>
  <c r="FW52" i="14"/>
  <c r="FV52" i="14"/>
  <c r="FU52" i="14"/>
  <c r="FT52" i="14"/>
  <c r="FS52" i="14"/>
  <c r="FR52" i="14"/>
  <c r="FQ52" i="14"/>
  <c r="FP52" i="14"/>
  <c r="FO52" i="14"/>
  <c r="FN52" i="14"/>
  <c r="FM52" i="14"/>
  <c r="FL52" i="14"/>
  <c r="FK52" i="14"/>
  <c r="FJ52" i="14"/>
  <c r="FI52" i="14"/>
  <c r="FH52" i="14"/>
  <c r="FG52" i="14"/>
  <c r="FF52" i="14"/>
  <c r="FE52" i="14"/>
  <c r="FD52" i="14"/>
  <c r="FC52" i="14"/>
  <c r="FB52" i="14"/>
  <c r="FA52" i="14"/>
  <c r="EZ52" i="14"/>
  <c r="EY52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C52" i="14"/>
  <c r="B52" i="14"/>
  <c r="SQ51" i="14"/>
  <c r="SP51" i="14"/>
  <c r="SO51" i="14"/>
  <c r="SN51" i="14"/>
  <c r="SM51" i="14"/>
  <c r="SL51" i="14"/>
  <c r="SK51" i="14"/>
  <c r="SJ51" i="14"/>
  <c r="SI51" i="14"/>
  <c r="SH51" i="14"/>
  <c r="SG51" i="14"/>
  <c r="SF51" i="14"/>
  <c r="SE51" i="14"/>
  <c r="SD51" i="14"/>
  <c r="SC51" i="14"/>
  <c r="SB51" i="14"/>
  <c r="SA51" i="14"/>
  <c r="RZ51" i="14"/>
  <c r="RY51" i="14"/>
  <c r="RX51" i="14"/>
  <c r="RW51" i="14"/>
  <c r="RV51" i="14"/>
  <c r="RU51" i="14"/>
  <c r="RT51" i="14"/>
  <c r="RS51" i="14"/>
  <c r="RR51" i="14"/>
  <c r="RQ51" i="14"/>
  <c r="RP51" i="14"/>
  <c r="RO51" i="14"/>
  <c r="RN51" i="14"/>
  <c r="RM51" i="14"/>
  <c r="RL51" i="14"/>
  <c r="RK51" i="14"/>
  <c r="RJ51" i="14"/>
  <c r="RI51" i="14"/>
  <c r="RH51" i="14"/>
  <c r="RG51" i="14"/>
  <c r="RF51" i="14"/>
  <c r="RE51" i="14"/>
  <c r="RD51" i="14"/>
  <c r="RC51" i="14"/>
  <c r="RB51" i="14"/>
  <c r="RA51" i="14"/>
  <c r="QZ51" i="14"/>
  <c r="QY51" i="14"/>
  <c r="QX51" i="14"/>
  <c r="QW51" i="14"/>
  <c r="QV51" i="14"/>
  <c r="QU51" i="14"/>
  <c r="QT51" i="14"/>
  <c r="QS51" i="14"/>
  <c r="QR51" i="14"/>
  <c r="QQ51" i="14"/>
  <c r="QP51" i="14"/>
  <c r="QO51" i="14"/>
  <c r="QN51" i="14"/>
  <c r="QM51" i="14"/>
  <c r="QL51" i="14"/>
  <c r="QK51" i="14"/>
  <c r="QJ51" i="14"/>
  <c r="QI51" i="14"/>
  <c r="QH51" i="14"/>
  <c r="QG51" i="14"/>
  <c r="QF51" i="14"/>
  <c r="QE51" i="14"/>
  <c r="QD51" i="14"/>
  <c r="QC51" i="14"/>
  <c r="QB51" i="14"/>
  <c r="QA51" i="14"/>
  <c r="PZ51" i="14"/>
  <c r="PY51" i="14"/>
  <c r="PX51" i="14"/>
  <c r="PW51" i="14"/>
  <c r="PV51" i="14"/>
  <c r="PU51" i="14"/>
  <c r="PT51" i="14"/>
  <c r="PS51" i="14"/>
  <c r="PR51" i="14"/>
  <c r="PQ51" i="14"/>
  <c r="PP51" i="14"/>
  <c r="PO51" i="14"/>
  <c r="PN51" i="14"/>
  <c r="PM51" i="14"/>
  <c r="PL51" i="14"/>
  <c r="PK51" i="14"/>
  <c r="PJ51" i="14"/>
  <c r="PI51" i="14"/>
  <c r="PH51" i="14"/>
  <c r="PG51" i="14"/>
  <c r="PF51" i="14"/>
  <c r="PE51" i="14"/>
  <c r="PD51" i="14"/>
  <c r="PC51" i="14"/>
  <c r="PB51" i="14"/>
  <c r="PA51" i="14"/>
  <c r="OZ51" i="14"/>
  <c r="OY51" i="14"/>
  <c r="OX51" i="14"/>
  <c r="OW51" i="14"/>
  <c r="OV51" i="14"/>
  <c r="OU51" i="14"/>
  <c r="OT51" i="14"/>
  <c r="OS51" i="14"/>
  <c r="OR51" i="14"/>
  <c r="OQ51" i="14"/>
  <c r="OP51" i="14"/>
  <c r="OO51" i="14"/>
  <c r="ON51" i="14"/>
  <c r="OM51" i="14"/>
  <c r="OL51" i="14"/>
  <c r="OK51" i="14"/>
  <c r="OJ51" i="14"/>
  <c r="OI51" i="14"/>
  <c r="OH51" i="14"/>
  <c r="OG51" i="14"/>
  <c r="OF51" i="14"/>
  <c r="OE51" i="14"/>
  <c r="OD51" i="14"/>
  <c r="OC51" i="14"/>
  <c r="OB51" i="14"/>
  <c r="OA51" i="14"/>
  <c r="NZ51" i="14"/>
  <c r="NY51" i="14"/>
  <c r="NX51" i="14"/>
  <c r="NW51" i="14"/>
  <c r="NV51" i="14"/>
  <c r="NU51" i="14"/>
  <c r="NT51" i="14"/>
  <c r="NS51" i="14"/>
  <c r="NR51" i="14"/>
  <c r="NQ51" i="14"/>
  <c r="NP51" i="14"/>
  <c r="NO51" i="14"/>
  <c r="NN51" i="14"/>
  <c r="NM51" i="14"/>
  <c r="NL51" i="14"/>
  <c r="NK51" i="14"/>
  <c r="NJ51" i="14"/>
  <c r="NI51" i="14"/>
  <c r="NH51" i="14"/>
  <c r="NG51" i="14"/>
  <c r="NF51" i="14"/>
  <c r="NE51" i="14"/>
  <c r="ND51" i="14"/>
  <c r="NC51" i="14"/>
  <c r="NB51" i="14"/>
  <c r="NA51" i="14"/>
  <c r="MZ51" i="14"/>
  <c r="MY51" i="14"/>
  <c r="MX51" i="14"/>
  <c r="MW51" i="14"/>
  <c r="MV51" i="14"/>
  <c r="MU51" i="14"/>
  <c r="MT51" i="14"/>
  <c r="MS51" i="14"/>
  <c r="MR51" i="14"/>
  <c r="MQ51" i="14"/>
  <c r="MP51" i="14"/>
  <c r="MO51" i="14"/>
  <c r="MN51" i="14"/>
  <c r="MM51" i="14"/>
  <c r="ML51" i="14"/>
  <c r="MK51" i="14"/>
  <c r="MJ51" i="14"/>
  <c r="MI51" i="14"/>
  <c r="MH51" i="14"/>
  <c r="MG51" i="14"/>
  <c r="MF51" i="14"/>
  <c r="ME51" i="14"/>
  <c r="MD51" i="14"/>
  <c r="MC51" i="14"/>
  <c r="MB51" i="14"/>
  <c r="MA51" i="14"/>
  <c r="LZ51" i="14"/>
  <c r="LY51" i="14"/>
  <c r="LX51" i="14"/>
  <c r="LW51" i="14"/>
  <c r="LV51" i="14"/>
  <c r="LU51" i="14"/>
  <c r="LT51" i="14"/>
  <c r="LS51" i="14"/>
  <c r="LR51" i="14"/>
  <c r="LQ51" i="14"/>
  <c r="LP51" i="14"/>
  <c r="LO51" i="14"/>
  <c r="LN51" i="14"/>
  <c r="LM51" i="14"/>
  <c r="LL51" i="14"/>
  <c r="LK51" i="14"/>
  <c r="LJ51" i="14"/>
  <c r="LI51" i="14"/>
  <c r="LH51" i="14"/>
  <c r="LG51" i="14"/>
  <c r="LF51" i="14"/>
  <c r="LE51" i="14"/>
  <c r="LD51" i="14"/>
  <c r="LC51" i="14"/>
  <c r="LB51" i="14"/>
  <c r="LA51" i="14"/>
  <c r="KZ51" i="14"/>
  <c r="KY51" i="14"/>
  <c r="KX51" i="14"/>
  <c r="KW51" i="14"/>
  <c r="KV51" i="14"/>
  <c r="KU51" i="14"/>
  <c r="KT51" i="14"/>
  <c r="KS51" i="14"/>
  <c r="KR51" i="14"/>
  <c r="KQ51" i="14"/>
  <c r="KP51" i="14"/>
  <c r="KO51" i="14"/>
  <c r="KN51" i="14"/>
  <c r="KM51" i="14"/>
  <c r="KL51" i="14"/>
  <c r="KK51" i="14"/>
  <c r="KJ51" i="14"/>
  <c r="KI51" i="14"/>
  <c r="KH51" i="14"/>
  <c r="KG51" i="14"/>
  <c r="KF51" i="14"/>
  <c r="KE51" i="14"/>
  <c r="KD51" i="14"/>
  <c r="KC51" i="14"/>
  <c r="KB51" i="14"/>
  <c r="KA51" i="14"/>
  <c r="JZ51" i="14"/>
  <c r="JY51" i="14"/>
  <c r="JX51" i="14"/>
  <c r="JW51" i="14"/>
  <c r="JV51" i="14"/>
  <c r="JU51" i="14"/>
  <c r="JT51" i="14"/>
  <c r="JS51" i="14"/>
  <c r="JR51" i="14"/>
  <c r="JQ51" i="14"/>
  <c r="JP51" i="14"/>
  <c r="JO51" i="14"/>
  <c r="JN51" i="14"/>
  <c r="JM51" i="14"/>
  <c r="JL51" i="14"/>
  <c r="JK51" i="14"/>
  <c r="JJ51" i="14"/>
  <c r="JI51" i="14"/>
  <c r="JH51" i="14"/>
  <c r="JG51" i="14"/>
  <c r="JF51" i="14"/>
  <c r="JE51" i="14"/>
  <c r="JD51" i="14"/>
  <c r="JC51" i="14"/>
  <c r="JB51" i="14"/>
  <c r="JA51" i="14"/>
  <c r="IZ51" i="14"/>
  <c r="IY51" i="14"/>
  <c r="IX51" i="14"/>
  <c r="IW51" i="14"/>
  <c r="IV51" i="14"/>
  <c r="IU51" i="14"/>
  <c r="IT51" i="14"/>
  <c r="IS51" i="14"/>
  <c r="IR51" i="14"/>
  <c r="IQ51" i="14"/>
  <c r="IP51" i="14"/>
  <c r="IO51" i="14"/>
  <c r="IN51" i="14"/>
  <c r="IM51" i="14"/>
  <c r="IL51" i="14"/>
  <c r="IK51" i="14"/>
  <c r="IJ51" i="14"/>
  <c r="II51" i="14"/>
  <c r="IH51" i="14"/>
  <c r="IG51" i="14"/>
  <c r="IF51" i="14"/>
  <c r="IE51" i="14"/>
  <c r="ID51" i="14"/>
  <c r="IC51" i="14"/>
  <c r="IB51" i="14"/>
  <c r="IA51" i="14"/>
  <c r="HZ51" i="14"/>
  <c r="HY51" i="14"/>
  <c r="HX51" i="14"/>
  <c r="HW51" i="14"/>
  <c r="HV51" i="14"/>
  <c r="HU51" i="14"/>
  <c r="HT51" i="14"/>
  <c r="HS51" i="14"/>
  <c r="HR51" i="14"/>
  <c r="HQ51" i="14"/>
  <c r="HP51" i="14"/>
  <c r="HO51" i="14"/>
  <c r="HN51" i="14"/>
  <c r="HM51" i="14"/>
  <c r="HL51" i="14"/>
  <c r="HK51" i="14"/>
  <c r="HJ51" i="14"/>
  <c r="HI51" i="14"/>
  <c r="HH51" i="14"/>
  <c r="HG51" i="14"/>
  <c r="HF51" i="14"/>
  <c r="HE51" i="14"/>
  <c r="HD51" i="14"/>
  <c r="HC51" i="14"/>
  <c r="HB51" i="14"/>
  <c r="HA51" i="14"/>
  <c r="GZ51" i="14"/>
  <c r="GY51" i="14"/>
  <c r="GX51" i="14"/>
  <c r="GW51" i="14"/>
  <c r="GV51" i="14"/>
  <c r="GU51" i="14"/>
  <c r="GT51" i="14"/>
  <c r="GS51" i="14"/>
  <c r="GR51" i="14"/>
  <c r="GQ51" i="14"/>
  <c r="GP51" i="14"/>
  <c r="GO51" i="14"/>
  <c r="GN51" i="14"/>
  <c r="GM51" i="14"/>
  <c r="GL51" i="14"/>
  <c r="GK51" i="14"/>
  <c r="GJ51" i="14"/>
  <c r="GI51" i="14"/>
  <c r="GH51" i="14"/>
  <c r="GG51" i="14"/>
  <c r="GF51" i="14"/>
  <c r="GE51" i="14"/>
  <c r="GD51" i="14"/>
  <c r="GC51" i="14"/>
  <c r="GB51" i="14"/>
  <c r="GA51" i="14"/>
  <c r="FZ51" i="14"/>
  <c r="FY51" i="14"/>
  <c r="FX51" i="14"/>
  <c r="FW51" i="14"/>
  <c r="FV51" i="14"/>
  <c r="FU51" i="14"/>
  <c r="FT51" i="14"/>
  <c r="FS51" i="14"/>
  <c r="FR51" i="14"/>
  <c r="FQ51" i="14"/>
  <c r="FP51" i="14"/>
  <c r="FO51" i="14"/>
  <c r="FN51" i="14"/>
  <c r="FM51" i="14"/>
  <c r="FL51" i="14"/>
  <c r="FK51" i="14"/>
  <c r="FJ51" i="14"/>
  <c r="FI51" i="14"/>
  <c r="FH51" i="14"/>
  <c r="FG51" i="14"/>
  <c r="FF51" i="14"/>
  <c r="FE51" i="14"/>
  <c r="FD51" i="14"/>
  <c r="FC51" i="14"/>
  <c r="FB51" i="14"/>
  <c r="FA51" i="14"/>
  <c r="EZ51" i="14"/>
  <c r="EY51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C51" i="14"/>
  <c r="B51" i="14"/>
  <c r="A51" i="14"/>
  <c r="A52" i="14" s="1"/>
  <c r="A53" i="14" s="1"/>
  <c r="A54" i="14" s="1"/>
  <c r="A55" i="14" s="1"/>
  <c r="A56" i="14" s="1"/>
  <c r="A57" i="14" s="1"/>
  <c r="SQ50" i="14"/>
  <c r="SP50" i="14"/>
  <c r="SO50" i="14"/>
  <c r="SN50" i="14"/>
  <c r="SM50" i="14"/>
  <c r="SL50" i="14"/>
  <c r="SK50" i="14"/>
  <c r="SJ50" i="14"/>
  <c r="SI50" i="14"/>
  <c r="SH50" i="14"/>
  <c r="SG50" i="14"/>
  <c r="SF50" i="14"/>
  <c r="SE50" i="14"/>
  <c r="SD50" i="14"/>
  <c r="SC50" i="14"/>
  <c r="SB50" i="14"/>
  <c r="SA50" i="14"/>
  <c r="RZ50" i="14"/>
  <c r="RY50" i="14"/>
  <c r="RX50" i="14"/>
  <c r="RW50" i="14"/>
  <c r="RV50" i="14"/>
  <c r="RU50" i="14"/>
  <c r="RT50" i="14"/>
  <c r="RS50" i="14"/>
  <c r="RR50" i="14"/>
  <c r="RQ50" i="14"/>
  <c r="RP50" i="14"/>
  <c r="RO50" i="14"/>
  <c r="RN50" i="14"/>
  <c r="RM50" i="14"/>
  <c r="RL50" i="14"/>
  <c r="RK50" i="14"/>
  <c r="RJ50" i="14"/>
  <c r="RI50" i="14"/>
  <c r="RH50" i="14"/>
  <c r="RG50" i="14"/>
  <c r="RF50" i="14"/>
  <c r="RE50" i="14"/>
  <c r="RD50" i="14"/>
  <c r="RC50" i="14"/>
  <c r="RB50" i="14"/>
  <c r="RA50" i="14"/>
  <c r="QZ50" i="14"/>
  <c r="QY50" i="14"/>
  <c r="QX50" i="14"/>
  <c r="QW50" i="14"/>
  <c r="QV50" i="14"/>
  <c r="QU50" i="14"/>
  <c r="QT50" i="14"/>
  <c r="QS50" i="14"/>
  <c r="QR50" i="14"/>
  <c r="QQ50" i="14"/>
  <c r="QP50" i="14"/>
  <c r="QO50" i="14"/>
  <c r="QN50" i="14"/>
  <c r="QM50" i="14"/>
  <c r="QL50" i="14"/>
  <c r="QK50" i="14"/>
  <c r="QJ50" i="14"/>
  <c r="QI50" i="14"/>
  <c r="QH50" i="14"/>
  <c r="QG50" i="14"/>
  <c r="QF50" i="14"/>
  <c r="QE50" i="14"/>
  <c r="QD50" i="14"/>
  <c r="QC50" i="14"/>
  <c r="QB50" i="14"/>
  <c r="QA50" i="14"/>
  <c r="PZ50" i="14"/>
  <c r="PY50" i="14"/>
  <c r="PX50" i="14"/>
  <c r="PW50" i="14"/>
  <c r="PV50" i="14"/>
  <c r="PU50" i="14"/>
  <c r="PT50" i="14"/>
  <c r="PS50" i="14"/>
  <c r="PR50" i="14"/>
  <c r="PQ50" i="14"/>
  <c r="PP50" i="14"/>
  <c r="PO50" i="14"/>
  <c r="PN50" i="14"/>
  <c r="PM50" i="14"/>
  <c r="PL50" i="14"/>
  <c r="PK50" i="14"/>
  <c r="PJ50" i="14"/>
  <c r="PI50" i="14"/>
  <c r="PH50" i="14"/>
  <c r="PG50" i="14"/>
  <c r="PF50" i="14"/>
  <c r="PE50" i="14"/>
  <c r="PD50" i="14"/>
  <c r="PC50" i="14"/>
  <c r="PB50" i="14"/>
  <c r="PA50" i="14"/>
  <c r="OZ50" i="14"/>
  <c r="OY50" i="14"/>
  <c r="OX50" i="14"/>
  <c r="OW50" i="14"/>
  <c r="OV50" i="14"/>
  <c r="OU50" i="14"/>
  <c r="OT50" i="14"/>
  <c r="OS50" i="14"/>
  <c r="OR50" i="14"/>
  <c r="OQ50" i="14"/>
  <c r="OP50" i="14"/>
  <c r="OO50" i="14"/>
  <c r="ON50" i="14"/>
  <c r="OM50" i="14"/>
  <c r="OL50" i="14"/>
  <c r="OK50" i="14"/>
  <c r="OJ50" i="14"/>
  <c r="OI50" i="14"/>
  <c r="OH50" i="14"/>
  <c r="OG50" i="14"/>
  <c r="OF50" i="14"/>
  <c r="OE50" i="14"/>
  <c r="OD50" i="14"/>
  <c r="OC50" i="14"/>
  <c r="OB50" i="14"/>
  <c r="OA50" i="14"/>
  <c r="NZ50" i="14"/>
  <c r="NY50" i="14"/>
  <c r="NX50" i="14"/>
  <c r="NW50" i="14"/>
  <c r="NV50" i="14"/>
  <c r="NU50" i="14"/>
  <c r="NT50" i="14"/>
  <c r="NS50" i="14"/>
  <c r="NR50" i="14"/>
  <c r="NQ50" i="14"/>
  <c r="NP50" i="14"/>
  <c r="NO50" i="14"/>
  <c r="NN50" i="14"/>
  <c r="NM50" i="14"/>
  <c r="NL50" i="14"/>
  <c r="NK50" i="14"/>
  <c r="NJ50" i="14"/>
  <c r="NI50" i="14"/>
  <c r="NH50" i="14"/>
  <c r="NG50" i="14"/>
  <c r="NF50" i="14"/>
  <c r="NE50" i="14"/>
  <c r="ND50" i="14"/>
  <c r="NC50" i="14"/>
  <c r="NB50" i="14"/>
  <c r="NA50" i="14"/>
  <c r="MZ50" i="14"/>
  <c r="MY50" i="14"/>
  <c r="MX50" i="14"/>
  <c r="MW50" i="14"/>
  <c r="MV50" i="14"/>
  <c r="MU50" i="14"/>
  <c r="MT50" i="14"/>
  <c r="MS50" i="14"/>
  <c r="MR50" i="14"/>
  <c r="MQ50" i="14"/>
  <c r="MP50" i="14"/>
  <c r="MO50" i="14"/>
  <c r="MN50" i="14"/>
  <c r="MM50" i="14"/>
  <c r="ML50" i="14"/>
  <c r="MK50" i="14"/>
  <c r="MJ50" i="14"/>
  <c r="MI50" i="14"/>
  <c r="MH50" i="14"/>
  <c r="MG50" i="14"/>
  <c r="MF50" i="14"/>
  <c r="ME50" i="14"/>
  <c r="MD50" i="14"/>
  <c r="MC50" i="14"/>
  <c r="MB50" i="14"/>
  <c r="MA50" i="14"/>
  <c r="LZ50" i="14"/>
  <c r="LY50" i="14"/>
  <c r="LX50" i="14"/>
  <c r="LW50" i="14"/>
  <c r="LV50" i="14"/>
  <c r="LU50" i="14"/>
  <c r="LT50" i="14"/>
  <c r="LS50" i="14"/>
  <c r="LR50" i="14"/>
  <c r="LQ50" i="14"/>
  <c r="LP50" i="14"/>
  <c r="LO50" i="14"/>
  <c r="LN50" i="14"/>
  <c r="LM50" i="14"/>
  <c r="LL50" i="14"/>
  <c r="LK50" i="14"/>
  <c r="LJ50" i="14"/>
  <c r="LI50" i="14"/>
  <c r="LH50" i="14"/>
  <c r="LG50" i="14"/>
  <c r="LF50" i="14"/>
  <c r="LE50" i="14"/>
  <c r="LD50" i="14"/>
  <c r="LC50" i="14"/>
  <c r="LB50" i="14"/>
  <c r="LA50" i="14"/>
  <c r="KZ50" i="14"/>
  <c r="KY50" i="14"/>
  <c r="KX50" i="14"/>
  <c r="KW50" i="14"/>
  <c r="KV50" i="14"/>
  <c r="KU50" i="14"/>
  <c r="KT50" i="14"/>
  <c r="KS50" i="14"/>
  <c r="KR50" i="14"/>
  <c r="KQ50" i="14"/>
  <c r="KP50" i="14"/>
  <c r="KO50" i="14"/>
  <c r="KN50" i="14"/>
  <c r="KM50" i="14"/>
  <c r="KL50" i="14"/>
  <c r="KK50" i="14"/>
  <c r="KJ50" i="14"/>
  <c r="KI50" i="14"/>
  <c r="KH50" i="14"/>
  <c r="KG50" i="14"/>
  <c r="KF50" i="14"/>
  <c r="KE50" i="14"/>
  <c r="KD50" i="14"/>
  <c r="KC50" i="14"/>
  <c r="KB50" i="14"/>
  <c r="KA50" i="14"/>
  <c r="JZ50" i="14"/>
  <c r="JY50" i="14"/>
  <c r="JX50" i="14"/>
  <c r="JW50" i="14"/>
  <c r="JV50" i="14"/>
  <c r="JU50" i="14"/>
  <c r="JT50" i="14"/>
  <c r="JS50" i="14"/>
  <c r="JR50" i="14"/>
  <c r="JQ50" i="14"/>
  <c r="JP50" i="14"/>
  <c r="JO50" i="14"/>
  <c r="JN50" i="14"/>
  <c r="JM50" i="14"/>
  <c r="JL50" i="14"/>
  <c r="JK50" i="14"/>
  <c r="JJ50" i="14"/>
  <c r="JI50" i="14"/>
  <c r="JH50" i="14"/>
  <c r="JG50" i="14"/>
  <c r="JF50" i="14"/>
  <c r="JE50" i="14"/>
  <c r="JD50" i="14"/>
  <c r="JC50" i="14"/>
  <c r="JB50" i="14"/>
  <c r="JA50" i="14"/>
  <c r="IZ50" i="14"/>
  <c r="IY50" i="14"/>
  <c r="IX50" i="14"/>
  <c r="IW50" i="14"/>
  <c r="IV50" i="14"/>
  <c r="IU50" i="14"/>
  <c r="IT50" i="14"/>
  <c r="IS50" i="14"/>
  <c r="IR50" i="14"/>
  <c r="IQ50" i="14"/>
  <c r="IP50" i="14"/>
  <c r="IO50" i="14"/>
  <c r="IN50" i="14"/>
  <c r="IM50" i="14"/>
  <c r="IL50" i="14"/>
  <c r="IK50" i="14"/>
  <c r="IJ50" i="14"/>
  <c r="II50" i="14"/>
  <c r="IH50" i="14"/>
  <c r="IG50" i="14"/>
  <c r="IF50" i="14"/>
  <c r="IE50" i="14"/>
  <c r="ID50" i="14"/>
  <c r="IC50" i="14"/>
  <c r="IB50" i="14"/>
  <c r="IA50" i="14"/>
  <c r="HZ50" i="14"/>
  <c r="HY50" i="14"/>
  <c r="HX50" i="14"/>
  <c r="HW50" i="14"/>
  <c r="HV50" i="14"/>
  <c r="HU50" i="14"/>
  <c r="HT50" i="14"/>
  <c r="HS50" i="14"/>
  <c r="HR50" i="14"/>
  <c r="HQ50" i="14"/>
  <c r="HP50" i="14"/>
  <c r="HO50" i="14"/>
  <c r="HN50" i="14"/>
  <c r="HM50" i="14"/>
  <c r="HL50" i="14"/>
  <c r="HK50" i="14"/>
  <c r="HJ50" i="14"/>
  <c r="HI50" i="14"/>
  <c r="HH50" i="14"/>
  <c r="HG50" i="14"/>
  <c r="HF50" i="14"/>
  <c r="HE50" i="14"/>
  <c r="HD50" i="14"/>
  <c r="HC50" i="14"/>
  <c r="HB50" i="14"/>
  <c r="HA50" i="14"/>
  <c r="GZ50" i="14"/>
  <c r="GY50" i="14"/>
  <c r="GX50" i="14"/>
  <c r="GW50" i="14"/>
  <c r="GV50" i="14"/>
  <c r="GU50" i="14"/>
  <c r="GT50" i="14"/>
  <c r="GS50" i="14"/>
  <c r="GR50" i="14"/>
  <c r="GQ50" i="14"/>
  <c r="GP50" i="14"/>
  <c r="GO50" i="14"/>
  <c r="GN50" i="14"/>
  <c r="GM50" i="14"/>
  <c r="GL50" i="14"/>
  <c r="GK50" i="14"/>
  <c r="GJ50" i="14"/>
  <c r="GI50" i="14"/>
  <c r="GH50" i="14"/>
  <c r="GG50" i="14"/>
  <c r="GF50" i="14"/>
  <c r="GE50" i="14"/>
  <c r="GD50" i="14"/>
  <c r="GC50" i="14"/>
  <c r="GB50" i="14"/>
  <c r="GA50" i="14"/>
  <c r="FZ50" i="14"/>
  <c r="FY50" i="14"/>
  <c r="FX50" i="14"/>
  <c r="FW50" i="14"/>
  <c r="FV50" i="14"/>
  <c r="FU50" i="14"/>
  <c r="FT50" i="14"/>
  <c r="FS50" i="14"/>
  <c r="FR50" i="14"/>
  <c r="FQ50" i="14"/>
  <c r="FP50" i="14"/>
  <c r="FO50" i="14"/>
  <c r="FN50" i="14"/>
  <c r="FM50" i="14"/>
  <c r="FL50" i="14"/>
  <c r="FK50" i="14"/>
  <c r="FJ50" i="14"/>
  <c r="FI50" i="14"/>
  <c r="FH50" i="14"/>
  <c r="FG50" i="14"/>
  <c r="FF50" i="14"/>
  <c r="FE50" i="14"/>
  <c r="FD50" i="14"/>
  <c r="FC50" i="14"/>
  <c r="FB50" i="14"/>
  <c r="FA50" i="14"/>
  <c r="EZ50" i="14"/>
  <c r="EY50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B50" i="14"/>
  <c r="C55" i="14" s="1"/>
  <c r="C46" i="14"/>
  <c r="ST45" i="14" a="1"/>
  <c r="ST45" i="14" s="1"/>
  <c r="SQ45" i="14" a="1"/>
  <c r="SQ45" i="14" s="1"/>
  <c r="SI45" i="14" a="1"/>
  <c r="SI45" i="14" s="1"/>
  <c r="SH45" i="14"/>
  <c r="SH45" i="14" a="1"/>
  <c r="SG45" i="14" a="1"/>
  <c r="SG45" i="14" s="1"/>
  <c r="RW45" i="14" a="1"/>
  <c r="RW45" i="14" s="1"/>
  <c r="RR45" i="14" a="1"/>
  <c r="RR45" i="14" s="1"/>
  <c r="RQ45" i="14" a="1"/>
  <c r="RQ45" i="14" s="1"/>
  <c r="RI45" i="14" a="1"/>
  <c r="RI45" i="14" s="1"/>
  <c r="RG45" i="14" a="1"/>
  <c r="RG45" i="14" s="1"/>
  <c r="QQ45" i="14" a="1"/>
  <c r="QQ45" i="14" s="1"/>
  <c r="QH45" i="14" a="1"/>
  <c r="QH45" i="14" s="1"/>
  <c r="QC45" i="14" a="1"/>
  <c r="QC45" i="14" s="1"/>
  <c r="PR45" i="14" a="1"/>
  <c r="PR45" i="14" s="1"/>
  <c r="PQ45" i="14" a="1"/>
  <c r="PQ45" i="14" s="1"/>
  <c r="PC45" i="14" a="1"/>
  <c r="PC45" i="14" s="1"/>
  <c r="PB45" i="14" a="1"/>
  <c r="PB45" i="14" s="1"/>
  <c r="OQ45" i="14" a="1"/>
  <c r="OQ45" i="14" s="1"/>
  <c r="OL45" i="14" a="1"/>
  <c r="OL45" i="14" s="1"/>
  <c r="OD45" i="14" a="1"/>
  <c r="OD45" i="14" s="1"/>
  <c r="OC45" i="14" a="1"/>
  <c r="OC45" i="14" s="1"/>
  <c r="NZ45" i="14" a="1"/>
  <c r="NZ45" i="14" s="1"/>
  <c r="NR45" i="14" a="1"/>
  <c r="NR45" i="14" s="1"/>
  <c r="NQ45" i="14" a="1"/>
  <c r="NQ45" i="14" s="1"/>
  <c r="NK45" i="14" a="1"/>
  <c r="NK45" i="14" s="1"/>
  <c r="NC45" i="14" a="1"/>
  <c r="NC45" i="14" s="1"/>
  <c r="MY45" i="14" a="1"/>
  <c r="MY45" i="14" s="1"/>
  <c r="MM45" i="14" a="1"/>
  <c r="MM45" i="14" s="1"/>
  <c r="MD45" i="14" a="1"/>
  <c r="MD45" i="14" s="1"/>
  <c r="LR45" i="14" a="1"/>
  <c r="LR45" i="14" s="1"/>
  <c r="LQ45" i="14"/>
  <c r="LQ45" i="14" a="1"/>
  <c r="LI45" i="14" a="1"/>
  <c r="LI45" i="14" s="1"/>
  <c r="LC45" i="14" a="1"/>
  <c r="LC45" i="14" s="1"/>
  <c r="KW45" i="14" a="1"/>
  <c r="KW45" i="14" s="1"/>
  <c r="KU45" i="14" a="1"/>
  <c r="KU45" i="14" s="1"/>
  <c r="KH45" i="14" a="1"/>
  <c r="KH45" i="14" s="1"/>
  <c r="JZ45" i="14" a="1"/>
  <c r="JZ45" i="14" s="1"/>
  <c r="JM45" i="14" a="1"/>
  <c r="JM45" i="14" s="1"/>
  <c r="JK45" i="14" a="1"/>
  <c r="JK45" i="14" s="1"/>
  <c r="JE45" i="14" a="1"/>
  <c r="JE45" i="14" s="1"/>
  <c r="IY45" i="14" a="1"/>
  <c r="IY45" i="14" s="1"/>
  <c r="IR45" i="14" a="1"/>
  <c r="IR45" i="14" s="1"/>
  <c r="IQ45" i="14" a="1"/>
  <c r="IQ45" i="14" s="1"/>
  <c r="IL45" i="14" a="1"/>
  <c r="IL45" i="14" s="1"/>
  <c r="II45" i="14" a="1"/>
  <c r="II45" i="14" s="1"/>
  <c r="IH45" i="14"/>
  <c r="IH45" i="14" a="1"/>
  <c r="IB45" i="14" a="1"/>
  <c r="IB45" i="14" s="1"/>
  <c r="IA45" i="14"/>
  <c r="IA45" i="14" a="1"/>
  <c r="HX45" i="14" a="1"/>
  <c r="HX45" i="14" s="1"/>
  <c r="HS45" i="14" a="1"/>
  <c r="HS45" i="14" s="1"/>
  <c r="HR45" i="14" a="1"/>
  <c r="HR45" i="14" s="1"/>
  <c r="HK45" i="14" a="1"/>
  <c r="HK45" i="14" s="1"/>
  <c r="HH45" i="14" a="1"/>
  <c r="HH45" i="14" s="1"/>
  <c r="HB45" i="14" a="1"/>
  <c r="HB45" i="14" s="1"/>
  <c r="GZ45" i="14"/>
  <c r="GZ45" i="14" a="1"/>
  <c r="GU45" i="14" a="1"/>
  <c r="GU45" i="14" s="1"/>
  <c r="GR45" i="14" a="1"/>
  <c r="GR45" i="14" s="1"/>
  <c r="GQ45" i="14" a="1"/>
  <c r="GQ45" i="14" s="1"/>
  <c r="GL45" i="14" a="1"/>
  <c r="GL45" i="14" s="1"/>
  <c r="GJ45" i="14" a="1"/>
  <c r="GJ45" i="14" s="1"/>
  <c r="GH45" i="14" a="1"/>
  <c r="GH45" i="14" s="1"/>
  <c r="GB45" i="14" a="1"/>
  <c r="GB45" i="14" s="1"/>
  <c r="GA45" i="14" a="1"/>
  <c r="GA45" i="14" s="1"/>
  <c r="FT45" i="14" a="1"/>
  <c r="FT45" i="14" s="1"/>
  <c r="FR45" i="14" a="1"/>
  <c r="FR45" i="14" s="1"/>
  <c r="FK45" i="14" a="1"/>
  <c r="FK45" i="14" s="1"/>
  <c r="FJ45" i="14" a="1"/>
  <c r="FJ45" i="14" s="1"/>
  <c r="FD45" i="14" a="1"/>
  <c r="FD45" i="14" s="1"/>
  <c r="FB45" i="14" a="1"/>
  <c r="FB45" i="14" s="1"/>
  <c r="EZ45" i="14" a="1"/>
  <c r="EZ45" i="14" s="1"/>
  <c r="EU45" i="14" a="1"/>
  <c r="EU45" i="14" s="1"/>
  <c r="ET45" i="14" a="1"/>
  <c r="ET45" i="14" s="1"/>
  <c r="EQ45" i="14" a="1"/>
  <c r="EQ45" i="14" s="1"/>
  <c r="EL45" i="14" a="1"/>
  <c r="EL45" i="14" s="1"/>
  <c r="EJ45" i="14" a="1"/>
  <c r="EJ45" i="14" s="1"/>
  <c r="ED45" i="14" a="1"/>
  <c r="ED45" i="14" s="1"/>
  <c r="EA45" i="14" a="1"/>
  <c r="EA45" i="14" s="1"/>
  <c r="DU45" i="14" a="1"/>
  <c r="DU45" i="14" s="1"/>
  <c r="DT45" i="14" a="1"/>
  <c r="DT45" i="14" s="1"/>
  <c r="DP45" i="14" a="1"/>
  <c r="DP45" i="14" s="1"/>
  <c r="DN45" i="14" a="1"/>
  <c r="DN45" i="14" s="1"/>
  <c r="DM45" i="14" a="1"/>
  <c r="DM45" i="14" s="1"/>
  <c r="DI45" i="14" a="1"/>
  <c r="DI45" i="14" s="1"/>
  <c r="DH45" i="14" a="1"/>
  <c r="DH45" i="14" s="1"/>
  <c r="DF45" i="14" a="1"/>
  <c r="DF45" i="14" s="1"/>
  <c r="DB45" i="14" a="1"/>
  <c r="DB45" i="14" s="1"/>
  <c r="DA45" i="14"/>
  <c r="DA45" i="14" a="1"/>
  <c r="CV45" i="14" a="1"/>
  <c r="CV45" i="14" s="1"/>
  <c r="CT45" i="14" a="1"/>
  <c r="CT45" i="14" s="1"/>
  <c r="CO45" i="14" a="1"/>
  <c r="CO45" i="14" s="1"/>
  <c r="CN45" i="14" a="1"/>
  <c r="CN45" i="14" s="1"/>
  <c r="CJ45" i="14" a="1"/>
  <c r="CJ45" i="14" s="1"/>
  <c r="CH45" i="14" a="1"/>
  <c r="CH45" i="14" s="1"/>
  <c r="CG45" i="14"/>
  <c r="CG45" i="14" a="1"/>
  <c r="CC45" i="14" a="1"/>
  <c r="CC45" i="14" s="1"/>
  <c r="CB45" i="14"/>
  <c r="CB45" i="14" a="1"/>
  <c r="BZ45" i="14" a="1"/>
  <c r="BZ45" i="14" s="1"/>
  <c r="BV45" i="14" a="1"/>
  <c r="BV45" i="14" s="1"/>
  <c r="BU45" i="14" a="1"/>
  <c r="BU45" i="14" s="1"/>
  <c r="BP45" i="14" a="1"/>
  <c r="BP45" i="14" s="1"/>
  <c r="BN45" i="14" a="1"/>
  <c r="BN45" i="14" s="1"/>
  <c r="BI45" i="14" a="1"/>
  <c r="BI45" i="14" s="1"/>
  <c r="BH45" i="14"/>
  <c r="BH45" i="14" a="1"/>
  <c r="BD45" i="14" a="1"/>
  <c r="BD45" i="14" s="1"/>
  <c r="BB45" i="14" a="1"/>
  <c r="BB45" i="14" s="1"/>
  <c r="BA45" i="14" a="1"/>
  <c r="BA45" i="14" s="1"/>
  <c r="AW45" i="14" a="1"/>
  <c r="AW45" i="14" s="1"/>
  <c r="AV45" i="14" a="1"/>
  <c r="AV45" i="14" s="1"/>
  <c r="AT45" i="14" a="1"/>
  <c r="AT45" i="14" s="1"/>
  <c r="AP45" i="14" a="1"/>
  <c r="AP45" i="14" s="1"/>
  <c r="AO45" i="14" a="1"/>
  <c r="AO45" i="14" s="1"/>
  <c r="AK45" i="14" a="1"/>
  <c r="AK45" i="14" s="1"/>
  <c r="AJ45" i="14" a="1"/>
  <c r="AJ45" i="14" s="1"/>
  <c r="AF45" i="14" a="1"/>
  <c r="AF45" i="14" s="1"/>
  <c r="AD45" i="14" a="1"/>
  <c r="AD45" i="14" s="1"/>
  <c r="Z45" i="14" a="1"/>
  <c r="Z45" i="14" s="1"/>
  <c r="Y45" i="14" a="1"/>
  <c r="Y45" i="14" s="1"/>
  <c r="U45" i="14" a="1"/>
  <c r="U45" i="14" s="1"/>
  <c r="T45" i="14" a="1"/>
  <c r="T45" i="14" s="1"/>
  <c r="P45" i="14" a="1"/>
  <c r="P45" i="14" s="1"/>
  <c r="N45" i="14" a="1"/>
  <c r="N45" i="14" s="1"/>
  <c r="J45" i="14" a="1"/>
  <c r="J45" i="14" s="1"/>
  <c r="I45" i="14"/>
  <c r="I45" i="14" a="1"/>
  <c r="C45" i="14"/>
  <c r="A38" i="14"/>
  <c r="A39" i="14" s="1"/>
  <c r="A40" i="14" s="1"/>
  <c r="A37" i="14"/>
  <c r="A36" i="14"/>
  <c r="A35" i="14"/>
  <c r="A34" i="14"/>
  <c r="A33" i="14"/>
  <c r="H30" i="14"/>
  <c r="I30" i="14" s="1"/>
  <c r="J30" i="14" s="1"/>
  <c r="K30" i="14" s="1"/>
  <c r="L30" i="14" s="1"/>
  <c r="M30" i="14" s="1"/>
  <c r="N30" i="14" s="1"/>
  <c r="O30" i="14" s="1"/>
  <c r="P30" i="14" s="1"/>
  <c r="Q30" i="14" s="1"/>
  <c r="R30" i="14" s="1"/>
  <c r="S30" i="14" s="1"/>
  <c r="T30" i="14" s="1"/>
  <c r="U30" i="14" s="1"/>
  <c r="V30" i="14" s="1"/>
  <c r="W30" i="14" s="1"/>
  <c r="X30" i="14" s="1"/>
  <c r="Y30" i="14" s="1"/>
  <c r="Z30" i="14" s="1"/>
  <c r="AA30" i="14" s="1"/>
  <c r="AB30" i="14" s="1"/>
  <c r="AC30" i="14" s="1"/>
  <c r="AD30" i="14" s="1"/>
  <c r="AE30" i="14" s="1"/>
  <c r="AF30" i="14" s="1"/>
  <c r="AG30" i="14" s="1"/>
  <c r="AH30" i="14" s="1"/>
  <c r="AI30" i="14" s="1"/>
  <c r="AJ30" i="14" s="1"/>
  <c r="AK30" i="14" s="1"/>
  <c r="AL30" i="14" s="1"/>
  <c r="AM30" i="14" s="1"/>
  <c r="AN30" i="14" s="1"/>
  <c r="AO30" i="14" s="1"/>
  <c r="AP30" i="14" s="1"/>
  <c r="AQ30" i="14" s="1"/>
  <c r="AR30" i="14" s="1"/>
  <c r="AS30" i="14" s="1"/>
  <c r="AT30" i="14" s="1"/>
  <c r="AU30" i="14" s="1"/>
  <c r="AV30" i="14" s="1"/>
  <c r="AW30" i="14" s="1"/>
  <c r="AX30" i="14" s="1"/>
  <c r="AY30" i="14" s="1"/>
  <c r="AZ30" i="14" s="1"/>
  <c r="BA30" i="14" s="1"/>
  <c r="BB30" i="14" s="1"/>
  <c r="BC30" i="14" s="1"/>
  <c r="BD30" i="14" s="1"/>
  <c r="BE30" i="14" s="1"/>
  <c r="BF30" i="14" s="1"/>
  <c r="BG30" i="14" s="1"/>
  <c r="BH30" i="14" s="1"/>
  <c r="BI30" i="14" s="1"/>
  <c r="BJ30" i="14" s="1"/>
  <c r="BK30" i="14" s="1"/>
  <c r="BL30" i="14" s="1"/>
  <c r="BM30" i="14" s="1"/>
  <c r="BN30" i="14" s="1"/>
  <c r="BO30" i="14" s="1"/>
  <c r="BP30" i="14" s="1"/>
  <c r="BQ30" i="14" s="1"/>
  <c r="BR30" i="14" s="1"/>
  <c r="BS30" i="14" s="1"/>
  <c r="BT30" i="14" s="1"/>
  <c r="BU30" i="14" s="1"/>
  <c r="BV30" i="14" s="1"/>
  <c r="BW30" i="14" s="1"/>
  <c r="BX30" i="14" s="1"/>
  <c r="BY30" i="14" s="1"/>
  <c r="BZ30" i="14" s="1"/>
  <c r="CA30" i="14" s="1"/>
  <c r="CB30" i="14" s="1"/>
  <c r="CC30" i="14" s="1"/>
  <c r="CD30" i="14" s="1"/>
  <c r="CE30" i="14" s="1"/>
  <c r="CF30" i="14" s="1"/>
  <c r="CG30" i="14" s="1"/>
  <c r="CH30" i="14" s="1"/>
  <c r="CI30" i="14" s="1"/>
  <c r="CJ30" i="14" s="1"/>
  <c r="CK30" i="14" s="1"/>
  <c r="CL30" i="14" s="1"/>
  <c r="CM30" i="14" s="1"/>
  <c r="CN30" i="14" s="1"/>
  <c r="CO30" i="14" s="1"/>
  <c r="CP30" i="14" s="1"/>
  <c r="CQ30" i="14" s="1"/>
  <c r="CR30" i="14" s="1"/>
  <c r="CS30" i="14" s="1"/>
  <c r="CT30" i="14" s="1"/>
  <c r="CU30" i="14" s="1"/>
  <c r="CV30" i="14" s="1"/>
  <c r="CW30" i="14" s="1"/>
  <c r="CX30" i="14" s="1"/>
  <c r="CY30" i="14" s="1"/>
  <c r="CZ30" i="14" s="1"/>
  <c r="DA30" i="14" s="1"/>
  <c r="DB30" i="14" s="1"/>
  <c r="DC30" i="14" s="1"/>
  <c r="DD30" i="14" s="1"/>
  <c r="DE30" i="14" s="1"/>
  <c r="DF30" i="14" s="1"/>
  <c r="DG30" i="14" s="1"/>
  <c r="DH30" i="14" s="1"/>
  <c r="DI30" i="14" s="1"/>
  <c r="DJ30" i="14" s="1"/>
  <c r="DK30" i="14" s="1"/>
  <c r="DL30" i="14" s="1"/>
  <c r="DM30" i="14" s="1"/>
  <c r="DN30" i="14" s="1"/>
  <c r="DO30" i="14" s="1"/>
  <c r="DP30" i="14" s="1"/>
  <c r="DQ30" i="14" s="1"/>
  <c r="DR30" i="14" s="1"/>
  <c r="DS30" i="14" s="1"/>
  <c r="DT30" i="14" s="1"/>
  <c r="DU30" i="14" s="1"/>
  <c r="DV30" i="14" s="1"/>
  <c r="DW30" i="14" s="1"/>
  <c r="DX30" i="14" s="1"/>
  <c r="DY30" i="14" s="1"/>
  <c r="DZ30" i="14" s="1"/>
  <c r="EA30" i="14" s="1"/>
  <c r="EB30" i="14" s="1"/>
  <c r="EC30" i="14" s="1"/>
  <c r="ED30" i="14" s="1"/>
  <c r="EE30" i="14" s="1"/>
  <c r="EF30" i="14" s="1"/>
  <c r="EG30" i="14" s="1"/>
  <c r="EH30" i="14" s="1"/>
  <c r="EI30" i="14" s="1"/>
  <c r="EJ30" i="14" s="1"/>
  <c r="EK30" i="14" s="1"/>
  <c r="EL30" i="14" s="1"/>
  <c r="EM30" i="14" s="1"/>
  <c r="EN30" i="14" s="1"/>
  <c r="EO30" i="14" s="1"/>
  <c r="EP30" i="14" s="1"/>
  <c r="EQ30" i="14" s="1"/>
  <c r="ER30" i="14" s="1"/>
  <c r="ES30" i="14" s="1"/>
  <c r="ET30" i="14" s="1"/>
  <c r="EU30" i="14" s="1"/>
  <c r="EV30" i="14" s="1"/>
  <c r="EW30" i="14" s="1"/>
  <c r="EX30" i="14" s="1"/>
  <c r="EY30" i="14" s="1"/>
  <c r="EZ30" i="14" s="1"/>
  <c r="FA30" i="14" s="1"/>
  <c r="FB30" i="14" s="1"/>
  <c r="FC30" i="14" s="1"/>
  <c r="FD30" i="14" s="1"/>
  <c r="FE30" i="14" s="1"/>
  <c r="FF30" i="14" s="1"/>
  <c r="FG30" i="14" s="1"/>
  <c r="FH30" i="14" s="1"/>
  <c r="FI30" i="14" s="1"/>
  <c r="FJ30" i="14" s="1"/>
  <c r="FK30" i="14" s="1"/>
  <c r="FL30" i="14" s="1"/>
  <c r="FM30" i="14" s="1"/>
  <c r="FN30" i="14" s="1"/>
  <c r="FO30" i="14" s="1"/>
  <c r="FP30" i="14" s="1"/>
  <c r="FQ30" i="14" s="1"/>
  <c r="FR30" i="14" s="1"/>
  <c r="FS30" i="14" s="1"/>
  <c r="FT30" i="14" s="1"/>
  <c r="FU30" i="14" s="1"/>
  <c r="FV30" i="14" s="1"/>
  <c r="FW30" i="14" s="1"/>
  <c r="FX30" i="14" s="1"/>
  <c r="FY30" i="14" s="1"/>
  <c r="FZ30" i="14" s="1"/>
  <c r="GA30" i="14" s="1"/>
  <c r="GB30" i="14" s="1"/>
  <c r="GC30" i="14" s="1"/>
  <c r="GD30" i="14" s="1"/>
  <c r="GE30" i="14" s="1"/>
  <c r="GF30" i="14" s="1"/>
  <c r="GG30" i="14" s="1"/>
  <c r="GH30" i="14" s="1"/>
  <c r="GI30" i="14" s="1"/>
  <c r="GJ30" i="14" s="1"/>
  <c r="GK30" i="14" s="1"/>
  <c r="GL30" i="14" s="1"/>
  <c r="GM30" i="14" s="1"/>
  <c r="GN30" i="14" s="1"/>
  <c r="GO30" i="14" s="1"/>
  <c r="GP30" i="14" s="1"/>
  <c r="GQ30" i="14" s="1"/>
  <c r="GR30" i="14" s="1"/>
  <c r="GS30" i="14" s="1"/>
  <c r="GT30" i="14" s="1"/>
  <c r="GU30" i="14" s="1"/>
  <c r="GV30" i="14" s="1"/>
  <c r="GW30" i="14" s="1"/>
  <c r="GX30" i="14" s="1"/>
  <c r="GY30" i="14" s="1"/>
  <c r="GZ30" i="14" s="1"/>
  <c r="HA30" i="14" s="1"/>
  <c r="HB30" i="14" s="1"/>
  <c r="HC30" i="14" s="1"/>
  <c r="HD30" i="14" s="1"/>
  <c r="HE30" i="14" s="1"/>
  <c r="HF30" i="14" s="1"/>
  <c r="HG30" i="14" s="1"/>
  <c r="HH30" i="14" s="1"/>
  <c r="HI30" i="14" s="1"/>
  <c r="HJ30" i="14" s="1"/>
  <c r="HK30" i="14" s="1"/>
  <c r="HL30" i="14" s="1"/>
  <c r="HM30" i="14" s="1"/>
  <c r="HN30" i="14" s="1"/>
  <c r="HO30" i="14" s="1"/>
  <c r="HP30" i="14" s="1"/>
  <c r="HQ30" i="14" s="1"/>
  <c r="HR30" i="14" s="1"/>
  <c r="HS30" i="14" s="1"/>
  <c r="HT30" i="14" s="1"/>
  <c r="HU30" i="14" s="1"/>
  <c r="HV30" i="14" s="1"/>
  <c r="HW30" i="14" s="1"/>
  <c r="HX30" i="14" s="1"/>
  <c r="HY30" i="14" s="1"/>
  <c r="HZ30" i="14" s="1"/>
  <c r="IA30" i="14" s="1"/>
  <c r="IB30" i="14" s="1"/>
  <c r="IC30" i="14" s="1"/>
  <c r="ID30" i="14" s="1"/>
  <c r="IE30" i="14" s="1"/>
  <c r="IF30" i="14" s="1"/>
  <c r="IG30" i="14" s="1"/>
  <c r="IH30" i="14" s="1"/>
  <c r="II30" i="14" s="1"/>
  <c r="IJ30" i="14" s="1"/>
  <c r="IK30" i="14" s="1"/>
  <c r="IL30" i="14" s="1"/>
  <c r="IM30" i="14" s="1"/>
  <c r="IN30" i="14" s="1"/>
  <c r="IO30" i="14" s="1"/>
  <c r="IP30" i="14" s="1"/>
  <c r="IQ30" i="14" s="1"/>
  <c r="IR30" i="14" s="1"/>
  <c r="IS30" i="14" s="1"/>
  <c r="IT30" i="14" s="1"/>
  <c r="IU30" i="14" s="1"/>
  <c r="IV30" i="14" s="1"/>
  <c r="IW30" i="14" s="1"/>
  <c r="IX30" i="14" s="1"/>
  <c r="IY30" i="14" s="1"/>
  <c r="IZ30" i="14" s="1"/>
  <c r="JA30" i="14" s="1"/>
  <c r="JB30" i="14" s="1"/>
  <c r="JC30" i="14" s="1"/>
  <c r="JD30" i="14" s="1"/>
  <c r="JE30" i="14" s="1"/>
  <c r="JF30" i="14" s="1"/>
  <c r="JG30" i="14" s="1"/>
  <c r="JH30" i="14" s="1"/>
  <c r="JI30" i="14" s="1"/>
  <c r="JJ30" i="14" s="1"/>
  <c r="JK30" i="14" s="1"/>
  <c r="JL30" i="14" s="1"/>
  <c r="JM30" i="14" s="1"/>
  <c r="JN30" i="14" s="1"/>
  <c r="JO30" i="14" s="1"/>
  <c r="JP30" i="14" s="1"/>
  <c r="JQ30" i="14" s="1"/>
  <c r="JR30" i="14" s="1"/>
  <c r="JS30" i="14" s="1"/>
  <c r="JT30" i="14" s="1"/>
  <c r="JU30" i="14" s="1"/>
  <c r="JV30" i="14" s="1"/>
  <c r="JW30" i="14" s="1"/>
  <c r="JX30" i="14" s="1"/>
  <c r="JY30" i="14" s="1"/>
  <c r="JZ30" i="14" s="1"/>
  <c r="KA30" i="14" s="1"/>
  <c r="KB30" i="14" s="1"/>
  <c r="KC30" i="14" s="1"/>
  <c r="KD30" i="14" s="1"/>
  <c r="KE30" i="14" s="1"/>
  <c r="KF30" i="14" s="1"/>
  <c r="KG30" i="14" s="1"/>
  <c r="KH30" i="14" s="1"/>
  <c r="KI30" i="14" s="1"/>
  <c r="KJ30" i="14" s="1"/>
  <c r="KK30" i="14" s="1"/>
  <c r="KL30" i="14" s="1"/>
  <c r="KM30" i="14" s="1"/>
  <c r="KN30" i="14" s="1"/>
  <c r="KO30" i="14" s="1"/>
  <c r="KP30" i="14" s="1"/>
  <c r="KQ30" i="14" s="1"/>
  <c r="KR30" i="14" s="1"/>
  <c r="KS30" i="14" s="1"/>
  <c r="KT30" i="14" s="1"/>
  <c r="KU30" i="14" s="1"/>
  <c r="KV30" i="14" s="1"/>
  <c r="KW30" i="14" s="1"/>
  <c r="KX30" i="14" s="1"/>
  <c r="KY30" i="14" s="1"/>
  <c r="KZ30" i="14" s="1"/>
  <c r="LA30" i="14" s="1"/>
  <c r="LB30" i="14" s="1"/>
  <c r="LC30" i="14" s="1"/>
  <c r="LD30" i="14" s="1"/>
  <c r="LE30" i="14" s="1"/>
  <c r="LF30" i="14" s="1"/>
  <c r="LG30" i="14" s="1"/>
  <c r="LH30" i="14" s="1"/>
  <c r="LI30" i="14" s="1"/>
  <c r="LJ30" i="14" s="1"/>
  <c r="LK30" i="14" s="1"/>
  <c r="LL30" i="14" s="1"/>
  <c r="LM30" i="14" s="1"/>
  <c r="LN30" i="14" s="1"/>
  <c r="LO30" i="14" s="1"/>
  <c r="LP30" i="14" s="1"/>
  <c r="LQ30" i="14" s="1"/>
  <c r="LR30" i="14" s="1"/>
  <c r="LS30" i="14" s="1"/>
  <c r="LT30" i="14" s="1"/>
  <c r="LU30" i="14" s="1"/>
  <c r="LV30" i="14" s="1"/>
  <c r="LW30" i="14" s="1"/>
  <c r="LX30" i="14" s="1"/>
  <c r="LY30" i="14" s="1"/>
  <c r="LZ30" i="14" s="1"/>
  <c r="MA30" i="14" s="1"/>
  <c r="MB30" i="14" s="1"/>
  <c r="MC30" i="14" s="1"/>
  <c r="MD30" i="14" s="1"/>
  <c r="ME30" i="14" s="1"/>
  <c r="MF30" i="14" s="1"/>
  <c r="MG30" i="14" s="1"/>
  <c r="MH30" i="14" s="1"/>
  <c r="MI30" i="14" s="1"/>
  <c r="MJ30" i="14" s="1"/>
  <c r="MK30" i="14" s="1"/>
  <c r="ML30" i="14" s="1"/>
  <c r="MM30" i="14" s="1"/>
  <c r="MN30" i="14" s="1"/>
  <c r="MO30" i="14" s="1"/>
  <c r="MP30" i="14" s="1"/>
  <c r="MQ30" i="14" s="1"/>
  <c r="MR30" i="14" s="1"/>
  <c r="MS30" i="14" s="1"/>
  <c r="MT30" i="14" s="1"/>
  <c r="MU30" i="14" s="1"/>
  <c r="MV30" i="14" s="1"/>
  <c r="MW30" i="14" s="1"/>
  <c r="MX30" i="14" s="1"/>
  <c r="MY30" i="14" s="1"/>
  <c r="MZ30" i="14" s="1"/>
  <c r="NA30" i="14" s="1"/>
  <c r="NB30" i="14" s="1"/>
  <c r="NC30" i="14" s="1"/>
  <c r="ND30" i="14" s="1"/>
  <c r="NE30" i="14" s="1"/>
  <c r="NF30" i="14" s="1"/>
  <c r="NG30" i="14" s="1"/>
  <c r="NH30" i="14" s="1"/>
  <c r="NI30" i="14" s="1"/>
  <c r="NJ30" i="14" s="1"/>
  <c r="NK30" i="14" s="1"/>
  <c r="NL30" i="14" s="1"/>
  <c r="NM30" i="14" s="1"/>
  <c r="NN30" i="14" s="1"/>
  <c r="NO30" i="14" s="1"/>
  <c r="NP30" i="14" s="1"/>
  <c r="NQ30" i="14" s="1"/>
  <c r="NR30" i="14" s="1"/>
  <c r="NS30" i="14" s="1"/>
  <c r="NT30" i="14" s="1"/>
  <c r="NU30" i="14" s="1"/>
  <c r="NV30" i="14" s="1"/>
  <c r="NW30" i="14" s="1"/>
  <c r="NX30" i="14" s="1"/>
  <c r="NY30" i="14" s="1"/>
  <c r="NZ30" i="14" s="1"/>
  <c r="OA30" i="14" s="1"/>
  <c r="OB30" i="14" s="1"/>
  <c r="OC30" i="14" s="1"/>
  <c r="OD30" i="14" s="1"/>
  <c r="OE30" i="14" s="1"/>
  <c r="OF30" i="14" s="1"/>
  <c r="OG30" i="14" s="1"/>
  <c r="OH30" i="14" s="1"/>
  <c r="OI30" i="14" s="1"/>
  <c r="OJ30" i="14" s="1"/>
  <c r="OK30" i="14" s="1"/>
  <c r="OL30" i="14" s="1"/>
  <c r="OM30" i="14" s="1"/>
  <c r="ON30" i="14" s="1"/>
  <c r="OO30" i="14" s="1"/>
  <c r="OP30" i="14" s="1"/>
  <c r="OQ30" i="14" s="1"/>
  <c r="OR30" i="14" s="1"/>
  <c r="OS30" i="14" s="1"/>
  <c r="OT30" i="14" s="1"/>
  <c r="OU30" i="14" s="1"/>
  <c r="OV30" i="14" s="1"/>
  <c r="OW30" i="14" s="1"/>
  <c r="OX30" i="14" s="1"/>
  <c r="OY30" i="14" s="1"/>
  <c r="OZ30" i="14" s="1"/>
  <c r="PA30" i="14" s="1"/>
  <c r="PB30" i="14" s="1"/>
  <c r="PC30" i="14" s="1"/>
  <c r="PD30" i="14" s="1"/>
  <c r="PE30" i="14" s="1"/>
  <c r="PF30" i="14" s="1"/>
  <c r="PG30" i="14" s="1"/>
  <c r="PH30" i="14" s="1"/>
  <c r="PI30" i="14" s="1"/>
  <c r="PJ30" i="14" s="1"/>
  <c r="PK30" i="14" s="1"/>
  <c r="PL30" i="14" s="1"/>
  <c r="PM30" i="14" s="1"/>
  <c r="PN30" i="14" s="1"/>
  <c r="PO30" i="14" s="1"/>
  <c r="PP30" i="14" s="1"/>
  <c r="PQ30" i="14" s="1"/>
  <c r="PR30" i="14" s="1"/>
  <c r="PS30" i="14" s="1"/>
  <c r="PT30" i="14" s="1"/>
  <c r="PU30" i="14" s="1"/>
  <c r="PV30" i="14" s="1"/>
  <c r="PW30" i="14" s="1"/>
  <c r="PX30" i="14" s="1"/>
  <c r="PY30" i="14" s="1"/>
  <c r="PZ30" i="14" s="1"/>
  <c r="QA30" i="14" s="1"/>
  <c r="QB30" i="14" s="1"/>
  <c r="QC30" i="14" s="1"/>
  <c r="QD30" i="14" s="1"/>
  <c r="QE30" i="14" s="1"/>
  <c r="QF30" i="14" s="1"/>
  <c r="QG30" i="14" s="1"/>
  <c r="QH30" i="14" s="1"/>
  <c r="QI30" i="14" s="1"/>
  <c r="QJ30" i="14" s="1"/>
  <c r="QK30" i="14" s="1"/>
  <c r="QL30" i="14" s="1"/>
  <c r="QM30" i="14" s="1"/>
  <c r="QN30" i="14" s="1"/>
  <c r="QO30" i="14" s="1"/>
  <c r="QP30" i="14" s="1"/>
  <c r="QQ30" i="14" s="1"/>
  <c r="QR30" i="14" s="1"/>
  <c r="QS30" i="14" s="1"/>
  <c r="QT30" i="14" s="1"/>
  <c r="QU30" i="14" s="1"/>
  <c r="QV30" i="14" s="1"/>
  <c r="QW30" i="14" s="1"/>
  <c r="QX30" i="14" s="1"/>
  <c r="QY30" i="14" s="1"/>
  <c r="QZ30" i="14" s="1"/>
  <c r="RA30" i="14" s="1"/>
  <c r="RB30" i="14" s="1"/>
  <c r="RC30" i="14" s="1"/>
  <c r="RD30" i="14" s="1"/>
  <c r="RE30" i="14" s="1"/>
  <c r="RF30" i="14" s="1"/>
  <c r="RG30" i="14" s="1"/>
  <c r="RH30" i="14" s="1"/>
  <c r="RI30" i="14" s="1"/>
  <c r="RJ30" i="14" s="1"/>
  <c r="RK30" i="14" s="1"/>
  <c r="RL30" i="14" s="1"/>
  <c r="RM30" i="14" s="1"/>
  <c r="RN30" i="14" s="1"/>
  <c r="RO30" i="14" s="1"/>
  <c r="RP30" i="14" s="1"/>
  <c r="RQ30" i="14" s="1"/>
  <c r="RR30" i="14" s="1"/>
  <c r="RS30" i="14" s="1"/>
  <c r="RT30" i="14" s="1"/>
  <c r="RU30" i="14" s="1"/>
  <c r="RV30" i="14" s="1"/>
  <c r="RW30" i="14" s="1"/>
  <c r="RX30" i="14" s="1"/>
  <c r="RY30" i="14" s="1"/>
  <c r="RZ30" i="14" s="1"/>
  <c r="SA30" i="14" s="1"/>
  <c r="SB30" i="14" s="1"/>
  <c r="SC30" i="14" s="1"/>
  <c r="SD30" i="14" s="1"/>
  <c r="SE30" i="14" s="1"/>
  <c r="SF30" i="14" s="1"/>
  <c r="SG30" i="14" s="1"/>
  <c r="SH30" i="14" s="1"/>
  <c r="SI30" i="14" s="1"/>
  <c r="SJ30" i="14" s="1"/>
  <c r="SK30" i="14" s="1"/>
  <c r="SL30" i="14" s="1"/>
  <c r="SM30" i="14" s="1"/>
  <c r="SN30" i="14" s="1"/>
  <c r="SO30" i="14" s="1"/>
  <c r="SP30" i="14" s="1"/>
  <c r="SQ30" i="14" s="1"/>
  <c r="G30" i="14"/>
  <c r="B7" i="14" a="1"/>
  <c r="B7" i="14" s="1"/>
  <c r="F31" i="14"/>
  <c r="F31" i="15"/>
  <c r="LT9" i="16" l="1"/>
  <c r="BQ9" i="16"/>
  <c r="JC9" i="16"/>
  <c r="DU9" i="16"/>
  <c r="DV9" i="16"/>
  <c r="JN9" i="16"/>
  <c r="FH9" i="16"/>
  <c r="PY9" i="16"/>
  <c r="AP9" i="16"/>
  <c r="CO9" i="16"/>
  <c r="DE9" i="16"/>
  <c r="OR9" i="16"/>
  <c r="DY9" i="16"/>
  <c r="RD9" i="16"/>
  <c r="RT9" i="16"/>
  <c r="LZ9" i="16"/>
  <c r="RL9" i="16"/>
  <c r="MD9" i="16"/>
  <c r="NJ9" i="16"/>
  <c r="FL9" i="16"/>
  <c r="EC9" i="16"/>
  <c r="AZ9" i="16"/>
  <c r="FQ9" i="16"/>
  <c r="HK9" i="16"/>
  <c r="DC9" i="16"/>
  <c r="HE9" i="16"/>
  <c r="IN9" i="16"/>
  <c r="IC9" i="16"/>
  <c r="KV9" i="16"/>
  <c r="CQ9" i="16"/>
  <c r="KN9" i="16"/>
  <c r="CT9" i="16"/>
  <c r="HA9" i="16"/>
  <c r="NN9" i="16"/>
  <c r="GB9" i="16"/>
  <c r="ED9" i="16"/>
  <c r="QD9" i="16"/>
  <c r="PX9" i="16"/>
  <c r="OV9" i="16"/>
  <c r="FD9" i="16"/>
  <c r="EM9" i="16"/>
  <c r="QV9" i="16"/>
  <c r="PA9" i="16"/>
  <c r="EK9" i="16"/>
  <c r="EV9" i="16"/>
  <c r="PW9" i="16"/>
  <c r="EO9" i="16"/>
  <c r="JU9" i="16"/>
  <c r="GL9" i="16"/>
  <c r="SE9" i="16"/>
  <c r="MK9" i="16"/>
  <c r="KR9" i="16"/>
  <c r="PQ9" i="16"/>
  <c r="KG9" i="16"/>
  <c r="AM9" i="16"/>
  <c r="NX9" i="16"/>
  <c r="NT9" i="16"/>
  <c r="PE9" i="16"/>
  <c r="OL9" i="16"/>
  <c r="EZ9" i="16"/>
  <c r="GI9" i="16"/>
  <c r="FW9" i="16"/>
  <c r="NW9" i="16"/>
  <c r="AR9" i="16"/>
  <c r="HT9" i="16"/>
  <c r="JB9" i="16"/>
  <c r="GK9" i="16"/>
  <c r="MX9" i="16"/>
  <c r="KS9" i="16"/>
  <c r="HX9" i="16"/>
  <c r="AS9" i="16"/>
  <c r="ET9" i="16"/>
  <c r="HC9" i="16"/>
  <c r="KA9" i="16"/>
  <c r="OU9" i="16"/>
  <c r="AD9" i="16"/>
  <c r="FS9" i="16"/>
  <c r="H9" i="16"/>
  <c r="LL9" i="16"/>
  <c r="KJ9" i="16"/>
  <c r="PJ9" i="16"/>
  <c r="NA9" i="16"/>
  <c r="LO9" i="16"/>
  <c r="PI9" i="16"/>
  <c r="FB9" i="16"/>
  <c r="AG9" i="16"/>
  <c r="MJ9" i="16"/>
  <c r="AT9" i="16"/>
  <c r="HL9" i="16"/>
  <c r="IT9" i="16"/>
  <c r="QA9" i="16"/>
  <c r="DX9" i="16"/>
  <c r="PH9" i="16"/>
  <c r="GR9" i="16"/>
  <c r="SQ9" i="16"/>
  <c r="JJ9" i="16"/>
  <c r="IF9" i="16"/>
  <c r="CR9" i="16"/>
  <c r="QZ9" i="16"/>
  <c r="JE9" i="16"/>
  <c r="NH9" i="16"/>
  <c r="CI9" i="16"/>
  <c r="NP9" i="16"/>
  <c r="LS9" i="16"/>
  <c r="LK9" i="16"/>
  <c r="NI9" i="16"/>
  <c r="NZ9" i="16"/>
  <c r="HB9" i="16"/>
  <c r="QF9" i="16"/>
  <c r="SP9" i="16"/>
  <c r="BS9" i="16"/>
  <c r="SF9" i="16"/>
  <c r="JP9" i="16"/>
  <c r="CH9" i="16"/>
  <c r="LP9" i="16"/>
  <c r="KI9" i="16"/>
  <c r="OF9" i="16"/>
  <c r="QL9" i="16"/>
  <c r="QQ9" i="16"/>
  <c r="JR9" i="16"/>
  <c r="QP9" i="16"/>
  <c r="CX9" i="16"/>
  <c r="IY9" i="16"/>
  <c r="EG9" i="16"/>
  <c r="JQ9" i="16"/>
  <c r="PM9" i="16"/>
  <c r="DQ9" i="16"/>
  <c r="EQ9" i="16"/>
  <c r="PS9" i="16"/>
  <c r="CG9" i="16"/>
  <c r="SA9" i="16"/>
  <c r="MQ9" i="16"/>
  <c r="NR9" i="16"/>
  <c r="MA9" i="16"/>
  <c r="CP9" i="16"/>
  <c r="BP9" i="16"/>
  <c r="SC9" i="16"/>
  <c r="N9" i="16"/>
  <c r="QM9" i="16"/>
  <c r="OE9" i="16"/>
  <c r="JH9" i="16"/>
  <c r="LX9" i="16"/>
  <c r="RC9" i="16"/>
  <c r="QK9" i="16"/>
  <c r="AK9" i="16"/>
  <c r="BC9" i="16"/>
  <c r="KO9" i="16"/>
  <c r="LU9" i="16"/>
  <c r="JO9" i="16"/>
  <c r="FU9" i="16"/>
  <c r="GW9" i="16"/>
  <c r="NS9" i="16"/>
  <c r="DP9" i="16"/>
  <c r="QN9" i="16"/>
  <c r="PR9" i="16"/>
  <c r="V9" i="16"/>
  <c r="IJ9" i="16"/>
  <c r="AN9" i="16"/>
  <c r="OZ9" i="16"/>
  <c r="BF9" i="16"/>
  <c r="SL9" i="16"/>
  <c r="Q9" i="16"/>
  <c r="PK9" i="16"/>
  <c r="GM9" i="16"/>
  <c r="KF9" i="16"/>
  <c r="IP9" i="16"/>
  <c r="G9" i="16"/>
  <c r="GY9" i="16"/>
  <c r="DR9" i="16"/>
  <c r="OJ9" i="16"/>
  <c r="RI9" i="16"/>
  <c r="EJ9" i="16"/>
  <c r="KW9" i="16"/>
  <c r="MU9" i="16"/>
  <c r="LH9" i="16"/>
  <c r="SN9" i="16"/>
  <c r="IE9" i="16"/>
  <c r="ES9" i="16"/>
  <c r="LM9" i="16"/>
  <c r="EH9" i="16"/>
  <c r="R9" i="16"/>
  <c r="FV9" i="16"/>
  <c r="SH9" i="16"/>
  <c r="HI9" i="16"/>
  <c r="QW9" i="16"/>
  <c r="NV9" i="16"/>
  <c r="BB9" i="16"/>
  <c r="JY9" i="16"/>
  <c r="GP9" i="16"/>
  <c r="SI9" i="16"/>
  <c r="DM9" i="16"/>
  <c r="MY9" i="16"/>
  <c r="NU9" i="16"/>
  <c r="KL9" i="16"/>
  <c r="AE9" i="16"/>
  <c r="DS9" i="16"/>
  <c r="FE9" i="16"/>
  <c r="PC9" i="16"/>
  <c r="PN9" i="16"/>
  <c r="GQ9" i="16"/>
  <c r="AQ9" i="16"/>
  <c r="RW9" i="16"/>
  <c r="T9" i="16"/>
  <c r="JT9" i="16"/>
  <c r="MI9" i="16"/>
  <c r="EF9" i="16"/>
  <c r="DB9" i="16"/>
  <c r="BD9" i="16"/>
  <c r="HG9" i="16"/>
  <c r="L9" i="16"/>
  <c r="PT9" i="16"/>
  <c r="KM9" i="16"/>
  <c r="RJ9" i="16"/>
  <c r="CS9" i="16"/>
  <c r="ME9" i="16"/>
  <c r="HP9" i="16"/>
  <c r="AH9" i="16"/>
  <c r="QO9" i="16"/>
  <c r="LB9" i="16"/>
  <c r="BV9" i="16"/>
  <c r="BR9" i="16"/>
  <c r="LW9" i="16"/>
  <c r="IM9" i="16"/>
  <c r="NE9" i="16"/>
  <c r="U9" i="16"/>
  <c r="CA9" i="16"/>
  <c r="MV9" i="16"/>
  <c r="JL9" i="16"/>
  <c r="O9" i="16"/>
  <c r="CJ9" i="16"/>
  <c r="NC9" i="16"/>
  <c r="KY9" i="16"/>
  <c r="CC9" i="16"/>
  <c r="KK9" i="16"/>
  <c r="QJ9" i="16"/>
  <c r="IO9" i="16"/>
  <c r="FF9" i="16"/>
  <c r="SK9" i="16"/>
  <c r="DN9" i="16"/>
  <c r="LE9" i="16"/>
  <c r="HV9" i="16"/>
  <c r="HW9" i="16"/>
  <c r="FT9" i="16"/>
  <c r="RF9" i="16"/>
  <c r="OA9" i="16"/>
  <c r="LR9" i="16"/>
  <c r="QU9" i="16"/>
  <c r="QC9" i="16"/>
  <c r="CN9" i="16"/>
  <c r="AC9" i="16"/>
  <c r="BG9" i="16"/>
  <c r="FG9" i="16"/>
  <c r="BX9" i="16"/>
  <c r="JM9" i="16"/>
  <c r="M9" i="16"/>
  <c r="IQ9" i="16"/>
  <c r="AW9" i="16"/>
  <c r="I9" i="16"/>
  <c r="CB9" i="16"/>
  <c r="BT9" i="16"/>
  <c r="S9" i="16"/>
  <c r="JW9" i="16"/>
  <c r="CK9" i="16"/>
  <c r="FR9" i="16"/>
  <c r="BO9" i="16"/>
  <c r="JG9" i="16"/>
  <c r="MW9" i="16"/>
  <c r="LA9" i="16"/>
  <c r="HR9" i="16"/>
  <c r="IV9" i="16"/>
  <c r="DD9" i="16"/>
  <c r="MR9" i="16"/>
  <c r="NQ9" i="16"/>
  <c r="KH9" i="16"/>
  <c r="OX9" i="16"/>
  <c r="HQ9" i="16"/>
  <c r="RH9" i="16"/>
  <c r="PB9" i="16"/>
  <c r="AA9" i="16"/>
  <c r="FK9" i="16"/>
  <c r="MC9" i="16"/>
  <c r="HF9" i="16"/>
  <c r="IZ9" i="16"/>
  <c r="K9" i="16"/>
  <c r="AO9" i="16"/>
  <c r="DH9" i="16"/>
  <c r="GH9" i="16"/>
  <c r="KZ9" i="16"/>
  <c r="PD9" i="16"/>
  <c r="MM9" i="16"/>
  <c r="DL9" i="16"/>
  <c r="HU9" i="16"/>
  <c r="AX9" i="16"/>
  <c r="AV9" i="16"/>
  <c r="QR9" i="16"/>
  <c r="Y9" i="16"/>
  <c r="BJ9" i="16"/>
  <c r="RX9" i="16"/>
  <c r="BY9" i="16"/>
  <c r="FA9" i="16"/>
  <c r="JI9" i="16"/>
  <c r="GJ9" i="16"/>
  <c r="AL9" i="16"/>
  <c r="JK9" i="16"/>
  <c r="FC9" i="16"/>
  <c r="LY9" i="16"/>
  <c r="X9" i="16"/>
  <c r="EY9" i="16"/>
  <c r="BL9" i="16"/>
  <c r="NO9" i="16"/>
  <c r="EE9" i="16"/>
  <c r="FO9" i="16"/>
  <c r="HJ9" i="16"/>
  <c r="CV9" i="16"/>
  <c r="BU9" i="16"/>
  <c r="OC9" i="16"/>
  <c r="EN9" i="16"/>
  <c r="GN9" i="16"/>
  <c r="HN9" i="16"/>
  <c r="CD9" i="16"/>
  <c r="BZ9" i="16"/>
  <c r="OM9" i="16"/>
  <c r="EW9" i="16"/>
  <c r="GU9" i="16"/>
  <c r="ID9" i="16"/>
  <c r="EA9" i="16"/>
  <c r="OO9" i="16"/>
  <c r="OP9" i="16"/>
  <c r="MG9" i="16"/>
  <c r="IX9" i="16"/>
  <c r="QY9" i="16"/>
  <c r="RR9" i="16"/>
  <c r="LN9" i="16"/>
  <c r="SJ9" i="16"/>
  <c r="IW9" i="16"/>
  <c r="FN9" i="16"/>
  <c r="RZ9" i="16"/>
  <c r="CW9" i="16"/>
  <c r="DO9" i="16"/>
  <c r="IR9" i="16"/>
  <c r="PF9" i="16"/>
  <c r="OD9" i="16"/>
  <c r="ND9" i="16"/>
  <c r="PV9" i="16"/>
  <c r="RA9" i="16"/>
  <c r="OH9" i="16"/>
  <c r="JV9" i="16"/>
  <c r="OS9" i="16"/>
  <c r="RK9" i="16"/>
  <c r="JX9" i="16"/>
  <c r="OY9" i="16"/>
  <c r="JZ9" i="16"/>
  <c r="MN9" i="16"/>
  <c r="EL9" i="16"/>
  <c r="KE9" i="16"/>
  <c r="KP9" i="16"/>
  <c r="GZ9" i="16"/>
  <c r="FM9" i="16"/>
  <c r="OK9" i="16"/>
  <c r="NM9" i="16"/>
  <c r="KD9" i="16"/>
  <c r="JS9" i="16"/>
  <c r="GG9" i="16"/>
  <c r="PL9" i="16"/>
  <c r="MT9" i="16"/>
  <c r="BK9" i="16"/>
  <c r="KC9" i="16"/>
  <c r="GT9" i="16"/>
  <c r="SM9" i="16"/>
  <c r="RE9" i="16"/>
  <c r="MS9" i="16"/>
  <c r="JD9" i="16"/>
  <c r="BE9" i="16"/>
  <c r="RM9" i="16"/>
  <c r="QX9" i="16"/>
  <c r="W9" i="16"/>
  <c r="FZ9" i="16"/>
  <c r="GE9" i="16"/>
  <c r="BH9" i="16"/>
  <c r="IB9" i="16"/>
  <c r="BN9" i="16"/>
  <c r="FY9" i="16"/>
  <c r="MH9" i="16"/>
  <c r="P9" i="16"/>
  <c r="II9" i="16"/>
  <c r="BW9" i="16"/>
  <c r="ON9" i="16"/>
  <c r="GC9" i="16"/>
  <c r="ML9" i="16"/>
  <c r="RG9" i="16"/>
  <c r="CF9" i="16"/>
  <c r="OW9" i="16"/>
  <c r="GO9" i="16"/>
  <c r="NB9" i="16"/>
  <c r="GS9" i="16"/>
  <c r="QB9" i="16"/>
  <c r="RB9" i="16"/>
  <c r="LJ9" i="16"/>
  <c r="OG9" i="16"/>
  <c r="HM9" i="16"/>
  <c r="DW9" i="16"/>
  <c r="LI9" i="16"/>
  <c r="HZ9" i="16"/>
  <c r="GX9" i="16"/>
  <c r="KQ9" i="16"/>
  <c r="DA9" i="16"/>
  <c r="RY9" i="16"/>
  <c r="LV9" i="16"/>
  <c r="AJ9" i="16"/>
  <c r="KU9" i="16"/>
  <c r="IU9" i="16"/>
  <c r="EX9" i="16"/>
  <c r="OQ9" i="16"/>
  <c r="DK9" i="16"/>
  <c r="QG9" i="16"/>
  <c r="MF9" i="16"/>
  <c r="NK9" i="16"/>
  <c r="PZ9" i="16"/>
  <c r="CL9" i="16"/>
  <c r="DF9" i="16"/>
  <c r="HS9" i="16"/>
  <c r="AU9" i="16"/>
  <c r="GA9" i="16"/>
  <c r="RQ9" i="16"/>
  <c r="BM9" i="16"/>
  <c r="EU9" i="16"/>
  <c r="LD9" i="16"/>
  <c r="KX9" i="16"/>
  <c r="QI9" i="16"/>
  <c r="AF9" i="16"/>
  <c r="LC9" i="16"/>
  <c r="CY9" i="16"/>
  <c r="CZ9" i="16"/>
  <c r="GD9" i="16"/>
  <c r="HO9" i="16"/>
  <c r="MZ9" i="16"/>
  <c r="DZ9" i="16"/>
  <c r="RU9" i="16"/>
  <c r="IG9" i="16"/>
  <c r="RN9" i="16"/>
  <c r="EB9" i="16"/>
  <c r="NG9" i="16"/>
  <c r="EI9" i="16"/>
  <c r="Z9" i="16"/>
  <c r="IK9" i="16"/>
  <c r="SG9" i="16"/>
  <c r="DJ9" i="16"/>
  <c r="OB9" i="16"/>
  <c r="ER9" i="16"/>
  <c r="AI9" i="16"/>
  <c r="JA9" i="16"/>
  <c r="SD9" i="16"/>
  <c r="PO9" i="16"/>
  <c r="HY9" i="16"/>
  <c r="RS9" i="16"/>
  <c r="QH9" i="16"/>
  <c r="PG9" i="16"/>
  <c r="MP9" i="16"/>
  <c r="RV9" i="16"/>
  <c r="IS9" i="16"/>
  <c r="FJ9" i="16"/>
  <c r="SO9" i="16"/>
  <c r="BA9" i="16"/>
  <c r="IA9" i="16"/>
  <c r="MO9" i="16"/>
  <c r="JF9" i="16"/>
  <c r="F6" i="16" a="1"/>
  <c r="F6" i="16" s="1"/>
  <c r="F4" i="16" a="1"/>
  <c r="F4" i="16" s="1"/>
  <c r="F5" i="16" a="1"/>
  <c r="F5" i="16" s="1"/>
  <c r="F7" i="16" a="1"/>
  <c r="F7" i="16" s="1"/>
  <c r="SR45" i="14" a="1"/>
  <c r="SR45" i="14" s="1"/>
  <c r="SN45" i="14" a="1"/>
  <c r="SN45" i="14" s="1"/>
  <c r="SJ45" i="14" a="1"/>
  <c r="SJ45" i="14" s="1"/>
  <c r="SF45" i="14" a="1"/>
  <c r="SF45" i="14" s="1"/>
  <c r="SB45" i="14" a="1"/>
  <c r="SB45" i="14" s="1"/>
  <c r="RX45" i="14" a="1"/>
  <c r="RX45" i="14" s="1"/>
  <c r="RT45" i="14" a="1"/>
  <c r="RT45" i="14" s="1"/>
  <c r="RP45" i="14" a="1"/>
  <c r="RP45" i="14" s="1"/>
  <c r="RL45" i="14" a="1"/>
  <c r="RL45" i="14" s="1"/>
  <c r="RH45" i="14" a="1"/>
  <c r="RH45" i="14" s="1"/>
  <c r="RD45" i="14" a="1"/>
  <c r="RD45" i="14" s="1"/>
  <c r="QZ45" i="14" a="1"/>
  <c r="QZ45" i="14" s="1"/>
  <c r="QV45" i="14" a="1"/>
  <c r="QV45" i="14" s="1"/>
  <c r="QR45" i="14" a="1"/>
  <c r="QR45" i="14" s="1"/>
  <c r="QN45" i="14" a="1"/>
  <c r="QN45" i="14" s="1"/>
  <c r="QJ45" i="14" a="1"/>
  <c r="QJ45" i="14" s="1"/>
  <c r="QF45" i="14" a="1"/>
  <c r="QF45" i="14" s="1"/>
  <c r="QB45" i="14" a="1"/>
  <c r="QB45" i="14" s="1"/>
  <c r="PX45" i="14" a="1"/>
  <c r="PX45" i="14" s="1"/>
  <c r="PT45" i="14" a="1"/>
  <c r="PT45" i="14" s="1"/>
  <c r="PP45" i="14" a="1"/>
  <c r="PP45" i="14" s="1"/>
  <c r="PL45" i="14" a="1"/>
  <c r="PL45" i="14" s="1"/>
  <c r="PH45" i="14" a="1"/>
  <c r="PH45" i="14" s="1"/>
  <c r="PD45" i="14" a="1"/>
  <c r="PD45" i="14" s="1"/>
  <c r="OZ45" i="14" a="1"/>
  <c r="OZ45" i="14" s="1"/>
  <c r="OV45" i="14" a="1"/>
  <c r="OV45" i="14" s="1"/>
  <c r="OR45" i="14" a="1"/>
  <c r="OR45" i="14" s="1"/>
  <c r="ON45" i="14" a="1"/>
  <c r="ON45" i="14" s="1"/>
  <c r="OJ45" i="14" a="1"/>
  <c r="OJ45" i="14" s="1"/>
  <c r="OF45" i="14" a="1"/>
  <c r="OF45" i="14" s="1"/>
  <c r="OB45" i="14" a="1"/>
  <c r="OB45" i="14" s="1"/>
  <c r="NX45" i="14" a="1"/>
  <c r="NX45" i="14" s="1"/>
  <c r="NT45" i="14" a="1"/>
  <c r="NT45" i="14" s="1"/>
  <c r="NP45" i="14" a="1"/>
  <c r="NP45" i="14" s="1"/>
  <c r="NL45" i="14" a="1"/>
  <c r="NL45" i="14" s="1"/>
  <c r="NH45" i="14" a="1"/>
  <c r="NH45" i="14" s="1"/>
  <c r="ND45" i="14" a="1"/>
  <c r="ND45" i="14" s="1"/>
  <c r="MZ45" i="14" a="1"/>
  <c r="MZ45" i="14" s="1"/>
  <c r="MV45" i="14" a="1"/>
  <c r="MV45" i="14" s="1"/>
  <c r="MR45" i="14" a="1"/>
  <c r="MR45" i="14" s="1"/>
  <c r="MN45" i="14" a="1"/>
  <c r="MN45" i="14" s="1"/>
  <c r="MJ45" i="14" a="1"/>
  <c r="MJ45" i="14" s="1"/>
  <c r="MF45" i="14" a="1"/>
  <c r="MF45" i="14" s="1"/>
  <c r="MB45" i="14" a="1"/>
  <c r="MB45" i="14" s="1"/>
  <c r="LX45" i="14" a="1"/>
  <c r="LX45" i="14" s="1"/>
  <c r="LT45" i="14" a="1"/>
  <c r="LT45" i="14" s="1"/>
  <c r="LP45" i="14" a="1"/>
  <c r="LP45" i="14" s="1"/>
  <c r="LL45" i="14" a="1"/>
  <c r="LL45" i="14" s="1"/>
  <c r="LH45" i="14" a="1"/>
  <c r="LH45" i="14" s="1"/>
  <c r="LD45" i="14" a="1"/>
  <c r="LD45" i="14" s="1"/>
  <c r="KZ45" i="14" a="1"/>
  <c r="KZ45" i="14" s="1"/>
  <c r="KV45" i="14" a="1"/>
  <c r="KV45" i="14" s="1"/>
  <c r="KR45" i="14" a="1"/>
  <c r="KR45" i="14" s="1"/>
  <c r="KN45" i="14" a="1"/>
  <c r="KN45" i="14" s="1"/>
  <c r="KJ45" i="14" a="1"/>
  <c r="KJ45" i="14" s="1"/>
  <c r="KF45" i="14" a="1"/>
  <c r="KF45" i="14" s="1"/>
  <c r="KB45" i="14" a="1"/>
  <c r="KB45" i="14" s="1"/>
  <c r="JX45" i="14" a="1"/>
  <c r="JX45" i="14" s="1"/>
  <c r="JT45" i="14" a="1"/>
  <c r="JT45" i="14" s="1"/>
  <c r="JP45" i="14" a="1"/>
  <c r="JP45" i="14" s="1"/>
  <c r="JL45" i="14" a="1"/>
  <c r="JL45" i="14" s="1"/>
  <c r="JH45" i="14" a="1"/>
  <c r="JH45" i="14" s="1"/>
  <c r="JD45" i="14" a="1"/>
  <c r="JD45" i="14" s="1"/>
  <c r="IZ45" i="14" a="1"/>
  <c r="IZ45" i="14" s="1"/>
  <c r="SS45" i="14" a="1"/>
  <c r="SS45" i="14" s="1"/>
  <c r="RZ45" i="14" a="1"/>
  <c r="RZ45" i="14" s="1"/>
  <c r="RS45" i="14" a="1"/>
  <c r="RS45" i="14" s="1"/>
  <c r="RM45" i="14" a="1"/>
  <c r="RM45" i="14" s="1"/>
  <c r="QT45" i="14" a="1"/>
  <c r="QT45" i="14" s="1"/>
  <c r="QM45" i="14" a="1"/>
  <c r="QM45" i="14" s="1"/>
  <c r="QG45" i="14" a="1"/>
  <c r="QG45" i="14" s="1"/>
  <c r="PN45" i="14" a="1"/>
  <c r="PN45" i="14" s="1"/>
  <c r="PG45" i="14" a="1"/>
  <c r="PG45" i="14" s="1"/>
  <c r="PA45" i="14" a="1"/>
  <c r="PA45" i="14" s="1"/>
  <c r="OH45" i="14" a="1"/>
  <c r="OH45" i="14" s="1"/>
  <c r="OA45" i="14" a="1"/>
  <c r="OA45" i="14" s="1"/>
  <c r="NU45" i="14" a="1"/>
  <c r="NU45" i="14" s="1"/>
  <c r="NB45" i="14" a="1"/>
  <c r="NB45" i="14" s="1"/>
  <c r="MU45" i="14" a="1"/>
  <c r="MU45" i="14" s="1"/>
  <c r="MP45" i="14" a="1"/>
  <c r="MP45" i="14" s="1"/>
  <c r="MK45" i="14" a="1"/>
  <c r="MK45" i="14" s="1"/>
  <c r="ME45" i="14" a="1"/>
  <c r="ME45" i="14" s="1"/>
  <c r="LZ45" i="14" a="1"/>
  <c r="LZ45" i="14" s="1"/>
  <c r="LU45" i="14" a="1"/>
  <c r="LU45" i="14" s="1"/>
  <c r="LO45" i="14" a="1"/>
  <c r="LO45" i="14" s="1"/>
  <c r="LJ45" i="14" a="1"/>
  <c r="LJ45" i="14" s="1"/>
  <c r="LE45" i="14" a="1"/>
  <c r="LE45" i="14" s="1"/>
  <c r="KY45" i="14" a="1"/>
  <c r="KY45" i="14" s="1"/>
  <c r="KT45" i="14" a="1"/>
  <c r="KT45" i="14" s="1"/>
  <c r="KO45" i="14" a="1"/>
  <c r="KO45" i="14" s="1"/>
  <c r="KI45" i="14" a="1"/>
  <c r="KI45" i="14" s="1"/>
  <c r="KD45" i="14" a="1"/>
  <c r="KD45" i="14" s="1"/>
  <c r="JY45" i="14" a="1"/>
  <c r="JY45" i="14" s="1"/>
  <c r="JS45" i="14" a="1"/>
  <c r="JS45" i="14" s="1"/>
  <c r="JN45" i="14" a="1"/>
  <c r="JN45" i="14" s="1"/>
  <c r="JI45" i="14" a="1"/>
  <c r="JI45" i="14" s="1"/>
  <c r="JC45" i="14" a="1"/>
  <c r="JC45" i="14" s="1"/>
  <c r="IX45" i="14" a="1"/>
  <c r="IX45" i="14" s="1"/>
  <c r="SL45" i="14" a="1"/>
  <c r="SL45" i="14" s="1"/>
  <c r="SE45" i="14" a="1"/>
  <c r="SE45" i="14" s="1"/>
  <c r="RY45" i="14" a="1"/>
  <c r="RY45" i="14" s="1"/>
  <c r="RF45" i="14" a="1"/>
  <c r="RF45" i="14" s="1"/>
  <c r="QY45" i="14" a="1"/>
  <c r="QY45" i="14" s="1"/>
  <c r="QS45" i="14" a="1"/>
  <c r="QS45" i="14" s="1"/>
  <c r="PZ45" i="14" a="1"/>
  <c r="PZ45" i="14" s="1"/>
  <c r="PS45" i="14" a="1"/>
  <c r="PS45" i="14" s="1"/>
  <c r="PM45" i="14" a="1"/>
  <c r="PM45" i="14" s="1"/>
  <c r="OT45" i="14" a="1"/>
  <c r="OT45" i="14" s="1"/>
  <c r="OM45" i="14" a="1"/>
  <c r="OM45" i="14" s="1"/>
  <c r="OG45" i="14" a="1"/>
  <c r="OG45" i="14" s="1"/>
  <c r="NN45" i="14" a="1"/>
  <c r="NN45" i="14" s="1"/>
  <c r="NG45" i="14" a="1"/>
  <c r="NG45" i="14" s="1"/>
  <c r="NA45" i="14" a="1"/>
  <c r="NA45" i="14" s="1"/>
  <c r="IS45" i="14" a="1"/>
  <c r="IS45" i="14" s="1"/>
  <c r="IO45" i="14" a="1"/>
  <c r="IO45" i="14" s="1"/>
  <c r="IK45" i="14" a="1"/>
  <c r="IK45" i="14" s="1"/>
  <c r="IG45" i="14" a="1"/>
  <c r="IG45" i="14" s="1"/>
  <c r="IC45" i="14" a="1"/>
  <c r="IC45" i="14" s="1"/>
  <c r="HY45" i="14" a="1"/>
  <c r="HY45" i="14" s="1"/>
  <c r="HU45" i="14" a="1"/>
  <c r="HU45" i="14" s="1"/>
  <c r="HQ45" i="14" a="1"/>
  <c r="HQ45" i="14" s="1"/>
  <c r="HM45" i="14" a="1"/>
  <c r="HM45" i="14" s="1"/>
  <c r="HI45" i="14" a="1"/>
  <c r="HI45" i="14" s="1"/>
  <c r="HE45" i="14" a="1"/>
  <c r="HE45" i="14" s="1"/>
  <c r="HA45" i="14" a="1"/>
  <c r="HA45" i="14" s="1"/>
  <c r="GW45" i="14" a="1"/>
  <c r="GW45" i="14" s="1"/>
  <c r="GS45" i="14" a="1"/>
  <c r="GS45" i="14" s="1"/>
  <c r="GO45" i="14" a="1"/>
  <c r="GO45" i="14" s="1"/>
  <c r="GK45" i="14" a="1"/>
  <c r="GK45" i="14" s="1"/>
  <c r="GG45" i="14" a="1"/>
  <c r="GG45" i="14" s="1"/>
  <c r="GC45" i="14" a="1"/>
  <c r="GC45" i="14" s="1"/>
  <c r="FY45" i="14" a="1"/>
  <c r="FY45" i="14" s="1"/>
  <c r="FU45" i="14" a="1"/>
  <c r="FU45" i="14" s="1"/>
  <c r="FQ45" i="14" a="1"/>
  <c r="FQ45" i="14" s="1"/>
  <c r="FM45" i="14" a="1"/>
  <c r="FM45" i="14" s="1"/>
  <c r="FI45" i="14" a="1"/>
  <c r="FI45" i="14" s="1"/>
  <c r="FE45" i="14" a="1"/>
  <c r="FE45" i="14" s="1"/>
  <c r="FA45" i="14" a="1"/>
  <c r="FA45" i="14" s="1"/>
  <c r="EW45" i="14" a="1"/>
  <c r="EW45" i="14" s="1"/>
  <c r="ES45" i="14" a="1"/>
  <c r="ES45" i="14" s="1"/>
  <c r="EO45" i="14" a="1"/>
  <c r="EO45" i="14" s="1"/>
  <c r="EK45" i="14" a="1"/>
  <c r="EK45" i="14" s="1"/>
  <c r="EG45" i="14" a="1"/>
  <c r="EG45" i="14" s="1"/>
  <c r="EC45" i="14" a="1"/>
  <c r="EC45" i="14" s="1"/>
  <c r="DY45" i="14" a="1"/>
  <c r="DY45" i="14" s="1"/>
  <c r="RE45" i="14" a="1"/>
  <c r="RE45" i="14" s="1"/>
  <c r="QW45" i="14" a="1"/>
  <c r="QW45" i="14" s="1"/>
  <c r="QO45" i="14" a="1"/>
  <c r="QO45" i="14" s="1"/>
  <c r="QE45" i="14" a="1"/>
  <c r="QE45" i="14" s="1"/>
  <c r="PW45" i="14" a="1"/>
  <c r="PW45" i="14" s="1"/>
  <c r="PO45" i="14" a="1"/>
  <c r="PO45" i="14" s="1"/>
  <c r="PF45" i="14" a="1"/>
  <c r="PF45" i="14" s="1"/>
  <c r="OX45" i="14" a="1"/>
  <c r="OX45" i="14" s="1"/>
  <c r="OP45" i="14" a="1"/>
  <c r="OP45" i="14" s="1"/>
  <c r="MQ45" i="14" a="1"/>
  <c r="MQ45" i="14" s="1"/>
  <c r="MI45" i="14" a="1"/>
  <c r="MI45" i="14" s="1"/>
  <c r="MC45" i="14" a="1"/>
  <c r="MC45" i="14" s="1"/>
  <c r="LV45" i="14" a="1"/>
  <c r="LV45" i="14" s="1"/>
  <c r="LN45" i="14" a="1"/>
  <c r="LN45" i="14" s="1"/>
  <c r="LG45" i="14" a="1"/>
  <c r="LG45" i="14" s="1"/>
  <c r="LA45" i="14" a="1"/>
  <c r="LA45" i="14" s="1"/>
  <c r="KS45" i="14" a="1"/>
  <c r="KS45" i="14" s="1"/>
  <c r="KL45" i="14" a="1"/>
  <c r="KL45" i="14" s="1"/>
  <c r="KE45" i="14" a="1"/>
  <c r="KE45" i="14" s="1"/>
  <c r="JW45" i="14" a="1"/>
  <c r="JW45" i="14" s="1"/>
  <c r="JQ45" i="14" a="1"/>
  <c r="JQ45" i="14" s="1"/>
  <c r="JJ45" i="14" a="1"/>
  <c r="JJ45" i="14" s="1"/>
  <c r="JB45" i="14" a="1"/>
  <c r="JB45" i="14" s="1"/>
  <c r="IV45" i="14" a="1"/>
  <c r="IV45" i="14" s="1"/>
  <c r="SM45" i="14" a="1"/>
  <c r="SM45" i="14" s="1"/>
  <c r="SD45" i="14" a="1"/>
  <c r="SD45" i="14" s="1"/>
  <c r="RV45" i="14" a="1"/>
  <c r="RV45" i="14" s="1"/>
  <c r="RN45" i="14" a="1"/>
  <c r="RN45" i="14" s="1"/>
  <c r="PE45" i="14" a="1"/>
  <c r="PE45" i="14" s="1"/>
  <c r="OW45" i="14" a="1"/>
  <c r="OW45" i="14" s="1"/>
  <c r="OO45" i="14" a="1"/>
  <c r="OO45" i="14" s="1"/>
  <c r="OE45" i="14" a="1"/>
  <c r="OE45" i="14" s="1"/>
  <c r="NW45" i="14" a="1"/>
  <c r="NW45" i="14" s="1"/>
  <c r="NO45" i="14" a="1"/>
  <c r="NO45" i="14" s="1"/>
  <c r="NF45" i="14" a="1"/>
  <c r="NF45" i="14" s="1"/>
  <c r="MX45" i="14" a="1"/>
  <c r="MX45" i="14" s="1"/>
  <c r="IU45" i="14" a="1"/>
  <c r="IU45" i="14" s="1"/>
  <c r="IP45" i="14" a="1"/>
  <c r="IP45" i="14" s="1"/>
  <c r="IJ45" i="14" a="1"/>
  <c r="IJ45" i="14" s="1"/>
  <c r="IE45" i="14" a="1"/>
  <c r="IE45" i="14" s="1"/>
  <c r="HZ45" i="14" a="1"/>
  <c r="HZ45" i="14" s="1"/>
  <c r="HT45" i="14" a="1"/>
  <c r="HT45" i="14" s="1"/>
  <c r="HO45" i="14" a="1"/>
  <c r="HO45" i="14" s="1"/>
  <c r="HJ45" i="14" a="1"/>
  <c r="HJ45" i="14" s="1"/>
  <c r="HD45" i="14" a="1"/>
  <c r="HD45" i="14" s="1"/>
  <c r="GY45" i="14" a="1"/>
  <c r="GY45" i="14" s="1"/>
  <c r="GT45" i="14" a="1"/>
  <c r="GT45" i="14" s="1"/>
  <c r="GN45" i="14" a="1"/>
  <c r="GN45" i="14" s="1"/>
  <c r="GI45" i="14" a="1"/>
  <c r="GI45" i="14" s="1"/>
  <c r="GD45" i="14" a="1"/>
  <c r="GD45" i="14" s="1"/>
  <c r="FX45" i="14" a="1"/>
  <c r="FX45" i="14" s="1"/>
  <c r="FS45" i="14" a="1"/>
  <c r="FS45" i="14" s="1"/>
  <c r="FN45" i="14" a="1"/>
  <c r="FN45" i="14" s="1"/>
  <c r="FH45" i="14" a="1"/>
  <c r="FH45" i="14" s="1"/>
  <c r="FC45" i="14" a="1"/>
  <c r="FC45" i="14" s="1"/>
  <c r="EX45" i="14" a="1"/>
  <c r="EX45" i="14" s="1"/>
  <c r="ER45" i="14" a="1"/>
  <c r="ER45" i="14" s="1"/>
  <c r="EM45" i="14" a="1"/>
  <c r="EM45" i="14" s="1"/>
  <c r="EH45" i="14" a="1"/>
  <c r="EH45" i="14" s="1"/>
  <c r="EB45" i="14" a="1"/>
  <c r="EB45" i="14" s="1"/>
  <c r="DW45" i="14" a="1"/>
  <c r="DW45" i="14" s="1"/>
  <c r="DS45" i="14" a="1"/>
  <c r="DS45" i="14" s="1"/>
  <c r="DO45" i="14" a="1"/>
  <c r="DO45" i="14" s="1"/>
  <c r="DK45" i="14" a="1"/>
  <c r="DK45" i="14" s="1"/>
  <c r="DG45" i="14" a="1"/>
  <c r="DG45" i="14" s="1"/>
  <c r="DC45" i="14" a="1"/>
  <c r="DC45" i="14" s="1"/>
  <c r="CY45" i="14" a="1"/>
  <c r="CY45" i="14" s="1"/>
  <c r="CU45" i="14" a="1"/>
  <c r="CU45" i="14" s="1"/>
  <c r="CQ45" i="14" a="1"/>
  <c r="CQ45" i="14" s="1"/>
  <c r="CM45" i="14" a="1"/>
  <c r="CM45" i="14" s="1"/>
  <c r="CI45" i="14" a="1"/>
  <c r="CI45" i="14" s="1"/>
  <c r="CE45" i="14" a="1"/>
  <c r="CE45" i="14" s="1"/>
  <c r="CA45" i="14" a="1"/>
  <c r="CA45" i="14" s="1"/>
  <c r="BW45" i="14" a="1"/>
  <c r="BW45" i="14" s="1"/>
  <c r="BS45" i="14" a="1"/>
  <c r="BS45" i="14" s="1"/>
  <c r="BO45" i="14" a="1"/>
  <c r="BO45" i="14" s="1"/>
  <c r="BK45" i="14" a="1"/>
  <c r="BK45" i="14" s="1"/>
  <c r="BG45" i="14" a="1"/>
  <c r="BG45" i="14" s="1"/>
  <c r="BC45" i="14" a="1"/>
  <c r="BC45" i="14" s="1"/>
  <c r="AY45" i="14" a="1"/>
  <c r="AY45" i="14" s="1"/>
  <c r="AU45" i="14" a="1"/>
  <c r="AU45" i="14" s="1"/>
  <c r="AQ45" i="14" a="1"/>
  <c r="AQ45" i="14" s="1"/>
  <c r="AM45" i="14" a="1"/>
  <c r="AM45" i="14" s="1"/>
  <c r="AI45" i="14" a="1"/>
  <c r="AI45" i="14" s="1"/>
  <c r="AE45" i="14" a="1"/>
  <c r="AE45" i="14" s="1"/>
  <c r="AA45" i="14" a="1"/>
  <c r="AA45" i="14" s="1"/>
  <c r="W45" i="14" a="1"/>
  <c r="W45" i="14" s="1"/>
  <c r="S45" i="14" a="1"/>
  <c r="S45" i="14" s="1"/>
  <c r="O45" i="14" a="1"/>
  <c r="O45" i="14" s="1"/>
  <c r="K45" i="14" a="1"/>
  <c r="K45" i="14" s="1"/>
  <c r="G45" i="14" a="1"/>
  <c r="G45" i="14" s="1"/>
  <c r="SK45" i="14" a="1"/>
  <c r="SK45" i="14" s="1"/>
  <c r="SC45" i="14" a="1"/>
  <c r="SC45" i="14" s="1"/>
  <c r="RU45" i="14" a="1"/>
  <c r="RU45" i="14" s="1"/>
  <c r="RK45" i="14" a="1"/>
  <c r="RK45" i="14" s="1"/>
  <c r="RC45" i="14" a="1"/>
  <c r="RC45" i="14" s="1"/>
  <c r="QU45" i="14" a="1"/>
  <c r="QU45" i="14" s="1"/>
  <c r="QL45" i="14" a="1"/>
  <c r="QL45" i="14" s="1"/>
  <c r="QD45" i="14" a="1"/>
  <c r="QD45" i="14" s="1"/>
  <c r="PV45" i="14" a="1"/>
  <c r="PV45" i="14" s="1"/>
  <c r="NM45" i="14" a="1"/>
  <c r="NM45" i="14" s="1"/>
  <c r="NE45" i="14" a="1"/>
  <c r="NE45" i="14" s="1"/>
  <c r="MW45" i="14" a="1"/>
  <c r="MW45" i="14" s="1"/>
  <c r="MO45" i="14" a="1"/>
  <c r="MO45" i="14" s="1"/>
  <c r="MH45" i="14" a="1"/>
  <c r="MH45" i="14" s="1"/>
  <c r="MA45" i="14" a="1"/>
  <c r="MA45" i="14" s="1"/>
  <c r="LS45" i="14" a="1"/>
  <c r="LS45" i="14" s="1"/>
  <c r="LM45" i="14" a="1"/>
  <c r="LM45" i="14" s="1"/>
  <c r="LF45" i="14" a="1"/>
  <c r="LF45" i="14" s="1"/>
  <c r="KX45" i="14" a="1"/>
  <c r="KX45" i="14" s="1"/>
  <c r="KQ45" i="14" a="1"/>
  <c r="KQ45" i="14" s="1"/>
  <c r="KK45" i="14" a="1"/>
  <c r="KK45" i="14" s="1"/>
  <c r="KC45" i="14" a="1"/>
  <c r="KC45" i="14" s="1"/>
  <c r="JV45" i="14" a="1"/>
  <c r="JV45" i="14" s="1"/>
  <c r="JO45" i="14" a="1"/>
  <c r="JO45" i="14" s="1"/>
  <c r="JG45" i="14" a="1"/>
  <c r="JG45" i="14" s="1"/>
  <c r="JA45" i="14" a="1"/>
  <c r="JA45" i="14" s="1"/>
  <c r="AR45" i="14" a="1"/>
  <c r="AR45" i="14" s="1"/>
  <c r="BJ45" i="14" a="1"/>
  <c r="BJ45" i="14" s="1"/>
  <c r="BQ45" i="14" a="1"/>
  <c r="BQ45" i="14" s="1"/>
  <c r="BX45" i="14" a="1"/>
  <c r="BX45" i="14" s="1"/>
  <c r="CP45" i="14" a="1"/>
  <c r="CP45" i="14" s="1"/>
  <c r="CW45" i="14" a="1"/>
  <c r="CW45" i="14" s="1"/>
  <c r="DD45" i="14" a="1"/>
  <c r="DD45" i="14" s="1"/>
  <c r="DV45" i="14" a="1"/>
  <c r="DV45" i="14" s="1"/>
  <c r="EE45" i="14" a="1"/>
  <c r="EE45" i="14" s="1"/>
  <c r="EN45" i="14" a="1"/>
  <c r="EN45" i="14" s="1"/>
  <c r="FL45" i="14" a="1"/>
  <c r="FL45" i="14" s="1"/>
  <c r="FV45" i="14" a="1"/>
  <c r="FV45" i="14" s="1"/>
  <c r="GE45" i="14" a="1"/>
  <c r="GE45" i="14" s="1"/>
  <c r="HC45" i="14" a="1"/>
  <c r="HC45" i="14" s="1"/>
  <c r="HL45" i="14" a="1"/>
  <c r="HL45" i="14" s="1"/>
  <c r="HV45" i="14" a="1"/>
  <c r="HV45" i="14" s="1"/>
  <c r="IT45" i="14" a="1"/>
  <c r="IT45" i="14" s="1"/>
  <c r="KA45" i="14" a="1"/>
  <c r="KA45" i="14" s="1"/>
  <c r="KM45" i="14" a="1"/>
  <c r="KM45" i="14" s="1"/>
  <c r="MG45" i="14" a="1"/>
  <c r="MG45" i="14" s="1"/>
  <c r="MS45" i="14" a="1"/>
  <c r="MS45" i="14" s="1"/>
  <c r="OS45" i="14" a="1"/>
  <c r="OS45" i="14" s="1"/>
  <c r="PI45" i="14" a="1"/>
  <c r="PI45" i="14" s="1"/>
  <c r="PU45" i="14" a="1"/>
  <c r="PU45" i="14" s="1"/>
  <c r="QI45" i="14" a="1"/>
  <c r="QI45" i="14" s="1"/>
  <c r="QX45" i="14" a="1"/>
  <c r="QX45" i="14" s="1"/>
  <c r="RJ45" i="14" a="1"/>
  <c r="RJ45" i="14" s="1"/>
  <c r="L45" i="14" a="1"/>
  <c r="L45" i="14" s="1"/>
  <c r="Q45" i="14" a="1"/>
  <c r="Q45" i="14" s="1"/>
  <c r="V45" i="14" a="1"/>
  <c r="V45" i="14" s="1"/>
  <c r="AB45" i="14" a="1"/>
  <c r="AB45" i="14" s="1"/>
  <c r="AG45" i="14" a="1"/>
  <c r="AG45" i="14" s="1"/>
  <c r="AL45" i="14" a="1"/>
  <c r="AL45" i="14" s="1"/>
  <c r="AX45" i="14" a="1"/>
  <c r="AX45" i="14" s="1"/>
  <c r="BE45" i="14" a="1"/>
  <c r="BE45" i="14" s="1"/>
  <c r="BL45" i="14" a="1"/>
  <c r="BL45" i="14" s="1"/>
  <c r="CD45" i="14" a="1"/>
  <c r="CD45" i="14" s="1"/>
  <c r="CK45" i="14" a="1"/>
  <c r="CK45" i="14" s="1"/>
  <c r="CR45" i="14" a="1"/>
  <c r="CR45" i="14" s="1"/>
  <c r="DJ45" i="14" a="1"/>
  <c r="DJ45" i="14" s="1"/>
  <c r="DQ45" i="14" a="1"/>
  <c r="DQ45" i="14" s="1"/>
  <c r="DX45" i="14" a="1"/>
  <c r="DX45" i="14" s="1"/>
  <c r="EV45" i="14" a="1"/>
  <c r="EV45" i="14" s="1"/>
  <c r="FF45" i="14" a="1"/>
  <c r="FF45" i="14" s="1"/>
  <c r="FO45" i="14" a="1"/>
  <c r="FO45" i="14" s="1"/>
  <c r="GM45" i="14" a="1"/>
  <c r="GM45" i="14" s="1"/>
  <c r="GV45" i="14" a="1"/>
  <c r="GV45" i="14" s="1"/>
  <c r="HF45" i="14" a="1"/>
  <c r="HF45" i="14" s="1"/>
  <c r="ID45" i="14" a="1"/>
  <c r="ID45" i="14" s="1"/>
  <c r="IM45" i="14" a="1"/>
  <c r="IM45" i="14" s="1"/>
  <c r="JF45" i="14" a="1"/>
  <c r="JF45" i="14" s="1"/>
  <c r="JR45" i="14" a="1"/>
  <c r="JR45" i="14" s="1"/>
  <c r="LK45" i="14" a="1"/>
  <c r="LK45" i="14" s="1"/>
  <c r="LW45" i="14" a="1"/>
  <c r="LW45" i="14" s="1"/>
  <c r="NI45" i="14" a="1"/>
  <c r="NI45" i="14" s="1"/>
  <c r="NS45" i="14" a="1"/>
  <c r="NS45" i="14" s="1"/>
  <c r="OI45" i="14" a="1"/>
  <c r="OI45" i="14" s="1"/>
  <c r="OU45" i="14" a="1"/>
  <c r="OU45" i="14" s="1"/>
  <c r="PJ45" i="14" a="1"/>
  <c r="PJ45" i="14" s="1"/>
  <c r="SO45" i="14" a="1"/>
  <c r="SO45" i="14" s="1"/>
  <c r="AS45" i="14" a="1"/>
  <c r="AS45" i="14" s="1"/>
  <c r="AZ45" i="14" a="1"/>
  <c r="AZ45" i="14" s="1"/>
  <c r="BR45" i="14" a="1"/>
  <c r="BR45" i="14" s="1"/>
  <c r="BY45" i="14" a="1"/>
  <c r="BY45" i="14" s="1"/>
  <c r="CF45" i="14" a="1"/>
  <c r="CF45" i="14" s="1"/>
  <c r="CX45" i="14" a="1"/>
  <c r="CX45" i="14" s="1"/>
  <c r="DE45" i="14" a="1"/>
  <c r="DE45" i="14" s="1"/>
  <c r="DL45" i="14" a="1"/>
  <c r="DL45" i="14" s="1"/>
  <c r="EF45" i="14" a="1"/>
  <c r="EF45" i="14" s="1"/>
  <c r="EP45" i="14" a="1"/>
  <c r="EP45" i="14" s="1"/>
  <c r="EY45" i="14" a="1"/>
  <c r="EY45" i="14" s="1"/>
  <c r="FW45" i="14" a="1"/>
  <c r="FW45" i="14" s="1"/>
  <c r="GF45" i="14" a="1"/>
  <c r="GF45" i="14" s="1"/>
  <c r="GP45" i="14" a="1"/>
  <c r="GP45" i="14" s="1"/>
  <c r="HN45" i="14" a="1"/>
  <c r="HN45" i="14" s="1"/>
  <c r="HW45" i="14" a="1"/>
  <c r="HW45" i="14" s="1"/>
  <c r="IF45" i="14" a="1"/>
  <c r="IF45" i="14" s="1"/>
  <c r="IW45" i="14" a="1"/>
  <c r="IW45" i="14" s="1"/>
  <c r="KP45" i="14" a="1"/>
  <c r="KP45" i="14" s="1"/>
  <c r="LB45" i="14" a="1"/>
  <c r="LB45" i="14" s="1"/>
  <c r="MT45" i="14" a="1"/>
  <c r="MT45" i="14" s="1"/>
  <c r="NJ45" i="14" a="1"/>
  <c r="NJ45" i="14" s="1"/>
  <c r="NV45" i="14" a="1"/>
  <c r="NV45" i="14" s="1"/>
  <c r="PY45" i="14" a="1"/>
  <c r="PY45" i="14" s="1"/>
  <c r="QK45" i="14" a="1"/>
  <c r="QK45" i="14" s="1"/>
  <c r="RA45" i="14" a="1"/>
  <c r="RA45" i="14" s="1"/>
  <c r="RO45" i="14" a="1"/>
  <c r="RO45" i="14" s="1"/>
  <c r="SA45" i="14" a="1"/>
  <c r="SA45" i="14" s="1"/>
  <c r="SP45" i="14" a="1"/>
  <c r="SP45" i="14" s="1"/>
  <c r="H45" i="14" a="1"/>
  <c r="H45" i="14" s="1"/>
  <c r="M45" i="14" a="1"/>
  <c r="M45" i="14" s="1"/>
  <c r="R45" i="14" a="1"/>
  <c r="R45" i="14" s="1"/>
  <c r="X45" i="14" a="1"/>
  <c r="X45" i="14" s="1"/>
  <c r="AC45" i="14" a="1"/>
  <c r="AC45" i="14" s="1"/>
  <c r="AH45" i="14" a="1"/>
  <c r="AH45" i="14" s="1"/>
  <c r="AN45" i="14" a="1"/>
  <c r="AN45" i="14" s="1"/>
  <c r="BF45" i="14" a="1"/>
  <c r="BF45" i="14" s="1"/>
  <c r="BM45" i="14" a="1"/>
  <c r="BM45" i="14" s="1"/>
  <c r="BT45" i="14" a="1"/>
  <c r="BT45" i="14" s="1"/>
  <c r="CL45" i="14" a="1"/>
  <c r="CL45" i="14" s="1"/>
  <c r="CS45" i="14" a="1"/>
  <c r="CS45" i="14" s="1"/>
  <c r="CZ45" i="14" a="1"/>
  <c r="CZ45" i="14" s="1"/>
  <c r="DR45" i="14" a="1"/>
  <c r="DR45" i="14" s="1"/>
  <c r="DZ45" i="14" a="1"/>
  <c r="DZ45" i="14" s="1"/>
  <c r="EI45" i="14" a="1"/>
  <c r="EI45" i="14" s="1"/>
  <c r="FG45" i="14" a="1"/>
  <c r="FG45" i="14" s="1"/>
  <c r="FP45" i="14" a="1"/>
  <c r="FP45" i="14" s="1"/>
  <c r="FZ45" i="14" a="1"/>
  <c r="FZ45" i="14" s="1"/>
  <c r="GX45" i="14" a="1"/>
  <c r="GX45" i="14" s="1"/>
  <c r="HG45" i="14" a="1"/>
  <c r="HG45" i="14" s="1"/>
  <c r="HP45" i="14" a="1"/>
  <c r="HP45" i="14" s="1"/>
  <c r="IN45" i="14" a="1"/>
  <c r="IN45" i="14" s="1"/>
  <c r="JU45" i="14" a="1"/>
  <c r="JU45" i="14" s="1"/>
  <c r="KG45" i="14" a="1"/>
  <c r="KG45" i="14" s="1"/>
  <c r="LY45" i="14" a="1"/>
  <c r="LY45" i="14" s="1"/>
  <c r="ML45" i="14" a="1"/>
  <c r="ML45" i="14" s="1"/>
  <c r="NY45" i="14" a="1"/>
  <c r="NY45" i="14" s="1"/>
  <c r="OK45" i="14" a="1"/>
  <c r="OK45" i="14" s="1"/>
  <c r="OY45" i="14" a="1"/>
  <c r="OY45" i="14" s="1"/>
  <c r="PK45" i="14" a="1"/>
  <c r="PK45" i="14" s="1"/>
  <c r="QA45" i="14" a="1"/>
  <c r="QA45" i="14" s="1"/>
  <c r="QP45" i="14" a="1"/>
  <c r="QP45" i="14" s="1"/>
  <c r="RB45" i="14" a="1"/>
  <c r="RB45" i="14" s="1"/>
  <c r="AA87" i="14"/>
  <c r="C56" i="14"/>
  <c r="C54" i="14"/>
  <c r="AA81" i="14"/>
  <c r="C58" i="14"/>
  <c r="F9" i="16" l="1"/>
  <c r="E2" i="11"/>
  <c r="O17" i="5" l="1"/>
  <c r="X3" i="5"/>
  <c r="U3" i="5"/>
  <c r="B226" i="6" l="1"/>
  <c r="B224" i="6"/>
  <c r="B223" i="6"/>
  <c r="B214" i="6"/>
  <c r="B212" i="6"/>
  <c r="B211" i="6"/>
  <c r="B207" i="6"/>
  <c r="B205" i="6"/>
  <c r="B204" i="6"/>
  <c r="B201" i="6"/>
  <c r="B199" i="6"/>
  <c r="B198" i="6"/>
  <c r="B195" i="6"/>
  <c r="B193" i="6"/>
  <c r="B192" i="6"/>
  <c r="B184" i="6"/>
  <c r="B181" i="6"/>
  <c r="B180" i="6"/>
  <c r="B179" i="6"/>
  <c r="B171" i="6"/>
  <c r="B168" i="6"/>
  <c r="B167" i="6"/>
  <c r="B166" i="6"/>
  <c r="B161" i="6"/>
  <c r="B158" i="6"/>
  <c r="B157" i="6"/>
  <c r="B156" i="6"/>
  <c r="B151" i="6"/>
  <c r="B148" i="6"/>
  <c r="B147" i="6"/>
  <c r="B146" i="6"/>
  <c r="B140" i="6"/>
  <c r="B137" i="6"/>
  <c r="B136" i="6"/>
  <c r="B135" i="6"/>
  <c r="B124" i="6"/>
  <c r="B121" i="6"/>
  <c r="B120" i="6"/>
  <c r="B119" i="6"/>
  <c r="B118" i="6"/>
  <c r="B114" i="6" l="1"/>
  <c r="B112" i="6"/>
  <c r="B109" i="6"/>
  <c r="B108" i="6"/>
  <c r="B107" i="6"/>
  <c r="B106" i="6"/>
  <c r="B100" i="6"/>
  <c r="B98" i="6"/>
  <c r="B95" i="6"/>
  <c r="B94" i="6"/>
  <c r="B93" i="6"/>
  <c r="B92" i="6"/>
  <c r="B87" i="6"/>
  <c r="B85" i="6"/>
  <c r="B82" i="6"/>
  <c r="B81" i="6"/>
  <c r="B80" i="6"/>
  <c r="B79" i="6"/>
  <c r="B78" i="6"/>
  <c r="B74" i="6" l="1"/>
  <c r="B72" i="6"/>
  <c r="B69" i="6"/>
  <c r="B68" i="6"/>
  <c r="B67" i="6"/>
  <c r="B66" i="6"/>
  <c r="B65" i="6"/>
  <c r="B60" i="6"/>
  <c r="B58" i="6"/>
  <c r="B57" i="6"/>
  <c r="B54" i="6"/>
  <c r="B53" i="6"/>
  <c r="B52" i="6"/>
  <c r="B51" i="6"/>
  <c r="B50" i="6"/>
  <c r="B49" i="6"/>
  <c r="B48" i="6"/>
  <c r="B43" i="6"/>
  <c r="B41" i="6"/>
  <c r="B40" i="6"/>
  <c r="B37" i="6"/>
  <c r="B36" i="6"/>
  <c r="B35" i="6"/>
  <c r="B34" i="6"/>
  <c r="B33" i="6"/>
  <c r="B32" i="6"/>
  <c r="B31" i="6"/>
  <c r="B30" i="6"/>
  <c r="B29" i="6"/>
  <c r="B28" i="6"/>
  <c r="B3" i="7" l="1"/>
  <c r="AH47" i="3" a="1"/>
  <c r="AG38" i="3" a="1"/>
  <c r="AE29" i="3" a="1"/>
  <c r="AF10" i="3" a="1"/>
  <c r="AE25" i="3" a="1"/>
  <c r="AF35" i="3" a="1"/>
  <c r="AE35" i="3" a="1"/>
  <c r="AF6" i="3" a="1"/>
  <c r="AG28" i="3" a="1"/>
  <c r="AF4" i="3" a="1"/>
  <c r="AF5" i="3" a="1"/>
  <c r="AG20" i="3" a="1"/>
  <c r="AF28" i="3" a="1"/>
  <c r="AE31" i="3" a="1"/>
  <c r="AF30" i="3" a="1"/>
  <c r="AG39" i="3" a="1"/>
  <c r="AG8" i="3" a="1"/>
  <c r="AF31" i="3" a="1"/>
  <c r="AE13" i="3" a="1"/>
  <c r="AF8" i="3" a="1"/>
  <c r="AE16" i="3" a="1"/>
  <c r="AE28" i="3" a="1"/>
  <c r="AG21" i="3" a="1"/>
  <c r="AF19" i="3" a="1"/>
  <c r="AF16" i="3" a="1"/>
  <c r="AG13" i="3" a="1"/>
  <c r="AF13" i="3" a="1"/>
  <c r="AE27" i="3" a="1"/>
  <c r="AF32" i="3" a="1"/>
  <c r="AE4" i="3" a="1"/>
  <c r="AF11" i="3" a="1"/>
  <c r="AG16" i="3" a="1"/>
  <c r="AF20" i="3" a="1"/>
  <c r="AF22" i="3" a="1"/>
  <c r="AE37" i="3" a="1"/>
  <c r="AE11" i="3" a="1"/>
  <c r="AE24" i="3" a="1"/>
  <c r="AF9" i="3" a="1"/>
  <c r="AE9" i="3" a="1"/>
  <c r="AG30" i="3" a="1"/>
  <c r="AE15" i="3" a="1"/>
  <c r="AG31" i="3" a="1"/>
  <c r="AF7" i="3" a="1"/>
  <c r="AG9" i="3" a="1"/>
  <c r="AG18" i="3" a="1"/>
  <c r="AE32" i="3" a="1"/>
  <c r="AG4" i="3" a="1"/>
  <c r="AF14" i="3" a="1"/>
  <c r="AE19" i="3" a="1"/>
  <c r="AF24" i="3" a="1"/>
  <c r="AG34" i="3" a="1"/>
  <c r="AF23" i="3" a="1"/>
  <c r="AG14" i="3" a="1"/>
  <c r="AG19" i="3" a="1"/>
  <c r="AG32" i="3" a="1"/>
  <c r="AF26" i="3" a="1"/>
  <c r="AE38" i="3" a="1"/>
  <c r="AG35" i="3" a="1"/>
  <c r="AE18" i="3" a="1"/>
  <c r="AG22" i="3" a="1"/>
  <c r="AF39" i="3" a="1"/>
  <c r="AE39" i="3" a="1"/>
  <c r="AG15" i="3" a="1"/>
  <c r="AF36" i="3" a="1"/>
  <c r="AG23" i="3" a="1"/>
  <c r="AG7" i="3" a="1"/>
  <c r="AG10" i="3" a="1"/>
  <c r="AE6" i="3" a="1"/>
  <c r="AE12" i="3" a="1"/>
  <c r="AG24" i="3" a="1"/>
  <c r="AF34" i="3" a="1"/>
  <c r="AF37" i="3" a="1"/>
  <c r="AE30" i="3" a="1"/>
  <c r="AE23" i="3" a="1"/>
  <c r="AE14" i="3" a="1"/>
  <c r="AG17" i="3" a="1"/>
  <c r="AF38" i="3" a="1"/>
  <c r="AE10" i="3" a="1"/>
  <c r="AG6" i="3" a="1"/>
  <c r="AE36" i="3" a="1"/>
  <c r="AE34" i="3" a="1"/>
  <c r="AG29" i="3" a="1"/>
  <c r="AG25" i="3" a="1"/>
  <c r="AF33" i="3" a="1"/>
  <c r="AG37" i="3" a="1"/>
  <c r="AG27" i="3" a="1"/>
  <c r="AG12" i="3" a="1"/>
  <c r="AE22" i="3" a="1"/>
  <c r="AF27" i="3" a="1"/>
  <c r="AG5" i="3" a="1"/>
  <c r="AH44" i="3" a="1"/>
  <c r="AE33" i="3" a="1"/>
  <c r="AF15" i="3" a="1"/>
  <c r="AE26" i="3" a="1"/>
  <c r="AE21" i="3" a="1"/>
  <c r="AF18" i="3" a="1"/>
  <c r="AF21" i="3" a="1"/>
  <c r="AF29" i="3" a="1"/>
  <c r="AG33" i="3" a="1"/>
  <c r="AE7" i="3" a="1"/>
  <c r="AF17" i="3" a="1"/>
  <c r="AG36" i="3" a="1"/>
  <c r="AG26" i="3" a="1"/>
  <c r="AG11" i="3" a="1"/>
  <c r="AF12" i="3" a="1"/>
  <c r="AE5" i="3" a="1"/>
  <c r="AE8" i="3" a="1"/>
  <c r="AE17" i="3" a="1"/>
  <c r="AF25" i="3" a="1"/>
  <c r="AE20" i="3" a="1"/>
  <c r="AH47" i="3" l="1"/>
  <c r="AE27" i="3"/>
  <c r="AF6" i="3"/>
  <c r="AE28" i="3"/>
  <c r="AE8" i="3"/>
  <c r="AG39" i="3"/>
  <c r="AE4" i="3"/>
  <c r="AF11" i="3"/>
  <c r="AF5" i="3"/>
  <c r="AF16" i="3"/>
  <c r="AF30" i="3"/>
  <c r="AE32" i="3"/>
  <c r="AG19" i="3"/>
  <c r="AF22" i="3"/>
  <c r="AG14" i="3"/>
  <c r="AF26" i="3"/>
  <c r="AG29" i="3"/>
  <c r="AG34" i="3"/>
  <c r="AF19" i="3"/>
  <c r="AE26" i="3"/>
  <c r="AE36" i="3"/>
  <c r="AE24" i="3"/>
  <c r="AE22" i="3"/>
  <c r="AE39" i="3"/>
  <c r="AG15" i="3"/>
  <c r="AF17" i="3"/>
  <c r="AF4" i="3"/>
  <c r="AF25" i="3"/>
  <c r="AF31" i="3"/>
  <c r="AG33" i="3"/>
  <c r="AG35" i="3"/>
  <c r="AE15" i="3"/>
  <c r="AE34" i="3"/>
  <c r="AE14" i="3"/>
  <c r="AG26" i="3"/>
  <c r="AF33" i="3"/>
  <c r="AG24" i="3"/>
  <c r="AG32" i="3"/>
  <c r="AE9" i="3"/>
  <c r="AE16" i="3"/>
  <c r="AF18" i="3"/>
  <c r="AG16" i="3"/>
  <c r="AG17" i="3"/>
  <c r="AE5" i="3"/>
  <c r="AF15" i="3"/>
  <c r="AG23" i="3"/>
  <c r="AF10" i="3"/>
  <c r="AG37" i="3"/>
  <c r="AF29" i="3"/>
  <c r="AF28" i="3"/>
  <c r="AF8" i="3"/>
  <c r="AF37" i="3"/>
  <c r="AE29" i="3"/>
  <c r="AG28" i="3"/>
  <c r="AG10" i="3"/>
  <c r="AE18" i="3"/>
  <c r="AG36" i="3"/>
  <c r="AE7" i="3"/>
  <c r="AE20" i="3"/>
  <c r="AE11" i="3"/>
  <c r="AF21" i="3"/>
  <c r="AG13" i="3"/>
  <c r="AF35" i="3"/>
  <c r="AG7" i="3"/>
  <c r="AG38" i="3"/>
  <c r="AE33" i="3"/>
  <c r="AG5" i="3"/>
  <c r="AF13" i="3"/>
  <c r="AG12" i="3"/>
  <c r="AG22" i="3"/>
  <c r="AE38" i="3"/>
  <c r="AG20" i="3"/>
  <c r="AG11" i="3"/>
  <c r="AG30" i="3"/>
  <c r="AG6" i="3"/>
  <c r="AH44" i="3"/>
  <c r="AF24" i="3"/>
  <c r="AF7" i="3"/>
  <c r="AE23" i="3"/>
  <c r="AE37" i="3"/>
  <c r="AF14" i="3"/>
  <c r="AF38" i="3"/>
  <c r="AG8" i="3"/>
  <c r="AE13" i="3"/>
  <c r="AE35" i="3"/>
  <c r="AF9" i="3"/>
  <c r="AE12" i="3"/>
  <c r="AF27" i="3"/>
  <c r="AE30" i="3"/>
  <c r="AG25" i="3"/>
  <c r="AF20" i="3"/>
  <c r="AF39" i="3"/>
  <c r="AG9" i="3"/>
  <c r="AG21" i="3"/>
  <c r="AG31" i="3"/>
  <c r="AF36" i="3"/>
  <c r="AE17" i="3"/>
  <c r="AG18" i="3"/>
  <c r="AE25" i="3"/>
  <c r="AF34" i="3"/>
  <c r="AE19" i="3"/>
  <c r="AF23" i="3"/>
  <c r="AE31" i="3"/>
  <c r="AE21" i="3"/>
  <c r="AF32" i="3"/>
  <c r="AF12" i="3"/>
  <c r="AE10" i="3"/>
  <c r="AG4" i="3"/>
  <c r="AG27" i="3"/>
  <c r="AE6" i="3"/>
  <c r="E2" i="9" l="1" a="1"/>
  <c r="E2" i="9" s="1"/>
  <c r="F2" i="9" s="1" a="1"/>
  <c r="F2" i="9" s="1"/>
  <c r="S39" i="3"/>
  <c r="R39" i="3" a="1"/>
  <c r="C38" i="14" l="1"/>
  <c r="D38" i="14" s="1" a="1"/>
  <c r="D38" i="14" s="1"/>
  <c r="C34" i="14"/>
  <c r="D34" i="14" s="1" a="1"/>
  <c r="D34" i="14" s="1"/>
  <c r="C37" i="14"/>
  <c r="D37" i="14" s="1" a="1"/>
  <c r="D37" i="14" s="1"/>
  <c r="C36" i="14"/>
  <c r="D36" i="14" s="1" a="1"/>
  <c r="D36" i="14" s="1"/>
  <c r="C40" i="14"/>
  <c r="D40" i="14" s="1" a="1"/>
  <c r="D40" i="14" s="1"/>
  <c r="C35" i="14"/>
  <c r="D35" i="14" s="1" a="1"/>
  <c r="D35" i="14" s="1"/>
  <c r="C39" i="14"/>
  <c r="D39" i="14" s="1" a="1"/>
  <c r="D39" i="14" s="1"/>
  <c r="C32" i="14"/>
  <c r="D32" i="14" s="1" a="1"/>
  <c r="D32" i="14" s="1"/>
  <c r="C33" i="14"/>
  <c r="D33" i="14" s="1" a="1"/>
  <c r="D33" i="14" s="1"/>
  <c r="B8" i="14" a="1"/>
  <c r="B8" i="14" s="1"/>
  <c r="E4" i="14" s="1"/>
  <c r="B8" i="15" a="1"/>
  <c r="A6" i="7" a="1"/>
  <c r="A6" i="7" s="1"/>
  <c r="B6" i="7" s="1" a="1"/>
  <c r="B6" i="7" s="1"/>
  <c r="C6" i="7" s="1" a="1"/>
  <c r="C6" i="7" s="1"/>
  <c r="B5" i="2" a="1"/>
  <c r="B5" i="2" s="1"/>
  <c r="C5" i="2" s="1" a="1"/>
  <c r="C5" i="2" s="1"/>
  <c r="D5" i="2" s="1" a="1"/>
  <c r="D5" i="2" s="1"/>
  <c r="F5" i="2" s="1" a="1"/>
  <c r="F5" i="2" s="1"/>
  <c r="G5" i="2" s="1" a="1"/>
  <c r="G5" i="2" s="1"/>
  <c r="I5" i="2" s="1" a="1"/>
  <c r="I5" i="2" s="1"/>
  <c r="J5" i="2" s="1" a="1"/>
  <c r="J5" i="2" s="1"/>
  <c r="B2" i="6" s="1" a="1"/>
  <c r="B2" i="6" s="1"/>
  <c r="A2" i="9" a="1"/>
  <c r="A2" i="9" s="1"/>
  <c r="B2" i="9" a="1"/>
  <c r="B2" i="9" s="1"/>
  <c r="C427" i="5" a="1"/>
  <c r="C343" i="5" a="1"/>
  <c r="C408" i="5" a="1"/>
  <c r="C320" i="5" a="1"/>
  <c r="C389" i="5" a="1"/>
  <c r="C365" i="5" a="1"/>
  <c r="C297" i="5" a="1"/>
  <c r="C494" i="5" a="1"/>
  <c r="C462" i="5" a="1"/>
  <c r="C478" i="5" a="1"/>
  <c r="C250" i="5" a="1"/>
  <c r="C445" i="5" a="1"/>
  <c r="C273" i="5" a="1"/>
  <c r="C4" i="5" a="1"/>
  <c r="C4" i="5" s="1"/>
  <c r="F2" i="5" s="1"/>
  <c r="C68" i="5" a="1"/>
  <c r="C68" i="5" s="1"/>
  <c r="C108" i="5" a="1"/>
  <c r="C108" i="5" s="1"/>
  <c r="C169" i="5" a="1"/>
  <c r="C137" i="5" a="1"/>
  <c r="C226" i="5" a="1"/>
  <c r="C200" i="5" a="1"/>
  <c r="Q39" i="3" a="1"/>
  <c r="F39" i="14"/>
  <c r="E33" i="14" a="1"/>
  <c r="F35" i="14"/>
  <c r="F32" i="14"/>
  <c r="F38" i="14"/>
  <c r="F33" i="14"/>
  <c r="E34" i="14" a="1"/>
  <c r="E39" i="14" a="1"/>
  <c r="F34" i="14"/>
  <c r="E36" i="14" a="1"/>
  <c r="F37" i="14"/>
  <c r="F40" i="14"/>
  <c r="F36" i="14"/>
  <c r="R39" i="3"/>
  <c r="E40" i="14" a="1"/>
  <c r="E38" i="14" a="1"/>
  <c r="E35" i="14" a="1"/>
  <c r="E37" i="14" a="1"/>
  <c r="E32" i="14" a="1"/>
  <c r="AE69" i="14" l="1"/>
  <c r="AG69" i="14"/>
  <c r="AD69" i="14"/>
  <c r="F45" i="14" a="1"/>
  <c r="F45" i="14" s="1"/>
  <c r="F58" i="14"/>
  <c r="F54" i="14"/>
  <c r="F50" i="14"/>
  <c r="AC69" i="14"/>
  <c r="AF69" i="14"/>
  <c r="F56" i="14"/>
  <c r="F53" i="14"/>
  <c r="F55" i="14"/>
  <c r="AB69" i="14"/>
  <c r="AH69" i="14" s="1"/>
  <c r="F52" i="14"/>
  <c r="F57" i="14"/>
  <c r="F51" i="14"/>
  <c r="E32" i="14"/>
  <c r="E39" i="14"/>
  <c r="AG76" i="14"/>
  <c r="AF76" i="14"/>
  <c r="AB76" i="14"/>
  <c r="AE76" i="14"/>
  <c r="AD76" i="14"/>
  <c r="AC76" i="14"/>
  <c r="AC72" i="14"/>
  <c r="AG72" i="14"/>
  <c r="AF72" i="14"/>
  <c r="AB72" i="14"/>
  <c r="AH72" i="14" s="1"/>
  <c r="AE72" i="14"/>
  <c r="AD72" i="14"/>
  <c r="E35" i="14"/>
  <c r="E40" i="14"/>
  <c r="AB77" i="14"/>
  <c r="AE77" i="14"/>
  <c r="AD77" i="14"/>
  <c r="AC77" i="14"/>
  <c r="AG77" i="14"/>
  <c r="AF77" i="14"/>
  <c r="AD73" i="14"/>
  <c r="AC73" i="14"/>
  <c r="AF73" i="14"/>
  <c r="AG73" i="14"/>
  <c r="AB73" i="14"/>
  <c r="AE73" i="14"/>
  <c r="E36" i="14"/>
  <c r="AG74" i="14"/>
  <c r="AF74" i="14"/>
  <c r="AB74" i="14"/>
  <c r="AD74" i="14"/>
  <c r="AC74" i="14"/>
  <c r="AE74" i="14"/>
  <c r="E37" i="14"/>
  <c r="E34" i="14"/>
  <c r="AE71" i="14"/>
  <c r="AD71" i="14"/>
  <c r="AG71" i="14"/>
  <c r="AF71" i="14"/>
  <c r="AB71" i="14"/>
  <c r="AC71" i="14"/>
  <c r="E33" i="14"/>
  <c r="AC70" i="14"/>
  <c r="AG70" i="14"/>
  <c r="AF70" i="14"/>
  <c r="AB70" i="14"/>
  <c r="AD70" i="14"/>
  <c r="AE70" i="14"/>
  <c r="AG75" i="14"/>
  <c r="AF75" i="14"/>
  <c r="AB75" i="14"/>
  <c r="AE75" i="14"/>
  <c r="AD75" i="14"/>
  <c r="AC75" i="14"/>
  <c r="E38" i="14"/>
  <c r="C2" i="9" a="1"/>
  <c r="C2" i="9" s="1"/>
  <c r="D2" i="9" s="1" a="1"/>
  <c r="D2" i="9" s="1"/>
  <c r="D6" i="7" a="1"/>
  <c r="D6" i="7" s="1"/>
  <c r="B8" i="15"/>
  <c r="E4" i="15" s="1"/>
  <c r="B33" i="15"/>
  <c r="B36" i="15"/>
  <c r="B35" i="15"/>
  <c r="B37" i="15"/>
  <c r="B38" i="15"/>
  <c r="B39" i="15"/>
  <c r="B32" i="15"/>
  <c r="B34" i="15"/>
  <c r="B502" i="5"/>
  <c r="C501" i="5"/>
  <c r="C504" i="5"/>
  <c r="C494" i="5"/>
  <c r="C502" i="5"/>
  <c r="C470" i="5"/>
  <c r="C462" i="5"/>
  <c r="B470" i="5"/>
  <c r="C472" i="5"/>
  <c r="C469" i="5"/>
  <c r="A2" i="6" a="1"/>
  <c r="A2" i="6" s="1"/>
  <c r="C374" i="5"/>
  <c r="C380" i="5"/>
  <c r="C372" i="5"/>
  <c r="C373" i="5"/>
  <c r="B373" i="5"/>
  <c r="C365" i="5"/>
  <c r="B374" i="5"/>
  <c r="C399" i="5"/>
  <c r="B397" i="5"/>
  <c r="C389" i="5"/>
  <c r="C397" i="5"/>
  <c r="C396" i="5"/>
  <c r="C200" i="5"/>
  <c r="C208" i="5"/>
  <c r="B209" i="5"/>
  <c r="C216" i="5"/>
  <c r="B211" i="5"/>
  <c r="B218" i="5"/>
  <c r="C211" i="5"/>
  <c r="C218" i="5"/>
  <c r="C209" i="5"/>
  <c r="C210" i="5"/>
  <c r="B210" i="5"/>
  <c r="C455" i="5"/>
  <c r="C445" i="5"/>
  <c r="B453" i="5"/>
  <c r="C452" i="5"/>
  <c r="C453" i="5"/>
  <c r="C329" i="5"/>
  <c r="B328" i="5"/>
  <c r="C328" i="5"/>
  <c r="C320" i="5"/>
  <c r="C327" i="5"/>
  <c r="B329" i="5"/>
  <c r="C335" i="5"/>
  <c r="C186" i="5"/>
  <c r="B180" i="5"/>
  <c r="C188" i="5"/>
  <c r="C180" i="5"/>
  <c r="C178" i="5"/>
  <c r="B181" i="5"/>
  <c r="C169" i="5"/>
  <c r="C181" i="5"/>
  <c r="C179" i="5"/>
  <c r="B188" i="5"/>
  <c r="B179" i="5"/>
  <c r="C437" i="5"/>
  <c r="C434" i="5"/>
  <c r="B435" i="5"/>
  <c r="C435" i="5"/>
  <c r="C427" i="5"/>
  <c r="C306" i="5"/>
  <c r="C304" i="5"/>
  <c r="B305" i="5"/>
  <c r="C297" i="5"/>
  <c r="B306" i="5"/>
  <c r="C312" i="5"/>
  <c r="C305" i="5"/>
  <c r="C282" i="5"/>
  <c r="B281" i="5"/>
  <c r="C280" i="5"/>
  <c r="C281" i="5"/>
  <c r="C273" i="5"/>
  <c r="B282" i="5"/>
  <c r="C288" i="5"/>
  <c r="C242" i="5"/>
  <c r="B235" i="5"/>
  <c r="C236" i="5"/>
  <c r="C226" i="5"/>
  <c r="C233" i="5"/>
  <c r="C235" i="5"/>
  <c r="B236" i="5"/>
  <c r="C234" i="5"/>
  <c r="B234" i="5"/>
  <c r="C265" i="5"/>
  <c r="C257" i="5"/>
  <c r="C258" i="5"/>
  <c r="C250" i="5"/>
  <c r="C259" i="5"/>
  <c r="B258" i="5"/>
  <c r="B259" i="5"/>
  <c r="C418" i="5"/>
  <c r="C416" i="5"/>
  <c r="C408" i="5"/>
  <c r="C415" i="5"/>
  <c r="B416" i="5"/>
  <c r="C137" i="5"/>
  <c r="B155" i="5"/>
  <c r="B149" i="5"/>
  <c r="C148" i="5"/>
  <c r="B157" i="5"/>
  <c r="C147" i="5"/>
  <c r="C155" i="5"/>
  <c r="B150" i="5"/>
  <c r="C149" i="5"/>
  <c r="C150" i="5"/>
  <c r="C146" i="5"/>
  <c r="B148" i="5"/>
  <c r="B147" i="5"/>
  <c r="C478" i="5"/>
  <c r="B486" i="5"/>
  <c r="C486" i="5"/>
  <c r="C488" i="5"/>
  <c r="C485" i="5"/>
  <c r="C352" i="5"/>
  <c r="C358" i="5"/>
  <c r="B352" i="5"/>
  <c r="C343" i="5"/>
  <c r="B351" i="5"/>
  <c r="C351" i="5"/>
  <c r="C350" i="5"/>
  <c r="K39" i="3" a="1"/>
  <c r="O39" i="3" a="1"/>
  <c r="H39" i="3" a="1"/>
  <c r="L39" i="3" a="1"/>
  <c r="P39" i="3" a="1"/>
  <c r="Q39" i="3"/>
  <c r="E6" i="7" a="1"/>
  <c r="AH75" i="14" l="1"/>
  <c r="AH76" i="14"/>
  <c r="E6" i="7"/>
  <c r="B54" i="15"/>
  <c r="AA84" i="15" s="1"/>
  <c r="C37" i="15"/>
  <c r="D37" i="15" s="1" a="1"/>
  <c r="D37" i="15" s="1"/>
  <c r="AA72" i="15"/>
  <c r="AH70" i="14"/>
  <c r="AH74" i="14"/>
  <c r="AE82" i="14"/>
  <c r="AD82" i="14"/>
  <c r="AG82" i="14"/>
  <c r="AF82" i="14"/>
  <c r="AC82" i="14"/>
  <c r="AB82" i="14"/>
  <c r="B52" i="15"/>
  <c r="AA82" i="15" s="1"/>
  <c r="C35" i="15"/>
  <c r="D35" i="15" s="1" a="1"/>
  <c r="D35" i="15" s="1"/>
  <c r="AA70" i="15"/>
  <c r="AG88" i="14"/>
  <c r="AF88" i="14"/>
  <c r="AC88" i="14"/>
  <c r="AB88" i="14"/>
  <c r="AE88" i="14"/>
  <c r="AD88" i="14"/>
  <c r="AA71" i="15"/>
  <c r="B53" i="15"/>
  <c r="AA83" i="15" s="1"/>
  <c r="C36" i="15"/>
  <c r="D36" i="15" s="1" a="1"/>
  <c r="D36" i="15" s="1"/>
  <c r="AC83" i="14"/>
  <c r="AB83" i="14"/>
  <c r="AH83" i="14" s="1"/>
  <c r="AE83" i="14"/>
  <c r="AD83" i="14"/>
  <c r="AG83" i="14"/>
  <c r="AF83" i="14"/>
  <c r="AE85" i="14"/>
  <c r="AD85" i="14"/>
  <c r="AG85" i="14"/>
  <c r="AF85" i="14"/>
  <c r="AC85" i="14"/>
  <c r="AB85" i="14"/>
  <c r="C33" i="15"/>
  <c r="D33" i="15" s="1" a="1"/>
  <c r="D33" i="15" s="1"/>
  <c r="AA68" i="15"/>
  <c r="B50" i="15"/>
  <c r="AA80" i="15" s="1"/>
  <c r="AC89" i="14"/>
  <c r="AB89" i="14"/>
  <c r="AG89" i="14"/>
  <c r="AF89" i="14"/>
  <c r="AE89" i="14"/>
  <c r="AD89" i="14"/>
  <c r="B51" i="15"/>
  <c r="AA81" i="15" s="1"/>
  <c r="C34" i="15"/>
  <c r="D34" i="15" s="1" a="1"/>
  <c r="D34" i="15" s="1"/>
  <c r="AA69" i="15"/>
  <c r="AF86" i="14"/>
  <c r="AC86" i="14"/>
  <c r="AE86" i="14"/>
  <c r="AD86" i="14"/>
  <c r="AB86" i="14"/>
  <c r="AG86" i="14"/>
  <c r="AH73" i="14"/>
  <c r="AE84" i="14"/>
  <c r="AD84" i="14"/>
  <c r="AF84" i="14"/>
  <c r="AC84" i="14"/>
  <c r="AG84" i="14"/>
  <c r="AB84" i="14"/>
  <c r="AH71" i="14"/>
  <c r="AE87" i="14"/>
  <c r="AD87" i="14"/>
  <c r="AG87" i="14"/>
  <c r="AF87" i="14"/>
  <c r="AC87" i="14"/>
  <c r="AB87" i="14"/>
  <c r="C32" i="15"/>
  <c r="D32" i="15" s="1" a="1"/>
  <c r="D32" i="15" s="1"/>
  <c r="B49" i="15"/>
  <c r="C44" i="15"/>
  <c r="C45" i="15"/>
  <c r="AA67" i="15"/>
  <c r="C39" i="15"/>
  <c r="D39" i="15" s="1" a="1"/>
  <c r="D39" i="15" s="1"/>
  <c r="AA74" i="15"/>
  <c r="B56" i="15"/>
  <c r="AA86" i="15" s="1"/>
  <c r="AA73" i="15"/>
  <c r="B55" i="15"/>
  <c r="AA85" i="15" s="1"/>
  <c r="C38" i="15"/>
  <c r="D38" i="15" s="1" a="1"/>
  <c r="D38" i="15" s="1"/>
  <c r="AH77" i="14"/>
  <c r="C79" i="6"/>
  <c r="D147" i="5"/>
  <c r="F147" i="5"/>
  <c r="D140" i="6"/>
  <c r="E265" i="5"/>
  <c r="G265" i="5"/>
  <c r="D171" i="6"/>
  <c r="G335" i="5"/>
  <c r="E335" i="5"/>
  <c r="D181" i="6"/>
  <c r="G352" i="5"/>
  <c r="E352" i="5"/>
  <c r="D78" i="6"/>
  <c r="G146" i="5"/>
  <c r="E146" i="5"/>
  <c r="C81" i="6"/>
  <c r="D149" i="5"/>
  <c r="F149" i="5"/>
  <c r="C137" i="6"/>
  <c r="F259" i="5"/>
  <c r="D259" i="5"/>
  <c r="D119" i="6"/>
  <c r="E234" i="5"/>
  <c r="G234" i="5"/>
  <c r="D151" i="6"/>
  <c r="G288" i="5"/>
  <c r="E288" i="5"/>
  <c r="D161" i="6"/>
  <c r="E312" i="5"/>
  <c r="G312" i="5"/>
  <c r="D435" i="5"/>
  <c r="F435" i="5"/>
  <c r="C205" i="6"/>
  <c r="C95" i="6"/>
  <c r="F181" i="5"/>
  <c r="D181" i="5"/>
  <c r="D166" i="6"/>
  <c r="G327" i="5"/>
  <c r="E327" i="5"/>
  <c r="B452" i="5"/>
  <c r="B455" i="5"/>
  <c r="D445" i="5" a="1"/>
  <c r="D445" i="5" s="1"/>
  <c r="C109" i="6"/>
  <c r="D211" i="5"/>
  <c r="F211" i="5"/>
  <c r="C193" i="6"/>
  <c r="D397" i="5"/>
  <c r="F397" i="5"/>
  <c r="G374" i="5"/>
  <c r="E374" i="5"/>
  <c r="G502" i="5"/>
  <c r="E502" i="5"/>
  <c r="C181" i="6"/>
  <c r="F352" i="5"/>
  <c r="D352" i="5"/>
  <c r="C120" i="6"/>
  <c r="F235" i="5"/>
  <c r="D235" i="5"/>
  <c r="D184" i="6"/>
  <c r="G358" i="5"/>
  <c r="E358" i="5"/>
  <c r="D80" i="6"/>
  <c r="G148" i="5"/>
  <c r="E148" i="5"/>
  <c r="D201" i="6"/>
  <c r="E418" i="5"/>
  <c r="G418" i="5"/>
  <c r="D124" i="6"/>
  <c r="G242" i="5"/>
  <c r="E242" i="5"/>
  <c r="D205" i="6"/>
  <c r="G435" i="5"/>
  <c r="H435" i="5" s="1"/>
  <c r="E435" i="5"/>
  <c r="B178" i="5"/>
  <c r="D169" i="5" a="1"/>
  <c r="B186" i="5"/>
  <c r="C212" i="6"/>
  <c r="D453" i="5"/>
  <c r="F453" i="5"/>
  <c r="G380" i="5"/>
  <c r="E380" i="5"/>
  <c r="G485" i="5"/>
  <c r="E485" i="5"/>
  <c r="C85" i="6"/>
  <c r="D155" i="5"/>
  <c r="F155" i="5"/>
  <c r="C136" i="6"/>
  <c r="D258" i="5"/>
  <c r="F258" i="5"/>
  <c r="C148" i="6"/>
  <c r="F282" i="5"/>
  <c r="D282" i="5"/>
  <c r="E434" i="5"/>
  <c r="G434" i="5"/>
  <c r="D204" i="6"/>
  <c r="D320" i="5" a="1"/>
  <c r="D320" i="5" s="1"/>
  <c r="B327" i="5"/>
  <c r="B335" i="5"/>
  <c r="D112" i="6"/>
  <c r="E216" i="5"/>
  <c r="G216" i="5"/>
  <c r="D195" i="6"/>
  <c r="G399" i="5"/>
  <c r="E399" i="5"/>
  <c r="D494" i="5" a="1"/>
  <c r="D494" i="5" s="1"/>
  <c r="B501" i="5"/>
  <c r="B504" i="5"/>
  <c r="D148" i="6"/>
  <c r="E282" i="5"/>
  <c r="G282" i="5"/>
  <c r="G452" i="5"/>
  <c r="E452" i="5"/>
  <c r="D211" i="6"/>
  <c r="D193" i="6"/>
  <c r="E397" i="5"/>
  <c r="G397" i="5"/>
  <c r="D224" i="6"/>
  <c r="E470" i="5"/>
  <c r="G470" i="5"/>
  <c r="C80" i="6"/>
  <c r="F148" i="5"/>
  <c r="D148" i="5"/>
  <c r="C119" i="6"/>
  <c r="F234" i="5"/>
  <c r="H234" i="5" s="1"/>
  <c r="D234" i="5"/>
  <c r="D157" i="6"/>
  <c r="E305" i="5"/>
  <c r="G305" i="5"/>
  <c r="C168" i="6"/>
  <c r="D329" i="5"/>
  <c r="F329" i="5"/>
  <c r="C114" i="6"/>
  <c r="F218" i="5"/>
  <c r="D218" i="5"/>
  <c r="B399" i="5"/>
  <c r="D389" i="5" a="1"/>
  <c r="D389" i="5" s="1"/>
  <c r="B396" i="5"/>
  <c r="D82" i="6"/>
  <c r="C157" i="5"/>
  <c r="G150" i="5"/>
  <c r="E150" i="5"/>
  <c r="C121" i="6"/>
  <c r="D236" i="5"/>
  <c r="F236" i="5"/>
  <c r="C158" i="6"/>
  <c r="F306" i="5"/>
  <c r="D306" i="5"/>
  <c r="D92" i="6"/>
  <c r="E178" i="5"/>
  <c r="G178" i="5"/>
  <c r="D214" i="6"/>
  <c r="G455" i="5"/>
  <c r="E455" i="5"/>
  <c r="D179" i="6"/>
  <c r="E350" i="5"/>
  <c r="G350" i="5"/>
  <c r="G488" i="5"/>
  <c r="E488" i="5"/>
  <c r="D81" i="6"/>
  <c r="G149" i="5"/>
  <c r="E149" i="5"/>
  <c r="D137" i="5" a="1"/>
  <c r="B146" i="5"/>
  <c r="D137" i="6"/>
  <c r="E259" i="5"/>
  <c r="G259" i="5"/>
  <c r="D120" i="6"/>
  <c r="G235" i="5"/>
  <c r="E235" i="5"/>
  <c r="D273" i="5" a="1"/>
  <c r="D273" i="5" s="1"/>
  <c r="B288" i="5"/>
  <c r="B280" i="5"/>
  <c r="B304" i="5"/>
  <c r="D297" i="5" a="1"/>
  <c r="D297" i="5" s="1"/>
  <c r="B312" i="5"/>
  <c r="D207" i="6"/>
  <c r="G437" i="5"/>
  <c r="E437" i="5"/>
  <c r="D94" i="6"/>
  <c r="G180" i="5"/>
  <c r="E180" i="5"/>
  <c r="D167" i="6"/>
  <c r="G328" i="5"/>
  <c r="E328" i="5"/>
  <c r="C108" i="6"/>
  <c r="F210" i="5"/>
  <c r="D210" i="5"/>
  <c r="C107" i="6"/>
  <c r="D209" i="5"/>
  <c r="F209" i="5"/>
  <c r="F374" i="5"/>
  <c r="D374" i="5"/>
  <c r="E469" i="5"/>
  <c r="D223" i="6"/>
  <c r="G469" i="5"/>
  <c r="G504" i="5"/>
  <c r="E504" i="5"/>
  <c r="C87" i="6"/>
  <c r="F157" i="5"/>
  <c r="D157" i="5"/>
  <c r="B434" i="5"/>
  <c r="B437" i="5"/>
  <c r="D427" i="5" a="1"/>
  <c r="D427" i="5" s="1"/>
  <c r="D180" i="6"/>
  <c r="E351" i="5"/>
  <c r="G351" i="5"/>
  <c r="G486" i="5"/>
  <c r="E486" i="5"/>
  <c r="C199" i="6"/>
  <c r="F416" i="5"/>
  <c r="D416" i="5"/>
  <c r="D250" i="5" a="1"/>
  <c r="D250" i="5" s="1"/>
  <c r="B265" i="5"/>
  <c r="B257" i="5"/>
  <c r="D147" i="6"/>
  <c r="E281" i="5"/>
  <c r="G281" i="5"/>
  <c r="D100" i="6"/>
  <c r="G188" i="5"/>
  <c r="E188" i="5"/>
  <c r="D108" i="6"/>
  <c r="E210" i="5"/>
  <c r="G210" i="5"/>
  <c r="D365" i="5" a="1"/>
  <c r="D365" i="5" s="1"/>
  <c r="B372" i="5"/>
  <c r="B380" i="5"/>
  <c r="C180" i="6"/>
  <c r="F351" i="5"/>
  <c r="D351" i="5"/>
  <c r="D486" i="5"/>
  <c r="F486" i="5"/>
  <c r="H486" i="5" s="1"/>
  <c r="D85" i="6"/>
  <c r="E155" i="5"/>
  <c r="G155" i="5"/>
  <c r="D198" i="6"/>
  <c r="G415" i="5"/>
  <c r="E415" i="5"/>
  <c r="D136" i="6"/>
  <c r="E258" i="5"/>
  <c r="G258" i="5"/>
  <c r="B242" i="5"/>
  <c r="D226" i="5" a="1"/>
  <c r="D226" i="5" s="1"/>
  <c r="B233" i="5"/>
  <c r="D146" i="6"/>
  <c r="G280" i="5"/>
  <c r="E280" i="5"/>
  <c r="E304" i="5"/>
  <c r="G304" i="5"/>
  <c r="D156" i="6"/>
  <c r="C100" i="6"/>
  <c r="D188" i="5"/>
  <c r="F188" i="5"/>
  <c r="C94" i="6"/>
  <c r="D180" i="5"/>
  <c r="F180" i="5"/>
  <c r="D168" i="6"/>
  <c r="E329" i="5"/>
  <c r="G329" i="5"/>
  <c r="D107" i="6"/>
  <c r="E209" i="5"/>
  <c r="G209" i="5"/>
  <c r="D200" i="5" a="1"/>
  <c r="D200" i="5" s="1"/>
  <c r="B208" i="5"/>
  <c r="B216" i="5"/>
  <c r="F373" i="5"/>
  <c r="D373" i="5"/>
  <c r="C224" i="6"/>
  <c r="F470" i="5"/>
  <c r="D470" i="5"/>
  <c r="F502" i="5"/>
  <c r="D502" i="5"/>
  <c r="D199" i="6"/>
  <c r="G416" i="5"/>
  <c r="E416" i="5"/>
  <c r="D95" i="6"/>
  <c r="G181" i="5"/>
  <c r="E181" i="5"/>
  <c r="D109" i="6"/>
  <c r="G211" i="5"/>
  <c r="E211" i="5"/>
  <c r="G372" i="5"/>
  <c r="E372" i="5"/>
  <c r="C82" i="6"/>
  <c r="F150" i="5"/>
  <c r="D150" i="5"/>
  <c r="D118" i="6"/>
  <c r="E233" i="5"/>
  <c r="G233" i="5"/>
  <c r="C157" i="6"/>
  <c r="F305" i="5"/>
  <c r="D305" i="5"/>
  <c r="C93" i="6"/>
  <c r="F179" i="5"/>
  <c r="D179" i="5"/>
  <c r="C167" i="6"/>
  <c r="D328" i="5"/>
  <c r="F328" i="5"/>
  <c r="H328" i="5" s="1"/>
  <c r="D106" i="6"/>
  <c r="G208" i="5"/>
  <c r="E208" i="5"/>
  <c r="D226" i="6"/>
  <c r="E472" i="5"/>
  <c r="G472" i="5"/>
  <c r="E501" i="5"/>
  <c r="G501" i="5"/>
  <c r="D343" i="5" a="1"/>
  <c r="D343" i="5" s="1"/>
  <c r="B350" i="5"/>
  <c r="B358" i="5"/>
  <c r="B485" i="5"/>
  <c r="B488" i="5"/>
  <c r="D478" i="5" a="1"/>
  <c r="D478" i="5" s="1"/>
  <c r="D79" i="6"/>
  <c r="E147" i="5"/>
  <c r="G147" i="5"/>
  <c r="B415" i="5"/>
  <c r="B418" i="5"/>
  <c r="D408" i="5" a="1"/>
  <c r="D408" i="5" s="1"/>
  <c r="D135" i="6"/>
  <c r="E257" i="5"/>
  <c r="G257" i="5"/>
  <c r="D121" i="6"/>
  <c r="E236" i="5"/>
  <c r="G236" i="5"/>
  <c r="C147" i="6"/>
  <c r="F281" i="5"/>
  <c r="H281" i="5" s="1"/>
  <c r="D281" i="5"/>
  <c r="D158" i="6"/>
  <c r="E306" i="5"/>
  <c r="G306" i="5"/>
  <c r="D93" i="6"/>
  <c r="E179" i="5"/>
  <c r="G179" i="5"/>
  <c r="D98" i="6"/>
  <c r="E186" i="5"/>
  <c r="G186" i="5"/>
  <c r="D212" i="6"/>
  <c r="G453" i="5"/>
  <c r="E453" i="5"/>
  <c r="G218" i="5"/>
  <c r="D114" i="6"/>
  <c r="E218" i="5"/>
  <c r="D192" i="6"/>
  <c r="G396" i="5"/>
  <c r="E396" i="5"/>
  <c r="G373" i="5"/>
  <c r="E373" i="5"/>
  <c r="B469" i="5"/>
  <c r="B472" i="5"/>
  <c r="D462" i="5" a="1"/>
  <c r="D462" i="5" s="1"/>
  <c r="F6" i="7" a="1"/>
  <c r="F39" i="3" a="1"/>
  <c r="G39" i="3" a="1"/>
  <c r="E142" i="5" a="1"/>
  <c r="E140" i="5" a="1"/>
  <c r="E170" i="5" a="1"/>
  <c r="E139" i="5" a="1"/>
  <c r="E172" i="5" a="1"/>
  <c r="E141" i="5" a="1"/>
  <c r="F37" i="15"/>
  <c r="J218" i="5" a="1"/>
  <c r="K504" i="5" a="1"/>
  <c r="K501" i="5" a="1"/>
  <c r="K329" i="5" a="1"/>
  <c r="K305" i="5" a="1"/>
  <c r="J236" i="5" a="1"/>
  <c r="K208" i="5" a="1"/>
  <c r="J258" i="5" a="1"/>
  <c r="L39" i="3"/>
  <c r="F33" i="15"/>
  <c r="K180" i="5" a="1"/>
  <c r="K146" i="5" a="1"/>
  <c r="J502" i="5" a="1"/>
  <c r="J235" i="5" a="1"/>
  <c r="K434" i="5" a="1"/>
  <c r="J374" i="5" a="1"/>
  <c r="E34" i="15" a="1"/>
  <c r="J210" i="5" a="1"/>
  <c r="F32" i="15"/>
  <c r="K147" i="5" a="1"/>
  <c r="K149" i="5" a="1"/>
  <c r="J435" i="5" a="1"/>
  <c r="K472" i="5" a="1"/>
  <c r="J179" i="5" a="1"/>
  <c r="K352" i="5" a="1"/>
  <c r="K351" i="5" a="1"/>
  <c r="J209" i="5" a="1"/>
  <c r="K288" i="5" a="1"/>
  <c r="K150" i="5" a="1"/>
  <c r="K179" i="5" a="1"/>
  <c r="E35" i="15" a="1"/>
  <c r="J486" i="5" a="1"/>
  <c r="E32" i="15" a="1"/>
  <c r="O39" i="3"/>
  <c r="F35" i="15"/>
  <c r="K235" i="5" a="1"/>
  <c r="K155" i="5" a="1"/>
  <c r="K242" i="5" a="1"/>
  <c r="K485" i="5" a="1"/>
  <c r="K415" i="5" a="1"/>
  <c r="K178" i="5" a="1"/>
  <c r="K470" i="5" a="1"/>
  <c r="J148" i="5" a="1"/>
  <c r="J282" i="5" a="1"/>
  <c r="K374" i="5" a="1"/>
  <c r="K306" i="5" a="1"/>
  <c r="K304" i="5" a="1"/>
  <c r="K188" i="5" a="1"/>
  <c r="K502" i="5" a="1"/>
  <c r="K259" i="5" a="1"/>
  <c r="K236" i="5" a="1"/>
  <c r="H39" i="3"/>
  <c r="K210" i="5" a="1"/>
  <c r="J306" i="5" a="1"/>
  <c r="K372" i="5" a="1"/>
  <c r="P39" i="3"/>
  <c r="F36" i="15"/>
  <c r="F34" i="15"/>
  <c r="E39" i="15" a="1"/>
  <c r="K350" i="5" a="1"/>
  <c r="K258" i="5" a="1"/>
  <c r="K328" i="5" a="1"/>
  <c r="K234" i="5" a="1"/>
  <c r="K327" i="5" a="1"/>
  <c r="K486" i="5" a="1"/>
  <c r="E38" i="15" a="1"/>
  <c r="K418" i="5" a="1"/>
  <c r="J453" i="5" a="1"/>
  <c r="K358" i="5" a="1"/>
  <c r="K218" i="5" a="1"/>
  <c r="K265" i="5" a="1"/>
  <c r="F38" i="15"/>
  <c r="K209" i="5" a="1"/>
  <c r="K397" i="5" a="1"/>
  <c r="K281" i="5" a="1"/>
  <c r="J259" i="5" a="1"/>
  <c r="J157" i="5" a="1"/>
  <c r="K312" i="5" a="1"/>
  <c r="J155" i="5" a="1"/>
  <c r="J147" i="5" a="1"/>
  <c r="J352" i="5" a="1"/>
  <c r="J397" i="5" a="1"/>
  <c r="E37" i="15" a="1"/>
  <c r="K416" i="5" a="1"/>
  <c r="J329" i="5" a="1"/>
  <c r="K396" i="5" a="1"/>
  <c r="K39" i="3"/>
  <c r="F39" i="15"/>
  <c r="E33" i="15" a="1"/>
  <c r="E36" i="15" a="1"/>
  <c r="E171" i="5" a="1"/>
  <c r="K455" i="5" a="1"/>
  <c r="K469" i="5" a="1"/>
  <c r="J351" i="5" a="1"/>
  <c r="J470" i="5" a="1"/>
  <c r="K233" i="5" a="1"/>
  <c r="J180" i="5" a="1"/>
  <c r="K211" i="5" a="1"/>
  <c r="J328" i="5" a="1"/>
  <c r="K453" i="5" a="1"/>
  <c r="J181" i="5" a="1"/>
  <c r="J211" i="5" a="1"/>
  <c r="K216" i="5" a="1"/>
  <c r="K452" i="5" a="1"/>
  <c r="E138" i="5" a="1"/>
  <c r="K437" i="5" a="1"/>
  <c r="K280" i="5" a="1"/>
  <c r="K373" i="5" a="1"/>
  <c r="J373" i="5" a="1"/>
  <c r="K257" i="5" a="1"/>
  <c r="J281" i="5" a="1"/>
  <c r="J305" i="5" a="1"/>
  <c r="K181" i="5" a="1"/>
  <c r="K148" i="5" a="1"/>
  <c r="K399" i="5" a="1"/>
  <c r="K488" i="5" a="1"/>
  <c r="K186" i="5" a="1"/>
  <c r="J150" i="5" a="1"/>
  <c r="K335" i="5" a="1"/>
  <c r="J149" i="5" a="1"/>
  <c r="K435" i="5" a="1"/>
  <c r="K380" i="5" a="1"/>
  <c r="K282" i="5" a="1"/>
  <c r="J234" i="5" a="1"/>
  <c r="J416" i="5" a="1"/>
  <c r="J188" i="5" a="1"/>
  <c r="H150" i="5" l="1"/>
  <c r="H374" i="5"/>
  <c r="F44" i="15" a="1"/>
  <c r="F44" i="15" s="1"/>
  <c r="H305" i="5"/>
  <c r="H502" i="5"/>
  <c r="H470" i="5"/>
  <c r="M39" i="3"/>
  <c r="AH84" i="14"/>
  <c r="AH88" i="14"/>
  <c r="AH82" i="14"/>
  <c r="K396" i="5"/>
  <c r="K416" i="5"/>
  <c r="J157" i="5"/>
  <c r="K486" i="5"/>
  <c r="K372" i="5"/>
  <c r="K211" i="5"/>
  <c r="K373" i="5"/>
  <c r="K236" i="5"/>
  <c r="F121" i="6" s="1"/>
  <c r="K501" i="5"/>
  <c r="J328" i="5"/>
  <c r="K280" i="5"/>
  <c r="K150" i="5"/>
  <c r="K178" i="5"/>
  <c r="J210" i="5"/>
  <c r="K265" i="5"/>
  <c r="F140" i="6" s="1"/>
  <c r="J486" i="5"/>
  <c r="K452" i="5"/>
  <c r="K233" i="5"/>
  <c r="K455" i="5"/>
  <c r="K374" i="5"/>
  <c r="J179" i="5"/>
  <c r="J234" i="5"/>
  <c r="J258" i="5"/>
  <c r="E136" i="6" s="1"/>
  <c r="E38" i="15"/>
  <c r="AB73" i="15"/>
  <c r="AE73" i="15"/>
  <c r="AC73" i="15"/>
  <c r="AF73" i="15"/>
  <c r="AG73" i="15"/>
  <c r="AD73" i="15"/>
  <c r="AB72" i="15"/>
  <c r="AE72" i="15"/>
  <c r="AD72" i="15"/>
  <c r="AF72" i="15"/>
  <c r="AG72" i="15"/>
  <c r="AC72" i="15"/>
  <c r="E37" i="15"/>
  <c r="J281" i="5"/>
  <c r="K327" i="5"/>
  <c r="J306" i="5"/>
  <c r="K415" i="5"/>
  <c r="E34" i="15"/>
  <c r="AB69" i="15"/>
  <c r="AE69" i="15"/>
  <c r="AD69" i="15"/>
  <c r="AC69" i="15"/>
  <c r="AF69" i="15"/>
  <c r="AG69" i="15"/>
  <c r="E36" i="15"/>
  <c r="AE71" i="15"/>
  <c r="AC71" i="15"/>
  <c r="AD71" i="15"/>
  <c r="AG71" i="15"/>
  <c r="AF71" i="15"/>
  <c r="AB71" i="15"/>
  <c r="K259" i="5"/>
  <c r="K504" i="5"/>
  <c r="J259" i="5"/>
  <c r="K453" i="5"/>
  <c r="K288" i="5"/>
  <c r="K472" i="5"/>
  <c r="K399" i="5"/>
  <c r="K218" i="5"/>
  <c r="F114" i="6" s="1"/>
  <c r="J329" i="5"/>
  <c r="J397" i="5"/>
  <c r="K488" i="5"/>
  <c r="K437" i="5"/>
  <c r="J282" i="5"/>
  <c r="K485" i="5"/>
  <c r="J374" i="5"/>
  <c r="K208" i="5"/>
  <c r="F106" i="6" s="1"/>
  <c r="K257" i="5"/>
  <c r="K380" i="5"/>
  <c r="J305" i="5"/>
  <c r="K234" i="5"/>
  <c r="J148" i="5"/>
  <c r="J435" i="5"/>
  <c r="K434" i="5"/>
  <c r="E138" i="5"/>
  <c r="K502" i="5"/>
  <c r="J351" i="5"/>
  <c r="K328" i="5"/>
  <c r="J150" i="5"/>
  <c r="K435" i="5"/>
  <c r="F50" i="15"/>
  <c r="F55" i="15"/>
  <c r="AD67" i="15"/>
  <c r="F53" i="15"/>
  <c r="F56" i="15"/>
  <c r="AC67" i="15"/>
  <c r="AG67" i="15"/>
  <c r="F52" i="15"/>
  <c r="F51" i="15"/>
  <c r="AB67" i="15"/>
  <c r="AF67" i="15"/>
  <c r="F54" i="15"/>
  <c r="AE67" i="15"/>
  <c r="F49" i="15"/>
  <c r="E32" i="15"/>
  <c r="AE70" i="15"/>
  <c r="AD70" i="15"/>
  <c r="AC70" i="15"/>
  <c r="AG70" i="15"/>
  <c r="AF70" i="15"/>
  <c r="AB70" i="15"/>
  <c r="E35" i="15"/>
  <c r="K281" i="5"/>
  <c r="K258" i="5"/>
  <c r="K149" i="5"/>
  <c r="J235" i="5"/>
  <c r="J236" i="5"/>
  <c r="J218" i="5"/>
  <c r="K181" i="5"/>
  <c r="J149" i="5"/>
  <c r="J209" i="5"/>
  <c r="K242" i="5"/>
  <c r="J502" i="5"/>
  <c r="K358" i="5"/>
  <c r="J181" i="5"/>
  <c r="K469" i="5"/>
  <c r="K470" i="5"/>
  <c r="J188" i="5"/>
  <c r="K335" i="5"/>
  <c r="E33" i="15"/>
  <c r="AF68" i="15"/>
  <c r="AD68" i="15"/>
  <c r="AB68" i="15"/>
  <c r="AE68" i="15"/>
  <c r="AG68" i="15"/>
  <c r="AC68" i="15"/>
  <c r="K186" i="5"/>
  <c r="F98" i="6" s="1"/>
  <c r="J352" i="5"/>
  <c r="K397" i="5"/>
  <c r="K350" i="5"/>
  <c r="K210" i="5"/>
  <c r="K216" i="5"/>
  <c r="J470" i="5"/>
  <c r="K305" i="5"/>
  <c r="K188" i="5"/>
  <c r="J147" i="5"/>
  <c r="K209" i="5"/>
  <c r="K282" i="5"/>
  <c r="K148" i="5"/>
  <c r="K155" i="5"/>
  <c r="K146" i="5"/>
  <c r="F78" i="6" s="1"/>
  <c r="J453" i="5"/>
  <c r="K179" i="5"/>
  <c r="J155" i="5"/>
  <c r="J211" i="5"/>
  <c r="K351" i="5"/>
  <c r="K147" i="5"/>
  <c r="K180" i="5"/>
  <c r="F94" i="6" s="1"/>
  <c r="K329" i="5"/>
  <c r="K304" i="5"/>
  <c r="K312" i="5"/>
  <c r="J180" i="5"/>
  <c r="K352" i="5"/>
  <c r="K235" i="5"/>
  <c r="E171" i="5"/>
  <c r="K418" i="5"/>
  <c r="K306" i="5"/>
  <c r="J416" i="5"/>
  <c r="J373" i="5"/>
  <c r="AC74" i="15"/>
  <c r="AB74" i="15"/>
  <c r="AD74" i="15"/>
  <c r="AE74" i="15"/>
  <c r="AG74" i="15"/>
  <c r="AF74" i="15"/>
  <c r="E39" i="15"/>
  <c r="H180" i="5"/>
  <c r="AH89" i="14"/>
  <c r="CL44" i="15" a="1"/>
  <c r="CL44" i="15" s="1"/>
  <c r="CW44" i="15" a="1"/>
  <c r="CW44" i="15" s="1"/>
  <c r="DN44" i="15" a="1"/>
  <c r="DN44" i="15" s="1"/>
  <c r="LU44" i="15" a="1"/>
  <c r="LU44" i="15" s="1"/>
  <c r="LV44" i="15" a="1"/>
  <c r="LV44" i="15" s="1"/>
  <c r="GU44" i="15" a="1"/>
  <c r="GU44" i="15" s="1"/>
  <c r="FT44" i="15" a="1"/>
  <c r="FT44" i="15" s="1"/>
  <c r="KM44" i="15" a="1"/>
  <c r="KM44" i="15" s="1"/>
  <c r="CY44" i="15" a="1"/>
  <c r="CY44" i="15" s="1"/>
  <c r="BU44" i="15" a="1"/>
  <c r="BU44" i="15" s="1"/>
  <c r="OE44" i="15" a="1"/>
  <c r="OE44" i="15" s="1"/>
  <c r="SS44" i="15" a="1"/>
  <c r="SS44" i="15" s="1"/>
  <c r="ST44" i="15" a="1"/>
  <c r="ST44" i="15" s="1"/>
  <c r="SN44" i="15" a="1"/>
  <c r="SN44" i="15" s="1"/>
  <c r="DW44" i="15" a="1"/>
  <c r="DW44" i="15" s="1"/>
  <c r="CV44" i="15" a="1"/>
  <c r="CV44" i="15" s="1"/>
  <c r="CK44" i="15" a="1"/>
  <c r="CK44" i="15" s="1"/>
  <c r="GG44" i="15" a="1"/>
  <c r="GG44" i="15" s="1"/>
  <c r="BZ44" i="15" a="1"/>
  <c r="BZ44" i="15" s="1"/>
  <c r="PW44" i="15" a="1"/>
  <c r="PW44" i="15" s="1"/>
  <c r="SO44" i="15" a="1"/>
  <c r="SO44" i="15" s="1"/>
  <c r="SP44" i="15" a="1"/>
  <c r="SP44" i="15" s="1"/>
  <c r="SF44" i="15" a="1"/>
  <c r="SF44" i="15" s="1"/>
  <c r="SR44" i="15" a="1"/>
  <c r="SR44" i="15" s="1"/>
  <c r="CR44" i="15" a="1"/>
  <c r="CR44" i="15" s="1"/>
  <c r="AY44" i="15" a="1"/>
  <c r="AY44" i="15" s="1"/>
  <c r="X44" i="15" a="1"/>
  <c r="X44" i="15" s="1"/>
  <c r="CE44" i="15" a="1"/>
  <c r="CE44" i="15" s="1"/>
  <c r="QQ44" i="15" a="1"/>
  <c r="QQ44" i="15" s="1"/>
  <c r="SK44" i="15" a="1"/>
  <c r="SK44" i="15" s="1"/>
  <c r="SL44" i="15" a="1"/>
  <c r="SL44" i="15" s="1"/>
  <c r="RX44" i="15" a="1"/>
  <c r="RX44" i="15" s="1"/>
  <c r="SJ44" i="15" a="1"/>
  <c r="SJ44" i="15" s="1"/>
  <c r="CN44" i="15" a="1"/>
  <c r="CN44" i="15" s="1"/>
  <c r="KE44" i="15" a="1"/>
  <c r="KE44" i="15" s="1"/>
  <c r="AZ44" i="15" a="1"/>
  <c r="AZ44" i="15" s="1"/>
  <c r="M44" i="15" a="1"/>
  <c r="M44" i="15" s="1"/>
  <c r="MX44" i="15" a="1"/>
  <c r="MX44" i="15" s="1"/>
  <c r="GV44" i="15" a="1"/>
  <c r="GV44" i="15" s="1"/>
  <c r="OO44" i="15" a="1"/>
  <c r="OO44" i="15" s="1"/>
  <c r="IG44" i="15" a="1"/>
  <c r="IG44" i="15" s="1"/>
  <c r="SC44" i="15" a="1"/>
  <c r="SC44" i="15" s="1"/>
  <c r="QJ44" i="15" a="1"/>
  <c r="QJ44" i="15" s="1"/>
  <c r="BT44" i="15" a="1"/>
  <c r="BT44" i="15" s="1"/>
  <c r="RU44" i="15" a="1"/>
  <c r="RU44" i="15" s="1"/>
  <c r="FF44" i="15" a="1"/>
  <c r="FF44" i="15" s="1"/>
  <c r="GD44" i="15" a="1"/>
  <c r="GD44" i="15" s="1"/>
  <c r="OL44" i="15" a="1"/>
  <c r="OL44" i="15" s="1"/>
  <c r="IJ44" i="15" a="1"/>
  <c r="IJ44" i="15" s="1"/>
  <c r="CH44" i="15" a="1"/>
  <c r="CH44" i="15" s="1"/>
  <c r="IL44" i="15" a="1"/>
  <c r="IL44" i="15" s="1"/>
  <c r="QW44" i="15" a="1"/>
  <c r="QW44" i="15" s="1"/>
  <c r="OF44" i="15" a="1"/>
  <c r="OF44" i="15" s="1"/>
  <c r="GS44" i="15" a="1"/>
  <c r="GS44" i="15" s="1"/>
  <c r="NE44" i="15" a="1"/>
  <c r="NE44" i="15" s="1"/>
  <c r="GH44" i="15" a="1"/>
  <c r="GH44" i="15" s="1"/>
  <c r="LM44" i="15" a="1"/>
  <c r="LM44" i="15" s="1"/>
  <c r="GM44" i="15" a="1"/>
  <c r="GM44" i="15" s="1"/>
  <c r="LO44" i="15" a="1"/>
  <c r="LO44" i="15" s="1"/>
  <c r="SA44" i="15" a="1"/>
  <c r="SA44" i="15" s="1"/>
  <c r="CC44" i="15" a="1"/>
  <c r="CC44" i="15" s="1"/>
  <c r="KX44" i="15" a="1"/>
  <c r="KX44" i="15" s="1"/>
  <c r="EV44" i="15" a="1"/>
  <c r="EV44" i="15" s="1"/>
  <c r="AB44" i="15" a="1"/>
  <c r="AB44" i="15" s="1"/>
  <c r="NT44" i="15" a="1"/>
  <c r="NT44" i="15" s="1"/>
  <c r="RS44" i="15" a="1"/>
  <c r="RS44" i="15" s="1"/>
  <c r="FU44" i="15" a="1"/>
  <c r="FU44" i="15" s="1"/>
  <c r="LQ44" i="15" a="1"/>
  <c r="LQ44" i="15" s="1"/>
  <c r="MR44" i="15" a="1"/>
  <c r="MR44" i="15" s="1"/>
  <c r="SM44" i="15" a="1"/>
  <c r="SM44" i="15" s="1"/>
  <c r="AA44" i="15" a="1"/>
  <c r="AA44" i="15" s="1"/>
  <c r="FQ44" i="15" a="1"/>
  <c r="FQ44" i="15" s="1"/>
  <c r="ID44" i="15" a="1"/>
  <c r="ID44" i="15" s="1"/>
  <c r="KO44" i="15" a="1"/>
  <c r="KO44" i="15" s="1"/>
  <c r="KP44" i="15" a="1"/>
  <c r="KP44" i="15" s="1"/>
  <c r="FO44" i="15" a="1"/>
  <c r="FO44" i="15" s="1"/>
  <c r="EN44" i="15" a="1"/>
  <c r="EN44" i="15" s="1"/>
  <c r="BF44" i="15" a="1"/>
  <c r="BF44" i="15" s="1"/>
  <c r="BH44" i="15" a="1"/>
  <c r="BH44" i="15" s="1"/>
  <c r="DK44" i="15" a="1"/>
  <c r="DK44" i="15" s="1"/>
  <c r="GK44" i="15" a="1"/>
  <c r="GK44" i="15" s="1"/>
  <c r="RM44" i="15" a="1"/>
  <c r="RM44" i="15" s="1"/>
  <c r="RN44" i="15" a="1"/>
  <c r="RN44" i="15" s="1"/>
  <c r="QB44" i="15" a="1"/>
  <c r="QB44" i="15" s="1"/>
  <c r="QN44" i="15" a="1"/>
  <c r="QN44" i="15" s="1"/>
  <c r="BP44" i="15" a="1"/>
  <c r="BP44" i="15" s="1"/>
  <c r="JO44" i="15" a="1"/>
  <c r="JO44" i="15" s="1"/>
  <c r="CA44" i="15" a="1"/>
  <c r="CA44" i="15" s="1"/>
  <c r="DQ44" i="15" a="1"/>
  <c r="DQ44" i="15" s="1"/>
  <c r="HJ44" i="15" a="1"/>
  <c r="HJ44" i="15" s="1"/>
  <c r="RI44" i="15" a="1"/>
  <c r="RI44" i="15" s="1"/>
  <c r="RJ44" i="15" a="1"/>
  <c r="RJ44" i="15" s="1"/>
  <c r="PT44" i="15" a="1"/>
  <c r="PT44" i="15" s="1"/>
  <c r="QF44" i="15" a="1"/>
  <c r="QF44" i="15" s="1"/>
  <c r="DZ44" i="15" a="1"/>
  <c r="DZ44" i="15" s="1"/>
  <c r="EC44" i="15" a="1"/>
  <c r="EC44" i="15" s="1"/>
  <c r="DE44" i="15" a="1"/>
  <c r="DE44" i="15" s="1"/>
  <c r="DV44" i="15" a="1"/>
  <c r="DV44" i="15" s="1"/>
  <c r="HQ44" i="15" a="1"/>
  <c r="HQ44" i="15" s="1"/>
  <c r="RE44" i="15" a="1"/>
  <c r="RE44" i="15" s="1"/>
  <c r="RF44" i="15" a="1"/>
  <c r="RF44" i="15" s="1"/>
  <c r="PL44" i="15" a="1"/>
  <c r="PL44" i="15" s="1"/>
  <c r="PX44" i="15" a="1"/>
  <c r="PX44" i="15" s="1"/>
  <c r="EG44" i="15" a="1"/>
  <c r="EG44" i="15" s="1"/>
  <c r="AG44" i="15" a="1"/>
  <c r="AG44" i="15" s="1"/>
  <c r="SE44" i="15" a="1"/>
  <c r="SE44" i="15" s="1"/>
  <c r="DI44" i="15" a="1"/>
  <c r="DI44" i="15" s="1"/>
  <c r="KL44" i="15" a="1"/>
  <c r="KL44" i="15" s="1"/>
  <c r="EJ44" i="15" a="1"/>
  <c r="EJ44" i="15" s="1"/>
  <c r="JQ44" i="15" a="1"/>
  <c r="JQ44" i="15" s="1"/>
  <c r="DJ44" i="15" a="1"/>
  <c r="DJ44" i="15" s="1"/>
  <c r="PE44" i="15" a="1"/>
  <c r="PE44" i="15" s="1"/>
  <c r="LL44" i="15" a="1"/>
  <c r="LL44" i="15" s="1"/>
  <c r="QE44" i="15" a="1"/>
  <c r="QE44" i="15" s="1"/>
  <c r="MC44" i="15" a="1"/>
  <c r="MC44" i="15" s="1"/>
  <c r="JL44" i="15" a="1"/>
  <c r="JL44" i="15" s="1"/>
  <c r="AS44" i="15" a="1"/>
  <c r="AS44" i="15" s="1"/>
  <c r="LZ44" i="15" a="1"/>
  <c r="LZ44" i="15" s="1"/>
  <c r="FX44" i="15" a="1"/>
  <c r="FX44" i="15" s="1"/>
  <c r="KS44" i="15" a="1"/>
  <c r="KS44" i="15" s="1"/>
  <c r="AE44" i="15" a="1"/>
  <c r="AE44" i="15" s="1"/>
  <c r="OC44" i="15" a="1"/>
  <c r="OC44" i="15" s="1"/>
  <c r="JH44" i="15" a="1"/>
  <c r="JH44" i="15" s="1"/>
  <c r="ME44" i="15" a="1"/>
  <c r="ME44" i="15" s="1"/>
  <c r="PR44" i="15" a="1"/>
  <c r="PR44" i="15" s="1"/>
  <c r="JS44" i="15" a="1"/>
  <c r="JS44" i="15" s="1"/>
  <c r="JA44" i="15" a="1"/>
  <c r="JA44" i="15" s="1"/>
  <c r="EA44" i="15" a="1"/>
  <c r="EA44" i="15" s="1"/>
  <c r="LS44" i="15" a="1"/>
  <c r="LS44" i="15" s="1"/>
  <c r="AR44" i="15" a="1"/>
  <c r="AR44" i="15" s="1"/>
  <c r="NO44" i="15" a="1"/>
  <c r="NO44" i="15" s="1"/>
  <c r="RP44" i="15" a="1"/>
  <c r="RP44" i="15" s="1"/>
  <c r="CJ44" i="15" a="1"/>
  <c r="CJ44" i="15" s="1"/>
  <c r="DH44" i="15" a="1"/>
  <c r="DH44" i="15" s="1"/>
  <c r="NP44" i="15" a="1"/>
  <c r="NP44" i="15" s="1"/>
  <c r="JD44" i="15" a="1"/>
  <c r="JD44" i="15" s="1"/>
  <c r="QD44" i="15" a="1"/>
  <c r="QD44" i="15" s="1"/>
  <c r="EP44" i="15" a="1"/>
  <c r="EP44" i="15" s="1"/>
  <c r="MZ44" i="15" a="1"/>
  <c r="MZ44" i="15" s="1"/>
  <c r="QR44" i="15" a="1"/>
  <c r="QR44" i="15" s="1"/>
  <c r="HS44" i="15" a="1"/>
  <c r="HS44" i="15" s="1"/>
  <c r="NF44" i="15" a="1"/>
  <c r="NF44" i="15" s="1"/>
  <c r="QL44" i="15" a="1"/>
  <c r="QL44" i="15" s="1"/>
  <c r="KY44" i="15" a="1"/>
  <c r="KY44" i="15" s="1"/>
  <c r="AP44" i="15" a="1"/>
  <c r="AP44" i="15" s="1"/>
  <c r="BG44" i="15" a="1"/>
  <c r="BG44" i="15" s="1"/>
  <c r="LG44" i="15" a="1"/>
  <c r="LG44" i="15" s="1"/>
  <c r="PG44" i="15" a="1"/>
  <c r="PG44" i="15" s="1"/>
  <c r="JI44" i="15" a="1"/>
  <c r="JI44" i="15" s="1"/>
  <c r="JJ44" i="15" a="1"/>
  <c r="JJ44" i="15" s="1"/>
  <c r="L44" i="15" a="1"/>
  <c r="L44" i="15" s="1"/>
  <c r="CU44" i="15" a="1"/>
  <c r="CU44" i="15" s="1"/>
  <c r="EX44" i="15" a="1"/>
  <c r="EX44" i="15" s="1"/>
  <c r="RY44" i="15" a="1"/>
  <c r="RY44" i="15" s="1"/>
  <c r="RZ44" i="15" a="1"/>
  <c r="RZ44" i="15" s="1"/>
  <c r="QZ44" i="15" a="1"/>
  <c r="QZ44" i="15" s="1"/>
  <c r="RL44" i="15" a="1"/>
  <c r="RL44" i="15" s="1"/>
  <c r="CB44" i="15" a="1"/>
  <c r="CB44" i="15" s="1"/>
  <c r="FZ44" i="15" a="1"/>
  <c r="FZ44" i="15" s="1"/>
  <c r="CO44" i="15" a="1"/>
  <c r="CO44" i="15" s="1"/>
  <c r="OU44" i="15" a="1"/>
  <c r="OU44" i="15" s="1"/>
  <c r="U44" i="15" a="1"/>
  <c r="U44" i="15" s="1"/>
  <c r="PA44" i="15" a="1"/>
  <c r="PA44" i="15" s="1"/>
  <c r="PB44" i="15" a="1"/>
  <c r="PB44" i="15" s="1"/>
  <c r="LD44" i="15" a="1"/>
  <c r="LD44" i="15" s="1"/>
  <c r="LP44" i="15" a="1"/>
  <c r="LP44" i="15" s="1"/>
  <c r="QY44" i="15" a="1"/>
  <c r="QY44" i="15" s="1"/>
  <c r="SI44" i="15" a="1"/>
  <c r="SI44" i="15" s="1"/>
  <c r="P44" i="15" a="1"/>
  <c r="P44" i="15" s="1"/>
  <c r="QM44" i="15" a="1"/>
  <c r="QM44" i="15" s="1"/>
  <c r="Y44" i="15" a="1"/>
  <c r="Y44" i="15" s="1"/>
  <c r="OW44" i="15" a="1"/>
  <c r="OW44" i="15" s="1"/>
  <c r="OX44" i="15" a="1"/>
  <c r="OX44" i="15" s="1"/>
  <c r="KV44" i="15" a="1"/>
  <c r="KV44" i="15" s="1"/>
  <c r="IV44" i="15" a="1"/>
  <c r="IV44" i="15" s="1"/>
  <c r="SQ44" i="15" a="1"/>
  <c r="SQ44" i="15" s="1"/>
  <c r="EK44" i="15" a="1"/>
  <c r="EK44" i="15" s="1"/>
  <c r="AF44" i="15" a="1"/>
  <c r="AF44" i="15" s="1"/>
  <c r="RG44" i="15" a="1"/>
  <c r="RG44" i="15" s="1"/>
  <c r="AC44" i="15" a="1"/>
  <c r="AC44" i="15" s="1"/>
  <c r="OS44" i="15" a="1"/>
  <c r="OS44" i="15" s="1"/>
  <c r="OT44" i="15" a="1"/>
  <c r="OT44" i="15" s="1"/>
  <c r="KN44" i="15" a="1"/>
  <c r="KN44" i="15" s="1"/>
  <c r="IR44" i="15" a="1"/>
  <c r="IR44" i="15" s="1"/>
  <c r="IY44" i="15" a="1"/>
  <c r="IY44" i="15" s="1"/>
  <c r="RA44" i="15" a="1"/>
  <c r="RA44" i="15" s="1"/>
  <c r="N44" i="15" a="1"/>
  <c r="N44" i="15" s="1"/>
  <c r="PI44" i="15" a="1"/>
  <c r="PI44" i="15" s="1"/>
  <c r="LT44" i="15" a="1"/>
  <c r="LT44" i="15" s="1"/>
  <c r="OM44" i="15" a="1"/>
  <c r="OM44" i="15" s="1"/>
  <c r="JR44" i="15" a="1"/>
  <c r="JR44" i="15" s="1"/>
  <c r="OA44" i="15" a="1"/>
  <c r="OA44" i="15" s="1"/>
  <c r="KG44" i="15" a="1"/>
  <c r="KG44" i="15" s="1"/>
  <c r="FG44" i="15" a="1"/>
  <c r="FG44" i="15" s="1"/>
  <c r="AL44" i="15" a="1"/>
  <c r="AL44" i="15" s="1"/>
  <c r="MD44" i="15" a="1"/>
  <c r="MD44" i="15" s="1"/>
  <c r="BL44" i="15" a="1"/>
  <c r="BL44" i="15" s="1"/>
  <c r="RQ44" i="15" a="1"/>
  <c r="RQ44" i="15" s="1"/>
  <c r="OV44" i="15" a="1"/>
  <c r="OV44" i="15" s="1"/>
  <c r="FM44" i="15" a="1"/>
  <c r="FM44" i="15" s="1"/>
  <c r="MJ44" i="15" a="1"/>
  <c r="MJ44" i="15" s="1"/>
  <c r="HB44" i="15" a="1"/>
  <c r="HB44" i="15" s="1"/>
  <c r="JE44" i="15" a="1"/>
  <c r="JE44" i="15" s="1"/>
  <c r="EE44" i="15" a="1"/>
  <c r="EE44" i="15" s="1"/>
  <c r="BS44" i="15" a="1"/>
  <c r="BS44" i="15" s="1"/>
  <c r="FS44" i="15" a="1"/>
  <c r="FS44" i="15" s="1"/>
  <c r="KI44" i="15" a="1"/>
  <c r="KI44" i="15" s="1"/>
  <c r="NZ44" i="15" a="1"/>
  <c r="NZ44" i="15" s="1"/>
  <c r="HX44" i="15" a="1"/>
  <c r="HX44" i="15" s="1"/>
  <c r="SD44" i="15" a="1"/>
  <c r="SD44" i="15" s="1"/>
  <c r="BC44" i="15" a="1"/>
  <c r="BC44" i="15" s="1"/>
  <c r="NI44" i="15" a="1"/>
  <c r="NI44" i="15" s="1"/>
  <c r="II44" i="15" a="1"/>
  <c r="II44" i="15" s="1"/>
  <c r="RW44" i="15" a="1"/>
  <c r="RW44" i="15" s="1"/>
  <c r="MQ44" i="15" a="1"/>
  <c r="MQ44" i="15" s="1"/>
  <c r="OI44" i="15" a="1"/>
  <c r="OI44" i="15" s="1"/>
  <c r="PC44" i="15" a="1"/>
  <c r="PC44" i="15" s="1"/>
  <c r="NL44" i="15" a="1"/>
  <c r="NL44" i="15" s="1"/>
  <c r="BX44" i="15" a="1"/>
  <c r="BX44" i="15" s="1"/>
  <c r="Z44" i="15" a="1"/>
  <c r="Z44" i="15" s="1"/>
  <c r="GQ44" i="15" a="1"/>
  <c r="GQ44" i="15" s="1"/>
  <c r="OJ44" i="15" a="1"/>
  <c r="OJ44" i="15" s="1"/>
  <c r="AN44" i="15" a="1"/>
  <c r="AN44" i="15" s="1"/>
  <c r="FI44" i="15" a="1"/>
  <c r="FI44" i="15" s="1"/>
  <c r="JT44" i="15" a="1"/>
  <c r="JT44" i="15" s="1"/>
  <c r="QS44" i="15" a="1"/>
  <c r="QS44" i="15" s="1"/>
  <c r="QT44" i="15" a="1"/>
  <c r="QT44" i="15" s="1"/>
  <c r="ON44" i="15" a="1"/>
  <c r="ON44" i="15" s="1"/>
  <c r="OZ44" i="15" a="1"/>
  <c r="OZ44" i="15" s="1"/>
  <c r="GL44" i="15" a="1"/>
  <c r="GL44" i="15" s="1"/>
  <c r="DO44" i="15" a="1"/>
  <c r="DO44" i="15" s="1"/>
  <c r="BB44" i="15" a="1"/>
  <c r="BB44" i="15" s="1"/>
  <c r="HI44" i="15" a="1"/>
  <c r="HI44" i="15" s="1"/>
  <c r="BA44" i="15" a="1"/>
  <c r="BA44" i="15" s="1"/>
  <c r="NU44" i="15" a="1"/>
  <c r="NU44" i="15" s="1"/>
  <c r="NV44" i="15" a="1"/>
  <c r="NV44" i="15" s="1"/>
  <c r="IU44" i="15" a="1"/>
  <c r="IU44" i="15" s="1"/>
  <c r="HT44" i="15" a="1"/>
  <c r="HT44" i="15" s="1"/>
  <c r="OQ44" i="15" a="1"/>
  <c r="OQ44" i="15" s="1"/>
  <c r="QU44" i="15" a="1"/>
  <c r="QU44" i="15" s="1"/>
  <c r="R44" i="15" a="1"/>
  <c r="R44" i="15" s="1"/>
  <c r="IH44" i="15" a="1"/>
  <c r="IH44" i="15" s="1"/>
  <c r="BE44" i="15" a="1"/>
  <c r="BE44" i="15" s="1"/>
  <c r="NQ44" i="15" a="1"/>
  <c r="NQ44" i="15" s="1"/>
  <c r="NR44" i="15" a="1"/>
  <c r="NR44" i="15" s="1"/>
  <c r="IQ44" i="15" a="1"/>
  <c r="IQ44" i="15" s="1"/>
  <c r="HP44" i="15" a="1"/>
  <c r="HP44" i="15" s="1"/>
  <c r="PK44" i="15" a="1"/>
  <c r="PK44" i="15" s="1"/>
  <c r="IP44" i="15" a="1"/>
  <c r="IP44" i="15" s="1"/>
  <c r="AH44" i="15" a="1"/>
  <c r="AH44" i="15" s="1"/>
  <c r="IO44" i="15" a="1"/>
  <c r="IO44" i="15" s="1"/>
  <c r="BI44" i="15" a="1"/>
  <c r="BI44" i="15" s="1"/>
  <c r="NM44" i="15" a="1"/>
  <c r="NM44" i="15" s="1"/>
  <c r="NN44" i="15" a="1"/>
  <c r="NN44" i="15" s="1"/>
  <c r="IM44" i="15" a="1"/>
  <c r="IM44" i="15" s="1"/>
  <c r="HL44" i="15" a="1"/>
  <c r="HL44" i="15" s="1"/>
  <c r="RC44" i="15" a="1"/>
  <c r="RC44" i="15" s="1"/>
  <c r="HF44" i="15" a="1"/>
  <c r="HF44" i="15" s="1"/>
  <c r="BO44" i="15" a="1"/>
  <c r="BO44" i="15" s="1"/>
  <c r="MW44" i="15" a="1"/>
  <c r="MW44" i="15" s="1"/>
  <c r="HW44" i="15" a="1"/>
  <c r="HW44" i="15" s="1"/>
  <c r="FN44" i="15" a="1"/>
  <c r="FN44" i="15" s="1"/>
  <c r="KF44" i="15" a="1"/>
  <c r="KF44" i="15" s="1"/>
  <c r="DB44" i="15" a="1"/>
  <c r="DB44" i="15" s="1"/>
  <c r="RR44" i="15" a="1"/>
  <c r="RR44" i="15" s="1"/>
  <c r="QV44" i="15" a="1"/>
  <c r="QV44" i="15" s="1"/>
  <c r="DA44" i="15" a="1"/>
  <c r="DA44" i="15" s="1"/>
  <c r="PD44" i="15" a="1"/>
  <c r="PD44" i="15" s="1"/>
  <c r="W44" i="15" a="1"/>
  <c r="W44" i="15" s="1"/>
  <c r="OK44" i="15" a="1"/>
  <c r="OK44" i="15" s="1"/>
  <c r="JX44" i="15" a="1"/>
  <c r="JX44" i="15" s="1"/>
  <c r="KA44" i="15" a="1"/>
  <c r="KA44" i="15" s="1"/>
  <c r="RT44" i="15" a="1"/>
  <c r="RT44" i="15" s="1"/>
  <c r="GP44" i="15" a="1"/>
  <c r="GP44" i="15" s="1"/>
  <c r="QP44" i="15" a="1"/>
  <c r="QP44" i="15" s="1"/>
  <c r="OR44" i="15" a="1"/>
  <c r="OR44" i="15" s="1"/>
  <c r="BK44" i="15" a="1"/>
  <c r="BK44" i="15" s="1"/>
  <c r="HD44" i="15" a="1"/>
  <c r="HD44" i="15" s="1"/>
  <c r="BR44" i="15" a="1"/>
  <c r="BR44" i="15" s="1"/>
  <c r="LN44" i="15" a="1"/>
  <c r="LN44" i="15" s="1"/>
  <c r="FL44" i="15" a="1"/>
  <c r="FL44" i="15" s="1"/>
  <c r="KT44" i="15" a="1"/>
  <c r="KT44" i="15" s="1"/>
  <c r="GO44" i="15" a="1"/>
  <c r="GO44" i="15" s="1"/>
  <c r="KW44" i="15" a="1"/>
  <c r="KW44" i="15" s="1"/>
  <c r="FW44" i="15" a="1"/>
  <c r="FW44" i="15" s="1"/>
  <c r="QI44" i="15" a="1"/>
  <c r="QI44" i="15" s="1"/>
  <c r="QG44" i="15" a="1"/>
  <c r="QG44" i="15" s="1"/>
  <c r="JN44" i="15" a="1"/>
  <c r="JN44" i="15" s="1"/>
  <c r="HM44" i="15" a="1"/>
  <c r="HM44" i="15" s="1"/>
  <c r="KQ44" i="15" a="1"/>
  <c r="KQ44" i="15" s="1"/>
  <c r="I44" i="15" a="1"/>
  <c r="I44" i="15" s="1"/>
  <c r="PM44" i="15" a="1"/>
  <c r="PM44" i="15" s="1"/>
  <c r="PN44" i="15" a="1"/>
  <c r="PN44" i="15" s="1"/>
  <c r="MB44" i="15" a="1"/>
  <c r="MB44" i="15" s="1"/>
  <c r="MN44" i="15" a="1"/>
  <c r="MN44" i="15" s="1"/>
  <c r="NS44" i="15" a="1"/>
  <c r="NS44" i="15" s="1"/>
  <c r="DU44" i="15" a="1"/>
  <c r="DU44" i="15" s="1"/>
  <c r="FA44" i="15" a="1"/>
  <c r="FA44" i="15" s="1"/>
  <c r="OY44" i="15" a="1"/>
  <c r="OY44" i="15" s="1"/>
  <c r="CM44" i="15" a="1"/>
  <c r="CM44" i="15" s="1"/>
  <c r="MO44" i="15" a="1"/>
  <c r="MO44" i="15" s="1"/>
  <c r="MP44" i="15" a="1"/>
  <c r="MP44" i="15" s="1"/>
  <c r="HO44" i="15" a="1"/>
  <c r="HO44" i="15" s="1"/>
  <c r="GN44" i="15" a="1"/>
  <c r="GN44" i="15" s="1"/>
  <c r="GT44" i="15" a="1"/>
  <c r="GT44" i="15" s="1"/>
  <c r="DC44" i="15" a="1"/>
  <c r="DC44" i="15" s="1"/>
  <c r="T44" i="15" a="1"/>
  <c r="T44" i="15" s="1"/>
  <c r="PS44" i="15" a="1"/>
  <c r="PS44" i="15" s="1"/>
  <c r="CS44" i="15" a="1"/>
  <c r="CS44" i="15" s="1"/>
  <c r="MK44" i="15" a="1"/>
  <c r="MK44" i="15" s="1"/>
  <c r="ML44" i="15" a="1"/>
  <c r="ML44" i="15" s="1"/>
  <c r="HK44" i="15" a="1"/>
  <c r="HK44" i="15" s="1"/>
  <c r="GJ44" i="15" a="1"/>
  <c r="GJ44" i="15" s="1"/>
  <c r="HA44" i="15" a="1"/>
  <c r="HA44" i="15" s="1"/>
  <c r="GX44" i="15" a="1"/>
  <c r="GX44" i="15" s="1"/>
  <c r="AJ44" i="15" a="1"/>
  <c r="AJ44" i="15" s="1"/>
  <c r="RK44" i="15" a="1"/>
  <c r="RK44" i="15" s="1"/>
  <c r="CX44" i="15" a="1"/>
  <c r="CX44" i="15" s="1"/>
  <c r="MG44" i="15" a="1"/>
  <c r="MG44" i="15" s="1"/>
  <c r="MH44" i="15" a="1"/>
  <c r="MH44" i="15" s="1"/>
  <c r="HG44" i="15" a="1"/>
  <c r="HG44" i="15" s="1"/>
  <c r="GF44" i="15" a="1"/>
  <c r="GF44" i="15" s="1"/>
  <c r="HZ44" i="15" a="1"/>
  <c r="HZ44" i="15" s="1"/>
  <c r="CD44" i="15" a="1"/>
  <c r="CD44" i="15" s="1"/>
  <c r="MI44" i="15" a="1"/>
  <c r="MI44" i="15" s="1"/>
  <c r="KK44" i="15" a="1"/>
  <c r="KK44" i="15" s="1"/>
  <c r="FK44" i="15" a="1"/>
  <c r="FK44" i="15" s="1"/>
  <c r="V44" i="15" a="1"/>
  <c r="V44" i="15" s="1"/>
  <c r="EQ44" i="15" a="1"/>
  <c r="EQ44" i="15" s="1"/>
  <c r="DY44" i="15" a="1"/>
  <c r="DY44" i="15" s="1"/>
  <c r="PF44" i="15" a="1"/>
  <c r="PF44" i="15" s="1"/>
  <c r="LX44" i="15" a="1"/>
  <c r="LX44" i="15" s="1"/>
  <c r="EW44" i="15" a="1"/>
  <c r="EW44" i="15" s="1"/>
  <c r="HC44" i="15" a="1"/>
  <c r="HC44" i="15" s="1"/>
  <c r="DF44" i="15" a="1"/>
  <c r="DF44" i="15" s="1"/>
  <c r="LY44" i="15" a="1"/>
  <c r="LY44" i="15" s="1"/>
  <c r="GY44" i="15" a="1"/>
  <c r="GY44" i="15" s="1"/>
  <c r="JC44" i="15" a="1"/>
  <c r="JC44" i="15" s="1"/>
  <c r="ER44" i="15" a="1"/>
  <c r="ER44" i="15" s="1"/>
  <c r="JG44" i="15" a="1"/>
  <c r="JG44" i="15" s="1"/>
  <c r="OD44" i="15" a="1"/>
  <c r="OD44" i="15" s="1"/>
  <c r="IB44" i="15" a="1"/>
  <c r="IB44" i="15" s="1"/>
  <c r="KB44" i="15" a="1"/>
  <c r="KB44" i="15" s="1"/>
  <c r="MA44" i="15" a="1"/>
  <c r="MA44" i="15" s="1"/>
  <c r="IX44" i="15" a="1"/>
  <c r="IX44" i="15" s="1"/>
  <c r="JB44" i="15" a="1"/>
  <c r="JB44" i="15" s="1"/>
  <c r="CZ44" i="15" a="1"/>
  <c r="CZ44" i="15" s="1"/>
  <c r="IE44" i="15" a="1"/>
  <c r="IE44" i="15" s="1"/>
  <c r="MM44" i="15" a="1"/>
  <c r="MM44" i="15" s="1"/>
  <c r="SH44" i="15" a="1"/>
  <c r="SH44" i="15" s="1"/>
  <c r="SB44" i="15" a="1"/>
  <c r="SB44" i="15" s="1"/>
  <c r="HN44" i="15" a="1"/>
  <c r="HN44" i="15" s="1"/>
  <c r="HY44" i="15" a="1"/>
  <c r="HY44" i="15" s="1"/>
  <c r="QC44" i="15" a="1"/>
  <c r="QC44" i="15" s="1"/>
  <c r="JW44" i="15" a="1"/>
  <c r="JW44" i="15" s="1"/>
  <c r="PY44" i="15" a="1"/>
  <c r="PY44" i="15" s="1"/>
  <c r="MU44" i="15" a="1"/>
  <c r="MU44" i="15" s="1"/>
  <c r="CP44" i="15" a="1"/>
  <c r="CP44" i="15" s="1"/>
  <c r="HE44" i="15" a="1"/>
  <c r="HE44" i="15" s="1"/>
  <c r="KZ44" i="15" a="1"/>
  <c r="KZ44" i="15" s="1"/>
  <c r="QA44" i="15" a="1"/>
  <c r="QA44" i="15" s="1"/>
  <c r="CG44" i="15" a="1"/>
  <c r="CG44" i="15" s="1"/>
  <c r="FV44" i="15" a="1"/>
  <c r="FV44" i="15" s="1"/>
  <c r="AO44" i="15" a="1"/>
  <c r="AO44" i="15" s="1"/>
  <c r="OG44" i="15" a="1"/>
  <c r="OG44" i="15" s="1"/>
  <c r="OH44" i="15" a="1"/>
  <c r="OH44" i="15" s="1"/>
  <c r="JP44" i="15" a="1"/>
  <c r="JP44" i="15" s="1"/>
  <c r="IF44" i="15" a="1"/>
  <c r="IF44" i="15" s="1"/>
  <c r="LK44" i="15" a="1"/>
  <c r="LK44" i="15" s="1"/>
  <c r="ET44" i="15" a="1"/>
  <c r="ET44" i="15" s="1"/>
  <c r="G44" i="15" a="1"/>
  <c r="G44" i="15" s="1"/>
  <c r="DM44" i="15" a="1"/>
  <c r="DM44" i="15" s="1"/>
  <c r="ES44" i="15" a="1"/>
  <c r="ES44" i="15" s="1"/>
  <c r="LI44" i="15" a="1"/>
  <c r="LI44" i="15" s="1"/>
  <c r="LJ44" i="15" a="1"/>
  <c r="LJ44" i="15" s="1"/>
  <c r="GI44" i="15" a="1"/>
  <c r="GI44" i="15" s="1"/>
  <c r="FH44" i="15" a="1"/>
  <c r="FH44" i="15" s="1"/>
  <c r="NC44" i="15" a="1"/>
  <c r="NC44" i="15" s="1"/>
  <c r="PU44" i="15" a="1"/>
  <c r="PU44" i="15" s="1"/>
  <c r="K44" i="15" a="1"/>
  <c r="K44" i="15" s="1"/>
  <c r="DR44" i="15" a="1"/>
  <c r="DR44" i="15" s="1"/>
  <c r="FR44" i="15" a="1"/>
  <c r="FR44" i="15" s="1"/>
  <c r="LE44" i="15" a="1"/>
  <c r="LE44" i="15" s="1"/>
  <c r="LF44" i="15" a="1"/>
  <c r="LF44" i="15" s="1"/>
  <c r="GE44" i="15" a="1"/>
  <c r="GE44" i="15" s="1"/>
  <c r="FD44" i="15" a="1"/>
  <c r="FD44" i="15" s="1"/>
  <c r="NW44" i="15" a="1"/>
  <c r="NW44" i="15" s="1"/>
  <c r="SG44" i="15" a="1"/>
  <c r="SG44" i="15" s="1"/>
  <c r="O44" i="15" a="1"/>
  <c r="O44" i="15" s="1"/>
  <c r="ED44" i="15" a="1"/>
  <c r="ED44" i="15" s="1"/>
  <c r="FY44" i="15" a="1"/>
  <c r="FY44" i="15" s="1"/>
  <c r="LA44" i="15" a="1"/>
  <c r="LA44" i="15" s="1"/>
  <c r="LB44" i="15" a="1"/>
  <c r="LB44" i="15" s="1"/>
  <c r="GA44" i="15" a="1"/>
  <c r="GA44" i="15" s="1"/>
  <c r="EZ44" i="15" a="1"/>
  <c r="EZ44" i="15" s="1"/>
  <c r="PO44" i="15" a="1"/>
  <c r="PO44" i="15" s="1"/>
  <c r="AV44" i="15" a="1"/>
  <c r="AV44" i="15" s="1"/>
  <c r="CQ44" i="15" a="1"/>
  <c r="CQ44" i="15" s="1"/>
  <c r="RV44" i="15" a="1"/>
  <c r="RV44" i="15" s="1"/>
  <c r="RD44" i="15" a="1"/>
  <c r="RD44" i="15" s="1"/>
  <c r="DG44" i="15" a="1"/>
  <c r="DG44" i="15" s="1"/>
  <c r="IN44" i="15" a="1"/>
  <c r="IN44" i="15" s="1"/>
  <c r="Q44" i="15" a="1"/>
  <c r="Q44" i="15" s="1"/>
  <c r="MT44" i="15" a="1"/>
  <c r="MT44" i="15" s="1"/>
  <c r="GR44" i="15" a="1"/>
  <c r="GR44" i="15" s="1"/>
  <c r="FE44" i="15" a="1"/>
  <c r="FE44" i="15" s="1"/>
  <c r="PP44" i="15" a="1"/>
  <c r="PP44" i="15" s="1"/>
  <c r="GC44" i="15" a="1"/>
  <c r="GC44" i="15" s="1"/>
  <c r="JM44" i="15" a="1"/>
  <c r="JM44" i="15" s="1"/>
  <c r="EM44" i="15" a="1"/>
  <c r="EM44" i="15" s="1"/>
  <c r="BQ44" i="15" a="1"/>
  <c r="BQ44" i="15" s="1"/>
  <c r="EH44" i="15" a="1"/>
  <c r="EH44" i="15" s="1"/>
  <c r="AW44" i="15" a="1"/>
  <c r="AW44" i="15" s="1"/>
  <c r="LR44" i="15" a="1"/>
  <c r="LR44" i="15" s="1"/>
  <c r="FP44" i="15" a="1"/>
  <c r="FP44" i="15" s="1"/>
  <c r="RO44" i="15" a="1"/>
  <c r="RO44" i="15" s="1"/>
  <c r="BN44" i="15" a="1"/>
  <c r="BN44" i="15" s="1"/>
  <c r="QO44" i="15" a="1"/>
  <c r="QO44" i="15" s="1"/>
  <c r="NX44" i="15" a="1"/>
  <c r="NX44" i="15" s="1"/>
  <c r="HR44" i="15" a="1"/>
  <c r="HR44" i="15" s="1"/>
  <c r="MV44" i="15" a="1"/>
  <c r="MV44" i="15" s="1"/>
  <c r="KR44" i="15" a="1"/>
  <c r="KR44" i="15" s="1"/>
  <c r="PV44" i="15" a="1"/>
  <c r="PV44" i="15" s="1"/>
  <c r="ND44" i="15" a="1"/>
  <c r="ND44" i="15" s="1"/>
  <c r="AD44" i="15" a="1"/>
  <c r="AD44" i="15" s="1"/>
  <c r="QH44" i="15" a="1"/>
  <c r="QH44" i="15" s="1"/>
  <c r="OB44" i="15" a="1"/>
  <c r="OB44" i="15" s="1"/>
  <c r="AT44" i="15" a="1"/>
  <c r="AT44" i="15" s="1"/>
  <c r="NH44" i="15" a="1"/>
  <c r="NH44" i="15" s="1"/>
  <c r="BJ44" i="15" a="1"/>
  <c r="BJ44" i="15" s="1"/>
  <c r="PZ44" i="15" a="1"/>
  <c r="PZ44" i="15" s="1"/>
  <c r="BM44" i="15" a="1"/>
  <c r="BM44" i="15" s="1"/>
  <c r="MS44" i="15" a="1"/>
  <c r="MS44" i="15" s="1"/>
  <c r="DL44" i="15" a="1"/>
  <c r="DL44" i="15" s="1"/>
  <c r="RH44" i="15" a="1"/>
  <c r="RH44" i="15" s="1"/>
  <c r="QK44" i="15" a="1"/>
  <c r="QK44" i="15" s="1"/>
  <c r="CI44" i="15" a="1"/>
  <c r="CI44" i="15" s="1"/>
  <c r="LC44" i="15" a="1"/>
  <c r="LC44" i="15" s="1"/>
  <c r="BW44" i="15" a="1"/>
  <c r="BW44" i="15" s="1"/>
  <c r="NA44" i="15" a="1"/>
  <c r="NA44" i="15" s="1"/>
  <c r="NB44" i="15" a="1"/>
  <c r="NB44" i="15" s="1"/>
  <c r="IA44" i="15" a="1"/>
  <c r="IA44" i="15" s="1"/>
  <c r="GZ44" i="15" a="1"/>
  <c r="GZ44" i="15" s="1"/>
  <c r="EO44" i="15" a="1"/>
  <c r="EO44" i="15" s="1"/>
  <c r="H44" i="15" a="1"/>
  <c r="H44" i="15" s="1"/>
  <c r="AM44" i="15" a="1"/>
  <c r="AM44" i="15" s="1"/>
  <c r="HV44" i="15" a="1"/>
  <c r="HV44" i="15" s="1"/>
  <c r="JK44" i="15" a="1"/>
  <c r="JK44" i="15" s="1"/>
  <c r="KC44" i="15" a="1"/>
  <c r="KC44" i="15" s="1"/>
  <c r="KD44" i="15" a="1"/>
  <c r="KD44" i="15" s="1"/>
  <c r="FC44" i="15" a="1"/>
  <c r="FC44" i="15" s="1"/>
  <c r="EB44" i="15" a="1"/>
  <c r="EB44" i="15" s="1"/>
  <c r="BV44" i="15" a="1"/>
  <c r="BV44" i="15" s="1"/>
  <c r="BD44" i="15" a="1"/>
  <c r="BD44" i="15" s="1"/>
  <c r="AQ44" i="15" a="1"/>
  <c r="AQ44" i="15" s="1"/>
  <c r="IC44" i="15" a="1"/>
  <c r="IC44" i="15" s="1"/>
  <c r="KU44" i="15" a="1"/>
  <c r="KU44" i="15" s="1"/>
  <c r="JY44" i="15" a="1"/>
  <c r="JY44" i="15" s="1"/>
  <c r="JZ44" i="15" a="1"/>
  <c r="JZ44" i="15" s="1"/>
  <c r="EY44" i="15" a="1"/>
  <c r="EY44" i="15" s="1"/>
  <c r="DX44" i="15" a="1"/>
  <c r="DX44" i="15" s="1"/>
  <c r="J44" i="15" a="1"/>
  <c r="J44" i="15" s="1"/>
  <c r="CT44" i="15" a="1"/>
  <c r="CT44" i="15" s="1"/>
  <c r="AU44" i="15" a="1"/>
  <c r="AU44" i="15" s="1"/>
  <c r="IW44" i="15" a="1"/>
  <c r="IW44" i="15" s="1"/>
  <c r="LH44" i="15" a="1"/>
  <c r="LH44" i="15" s="1"/>
  <c r="JU44" i="15" a="1"/>
  <c r="JU44" i="15" s="1"/>
  <c r="JV44" i="15" a="1"/>
  <c r="JV44" i="15" s="1"/>
  <c r="EU44" i="15" a="1"/>
  <c r="EU44" i="15" s="1"/>
  <c r="DT44" i="15" a="1"/>
  <c r="DT44" i="15" s="1"/>
  <c r="S44" i="15" a="1"/>
  <c r="S44" i="15" s="1"/>
  <c r="AX44" i="15" a="1"/>
  <c r="AX44" i="15" s="1"/>
  <c r="NK44" i="15" a="1"/>
  <c r="NK44" i="15" s="1"/>
  <c r="PJ44" i="15" a="1"/>
  <c r="PJ44" i="15" s="1"/>
  <c r="MF44" i="15" a="1"/>
  <c r="MF44" i="15" s="1"/>
  <c r="AK44" i="15" a="1"/>
  <c r="AK44" i="15" s="1"/>
  <c r="DP44" i="15" a="1"/>
  <c r="DP44" i="15" s="1"/>
  <c r="DS44" i="15" a="1"/>
  <c r="DS44" i="15" s="1"/>
  <c r="KH44" i="15" a="1"/>
  <c r="KH44" i="15" s="1"/>
  <c r="EF44" i="15" a="1"/>
  <c r="EF44" i="15" s="1"/>
  <c r="EL44" i="15" a="1"/>
  <c r="EL44" i="15" s="1"/>
  <c r="GB44" i="15" a="1"/>
  <c r="GB44" i="15" s="1"/>
  <c r="FJ44" i="15" a="1"/>
  <c r="FJ44" i="15" s="1"/>
  <c r="QX44" i="15" a="1"/>
  <c r="QX44" i="15" s="1"/>
  <c r="PH44" i="15" a="1"/>
  <c r="PH44" i="15" s="1"/>
  <c r="NG44" i="15" a="1"/>
  <c r="NG44" i="15" s="1"/>
  <c r="BY44" i="15" a="1"/>
  <c r="BY44" i="15" s="1"/>
  <c r="IK44" i="15" a="1"/>
  <c r="IK44" i="15" s="1"/>
  <c r="JF44" i="15" a="1"/>
  <c r="JF44" i="15" s="1"/>
  <c r="DD44" i="15" a="1"/>
  <c r="DD44" i="15" s="1"/>
  <c r="PQ44" i="15" a="1"/>
  <c r="PQ44" i="15" s="1"/>
  <c r="AI44" i="15" a="1"/>
  <c r="AI44" i="15" s="1"/>
  <c r="NY44" i="15" a="1"/>
  <c r="NY44" i="15" s="1"/>
  <c r="IZ44" i="15" a="1"/>
  <c r="IZ44" i="15" s="1"/>
  <c r="MY44" i="15" a="1"/>
  <c r="MY44" i="15" s="1"/>
  <c r="CF44" i="15" a="1"/>
  <c r="CF44" i="15" s="1"/>
  <c r="LW44" i="15" a="1"/>
  <c r="LW44" i="15" s="1"/>
  <c r="NJ44" i="15" a="1"/>
  <c r="NJ44" i="15" s="1"/>
  <c r="HH44" i="15" a="1"/>
  <c r="HH44" i="15" s="1"/>
  <c r="EI44" i="15" a="1"/>
  <c r="EI44" i="15" s="1"/>
  <c r="HU44" i="15" a="1"/>
  <c r="HU44" i="15" s="1"/>
  <c r="IT44" i="15" a="1"/>
  <c r="IT44" i="15" s="1"/>
  <c r="KJ44" i="15" a="1"/>
  <c r="KJ44" i="15" s="1"/>
  <c r="OP44" i="15" a="1"/>
  <c r="OP44" i="15" s="1"/>
  <c r="RB44" i="15" a="1"/>
  <c r="RB44" i="15" s="1"/>
  <c r="FB44" i="15" a="1"/>
  <c r="FB44" i="15" s="1"/>
  <c r="GW44" i="15" a="1"/>
  <c r="GW44" i="15" s="1"/>
  <c r="IS44" i="15" a="1"/>
  <c r="IS44" i="15" s="1"/>
  <c r="H188" i="5"/>
  <c r="H351" i="5"/>
  <c r="C55" i="15"/>
  <c r="C50" i="15"/>
  <c r="C56" i="15"/>
  <c r="C53" i="15"/>
  <c r="C52" i="15"/>
  <c r="C54" i="15"/>
  <c r="AA79" i="15"/>
  <c r="C51" i="15"/>
  <c r="AH86" i="14"/>
  <c r="H416" i="5"/>
  <c r="H209" i="5"/>
  <c r="AH87" i="14"/>
  <c r="AH85" i="14"/>
  <c r="E157" i="6"/>
  <c r="L155" i="5"/>
  <c r="F85" i="6"/>
  <c r="E107" i="6"/>
  <c r="L180" i="5"/>
  <c r="M180" i="5" s="1"/>
  <c r="G94" i="6" s="1"/>
  <c r="F137" i="6"/>
  <c r="L259" i="5"/>
  <c r="F82" i="6"/>
  <c r="L150" i="5"/>
  <c r="M150" i="5" s="1"/>
  <c r="G82" i="6" s="1"/>
  <c r="E181" i="6"/>
  <c r="F166" i="6"/>
  <c r="F119" i="6"/>
  <c r="L234" i="5"/>
  <c r="M234" i="5" s="1"/>
  <c r="G119" i="6" s="1"/>
  <c r="L416" i="5"/>
  <c r="F199" i="6"/>
  <c r="L281" i="5"/>
  <c r="M281" i="5" s="1"/>
  <c r="G147" i="6" s="1"/>
  <c r="F147" i="6"/>
  <c r="L486" i="5"/>
  <c r="M486" i="5" s="1"/>
  <c r="E87" i="6"/>
  <c r="E168" i="6"/>
  <c r="E80" i="6"/>
  <c r="E212" i="6"/>
  <c r="F124" i="6"/>
  <c r="F168" i="6"/>
  <c r="L329" i="5"/>
  <c r="F92" i="6"/>
  <c r="L397" i="5"/>
  <c r="F193" i="6"/>
  <c r="E193" i="6"/>
  <c r="E205" i="6"/>
  <c r="F93" i="6"/>
  <c r="L179" i="5"/>
  <c r="F156" i="6"/>
  <c r="F136" i="6"/>
  <c r="L258" i="5"/>
  <c r="E108" i="6"/>
  <c r="F179" i="6"/>
  <c r="E158" i="6"/>
  <c r="F204" i="6"/>
  <c r="E85" i="6"/>
  <c r="F184" i="6"/>
  <c r="F161" i="6"/>
  <c r="E137" i="6"/>
  <c r="E147" i="6"/>
  <c r="E167" i="6"/>
  <c r="L211" i="5"/>
  <c r="F109" i="6"/>
  <c r="E94" i="6"/>
  <c r="F146" i="6"/>
  <c r="F108" i="6"/>
  <c r="L210" i="5"/>
  <c r="F207" i="6"/>
  <c r="F211" i="6"/>
  <c r="F112" i="6"/>
  <c r="E148" i="6"/>
  <c r="L502" i="5"/>
  <c r="M502" i="5" s="1"/>
  <c r="E109" i="6"/>
  <c r="E95" i="6"/>
  <c r="F181" i="6"/>
  <c r="L352" i="5"/>
  <c r="F212" i="6"/>
  <c r="L453" i="5"/>
  <c r="F118" i="6"/>
  <c r="E224" i="6"/>
  <c r="F198" i="6"/>
  <c r="E180" i="6"/>
  <c r="F180" i="6"/>
  <c r="L351" i="5"/>
  <c r="M351" i="5" s="1"/>
  <c r="G180" i="6" s="1"/>
  <c r="F223" i="6"/>
  <c r="F120" i="6"/>
  <c r="L235" i="5"/>
  <c r="L149" i="5"/>
  <c r="F81" i="6"/>
  <c r="F214" i="6"/>
  <c r="L305" i="5"/>
  <c r="M305" i="5" s="1"/>
  <c r="G157" i="6" s="1"/>
  <c r="F157" i="6"/>
  <c r="F151" i="6"/>
  <c r="F100" i="6"/>
  <c r="L188" i="5"/>
  <c r="M188" i="5" s="1"/>
  <c r="G100" i="6" s="1"/>
  <c r="F167" i="6"/>
  <c r="L328" i="5"/>
  <c r="M328" i="5" s="1"/>
  <c r="G167" i="6" s="1"/>
  <c r="E114" i="6"/>
  <c r="F201" i="6"/>
  <c r="E120" i="6"/>
  <c r="L374" i="5"/>
  <c r="M374" i="5" s="1"/>
  <c r="E79" i="6"/>
  <c r="L373" i="5"/>
  <c r="F79" i="6"/>
  <c r="L147" i="5"/>
  <c r="F192" i="6"/>
  <c r="F158" i="6"/>
  <c r="L306" i="5"/>
  <c r="F226" i="6"/>
  <c r="E93" i="6"/>
  <c r="F107" i="6"/>
  <c r="F135" i="6"/>
  <c r="E82" i="6"/>
  <c r="L181" i="5"/>
  <c r="F95" i="6"/>
  <c r="E100" i="6"/>
  <c r="E199" i="6"/>
  <c r="E121" i="6"/>
  <c r="E119" i="6"/>
  <c r="F148" i="6"/>
  <c r="L282" i="5"/>
  <c r="L435" i="5"/>
  <c r="M435" i="5" s="1"/>
  <c r="G205" i="6" s="1"/>
  <c r="F205" i="6"/>
  <c r="E81" i="6"/>
  <c r="F171" i="6"/>
  <c r="F195" i="6"/>
  <c r="L148" i="5"/>
  <c r="F80" i="6"/>
  <c r="D380" i="5"/>
  <c r="F380" i="5"/>
  <c r="H380" i="5" s="1"/>
  <c r="F372" i="5"/>
  <c r="H372" i="5" s="1"/>
  <c r="D372" i="5"/>
  <c r="C204" i="6"/>
  <c r="D434" i="5"/>
  <c r="F434" i="5"/>
  <c r="H434" i="5" s="1"/>
  <c r="C156" i="6"/>
  <c r="D304" i="5"/>
  <c r="F304" i="5"/>
  <c r="H304" i="5" s="1"/>
  <c r="H453" i="5"/>
  <c r="C226" i="6"/>
  <c r="F472" i="5"/>
  <c r="H472" i="5" s="1"/>
  <c r="D472" i="5"/>
  <c r="C201" i="6"/>
  <c r="D418" i="5"/>
  <c r="F418" i="5"/>
  <c r="H418" i="5" s="1"/>
  <c r="C184" i="6"/>
  <c r="F358" i="5"/>
  <c r="H358" i="5" s="1"/>
  <c r="D358" i="5"/>
  <c r="C112" i="6"/>
  <c r="F216" i="5"/>
  <c r="H216" i="5" s="1"/>
  <c r="D216" i="5"/>
  <c r="C146" i="6"/>
  <c r="F280" i="5"/>
  <c r="H280" i="5" s="1"/>
  <c r="D280" i="5"/>
  <c r="H155" i="5"/>
  <c r="H352" i="5"/>
  <c r="F485" i="5"/>
  <c r="H485" i="5" s="1"/>
  <c r="D485" i="5"/>
  <c r="H373" i="5"/>
  <c r="C124" i="6"/>
  <c r="D242" i="5"/>
  <c r="F242" i="5"/>
  <c r="H242" i="5" s="1"/>
  <c r="H329" i="5"/>
  <c r="C223" i="6"/>
  <c r="F469" i="5"/>
  <c r="H469" i="5" s="1"/>
  <c r="D469" i="5"/>
  <c r="C198" i="6"/>
  <c r="F415" i="5"/>
  <c r="H415" i="5" s="1"/>
  <c r="D415" i="5"/>
  <c r="C179" i="6"/>
  <c r="D350" i="5"/>
  <c r="F350" i="5"/>
  <c r="H350" i="5" s="1"/>
  <c r="C106" i="6"/>
  <c r="F208" i="5"/>
  <c r="H208" i="5" s="1"/>
  <c r="D208" i="5"/>
  <c r="H210" i="5"/>
  <c r="C151" i="6"/>
  <c r="D288" i="5"/>
  <c r="F288" i="5"/>
  <c r="H288" i="5" s="1"/>
  <c r="C78" i="6"/>
  <c r="D146" i="5"/>
  <c r="F146" i="5"/>
  <c r="H146" i="5" s="1"/>
  <c r="G157" i="5"/>
  <c r="H157" i="5" s="1"/>
  <c r="E157" i="5"/>
  <c r="D87" i="6"/>
  <c r="C192" i="6"/>
  <c r="F396" i="5"/>
  <c r="H396" i="5" s="1"/>
  <c r="D396" i="5"/>
  <c r="H148" i="5"/>
  <c r="H211" i="5"/>
  <c r="D488" i="5"/>
  <c r="F488" i="5"/>
  <c r="H488" i="5" s="1"/>
  <c r="C135" i="6"/>
  <c r="D257" i="5"/>
  <c r="F257" i="5"/>
  <c r="H257" i="5" s="1"/>
  <c r="D137" i="5"/>
  <c r="H306" i="5"/>
  <c r="C98" i="6"/>
  <c r="F186" i="5"/>
  <c r="H186" i="5" s="1"/>
  <c r="D186" i="5"/>
  <c r="H259" i="5"/>
  <c r="C140" i="6"/>
  <c r="F265" i="5"/>
  <c r="H265" i="5" s="1"/>
  <c r="D265" i="5"/>
  <c r="C195" i="6"/>
  <c r="D399" i="5"/>
  <c r="F399" i="5"/>
  <c r="H399" i="5" s="1"/>
  <c r="D504" i="5"/>
  <c r="F504" i="5"/>
  <c r="H504" i="5" s="1"/>
  <c r="H282" i="5"/>
  <c r="D169" i="5"/>
  <c r="H181" i="5"/>
  <c r="H147" i="5"/>
  <c r="H236" i="5"/>
  <c r="D501" i="5"/>
  <c r="F501" i="5"/>
  <c r="H501" i="5" s="1"/>
  <c r="C171" i="6"/>
  <c r="D335" i="5"/>
  <c r="F335" i="5"/>
  <c r="H335" i="5" s="1"/>
  <c r="C92" i="6"/>
  <c r="D178" i="5"/>
  <c r="F178" i="5"/>
  <c r="H178" i="5" s="1"/>
  <c r="H149" i="5"/>
  <c r="C207" i="6"/>
  <c r="D437" i="5"/>
  <c r="F437" i="5"/>
  <c r="H437" i="5" s="1"/>
  <c r="H179" i="5"/>
  <c r="C118" i="6"/>
  <c r="D233" i="5"/>
  <c r="F233" i="5"/>
  <c r="H233" i="5" s="1"/>
  <c r="C161" i="6"/>
  <c r="F312" i="5"/>
  <c r="H312" i="5" s="1"/>
  <c r="D312" i="5"/>
  <c r="H218" i="5"/>
  <c r="C166" i="6"/>
  <c r="D327" i="5"/>
  <c r="F327" i="5"/>
  <c r="H327" i="5" s="1"/>
  <c r="H258" i="5"/>
  <c r="H235" i="5"/>
  <c r="C214" i="6"/>
  <c r="D455" i="5"/>
  <c r="F455" i="5"/>
  <c r="H455" i="5" s="1"/>
  <c r="H397" i="5"/>
  <c r="C211" i="6"/>
  <c r="F452" i="5"/>
  <c r="H452" i="5" s="1"/>
  <c r="D452" i="5"/>
  <c r="E39" i="3" a="1"/>
  <c r="E137" i="5" a="1"/>
  <c r="E169" i="5" a="1"/>
  <c r="E173" i="5" a="1"/>
  <c r="J335" i="5" a="1"/>
  <c r="J358" i="5" a="1"/>
  <c r="J380" i="5" a="1"/>
  <c r="J146" i="5" a="1"/>
  <c r="F6" i="7"/>
  <c r="J265" i="5" a="1"/>
  <c r="J186" i="5" a="1"/>
  <c r="E141" i="5"/>
  <c r="F39" i="3"/>
  <c r="J216" i="5" a="1"/>
  <c r="J452" i="5" a="1"/>
  <c r="J208" i="5" a="1"/>
  <c r="J437" i="5" a="1"/>
  <c r="J350" i="5" a="1"/>
  <c r="J288" i="5" a="1"/>
  <c r="J372" i="5" a="1"/>
  <c r="J501" i="5" a="1"/>
  <c r="J434" i="5" a="1"/>
  <c r="J304" i="5" a="1"/>
  <c r="J472" i="5" a="1"/>
  <c r="J280" i="5" a="1"/>
  <c r="E170" i="5"/>
  <c r="G39" i="3"/>
  <c r="E172" i="5"/>
  <c r="E140" i="5"/>
  <c r="E142" i="5"/>
  <c r="J312" i="5" a="1"/>
  <c r="J455" i="5" a="1"/>
  <c r="J242" i="5" a="1"/>
  <c r="J233" i="5" a="1"/>
  <c r="J396" i="5" a="1"/>
  <c r="J257" i="5" a="1"/>
  <c r="E139" i="5"/>
  <c r="J485" i="5" a="1"/>
  <c r="J504" i="5" a="1"/>
  <c r="J418" i="5" a="1"/>
  <c r="J415" i="5" a="1"/>
  <c r="J469" i="5" a="1"/>
  <c r="J488" i="5" a="1"/>
  <c r="J327" i="5" a="1"/>
  <c r="K157" i="5" a="1"/>
  <c r="J399" i="5" a="1"/>
  <c r="J178" i="5" a="1"/>
  <c r="L209" i="5" l="1"/>
  <c r="I39" i="3"/>
  <c r="N39" i="3" s="1"/>
  <c r="E173" i="5"/>
  <c r="M397" i="5"/>
  <c r="G193" i="6" s="1"/>
  <c r="L470" i="5"/>
  <c r="M470" i="5" s="1"/>
  <c r="G224" i="6" s="1"/>
  <c r="M209" i="5"/>
  <c r="G107" i="6" s="1"/>
  <c r="AH67" i="15"/>
  <c r="AH71" i="15"/>
  <c r="AH72" i="15"/>
  <c r="J415" i="5"/>
  <c r="E198" i="6" s="1"/>
  <c r="J242" i="5"/>
  <c r="J280" i="5"/>
  <c r="J186" i="5"/>
  <c r="J304" i="5"/>
  <c r="E156" i="6" s="1"/>
  <c r="J208" i="5"/>
  <c r="E106" i="6" s="1"/>
  <c r="J233" i="5"/>
  <c r="E118" i="6" s="1"/>
  <c r="K157" i="5"/>
  <c r="L157" i="5" s="1"/>
  <c r="M157" i="5" s="1"/>
  <c r="G87" i="6" s="1"/>
  <c r="J418" i="5"/>
  <c r="J455" i="5"/>
  <c r="J472" i="5"/>
  <c r="J434" i="5"/>
  <c r="J178" i="5"/>
  <c r="E92" i="6" s="1"/>
  <c r="J327" i="5"/>
  <c r="J312" i="5"/>
  <c r="E161" i="6" s="1"/>
  <c r="J257" i="5"/>
  <c r="J437" i="5"/>
  <c r="J452" i="5"/>
  <c r="J265" i="5"/>
  <c r="J358" i="5"/>
  <c r="J399" i="5"/>
  <c r="E195" i="6" s="1"/>
  <c r="J350" i="5"/>
  <c r="J146" i="5"/>
  <c r="L146" i="5" s="1"/>
  <c r="M146" i="5" s="1"/>
  <c r="J216" i="5"/>
  <c r="J335" i="5"/>
  <c r="J469" i="5"/>
  <c r="J396" i="5"/>
  <c r="J288" i="5"/>
  <c r="E151" i="6" s="1"/>
  <c r="AF81" i="15"/>
  <c r="AC81" i="15"/>
  <c r="AB81" i="15"/>
  <c r="AE81" i="15"/>
  <c r="AG81" i="15"/>
  <c r="AD81" i="15"/>
  <c r="AG80" i="15"/>
  <c r="AE80" i="15"/>
  <c r="AB80" i="15"/>
  <c r="AD80" i="15"/>
  <c r="AC80" i="15"/>
  <c r="AF80" i="15"/>
  <c r="L236" i="5"/>
  <c r="M155" i="5"/>
  <c r="G85" i="6" s="1"/>
  <c r="AC82" i="15"/>
  <c r="AD82" i="15"/>
  <c r="AB82" i="15"/>
  <c r="AE82" i="15"/>
  <c r="AG82" i="15"/>
  <c r="AF82" i="15"/>
  <c r="AH74" i="15"/>
  <c r="AH68" i="15"/>
  <c r="F224" i="6"/>
  <c r="M416" i="5"/>
  <c r="G199" i="6" s="1"/>
  <c r="L218" i="5"/>
  <c r="M218" i="5" s="1"/>
  <c r="G114" i="6" s="1"/>
  <c r="AH70" i="15"/>
  <c r="AF86" i="15"/>
  <c r="AB86" i="15"/>
  <c r="AE86" i="15"/>
  <c r="AD86" i="15"/>
  <c r="AG86" i="15"/>
  <c r="AC86" i="15"/>
  <c r="AH69" i="15"/>
  <c r="M147" i="5"/>
  <c r="G79" i="6" s="1"/>
  <c r="AB84" i="15"/>
  <c r="AG84" i="15"/>
  <c r="AC84" i="15"/>
  <c r="AE84" i="15"/>
  <c r="AD84" i="15"/>
  <c r="AF84" i="15"/>
  <c r="AB83" i="15"/>
  <c r="AG83" i="15"/>
  <c r="AF83" i="15"/>
  <c r="AC83" i="15"/>
  <c r="AE83" i="15"/>
  <c r="AD83" i="15"/>
  <c r="AH73" i="15"/>
  <c r="AG85" i="15"/>
  <c r="AE85" i="15"/>
  <c r="AD85" i="15"/>
  <c r="AF85" i="15"/>
  <c r="AC85" i="15"/>
  <c r="AB85" i="15"/>
  <c r="E146" i="6"/>
  <c r="L280" i="5"/>
  <c r="M280" i="5" s="1"/>
  <c r="E211" i="6"/>
  <c r="L452" i="5"/>
  <c r="M452" i="5" s="1"/>
  <c r="G211" i="6" s="1"/>
  <c r="E135" i="6"/>
  <c r="L257" i="5"/>
  <c r="M257" i="5" s="1"/>
  <c r="E179" i="6"/>
  <c r="L350" i="5"/>
  <c r="M350" i="5" s="1"/>
  <c r="E184" i="6"/>
  <c r="L358" i="5"/>
  <c r="M358" i="5" s="1"/>
  <c r="G184" i="6" s="1"/>
  <c r="J372" i="5"/>
  <c r="L372" i="5" s="1"/>
  <c r="M372" i="5" s="1"/>
  <c r="L288" i="5"/>
  <c r="M288" i="5" s="1"/>
  <c r="G151" i="6" s="1"/>
  <c r="J488" i="5"/>
  <c r="L488" i="5" s="1"/>
  <c r="M488" i="5" s="1"/>
  <c r="J504" i="5"/>
  <c r="L504" i="5" s="1"/>
  <c r="M504" i="5" s="1"/>
  <c r="E98" i="6"/>
  <c r="L186" i="5"/>
  <c r="M186" i="5" s="1"/>
  <c r="G98" i="6" s="1"/>
  <c r="F87" i="6"/>
  <c r="E201" i="6"/>
  <c r="L418" i="5"/>
  <c r="M418" i="5" s="1"/>
  <c r="G201" i="6" s="1"/>
  <c r="J380" i="5"/>
  <c r="L380" i="5" s="1"/>
  <c r="M380" i="5" s="1"/>
  <c r="J501" i="5"/>
  <c r="L501" i="5" s="1"/>
  <c r="M501" i="5" s="1"/>
  <c r="L415" i="5"/>
  <c r="M415" i="5" s="1"/>
  <c r="G198" i="6" s="1"/>
  <c r="E223" i="6"/>
  <c r="L469" i="5"/>
  <c r="M469" i="5" s="1"/>
  <c r="G223" i="6" s="1"/>
  <c r="J485" i="5"/>
  <c r="L485" i="5" s="1"/>
  <c r="M485" i="5" s="1"/>
  <c r="E112" i="6"/>
  <c r="L216" i="5"/>
  <c r="M216" i="5" s="1"/>
  <c r="G112" i="6" s="1"/>
  <c r="E214" i="6"/>
  <c r="L455" i="5"/>
  <c r="M455" i="5" s="1"/>
  <c r="G214" i="6" s="1"/>
  <c r="E171" i="6"/>
  <c r="L335" i="5"/>
  <c r="M335" i="5" s="1"/>
  <c r="G171" i="6" s="1"/>
  <c r="E140" i="6"/>
  <c r="L265" i="5"/>
  <c r="M265" i="5" s="1"/>
  <c r="G140" i="6" s="1"/>
  <c r="E78" i="6"/>
  <c r="E226" i="6"/>
  <c r="L472" i="5"/>
  <c r="M472" i="5" s="1"/>
  <c r="G226" i="6" s="1"/>
  <c r="E204" i="6"/>
  <c r="L434" i="5"/>
  <c r="M434" i="5" s="1"/>
  <c r="G204" i="6" s="1"/>
  <c r="E124" i="6"/>
  <c r="L242" i="5"/>
  <c r="M242" i="5" s="1"/>
  <c r="G124" i="6" s="1"/>
  <c r="E166" i="6"/>
  <c r="L327" i="5"/>
  <c r="M327" i="5" s="1"/>
  <c r="E207" i="6"/>
  <c r="L437" i="5"/>
  <c r="M437" i="5" s="1"/>
  <c r="G207" i="6" s="1"/>
  <c r="E192" i="6"/>
  <c r="L396" i="5"/>
  <c r="M396" i="5" s="1"/>
  <c r="G192" i="6" s="1"/>
  <c r="H377" i="5"/>
  <c r="H376" i="5"/>
  <c r="H183" i="5"/>
  <c r="H184" i="5"/>
  <c r="M210" i="5"/>
  <c r="G108" i="6" s="1"/>
  <c r="H331" i="5"/>
  <c r="H332" i="5"/>
  <c r="H239" i="5"/>
  <c r="H238" i="5"/>
  <c r="M258" i="5"/>
  <c r="G136" i="6" s="1"/>
  <c r="H285" i="5"/>
  <c r="H284" i="5"/>
  <c r="H308" i="5"/>
  <c r="H309" i="5"/>
  <c r="M236" i="5"/>
  <c r="G121" i="6" s="1"/>
  <c r="M352" i="5"/>
  <c r="G181" i="6" s="1"/>
  <c r="M259" i="5"/>
  <c r="G137" i="6" s="1"/>
  <c r="M453" i="5"/>
  <c r="G212" i="6" s="1"/>
  <c r="H153" i="5"/>
  <c r="H152" i="5"/>
  <c r="H214" i="5"/>
  <c r="H213" i="5"/>
  <c r="M373" i="5"/>
  <c r="M149" i="5"/>
  <c r="G81" i="6" s="1"/>
  <c r="M179" i="5"/>
  <c r="G93" i="6" s="1"/>
  <c r="M148" i="5"/>
  <c r="G80" i="6" s="1"/>
  <c r="M181" i="5"/>
  <c r="G95" i="6" s="1"/>
  <c r="M235" i="5"/>
  <c r="G120" i="6" s="1"/>
  <c r="M211" i="5"/>
  <c r="G109" i="6" s="1"/>
  <c r="M329" i="5"/>
  <c r="G168" i="6" s="1"/>
  <c r="H261" i="5"/>
  <c r="H262" i="5"/>
  <c r="H355" i="5"/>
  <c r="H354" i="5"/>
  <c r="M282" i="5"/>
  <c r="G148" i="6" s="1"/>
  <c r="M306" i="5"/>
  <c r="G158" i="6" s="1"/>
  <c r="S38" i="3"/>
  <c r="P38" i="3" a="1"/>
  <c r="Q38" i="3" a="1"/>
  <c r="K38" i="3" a="1"/>
  <c r="L38" i="3" a="1"/>
  <c r="O38" i="3" a="1"/>
  <c r="H38" i="3" a="1"/>
  <c r="R38" i="3" a="1"/>
  <c r="E137" i="5"/>
  <c r="E169" i="5"/>
  <c r="E39" i="3"/>
  <c r="L304" i="5" l="1"/>
  <c r="M304" i="5" s="1"/>
  <c r="L233" i="5"/>
  <c r="M233" i="5" s="1"/>
  <c r="AH84" i="15"/>
  <c r="AH83" i="15"/>
  <c r="AH82" i="15"/>
  <c r="AH80" i="15"/>
  <c r="L312" i="5"/>
  <c r="M312" i="5" s="1"/>
  <c r="G161" i="6" s="1"/>
  <c r="L208" i="5"/>
  <c r="M208" i="5" s="1"/>
  <c r="M213" i="5" s="1"/>
  <c r="L399" i="5"/>
  <c r="M399" i="5" s="1"/>
  <c r="G195" i="6" s="1"/>
  <c r="AH85" i="15"/>
  <c r="L178" i="5"/>
  <c r="M178" i="5" s="1"/>
  <c r="M184" i="5" s="1"/>
  <c r="AH86" i="15"/>
  <c r="AH81" i="15"/>
  <c r="G179" i="6"/>
  <c r="M354" i="5"/>
  <c r="M355" i="5"/>
  <c r="G146" i="6"/>
  <c r="M284" i="5"/>
  <c r="M285" i="5"/>
  <c r="G118" i="6"/>
  <c r="M238" i="5"/>
  <c r="M239" i="5"/>
  <c r="G156" i="6"/>
  <c r="M308" i="5"/>
  <c r="M309" i="5"/>
  <c r="M377" i="5"/>
  <c r="M376" i="5"/>
  <c r="G166" i="6"/>
  <c r="M331" i="5"/>
  <c r="M332" i="5"/>
  <c r="G78" i="6"/>
  <c r="M153" i="5"/>
  <c r="M152" i="5"/>
  <c r="G135" i="6"/>
  <c r="M262" i="5"/>
  <c r="M261" i="5"/>
  <c r="F38" i="3" a="1"/>
  <c r="G38" i="3" a="1"/>
  <c r="L38" i="3"/>
  <c r="Q38" i="3"/>
  <c r="R38" i="3"/>
  <c r="O38" i="3"/>
  <c r="K38" i="3"/>
  <c r="H38" i="3"/>
  <c r="P38" i="3"/>
  <c r="G92" i="6" l="1"/>
  <c r="M38" i="3"/>
  <c r="M214" i="5"/>
  <c r="G106" i="6"/>
  <c r="M183" i="5"/>
  <c r="E38" i="3" a="1"/>
  <c r="G38" i="3"/>
  <c r="F38" i="3"/>
  <c r="I38" i="3" l="1"/>
  <c r="N38" i="3" s="1"/>
  <c r="S37" i="3"/>
  <c r="R37" i="3" a="1"/>
  <c r="H37" i="3" a="1"/>
  <c r="O37" i="3" a="1"/>
  <c r="Q37" i="3" a="1"/>
  <c r="L37" i="3" a="1"/>
  <c r="K37" i="3" a="1"/>
  <c r="P37" i="3" a="1"/>
  <c r="E38" i="3"/>
  <c r="G37" i="3" a="1"/>
  <c r="F37" i="3" a="1"/>
  <c r="R37" i="3"/>
  <c r="P37" i="3"/>
  <c r="O37" i="3"/>
  <c r="H37" i="3"/>
  <c r="K37" i="3"/>
  <c r="Q37" i="3"/>
  <c r="L37" i="3"/>
  <c r="M37" i="3" l="1"/>
  <c r="E37" i="3" a="1"/>
  <c r="G37" i="3"/>
  <c r="F37" i="3"/>
  <c r="I37" i="3" l="1"/>
  <c r="N37" i="3" s="1"/>
  <c r="S36" i="3"/>
  <c r="O36" i="3" a="1"/>
  <c r="Q36" i="3" a="1"/>
  <c r="K36" i="3" a="1"/>
  <c r="R36" i="3" a="1"/>
  <c r="L36" i="3" a="1"/>
  <c r="P36" i="3" a="1"/>
  <c r="H36" i="3" a="1"/>
  <c r="E37" i="3"/>
  <c r="G36" i="3" l="1" a="1"/>
  <c r="F36" i="3" a="1"/>
  <c r="P36" i="3"/>
  <c r="L36" i="3"/>
  <c r="Q36" i="3"/>
  <c r="O36" i="3"/>
  <c r="R36" i="3"/>
  <c r="K36" i="3"/>
  <c r="H36" i="3"/>
  <c r="M36" i="3" l="1"/>
  <c r="E36" i="3" a="1"/>
  <c r="G36" i="3"/>
  <c r="F36" i="3"/>
  <c r="I36" i="3" l="1"/>
  <c r="N36" i="3" s="1"/>
  <c r="S35" i="3"/>
  <c r="O35" i="3" a="1"/>
  <c r="L35" i="3" a="1"/>
  <c r="Q35" i="3" a="1"/>
  <c r="H35" i="3" a="1"/>
  <c r="P35" i="3" a="1"/>
  <c r="K35" i="3" a="1"/>
  <c r="R35" i="3" a="1"/>
  <c r="E36" i="3"/>
  <c r="F35" i="3" a="1"/>
  <c r="G35" i="3" a="1"/>
  <c r="O35" i="3"/>
  <c r="R35" i="3"/>
  <c r="K35" i="3"/>
  <c r="Q35" i="3"/>
  <c r="L35" i="3"/>
  <c r="P35" i="3"/>
  <c r="H35" i="3"/>
  <c r="M35" i="3" l="1"/>
  <c r="E35" i="3" a="1"/>
  <c r="G35" i="3"/>
  <c r="F35" i="3"/>
  <c r="I35" i="3" l="1"/>
  <c r="N35" i="3" s="1"/>
  <c r="S34" i="3"/>
  <c r="O34" i="3" a="1"/>
  <c r="Q34" i="3" a="1"/>
  <c r="K34" i="3" a="1"/>
  <c r="P34" i="3" a="1"/>
  <c r="H34" i="3" a="1"/>
  <c r="R34" i="3" a="1"/>
  <c r="L34" i="3" a="1"/>
  <c r="E35" i="3"/>
  <c r="G34" i="3" a="1"/>
  <c r="F34" i="3" a="1"/>
  <c r="O34" i="3"/>
  <c r="L34" i="3"/>
  <c r="P34" i="3"/>
  <c r="R34" i="3"/>
  <c r="Q34" i="3"/>
  <c r="K34" i="3"/>
  <c r="H34" i="3"/>
  <c r="M34" i="3" l="1"/>
  <c r="E34" i="3" a="1"/>
  <c r="G34" i="3"/>
  <c r="F34" i="3"/>
  <c r="I34" i="3" l="1"/>
  <c r="N34" i="3" s="1"/>
  <c r="S33" i="3"/>
  <c r="K33" i="3" a="1"/>
  <c r="P33" i="3" a="1"/>
  <c r="H33" i="3" a="1"/>
  <c r="O33" i="3" a="1"/>
  <c r="R33" i="3" a="1"/>
  <c r="Q33" i="3" a="1"/>
  <c r="L33" i="3" a="1"/>
  <c r="E34" i="3"/>
  <c r="G33" i="3" l="1" a="1"/>
  <c r="F33" i="3" a="1"/>
  <c r="L33" i="3"/>
  <c r="R33" i="3"/>
  <c r="P33" i="3"/>
  <c r="Q33" i="3"/>
  <c r="O33" i="3"/>
  <c r="H33" i="3"/>
  <c r="K33" i="3"/>
  <c r="M33" i="3" l="1"/>
  <c r="E33" i="3" a="1"/>
  <c r="G33" i="3"/>
  <c r="F33" i="3"/>
  <c r="I33" i="3" l="1"/>
  <c r="N33" i="3" s="1"/>
  <c r="S32" i="3"/>
  <c r="Q32" i="3" a="1"/>
  <c r="K32" i="3" a="1"/>
  <c r="H32" i="3" a="1"/>
  <c r="L32" i="3" a="1"/>
  <c r="O32" i="3" a="1"/>
  <c r="P32" i="3" a="1"/>
  <c r="R32" i="3" a="1"/>
  <c r="E33" i="3"/>
  <c r="F32" i="3" l="1" a="1"/>
  <c r="G32" i="3" a="1"/>
  <c r="R32" i="3"/>
  <c r="Q32" i="3"/>
  <c r="P32" i="3"/>
  <c r="L32" i="3"/>
  <c r="H32" i="3"/>
  <c r="O32" i="3"/>
  <c r="K32" i="3"/>
  <c r="M32" i="3" l="1"/>
  <c r="E32" i="3" a="1"/>
  <c r="F32" i="3"/>
  <c r="G32" i="3"/>
  <c r="I32" i="3" l="1"/>
  <c r="N32" i="3" s="1"/>
  <c r="S31" i="3"/>
  <c r="L31" i="3" a="1"/>
  <c r="R31" i="3" a="1"/>
  <c r="H31" i="3" a="1"/>
  <c r="Q31" i="3" a="1"/>
  <c r="O31" i="3" a="1"/>
  <c r="P31" i="3" a="1"/>
  <c r="K31" i="3" a="1"/>
  <c r="E32" i="3"/>
  <c r="G31" i="3" a="1"/>
  <c r="F31" i="3" a="1"/>
  <c r="L31" i="3"/>
  <c r="P31" i="3"/>
  <c r="O31" i="3"/>
  <c r="K31" i="3"/>
  <c r="H31" i="3"/>
  <c r="R31" i="3"/>
  <c r="Q31" i="3"/>
  <c r="M31" i="3" l="1"/>
  <c r="E31" i="3" a="1"/>
  <c r="F31" i="3"/>
  <c r="G31" i="3"/>
  <c r="I31" i="3" l="1"/>
  <c r="N31" i="3" s="1"/>
  <c r="S30" i="3"/>
  <c r="L30" i="3" a="1"/>
  <c r="K30" i="3" a="1"/>
  <c r="R30" i="3" a="1"/>
  <c r="H30" i="3" a="1"/>
  <c r="O30" i="3" a="1"/>
  <c r="P30" i="3" a="1"/>
  <c r="Q30" i="3" a="1"/>
  <c r="E31" i="3"/>
  <c r="G30" i="3" a="1"/>
  <c r="F30" i="3" a="1"/>
  <c r="L30" i="3"/>
  <c r="O30" i="3"/>
  <c r="Q30" i="3"/>
  <c r="K30" i="3"/>
  <c r="P30" i="3"/>
  <c r="R30" i="3"/>
  <c r="H30" i="3"/>
  <c r="M30" i="3" l="1"/>
  <c r="E30" i="3" a="1"/>
  <c r="F30" i="3"/>
  <c r="G30" i="3"/>
  <c r="I30" i="3" l="1"/>
  <c r="N30" i="3" s="1"/>
  <c r="S29" i="3"/>
  <c r="L29" i="3" a="1"/>
  <c r="O29" i="3" a="1"/>
  <c r="P29" i="3" a="1"/>
  <c r="H29" i="3" a="1"/>
  <c r="Q29" i="3" a="1"/>
  <c r="R29" i="3" a="1"/>
  <c r="K29" i="3" a="1"/>
  <c r="E30" i="3"/>
  <c r="G29" i="3" a="1"/>
  <c r="F29" i="3" a="1"/>
  <c r="L29" i="3"/>
  <c r="R29" i="3"/>
  <c r="Q29" i="3"/>
  <c r="K29" i="3"/>
  <c r="H29" i="3"/>
  <c r="P29" i="3"/>
  <c r="O29" i="3"/>
  <c r="M29" i="3" l="1"/>
  <c r="E29" i="3" a="1"/>
  <c r="G29" i="3"/>
  <c r="F29" i="3"/>
  <c r="I29" i="3" l="1"/>
  <c r="N29" i="3" s="1"/>
  <c r="S28" i="3"/>
  <c r="Q28" i="3" a="1"/>
  <c r="O28" i="3" a="1"/>
  <c r="H28" i="3" a="1"/>
  <c r="R28" i="3" a="1"/>
  <c r="K28" i="3" a="1"/>
  <c r="L28" i="3" a="1"/>
  <c r="P28" i="3" a="1"/>
  <c r="E29" i="3"/>
  <c r="G28" i="3" l="1" a="1"/>
  <c r="F28" i="3" a="1"/>
  <c r="P28" i="3"/>
  <c r="O28" i="3"/>
  <c r="L28" i="3"/>
  <c r="Q28" i="3"/>
  <c r="K28" i="3"/>
  <c r="H28" i="3"/>
  <c r="R28" i="3"/>
  <c r="M28" i="3" l="1"/>
  <c r="E28" i="3" a="1"/>
  <c r="G28" i="3"/>
  <c r="F28" i="3"/>
  <c r="I28" i="3" l="1"/>
  <c r="N28" i="3" s="1"/>
  <c r="S27" i="3"/>
  <c r="H27" i="3" a="1"/>
  <c r="R27" i="3" a="1"/>
  <c r="P27" i="3" a="1"/>
  <c r="L27" i="3" a="1"/>
  <c r="Q27" i="3" a="1"/>
  <c r="O27" i="3" a="1"/>
  <c r="K27" i="3" a="1"/>
  <c r="E28" i="3"/>
  <c r="F27" i="3" a="1"/>
  <c r="G27" i="3" a="1"/>
  <c r="K27" i="3"/>
  <c r="R27" i="3"/>
  <c r="Q27" i="3"/>
  <c r="O27" i="3"/>
  <c r="L27" i="3"/>
  <c r="H27" i="3"/>
  <c r="P27" i="3"/>
  <c r="M27" i="3" l="1"/>
  <c r="E27" i="3" a="1"/>
  <c r="G27" i="3"/>
  <c r="F27" i="3"/>
  <c r="I27" i="3" l="1"/>
  <c r="N27" i="3" s="1"/>
  <c r="S26" i="3"/>
  <c r="Q26" i="3" a="1"/>
  <c r="O26" i="3" a="1"/>
  <c r="H26" i="3" a="1"/>
  <c r="L26" i="3" a="1"/>
  <c r="K26" i="3" a="1"/>
  <c r="R26" i="3" a="1"/>
  <c r="P26" i="3" a="1"/>
  <c r="E27" i="3"/>
  <c r="G26" i="3" a="1"/>
  <c r="F26" i="3" a="1"/>
  <c r="Q26" i="3"/>
  <c r="R26" i="3"/>
  <c r="K26" i="3"/>
  <c r="L26" i="3"/>
  <c r="P26" i="3"/>
  <c r="O26" i="3"/>
  <c r="H26" i="3"/>
  <c r="M26" i="3" l="1"/>
  <c r="E26" i="3" a="1"/>
  <c r="G26" i="3"/>
  <c r="F26" i="3"/>
  <c r="I26" i="3" l="1"/>
  <c r="N26" i="3" s="1"/>
  <c r="S25" i="3"/>
  <c r="K25" i="3" a="1"/>
  <c r="O25" i="3" a="1"/>
  <c r="P25" i="3" a="1"/>
  <c r="R25" i="3" a="1"/>
  <c r="L25" i="3" a="1"/>
  <c r="Q25" i="3" a="1"/>
  <c r="H25" i="3" a="1"/>
  <c r="E26" i="3"/>
  <c r="G25" i="3" a="1"/>
  <c r="F25" i="3" a="1"/>
  <c r="K25" i="3"/>
  <c r="R25" i="3"/>
  <c r="O25" i="3"/>
  <c r="Q25" i="3"/>
  <c r="L25" i="3"/>
  <c r="P25" i="3"/>
  <c r="H25" i="3"/>
  <c r="M25" i="3" l="1"/>
  <c r="E25" i="3" a="1"/>
  <c r="G25" i="3"/>
  <c r="F25" i="3"/>
  <c r="I25" i="3" l="1"/>
  <c r="N25" i="3" s="1"/>
  <c r="S24" i="3"/>
  <c r="H24" i="3" a="1"/>
  <c r="Q24" i="3" a="1"/>
  <c r="K24" i="3" a="1"/>
  <c r="P24" i="3" a="1"/>
  <c r="L24" i="3" a="1"/>
  <c r="O24" i="3" a="1"/>
  <c r="R24" i="3" a="1"/>
  <c r="E25" i="3"/>
  <c r="F24" i="3" l="1" a="1"/>
  <c r="G24" i="3" a="1"/>
  <c r="R24" i="3"/>
  <c r="P24" i="3"/>
  <c r="K24" i="3"/>
  <c r="O24" i="3"/>
  <c r="L24" i="3"/>
  <c r="H24" i="3"/>
  <c r="Q24" i="3"/>
  <c r="M24" i="3" l="1"/>
  <c r="E24" i="3" a="1"/>
  <c r="F24" i="3"/>
  <c r="G24" i="3"/>
  <c r="I24" i="3" l="1"/>
  <c r="N24" i="3" s="1"/>
  <c r="S23" i="3"/>
  <c r="Q23" i="3" a="1"/>
  <c r="P23" i="3" a="1"/>
  <c r="L23" i="3" a="1"/>
  <c r="O23" i="3" a="1"/>
  <c r="R23" i="3" a="1"/>
  <c r="K23" i="3" a="1"/>
  <c r="H23" i="3" a="1"/>
  <c r="E24" i="3"/>
  <c r="G23" i="3" a="1"/>
  <c r="F23" i="3" a="1"/>
  <c r="Q23" i="3"/>
  <c r="K23" i="3"/>
  <c r="O23" i="3"/>
  <c r="H23" i="3"/>
  <c r="L23" i="3"/>
  <c r="P23" i="3"/>
  <c r="R23" i="3"/>
  <c r="M23" i="3" l="1"/>
  <c r="E23" i="3" a="1"/>
  <c r="G23" i="3"/>
  <c r="F23" i="3"/>
  <c r="I23" i="3" l="1"/>
  <c r="N23" i="3" s="1"/>
  <c r="S22" i="3"/>
  <c r="P22" i="3" a="1"/>
  <c r="K22" i="3" a="1"/>
  <c r="O22" i="3" a="1"/>
  <c r="L22" i="3" a="1"/>
  <c r="Q22" i="3" a="1"/>
  <c r="H22" i="3" a="1"/>
  <c r="R22" i="3" a="1"/>
  <c r="E23" i="3"/>
  <c r="F22" i="3" a="1"/>
  <c r="G22" i="3" a="1"/>
  <c r="P22" i="3"/>
  <c r="L22" i="3"/>
  <c r="K22" i="3"/>
  <c r="O22" i="3"/>
  <c r="R22" i="3"/>
  <c r="Q22" i="3"/>
  <c r="H22" i="3"/>
  <c r="M22" i="3" l="1"/>
  <c r="E22" i="3" a="1"/>
  <c r="G22" i="3"/>
  <c r="F22" i="3"/>
  <c r="I22" i="3" l="1"/>
  <c r="N22" i="3" s="1"/>
  <c r="S21" i="3"/>
  <c r="H21" i="3" a="1"/>
  <c r="R21" i="3" a="1"/>
  <c r="O21" i="3" a="1"/>
  <c r="P21" i="3" a="1"/>
  <c r="K21" i="3" a="1"/>
  <c r="Q21" i="3" a="1"/>
  <c r="L21" i="3" a="1"/>
  <c r="E22" i="3"/>
  <c r="G21" i="3" a="1"/>
  <c r="F21" i="3" a="1"/>
  <c r="O21" i="3"/>
  <c r="Q21" i="3"/>
  <c r="H21" i="3"/>
  <c r="K21" i="3"/>
  <c r="P21" i="3"/>
  <c r="R21" i="3"/>
  <c r="L21" i="3"/>
  <c r="M21" i="3" l="1"/>
  <c r="E21" i="3" a="1"/>
  <c r="G21" i="3"/>
  <c r="F21" i="3"/>
  <c r="I21" i="3" l="1"/>
  <c r="N21" i="3" s="1"/>
  <c r="S20" i="3"/>
  <c r="R20" i="3" a="1"/>
  <c r="O20" i="3" a="1"/>
  <c r="Q20" i="3" a="1"/>
  <c r="H20" i="3" a="1"/>
  <c r="K20" i="3" a="1"/>
  <c r="L20" i="3" a="1"/>
  <c r="P20" i="3" a="1"/>
  <c r="E21" i="3"/>
  <c r="G20" i="3" a="1"/>
  <c r="F20" i="3" a="1"/>
  <c r="R20" i="3"/>
  <c r="K20" i="3"/>
  <c r="O20" i="3"/>
  <c r="P20" i="3"/>
  <c r="Q20" i="3"/>
  <c r="L20" i="3"/>
  <c r="H20" i="3"/>
  <c r="M20" i="3" l="1"/>
  <c r="E20" i="3" a="1"/>
  <c r="G20" i="3"/>
  <c r="F20" i="3"/>
  <c r="I20" i="3" l="1"/>
  <c r="N20" i="3" s="1"/>
  <c r="S19" i="3"/>
  <c r="H19" i="3" a="1"/>
  <c r="L19" i="3" a="1"/>
  <c r="P19" i="3" a="1"/>
  <c r="Q19" i="3" a="1"/>
  <c r="R19" i="3" a="1"/>
  <c r="O19" i="3" a="1"/>
  <c r="K19" i="3" a="1"/>
  <c r="E20" i="3"/>
  <c r="F19" i="3" a="1"/>
  <c r="G19" i="3" a="1"/>
  <c r="K19" i="3"/>
  <c r="O19" i="3"/>
  <c r="H19" i="3"/>
  <c r="Q19" i="3"/>
  <c r="L19" i="3"/>
  <c r="P19" i="3"/>
  <c r="R19" i="3"/>
  <c r="M19" i="3" l="1"/>
  <c r="E19" i="3" a="1"/>
  <c r="F19" i="3"/>
  <c r="G19" i="3"/>
  <c r="I19" i="3" l="1"/>
  <c r="N19" i="3" s="1"/>
  <c r="S18" i="3"/>
  <c r="K18" i="3" a="1"/>
  <c r="R18" i="3" a="1"/>
  <c r="P18" i="3" a="1"/>
  <c r="L18" i="3" a="1"/>
  <c r="Q18" i="3" a="1"/>
  <c r="O18" i="3" a="1"/>
  <c r="H18" i="3" a="1"/>
  <c r="E19" i="3"/>
  <c r="G18" i="3" a="1"/>
  <c r="F18" i="3" a="1"/>
  <c r="O18" i="3"/>
  <c r="Q18" i="3"/>
  <c r="K18" i="3"/>
  <c r="P18" i="3"/>
  <c r="R18" i="3"/>
  <c r="L18" i="3"/>
  <c r="H18" i="3"/>
  <c r="M18" i="3" l="1"/>
  <c r="E18" i="3" a="1"/>
  <c r="G18" i="3"/>
  <c r="F18" i="3"/>
  <c r="I18" i="3" l="1"/>
  <c r="N18" i="3" s="1"/>
  <c r="S17" i="3"/>
  <c r="K17" i="3" a="1"/>
  <c r="L17" i="3" a="1"/>
  <c r="H17" i="3" a="1"/>
  <c r="R17" i="3" a="1"/>
  <c r="O17" i="3" a="1"/>
  <c r="Q17" i="3" a="1"/>
  <c r="P17" i="3" a="1"/>
  <c r="E18" i="3"/>
  <c r="G17" i="3" l="1" a="1"/>
  <c r="F17" i="3" a="1"/>
  <c r="Q17" i="3"/>
  <c r="O17" i="3"/>
  <c r="L17" i="3"/>
  <c r="K17" i="3"/>
  <c r="H17" i="3"/>
  <c r="R17" i="3"/>
  <c r="P17" i="3"/>
  <c r="M17" i="3" l="1"/>
  <c r="E17" i="3" a="1"/>
  <c r="G17" i="3"/>
  <c r="F17" i="3"/>
  <c r="I17" i="3" l="1"/>
  <c r="N17" i="3" s="1"/>
  <c r="S16" i="3"/>
  <c r="R16" i="3" a="1"/>
  <c r="O16" i="3" a="1"/>
  <c r="L16" i="3" a="1"/>
  <c r="Q16" i="3" a="1"/>
  <c r="P16" i="3" a="1"/>
  <c r="K16" i="3" a="1"/>
  <c r="H16" i="3" a="1"/>
  <c r="E17" i="3"/>
  <c r="G16" i="3" a="1"/>
  <c r="F16" i="3" a="1"/>
  <c r="K16" i="3"/>
  <c r="P16" i="3"/>
  <c r="L16" i="3"/>
  <c r="H16" i="3"/>
  <c r="O16" i="3"/>
  <c r="Q16" i="3"/>
  <c r="R16" i="3"/>
  <c r="M16" i="3" l="1"/>
  <c r="E16" i="3" a="1"/>
  <c r="G16" i="3"/>
  <c r="F16" i="3"/>
  <c r="I16" i="3" l="1"/>
  <c r="N16" i="3" s="1"/>
  <c r="S15" i="3"/>
  <c r="O15" i="3" a="1"/>
  <c r="Q15" i="3" a="1"/>
  <c r="L15" i="3" a="1"/>
  <c r="R15" i="3" a="1"/>
  <c r="P15" i="3" a="1"/>
  <c r="K15" i="3" a="1"/>
  <c r="H15" i="3" a="1"/>
  <c r="E16" i="3"/>
  <c r="G15" i="3" l="1" a="1"/>
  <c r="F15" i="3" a="1"/>
  <c r="K15" i="3"/>
  <c r="R15" i="3"/>
  <c r="Q15" i="3"/>
  <c r="P15" i="3"/>
  <c r="O15" i="3"/>
  <c r="H15" i="3"/>
  <c r="L15" i="3"/>
  <c r="M15" i="3" l="1"/>
  <c r="E15" i="3" a="1"/>
  <c r="G15" i="3"/>
  <c r="F15" i="3"/>
  <c r="I15" i="3" l="1"/>
  <c r="N15" i="3" s="1"/>
  <c r="S14" i="3"/>
  <c r="L14" i="3" a="1"/>
  <c r="R14" i="3" a="1"/>
  <c r="H14" i="3" a="1"/>
  <c r="P14" i="3" a="1"/>
  <c r="O14" i="3" a="1"/>
  <c r="Q14" i="3" a="1"/>
  <c r="K14" i="3" a="1"/>
  <c r="E15" i="3"/>
  <c r="F14" i="3" l="1" a="1"/>
  <c r="G14" i="3" a="1"/>
  <c r="P14" i="3"/>
  <c r="L14" i="3"/>
  <c r="K14" i="3"/>
  <c r="O14" i="3"/>
  <c r="Q14" i="3"/>
  <c r="R14" i="3"/>
  <c r="H14" i="3"/>
  <c r="M14" i="3" l="1"/>
  <c r="E14" i="3" a="1"/>
  <c r="F14" i="3"/>
  <c r="G14" i="3"/>
  <c r="I14" i="3" l="1"/>
  <c r="N14" i="3" s="1"/>
  <c r="S13" i="3"/>
  <c r="R13" i="3" a="1"/>
  <c r="P13" i="3" a="1"/>
  <c r="L13" i="3" a="1"/>
  <c r="O13" i="3" a="1"/>
  <c r="K13" i="3" a="1"/>
  <c r="Q13" i="3" a="1"/>
  <c r="H13" i="3" a="1"/>
  <c r="E14" i="3"/>
  <c r="F13" i="3" l="1" a="1"/>
  <c r="G13" i="3" a="1"/>
  <c r="Q13" i="3"/>
  <c r="K13" i="3"/>
  <c r="P13" i="3"/>
  <c r="H13" i="3"/>
  <c r="O13" i="3"/>
  <c r="L13" i="3"/>
  <c r="R13" i="3"/>
  <c r="M13" i="3" l="1"/>
  <c r="E13" i="3" a="1"/>
  <c r="G13" i="3"/>
  <c r="F13" i="3"/>
  <c r="I13" i="3" l="1"/>
  <c r="N13" i="3" s="1"/>
  <c r="S12" i="3"/>
  <c r="R12" i="3" a="1"/>
  <c r="O12" i="3" a="1"/>
  <c r="K12" i="3" a="1"/>
  <c r="L12" i="3" a="1"/>
  <c r="Q12" i="3" a="1"/>
  <c r="P12" i="3" a="1"/>
  <c r="H12" i="3" a="1"/>
  <c r="E13" i="3"/>
  <c r="G12" i="3" a="1"/>
  <c r="F12" i="3" a="1"/>
  <c r="R12" i="3"/>
  <c r="P12" i="3"/>
  <c r="K12" i="3"/>
  <c r="Q12" i="3"/>
  <c r="L12" i="3"/>
  <c r="O12" i="3"/>
  <c r="H12" i="3"/>
  <c r="M12" i="3" l="1"/>
  <c r="E12" i="3" a="1"/>
  <c r="G12" i="3"/>
  <c r="F12" i="3"/>
  <c r="I12" i="3" l="1"/>
  <c r="N12" i="3" s="1"/>
  <c r="S11" i="3"/>
  <c r="H11" i="3" a="1"/>
  <c r="O11" i="3" a="1"/>
  <c r="Q11" i="3" a="1"/>
  <c r="P11" i="3" a="1"/>
  <c r="K11" i="3" a="1"/>
  <c r="L11" i="3" a="1"/>
  <c r="R11" i="3" a="1"/>
  <c r="E12" i="3"/>
  <c r="G11" i="3" l="1" a="1"/>
  <c r="F11" i="3" a="1"/>
  <c r="R11" i="3"/>
  <c r="L11" i="3"/>
  <c r="Q11" i="3"/>
  <c r="O11" i="3"/>
  <c r="K11" i="3"/>
  <c r="P11" i="3"/>
  <c r="H11" i="3"/>
  <c r="M11" i="3" l="1"/>
  <c r="E11" i="3" a="1"/>
  <c r="F11" i="3"/>
  <c r="G11" i="3"/>
  <c r="I11" i="3" l="1"/>
  <c r="N11" i="3" s="1"/>
  <c r="S10" i="3"/>
  <c r="O10" i="3" a="1"/>
  <c r="L10" i="3" a="1"/>
  <c r="K10" i="3" a="1"/>
  <c r="R10" i="3" a="1"/>
  <c r="H10" i="3" a="1"/>
  <c r="Q10" i="3" a="1"/>
  <c r="P10" i="3" a="1"/>
  <c r="E11" i="3"/>
  <c r="G10" i="3" a="1"/>
  <c r="F10" i="3" a="1"/>
  <c r="O10" i="3"/>
  <c r="Q10" i="3"/>
  <c r="R10" i="3"/>
  <c r="L10" i="3"/>
  <c r="K10" i="3"/>
  <c r="P10" i="3"/>
  <c r="H10" i="3"/>
  <c r="M10" i="3" l="1"/>
  <c r="E10" i="3" a="1"/>
  <c r="G10" i="3"/>
  <c r="F10" i="3"/>
  <c r="I10" i="3" l="1"/>
  <c r="N10" i="3" s="1"/>
  <c r="S9" i="3"/>
  <c r="R9" i="3" a="1"/>
  <c r="L9" i="3" a="1"/>
  <c r="Q9" i="3" a="1"/>
  <c r="O9" i="3" a="1"/>
  <c r="H9" i="3" a="1"/>
  <c r="K9" i="3" a="1"/>
  <c r="P9" i="3" a="1"/>
  <c r="E10" i="3"/>
  <c r="G9" i="3" a="1"/>
  <c r="F9" i="3" a="1"/>
  <c r="R9" i="3"/>
  <c r="K9" i="3"/>
  <c r="L9" i="3"/>
  <c r="O9" i="3"/>
  <c r="P9" i="3"/>
  <c r="Q9" i="3"/>
  <c r="H9" i="3"/>
  <c r="M9" i="3" l="1"/>
  <c r="E9" i="3" a="1"/>
  <c r="G9" i="3"/>
  <c r="F9" i="3"/>
  <c r="I9" i="3" l="1"/>
  <c r="N9" i="3" s="1"/>
  <c r="S8" i="3"/>
  <c r="Q8" i="3" a="1"/>
  <c r="K8" i="3" a="1"/>
  <c r="O8" i="3" a="1"/>
  <c r="L8" i="3" a="1"/>
  <c r="P8" i="3" a="1"/>
  <c r="R8" i="3" a="1"/>
  <c r="H8" i="3" a="1"/>
  <c r="E9" i="3"/>
  <c r="G8" i="3" l="1" a="1"/>
  <c r="F8" i="3" a="1"/>
  <c r="L8" i="3"/>
  <c r="P8" i="3"/>
  <c r="O8" i="3"/>
  <c r="K8" i="3"/>
  <c r="H8" i="3"/>
  <c r="R8" i="3"/>
  <c r="Q8" i="3"/>
  <c r="M8" i="3" l="1"/>
  <c r="E8" i="3" a="1"/>
  <c r="G8" i="3"/>
  <c r="F8" i="3"/>
  <c r="I8" i="3" l="1"/>
  <c r="N8" i="3" s="1"/>
  <c r="S7" i="3"/>
  <c r="Q7" i="3" a="1"/>
  <c r="O7" i="3" a="1"/>
  <c r="R7" i="3" a="1"/>
  <c r="L7" i="3" a="1"/>
  <c r="H7" i="3" a="1"/>
  <c r="P7" i="3" a="1"/>
  <c r="K7" i="3" a="1"/>
  <c r="E8" i="3"/>
  <c r="F7" i="3" l="1" a="1"/>
  <c r="G7" i="3" a="1"/>
  <c r="K7" i="3"/>
  <c r="O7" i="3"/>
  <c r="P7" i="3"/>
  <c r="R7" i="3"/>
  <c r="Q7" i="3"/>
  <c r="H7" i="3"/>
  <c r="L7" i="3"/>
  <c r="M7" i="3" l="1"/>
  <c r="E7" i="3" a="1"/>
  <c r="G7" i="3"/>
  <c r="F7" i="3"/>
  <c r="I7" i="3" l="1"/>
  <c r="N7" i="3" s="1"/>
  <c r="S6" i="3"/>
  <c r="L6" i="3" a="1"/>
  <c r="O6" i="3" a="1"/>
  <c r="P6" i="3" a="1"/>
  <c r="K6" i="3" a="1"/>
  <c r="H6" i="3" a="1"/>
  <c r="Q6" i="3" a="1"/>
  <c r="R6" i="3" a="1"/>
  <c r="E7" i="3"/>
  <c r="F6" i="3" l="1" a="1"/>
  <c r="G6" i="3" a="1"/>
  <c r="R6" i="3"/>
  <c r="Q6" i="3"/>
  <c r="P6" i="3"/>
  <c r="O6" i="3"/>
  <c r="K6" i="3"/>
  <c r="L6" i="3"/>
  <c r="H6" i="3"/>
  <c r="M6" i="3" l="1"/>
  <c r="E6" i="3" a="1"/>
  <c r="F6" i="3"/>
  <c r="G6" i="3"/>
  <c r="I6" i="3" l="1"/>
  <c r="N6" i="3" s="1"/>
  <c r="S5" i="3"/>
  <c r="Q5" i="3" a="1"/>
  <c r="K5" i="3" a="1"/>
  <c r="R5" i="3" a="1"/>
  <c r="P5" i="3" a="1"/>
  <c r="L5" i="3" a="1"/>
  <c r="O5" i="3" a="1"/>
  <c r="H5" i="3" a="1"/>
  <c r="E6" i="3"/>
  <c r="G5" i="3" a="1"/>
  <c r="F5" i="3" a="1"/>
  <c r="Q5" i="3"/>
  <c r="R5" i="3"/>
  <c r="L5" i="3"/>
  <c r="H5" i="3"/>
  <c r="K5" i="3"/>
  <c r="O5" i="3"/>
  <c r="P5" i="3"/>
  <c r="M5" i="3" l="1"/>
  <c r="E5" i="3" a="1"/>
  <c r="G5" i="3"/>
  <c r="F5" i="3"/>
  <c r="I5" i="3" l="1"/>
  <c r="N5" i="3" s="1"/>
  <c r="S4" i="3"/>
  <c r="R4" i="3" a="1"/>
  <c r="E5" i="3"/>
  <c r="C46" i="3" l="1" a="1"/>
  <c r="F50" i="3" s="1"/>
  <c r="J53" i="4" a="1"/>
  <c r="J53" i="4" s="1"/>
  <c r="J46" i="4" a="1"/>
  <c r="J46" i="4" s="1"/>
  <c r="J35" i="4" a="1"/>
  <c r="J35" i="4" s="1"/>
  <c r="J22" i="4" a="1"/>
  <c r="J22" i="4" s="1"/>
  <c r="J11" i="4" a="1"/>
  <c r="J11" i="4" s="1"/>
  <c r="A2" i="4" a="1"/>
  <c r="A2" i="4" s="1"/>
  <c r="B2" i="4" s="1" a="1"/>
  <c r="B2" i="4" s="1"/>
  <c r="C46" i="4" a="1"/>
  <c r="C46" i="4" s="1"/>
  <c r="C22" i="4" a="1"/>
  <c r="C22" i="4" s="1"/>
  <c r="B53" i="4" a="1"/>
  <c r="B53" i="4" s="1"/>
  <c r="B35" i="4" a="1"/>
  <c r="B35" i="4" s="1"/>
  <c r="B11" i="4" a="1"/>
  <c r="B11" i="4" s="1"/>
  <c r="F53" i="4" a="1"/>
  <c r="F53" i="4" s="1"/>
  <c r="F46" i="4" a="1"/>
  <c r="F46" i="4" s="1"/>
  <c r="F35" i="4" a="1"/>
  <c r="F35" i="4" s="1"/>
  <c r="F22" i="4" a="1"/>
  <c r="F22" i="4" s="1"/>
  <c r="D53" i="4" a="1"/>
  <c r="D53" i="4" s="1"/>
  <c r="D35" i="4" a="1"/>
  <c r="D35" i="4" s="1"/>
  <c r="C53" i="4" a="1"/>
  <c r="C53" i="4" s="1"/>
  <c r="C35" i="4" a="1"/>
  <c r="C35" i="4" s="1"/>
  <c r="B46" i="4" a="1"/>
  <c r="B46" i="4" s="1"/>
  <c r="B22" i="4" a="1"/>
  <c r="B22" i="4" s="1"/>
  <c r="E53" i="4" a="1"/>
  <c r="E53" i="4" s="1"/>
  <c r="E46" i="4" a="1"/>
  <c r="E46" i="4" s="1"/>
  <c r="E35" i="4" a="1"/>
  <c r="E35" i="4" s="1"/>
  <c r="E22" i="4" a="1"/>
  <c r="E22" i="4" s="1"/>
  <c r="D46" i="4" a="1"/>
  <c r="D46" i="4" s="1"/>
  <c r="D22" i="4" a="1"/>
  <c r="D22" i="4" s="1"/>
  <c r="Q4" i="3" a="1"/>
  <c r="R4" i="3"/>
  <c r="D51" i="3" l="1"/>
  <c r="D48" i="3"/>
  <c r="D47" i="3"/>
  <c r="E50" i="3"/>
  <c r="F49" i="3"/>
  <c r="F48" i="3"/>
  <c r="C46" i="3"/>
  <c r="E47" i="3"/>
  <c r="D49" i="3"/>
  <c r="E51" i="3"/>
  <c r="D50" i="3"/>
  <c r="F51" i="3"/>
  <c r="E49" i="3"/>
  <c r="E48" i="3"/>
  <c r="F47" i="3"/>
  <c r="E43" i="4"/>
  <c r="E42" i="4"/>
  <c r="D42" i="4"/>
  <c r="D43" i="4"/>
  <c r="E31" i="4"/>
  <c r="E32" i="4"/>
  <c r="C31" i="4"/>
  <c r="C32" i="4"/>
  <c r="C43" i="4"/>
  <c r="C42" i="4"/>
  <c r="D31" i="4"/>
  <c r="D32" i="4"/>
  <c r="L4" i="3" a="1"/>
  <c r="P4" i="3" a="1"/>
  <c r="O4" i="3" a="1"/>
  <c r="Q4" i="3"/>
  <c r="K4" i="3" l="1" a="1"/>
  <c r="O4" i="3"/>
  <c r="L4" i="3"/>
  <c r="P4" i="3"/>
  <c r="F11" i="4" l="1" a="1"/>
  <c r="F11" i="4" s="1"/>
  <c r="D11" i="4" a="1"/>
  <c r="D11" i="4" s="1"/>
  <c r="D18" i="4" s="1"/>
  <c r="H4" i="3" a="1"/>
  <c r="K4" i="3"/>
  <c r="C11" i="4" l="1" a="1"/>
  <c r="C11" i="4" s="1"/>
  <c r="C19" i="4" s="1"/>
  <c r="M4" i="3"/>
  <c r="D19" i="4"/>
  <c r="G4" i="3" a="1"/>
  <c r="H4" i="3"/>
  <c r="C18" i="4" l="1"/>
  <c r="F4" i="3" a="1"/>
  <c r="G4" i="3"/>
  <c r="I4" i="3" l="1"/>
  <c r="N4" i="3" s="1"/>
  <c r="E11" i="4" s="1" a="1"/>
  <c r="E11" i="4" s="1"/>
  <c r="E19" i="4" s="1"/>
  <c r="F46" i="3"/>
  <c r="D46" i="3"/>
  <c r="E46" i="3"/>
  <c r="E4" i="3" a="1"/>
  <c r="F4" i="3"/>
  <c r="E18" i="4" l="1"/>
  <c r="AA2" i="3"/>
  <c r="V2" i="3"/>
  <c r="T114" i="5"/>
  <c r="O114" i="5"/>
  <c r="C117" i="5"/>
  <c r="D65" i="6" s="1"/>
  <c r="T257" i="5" a="1"/>
  <c r="O265" i="5" a="1"/>
  <c r="U29" i="3" a="1"/>
  <c r="V38" i="3" a="1"/>
  <c r="U4" i="3" a="1"/>
  <c r="V27" i="3" a="1"/>
  <c r="V32" i="3" a="1"/>
  <c r="V15" i="3" a="1"/>
  <c r="V18" i="3" a="1"/>
  <c r="U28" i="3" a="1"/>
  <c r="U10" i="3" a="1"/>
  <c r="V28" i="3" a="1"/>
  <c r="U26" i="3" a="1"/>
  <c r="V36" i="3" a="1"/>
  <c r="U8" i="3" a="1"/>
  <c r="U31" i="3" a="1"/>
  <c r="U18" i="3" a="1"/>
  <c r="U14" i="3" a="1"/>
  <c r="V26" i="3" a="1"/>
  <c r="V19" i="3" a="1"/>
  <c r="V30" i="3" a="1"/>
  <c r="U35" i="3" a="1"/>
  <c r="V10" i="3" a="1"/>
  <c r="U36" i="3" a="1"/>
  <c r="V5" i="3" a="1"/>
  <c r="V21" i="3" a="1"/>
  <c r="U5" i="3" a="1"/>
  <c r="V37" i="3" a="1"/>
  <c r="U9" i="3" a="1"/>
  <c r="U20" i="3" a="1"/>
  <c r="V22" i="3" a="1"/>
  <c r="U15" i="3" a="1"/>
  <c r="U16" i="3" a="1"/>
  <c r="U38" i="3" a="1"/>
  <c r="V23" i="3" a="1"/>
  <c r="V39" i="3" a="1"/>
  <c r="U24" i="3" a="1"/>
  <c r="U25" i="3" a="1"/>
  <c r="U27" i="3" a="1"/>
  <c r="V20" i="3" a="1"/>
  <c r="V14" i="3" a="1"/>
  <c r="V4" i="3" a="1"/>
  <c r="V33" i="3" a="1"/>
  <c r="V24" i="3" a="1"/>
  <c r="U23" i="3" a="1"/>
  <c r="U13" i="3" a="1"/>
  <c r="U32" i="3" a="1"/>
  <c r="U22" i="3" a="1"/>
  <c r="V31" i="3" a="1"/>
  <c r="V25" i="3" a="1"/>
  <c r="U21" i="3" a="1"/>
  <c r="U11" i="3" a="1"/>
  <c r="V9" i="3" a="1"/>
  <c r="V35" i="3" a="1"/>
  <c r="V17" i="3" a="1"/>
  <c r="U6" i="3" a="1"/>
  <c r="V34" i="3" a="1"/>
  <c r="V7" i="3" a="1"/>
  <c r="V16" i="3" a="1"/>
  <c r="U34" i="3" a="1"/>
  <c r="V29" i="3" a="1"/>
  <c r="U37" i="3" a="1"/>
  <c r="V11" i="3" a="1"/>
  <c r="U39" i="3" a="1"/>
  <c r="V8" i="3" a="1"/>
  <c r="V13" i="3" a="1"/>
  <c r="U7" i="3" a="1"/>
  <c r="V6" i="3" a="1"/>
  <c r="U33" i="3" a="1"/>
  <c r="V12" i="3" a="1"/>
  <c r="U17" i="3" a="1"/>
  <c r="U30" i="3" a="1"/>
  <c r="U12" i="3" a="1"/>
  <c r="U19" i="3" a="1"/>
  <c r="AA39" i="3" a="1"/>
  <c r="AA15" i="3" a="1"/>
  <c r="Z37" i="3" a="1"/>
  <c r="AA29" i="3" a="1"/>
  <c r="AA35" i="3" a="1"/>
  <c r="AA20" i="3" a="1"/>
  <c r="AA10" i="3" a="1"/>
  <c r="Z24" i="3" a="1"/>
  <c r="AA4" i="3" a="1"/>
  <c r="Z4" i="3" a="1"/>
  <c r="Z36" i="3" a="1"/>
  <c r="AA18" i="3" a="1"/>
  <c r="Z11" i="3" a="1"/>
  <c r="AA30" i="3" a="1"/>
  <c r="AA38" i="3" a="1"/>
  <c r="AA27" i="3" a="1"/>
  <c r="AA31" i="3" a="1"/>
  <c r="AA13" i="3" a="1"/>
  <c r="AA34" i="3" a="1"/>
  <c r="Z28" i="3" a="1"/>
  <c r="Z19" i="3" a="1"/>
  <c r="Z31" i="3" a="1"/>
  <c r="Z8" i="3" a="1"/>
  <c r="AA24" i="3" a="1"/>
  <c r="Z34" i="3" a="1"/>
  <c r="Z20" i="3" a="1"/>
  <c r="Z16" i="3" a="1"/>
  <c r="AA26" i="3" a="1"/>
  <c r="Z17" i="3" a="1"/>
  <c r="Z39" i="3" a="1"/>
  <c r="Z25" i="3" a="1"/>
  <c r="AA33" i="3" a="1"/>
  <c r="AA32" i="3" a="1"/>
  <c r="AA19" i="3" a="1"/>
  <c r="Z13" i="3" a="1"/>
  <c r="AA37" i="3" a="1"/>
  <c r="Z27" i="3" a="1"/>
  <c r="AA17" i="3" a="1"/>
  <c r="Z5" i="3" a="1"/>
  <c r="AA12" i="3" a="1"/>
  <c r="AA8" i="3" a="1"/>
  <c r="AA22" i="3" a="1"/>
  <c r="AA6" i="3" a="1"/>
  <c r="Z6" i="3" a="1"/>
  <c r="Z38" i="3" a="1"/>
  <c r="Z33" i="3" a="1"/>
  <c r="AA5" i="3" a="1"/>
  <c r="Z22" i="3" a="1"/>
  <c r="Z21" i="3" a="1"/>
  <c r="Z35" i="3" a="1"/>
  <c r="Z15" i="3" a="1"/>
  <c r="AA28" i="3" a="1"/>
  <c r="AA25" i="3" a="1"/>
  <c r="Z7" i="3" a="1"/>
  <c r="AA9" i="3" a="1"/>
  <c r="Z23" i="3" a="1"/>
  <c r="AA14" i="3" a="1"/>
  <c r="Z26" i="3" a="1"/>
  <c r="AA23" i="3" a="1"/>
  <c r="Z29" i="3" a="1"/>
  <c r="AA16" i="3" a="1"/>
  <c r="AA21" i="3" a="1"/>
  <c r="Z18" i="3" a="1"/>
  <c r="AA7" i="3" a="1"/>
  <c r="Z14" i="3" a="1"/>
  <c r="Z30" i="3" a="1"/>
  <c r="Z10" i="3" a="1"/>
  <c r="Z12" i="3" a="1"/>
  <c r="Z32" i="3" a="1"/>
  <c r="AA11" i="3" a="1"/>
  <c r="Z9" i="3" a="1"/>
  <c r="AA36" i="3" a="1"/>
  <c r="P373" i="5" a="1"/>
  <c r="O373" i="5" a="1"/>
  <c r="O437" i="5" a="1"/>
  <c r="P435" i="5" a="1"/>
  <c r="P397" i="5" a="1"/>
  <c r="P181" i="5" a="1"/>
  <c r="O328" i="5" a="1"/>
  <c r="O350" i="5" a="1"/>
  <c r="U155" i="5" a="1"/>
  <c r="T351" i="5" a="1"/>
  <c r="U280" i="5" a="1"/>
  <c r="T235" i="5" a="1"/>
  <c r="T327" i="5" a="1"/>
  <c r="U374" i="5" a="1"/>
  <c r="T150" i="5" a="1"/>
  <c r="U157" i="5" a="1"/>
  <c r="U350" i="5" a="1"/>
  <c r="P208" i="5" a="1"/>
  <c r="P501" i="5" a="1"/>
  <c r="U233" i="5" a="1"/>
  <c r="P415" i="5" a="1"/>
  <c r="T186" i="5" a="1"/>
  <c r="P328" i="5" a="1"/>
  <c r="P242" i="5" a="1"/>
  <c r="T472" i="5" a="1"/>
  <c r="T281" i="5" a="1"/>
  <c r="P186" i="5" a="1"/>
  <c r="O434" i="5" a="1"/>
  <c r="U352" i="5" a="1"/>
  <c r="U288" i="5" a="1"/>
  <c r="U418" i="5" a="1"/>
  <c r="P180" i="5" a="1"/>
  <c r="P418" i="5" a="1"/>
  <c r="T180" i="5" a="1"/>
  <c r="T210" i="5" a="1"/>
  <c r="U304" i="5" a="1"/>
  <c r="U181" i="5" a="1"/>
  <c r="T188" i="5" a="1"/>
  <c r="T218" i="5" a="1"/>
  <c r="U257" i="5" a="1"/>
  <c r="P146" i="5" a="1"/>
  <c r="P488" i="5" a="1"/>
  <c r="U209" i="5" a="1"/>
  <c r="P265" i="5" a="1"/>
  <c r="U146" i="5" a="1"/>
  <c r="T437" i="5" a="1"/>
  <c r="O335" i="5" a="1"/>
  <c r="P335" i="5" a="1"/>
  <c r="U415" i="5" a="1"/>
  <c r="T453" i="5" a="1"/>
  <c r="O236" i="5" a="1"/>
  <c r="O397" i="5" a="1"/>
  <c r="T149" i="5" a="1"/>
  <c r="T306" i="5" a="1"/>
  <c r="U179" i="5" a="1"/>
  <c r="U358" i="5" a="1"/>
  <c r="U180" i="5" a="1"/>
  <c r="U372" i="5" a="1"/>
  <c r="U242" i="5" a="1"/>
  <c r="P452" i="5" a="1"/>
  <c r="U485" i="5" a="1"/>
  <c r="P485" i="5" a="1"/>
  <c r="P149" i="5" a="1"/>
  <c r="P380" i="5" a="1"/>
  <c r="U486" i="5" a="1"/>
  <c r="T434" i="5" a="1"/>
  <c r="U488" i="5" a="1"/>
  <c r="P147" i="5" a="1"/>
  <c r="O288" i="5" a="1"/>
  <c r="O216" i="5" a="1"/>
  <c r="O242" i="5" a="1"/>
  <c r="O150" i="5" a="1"/>
  <c r="T380" i="5" a="1"/>
  <c r="P257" i="5" a="1"/>
  <c r="P305" i="5" a="1"/>
  <c r="T304" i="5" a="1"/>
  <c r="O372" i="5" a="1"/>
  <c r="T350" i="5" a="1"/>
  <c r="T372" i="5" a="1"/>
  <c r="P396" i="5" a="1"/>
  <c r="O235" i="5" a="1"/>
  <c r="U148" i="5" a="1"/>
  <c r="T352" i="5" a="1"/>
  <c r="O157" i="5" a="1"/>
  <c r="U234" i="5" a="1"/>
  <c r="T373" i="5" a="1"/>
  <c r="T328" i="5" a="1"/>
  <c r="O374" i="5" a="1"/>
  <c r="O149" i="5" a="1"/>
  <c r="O399" i="5" a="1"/>
  <c r="P504" i="5" a="1"/>
  <c r="O306" i="5" a="1"/>
  <c r="P236" i="5" a="1"/>
  <c r="O453" i="5" a="1"/>
  <c r="O179" i="5" a="1"/>
  <c r="O178" i="5" a="1"/>
  <c r="U435" i="5" a="1"/>
  <c r="T455" i="5" a="1"/>
  <c r="P281" i="5" a="1"/>
  <c r="O358" i="5" a="1"/>
  <c r="U434" i="5" a="1"/>
  <c r="T488" i="5" a="1"/>
  <c r="U259" i="5" a="1"/>
  <c r="U282" i="5" a="1"/>
  <c r="O209" i="5" a="1"/>
  <c r="O502" i="5" a="1"/>
  <c r="O416" i="5" a="1"/>
  <c r="O329" i="5" a="1"/>
  <c r="P329" i="5" a="1"/>
  <c r="O208" i="5" a="1"/>
  <c r="O282" i="5" a="1"/>
  <c r="P306" i="5" a="1"/>
  <c r="T502" i="5" a="1"/>
  <c r="T258" i="5" a="1"/>
  <c r="T233" i="5" a="1"/>
  <c r="U236" i="5" a="1"/>
  <c r="U452" i="5" a="1"/>
  <c r="T486" i="5" a="1"/>
  <c r="T147" i="5" a="1"/>
  <c r="U210" i="5" a="1"/>
  <c r="P210" i="5" a="1"/>
  <c r="O455" i="5" a="1"/>
  <c r="T155" i="5" a="1"/>
  <c r="O218" i="5" a="1"/>
  <c r="U186" i="5" a="1"/>
  <c r="U399" i="5" a="1"/>
  <c r="P216" i="5" a="1"/>
  <c r="T396" i="5" a="1"/>
  <c r="T181" i="5" a="1"/>
  <c r="O435" i="5" a="1"/>
  <c r="U306" i="5" a="1"/>
  <c r="T288" i="5" a="1"/>
  <c r="P157" i="5" a="1"/>
  <c r="U504" i="5" a="1"/>
  <c r="U305" i="5" a="1"/>
  <c r="O147" i="5" a="1"/>
  <c r="P327" i="5" a="1"/>
  <c r="P155" i="5" a="1"/>
  <c r="P259" i="5" a="1"/>
  <c r="U216" i="5" a="1"/>
  <c r="U218" i="5" a="1"/>
  <c r="U351" i="5" a="1"/>
  <c r="T501" i="5" a="1"/>
  <c r="T265" i="5" a="1"/>
  <c r="P218" i="5" a="1"/>
  <c r="U312" i="5" a="1"/>
  <c r="T216" i="5" a="1"/>
  <c r="U178" i="5" a="1"/>
  <c r="O472" i="5" a="1"/>
  <c r="U380" i="5" a="1"/>
  <c r="U469" i="5" a="1"/>
  <c r="U455" i="5" a="1"/>
  <c r="P188" i="5" a="1"/>
  <c r="T157" i="5" a="1"/>
  <c r="T236" i="5" a="1"/>
  <c r="P288" i="5" a="1"/>
  <c r="U235" i="5" a="1"/>
  <c r="U281" i="5" a="1"/>
  <c r="P453" i="5" a="1"/>
  <c r="P358" i="5" a="1"/>
  <c r="T374" i="5" a="1"/>
  <c r="T470" i="5" a="1"/>
  <c r="O418" i="5" a="1"/>
  <c r="U396" i="5" a="1"/>
  <c r="O259" i="5" a="1"/>
  <c r="U150" i="5" a="1"/>
  <c r="O211" i="5" a="1"/>
  <c r="O258" i="5" a="1"/>
  <c r="O180" i="5" a="1"/>
  <c r="O327" i="5" a="1"/>
  <c r="O257" i="5" a="1"/>
  <c r="P280" i="5" a="1"/>
  <c r="O181" i="5" a="1"/>
  <c r="O305" i="5" a="1"/>
  <c r="T146" i="5" a="1"/>
  <c r="T211" i="5" a="1"/>
  <c r="U211" i="5" a="1"/>
  <c r="T415" i="5" a="1"/>
  <c r="T416" i="5" a="1"/>
  <c r="T282" i="5" a="1"/>
  <c r="U501" i="5" a="1"/>
  <c r="U258" i="5" a="1"/>
  <c r="T504" i="5" a="1"/>
  <c r="O488" i="5" a="1"/>
  <c r="P209" i="5" a="1"/>
  <c r="U453" i="5" a="1"/>
  <c r="U147" i="5" a="1"/>
  <c r="O146" i="5" a="1"/>
  <c r="U470" i="5" a="1"/>
  <c r="P351" i="5" a="1"/>
  <c r="O186" i="5" a="1"/>
  <c r="O234" i="5" a="1"/>
  <c r="O469" i="5" a="1"/>
  <c r="U472" i="5" a="1"/>
  <c r="T234" i="5" a="1"/>
  <c r="U329" i="5" a="1"/>
  <c r="P372" i="5" a="1"/>
  <c r="T335" i="5" a="1"/>
  <c r="T209" i="5" a="1"/>
  <c r="P312" i="5" a="1"/>
  <c r="O452" i="5" a="1"/>
  <c r="P211" i="5" a="1"/>
  <c r="O470" i="5" a="1"/>
  <c r="T312" i="5" a="1"/>
  <c r="O485" i="5" a="1"/>
  <c r="O380" i="5" a="1"/>
  <c r="U265" i="5" a="1"/>
  <c r="T305" i="5" a="1"/>
  <c r="U502" i="5" a="1"/>
  <c r="U149" i="5" a="1"/>
  <c r="T208" i="5" a="1"/>
  <c r="O188" i="5" a="1"/>
  <c r="O155" i="5" a="1"/>
  <c r="O415" i="5" a="1"/>
  <c r="O210" i="5" a="1"/>
  <c r="P434" i="5" a="1"/>
  <c r="P150" i="5" a="1"/>
  <c r="P233" i="5" a="1"/>
  <c r="T259" i="5" a="1"/>
  <c r="T178" i="5" a="1"/>
  <c r="O504" i="5" a="1"/>
  <c r="P352" i="5" a="1"/>
  <c r="T452" i="5" a="1"/>
  <c r="P234" i="5" a="1"/>
  <c r="O396" i="5" a="1"/>
  <c r="P258" i="5" a="1"/>
  <c r="O352" i="5" a="1"/>
  <c r="T329" i="5" a="1"/>
  <c r="U416" i="5" a="1"/>
  <c r="U328" i="5" a="1"/>
  <c r="T397" i="5" a="1"/>
  <c r="P437" i="5" a="1"/>
  <c r="U188" i="5" a="1"/>
  <c r="P469" i="5" a="1"/>
  <c r="U327" i="5" a="1"/>
  <c r="P304" i="5" a="1"/>
  <c r="P455" i="5" a="1"/>
  <c r="T418" i="5" a="1"/>
  <c r="P374" i="5" a="1"/>
  <c r="T485" i="5" a="1"/>
  <c r="P178" i="5" a="1"/>
  <c r="O148" i="5" a="1"/>
  <c r="T399" i="5" a="1"/>
  <c r="U437" i="5" a="1"/>
  <c r="P148" i="5" a="1"/>
  <c r="P399" i="5" a="1"/>
  <c r="O351" i="5" a="1"/>
  <c r="O501" i="5" a="1"/>
  <c r="P472" i="5" a="1"/>
  <c r="E4" i="3"/>
  <c r="O312" i="5" a="1"/>
  <c r="P486" i="5" a="1"/>
  <c r="O233" i="5" a="1"/>
  <c r="O280" i="5" a="1"/>
  <c r="P350" i="5" a="1"/>
  <c r="O486" i="5" a="1"/>
  <c r="P470" i="5" a="1"/>
  <c r="T358" i="5" a="1"/>
  <c r="T435" i="5" a="1"/>
  <c r="T179" i="5" a="1"/>
  <c r="T280" i="5" a="1"/>
  <c r="U397" i="5" a="1"/>
  <c r="U373" i="5" a="1"/>
  <c r="T469" i="5" a="1"/>
  <c r="O281" i="5" a="1"/>
  <c r="O304" i="5" a="1"/>
  <c r="P282" i="5" a="1"/>
  <c r="U208" i="5" a="1"/>
  <c r="T242" i="5" a="1"/>
  <c r="P179" i="5" a="1"/>
  <c r="U335" i="5" a="1"/>
  <c r="P235" i="5" a="1"/>
  <c r="P416" i="5" a="1"/>
  <c r="T148" i="5" a="1"/>
  <c r="P502" i="5" a="1"/>
  <c r="O265" i="5" l="1"/>
  <c r="T257" i="5"/>
  <c r="AA36" i="3"/>
  <c r="Z9" i="3"/>
  <c r="AA11" i="3"/>
  <c r="Z32" i="3"/>
  <c r="Z12" i="3"/>
  <c r="Z10" i="3"/>
  <c r="Z30" i="3"/>
  <c r="Z14" i="3"/>
  <c r="AA7" i="3"/>
  <c r="Z18" i="3"/>
  <c r="AA21" i="3"/>
  <c r="AA16" i="3"/>
  <c r="Z29" i="3"/>
  <c r="AA23" i="3"/>
  <c r="Z26" i="3"/>
  <c r="AA14" i="3"/>
  <c r="Z23" i="3"/>
  <c r="AA9" i="3"/>
  <c r="Z7" i="3"/>
  <c r="AA25" i="3"/>
  <c r="AA28" i="3"/>
  <c r="Z15" i="3"/>
  <c r="Z35" i="3"/>
  <c r="Z21" i="3"/>
  <c r="Z22" i="3"/>
  <c r="AA5" i="3"/>
  <c r="Z33" i="3"/>
  <c r="Z38" i="3"/>
  <c r="Z6" i="3"/>
  <c r="AA6" i="3"/>
  <c r="AA22" i="3"/>
  <c r="AA8" i="3"/>
  <c r="AA12" i="3"/>
  <c r="Z5" i="3"/>
  <c r="AA17" i="3"/>
  <c r="Z27" i="3"/>
  <c r="AA37" i="3"/>
  <c r="Z13" i="3"/>
  <c r="AA19" i="3"/>
  <c r="AA32" i="3"/>
  <c r="AA33" i="3"/>
  <c r="Z25" i="3"/>
  <c r="Z39" i="3"/>
  <c r="Z17" i="3"/>
  <c r="AA26" i="3"/>
  <c r="Z16" i="3"/>
  <c r="Z20" i="3"/>
  <c r="Z34" i="3"/>
  <c r="AA24" i="3"/>
  <c r="Z8" i="3"/>
  <c r="Z31" i="3"/>
  <c r="Z19" i="3"/>
  <c r="Z28" i="3"/>
  <c r="AA34" i="3"/>
  <c r="AA13" i="3"/>
  <c r="AA31" i="3"/>
  <c r="AA27" i="3"/>
  <c r="AA38" i="3"/>
  <c r="AA30" i="3"/>
  <c r="Z11" i="3"/>
  <c r="AA18" i="3"/>
  <c r="Z36" i="3"/>
  <c r="Z4" i="3"/>
  <c r="AA4" i="3"/>
  <c r="Z24" i="3"/>
  <c r="AA10" i="3"/>
  <c r="AA20" i="3"/>
  <c r="AA35" i="3"/>
  <c r="AA29" i="3"/>
  <c r="Z37" i="3"/>
  <c r="AA15" i="3"/>
  <c r="AA39" i="3"/>
  <c r="U19" i="3"/>
  <c r="U12" i="3"/>
  <c r="U30" i="3"/>
  <c r="U17" i="3"/>
  <c r="V12" i="3"/>
  <c r="U33" i="3"/>
  <c r="V6" i="3"/>
  <c r="U7" i="3"/>
  <c r="V13" i="3"/>
  <c r="V8" i="3"/>
  <c r="U39" i="3"/>
  <c r="V11" i="3"/>
  <c r="U37" i="3"/>
  <c r="V29" i="3"/>
  <c r="U34" i="3"/>
  <c r="V16" i="3"/>
  <c r="V7" i="3"/>
  <c r="V34" i="3"/>
  <c r="U6" i="3"/>
  <c r="V17" i="3"/>
  <c r="V35" i="3"/>
  <c r="V9" i="3"/>
  <c r="U11" i="3"/>
  <c r="U21" i="3"/>
  <c r="V25" i="3"/>
  <c r="V31" i="3"/>
  <c r="U22" i="3"/>
  <c r="U32" i="3"/>
  <c r="U13" i="3"/>
  <c r="U23" i="3"/>
  <c r="V24" i="3"/>
  <c r="V33" i="3"/>
  <c r="V4" i="3"/>
  <c r="V14" i="3"/>
  <c r="V20" i="3"/>
  <c r="U27" i="3"/>
  <c r="U25" i="3"/>
  <c r="U24" i="3"/>
  <c r="V39" i="3"/>
  <c r="V23" i="3"/>
  <c r="U38" i="3"/>
  <c r="U16" i="3"/>
  <c r="U15" i="3"/>
  <c r="V22" i="3"/>
  <c r="U20" i="3"/>
  <c r="U9" i="3"/>
  <c r="V37" i="3"/>
  <c r="U5" i="3"/>
  <c r="V21" i="3"/>
  <c r="V5" i="3"/>
  <c r="U36" i="3"/>
  <c r="V10" i="3"/>
  <c r="U35" i="3"/>
  <c r="V30" i="3"/>
  <c r="V19" i="3"/>
  <c r="V26" i="3"/>
  <c r="U14" i="3"/>
  <c r="U18" i="3"/>
  <c r="U31" i="3"/>
  <c r="U8" i="3"/>
  <c r="V36" i="3"/>
  <c r="U26" i="3"/>
  <c r="V28" i="3"/>
  <c r="U10" i="3"/>
  <c r="U28" i="3"/>
  <c r="V18" i="3"/>
  <c r="V15" i="3"/>
  <c r="V32" i="3"/>
  <c r="V27" i="3"/>
  <c r="U4" i="3"/>
  <c r="V38" i="3"/>
  <c r="U29" i="3"/>
  <c r="T150" i="5"/>
  <c r="T470" i="5"/>
  <c r="T208" i="5"/>
  <c r="U416" i="5"/>
  <c r="U329" i="5"/>
  <c r="T282" i="5"/>
  <c r="T486" i="5"/>
  <c r="T188" i="5"/>
  <c r="U374" i="5"/>
  <c r="T148" i="5"/>
  <c r="T236" i="5"/>
  <c r="U455" i="5"/>
  <c r="U372" i="5"/>
  <c r="T416" i="5"/>
  <c r="U452" i="5"/>
  <c r="T455" i="5"/>
  <c r="T327" i="5"/>
  <c r="T352" i="5"/>
  <c r="U397" i="5"/>
  <c r="T434" i="5"/>
  <c r="T178" i="5"/>
  <c r="T415" i="5"/>
  <c r="U236" i="5"/>
  <c r="U181" i="5"/>
  <c r="T235" i="5"/>
  <c r="U208" i="5"/>
  <c r="T280" i="5"/>
  <c r="T312" i="5"/>
  <c r="T234" i="5"/>
  <c r="U211" i="5"/>
  <c r="T233" i="5"/>
  <c r="U304" i="5"/>
  <c r="U280" i="5"/>
  <c r="T399" i="5"/>
  <c r="T179" i="5"/>
  <c r="T329" i="5"/>
  <c r="T259" i="5"/>
  <c r="T211" i="5"/>
  <c r="T258" i="5"/>
  <c r="U435" i="5"/>
  <c r="T351" i="5"/>
  <c r="T374" i="5"/>
  <c r="T435" i="5"/>
  <c r="U486" i="5"/>
  <c r="U472" i="5"/>
  <c r="T146" i="5"/>
  <c r="T502" i="5"/>
  <c r="T210" i="5"/>
  <c r="U155" i="5"/>
  <c r="U148" i="5"/>
  <c r="T358" i="5"/>
  <c r="O305" i="5"/>
  <c r="P306" i="5"/>
  <c r="O178" i="5"/>
  <c r="O350" i="5"/>
  <c r="P416" i="5"/>
  <c r="P470" i="5"/>
  <c r="O352" i="5"/>
  <c r="P233" i="5"/>
  <c r="O181" i="5"/>
  <c r="O282" i="5"/>
  <c r="O179" i="5"/>
  <c r="O328" i="5"/>
  <c r="O235" i="5"/>
  <c r="O486" i="5"/>
  <c r="O470" i="5"/>
  <c r="P150" i="5"/>
  <c r="P280" i="5"/>
  <c r="O208" i="5"/>
  <c r="O453" i="5"/>
  <c r="P181" i="5"/>
  <c r="P358" i="5"/>
  <c r="P350" i="5"/>
  <c r="P380" i="5"/>
  <c r="P434" i="5"/>
  <c r="O257" i="5"/>
  <c r="P329" i="5"/>
  <c r="P236" i="5"/>
  <c r="P397" i="5"/>
  <c r="P282" i="5"/>
  <c r="O280" i="5"/>
  <c r="P211" i="5"/>
  <c r="O469" i="5"/>
  <c r="O327" i="5"/>
  <c r="O329" i="5"/>
  <c r="O306" i="5"/>
  <c r="P435" i="5"/>
  <c r="P396" i="5"/>
  <c r="O233" i="5"/>
  <c r="P258" i="5"/>
  <c r="O210" i="5"/>
  <c r="O180" i="5"/>
  <c r="O416" i="5"/>
  <c r="P504" i="5"/>
  <c r="O437" i="5"/>
  <c r="P235" i="5"/>
  <c r="P486" i="5"/>
  <c r="O452" i="5"/>
  <c r="O415" i="5"/>
  <c r="O258" i="5"/>
  <c r="O502" i="5"/>
  <c r="O399" i="5"/>
  <c r="O373" i="5"/>
  <c r="O148" i="5"/>
  <c r="O312" i="5"/>
  <c r="P149" i="5"/>
  <c r="O155" i="5"/>
  <c r="O211" i="5"/>
  <c r="O209" i="5"/>
  <c r="O149" i="5"/>
  <c r="P373" i="5"/>
  <c r="P453" i="5"/>
  <c r="P502" i="5"/>
  <c r="O455" i="5"/>
  <c r="P304" i="5"/>
  <c r="P352" i="5"/>
  <c r="P335" i="5"/>
  <c r="P488" i="5"/>
  <c r="P312" i="5"/>
  <c r="P485" i="5"/>
  <c r="P242" i="5"/>
  <c r="P501" i="5"/>
  <c r="O186" i="5"/>
  <c r="O397" i="5"/>
  <c r="P399" i="5"/>
  <c r="O418" i="5"/>
  <c r="P327" i="5"/>
  <c r="P469" i="5"/>
  <c r="P288" i="5"/>
  <c r="P257" i="5"/>
  <c r="O358" i="5"/>
  <c r="O434" i="5"/>
  <c r="O288" i="5"/>
  <c r="P147" i="5"/>
  <c r="P418" i="5"/>
  <c r="O351" i="5"/>
  <c r="O472" i="5"/>
  <c r="P372" i="5"/>
  <c r="P472" i="5"/>
  <c r="O281" i="5"/>
  <c r="P209" i="5"/>
  <c r="O218" i="5"/>
  <c r="O304" i="5"/>
  <c r="O234" i="5"/>
  <c r="O216" i="5"/>
  <c r="P265" i="5"/>
  <c r="P259" i="5"/>
  <c r="O150" i="5"/>
  <c r="O242" i="5"/>
  <c r="P452" i="5"/>
  <c r="P415" i="5"/>
  <c r="O396" i="5"/>
  <c r="P234" i="5"/>
  <c r="P218" i="5"/>
  <c r="P216" i="5"/>
  <c r="P210" i="5"/>
  <c r="P351" i="5"/>
  <c r="O435" i="5"/>
  <c r="O335" i="5"/>
  <c r="P146" i="5"/>
  <c r="O147" i="5"/>
  <c r="O146" i="5"/>
  <c r="O236" i="5"/>
  <c r="P328" i="5"/>
  <c r="P208" i="5"/>
  <c r="P281" i="5"/>
  <c r="P188" i="5"/>
  <c r="P186" i="5"/>
  <c r="P148" i="5"/>
  <c r="O157" i="5"/>
  <c r="P180" i="5"/>
  <c r="O259" i="5"/>
  <c r="P179" i="5"/>
  <c r="O188" i="5"/>
  <c r="O374" i="5"/>
  <c r="P157" i="5"/>
  <c r="P155" i="5"/>
  <c r="P305" i="5"/>
  <c r="P455" i="5"/>
  <c r="P178" i="5"/>
  <c r="P374" i="5"/>
  <c r="P437" i="5"/>
  <c r="U328" i="5"/>
  <c r="U149" i="5"/>
  <c r="U380" i="5"/>
  <c r="T335" i="5"/>
  <c r="U178" i="5"/>
  <c r="U469" i="5"/>
  <c r="T305" i="5"/>
  <c r="U351" i="5"/>
  <c r="U258" i="5"/>
  <c r="T216" i="5"/>
  <c r="T209" i="5"/>
  <c r="U399" i="5"/>
  <c r="U210" i="5"/>
  <c r="U305" i="5"/>
  <c r="T306" i="5"/>
  <c r="U453" i="5"/>
  <c r="T437" i="5"/>
  <c r="U257" i="5"/>
  <c r="U358" i="5"/>
  <c r="U352" i="5"/>
  <c r="U180" i="5"/>
  <c r="T181" i="5"/>
  <c r="T186" i="5"/>
  <c r="U350" i="5"/>
  <c r="U418" i="5"/>
  <c r="T453" i="5"/>
  <c r="U396" i="5"/>
  <c r="T397" i="5"/>
  <c r="U437" i="5"/>
  <c r="U335" i="5"/>
  <c r="U147" i="5"/>
  <c r="T418" i="5"/>
  <c r="U373" i="5"/>
  <c r="U281" i="5"/>
  <c r="T281" i="5"/>
  <c r="U265" i="5"/>
  <c r="U259" i="5"/>
  <c r="U488" i="5"/>
  <c r="U327" i="5"/>
  <c r="T328" i="5"/>
  <c r="T373" i="5"/>
  <c r="U242" i="5"/>
  <c r="U434" i="5"/>
  <c r="U485" i="5"/>
  <c r="T304" i="5"/>
  <c r="U218" i="5"/>
  <c r="U216" i="5"/>
  <c r="U470" i="5"/>
  <c r="U235" i="5"/>
  <c r="U188" i="5"/>
  <c r="U186" i="5"/>
  <c r="U501" i="5"/>
  <c r="U504" i="5"/>
  <c r="U502" i="5"/>
  <c r="T452" i="5"/>
  <c r="U146" i="5"/>
  <c r="T155" i="5"/>
  <c r="T147" i="5"/>
  <c r="U179" i="5"/>
  <c r="T180" i="5"/>
  <c r="T265" i="5"/>
  <c r="U209" i="5"/>
  <c r="T218" i="5"/>
  <c r="U288" i="5"/>
  <c r="U282" i="5"/>
  <c r="T396" i="5"/>
  <c r="U234" i="5"/>
  <c r="U157" i="5"/>
  <c r="U150" i="5"/>
  <c r="U312" i="5"/>
  <c r="U306" i="5"/>
  <c r="U415" i="5"/>
  <c r="U233" i="5"/>
  <c r="T350" i="5"/>
  <c r="T288" i="5"/>
  <c r="T472" i="5"/>
  <c r="T469" i="5"/>
  <c r="T242" i="5"/>
  <c r="T157" i="5"/>
  <c r="T149" i="5"/>
  <c r="O504" i="5"/>
  <c r="O501" i="5"/>
  <c r="T504" i="5"/>
  <c r="T501" i="5"/>
  <c r="O488" i="5"/>
  <c r="O485" i="5"/>
  <c r="T488" i="5"/>
  <c r="T485" i="5"/>
  <c r="O372" i="5"/>
  <c r="O380" i="5"/>
  <c r="T372" i="5"/>
  <c r="T380" i="5"/>
  <c r="G117" i="5"/>
  <c r="E117" i="5"/>
  <c r="C128" i="5"/>
  <c r="D74" i="6" s="1"/>
  <c r="B128" i="5"/>
  <c r="C74" i="6" s="1"/>
  <c r="C126" i="5"/>
  <c r="D72" i="6" s="1"/>
  <c r="B126" i="5"/>
  <c r="C72" i="6" s="1"/>
  <c r="B121" i="5"/>
  <c r="C69" i="6" s="1"/>
  <c r="C121" i="5"/>
  <c r="D69" i="6" s="1"/>
  <c r="C120" i="5"/>
  <c r="D68" i="6" s="1"/>
  <c r="B120" i="5"/>
  <c r="C68" i="6" s="1"/>
  <c r="B119" i="5"/>
  <c r="C67" i="6" s="1"/>
  <c r="C119" i="5"/>
  <c r="D67" i="6" s="1"/>
  <c r="B118" i="5"/>
  <c r="C66" i="6" s="1"/>
  <c r="C118" i="5"/>
  <c r="D66" i="6" s="1"/>
  <c r="AB38" i="3" l="1"/>
  <c r="AC38" i="3" s="1"/>
  <c r="AD38" i="3" s="1"/>
  <c r="W39" i="3"/>
  <c r="X39" i="3" s="1"/>
  <c r="Y39" i="3" s="1"/>
  <c r="Q502" i="5"/>
  <c r="R502" i="5" s="1"/>
  <c r="S502" i="5" s="1"/>
  <c r="Q488" i="5"/>
  <c r="R488" i="5" s="1"/>
  <c r="S488" i="5" s="1"/>
  <c r="V488" i="5"/>
  <c r="W488" i="5" s="1"/>
  <c r="X488" i="5" s="1"/>
  <c r="V485" i="5"/>
  <c r="W485" i="5" s="1"/>
  <c r="X485" i="5" s="1"/>
  <c r="Q486" i="5"/>
  <c r="R486" i="5" s="1"/>
  <c r="S486" i="5" s="1"/>
  <c r="V501" i="5"/>
  <c r="W501" i="5" s="1"/>
  <c r="X501" i="5" s="1"/>
  <c r="Q501" i="5"/>
  <c r="R501" i="5" s="1"/>
  <c r="S501" i="5" s="1"/>
  <c r="V504" i="5"/>
  <c r="W504" i="5" s="1"/>
  <c r="X504" i="5" s="1"/>
  <c r="Q504" i="5"/>
  <c r="R504" i="5" s="1"/>
  <c r="S504" i="5" s="1"/>
  <c r="V502" i="5"/>
  <c r="W502" i="5" s="1"/>
  <c r="X502" i="5" s="1"/>
  <c r="Q453" i="5"/>
  <c r="R453" i="5" s="1"/>
  <c r="S453" i="5" s="1"/>
  <c r="H212" i="6" s="1"/>
  <c r="V469" i="5"/>
  <c r="W469" i="5" s="1"/>
  <c r="X469" i="5" s="1"/>
  <c r="I223" i="6" s="1"/>
  <c r="V486" i="5"/>
  <c r="W486" i="5" s="1"/>
  <c r="X486" i="5" s="1"/>
  <c r="Q485" i="5"/>
  <c r="R485" i="5" s="1"/>
  <c r="S485" i="5" s="1"/>
  <c r="V452" i="5"/>
  <c r="W452" i="5" s="1"/>
  <c r="X452" i="5" s="1"/>
  <c r="I211" i="6" s="1"/>
  <c r="V470" i="5"/>
  <c r="W470" i="5" s="1"/>
  <c r="X470" i="5" s="1"/>
  <c r="I224" i="6" s="1"/>
  <c r="V453" i="5"/>
  <c r="W453" i="5" s="1"/>
  <c r="X453" i="5" s="1"/>
  <c r="I212" i="6" s="1"/>
  <c r="Q435" i="5"/>
  <c r="R435" i="5" s="1"/>
  <c r="S435" i="5" s="1"/>
  <c r="H205" i="6" s="1"/>
  <c r="Q472" i="5"/>
  <c r="R472" i="5" s="1"/>
  <c r="S472" i="5" s="1"/>
  <c r="H226" i="6" s="1"/>
  <c r="V472" i="5"/>
  <c r="W472" i="5" s="1"/>
  <c r="X472" i="5" s="1"/>
  <c r="I226" i="6" s="1"/>
  <c r="Q470" i="5"/>
  <c r="R470" i="5" s="1"/>
  <c r="S470" i="5" s="1"/>
  <c r="H224" i="6" s="1"/>
  <c r="Q469" i="5"/>
  <c r="R469" i="5" s="1"/>
  <c r="S469" i="5" s="1"/>
  <c r="H223" i="6" s="1"/>
  <c r="V435" i="5"/>
  <c r="W435" i="5" s="1"/>
  <c r="X435" i="5" s="1"/>
  <c r="I205" i="6" s="1"/>
  <c r="V455" i="5"/>
  <c r="W455" i="5" s="1"/>
  <c r="X455" i="5" s="1"/>
  <c r="I214" i="6" s="1"/>
  <c r="Q455" i="5"/>
  <c r="R455" i="5" s="1"/>
  <c r="S455" i="5" s="1"/>
  <c r="H214" i="6" s="1"/>
  <c r="Q452" i="5"/>
  <c r="R452" i="5" s="1"/>
  <c r="S452" i="5" s="1"/>
  <c r="H211" i="6" s="1"/>
  <c r="Q437" i="5"/>
  <c r="R437" i="5" s="1"/>
  <c r="S437" i="5" s="1"/>
  <c r="H207" i="6" s="1"/>
  <c r="V416" i="5"/>
  <c r="W416" i="5" s="1"/>
  <c r="X416" i="5" s="1"/>
  <c r="I199" i="6" s="1"/>
  <c r="Q434" i="5"/>
  <c r="R434" i="5" s="1"/>
  <c r="S434" i="5" s="1"/>
  <c r="H204" i="6" s="1"/>
  <c r="V437" i="5"/>
  <c r="W437" i="5" s="1"/>
  <c r="X437" i="5" s="1"/>
  <c r="I207" i="6" s="1"/>
  <c r="V434" i="5"/>
  <c r="W434" i="5" s="1"/>
  <c r="X434" i="5" s="1"/>
  <c r="I204" i="6" s="1"/>
  <c r="Q397" i="5"/>
  <c r="R397" i="5" s="1"/>
  <c r="S397" i="5" s="1"/>
  <c r="H193" i="6" s="1"/>
  <c r="Q418" i="5"/>
  <c r="R418" i="5" s="1"/>
  <c r="S418" i="5" s="1"/>
  <c r="H201" i="6" s="1"/>
  <c r="Q416" i="5"/>
  <c r="R416" i="5" s="1"/>
  <c r="S416" i="5" s="1"/>
  <c r="H199" i="6" s="1"/>
  <c r="V415" i="5"/>
  <c r="W415" i="5" s="1"/>
  <c r="X415" i="5" s="1"/>
  <c r="I198" i="6" s="1"/>
  <c r="Q415" i="5"/>
  <c r="R415" i="5" s="1"/>
  <c r="S415" i="5" s="1"/>
  <c r="H198" i="6" s="1"/>
  <c r="V418" i="5"/>
  <c r="W418" i="5" s="1"/>
  <c r="X418" i="5" s="1"/>
  <c r="I201" i="6" s="1"/>
  <c r="V397" i="5"/>
  <c r="W397" i="5" s="1"/>
  <c r="X397" i="5" s="1"/>
  <c r="I193" i="6" s="1"/>
  <c r="Q374" i="5"/>
  <c r="R374" i="5" s="1"/>
  <c r="S374" i="5" s="1"/>
  <c r="Q380" i="5"/>
  <c r="R380" i="5" s="1"/>
  <c r="S380" i="5" s="1"/>
  <c r="V399" i="5"/>
  <c r="W399" i="5" s="1"/>
  <c r="X399" i="5" s="1"/>
  <c r="I195" i="6" s="1"/>
  <c r="Q399" i="5"/>
  <c r="R399" i="5" s="1"/>
  <c r="S399" i="5" s="1"/>
  <c r="H195" i="6" s="1"/>
  <c r="V396" i="5"/>
  <c r="W396" i="5" s="1"/>
  <c r="Q396" i="5"/>
  <c r="R396" i="5" s="1"/>
  <c r="V372" i="5"/>
  <c r="W372" i="5" s="1"/>
  <c r="X372" i="5" s="1"/>
  <c r="Q372" i="5"/>
  <c r="R372" i="5" s="1"/>
  <c r="S372" i="5" s="1"/>
  <c r="Q327" i="5"/>
  <c r="R327" i="5" s="1"/>
  <c r="S327" i="5" s="1"/>
  <c r="H166" i="6" s="1"/>
  <c r="Q281" i="5"/>
  <c r="R281" i="5" s="1"/>
  <c r="S281" i="5" s="1"/>
  <c r="H147" i="6" s="1"/>
  <c r="V373" i="5"/>
  <c r="W373" i="5" s="1"/>
  <c r="X373" i="5" s="1"/>
  <c r="V351" i="5"/>
  <c r="W351" i="5" s="1"/>
  <c r="X351" i="5" s="1"/>
  <c r="I180" i="6" s="1"/>
  <c r="V380" i="5"/>
  <c r="W380" i="5" s="1"/>
  <c r="X380" i="5" s="1"/>
  <c r="Q373" i="5"/>
  <c r="R373" i="5" s="1"/>
  <c r="S373" i="5" s="1"/>
  <c r="V374" i="5"/>
  <c r="W374" i="5" s="1"/>
  <c r="X374" i="5" s="1"/>
  <c r="Q352" i="5"/>
  <c r="R352" i="5" s="1"/>
  <c r="S352" i="5" s="1"/>
  <c r="H181" i="6" s="1"/>
  <c r="V352" i="5"/>
  <c r="W352" i="5" s="1"/>
  <c r="X352" i="5" s="1"/>
  <c r="I181" i="6" s="1"/>
  <c r="Q351" i="5"/>
  <c r="R351" i="5" s="1"/>
  <c r="S351" i="5" s="1"/>
  <c r="H180" i="6" s="1"/>
  <c r="V350" i="5"/>
  <c r="W350" i="5" s="1"/>
  <c r="Q329" i="5"/>
  <c r="R329" i="5" s="1"/>
  <c r="S329" i="5" s="1"/>
  <c r="H168" i="6" s="1"/>
  <c r="Q358" i="5"/>
  <c r="R358" i="5" s="1"/>
  <c r="S358" i="5" s="1"/>
  <c r="H184" i="6" s="1"/>
  <c r="V358" i="5"/>
  <c r="W358" i="5" s="1"/>
  <c r="X358" i="5" s="1"/>
  <c r="I184" i="6" s="1"/>
  <c r="Q350" i="5"/>
  <c r="R350" i="5" s="1"/>
  <c r="V305" i="5"/>
  <c r="W305" i="5" s="1"/>
  <c r="X305" i="5" s="1"/>
  <c r="I157" i="6" s="1"/>
  <c r="Q335" i="5"/>
  <c r="R335" i="5" s="1"/>
  <c r="S335" i="5" s="1"/>
  <c r="H171" i="6" s="1"/>
  <c r="V327" i="5"/>
  <c r="W327" i="5" s="1"/>
  <c r="V335" i="5"/>
  <c r="W335" i="5" s="1"/>
  <c r="X335" i="5" s="1"/>
  <c r="I171" i="6" s="1"/>
  <c r="Q328" i="5"/>
  <c r="R328" i="5" s="1"/>
  <c r="S328" i="5" s="1"/>
  <c r="H167" i="6" s="1"/>
  <c r="V328" i="5"/>
  <c r="W328" i="5" s="1"/>
  <c r="X328" i="5" s="1"/>
  <c r="I167" i="6" s="1"/>
  <c r="V329" i="5"/>
  <c r="W329" i="5" s="1"/>
  <c r="X329" i="5" s="1"/>
  <c r="I168" i="6" s="1"/>
  <c r="Q259" i="5"/>
  <c r="R259" i="5" s="1"/>
  <c r="S259" i="5" s="1"/>
  <c r="H137" i="6" s="1"/>
  <c r="Q312" i="5"/>
  <c r="R312" i="5" s="1"/>
  <c r="S312" i="5" s="1"/>
  <c r="H161" i="6" s="1"/>
  <c r="Q305" i="5"/>
  <c r="R305" i="5" s="1"/>
  <c r="S305" i="5" s="1"/>
  <c r="H157" i="6" s="1"/>
  <c r="V312" i="5"/>
  <c r="W312" i="5" s="1"/>
  <c r="X312" i="5" s="1"/>
  <c r="I161" i="6" s="1"/>
  <c r="Q306" i="5"/>
  <c r="R306" i="5" s="1"/>
  <c r="S306" i="5" s="1"/>
  <c r="H158" i="6" s="1"/>
  <c r="V306" i="5"/>
  <c r="W306" i="5" s="1"/>
  <c r="X306" i="5" s="1"/>
  <c r="I158" i="6" s="1"/>
  <c r="Q304" i="5"/>
  <c r="R304" i="5" s="1"/>
  <c r="V304" i="5"/>
  <c r="W304" i="5" s="1"/>
  <c r="Q280" i="5"/>
  <c r="R280" i="5" s="1"/>
  <c r="S280" i="5" s="1"/>
  <c r="H146" i="6" s="1"/>
  <c r="V282" i="5"/>
  <c r="W282" i="5" s="1"/>
  <c r="X282" i="5" s="1"/>
  <c r="I148" i="6" s="1"/>
  <c r="V280" i="5"/>
  <c r="W280" i="5" s="1"/>
  <c r="V281" i="5"/>
  <c r="W281" i="5" s="1"/>
  <c r="X281" i="5" s="1"/>
  <c r="I147" i="6" s="1"/>
  <c r="V265" i="5"/>
  <c r="W265" i="5" s="1"/>
  <c r="X265" i="5" s="1"/>
  <c r="I140" i="6" s="1"/>
  <c r="V288" i="5"/>
  <c r="W288" i="5" s="1"/>
  <c r="X288" i="5" s="1"/>
  <c r="I151" i="6" s="1"/>
  <c r="Q288" i="5"/>
  <c r="R288" i="5" s="1"/>
  <c r="S288" i="5" s="1"/>
  <c r="H151" i="6" s="1"/>
  <c r="Q282" i="5"/>
  <c r="R282" i="5" s="1"/>
  <c r="S282" i="5" s="1"/>
  <c r="H148" i="6" s="1"/>
  <c r="Q265" i="5"/>
  <c r="R265" i="5" s="1"/>
  <c r="S265" i="5" s="1"/>
  <c r="H140" i="6" s="1"/>
  <c r="V259" i="5"/>
  <c r="W259" i="5" s="1"/>
  <c r="X259" i="5" s="1"/>
  <c r="I137" i="6" s="1"/>
  <c r="Q258" i="5"/>
  <c r="R258" i="5" s="1"/>
  <c r="S258" i="5" s="1"/>
  <c r="H136" i="6" s="1"/>
  <c r="V257" i="5"/>
  <c r="W257" i="5" s="1"/>
  <c r="X257" i="5" s="1"/>
  <c r="I135" i="6" s="1"/>
  <c r="V258" i="5"/>
  <c r="W258" i="5" s="1"/>
  <c r="X258" i="5" s="1"/>
  <c r="I136" i="6" s="1"/>
  <c r="V234" i="5"/>
  <c r="W234" i="5" s="1"/>
  <c r="X234" i="5" s="1"/>
  <c r="I119" i="6" s="1"/>
  <c r="Q242" i="5"/>
  <c r="R242" i="5" s="1"/>
  <c r="S242" i="5" s="1"/>
  <c r="H124" i="6" s="1"/>
  <c r="Q235" i="5"/>
  <c r="R235" i="5" s="1"/>
  <c r="S235" i="5" s="1"/>
  <c r="H120" i="6" s="1"/>
  <c r="Q257" i="5"/>
  <c r="R257" i="5" s="1"/>
  <c r="V242" i="5"/>
  <c r="W242" i="5" s="1"/>
  <c r="X242" i="5" s="1"/>
  <c r="I124" i="6" s="1"/>
  <c r="Q233" i="5"/>
  <c r="R233" i="5" s="1"/>
  <c r="S233" i="5" s="1"/>
  <c r="H118" i="6" s="1"/>
  <c r="Q236" i="5"/>
  <c r="R236" i="5" s="1"/>
  <c r="S236" i="5" s="1"/>
  <c r="H121" i="6" s="1"/>
  <c r="V236" i="5"/>
  <c r="W236" i="5" s="1"/>
  <c r="X236" i="5" s="1"/>
  <c r="I121" i="6" s="1"/>
  <c r="V233" i="5"/>
  <c r="W233" i="5" s="1"/>
  <c r="Q234" i="5"/>
  <c r="R234" i="5" s="1"/>
  <c r="S234" i="5" s="1"/>
  <c r="H119" i="6" s="1"/>
  <c r="V235" i="5"/>
  <c r="W235" i="5" s="1"/>
  <c r="X235" i="5" s="1"/>
  <c r="I120" i="6" s="1"/>
  <c r="V210" i="5"/>
  <c r="W210" i="5" s="1"/>
  <c r="X210" i="5" s="1"/>
  <c r="I108" i="6" s="1"/>
  <c r="V186" i="5"/>
  <c r="W186" i="5" s="1"/>
  <c r="X186" i="5" s="1"/>
  <c r="I98" i="6" s="1"/>
  <c r="Q208" i="5"/>
  <c r="R208" i="5" s="1"/>
  <c r="S208" i="5" s="1"/>
  <c r="H106" i="6" s="1"/>
  <c r="Q216" i="5"/>
  <c r="R216" i="5" s="1"/>
  <c r="S216" i="5" s="1"/>
  <c r="H112" i="6" s="1"/>
  <c r="V209" i="5"/>
  <c r="W209" i="5" s="1"/>
  <c r="X209" i="5" s="1"/>
  <c r="I107" i="6" s="1"/>
  <c r="Q210" i="5"/>
  <c r="R210" i="5" s="1"/>
  <c r="S210" i="5" s="1"/>
  <c r="H108" i="6" s="1"/>
  <c r="Q178" i="5"/>
  <c r="R178" i="5" s="1"/>
  <c r="S178" i="5" s="1"/>
  <c r="H92" i="6" s="1"/>
  <c r="Q209" i="5"/>
  <c r="R209" i="5" s="1"/>
  <c r="S209" i="5" s="1"/>
  <c r="H107" i="6" s="1"/>
  <c r="V181" i="5"/>
  <c r="W181" i="5" s="1"/>
  <c r="X181" i="5" s="1"/>
  <c r="I95" i="6" s="1"/>
  <c r="Q180" i="5"/>
  <c r="R180" i="5" s="1"/>
  <c r="S180" i="5" s="1"/>
  <c r="H94" i="6" s="1"/>
  <c r="Q218" i="5"/>
  <c r="R218" i="5" s="1"/>
  <c r="S218" i="5" s="1"/>
  <c r="H114" i="6" s="1"/>
  <c r="V208" i="5"/>
  <c r="W208" i="5" s="1"/>
  <c r="V218" i="5"/>
  <c r="W218" i="5" s="1"/>
  <c r="X218" i="5" s="1"/>
  <c r="I114" i="6" s="1"/>
  <c r="Q211" i="5"/>
  <c r="R211" i="5" s="1"/>
  <c r="S211" i="5" s="1"/>
  <c r="H109" i="6" s="1"/>
  <c r="V216" i="5"/>
  <c r="W216" i="5" s="1"/>
  <c r="X216" i="5" s="1"/>
  <c r="I112" i="6" s="1"/>
  <c r="V211" i="5"/>
  <c r="W211" i="5" s="1"/>
  <c r="X211" i="5" s="1"/>
  <c r="I109" i="6" s="1"/>
  <c r="Q188" i="5"/>
  <c r="R188" i="5" s="1"/>
  <c r="S188" i="5" s="1"/>
  <c r="H100" i="6" s="1"/>
  <c r="V180" i="5"/>
  <c r="W180" i="5" s="1"/>
  <c r="X180" i="5" s="1"/>
  <c r="I94" i="6" s="1"/>
  <c r="Q186" i="5"/>
  <c r="R186" i="5" s="1"/>
  <c r="S186" i="5" s="1"/>
  <c r="H98" i="6" s="1"/>
  <c r="V188" i="5"/>
  <c r="W188" i="5" s="1"/>
  <c r="X188" i="5" s="1"/>
  <c r="I100" i="6" s="1"/>
  <c r="V179" i="5"/>
  <c r="W179" i="5" s="1"/>
  <c r="X179" i="5" s="1"/>
  <c r="I93" i="6" s="1"/>
  <c r="Q181" i="5"/>
  <c r="R181" i="5" s="1"/>
  <c r="S181" i="5" s="1"/>
  <c r="H95" i="6" s="1"/>
  <c r="V178" i="5"/>
  <c r="W178" i="5" s="1"/>
  <c r="Q179" i="5"/>
  <c r="R179" i="5" s="1"/>
  <c r="S179" i="5" s="1"/>
  <c r="H93" i="6" s="1"/>
  <c r="V155" i="5"/>
  <c r="W155" i="5" s="1"/>
  <c r="X155" i="5" s="1"/>
  <c r="I85" i="6" s="1"/>
  <c r="Q155" i="5"/>
  <c r="R155" i="5" s="1"/>
  <c r="S155" i="5" s="1"/>
  <c r="H85" i="6" s="1"/>
  <c r="V157" i="5"/>
  <c r="W157" i="5" s="1"/>
  <c r="X157" i="5" s="1"/>
  <c r="I87" i="6" s="1"/>
  <c r="Q157" i="5"/>
  <c r="R157" i="5" s="1"/>
  <c r="S157" i="5" s="1"/>
  <c r="H87" i="6" s="1"/>
  <c r="Q147" i="5"/>
  <c r="R147" i="5" s="1"/>
  <c r="S147" i="5" s="1"/>
  <c r="H79" i="6" s="1"/>
  <c r="V148" i="5"/>
  <c r="W148" i="5" s="1"/>
  <c r="X148" i="5" s="1"/>
  <c r="I80" i="6" s="1"/>
  <c r="V146" i="5"/>
  <c r="W146" i="5" s="1"/>
  <c r="V147" i="5"/>
  <c r="W147" i="5" s="1"/>
  <c r="X147" i="5" s="1"/>
  <c r="I79" i="6" s="1"/>
  <c r="Q146" i="5"/>
  <c r="R146" i="5" s="1"/>
  <c r="V149" i="5"/>
  <c r="W149" i="5" s="1"/>
  <c r="X149" i="5" s="1"/>
  <c r="I81" i="6" s="1"/>
  <c r="Q148" i="5"/>
  <c r="R148" i="5" s="1"/>
  <c r="S148" i="5" s="1"/>
  <c r="H80" i="6" s="1"/>
  <c r="Q150" i="5"/>
  <c r="R150" i="5" s="1"/>
  <c r="S150" i="5" s="1"/>
  <c r="H82" i="6" s="1"/>
  <c r="V150" i="5"/>
  <c r="W150" i="5" s="1"/>
  <c r="X150" i="5" s="1"/>
  <c r="I82" i="6" s="1"/>
  <c r="Q149" i="5"/>
  <c r="R149" i="5" s="1"/>
  <c r="S149" i="5" s="1"/>
  <c r="H81" i="6" s="1"/>
  <c r="W18" i="3"/>
  <c r="X18" i="3" s="1"/>
  <c r="Y18" i="3" s="1"/>
  <c r="AB19" i="3"/>
  <c r="AC19" i="3" s="1"/>
  <c r="AD19" i="3" s="1"/>
  <c r="W30" i="3"/>
  <c r="X30" i="3" s="1"/>
  <c r="Y30" i="3" s="1"/>
  <c r="W26" i="3"/>
  <c r="X26" i="3" s="1"/>
  <c r="Y26" i="3" s="1"/>
  <c r="W15" i="3"/>
  <c r="X15" i="3" s="1"/>
  <c r="Y15" i="3" s="1"/>
  <c r="W19" i="3"/>
  <c r="X19" i="3" s="1"/>
  <c r="Y19" i="3" s="1"/>
  <c r="W7" i="3"/>
  <c r="X7" i="3" s="1"/>
  <c r="Y7" i="3" s="1"/>
  <c r="AB14" i="3"/>
  <c r="AC14" i="3" s="1"/>
  <c r="AD14" i="3" s="1"/>
  <c r="W14" i="3"/>
  <c r="X14" i="3" s="1"/>
  <c r="Y14" i="3" s="1"/>
  <c r="AB35" i="3"/>
  <c r="AC35" i="3" s="1"/>
  <c r="AD35" i="3" s="1"/>
  <c r="AB26" i="3"/>
  <c r="AC26" i="3" s="1"/>
  <c r="AD26" i="3" s="1"/>
  <c r="W6" i="3"/>
  <c r="X6" i="3" s="1"/>
  <c r="Y6" i="3" s="1"/>
  <c r="W34" i="3"/>
  <c r="X34" i="3" s="1"/>
  <c r="Y34" i="3" s="1"/>
  <c r="AB34" i="3"/>
  <c r="AC34" i="3" s="1"/>
  <c r="AD34" i="3" s="1"/>
  <c r="AB24" i="3"/>
  <c r="AC24" i="3" s="1"/>
  <c r="AD24" i="3" s="1"/>
  <c r="W11" i="3"/>
  <c r="X11" i="3" s="1"/>
  <c r="Y11" i="3" s="1"/>
  <c r="AB22" i="3"/>
  <c r="AC22" i="3" s="1"/>
  <c r="AD22" i="3" s="1"/>
  <c r="AB39" i="3"/>
  <c r="AC39" i="3" s="1"/>
  <c r="AD39" i="3" s="1"/>
  <c r="W35" i="3"/>
  <c r="X35" i="3" s="1"/>
  <c r="Y35" i="3" s="1"/>
  <c r="AB28" i="3"/>
  <c r="AC28" i="3" s="1"/>
  <c r="AD28" i="3" s="1"/>
  <c r="AB7" i="3"/>
  <c r="AC7" i="3" s="1"/>
  <c r="AD7" i="3" s="1"/>
  <c r="AB11" i="3"/>
  <c r="AC11" i="3" s="1"/>
  <c r="AD11" i="3" s="1"/>
  <c r="AB15" i="3"/>
  <c r="AC15" i="3" s="1"/>
  <c r="AD15" i="3" s="1"/>
  <c r="AB27" i="3"/>
  <c r="AC27" i="3" s="1"/>
  <c r="AD27" i="3" s="1"/>
  <c r="AB32" i="3"/>
  <c r="AC32" i="3" s="1"/>
  <c r="AD32" i="3" s="1"/>
  <c r="AB36" i="3"/>
  <c r="AC36" i="3" s="1"/>
  <c r="AD36" i="3" s="1"/>
  <c r="W4" i="3"/>
  <c r="X4" i="3" s="1"/>
  <c r="Y4" i="3" s="1"/>
  <c r="W8" i="3"/>
  <c r="X8" i="3" s="1"/>
  <c r="Y8" i="3" s="1"/>
  <c r="W12" i="3"/>
  <c r="X12" i="3" s="1"/>
  <c r="Y12" i="3" s="1"/>
  <c r="W16" i="3"/>
  <c r="X16" i="3" s="1"/>
  <c r="Y16" i="3" s="1"/>
  <c r="W20" i="3"/>
  <c r="X20" i="3" s="1"/>
  <c r="Y20" i="3" s="1"/>
  <c r="W24" i="3"/>
  <c r="X24" i="3" s="1"/>
  <c r="Y24" i="3" s="1"/>
  <c r="W27" i="3"/>
  <c r="X27" i="3" s="1"/>
  <c r="Y27" i="3" s="1"/>
  <c r="AB4" i="3"/>
  <c r="AC4" i="3" s="1"/>
  <c r="AD4" i="3" s="1"/>
  <c r="AB6" i="3"/>
  <c r="AC6" i="3" s="1"/>
  <c r="AD6" i="3" s="1"/>
  <c r="AB8" i="3"/>
  <c r="AC8" i="3" s="1"/>
  <c r="AD8" i="3" s="1"/>
  <c r="AB10" i="3"/>
  <c r="AC10" i="3" s="1"/>
  <c r="AD10" i="3" s="1"/>
  <c r="AB20" i="3"/>
  <c r="AC20" i="3" s="1"/>
  <c r="AD20" i="3" s="1"/>
  <c r="AB31" i="3"/>
  <c r="AC31" i="3" s="1"/>
  <c r="AD31" i="3" s="1"/>
  <c r="AB30" i="3"/>
  <c r="AC30" i="3" s="1"/>
  <c r="AD30" i="3" s="1"/>
  <c r="W10" i="3"/>
  <c r="X10" i="3" s="1"/>
  <c r="Y10" i="3" s="1"/>
  <c r="W13" i="3"/>
  <c r="X13" i="3" s="1"/>
  <c r="Y13" i="3" s="1"/>
  <c r="W22" i="3"/>
  <c r="X22" i="3" s="1"/>
  <c r="Y22" i="3" s="1"/>
  <c r="W23" i="3"/>
  <c r="X23" i="3" s="1"/>
  <c r="Y23" i="3" s="1"/>
  <c r="W38" i="3"/>
  <c r="X38" i="3" s="1"/>
  <c r="Y38" i="3" s="1"/>
  <c r="AB18" i="3"/>
  <c r="AC18" i="3" s="1"/>
  <c r="AD18" i="3" s="1"/>
  <c r="AB23" i="3"/>
  <c r="AC23" i="3" s="1"/>
  <c r="AD23" i="3" s="1"/>
  <c r="W28" i="3"/>
  <c r="X28" i="3" s="1"/>
  <c r="Y28" i="3" s="1"/>
  <c r="W31" i="3"/>
  <c r="X31" i="3" s="1"/>
  <c r="Y31" i="3" s="1"/>
  <c r="W32" i="3"/>
  <c r="X32" i="3" s="1"/>
  <c r="Y32" i="3" s="1"/>
  <c r="AB12" i="3"/>
  <c r="AC12" i="3" s="1"/>
  <c r="AD12" i="3" s="1"/>
  <c r="AB16" i="3"/>
  <c r="AC16" i="3" s="1"/>
  <c r="AD16" i="3" s="1"/>
  <c r="AB13" i="3"/>
  <c r="AC13" i="3" s="1"/>
  <c r="AD13" i="3" s="1"/>
  <c r="AB29" i="3"/>
  <c r="AC29" i="3" s="1"/>
  <c r="AD29" i="3" s="1"/>
  <c r="AB37" i="3"/>
  <c r="AC37" i="3" s="1"/>
  <c r="AD37" i="3" s="1"/>
  <c r="W36" i="3"/>
  <c r="X36" i="3" s="1"/>
  <c r="Y36" i="3" s="1"/>
  <c r="W17" i="3"/>
  <c r="X17" i="3" s="1"/>
  <c r="Y17" i="3" s="1"/>
  <c r="W21" i="3"/>
  <c r="X21" i="3" s="1"/>
  <c r="Y21" i="3" s="1"/>
  <c r="W25" i="3"/>
  <c r="X25" i="3" s="1"/>
  <c r="Y25" i="3" s="1"/>
  <c r="W29" i="3"/>
  <c r="X29" i="3" s="1"/>
  <c r="Y29" i="3" s="1"/>
  <c r="W33" i="3"/>
  <c r="X33" i="3" s="1"/>
  <c r="Y33" i="3" s="1"/>
  <c r="W37" i="3"/>
  <c r="X37" i="3" s="1"/>
  <c r="Y37" i="3" s="1"/>
  <c r="AB5" i="3"/>
  <c r="AC5" i="3" s="1"/>
  <c r="AD5" i="3" s="1"/>
  <c r="AB17" i="3"/>
  <c r="AC17" i="3" s="1"/>
  <c r="AD17" i="3" s="1"/>
  <c r="AB25" i="3"/>
  <c r="AC25" i="3" s="1"/>
  <c r="AD25" i="3" s="1"/>
  <c r="W5" i="3"/>
  <c r="X5" i="3" s="1"/>
  <c r="Y5" i="3" s="1"/>
  <c r="W9" i="3"/>
  <c r="X9" i="3" s="1"/>
  <c r="Y9" i="3" s="1"/>
  <c r="AB9" i="3"/>
  <c r="AC9" i="3" s="1"/>
  <c r="AD9" i="3" s="1"/>
  <c r="AB21" i="3"/>
  <c r="AC21" i="3" s="1"/>
  <c r="AD21" i="3" s="1"/>
  <c r="AB33" i="3"/>
  <c r="AC33" i="3" s="1"/>
  <c r="AD33" i="3" s="1"/>
  <c r="G121" i="5"/>
  <c r="E121" i="5"/>
  <c r="F121" i="5"/>
  <c r="D121" i="5"/>
  <c r="F126" i="5"/>
  <c r="D126" i="5"/>
  <c r="G126" i="5"/>
  <c r="E126" i="5"/>
  <c r="G120" i="5"/>
  <c r="E120" i="5"/>
  <c r="D108" i="5" a="1"/>
  <c r="G107" i="5"/>
  <c r="B117" i="5"/>
  <c r="C65" i="6" s="1"/>
  <c r="D118" i="5"/>
  <c r="F118" i="5"/>
  <c r="G119" i="5"/>
  <c r="E119" i="5"/>
  <c r="F128" i="5"/>
  <c r="D128" i="5"/>
  <c r="D120" i="5"/>
  <c r="F120" i="5"/>
  <c r="G118" i="5"/>
  <c r="E118" i="5"/>
  <c r="D119" i="5"/>
  <c r="F119" i="5"/>
  <c r="G128" i="5"/>
  <c r="E128" i="5"/>
  <c r="U117" i="5" a="1"/>
  <c r="U126" i="5" a="1"/>
  <c r="P117" i="5" a="1"/>
  <c r="K126" i="5" a="1"/>
  <c r="K117" i="5" a="1"/>
  <c r="P121" i="5" a="1"/>
  <c r="U121" i="5" a="1"/>
  <c r="J119" i="5" a="1"/>
  <c r="O119" i="5" a="1"/>
  <c r="T119" i="5" a="1"/>
  <c r="O118" i="5" a="1"/>
  <c r="P126" i="5" a="1"/>
  <c r="J121" i="5" a="1"/>
  <c r="P118" i="5" a="1"/>
  <c r="J120" i="5" a="1"/>
  <c r="U128" i="5" a="1"/>
  <c r="T118" i="5" a="1"/>
  <c r="O128" i="5" a="1"/>
  <c r="O121" i="5" a="1"/>
  <c r="O126" i="5" a="1"/>
  <c r="O119" i="5" l="1"/>
  <c r="P121" i="5"/>
  <c r="P117" i="5"/>
  <c r="U117" i="5"/>
  <c r="O121" i="5"/>
  <c r="U121" i="5"/>
  <c r="O126" i="5"/>
  <c r="U128" i="5"/>
  <c r="T119" i="5"/>
  <c r="U126" i="5"/>
  <c r="P126" i="5"/>
  <c r="O128" i="5"/>
  <c r="P118" i="5"/>
  <c r="T118" i="5"/>
  <c r="O118" i="5"/>
  <c r="S396" i="5"/>
  <c r="H192" i="6" s="1"/>
  <c r="X396" i="5"/>
  <c r="I192" i="6" s="1"/>
  <c r="W377" i="5"/>
  <c r="W376" i="5"/>
  <c r="R377" i="5"/>
  <c r="R376" i="5"/>
  <c r="X376" i="5"/>
  <c r="X377" i="5"/>
  <c r="S377" i="5"/>
  <c r="S376" i="5"/>
  <c r="W354" i="5"/>
  <c r="W355" i="5"/>
  <c r="X350" i="5"/>
  <c r="R354" i="5"/>
  <c r="R355" i="5"/>
  <c r="S350" i="5"/>
  <c r="H179" i="6" s="1"/>
  <c r="W331" i="5"/>
  <c r="W332" i="5"/>
  <c r="X327" i="5"/>
  <c r="I166" i="6" s="1"/>
  <c r="S332" i="5"/>
  <c r="S331" i="5"/>
  <c r="R331" i="5"/>
  <c r="R332" i="5"/>
  <c r="W309" i="5"/>
  <c r="W308" i="5"/>
  <c r="X304" i="5"/>
  <c r="I156" i="6" s="1"/>
  <c r="R309" i="5"/>
  <c r="R308" i="5"/>
  <c r="S304" i="5"/>
  <c r="H156" i="6" s="1"/>
  <c r="W284" i="5"/>
  <c r="W285" i="5"/>
  <c r="X280" i="5"/>
  <c r="I146" i="6" s="1"/>
  <c r="S284" i="5"/>
  <c r="S285" i="5"/>
  <c r="R284" i="5"/>
  <c r="R285" i="5"/>
  <c r="X261" i="5"/>
  <c r="X262" i="5"/>
  <c r="W261" i="5"/>
  <c r="W262" i="5"/>
  <c r="R262" i="5"/>
  <c r="R261" i="5"/>
  <c r="S257" i="5"/>
  <c r="H135" i="6" s="1"/>
  <c r="X233" i="5"/>
  <c r="I118" i="6" s="1"/>
  <c r="W238" i="5"/>
  <c r="W239" i="5"/>
  <c r="R238" i="5"/>
  <c r="R239" i="5"/>
  <c r="S238" i="5"/>
  <c r="S239" i="5"/>
  <c r="D108" i="5"/>
  <c r="H119" i="5"/>
  <c r="S213" i="5"/>
  <c r="S214" i="5"/>
  <c r="W213" i="5"/>
  <c r="W214" i="5"/>
  <c r="X208" i="5"/>
  <c r="I106" i="6" s="1"/>
  <c r="R214" i="5"/>
  <c r="R213" i="5"/>
  <c r="R183" i="5"/>
  <c r="S184" i="5"/>
  <c r="S183" i="5"/>
  <c r="W183" i="5"/>
  <c r="W184" i="5"/>
  <c r="X178" i="5"/>
  <c r="I92" i="6" s="1"/>
  <c r="R184" i="5"/>
  <c r="S146" i="5"/>
  <c r="H78" i="6" s="1"/>
  <c r="R152" i="5"/>
  <c r="R153" i="5"/>
  <c r="X146" i="5"/>
  <c r="I78" i="6" s="1"/>
  <c r="W153" i="5"/>
  <c r="W152" i="5"/>
  <c r="H22" i="4" a="1"/>
  <c r="H22" i="4" s="1"/>
  <c r="H31" i="4" s="1"/>
  <c r="H46" i="4" a="1"/>
  <c r="H46" i="4" s="1"/>
  <c r="H121" i="5"/>
  <c r="H11" i="4" a="1"/>
  <c r="H11" i="4" s="1"/>
  <c r="H19" i="4" s="1"/>
  <c r="G46" i="4" a="1"/>
  <c r="G46" i="4" s="1"/>
  <c r="G22" i="4" a="1"/>
  <c r="G22" i="4" s="1"/>
  <c r="G31" i="4" s="1"/>
  <c r="G35" i="4" a="1"/>
  <c r="G35" i="4" s="1"/>
  <c r="G42" i="4" s="1"/>
  <c r="G11" i="4" a="1"/>
  <c r="G11" i="4" s="1"/>
  <c r="G18" i="4" s="1"/>
  <c r="H35" i="4" a="1"/>
  <c r="H35" i="4" s="1"/>
  <c r="H42" i="4" s="1"/>
  <c r="H53" i="4" a="1"/>
  <c r="H53" i="4" s="1"/>
  <c r="G53" i="4" a="1"/>
  <c r="G53" i="4" s="1"/>
  <c r="H120" i="5"/>
  <c r="H126" i="5"/>
  <c r="H128" i="5"/>
  <c r="H118" i="5"/>
  <c r="F117" i="5"/>
  <c r="H117" i="5" s="1"/>
  <c r="D117" i="5"/>
  <c r="J119" i="5"/>
  <c r="J120" i="5"/>
  <c r="K126" i="5"/>
  <c r="J121" i="5"/>
  <c r="K117" i="5"/>
  <c r="E110" i="5" a="1"/>
  <c r="E112" i="5" a="1"/>
  <c r="E108" i="5" a="1"/>
  <c r="E109" i="5" a="1"/>
  <c r="E113" i="5" a="1"/>
  <c r="E111" i="5" a="1"/>
  <c r="U119" i="5" a="1"/>
  <c r="K118" i="5" a="1"/>
  <c r="P128" i="5" a="1"/>
  <c r="J126" i="5" a="1"/>
  <c r="U120" i="5" a="1"/>
  <c r="T121" i="5" a="1"/>
  <c r="J128" i="5" a="1"/>
  <c r="T126" i="5" a="1"/>
  <c r="T128" i="5" a="1"/>
  <c r="O120" i="5" a="1"/>
  <c r="J118" i="5" a="1"/>
  <c r="K121" i="5" a="1"/>
  <c r="K128" i="5" a="1"/>
  <c r="T120" i="5" a="1"/>
  <c r="K119" i="5" a="1"/>
  <c r="U118" i="5" a="1"/>
  <c r="K120" i="5" a="1"/>
  <c r="P120" i="5" a="1"/>
  <c r="P119" i="5" a="1"/>
  <c r="J117" i="5" a="1"/>
  <c r="P119" i="5" l="1"/>
  <c r="P120" i="5"/>
  <c r="K119" i="5"/>
  <c r="T120" i="5"/>
  <c r="O120" i="5"/>
  <c r="Q120" i="5" s="1"/>
  <c r="R120" i="5" s="1"/>
  <c r="T126" i="5"/>
  <c r="V126" i="5" s="1"/>
  <c r="W126" i="5" s="1"/>
  <c r="T121" i="5"/>
  <c r="V121" i="5" s="1"/>
  <c r="W121" i="5" s="1"/>
  <c r="U120" i="5"/>
  <c r="U119" i="5"/>
  <c r="P128" i="5"/>
  <c r="Q128" i="5" s="1"/>
  <c r="R128" i="5" s="1"/>
  <c r="U118" i="5"/>
  <c r="V118" i="5" s="1"/>
  <c r="W118" i="5" s="1"/>
  <c r="T128" i="5"/>
  <c r="V128" i="5" s="1"/>
  <c r="W128" i="5" s="1"/>
  <c r="F65" i="6"/>
  <c r="E69" i="6"/>
  <c r="E68" i="6"/>
  <c r="F72" i="6"/>
  <c r="F67" i="6"/>
  <c r="E67" i="6"/>
  <c r="X354" i="5"/>
  <c r="I179" i="6"/>
  <c r="X355" i="5"/>
  <c r="S355" i="5"/>
  <c r="S354" i="5"/>
  <c r="X331" i="5"/>
  <c r="X332" i="5"/>
  <c r="S308" i="5"/>
  <c r="S309" i="5"/>
  <c r="X308" i="5"/>
  <c r="X309" i="5"/>
  <c r="X284" i="5"/>
  <c r="X285" i="5"/>
  <c r="S262" i="5"/>
  <c r="S261" i="5"/>
  <c r="X238" i="5"/>
  <c r="X239" i="5"/>
  <c r="X213" i="5"/>
  <c r="X214" i="5"/>
  <c r="X183" i="5"/>
  <c r="X184" i="5"/>
  <c r="X153" i="5"/>
  <c r="X152" i="5"/>
  <c r="S153" i="5"/>
  <c r="S152" i="5"/>
  <c r="H32" i="4"/>
  <c r="G32" i="4"/>
  <c r="H18" i="4"/>
  <c r="H43" i="4"/>
  <c r="G43" i="4"/>
  <c r="G19" i="4"/>
  <c r="Q121" i="5"/>
  <c r="R121" i="5" s="1"/>
  <c r="Q119" i="5"/>
  <c r="R119" i="5" s="1"/>
  <c r="L119" i="5"/>
  <c r="M119" i="5" s="1"/>
  <c r="G67" i="6" s="1"/>
  <c r="Q118" i="5"/>
  <c r="R118" i="5" s="1"/>
  <c r="V119" i="5"/>
  <c r="W119" i="5" s="1"/>
  <c r="Q126" i="5"/>
  <c r="R126" i="5" s="1"/>
  <c r="H123" i="5"/>
  <c r="H124" i="5"/>
  <c r="J126" i="5"/>
  <c r="K121" i="5"/>
  <c r="J128" i="5"/>
  <c r="K118" i="5"/>
  <c r="K128" i="5"/>
  <c r="J118" i="5"/>
  <c r="K120" i="5"/>
  <c r="J117" i="5"/>
  <c r="E110" i="5"/>
  <c r="O117" i="5" a="1"/>
  <c r="E109" i="5"/>
  <c r="E113" i="5"/>
  <c r="T117" i="5" a="1"/>
  <c r="E112" i="5"/>
  <c r="E111" i="5"/>
  <c r="E108" i="5"/>
  <c r="V120" i="5" l="1"/>
  <c r="W120" i="5" s="1"/>
  <c r="T117" i="5"/>
  <c r="V117" i="5" s="1"/>
  <c r="W117" i="5" s="1"/>
  <c r="O117" i="5"/>
  <c r="Q117" i="5" s="1"/>
  <c r="R117" i="5" s="1"/>
  <c r="R124" i="5" s="1"/>
  <c r="F74" i="6"/>
  <c r="E66" i="6"/>
  <c r="F66" i="6"/>
  <c r="E74" i="6"/>
  <c r="F69" i="6"/>
  <c r="L121" i="5"/>
  <c r="M121" i="5" s="1"/>
  <c r="G69" i="6" s="1"/>
  <c r="L120" i="5"/>
  <c r="M120" i="5" s="1"/>
  <c r="G68" i="6" s="1"/>
  <c r="F68" i="6"/>
  <c r="L117" i="5"/>
  <c r="M117" i="5" s="1"/>
  <c r="G65" i="6" s="1"/>
  <c r="E65" i="6"/>
  <c r="L126" i="5"/>
  <c r="M126" i="5" s="1"/>
  <c r="G72" i="6" s="1"/>
  <c r="E72" i="6"/>
  <c r="L118" i="5"/>
  <c r="M118" i="5" s="1"/>
  <c r="L128" i="5"/>
  <c r="M128" i="5" s="1"/>
  <c r="X119" i="5"/>
  <c r="I67" i="6" s="1"/>
  <c r="S119" i="5"/>
  <c r="H67" i="6" s="1"/>
  <c r="W124" i="5" l="1"/>
  <c r="W123" i="5"/>
  <c r="R123" i="5"/>
  <c r="S121" i="5"/>
  <c r="H69" i="6" s="1"/>
  <c r="X121" i="5"/>
  <c r="I69" i="6" s="1"/>
  <c r="S117" i="5"/>
  <c r="H65" i="6" s="1"/>
  <c r="X120" i="5"/>
  <c r="I68" i="6" s="1"/>
  <c r="S120" i="5"/>
  <c r="H68" i="6" s="1"/>
  <c r="S128" i="5"/>
  <c r="H74" i="6" s="1"/>
  <c r="G74" i="6"/>
  <c r="S118" i="5"/>
  <c r="H66" i="6" s="1"/>
  <c r="G66" i="6"/>
  <c r="S126" i="5"/>
  <c r="H72" i="6" s="1"/>
  <c r="X126" i="5"/>
  <c r="I72" i="6" s="1"/>
  <c r="X117" i="5"/>
  <c r="I65" i="6" s="1"/>
  <c r="M124" i="5"/>
  <c r="M123" i="5"/>
  <c r="X118" i="5"/>
  <c r="X128" i="5"/>
  <c r="I74" i="6" s="1"/>
  <c r="T77" i="5"/>
  <c r="O77" i="5"/>
  <c r="S123" i="5" l="1"/>
  <c r="S124" i="5"/>
  <c r="X123" i="5"/>
  <c r="I66" i="6"/>
  <c r="X124" i="5"/>
  <c r="B94" i="5"/>
  <c r="C60" i="6" s="1"/>
  <c r="C94" i="5"/>
  <c r="D60" i="6" s="1"/>
  <c r="C92" i="5"/>
  <c r="D58" i="6" s="1"/>
  <c r="B92" i="5"/>
  <c r="C58" i="6" s="1"/>
  <c r="C91" i="5"/>
  <c r="D57" i="6" s="1"/>
  <c r="B91" i="5"/>
  <c r="C57" i="6" s="1"/>
  <c r="C86" i="5"/>
  <c r="D54" i="6" s="1"/>
  <c r="B86" i="5"/>
  <c r="C54" i="6" s="1"/>
  <c r="C85" i="5"/>
  <c r="D53" i="6" s="1"/>
  <c r="B85" i="5"/>
  <c r="C53" i="6" s="1"/>
  <c r="C84" i="5"/>
  <c r="D52" i="6" s="1"/>
  <c r="B84" i="5"/>
  <c r="C52" i="6" s="1"/>
  <c r="B83" i="5"/>
  <c r="C51" i="6" s="1"/>
  <c r="C83" i="5"/>
  <c r="D51" i="6" s="1"/>
  <c r="B82" i="5"/>
  <c r="C50" i="6" s="1"/>
  <c r="C82" i="5"/>
  <c r="D50" i="6" s="1"/>
  <c r="C81" i="5"/>
  <c r="D49" i="6" s="1"/>
  <c r="B81" i="5"/>
  <c r="C49" i="6" s="1"/>
  <c r="C80" i="5"/>
  <c r="D48" i="6" s="1"/>
  <c r="G82" i="5" l="1"/>
  <c r="E82" i="5"/>
  <c r="F86" i="5"/>
  <c r="D86" i="5"/>
  <c r="D82" i="5"/>
  <c r="F82" i="5"/>
  <c r="G86" i="5"/>
  <c r="E86" i="5"/>
  <c r="G83" i="5"/>
  <c r="E83" i="5"/>
  <c r="F92" i="5"/>
  <c r="D92" i="5"/>
  <c r="F91" i="5"/>
  <c r="D91" i="5"/>
  <c r="F83" i="5"/>
  <c r="D83" i="5"/>
  <c r="G91" i="5"/>
  <c r="E91" i="5"/>
  <c r="G80" i="5"/>
  <c r="E80" i="5"/>
  <c r="F84" i="5"/>
  <c r="D84" i="5"/>
  <c r="D68" i="5" a="1"/>
  <c r="G67" i="5"/>
  <c r="B80" i="5"/>
  <c r="C48" i="6" s="1"/>
  <c r="G84" i="5"/>
  <c r="E84" i="5"/>
  <c r="G92" i="5"/>
  <c r="E92" i="5"/>
  <c r="D81" i="5"/>
  <c r="F81" i="5"/>
  <c r="G94" i="5"/>
  <c r="E94" i="5"/>
  <c r="F85" i="5"/>
  <c r="D85" i="5"/>
  <c r="E81" i="5"/>
  <c r="G81" i="5"/>
  <c r="G85" i="5"/>
  <c r="E85" i="5"/>
  <c r="F94" i="5"/>
  <c r="D94" i="5"/>
  <c r="P94" i="5" a="1"/>
  <c r="K82" i="5" a="1"/>
  <c r="J92" i="5" a="1"/>
  <c r="P91" i="5" a="1"/>
  <c r="K80" i="5" a="1"/>
  <c r="J94" i="5" a="1"/>
  <c r="Y82" i="5" a="1"/>
  <c r="K94" i="5" a="1"/>
  <c r="P80" i="5" a="1"/>
  <c r="Y85" i="5" a="1"/>
  <c r="K91" i="5" a="1"/>
  <c r="Y86" i="5" a="1"/>
  <c r="K92" i="5" a="1"/>
  <c r="J81" i="5" a="1"/>
  <c r="J85" i="5" a="1"/>
  <c r="O86" i="5" a="1"/>
  <c r="U80" i="5" a="1"/>
  <c r="U83" i="5" a="1"/>
  <c r="O92" i="5" a="1"/>
  <c r="P83" i="5" a="1"/>
  <c r="K81" i="5" a="1"/>
  <c r="K83" i="5" a="1"/>
  <c r="P92" i="5" a="1"/>
  <c r="P85" i="5" a="1"/>
  <c r="J82" i="5" a="1"/>
  <c r="T82" i="5" a="1"/>
  <c r="T86" i="5" a="1"/>
  <c r="O91" i="5" a="1"/>
  <c r="U85" i="5" a="1"/>
  <c r="O85" i="5" a="1"/>
  <c r="T85" i="5" a="1"/>
  <c r="K84" i="5" a="1"/>
  <c r="J91" i="5" a="1"/>
  <c r="U86" i="5" a="1"/>
  <c r="O82" i="5" a="1"/>
  <c r="J86" i="5" a="1"/>
  <c r="O94" i="5" a="1"/>
  <c r="T83" i="5" a="1"/>
  <c r="O81" i="5" a="1"/>
  <c r="U86" i="5" l="1"/>
  <c r="U85" i="5"/>
  <c r="O91" i="5"/>
  <c r="U80" i="5"/>
  <c r="O86" i="5"/>
  <c r="P94" i="5"/>
  <c r="T83" i="5"/>
  <c r="O81" i="5"/>
  <c r="P85" i="5"/>
  <c r="P92" i="5"/>
  <c r="T82" i="5"/>
  <c r="O82" i="5"/>
  <c r="P80" i="5"/>
  <c r="O92" i="5"/>
  <c r="T86" i="5"/>
  <c r="T85" i="5"/>
  <c r="O85" i="5"/>
  <c r="P91" i="5"/>
  <c r="U83" i="5"/>
  <c r="P83" i="5"/>
  <c r="O94" i="5"/>
  <c r="H81" i="5"/>
  <c r="D68" i="5"/>
  <c r="H94" i="5"/>
  <c r="H83" i="5"/>
  <c r="H82" i="5"/>
  <c r="H86" i="5"/>
  <c r="H84" i="5"/>
  <c r="H91" i="5"/>
  <c r="H92" i="5"/>
  <c r="H85" i="5"/>
  <c r="F80" i="5"/>
  <c r="H80" i="5" s="1"/>
  <c r="D80" i="5"/>
  <c r="J85" i="5"/>
  <c r="J82" i="5"/>
  <c r="K82" i="5"/>
  <c r="K91" i="5"/>
  <c r="Y86" i="5"/>
  <c r="J81" i="5"/>
  <c r="K83" i="5"/>
  <c r="J86" i="5"/>
  <c r="Y85" i="5"/>
  <c r="J94" i="5"/>
  <c r="K92" i="5"/>
  <c r="J92" i="5"/>
  <c r="Y82" i="5"/>
  <c r="J91" i="5"/>
  <c r="K84" i="5"/>
  <c r="K81" i="5"/>
  <c r="K94" i="5"/>
  <c r="K80" i="5"/>
  <c r="J84" i="5" a="1"/>
  <c r="E69" i="5" a="1"/>
  <c r="E68" i="5" a="1"/>
  <c r="U84" i="5" a="1"/>
  <c r="P86" i="5" a="1"/>
  <c r="P82" i="5" a="1"/>
  <c r="U81" i="5" a="1"/>
  <c r="Y83" i="5" a="1"/>
  <c r="O83" i="5" a="1"/>
  <c r="K86" i="5" a="1"/>
  <c r="T84" i="5" a="1"/>
  <c r="E73" i="5" a="1"/>
  <c r="J83" i="5" a="1"/>
  <c r="U82" i="5" a="1"/>
  <c r="K85" i="5" a="1"/>
  <c r="E70" i="5" a="1"/>
  <c r="P81" i="5" a="1"/>
  <c r="E71" i="5" a="1"/>
  <c r="E75" i="5" a="1"/>
  <c r="Y81" i="5" a="1"/>
  <c r="E72" i="5" a="1"/>
  <c r="P84" i="5" a="1"/>
  <c r="O84" i="5" a="1"/>
  <c r="E74" i="5" a="1"/>
  <c r="Y84" i="5" a="1"/>
  <c r="T81" i="5" a="1"/>
  <c r="Y80" i="5" a="1"/>
  <c r="T81" i="5" l="1"/>
  <c r="Y84" i="5"/>
  <c r="O84" i="5"/>
  <c r="P84" i="5"/>
  <c r="Q84" i="5" s="1"/>
  <c r="R84" i="5" s="1"/>
  <c r="Y81" i="5"/>
  <c r="P81" i="5"/>
  <c r="Q81" i="5" s="1"/>
  <c r="R81" i="5" s="1"/>
  <c r="U82" i="5"/>
  <c r="V82" i="5" s="1"/>
  <c r="W82" i="5" s="1"/>
  <c r="T84" i="5"/>
  <c r="V84" i="5" s="1"/>
  <c r="W84" i="5" s="1"/>
  <c r="U81" i="5"/>
  <c r="V81" i="5" s="1"/>
  <c r="W81" i="5" s="1"/>
  <c r="P82" i="5"/>
  <c r="Q82" i="5" s="1"/>
  <c r="R82" i="5" s="1"/>
  <c r="U84" i="5"/>
  <c r="J84" i="5"/>
  <c r="E52" i="6" s="1"/>
  <c r="O83" i="5"/>
  <c r="Q83" i="5" s="1"/>
  <c r="R83" i="5" s="1"/>
  <c r="P86" i="5"/>
  <c r="Q86" i="5" s="1"/>
  <c r="R86" i="5" s="1"/>
  <c r="Y83" i="5"/>
  <c r="E53" i="6"/>
  <c r="F58" i="6"/>
  <c r="E58" i="6"/>
  <c r="F52" i="6"/>
  <c r="F60" i="6"/>
  <c r="E57" i="6"/>
  <c r="F50" i="6"/>
  <c r="F48" i="6"/>
  <c r="E50" i="6"/>
  <c r="E54" i="6"/>
  <c r="F51" i="6"/>
  <c r="F49" i="6"/>
  <c r="E60" i="6"/>
  <c r="F57" i="6"/>
  <c r="E49" i="6"/>
  <c r="L82" i="5"/>
  <c r="M82" i="5" s="1"/>
  <c r="G50" i="6" s="1"/>
  <c r="L94" i="5"/>
  <c r="M94" i="5" s="1"/>
  <c r="G60" i="6" s="1"/>
  <c r="Q85" i="5"/>
  <c r="R85" i="5" s="1"/>
  <c r="V83" i="5"/>
  <c r="W83" i="5" s="1"/>
  <c r="V85" i="5"/>
  <c r="W85" i="5" s="1"/>
  <c r="L91" i="5"/>
  <c r="M91" i="5" s="1"/>
  <c r="G57" i="6" s="1"/>
  <c r="L81" i="5"/>
  <c r="M81" i="5" s="1"/>
  <c r="G49" i="6" s="1"/>
  <c r="V86" i="5"/>
  <c r="W86" i="5" s="1"/>
  <c r="H88" i="5"/>
  <c r="H89" i="5"/>
  <c r="L92" i="5"/>
  <c r="M92" i="5" s="1"/>
  <c r="G58" i="6" s="1"/>
  <c r="E70" i="5"/>
  <c r="E75" i="5"/>
  <c r="K86" i="5"/>
  <c r="E74" i="5"/>
  <c r="E73" i="5"/>
  <c r="E68" i="5"/>
  <c r="K85" i="5"/>
  <c r="E72" i="5"/>
  <c r="E69" i="5"/>
  <c r="E71" i="5"/>
  <c r="Y80" i="5"/>
  <c r="J83" i="5"/>
  <c r="T80" i="5" a="1"/>
  <c r="O80" i="5" a="1"/>
  <c r="J80" i="5" a="1"/>
  <c r="L84" i="5" l="1"/>
  <c r="M84" i="5" s="1"/>
  <c r="G52" i="6" s="1"/>
  <c r="O80" i="5"/>
  <c r="Q80" i="5" s="1"/>
  <c r="R80" i="5" s="1"/>
  <c r="R89" i="5" s="1"/>
  <c r="T80" i="5"/>
  <c r="V80" i="5" s="1"/>
  <c r="W80" i="5" s="1"/>
  <c r="W89" i="5" s="1"/>
  <c r="E51" i="6"/>
  <c r="L83" i="5"/>
  <c r="M83" i="5" s="1"/>
  <c r="G51" i="6" s="1"/>
  <c r="L86" i="5"/>
  <c r="M86" i="5" s="1"/>
  <c r="G54" i="6" s="1"/>
  <c r="F54" i="6"/>
  <c r="L85" i="5"/>
  <c r="M85" i="5" s="1"/>
  <c r="G53" i="6" s="1"/>
  <c r="F53" i="6"/>
  <c r="X82" i="5"/>
  <c r="I50" i="6" s="1"/>
  <c r="S82" i="5"/>
  <c r="H50" i="6" s="1"/>
  <c r="X84" i="5"/>
  <c r="I52" i="6" s="1"/>
  <c r="S84" i="5"/>
  <c r="H52" i="6" s="1"/>
  <c r="X81" i="5"/>
  <c r="I49" i="6" s="1"/>
  <c r="S81" i="5"/>
  <c r="H49" i="6" s="1"/>
  <c r="J80" i="5"/>
  <c r="R88" i="5" l="1"/>
  <c r="W88" i="5"/>
  <c r="X83" i="5"/>
  <c r="I51" i="6" s="1"/>
  <c r="S83" i="5"/>
  <c r="H51" i="6" s="1"/>
  <c r="S86" i="5"/>
  <c r="H54" i="6" s="1"/>
  <c r="X85" i="5"/>
  <c r="I53" i="6" s="1"/>
  <c r="X86" i="5"/>
  <c r="I54" i="6" s="1"/>
  <c r="S85" i="5"/>
  <c r="H53" i="6" s="1"/>
  <c r="L80" i="5"/>
  <c r="M80" i="5" s="1"/>
  <c r="M88" i="5" s="1"/>
  <c r="E48" i="6"/>
  <c r="T17" i="5"/>
  <c r="U91" i="5" a="1"/>
  <c r="T91" i="5" a="1"/>
  <c r="T92" i="5" a="1"/>
  <c r="U94" i="5" a="1"/>
  <c r="U92" i="5" a="1"/>
  <c r="T94" i="5" a="1"/>
  <c r="T91" i="5" l="1"/>
  <c r="U94" i="5"/>
  <c r="U92" i="5"/>
  <c r="T92" i="5"/>
  <c r="U91" i="5"/>
  <c r="T94" i="5"/>
  <c r="M89" i="5"/>
  <c r="X80" i="5"/>
  <c r="X89" i="5" s="1"/>
  <c r="S80" i="5"/>
  <c r="G48" i="6"/>
  <c r="B43" i="5"/>
  <c r="C43" i="6" s="1"/>
  <c r="C43" i="5"/>
  <c r="D43" i="6" s="1"/>
  <c r="B41" i="5"/>
  <c r="C41" i="6" s="1"/>
  <c r="C41" i="5"/>
  <c r="D41" i="6" s="1"/>
  <c r="B40" i="5"/>
  <c r="C40" i="6" s="1"/>
  <c r="C40" i="5"/>
  <c r="D40" i="6" s="1"/>
  <c r="B30" i="5"/>
  <c r="C37" i="6" s="1"/>
  <c r="C30" i="5"/>
  <c r="D37" i="6" s="1"/>
  <c r="C29" i="5"/>
  <c r="D36" i="6" s="1"/>
  <c r="B29" i="5"/>
  <c r="C36" i="6" s="1"/>
  <c r="C28" i="5"/>
  <c r="D35" i="6" s="1"/>
  <c r="B28" i="5"/>
  <c r="C35" i="6" s="1"/>
  <c r="C27" i="5"/>
  <c r="D34" i="6" s="1"/>
  <c r="B27" i="5"/>
  <c r="C34" i="6" s="1"/>
  <c r="C26" i="5"/>
  <c r="D33" i="6" s="1"/>
  <c r="B26" i="5"/>
  <c r="C33" i="6" s="1"/>
  <c r="B25" i="5"/>
  <c r="C32" i="6" s="1"/>
  <c r="C25" i="5"/>
  <c r="D32" i="6" s="1"/>
  <c r="B24" i="5"/>
  <c r="C31" i="6" s="1"/>
  <c r="C24" i="5"/>
  <c r="D31" i="6" s="1"/>
  <c r="B23" i="5"/>
  <c r="C30" i="6" s="1"/>
  <c r="C23" i="5"/>
  <c r="D30" i="6" s="1"/>
  <c r="B22" i="5"/>
  <c r="C29" i="6" s="1"/>
  <c r="C22" i="5"/>
  <c r="D29" i="6" s="1"/>
  <c r="C21" i="5"/>
  <c r="D28" i="6" s="1"/>
  <c r="I48" i="6" l="1"/>
  <c r="X88" i="5"/>
  <c r="H48" i="6"/>
  <c r="S88" i="5"/>
  <c r="S89" i="5"/>
  <c r="V91" i="5"/>
  <c r="W91" i="5" s="1"/>
  <c r="X91" i="5" s="1"/>
  <c r="I57" i="6" s="1"/>
  <c r="Q92" i="5"/>
  <c r="R92" i="5" s="1"/>
  <c r="S92" i="5" s="1"/>
  <c r="H58" i="6" s="1"/>
  <c r="V94" i="5"/>
  <c r="W94" i="5" s="1"/>
  <c r="X94" i="5" s="1"/>
  <c r="I60" i="6" s="1"/>
  <c r="V92" i="5"/>
  <c r="W92" i="5" s="1"/>
  <c r="X92" i="5" s="1"/>
  <c r="I58" i="6" s="1"/>
  <c r="G27" i="5"/>
  <c r="E27" i="5"/>
  <c r="F28" i="5"/>
  <c r="D28" i="5"/>
  <c r="G41" i="5"/>
  <c r="E41" i="5"/>
  <c r="D24" i="5"/>
  <c r="F24" i="5"/>
  <c r="G28" i="5"/>
  <c r="E28" i="5"/>
  <c r="D41" i="5"/>
  <c r="F41" i="5"/>
  <c r="Q94" i="5"/>
  <c r="R94" i="5" s="1"/>
  <c r="S94" i="5" s="1"/>
  <c r="H60" i="6" s="1"/>
  <c r="F23" i="5"/>
  <c r="D23" i="5"/>
  <c r="F40" i="5"/>
  <c r="D40" i="5"/>
  <c r="D4" i="5" a="1"/>
  <c r="B21" i="5"/>
  <c r="C28" i="6" s="1"/>
  <c r="F29" i="5"/>
  <c r="D29" i="5"/>
  <c r="G21" i="5"/>
  <c r="E21" i="5"/>
  <c r="D25" i="5"/>
  <c r="F25" i="5"/>
  <c r="G29" i="5"/>
  <c r="E29" i="5"/>
  <c r="F43" i="5"/>
  <c r="D43" i="5"/>
  <c r="F22" i="5"/>
  <c r="D22" i="5"/>
  <c r="G26" i="5"/>
  <c r="E26" i="5"/>
  <c r="F30" i="5"/>
  <c r="D30" i="5"/>
  <c r="E24" i="5"/>
  <c r="G24" i="5"/>
  <c r="E25" i="5"/>
  <c r="G25" i="5"/>
  <c r="G43" i="5"/>
  <c r="E43" i="5"/>
  <c r="G22" i="5"/>
  <c r="E22" i="5"/>
  <c r="F26" i="5"/>
  <c r="D26" i="5"/>
  <c r="E30" i="5"/>
  <c r="G30" i="5"/>
  <c r="G23" i="5"/>
  <c r="E23" i="5"/>
  <c r="D27" i="5"/>
  <c r="F27" i="5"/>
  <c r="G40" i="5"/>
  <c r="E40" i="5"/>
  <c r="Q91" i="5"/>
  <c r="R91" i="5" s="1"/>
  <c r="S91" i="5" s="1"/>
  <c r="H57" i="6" s="1"/>
  <c r="T25" i="5" a="1"/>
  <c r="J30" i="5" a="1"/>
  <c r="T30" i="5" a="1"/>
  <c r="U27" i="5" a="1"/>
  <c r="P29" i="5" a="1"/>
  <c r="O40" i="5" a="1"/>
  <c r="J23" i="5" a="1"/>
  <c r="K43" i="5" a="1"/>
  <c r="K25" i="5" a="1"/>
  <c r="J40" i="5" a="1"/>
  <c r="O25" i="5" a="1"/>
  <c r="P25" i="5" a="1"/>
  <c r="T40" i="5" a="1"/>
  <c r="U26" i="5" a="1"/>
  <c r="P43" i="5" a="1"/>
  <c r="P23" i="5" a="1"/>
  <c r="Y29" i="5" a="1"/>
  <c r="P27" i="5" a="1"/>
  <c r="K29" i="5" a="1"/>
  <c r="K41" i="5" a="1"/>
  <c r="P26" i="5" a="1"/>
  <c r="Y23" i="5" a="1"/>
  <c r="P24" i="5" a="1"/>
  <c r="O30" i="5" a="1"/>
  <c r="K26" i="5" a="1"/>
  <c r="O22" i="5" a="1"/>
  <c r="P41" i="5" a="1"/>
  <c r="Y28" i="5" a="1"/>
  <c r="O43" i="5" a="1"/>
  <c r="T28" i="5" a="1"/>
  <c r="J28" i="5" a="1"/>
  <c r="O26" i="5" a="1"/>
  <c r="T41" i="5" a="1"/>
  <c r="U41" i="5" a="1"/>
  <c r="U25" i="5" a="1"/>
  <c r="U30" i="5" a="1"/>
  <c r="U43" i="5" a="1"/>
  <c r="Y30" i="5" a="1"/>
  <c r="Y24" i="5" a="1"/>
  <c r="Y22" i="5" a="1"/>
  <c r="K27" i="5" a="1"/>
  <c r="U28" i="5" a="1"/>
  <c r="J25" i="5" a="1"/>
  <c r="P30" i="5" a="1"/>
  <c r="T22" i="5" a="1"/>
  <c r="T24" i="5" a="1"/>
  <c r="P21" i="5" a="1"/>
  <c r="O28" i="5" a="1"/>
  <c r="O41" i="5" a="1"/>
  <c r="K28" i="5" a="1"/>
  <c r="J41" i="5" a="1"/>
  <c r="U29" i="5" a="1"/>
  <c r="U21" i="5" a="1"/>
  <c r="Y25" i="5" a="1"/>
  <c r="P28" i="5" a="1"/>
  <c r="Y27" i="5" a="1"/>
  <c r="E13" i="5" a="1"/>
  <c r="O29" i="5" a="1"/>
  <c r="K24" i="5" a="1"/>
  <c r="K30" i="5" a="1"/>
  <c r="P21" i="5" l="1"/>
  <c r="T24" i="5"/>
  <c r="U30" i="5"/>
  <c r="U25" i="5"/>
  <c r="U41" i="5"/>
  <c r="O26" i="5"/>
  <c r="T28" i="5"/>
  <c r="O43" i="5"/>
  <c r="O30" i="5"/>
  <c r="P24" i="5"/>
  <c r="P27" i="5"/>
  <c r="P23" i="5"/>
  <c r="P43" i="5"/>
  <c r="U26" i="5"/>
  <c r="T40" i="5"/>
  <c r="T25" i="5"/>
  <c r="U21" i="5"/>
  <c r="P30" i="5"/>
  <c r="P25" i="5"/>
  <c r="P41" i="5"/>
  <c r="O22" i="5"/>
  <c r="T22" i="5"/>
  <c r="O29" i="5"/>
  <c r="O28" i="5"/>
  <c r="O25" i="5"/>
  <c r="T30" i="5"/>
  <c r="P29" i="5"/>
  <c r="U29" i="5"/>
  <c r="T41" i="5"/>
  <c r="O41" i="5"/>
  <c r="P28" i="5"/>
  <c r="U28" i="5"/>
  <c r="U27" i="5"/>
  <c r="U43" i="5"/>
  <c r="P26" i="5"/>
  <c r="O40" i="5"/>
  <c r="D4" i="5"/>
  <c r="H40" i="5"/>
  <c r="H26" i="5"/>
  <c r="H27" i="5"/>
  <c r="H41" i="5"/>
  <c r="H24" i="5"/>
  <c r="H22" i="5"/>
  <c r="H23" i="5"/>
  <c r="H43" i="5"/>
  <c r="H29" i="5"/>
  <c r="H30" i="5"/>
  <c r="F21" i="5"/>
  <c r="H21" i="5" s="1"/>
  <c r="D21" i="5"/>
  <c r="H28" i="5"/>
  <c r="H25" i="5"/>
  <c r="E13" i="5"/>
  <c r="J28" i="5"/>
  <c r="Y23" i="5"/>
  <c r="Y24" i="5"/>
  <c r="K30" i="5"/>
  <c r="Y27" i="5"/>
  <c r="K24" i="5"/>
  <c r="J41" i="5"/>
  <c r="K28" i="5"/>
  <c r="Y30" i="5"/>
  <c r="Y25" i="5"/>
  <c r="Y28" i="5"/>
  <c r="K29" i="5"/>
  <c r="K25" i="5"/>
  <c r="K41" i="5"/>
  <c r="K27" i="5"/>
  <c r="J25" i="5"/>
  <c r="Y29" i="5"/>
  <c r="J23" i="5"/>
  <c r="J30" i="5"/>
  <c r="Y22" i="5"/>
  <c r="K26" i="5"/>
  <c r="K43" i="5"/>
  <c r="J40" i="5"/>
  <c r="T29" i="5" a="1"/>
  <c r="U40" i="5" a="1"/>
  <c r="P4" i="5" a="1"/>
  <c r="R4" i="5" a="1"/>
  <c r="U23" i="5" a="1"/>
  <c r="E7" i="5" a="1"/>
  <c r="T43" i="5" a="1"/>
  <c r="J4" i="5" a="1"/>
  <c r="J24" i="5" a="1"/>
  <c r="Y26" i="5" a="1"/>
  <c r="T26" i="5" a="1"/>
  <c r="E12" i="5" a="1"/>
  <c r="O23" i="5" a="1"/>
  <c r="M4" i="5" a="1"/>
  <c r="O24" i="5" a="1"/>
  <c r="E14" i="5" a="1"/>
  <c r="K40" i="5" a="1"/>
  <c r="E5" i="5" a="1"/>
  <c r="J43" i="5" a="1"/>
  <c r="E11" i="5" a="1"/>
  <c r="E10" i="5" a="1"/>
  <c r="T23" i="5" a="1"/>
  <c r="U22" i="5" a="1"/>
  <c r="E4" i="5" a="1"/>
  <c r="J22" i="5" a="1"/>
  <c r="P22" i="5" a="1"/>
  <c r="E8" i="5" a="1"/>
  <c r="K23" i="5" a="1"/>
  <c r="E9" i="5" a="1"/>
  <c r="E6" i="5" a="1"/>
  <c r="Q4" i="5" a="1"/>
  <c r="T27" i="5" a="1"/>
  <c r="U24" i="5" a="1"/>
  <c r="O27" i="5" a="1"/>
  <c r="P40" i="5" a="1"/>
  <c r="J27" i="5" a="1"/>
  <c r="K22" i="5" a="1"/>
  <c r="J26" i="5" a="1"/>
  <c r="K21" i="5" a="1"/>
  <c r="J29" i="5" a="1"/>
  <c r="G4" i="5" a="1"/>
  <c r="J29" i="5" l="1"/>
  <c r="P40" i="5"/>
  <c r="U24" i="5"/>
  <c r="V24" i="5" s="1"/>
  <c r="W24" i="5" s="1"/>
  <c r="P22" i="5"/>
  <c r="Q22" i="5" s="1"/>
  <c r="R22" i="5" s="1"/>
  <c r="U22" i="5"/>
  <c r="J43" i="5"/>
  <c r="L43" i="5" s="1"/>
  <c r="M43" i="5" s="1"/>
  <c r="G43" i="6" s="1"/>
  <c r="T26" i="5"/>
  <c r="V26" i="5" s="1"/>
  <c r="W26" i="5" s="1"/>
  <c r="Y26" i="5"/>
  <c r="T43" i="5"/>
  <c r="U40" i="5"/>
  <c r="V40" i="5" s="1"/>
  <c r="W40" i="5" s="1"/>
  <c r="T29" i="5"/>
  <c r="O24" i="5"/>
  <c r="Q24" i="5" s="1"/>
  <c r="R24" i="5" s="1"/>
  <c r="E5" i="5"/>
  <c r="E7" i="5"/>
  <c r="T27" i="5"/>
  <c r="Q4" i="5"/>
  <c r="W4" i="5" s="1"/>
  <c r="E9" i="5"/>
  <c r="T23" i="5"/>
  <c r="M4" i="5"/>
  <c r="J24" i="5"/>
  <c r="L24" i="5" s="1"/>
  <c r="M24" i="5" s="1"/>
  <c r="G31" i="6" s="1"/>
  <c r="U23" i="5"/>
  <c r="E10" i="5"/>
  <c r="O23" i="5"/>
  <c r="R4" i="5"/>
  <c r="E14" i="5"/>
  <c r="E8" i="5"/>
  <c r="E11" i="5"/>
  <c r="E12" i="5"/>
  <c r="J27" i="5"/>
  <c r="E34" i="6" s="1"/>
  <c r="O27" i="5"/>
  <c r="Q27" i="5" s="1"/>
  <c r="R27" i="5" s="1"/>
  <c r="E6" i="5"/>
  <c r="V4" i="5"/>
  <c r="X7" i="5"/>
  <c r="X12" i="5"/>
  <c r="X9" i="5"/>
  <c r="X5" i="5"/>
  <c r="X14" i="5"/>
  <c r="X6" i="5"/>
  <c r="X11" i="5"/>
  <c r="X8" i="5"/>
  <c r="X13" i="5"/>
  <c r="X10" i="5"/>
  <c r="V13" i="5"/>
  <c r="V10" i="5"/>
  <c r="V7" i="5"/>
  <c r="V12" i="5"/>
  <c r="V9" i="5"/>
  <c r="V11" i="5"/>
  <c r="V14" i="5"/>
  <c r="V6" i="5"/>
  <c r="V8" i="5"/>
  <c r="V5" i="5"/>
  <c r="W10" i="5"/>
  <c r="W7" i="5"/>
  <c r="W12" i="5"/>
  <c r="W9" i="5"/>
  <c r="W8" i="5"/>
  <c r="W14" i="5"/>
  <c r="W6" i="5"/>
  <c r="W11" i="5"/>
  <c r="W13" i="5"/>
  <c r="W5" i="5"/>
  <c r="U8" i="5"/>
  <c r="U10" i="5"/>
  <c r="N14" i="5"/>
  <c r="U7" i="5"/>
  <c r="U9" i="5"/>
  <c r="N6" i="5"/>
  <c r="U12" i="5"/>
  <c r="N7" i="5"/>
  <c r="U14" i="5"/>
  <c r="N13" i="5"/>
  <c r="U6" i="5"/>
  <c r="N9" i="5"/>
  <c r="N12" i="5"/>
  <c r="U13" i="5"/>
  <c r="N8" i="5"/>
  <c r="U5" i="5"/>
  <c r="N11" i="5"/>
  <c r="U11" i="5"/>
  <c r="N10" i="5"/>
  <c r="H9" i="5"/>
  <c r="T9" i="5" s="1"/>
  <c r="H8" i="5"/>
  <c r="T8" i="5" s="1"/>
  <c r="H13" i="5"/>
  <c r="T13" i="5" s="1"/>
  <c r="H10" i="5"/>
  <c r="T10" i="5" s="1"/>
  <c r="H7" i="5"/>
  <c r="T7" i="5" s="1"/>
  <c r="H14" i="5"/>
  <c r="T14" i="5" s="1"/>
  <c r="H6" i="5"/>
  <c r="T6" i="5" s="1"/>
  <c r="H5" i="5"/>
  <c r="T5" i="5" s="1"/>
  <c r="H12" i="5"/>
  <c r="T12" i="5" s="1"/>
  <c r="H11" i="5"/>
  <c r="T11" i="5" s="1"/>
  <c r="E41" i="6"/>
  <c r="E35" i="6"/>
  <c r="E40" i="6"/>
  <c r="F36" i="6"/>
  <c r="F32" i="6"/>
  <c r="F33" i="6"/>
  <c r="E43" i="6"/>
  <c r="E30" i="6"/>
  <c r="E32" i="6"/>
  <c r="E37" i="6"/>
  <c r="F37" i="6"/>
  <c r="F31" i="6"/>
  <c r="F43" i="6"/>
  <c r="F34" i="6"/>
  <c r="F41" i="6"/>
  <c r="F35" i="6"/>
  <c r="E36" i="6"/>
  <c r="I14" i="5"/>
  <c r="I7" i="5"/>
  <c r="I6" i="5"/>
  <c r="I9" i="5"/>
  <c r="I13" i="5"/>
  <c r="I8" i="5"/>
  <c r="I12" i="5"/>
  <c r="I10" i="5"/>
  <c r="I11" i="5"/>
  <c r="K11" i="5"/>
  <c r="K13" i="5"/>
  <c r="K9" i="5"/>
  <c r="K14" i="5"/>
  <c r="K7" i="5"/>
  <c r="K6" i="5"/>
  <c r="K12" i="5"/>
  <c r="K10" i="5"/>
  <c r="K8" i="5"/>
  <c r="V27" i="5"/>
  <c r="W27" i="5" s="1"/>
  <c r="L29" i="5"/>
  <c r="M29" i="5" s="1"/>
  <c r="G36" i="6" s="1"/>
  <c r="L30" i="5"/>
  <c r="M30" i="5" s="1"/>
  <c r="G37" i="6" s="1"/>
  <c r="Q26" i="5"/>
  <c r="R26" i="5" s="1"/>
  <c r="Q29" i="5"/>
  <c r="R29" i="5" s="1"/>
  <c r="V29" i="5"/>
  <c r="W29" i="5" s="1"/>
  <c r="Q25" i="5"/>
  <c r="R25" i="5" s="1"/>
  <c r="V22" i="5"/>
  <c r="W22" i="5" s="1"/>
  <c r="Q23" i="5"/>
  <c r="R23" i="5" s="1"/>
  <c r="Q28" i="5"/>
  <c r="R28" i="5" s="1"/>
  <c r="L41" i="5"/>
  <c r="M41" i="5" s="1"/>
  <c r="G41" i="6" s="1"/>
  <c r="L28" i="5"/>
  <c r="M28" i="5" s="1"/>
  <c r="G35" i="6" s="1"/>
  <c r="V25" i="5"/>
  <c r="W25" i="5" s="1"/>
  <c r="Q40" i="5"/>
  <c r="R40" i="5" s="1"/>
  <c r="V28" i="5"/>
  <c r="W28" i="5" s="1"/>
  <c r="Q30" i="5"/>
  <c r="R30" i="5" s="1"/>
  <c r="V30" i="5"/>
  <c r="W30" i="5" s="1"/>
  <c r="H33" i="5"/>
  <c r="H34" i="5"/>
  <c r="Q41" i="5"/>
  <c r="R41" i="5" s="1"/>
  <c r="Q43" i="5"/>
  <c r="R43" i="5" s="1"/>
  <c r="V41" i="5"/>
  <c r="W41" i="5" s="1"/>
  <c r="L25" i="5"/>
  <c r="M25" i="5" s="1"/>
  <c r="G32" i="6" s="1"/>
  <c r="V43" i="5"/>
  <c r="W43" i="5" s="1"/>
  <c r="K22" i="5"/>
  <c r="K23" i="5"/>
  <c r="J22" i="5"/>
  <c r="K40" i="5"/>
  <c r="J26" i="5"/>
  <c r="P4" i="5"/>
  <c r="E4" i="5"/>
  <c r="J4" i="5"/>
  <c r="G4" i="5"/>
  <c r="K21" i="5"/>
  <c r="O21" i="5" a="1"/>
  <c r="T21" i="5" a="1"/>
  <c r="Y21" i="5" a="1"/>
  <c r="J21" i="5" a="1"/>
  <c r="T21" i="5" l="1"/>
  <c r="V21" i="5" s="1"/>
  <c r="W21" i="5" s="1"/>
  <c r="O21" i="5"/>
  <c r="Q21" i="5" s="1"/>
  <c r="R21" i="5" s="1"/>
  <c r="R33" i="5" s="1"/>
  <c r="E31" i="6"/>
  <c r="L27" i="5"/>
  <c r="M27" i="5" s="1"/>
  <c r="G34" i="6" s="1"/>
  <c r="V23" i="5"/>
  <c r="W23" i="5" s="1"/>
  <c r="Y21" i="5"/>
  <c r="O8" i="5"/>
  <c r="O12" i="5"/>
  <c r="O9" i="5"/>
  <c r="O6" i="5"/>
  <c r="O7" i="5"/>
  <c r="O10" i="5"/>
  <c r="O14" i="5"/>
  <c r="O13" i="5"/>
  <c r="O11" i="5"/>
  <c r="U4" i="5"/>
  <c r="H4" i="5"/>
  <c r="T4" i="5" s="1"/>
  <c r="X4" i="5"/>
  <c r="K5" i="5"/>
  <c r="F29" i="6"/>
  <c r="F28" i="6"/>
  <c r="N5" i="5"/>
  <c r="E29" i="6"/>
  <c r="I5" i="5"/>
  <c r="L11" i="5"/>
  <c r="L10" i="5"/>
  <c r="L8" i="5"/>
  <c r="L13" i="5"/>
  <c r="L12" i="5"/>
  <c r="L14" i="5"/>
  <c r="L9" i="5"/>
  <c r="L7" i="5"/>
  <c r="L6" i="5"/>
  <c r="L26" i="5"/>
  <c r="M26" i="5" s="1"/>
  <c r="G33" i="6" s="1"/>
  <c r="E33" i="6"/>
  <c r="L40" i="5"/>
  <c r="M40" i="5" s="1"/>
  <c r="G40" i="6" s="1"/>
  <c r="F40" i="6"/>
  <c r="L23" i="5"/>
  <c r="M23" i="5" s="1"/>
  <c r="G30" i="6" s="1"/>
  <c r="F30" i="6"/>
  <c r="X41" i="5"/>
  <c r="I41" i="6" s="1"/>
  <c r="L22" i="5"/>
  <c r="M22" i="5" s="1"/>
  <c r="S41" i="5"/>
  <c r="H41" i="6" s="1"/>
  <c r="X30" i="5"/>
  <c r="I37" i="6" s="1"/>
  <c r="S30" i="5"/>
  <c r="H37" i="6" s="1"/>
  <c r="X25" i="5"/>
  <c r="I32" i="6" s="1"/>
  <c r="S25" i="5"/>
  <c r="H32" i="6" s="1"/>
  <c r="X27" i="5"/>
  <c r="I34" i="6" s="1"/>
  <c r="S27" i="5"/>
  <c r="H34" i="6" s="1"/>
  <c r="X28" i="5"/>
  <c r="I35" i="6" s="1"/>
  <c r="S28" i="5"/>
  <c r="H35" i="6" s="1"/>
  <c r="X43" i="5"/>
  <c r="I43" i="6" s="1"/>
  <c r="S43" i="5"/>
  <c r="H43" i="6" s="1"/>
  <c r="X29" i="5"/>
  <c r="I36" i="6" s="1"/>
  <c r="S29" i="5"/>
  <c r="H36" i="6" s="1"/>
  <c r="X24" i="5"/>
  <c r="I31" i="6" s="1"/>
  <c r="S24" i="5"/>
  <c r="H31" i="6" s="1"/>
  <c r="J21" i="5"/>
  <c r="W34" i="5" l="1"/>
  <c r="W33" i="5"/>
  <c r="R34" i="5"/>
  <c r="O5" i="5"/>
  <c r="L5" i="5"/>
  <c r="X40" i="5"/>
  <c r="I40" i="6" s="1"/>
  <c r="S23" i="5"/>
  <c r="H30" i="6" s="1"/>
  <c r="X23" i="5"/>
  <c r="I30" i="6" s="1"/>
  <c r="S26" i="5"/>
  <c r="H33" i="6" s="1"/>
  <c r="S40" i="5"/>
  <c r="H40" i="6" s="1"/>
  <c r="X26" i="5"/>
  <c r="I33" i="6" s="1"/>
  <c r="X22" i="5"/>
  <c r="I29" i="6" s="1"/>
  <c r="G29" i="6"/>
  <c r="L21" i="5"/>
  <c r="M21" i="5" s="1"/>
  <c r="G28" i="6" s="1"/>
  <c r="E28" i="6"/>
  <c r="S22" i="5"/>
  <c r="H29" i="6" s="1"/>
  <c r="M33" i="5" l="1"/>
  <c r="M34" i="5"/>
  <c r="S21" i="5"/>
  <c r="H28" i="6" s="1"/>
  <c r="X21" i="5"/>
  <c r="X34" i="5" s="1"/>
  <c r="S33" i="5" l="1"/>
  <c r="X33" i="5"/>
  <c r="I28" i="6"/>
  <c r="S34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<sst xmlns="http://schemas.openxmlformats.org/spreadsheetml/2006/main" count="1641" uniqueCount="513">
  <si>
    <t>issuers</t>
  </si>
  <si>
    <t>bonds</t>
  </si>
  <si>
    <t>ticker</t>
  </si>
  <si>
    <t>short spread</t>
  </si>
  <si>
    <t>long spread</t>
  </si>
  <si>
    <t>curve per year</t>
  </si>
  <si>
    <t>rating</t>
  </si>
  <si>
    <t>curve change (14d)</t>
  </si>
  <si>
    <t>curve change (30d)</t>
  </si>
  <si>
    <t>short code</t>
  </si>
  <si>
    <t>long code</t>
  </si>
  <si>
    <t>short bond</t>
  </si>
  <si>
    <t>long bond</t>
  </si>
  <si>
    <t>short date</t>
  </si>
  <si>
    <t>long date</t>
  </si>
  <si>
    <t>years</t>
  </si>
  <si>
    <t>spread measure</t>
  </si>
  <si>
    <t>curve</t>
  </si>
  <si>
    <t>short rating</t>
  </si>
  <si>
    <t>long rating</t>
  </si>
  <si>
    <t>short crncy</t>
  </si>
  <si>
    <t>long crncy</t>
  </si>
  <si>
    <t>RH sector</t>
  </si>
  <si>
    <t>hist spread measure</t>
  </si>
  <si>
    <t>short Spread (14d)</t>
  </si>
  <si>
    <t>long Spread (14d)</t>
  </si>
  <si>
    <t>curve (14d)</t>
  </si>
  <si>
    <t>curve per year (14d)</t>
  </si>
  <si>
    <t>short spread (30d)</t>
  </si>
  <si>
    <t>long spread (30d)</t>
  </si>
  <si>
    <t>curve (30d)</t>
  </si>
  <si>
    <t>curve per year (30d)</t>
  </si>
  <si>
    <t>SOLBBB</t>
  </si>
  <si>
    <t>XS0992293901 Corp</t>
  </si>
  <si>
    <t>XS1323897725 Corp</t>
  </si>
  <si>
    <t>yas_ispread</t>
  </si>
  <si>
    <t>blp_i_sprd_mid</t>
  </si>
  <si>
    <t>SESGFP</t>
  </si>
  <si>
    <t>LW253022 Corp</t>
  </si>
  <si>
    <t>AL211915 Corp</t>
  </si>
  <si>
    <t>GYCGR</t>
  </si>
  <si>
    <t>XS1191320297 Corp</t>
  </si>
  <si>
    <t>XS1811181566 Corp</t>
  </si>
  <si>
    <t>ACFP</t>
  </si>
  <si>
    <t>FR0013399177 Corp</t>
  </si>
  <si>
    <t>FR0013457157 Corp</t>
  </si>
  <si>
    <t>REPSM</t>
  </si>
  <si>
    <t>XS1207058733 Corp</t>
  </si>
  <si>
    <t>BJ814648 Corp</t>
  </si>
  <si>
    <t>EDPPL</t>
  </si>
  <si>
    <t>AW875570 Corp</t>
  </si>
  <si>
    <t>ZP454068 Corp</t>
  </si>
  <si>
    <t>NTGYSM</t>
  </si>
  <si>
    <t>EK588292 Corp</t>
  </si>
  <si>
    <t>EK872764 Corp</t>
  </si>
  <si>
    <t>EDF</t>
  </si>
  <si>
    <t>FR0013367612 Corp</t>
  </si>
  <si>
    <t>FR0011697028 Corp</t>
  </si>
  <si>
    <t>DBOERS</t>
  </si>
  <si>
    <t>UV391246 Corp</t>
  </si>
  <si>
    <t>BJ924355 Corp</t>
  </si>
  <si>
    <t>ENELIM</t>
  </si>
  <si>
    <t>XS1713463716 Corp</t>
  </si>
  <si>
    <t>XS1713463559 Corp</t>
  </si>
  <si>
    <t>BAYNGR</t>
  </si>
  <si>
    <t>EK352403 Corp</t>
  </si>
  <si>
    <t>XS2077670342 Corp</t>
  </si>
  <si>
    <t>ORAFP</t>
  </si>
  <si>
    <t>XS1028599287 Corp</t>
  </si>
  <si>
    <t>XS1115498260 Corp</t>
  </si>
  <si>
    <t>AKFAST</t>
  </si>
  <si>
    <t>AR936992 Corp</t>
  </si>
  <si>
    <t>ZP989429 Corp</t>
  </si>
  <si>
    <t>MRKGR</t>
  </si>
  <si>
    <t>XS2011260531 Corp</t>
  </si>
  <si>
    <t>XS2011260705 Corp</t>
  </si>
  <si>
    <t>SEVFP</t>
  </si>
  <si>
    <t>EK821917 Corp</t>
  </si>
  <si>
    <t>ZR441424 Corp</t>
  </si>
  <si>
    <t>NGGLN</t>
  </si>
  <si>
    <t>ZR363806 Corp</t>
  </si>
  <si>
    <t>ZR363807 Corp</t>
  </si>
  <si>
    <t>BPLN</t>
  </si>
  <si>
    <t>BK122273 Corp</t>
  </si>
  <si>
    <t>BK123260 Corp</t>
  </si>
  <si>
    <t>SBBBSS</t>
  </si>
  <si>
    <t>ZS235422 Corp</t>
  </si>
  <si>
    <t>ZP659512 Corp</t>
  </si>
  <si>
    <t>ORSTED</t>
  </si>
  <si>
    <t>EJ723329 Corp</t>
  </si>
  <si>
    <t>ZQ804479 Corp</t>
  </si>
  <si>
    <t>TELIAS</t>
  </si>
  <si>
    <t>AM938782 Corp</t>
  </si>
  <si>
    <t>ZP870673 Corp</t>
  </si>
  <si>
    <t>ENBW</t>
  </si>
  <si>
    <t>XS2035564975 Corp</t>
  </si>
  <si>
    <t>XS2035564629 Corp</t>
  </si>
  <si>
    <t>CPIPGR</t>
  </si>
  <si>
    <t>AS322477 Corp</t>
  </si>
  <si>
    <t>ZS108668 Corp</t>
  </si>
  <si>
    <t>ERFFP</t>
  </si>
  <si>
    <t>ZR457518 Corp</t>
  </si>
  <si>
    <t>AP809058 Corp</t>
  </si>
  <si>
    <t>IFXGR</t>
  </si>
  <si>
    <t>ZR796682 Corp</t>
  </si>
  <si>
    <t>ZR796862 Corp</t>
  </si>
  <si>
    <t>TOTAL</t>
  </si>
  <si>
    <t>XS1501167164 Corp</t>
  </si>
  <si>
    <t>XS1501166869 Corp</t>
  </si>
  <si>
    <t>DBHNGR</t>
  </si>
  <si>
    <t>ZQ099270 Corp</t>
  </si>
  <si>
    <t>ZQ100348 Corp</t>
  </si>
  <si>
    <t>VW</t>
  </si>
  <si>
    <t>AN880322 Corp</t>
  </si>
  <si>
    <t>EK811579 Corp</t>
  </si>
  <si>
    <t>BERTEL</t>
  </si>
  <si>
    <t>EK848378 Corp</t>
  </si>
  <si>
    <t>EK864970 Corp</t>
  </si>
  <si>
    <t>OMVAV</t>
  </si>
  <si>
    <t>XS1713462403 Corp</t>
  </si>
  <si>
    <t>XS1294343337 Corp</t>
  </si>
  <si>
    <t>IBESM</t>
  </si>
  <si>
    <t>XS1721244371 Corp</t>
  </si>
  <si>
    <t>XS1890845875 Corp</t>
  </si>
  <si>
    <t>TELEFO</t>
  </si>
  <si>
    <t>AR738776 Corp</t>
  </si>
  <si>
    <t>ZR655675 Corp</t>
  </si>
  <si>
    <t>VOD</t>
  </si>
  <si>
    <t>AU654481 Corp</t>
  </si>
  <si>
    <t>AU692498 Corp</t>
  </si>
  <si>
    <t>AKEFP</t>
  </si>
  <si>
    <t>FR0013425170 Corp</t>
  </si>
  <si>
    <t>FR0013478252 Corp</t>
  </si>
  <si>
    <t>ENGIFP</t>
  </si>
  <si>
    <t>AQ711148 Corp</t>
  </si>
  <si>
    <t>AZ371883 Corp</t>
  </si>
  <si>
    <t>RWE</t>
  </si>
  <si>
    <t>XS1219498141 Corp</t>
  </si>
  <si>
    <t>XS1219499032 Corp</t>
  </si>
  <si>
    <t>ULFP</t>
  </si>
  <si>
    <t>AS146424 Corp</t>
  </si>
  <si>
    <t>AS146490 Corp</t>
  </si>
  <si>
    <t>min</t>
  </si>
  <si>
    <t>average</t>
  </si>
  <si>
    <t>max</t>
  </si>
  <si>
    <t>vw</t>
  </si>
  <si>
    <t>bond list</t>
  </si>
  <si>
    <t>isin</t>
  </si>
  <si>
    <t>pos</t>
  </si>
  <si>
    <t>-</t>
  </si>
  <si>
    <t>basis</t>
  </si>
  <si>
    <t>slope</t>
  </si>
  <si>
    <t>historic spread measure</t>
  </si>
  <si>
    <t>short spread (14d)</t>
  </si>
  <si>
    <t>long spread (14d)</t>
  </si>
  <si>
    <t>basis (14d)</t>
  </si>
  <si>
    <t>slope (14d)</t>
  </si>
  <si>
    <t>slope change (14d)</t>
  </si>
  <si>
    <t>basis (30d)</t>
  </si>
  <si>
    <t>slope (30d)</t>
  </si>
  <si>
    <t>slope change (30d)</t>
  </si>
  <si>
    <t>pairBasis</t>
  </si>
  <si>
    <t>av</t>
  </si>
  <si>
    <t>st dev</t>
  </si>
  <si>
    <t>whole curve</t>
  </si>
  <si>
    <t>long end</t>
  </si>
  <si>
    <t>telefo</t>
  </si>
  <si>
    <t>st Dev</t>
  </si>
  <si>
    <t>total</t>
  </si>
  <si>
    <t>sectors</t>
  </si>
  <si>
    <t>sector</t>
  </si>
  <si>
    <t>Low Beta</t>
  </si>
  <si>
    <t>stDev</t>
  </si>
  <si>
    <t>TMT/ AUTO</t>
  </si>
  <si>
    <t>REIT</t>
  </si>
  <si>
    <t>Energy</t>
  </si>
  <si>
    <t>UTILS</t>
  </si>
  <si>
    <t>worksheet ID</t>
  </si>
  <si>
    <t>name</t>
  </si>
  <si>
    <t>worksheet get</t>
  </si>
  <si>
    <t>ID_ISIN</t>
  </si>
  <si>
    <t>security name</t>
  </si>
  <si>
    <t>coupon</t>
  </si>
  <si>
    <t>nxt_call_dt</t>
  </si>
  <si>
    <t>mty_typ</t>
  </si>
  <si>
    <t>crncy</t>
  </si>
  <si>
    <t>amt_outstanding</t>
  </si>
  <si>
    <t>industry_sector</t>
  </si>
  <si>
    <t>unique lookup</t>
  </si>
  <si>
    <t>unique ticker</t>
  </si>
  <si>
    <t>excatly once</t>
  </si>
  <si>
    <t>multiple sort</t>
  </si>
  <si>
    <t>number of bonds</t>
  </si>
  <si>
    <t>unique sector</t>
  </si>
  <si>
    <t>count sector</t>
  </si>
  <si>
    <t>value measures</t>
  </si>
  <si>
    <t>redHedge hybrids</t>
  </si>
  <si>
    <t>RH sector buckets</t>
  </si>
  <si>
    <t>Perp Voon 1</t>
  </si>
  <si>
    <t>w-55F6F816E93547B58DAD99F9F740410F</t>
  </si>
  <si>
    <t>AdditionalTier-01</t>
  </si>
  <si>
    <t>EJ917655 Corp</t>
  </si>
  <si>
    <t>Z_SPRD_MID</t>
  </si>
  <si>
    <t>w-33CB3C8E018449F9B25026E8124459F9</t>
  </si>
  <si>
    <t>New Worksheet</t>
  </si>
  <si>
    <t>AV915324 Corp</t>
  </si>
  <si>
    <t>YAS_BOND_YLD</t>
  </si>
  <si>
    <t>BNFP</t>
  </si>
  <si>
    <t>w-1B20051C9B5544769B5409E7E56378C3</t>
  </si>
  <si>
    <t>QJ937566 Corp</t>
  </si>
  <si>
    <t>YLD_CNV_MID</t>
  </si>
  <si>
    <t>missing</t>
  </si>
  <si>
    <t>w-2D0FBA1982BA434C81055AA9406F7ACF</t>
  </si>
  <si>
    <t>CDS Curves</t>
  </si>
  <si>
    <t>EK834863 Corp</t>
  </si>
  <si>
    <t>w-B151B691AD7245A385D6917055BF88DC</t>
  </si>
  <si>
    <t>IG Corp Autos</t>
  </si>
  <si>
    <t>w-BB807655FF7748D8A00C0861FC439807</t>
  </si>
  <si>
    <t>IG Corp Utils Oil</t>
  </si>
  <si>
    <t>ZQ512606 Corp</t>
  </si>
  <si>
    <t>LXSGR</t>
  </si>
  <si>
    <t>w-E611ED8AD9DC40C28C2B7A2106215B8E</t>
  </si>
  <si>
    <t>AT1 Voon 1</t>
  </si>
  <si>
    <t>ZQ513315 Corp</t>
  </si>
  <si>
    <t>LHNVX</t>
  </si>
  <si>
    <t>w-F108C3EBE2474CA8B3A18F62934FB94B</t>
  </si>
  <si>
    <t>IG Corp TMT</t>
  </si>
  <si>
    <t>BJ736567 Corp</t>
  </si>
  <si>
    <t>EVKGR</t>
  </si>
  <si>
    <t>others</t>
  </si>
  <si>
    <t>EK634166 Corp</t>
  </si>
  <si>
    <t>EK648265 Corp</t>
  </si>
  <si>
    <t>AZ208021 Corp</t>
  </si>
  <si>
    <t>AZ207706 Corp</t>
  </si>
  <si>
    <t>EK545606 Corp</t>
  </si>
  <si>
    <t>BHP</t>
  </si>
  <si>
    <t>AZ018655 Corp</t>
  </si>
  <si>
    <t>AMXLMM</t>
  </si>
  <si>
    <t>ZP482524 Corp</t>
  </si>
  <si>
    <t>lookup sheet</t>
  </si>
  <si>
    <t>AL243419 Corp</t>
  </si>
  <si>
    <t>KPN</t>
  </si>
  <si>
    <t>AX960245 Corp</t>
  </si>
  <si>
    <t>AO148682 Corp</t>
  </si>
  <si>
    <t>EK856946 Corp</t>
  </si>
  <si>
    <t>AP691131 Corp</t>
  </si>
  <si>
    <t>BRITEL</t>
  </si>
  <si>
    <t>AR887333 Corp</t>
  </si>
  <si>
    <t>T</t>
  </si>
  <si>
    <t>UV853118 Corp</t>
  </si>
  <si>
    <t>AR776117 Corp</t>
  </si>
  <si>
    <t>QJ993374 Corp</t>
  </si>
  <si>
    <t>TENN</t>
  </si>
  <si>
    <t>EK803079 Corp</t>
  </si>
  <si>
    <t>VATFAL</t>
  </si>
  <si>
    <t>EK814844 Corp</t>
  </si>
  <si>
    <t>BJ815149 Corp</t>
  </si>
  <si>
    <t>CNALN</t>
  </si>
  <si>
    <t>BK123548 Corp</t>
  </si>
  <si>
    <t>SSELN</t>
  </si>
  <si>
    <t>BK115993 Corp</t>
  </si>
  <si>
    <t>ALLRNV</t>
  </si>
  <si>
    <t>BK116008 Corp</t>
  </si>
  <si>
    <t>EK755354 Corp</t>
  </si>
  <si>
    <t>STEDIN</t>
  </si>
  <si>
    <t>LW068019 Corp</t>
  </si>
  <si>
    <t>QZ730280 Corp</t>
  </si>
  <si>
    <t>ELIASO</t>
  </si>
  <si>
    <t>AX895488 Corp</t>
  </si>
  <si>
    <t>VLVY</t>
  </si>
  <si>
    <t>EK755342 Corp</t>
  </si>
  <si>
    <t>QZ730458 Corp</t>
  </si>
  <si>
    <t>QJ190690 Corp</t>
  </si>
  <si>
    <t>AFFP</t>
  </si>
  <si>
    <t>QJ190880 Corp</t>
  </si>
  <si>
    <t>LHAGR</t>
  </si>
  <si>
    <t>QJ201812 Corp</t>
  </si>
  <si>
    <t>WIEAV</t>
  </si>
  <si>
    <t>QJ201811 Corp</t>
  </si>
  <si>
    <t>FERSM</t>
  </si>
  <si>
    <t>QJ191077 Corp</t>
  </si>
  <si>
    <t>SBRYLN</t>
  </si>
  <si>
    <t>EJ814830 Corp</t>
  </si>
  <si>
    <t>EJ814840 Corp</t>
  </si>
  <si>
    <t>ANNGR</t>
  </si>
  <si>
    <t>EJ606316 Corp</t>
  </si>
  <si>
    <t>BALDER</t>
  </si>
  <si>
    <t>ZQ376350 Corp</t>
  </si>
  <si>
    <t>TLGGR</t>
  </si>
  <si>
    <t>HEIBOS</t>
  </si>
  <si>
    <t>ARNDTN</t>
  </si>
  <si>
    <t>EK508481 Corp</t>
  </si>
  <si>
    <t>EK041235 Corp</t>
  </si>
  <si>
    <t>JUSTLN</t>
  </si>
  <si>
    <t>ZS023353 Corp</t>
  </si>
  <si>
    <t>SZUGR</t>
  </si>
  <si>
    <t>EK508523 Corp</t>
  </si>
  <si>
    <t>COFP</t>
  </si>
  <si>
    <t>ZR570567 Corp</t>
  </si>
  <si>
    <t>TRAFIG</t>
  </si>
  <si>
    <t>EK041241 Corp</t>
  </si>
  <si>
    <t>ECLEAR</t>
  </si>
  <si>
    <t>EK508571 Corp</t>
  </si>
  <si>
    <t>SOFTBK</t>
  </si>
  <si>
    <t>QZ498658 Corp</t>
  </si>
  <si>
    <t>AQ234625 Corp</t>
  </si>
  <si>
    <t>EK143492 Corp</t>
  </si>
  <si>
    <t>AX520482 Corp</t>
  </si>
  <si>
    <t>AR738797 Corp</t>
  </si>
  <si>
    <t>ZP707724 Corp</t>
  </si>
  <si>
    <t>AU654475 Corp</t>
  </si>
  <si>
    <t>AU654357 Corp</t>
  </si>
  <si>
    <t>AX916964 Corp</t>
  </si>
  <si>
    <t>BG013162 Corp</t>
  </si>
  <si>
    <t>ZP991036 Corp</t>
  </si>
  <si>
    <t>EJ744879 Corp</t>
  </si>
  <si>
    <t>EK293278 Corp</t>
  </si>
  <si>
    <t>AW770805 Corp</t>
  </si>
  <si>
    <t>AN206662 Corp</t>
  </si>
  <si>
    <t>EK024532 Corp</t>
  </si>
  <si>
    <t>AU669900 Corp</t>
  </si>
  <si>
    <t>EJ516233 Corp</t>
  </si>
  <si>
    <t>EK024568 Corp</t>
  </si>
  <si>
    <t>ZQ782646 Corp</t>
  </si>
  <si>
    <t>EJ516173 Corp</t>
  </si>
  <si>
    <t>EK024610 Corp</t>
  </si>
  <si>
    <t>EJ530879 Corp</t>
  </si>
  <si>
    <t>EK027221 Corp</t>
  </si>
  <si>
    <t>EK117900 Corp</t>
  </si>
  <si>
    <t>QZ716550 Corp</t>
  </si>
  <si>
    <t>AZ851393 Corp</t>
  </si>
  <si>
    <t>BK184880 Corp</t>
  </si>
  <si>
    <t>AZ851450 Corp</t>
  </si>
  <si>
    <t>QZ677477 Corp</t>
  </si>
  <si>
    <t>EK858851 Corp</t>
  </si>
  <si>
    <t>EK858869 Corp</t>
  </si>
  <si>
    <t>UV323151 Corp</t>
  </si>
  <si>
    <t>AM888722 Corp</t>
  </si>
  <si>
    <t>EK785024 Corp</t>
  </si>
  <si>
    <t>QJ787834 Corp</t>
  </si>
  <si>
    <t>AS640422 Corp</t>
  </si>
  <si>
    <t>EJ670730 Corp</t>
  </si>
  <si>
    <t>ZS668300 Corp</t>
  </si>
  <si>
    <t>AS640440 Corp</t>
  </si>
  <si>
    <t>EJ817236 Corp</t>
  </si>
  <si>
    <t>EK013966 Corp</t>
  </si>
  <si>
    <t>EJ843360 Corp</t>
  </si>
  <si>
    <t>AQ026565 Corp</t>
  </si>
  <si>
    <t>AR810587 Corp</t>
  </si>
  <si>
    <t>AX076550 Corp</t>
  </si>
  <si>
    <t>EK825033 Corp</t>
  </si>
  <si>
    <t>EK824997 Corp</t>
  </si>
  <si>
    <t>EJ575377 Corp</t>
  </si>
  <si>
    <t>EK768069 Corp</t>
  </si>
  <si>
    <t>AM717420 Corp</t>
  </si>
  <si>
    <t>BK290986 Corp</t>
  </si>
  <si>
    <t>EK770296 Corp</t>
  </si>
  <si>
    <t>BK293686 Corp</t>
  </si>
  <si>
    <t>AM714338 Corp</t>
  </si>
  <si>
    <t>AR008123 Corp</t>
  </si>
  <si>
    <t>EK888464 Corp</t>
  </si>
  <si>
    <t>AQ077157 Corp</t>
  </si>
  <si>
    <t>EK605885 Corp</t>
  </si>
  <si>
    <t>UV785974 Corp</t>
  </si>
  <si>
    <t>AU216832 Corp</t>
  </si>
  <si>
    <t>EK628291 Corp</t>
  </si>
  <si>
    <t>EK131366 Corp</t>
  </si>
  <si>
    <t>EK811633 Corp</t>
  </si>
  <si>
    <t>EJ811600 Corp</t>
  </si>
  <si>
    <t>AT214421 Corp</t>
  </si>
  <si>
    <t>BJ980509 Corp</t>
  </si>
  <si>
    <t>EK131372 Corp</t>
  </si>
  <si>
    <t>AN880326 Corp</t>
  </si>
  <si>
    <t>AT214434 Corp</t>
  </si>
  <si>
    <t>BJ980938 Corp</t>
  </si>
  <si>
    <t>EK337178 Corp</t>
  </si>
  <si>
    <t>AW798439 Corp</t>
  </si>
  <si>
    <t>ZQ258633 Corp</t>
  </si>
  <si>
    <t>EK808355 Corp</t>
  </si>
  <si>
    <t>UV429459 Corp</t>
  </si>
  <si>
    <t>AP909674 Corp</t>
  </si>
  <si>
    <t>EK642935 Corp</t>
  </si>
  <si>
    <t>AO971106 Corp</t>
  </si>
  <si>
    <t>ZR668027 Corp</t>
  </si>
  <si>
    <t>ZQ578143 Corp</t>
  </si>
  <si>
    <t>QZ912649 Corp</t>
  </si>
  <si>
    <t>AQ713600 Corp</t>
  </si>
  <si>
    <t>AZ576858 Corp</t>
  </si>
  <si>
    <t>AN964724 Corp</t>
  </si>
  <si>
    <t>AZ207973 Corp</t>
  </si>
  <si>
    <t>EK753416 Corp</t>
  </si>
  <si>
    <t>QZ509895 Corp</t>
  </si>
  <si>
    <t>AS256491 Corp</t>
  </si>
  <si>
    <t>AX691342 Corp</t>
  </si>
  <si>
    <t>ED984069 Corp</t>
  </si>
  <si>
    <t>EJ891119 Corp</t>
  </si>
  <si>
    <t>UV309787 Corp</t>
  </si>
  <si>
    <t>EK523297 Corp</t>
  </si>
  <si>
    <t>AM679347 Corp</t>
  </si>
  <si>
    <t>AZ920495 Corp</t>
  </si>
  <si>
    <t>AO262498 Corp</t>
  </si>
  <si>
    <t>AO262515 Corp</t>
  </si>
  <si>
    <t>filter for issuers in eur with &gt;= 3 bonds</t>
  </si>
  <si>
    <t>unique bonds</t>
  </si>
  <si>
    <t>occurances</t>
  </si>
  <si>
    <t>curves</t>
  </si>
  <si>
    <t>occurance</t>
  </si>
  <si>
    <t>first 50 bonds maturing by next call date</t>
  </si>
  <si>
    <t>last updated</t>
  </si>
  <si>
    <t>bond</t>
  </si>
  <si>
    <t>next call</t>
  </si>
  <si>
    <t>I spread</t>
  </si>
  <si>
    <t>average 30d spread</t>
  </si>
  <si>
    <t>average 90d spread</t>
  </si>
  <si>
    <t>st dev 30d spread</t>
  </si>
  <si>
    <t>short ticker</t>
  </si>
  <si>
    <t>long ticker</t>
  </si>
  <si>
    <t>min 30d spread</t>
  </si>
  <si>
    <t>max 30d spread</t>
  </si>
  <si>
    <t>spread</t>
  </si>
  <si>
    <t>30d basis</t>
  </si>
  <si>
    <t>30 d curve</t>
  </si>
  <si>
    <t>enbw</t>
  </si>
  <si>
    <t>orange</t>
  </si>
  <si>
    <t>orafp</t>
  </si>
  <si>
    <t>engifp</t>
  </si>
  <si>
    <t>edf</t>
  </si>
  <si>
    <t>bayngr</t>
  </si>
  <si>
    <t>solbbb</t>
  </si>
  <si>
    <t>mrkgr</t>
  </si>
  <si>
    <t>repsm</t>
  </si>
  <si>
    <t>enelim</t>
  </si>
  <si>
    <t>orsted</t>
  </si>
  <si>
    <t>remove the orsted 3 11/15 bond</t>
  </si>
  <si>
    <t>akefp</t>
  </si>
  <si>
    <t>erffp</t>
  </si>
  <si>
    <t>omvav</t>
  </si>
  <si>
    <t>sevfp</t>
  </si>
  <si>
    <t>ibesm</t>
  </si>
  <si>
    <t>edppl</t>
  </si>
  <si>
    <t>remove the EDPPL 5.375 bond</t>
  </si>
  <si>
    <t>acfp</t>
  </si>
  <si>
    <t>remove the ACFP 4.125 bond</t>
  </si>
  <si>
    <t>ccy</t>
  </si>
  <si>
    <t>count</t>
  </si>
  <si>
    <t>30 day low</t>
  </si>
  <si>
    <t>30 day high</t>
  </si>
  <si>
    <t>30d av spread</t>
  </si>
  <si>
    <t>yeargap</t>
  </si>
  <si>
    <t>tenor</t>
  </si>
  <si>
    <t>high</t>
  </si>
  <si>
    <t>low</t>
  </si>
  <si>
    <t>history</t>
  </si>
  <si>
    <t>5y, 10y buckets to be added</t>
  </si>
  <si>
    <t>add benchmark bond</t>
  </si>
  <si>
    <t>rtg_moody</t>
  </si>
  <si>
    <t>rtg_sp</t>
  </si>
  <si>
    <t>bb_composite</t>
  </si>
  <si>
    <t>green_bond_loan_indicator</t>
  </si>
  <si>
    <t>w-A2662832868646BF98C30314CC8F2D6D</t>
  </si>
  <si>
    <t>hybrids 01</t>
  </si>
  <si>
    <t>w-77BCEE348D564FB78774144C42EF84D4</t>
  </si>
  <si>
    <t>result sheet</t>
  </si>
  <si>
    <t>securities</t>
  </si>
  <si>
    <t>unique list</t>
  </si>
  <si>
    <t>value measure</t>
  </si>
  <si>
    <t>item</t>
  </si>
  <si>
    <t>select tickers</t>
  </si>
  <si>
    <t>match</t>
  </si>
  <si>
    <t>ITRX EUR CDSI GEN 5Y Corp</t>
  </si>
  <si>
    <t>VW 3 1/2 PERP nc-30</t>
  </si>
  <si>
    <t>VW 4 5/8 PERP nc-28</t>
  </si>
  <si>
    <t>VW 3 7/8 PERP nc-27</t>
  </si>
  <si>
    <t>VW 4 5/8 PERP nc-26</t>
  </si>
  <si>
    <t>VW 3 3/8 PERP nc-24</t>
  </si>
  <si>
    <t>VW 5 1/8 PERP nc-23</t>
  </si>
  <si>
    <t>VW 2.7 PERP nc-22</t>
  </si>
  <si>
    <t>VW 2 1/2 PERP nc-22</t>
  </si>
  <si>
    <t>VW 3 3/4 PERP nc-21</t>
  </si>
  <si>
    <t>last 30 days</t>
  </si>
  <si>
    <t>current</t>
  </si>
  <si>
    <t>q1</t>
  </si>
  <si>
    <t>mid</t>
  </si>
  <si>
    <t>q3</t>
  </si>
  <si>
    <t>value</t>
  </si>
  <si>
    <t>ticker 1</t>
  </si>
  <si>
    <t>ticker 2</t>
  </si>
  <si>
    <t>ticker 3</t>
  </si>
  <si>
    <t>universe</t>
  </si>
  <si>
    <t>items found:</t>
  </si>
  <si>
    <t>eur</t>
  </si>
  <si>
    <t>currency 1</t>
  </si>
  <si>
    <t>currency 2</t>
  </si>
  <si>
    <t>TELEFO 2 7/8 PERP nc-27</t>
  </si>
  <si>
    <t>TELEFO 3 3/4 PERP nc-22</t>
  </si>
  <si>
    <t>SOLBBB 5.425 PERP nc-23</t>
  </si>
  <si>
    <t>row</t>
  </si>
  <si>
    <t>BPLN 3 1/4 PERP nc-26</t>
  </si>
  <si>
    <t>ITRX XOVER CDSI GEN 5Y Corp</t>
  </si>
  <si>
    <t>x over</t>
  </si>
  <si>
    <t>main</t>
  </si>
  <si>
    <t>itrx main</t>
  </si>
  <si>
    <t>itrx x over</t>
  </si>
  <si>
    <t>days</t>
  </si>
  <si>
    <t>spread history</t>
  </si>
  <si>
    <t>TOTAL 2 1/4 PERP nc-21</t>
  </si>
  <si>
    <t>TOTAL 3 7/8 PERP nc-22</t>
  </si>
  <si>
    <t>TOTAL 2.708 PERP nc-23</t>
  </si>
  <si>
    <t>TOTAL 1 3/4 PERP nc-24</t>
  </si>
  <si>
    <t>TOTAL 2 5/8 PERP nc-25</t>
  </si>
  <si>
    <t>TOTAL 3.369 PERP nc-26</t>
  </si>
  <si>
    <t>latest</t>
  </si>
  <si>
    <t>hValue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</si>
</sst>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_ ;[Red]\-#,##0\ "/>
    <numFmt numFmtId="166" formatCode="dd\ mmm\ yy"/>
    <numFmt numFmtId="167" formatCode="0.000"/>
    <numFmt numFmtId="172" formatCode="dd/mm/yyyy"/>
  </numFmts>
  <fonts count="11" x14ac:knownFonts="1">
    <font>
      <sz val="11"/>
      <color theme="1"/>
      <name val="Calibri"/>
      <family val="2"/>
      <scheme val="minor"/>
    </font>
    <font>
      <sz val="8"/>
      <color theme="1"/>
      <name val="Courier New"/>
      <family val="3"/>
    </font>
    <font>
      <b/>
      <sz val="8"/>
      <color theme="1"/>
      <name val="Courier New"/>
      <family val="3"/>
    </font>
    <font>
      <b/>
      <sz val="8"/>
      <color theme="0"/>
      <name val="Courier New"/>
      <family val="3"/>
    </font>
    <font>
      <sz val="6"/>
      <color theme="1"/>
      <name val="Courier New"/>
      <family val="3"/>
    </font>
    <font>
      <b/>
      <sz val="12"/>
      <color theme="1"/>
      <name val="Courier New"/>
      <family val="3"/>
    </font>
    <font>
      <sz val="8"/>
      <color theme="1"/>
      <name val="Calibri"/>
      <family val="2"/>
      <scheme val="minor"/>
    </font>
    <font>
      <sz val="8"/>
      <color theme="9"/>
      <name val="Courier New"/>
      <family val="3"/>
    </font>
    <font>
      <b/>
      <sz val="8"/>
      <color rgb="FFC00000"/>
      <name val="Courier New"/>
      <family val="3"/>
    </font>
    <font>
      <sz val="8"/>
      <color theme="8"/>
      <name val="Courier New"/>
      <family val="3"/>
    </font>
    <font>
      <b/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6"/>
        <bgColor theme="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 style="thin">
        <color theme="6"/>
      </left>
      <right/>
      <top/>
      <bottom/>
      <diagonal/>
    </border>
    <border>
      <left/>
      <right style="thin">
        <color theme="6"/>
      </right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1"/>
    <xf numFmtId="0" fontId="2" fillId="0" borderId="0" xfId="0" applyFont="1"/>
    <xf numFmtId="3" fontId="2" fillId="0" borderId="2" xfId="0" applyNumberFormat="1" applyFont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2" xfId="0" applyFont="1" applyBorder="1" applyAlignment="1">
      <alignment horizontal="left"/>
    </xf>
    <xf numFmtId="14" fontId="2" fillId="0" borderId="2" xfId="0" applyNumberFormat="1" applyFont="1" applyBorder="1" applyAlignment="1">
      <alignment horizontal="left"/>
    </xf>
    <xf numFmtId="14" fontId="1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3" fontId="1" fillId="0" borderId="0" xfId="0" applyNumberFormat="1" applyFont="1" applyAlignment="1">
      <alignment horizontal="left"/>
    </xf>
    <xf numFmtId="0" fontId="1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 wrapText="1"/>
    </xf>
    <xf numFmtId="0" fontId="3" fillId="3" borderId="0" xfId="0" applyFont="1" applyFill="1" applyBorder="1" applyAlignment="1">
      <alignment horizontal="left" wrapText="1"/>
    </xf>
    <xf numFmtId="14" fontId="3" fillId="3" borderId="0" xfId="0" applyNumberFormat="1" applyFont="1" applyFill="1" applyBorder="1" applyAlignment="1">
      <alignment horizontal="left" wrapText="1"/>
    </xf>
    <xf numFmtId="0" fontId="3" fillId="3" borderId="4" xfId="0" applyFont="1" applyFill="1" applyBorder="1" applyAlignment="1">
      <alignment horizontal="left" wrapText="1"/>
    </xf>
    <xf numFmtId="164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2" fillId="0" borderId="0" xfId="0" applyFont="1" applyAlignment="1">
      <alignment horizontal="left" wrapText="1"/>
    </xf>
    <xf numFmtId="14" fontId="2" fillId="0" borderId="0" xfId="0" applyNumberFormat="1" applyFont="1" applyAlignment="1">
      <alignment horizontal="left" wrapText="1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" fontId="1" fillId="2" borderId="1" xfId="0" applyNumberFormat="1" applyFont="1" applyFill="1" applyBorder="1" applyAlignment="1">
      <alignment horizontal="left"/>
    </xf>
    <xf numFmtId="0" fontId="5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3" fillId="3" borderId="0" xfId="0" applyFont="1" applyFill="1" applyAlignment="1">
      <alignment horizontal="left" wrapText="1"/>
    </xf>
    <xf numFmtId="0" fontId="6" fillId="0" borderId="0" xfId="0" applyFont="1"/>
    <xf numFmtId="1" fontId="2" fillId="0" borderId="2" xfId="0" applyNumberFormat="1" applyFont="1" applyBorder="1" applyAlignment="1">
      <alignment horizontal="left"/>
    </xf>
    <xf numFmtId="0" fontId="1" fillId="2" borderId="1" xfId="0" applyFont="1" applyFill="1" applyBorder="1"/>
    <xf numFmtId="0" fontId="7" fillId="0" borderId="0" xfId="0" applyFont="1"/>
    <xf numFmtId="14" fontId="1" fillId="0" borderId="0" xfId="0" applyNumberFormat="1" applyFont="1"/>
    <xf numFmtId="14" fontId="4" fillId="0" borderId="0" xfId="0" applyNumberFormat="1" applyFont="1" applyAlignment="1">
      <alignment horizontal="left"/>
    </xf>
    <xf numFmtId="166" fontId="4" fillId="0" borderId="0" xfId="0" applyNumberFormat="1" applyFont="1" applyAlignment="1">
      <alignment horizontal="left"/>
    </xf>
    <xf numFmtId="0" fontId="8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" fontId="9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2" fillId="0" borderId="0" xfId="0" applyFont="1" applyAlignment="1">
      <alignment horizontal="right"/>
    </xf>
    <xf numFmtId="2" fontId="1" fillId="0" borderId="0" xfId="0" applyNumberFormat="1" applyFont="1"/>
    <xf numFmtId="14" fontId="2" fillId="0" borderId="0" xfId="0" applyNumberFormat="1" applyFont="1"/>
    <xf numFmtId="167" fontId="1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14" fontId="6" fillId="0" borderId="0" xfId="0" applyNumberFormat="1" applyFont="1" applyAlignment="1">
      <alignment horizontal="left"/>
    </xf>
    <xf numFmtId="1" fontId="6" fillId="0" borderId="0" xfId="0" applyNumberFormat="1" applyFont="1" applyAlignment="1">
      <alignment horizontal="left"/>
    </xf>
    <xf numFmtId="0" fontId="6" fillId="2" borderId="1" xfId="0" applyFont="1" applyFill="1" applyBorder="1" applyAlignment="1">
      <alignment horizontal="left"/>
    </xf>
    <xf numFmtId="1" fontId="9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1" fontId="1" fillId="0" borderId="0" xfId="0" applyNumberFormat="1" applyFont="1"/>
    <xf numFmtId="172" fontId="6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0" fontId="10" fillId="2" borderId="1" xfId="0" applyFont="1" applyFill="1" applyBorder="1" applyAlignment="1">
      <alignment horizontal="left"/>
    </xf>
  </cellXfs>
  <cellStyles count="1">
    <cellStyle name="Normal" xfId="0" builtinId="0"/>
  </cellStyles>
  <dxfs count="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theme="1"/>
        <name val="Courier New"/>
        <family val="3"/>
        <scheme val="none"/>
      </font>
      <fill>
        <patternFill patternType="solid">
          <fgColor indexed="64"/>
          <bgColor theme="7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  <border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theme="1"/>
        <name val="Courier New"/>
        <family val="3"/>
        <scheme val="none"/>
      </font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64" formatCode="0.0"/>
      <alignment horizontal="left" vertical="bottom" textRotation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9" formatCode="dd/mm/yyyy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9" formatCode="dd/mm/yyyy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theme="1"/>
        <name val="Courier New"/>
        <family val="3"/>
        <scheme val="none"/>
      </font>
      <fill>
        <patternFill patternType="solid">
          <fgColor indexed="64"/>
          <bgColor theme="7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theme="1"/>
        <name val="Courier New"/>
        <family val="3"/>
        <scheme val="none"/>
      </font>
      <fill>
        <patternFill patternType="solid">
          <fgColor indexed="64"/>
          <bgColor theme="7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fill>
        <patternFill patternType="solid">
          <fgColor indexed="64"/>
          <bgColor theme="7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ourier New"/>
        <family val="3"/>
        <scheme val="none"/>
      </font>
      <fill>
        <patternFill patternType="solid">
          <fgColor theme="6"/>
          <bgColor theme="6"/>
        </patternFill>
      </fill>
      <alignment horizontal="left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N</v>
        <stp/>
        <stp>##V3_BDPV12</stp>
        <stp>ZS023353 Corp</stp>
        <stp>green_bond_loan_indicator</stp>
        <stp>[hybrids_03.xlsx]tkrBBG!R65C21</stp>
        <tr r="U65" s="1"/>
      </tp>
      <tp t="s">
        <v>N</v>
        <stp/>
        <stp>##V3_BDPV12</stp>
        <stp>QZ498658 Corp</stp>
        <stp>green_bond_loan_indicator</stp>
        <stp>[hybrids_03.xlsx]tkrBBG!R70C21</stp>
        <tr r="U70" s="1"/>
      </tp>
      <tp t="s">
        <v>N</v>
        <stp/>
        <stp>##V3_BDPV12</stp>
        <stp>QJ201811 Corp</stp>
        <stp>green_bond_loan_indicator</stp>
        <stp>[hybrids_03.xlsx]tkrBBG!R51C21</stp>
        <tr r="U51" s="1"/>
      </tp>
      <tp t="s">
        <v>N</v>
        <stp/>
        <stp>##V3_BDPV12</stp>
        <stp>AM938782 Corp</stp>
        <stp>green_bond_loan_indicator</stp>
        <stp>[hybrids_03.xlsx]tkrBBG!R59C21</stp>
        <tr r="U59" s="1"/>
      </tp>
      <tp t="s">
        <v>N</v>
        <stp/>
        <stp>##V3_BDPV12</stp>
        <stp>AZ208021 Corp</stp>
        <stp>green_bond_loan_indicator</stp>
        <stp>[hybrids_03.xlsx]tkrBBG!R13C21</stp>
        <tr r="U13" s="1"/>
      </tp>
      <tp>
        <v>409.70798282102896</v>
        <stp/>
        <stp>##V3_BDPV12</stp>
        <stp>XS1572343744 Corp</stp>
        <stp>yas_ispread</stp>
        <stp>[hybrids_03.xlsx]maturity!R6C6</stp>
        <tr r="F6" s="7"/>
      </tp>
      <tp t="s">
        <v>NTGYSM 4 1/8 PERP</v>
        <stp/>
        <stp>##V3_BDPV12</stp>
        <stp>EK588292 Corp</stp>
        <stp>security_name</stp>
        <stp>[hybrids_03.xlsx]sectorTable!R10C5</stp>
        <tr r="E10" s="3"/>
      </tp>
      <tp t="s">
        <v>N</v>
        <stp/>
        <stp>##V3_BDPV12</stp>
        <stp>EK508481 Corp</stp>
        <stp>green_bond_loan_indicator</stp>
        <stp>[hybrids_03.xlsx]tkrBBG!R63C21</stp>
        <tr r="U63" s="1"/>
      </tp>
      <tp t="s">
        <v>N</v>
        <stp/>
        <stp>##V3_BDPV12</stp>
        <stp>EK508571 Corp</stp>
        <stp>green_bond_loan_indicator</stp>
        <stp>[hybrids_03.xlsx]tkrBBG!R69C21</stp>
        <tr r="U69" s="1"/>
      </tp>
      <tp t="s">
        <v>N</v>
        <stp/>
        <stp>##V3_BDPV12</stp>
        <stp>EK648265 Corp</stp>
        <stp>green_bond_loan_indicator</stp>
        <stp>[hybrids_03.xlsx]tkrBBG!R12C21</stp>
        <tr r="U12" s="1"/>
      </tp>
      <tp t="s">
        <v>N</v>
        <stp/>
        <stp>##V3_BDPV12</stp>
        <stp>EJ814830 Corp</stp>
        <stp>green_bond_loan_indicator</stp>
        <stp>[hybrids_03.xlsx]tkrBBG!R53C21</stp>
        <tr r="U53" s="1"/>
      </tp>
      <tp t="s">
        <v>N</v>
        <stp/>
        <stp>##V3_BDPV12</stp>
        <stp>EJ814840 Corp</stp>
        <stp>green_bond_loan_indicator</stp>
        <stp>[hybrids_03.xlsx]tkrBBG!R54C21</stp>
        <tr r="U54" s="1"/>
      </tp>
      <tp t="s">
        <v>N</v>
        <stp/>
        <stp>##V3_BDPV12</stp>
        <stp>BK122273 Corp</stp>
        <stp>green_bond_loan_indicator</stp>
        <stp>[hybrids_03.xlsx]tkrBBG!R37C21</stp>
        <tr r="U37" s="1"/>
      </tp>
      <tp t="s">
        <v>N</v>
        <stp/>
        <stp>##V3_BDPV12</stp>
        <stp>EK755354 Corp</stp>
        <stp>green_bond_loan_indicator</stp>
        <stp>[hybrids_03.xlsx]tkrBBG!R42C21</stp>
        <tr r="U42" s="1"/>
      </tp>
      <tp t="s">
        <v>N</v>
        <stp/>
        <stp>##V3_BDPV12</stp>
        <stp>AU692498 Corp</stp>
        <stp>green_bond_loan_indicator</stp>
        <stp>[hybrids_03.xlsx]tkrBBG!R79C21</stp>
        <tr r="U79" s="1"/>
      </tp>
      <tp t="s">
        <v>N</v>
        <stp/>
        <stp>##V3_BDPV12</stp>
        <stp>EK041235 Corp</stp>
        <stp>green_bond_loan_indicator</stp>
        <stp>[hybrids_03.xlsx]tkrBBG!R64C21</stp>
        <tr r="U64" s="1"/>
      </tp>
      <tp t="s">
        <v>N</v>
        <stp/>
        <stp>##V3_BDPV12</stp>
        <stp>AX895488 Corp</stp>
        <stp>green_bond_loan_indicator</stp>
        <stp>[hybrids_03.xlsx]tkrBBG!R45C21</stp>
        <tr r="U45" s="1"/>
      </tp>
      <tp t="s">
        <v>VW 2.7 PERP</v>
        <stp/>
        <stp>##V3_BDPV12</stp>
        <stp>AN880322 Corp</stp>
        <stp>security_name</stp>
        <stp>[hybrids_03.xlsx]sectorTable!R30C5</stp>
        <tr r="E30" s="3"/>
      </tp>
      <tp t="s">
        <v>N</v>
        <stp/>
        <stp>##V3_BDPV12</stp>
        <stp>EK293278 Corp</stp>
        <stp>green_bond_loan_indicator</stp>
        <stp>[hybrids_03.xlsx]tkrBBG!R89C21</stp>
        <tr r="U89" s="1"/>
      </tp>
      <tp t="s">
        <v>BB+</v>
        <stp/>
        <stp>##V3_BDPV12</stp>
        <stp>ZQ804479 Corp</stp>
        <stp>bb_composite</stp>
        <stp>[hybrids_03.xlsx]tkrBBG!R144C20</stp>
        <tr r="T144" s="1"/>
      </tp>
      <tp t="s">
        <v>BB+</v>
        <stp/>
        <stp>##V3_BDPV12</stp>
        <stp>FR0011697028 Corp</stp>
        <stp>bb_composite</stp>
        <stp>[hybrids_03.xlsx]sectorTable!R11C16</stp>
        <tr r="P11" s="3"/>
      </tp>
      <tp t="s">
        <v>06/10/2026</v>
        <stp/>
        <stp>##V3_BDPV12</stp>
        <stp>QZ730458 Corp</stp>
        <stp>nxt_call_dt</stp>
        <stp>[hybrids_03.xlsx]tkrBBG!R47C10</stp>
        <tr r="J47" s="1"/>
      </tp>
      <tp t="s">
        <v>BBB</v>
        <stp/>
        <stp>##V3_BDPV12</stp>
        <stp>XS1294343337 Corp</stp>
        <stp>bb_composite</stp>
        <stp>[hybrids_03.xlsx]sectorTable!R32C16</stp>
        <tr r="P32" s="3"/>
      </tp>
      <tp t="s">
        <v>BBB-</v>
        <stp/>
        <stp>##V3_BDPV12</stp>
        <stp>AM714338 Corp</stp>
        <stp>bb_composite</stp>
        <stp>[hybrids_03.xlsx]tkrBBG!R139C20</stp>
        <tr r="T139" s="1"/>
      </tp>
      <tp t="s">
        <v>EUR</v>
        <stp/>
        <stp>##V3_BDPV12</stp>
        <stp>EK605885 Corp</stp>
        <stp>crncy</stp>
        <stp>[hybrids_03.xlsx]tkrBBG!R145C12</stp>
        <tr r="L145" s="1"/>
      </tp>
      <tp t="s">
        <v>EUR</v>
        <stp/>
        <stp>##V3_BDPV12</stp>
        <stp>XS1890845875 Corp</stp>
        <stp>crncy</stp>
        <stp>[hybrids_03.xlsx]sectorTable!R33C18</stp>
        <tr r="R33" s="3"/>
      </tp>
      <tp t="s">
        <v>EUR</v>
        <stp/>
        <stp>##V3_BDPV12</stp>
        <stp>EK785024 Corp</stp>
        <stp>crncy</stp>
        <stp>[hybrids_03.xlsx]tkrBBG!R115C12</stp>
        <tr r="L115" s="1"/>
      </tp>
      <tp t="s">
        <v>EUR</v>
        <stp/>
        <stp>##V3_BDPV12</stp>
        <stp>EK825033 Corp</stp>
        <stp>crncy</stp>
        <stp>[hybrids_03.xlsx]tkrBBG!R129C12</stp>
        <tr r="L129" s="1"/>
      </tp>
      <tp>
        <v>351.29146459293116</v>
        <stp/>
        <stp>##V3_BDPV12</stp>
        <stp>XS2109819859 Corp</stp>
        <stp>yas_ispread</stp>
        <stp>[hybrids_03.xlsx]issuerTable!R86C10</stp>
        <tr r="J86" s="5"/>
      </tp>
      <tp>
        <v>351.29146459293116</v>
        <stp/>
        <stp>##V3_BDPV12</stp>
        <stp>XS2109819859 Corp</stp>
        <stp>yas_ispread</stp>
        <stp>[hybrids_03.xlsx]issuerTable!R85C11</stp>
        <tr r="K85" s="5"/>
      </tp>
      <tp t="s">
        <v>GBP</v>
        <stp/>
        <stp>##V3_BDPV12</stp>
        <stp>EJ575377 Corp</stp>
        <stp>crncy</stp>
        <stp>[hybrids_03.xlsx]tkrBBG!R133C12</stp>
        <tr r="L133" s="1"/>
      </tp>
      <tp t="s">
        <v>EUR</v>
        <stp/>
        <stp>##V3_BDPV12</stp>
        <stp>AO971106 Corp</stp>
        <stp>crncy</stp>
        <stp>[hybrids_03.xlsx]tkrBBG!R173C12</stp>
        <tr r="L173" s="1"/>
      </tp>
      <tp>
        <v>23.647110720937473</v>
        <stp/>
        <stp>##V3_BDPV12</stp>
        <stp>AQ711148 Corp</stp>
        <stp>interval_std_dev</stp>
        <stp>[hybrids_03.xlsx]sectorTable!R37C33</stp>
        <stp>calc_interval=30d</stp>
        <stp>market_data_override=sp210</stp>
        <tr r="AG37" s="3"/>
      </tp>
      <tp t="s">
        <v>XS1890845875</v>
        <stp/>
        <stp>##V3_BDPV12</stp>
        <stp>AX076550 Corp</stp>
        <stp>ID_ISIN</stp>
        <stp>[hybrids_03.xlsx]tkrBBG!R126C6</stp>
        <tr r="F126" s="1"/>
      </tp>
      <tp>
        <v>13.760722744665538</v>
        <stp/>
        <stp>##V3_BDPV12</stp>
        <stp>BK122273 Corp</stp>
        <stp>interval_std_dev</stp>
        <stp>[hybrids_03.xlsx]sectorTable!R20C33</stp>
        <stp>calc_interval=30d</stp>
        <stp>market_data_override=sp210</stp>
        <tr r="AG20" s="3"/>
      </tp>
      <tp t="s">
        <v>XS2010044977</v>
        <stp/>
        <stp>##V3_BDPV12</stp>
        <stp>ZR363806 Corp</stp>
        <stp>ID_ISIN</stp>
        <stp>[hybrids_03.xlsx]tkrBBG!R131C6</stp>
        <tr r="F131" s="1"/>
      </tp>
      <tp>
        <v>212.83950918884162</v>
        <stp/>
        <stp>##V3_BDPV12</stp>
        <stp>XS1890845875 Corp</stp>
        <stp>yas_ispread</stp>
        <stp>[hybrids_03.xlsx]sectorTable!R33C12</stp>
        <tr r="L33" s="3"/>
      </tp>
      <tp t="s">
        <v>GBP</v>
        <stp/>
        <stp>##V3_BDPV12</stp>
        <stp>AX691342 Corp</stp>
        <stp>crncy</stp>
        <stp>[hybrids_03.xlsx]tkrBBG!R188C12</stp>
        <tr r="L188" s="1"/>
      </tp>
      <tp>
        <v>373.84673422412425</v>
        <stp/>
        <stp>##V3_BDPV12</stp>
        <stp>XS1206540806 Corp</stp>
        <stp>yas_ispread</stp>
        <stp>[hybrids_03.xlsx]issuerTable!R4C10</stp>
        <tr r="J4" s="5"/>
      </tp>
      <tp t="s">
        <v>EUR</v>
        <stp/>
        <stp>##V3_BDPV12</stp>
        <stp>AZ851393 Corp</stp>
        <stp>crncy</stp>
        <stp>[hybrids_03.xlsx]tkrBBG!R107C12</stp>
        <tr r="L107" s="1"/>
      </tp>
      <tp t="s">
        <v>EUR</v>
        <stp/>
        <stp>##V3_BDPV12</stp>
        <stp>AZ851450 Corp</stp>
        <stp>crncy</stp>
        <stp>[hybrids_03.xlsx]tkrBBG!R109C12</stp>
        <tr r="L109" s="1"/>
      </tp>
      <tp>
        <v>375.79802803950912</v>
        <stp/>
        <stp>##V3_BDPV12</stp>
        <stp>XS1629658755 Corp</stp>
        <stp>yas_ispread</stp>
        <stp>[hybrids_03.xlsx]issuerTable!R4C10</stp>
        <tr r="J4" s="5"/>
      </tp>
      <tp t="s">
        <v>ERFFP 2 7/8 PERP</v>
        <stp/>
        <stp>##V3_BDPV12</stp>
        <stp>ZR457518 Corp</stp>
        <stp>security_name</stp>
        <stp>[hybrids_03.xlsx]sectorTable!R26C5</stp>
        <tr r="E26" s="3"/>
      </tp>
      <tp t="s">
        <v>N</v>
        <stp/>
        <stp>##V3_BDPV12</stp>
        <stp>ZR441424 Corp</stp>
        <stp>green_bond_loan_indicator</stp>
        <stp>[hybrids_03.xlsx]tkrBBG!R94C21</stp>
        <tr r="U94" s="1"/>
      </tp>
      <tp t="s">
        <v>ORSTED 1 3/4 12/09/19</v>
        <stp/>
        <stp>##V3_BDPV12</stp>
        <stp>ZQ804479 Corp</stp>
        <stp>security_name</stp>
        <stp>[hybrids_03.xlsx]sectorTable!R22C6</stp>
        <tr r="F22" s="3"/>
      </tp>
      <tp t="s">
        <v>N</v>
        <stp/>
        <stp>##V3_BDPV12</stp>
        <stp>ZR570567 Corp</stp>
        <stp>green_bond_loan_indicator</stp>
        <stp>[hybrids_03.xlsx]tkrBBG!R67C21</stp>
        <tr r="U67" s="1"/>
      </tp>
      <tp t="s">
        <v>N</v>
        <stp/>
        <stp>##V3_BDPV12</stp>
        <stp>ZR655675 Corp</stp>
        <stp>green_bond_loan_indicator</stp>
        <stp>[hybrids_03.xlsx]tkrBBG!R77C21</stp>
        <tr r="U77" s="1"/>
      </tp>
      <tp t="s">
        <v>N</v>
        <stp/>
        <stp>##V3_BDPV12</stp>
        <stp>EK024532 Corp</stp>
        <stp>green_bond_loan_indicator</stp>
        <stp>[hybrids_03.xlsx]tkrBBG!R95C21</stp>
        <tr r="U95" s="1"/>
      </tp>
      <tp t="s">
        <v>N</v>
        <stp/>
        <stp>##V3_BDPV12</stp>
        <stp>AX520482 Corp</stp>
        <stp>green_bond_loan_indicator</stp>
        <stp>[hybrids_03.xlsx]tkrBBG!R74C21</stp>
        <tr r="U74" s="1"/>
      </tp>
      <tp>
        <v>278.4371883485606</v>
        <stp/>
        <stp>##V3_BDPV12</stp>
        <stp>XS1196713298 Corp</stp>
        <stp>yas_ispread</stp>
        <stp>[hybrids_03.xlsx]maturity!R6C6</stp>
        <tr r="F6" s="7"/>
      </tp>
      <tp t="s">
        <v>N</v>
        <stp/>
        <stp>##V3_BDPV12</stp>
        <stp>AU654475 Corp</stp>
        <stp>green_bond_loan_indicator</stp>
        <stp>[hybrids_03.xlsx]tkrBBG!R80C21</stp>
        <tr r="U80" s="1"/>
      </tp>
      <tp t="s">
        <v>N</v>
        <stp/>
        <stp>##V3_BDPV12</stp>
        <stp>AR776117 Corp</stp>
        <stp>green_bond_loan_indicator</stp>
        <stp>[hybrids_03.xlsx]tkrBBG!R31C21</stp>
        <tr r="U31" s="1"/>
      </tp>
      <tp t="s">
        <v>28/11/2024</v>
        <stp/>
        <stp>##V3_BDPV12</stp>
        <stp>AW770805 Corp</stp>
        <stp>nxt_call_dt</stp>
        <stp>[hybrids_03.xlsx]tkrBBG!R90C10</stp>
        <tr r="J90" s="1"/>
      </tp>
      <tp t="s">
        <v>NR</v>
        <stp/>
        <stp>##V3_BDPV12</stp>
        <stp>QZ912649 Corp</stp>
        <stp>bb_composite</stp>
        <stp>[hybrids_03.xlsx]tkrBBG!R178C20</stp>
        <tr r="T178" s="1"/>
      </tp>
      <tp t="s">
        <v>BB+</v>
        <stp/>
        <stp>##V3_BDPV12</stp>
        <stp>ZS108668 Corp</stp>
        <stp>bb_composite</stp>
        <stp>[hybrids_03.xlsx]tkrBBG!R187C20</stp>
        <tr r="T187" s="1"/>
      </tp>
      <tp t="s">
        <v>BBB-</v>
        <stp/>
        <stp>##V3_BDPV12</stp>
        <stp>EK811579 Corp</stp>
        <stp>bb_composite</stp>
        <stp>[hybrids_03.xlsx]tkrBBG!R161C20</stp>
        <tr r="T161" s="1"/>
      </tp>
      <tp t="s">
        <v>NR</v>
        <stp/>
        <stp>##V3_BDPV12</stp>
        <stp>BK184880 Corp</stp>
        <stp>bb_composite</stp>
        <stp>[hybrids_03.xlsx]tkrBBG!R108C20</stp>
        <tr r="T108" s="1"/>
      </tp>
      <tp t="s">
        <v>GBP</v>
        <stp/>
        <stp>##V3_BDPV12</stp>
        <stp>EK824997 Corp</stp>
        <stp>crncy</stp>
        <stp>[hybrids_03.xlsx]tkrBBG!R130C12</stp>
        <tr r="L130" s="1"/>
      </tp>
      <tp t="s">
        <v>EUR</v>
        <stp/>
        <stp>##V3_BDPV12</stp>
        <stp>ED984069 Corp</stp>
        <stp>crncy</stp>
        <stp>[hybrids_03.xlsx]tkrBBG!R189C12</stp>
        <tr r="L189" s="1"/>
      </tp>
      <tp t="s">
        <v>GBP</v>
        <stp/>
        <stp>##V3_BDPV12</stp>
        <stp>EK024610 Corp</stp>
        <stp>crncy</stp>
        <stp>[hybrids_03.xlsx]tkrBBG!R101C12</stp>
        <tr r="L101" s="1"/>
      </tp>
      <tp t="s">
        <v>EUR</v>
        <stp/>
        <stp>##V3_BDPV12</stp>
        <stp>AN880326 Corp</stp>
        <stp>crncy</stp>
        <stp>[hybrids_03.xlsx]tkrBBG!R158C12</stp>
        <tr r="L158" s="1"/>
      </tp>
      <tp t="s">
        <v>EUR</v>
        <stp/>
        <stp>##V3_BDPV12</stp>
        <stp>AN880322 Corp</stp>
        <stp>crncy</stp>
        <stp>[hybrids_03.xlsx]tkrBBG!R153C12</stp>
        <tr r="L153" s="1"/>
      </tp>
      <tp t="s">
        <v>EUR</v>
        <stp/>
        <stp>##V3_BDPV12</stp>
        <stp>BK293686 Corp</stp>
        <stp>crncy</stp>
        <stp>[hybrids_03.xlsx]tkrBBG!R138C12</stp>
        <tr r="L138" s="1"/>
      </tp>
      <tp>
        <v>45.095329961782838</v>
        <stp/>
        <stp>##V3_BDPV12</stp>
        <stp>AN880322 Corp</stp>
        <stp>interval_std_dev</stp>
        <stp>[hybrids_03.xlsx]sectorTable!R30C33</stp>
        <stp>calc_interval=30d</stp>
        <stp>market_data_override=sp210</stp>
        <tr r="AG30" s="3"/>
      </tp>
      <tp t="s">
        <v>EUR</v>
        <stp/>
        <stp>##V3_BDPV12</stp>
        <stp>AS640422 Corp</stp>
        <stp>crncy</stp>
        <stp>[hybrids_03.xlsx]tkrBBG!R117C12</stp>
        <tr r="L117" s="1"/>
      </tp>
      <tp t="s">
        <v>EUR</v>
        <stp/>
        <stp>##V3_BDPV12</stp>
        <stp>AR810587 Corp</stp>
        <stp>crncy</stp>
        <stp>[hybrids_03.xlsx]tkrBBG!R125C12</stp>
        <tr r="L125" s="1"/>
      </tp>
      <tp t="s">
        <v>EUR</v>
        <stp/>
        <stp>##V3_BDPV12</stp>
        <stp>AS640440 Corp</stp>
        <stp>crncy</stp>
        <stp>[hybrids_03.xlsx]tkrBBG!R120C12</stp>
        <tr r="L120" s="1"/>
      </tp>
      <tp t="s">
        <v>XS2033327854</v>
        <stp/>
        <stp>##V3_BDPV12</stp>
        <stp>AZ920495 Corp</stp>
        <stp>ID_ISIN</stp>
        <stp>[hybrids_03.xlsx]tkrBBG!R194C6</stp>
        <tr r="F194" s="1"/>
      </tp>
      <tp t="s">
        <v>XS1788973573</v>
        <stp/>
        <stp>##V3_BDPV12</stp>
        <stp>AR936992 Corp</stp>
        <stp>ID_ISIN</stp>
        <stp>[hybrids_03.xlsx]tkrBBG!R171C6</stp>
        <tr r="F171" s="1"/>
      </tp>
      <tp t="s">
        <v>EUR</v>
        <stp/>
        <stp>##V3_BDPV12</stp>
        <stp>AZ920495 Corp</stp>
        <stp>crncy</stp>
        <stp>[hybrids_03.xlsx]tkrBBG!R194C12</stp>
        <tr r="L194" s="1"/>
      </tp>
      <tp t="s">
        <v>NGGLN 2 1/8 09/05/82</v>
        <stp/>
        <stp>##V3_BDPV12</stp>
        <stp>ZR363807 Corp</stp>
        <stp>security_name</stp>
        <stp>[hybrids_03.xlsx]sectorTable!R19C6</stp>
        <tr r="F19" s="3"/>
      </tp>
      <tp t="s">
        <v>SEVFP 1 5/8 PERP</v>
        <stp/>
        <stp>##V3_BDPV12</stp>
        <stp>ZR441424 Corp</stp>
        <stp>security_name</stp>
        <stp>[hybrids_03.xlsx]sectorTable!R18C6</stp>
        <tr r="F18" s="3"/>
      </tp>
      <tp t="s">
        <v>N</v>
        <stp/>
        <stp>##V3_BDPV12</stp>
        <stp>QZ730280 Corp</stp>
        <stp>green_bond_loan_indicator</stp>
        <stp>[hybrids_03.xlsx]tkrBBG!R44C21</stp>
        <tr r="U44" s="1"/>
      </tp>
      <tp>
        <v>156.31626840245926</v>
        <stp/>
        <stp>##V3_BDPV12</stp>
        <stp>FR0011531730 Corp</stp>
        <stp>yas_ispread</stp>
        <stp>[hybrids_03.xlsx]maturity!R6C6</stp>
        <tr r="F6" s="7"/>
      </tp>
      <tp>
        <v>474.20482294478666</v>
        <stp/>
        <stp>##V3_BDPV12</stp>
        <stp>XS1216020161 Corp</stp>
        <stp>yas_ispread</stp>
        <stp>[hybrids_03.xlsx]maturity!R6C6</stp>
        <tr r="F6" s="7"/>
      </tp>
      <tp t="s">
        <v>N</v>
        <stp/>
        <stp>##V3_BDPV12</stp>
        <stp>EK508523 Corp</stp>
        <stp>green_bond_loan_indicator</stp>
        <stp>[hybrids_03.xlsx]tkrBBG!R66C21</stp>
        <tr r="U66" s="1"/>
      </tp>
      <tp>
        <v>251.00281968955298</v>
        <stp/>
        <stp>##V3_BDPV12</stp>
        <stp>FR0013310505 Corp</stp>
        <stp>yas_ispread</stp>
        <stp>[hybrids_03.xlsx]maturity!R6C6</stp>
        <tr r="F6" s="7"/>
      </tp>
      <tp>
        <v>328.19385705821492</v>
        <stp/>
        <stp>##V3_BDPV12</stp>
        <stp>XS1323897485 Corp</stp>
        <stp>yas_ispread</stp>
        <stp>[hybrids_03.xlsx]maturity!R6C6</stp>
        <tr r="F6" s="7"/>
      </tp>
      <tp t="s">
        <v>N</v>
        <stp/>
        <stp>##V3_BDPV12</stp>
        <stp>BG013162 Corp</stp>
        <stp>green_bond_loan_indicator</stp>
        <stp>[hybrids_03.xlsx]tkrBBG!R83C21</stp>
        <tr r="U83" s="1"/>
      </tp>
      <tp t="s">
        <v>N</v>
        <stp/>
        <stp>##V3_BDPV12</stp>
        <stp>AX960245 Corp</stp>
        <stp>green_bond_loan_indicator</stp>
        <stp>[hybrids_03.xlsx]tkrBBG!R19C21</stp>
        <tr r="U19" s="1"/>
      </tp>
      <tp t="s">
        <v>VW 3 1/2 PERP</v>
        <stp/>
        <stp>##V3_BDPV12</stp>
        <stp>EK811579 Corp</stp>
        <stp>security_name</stp>
        <stp>[hybrids_03.xlsx]sectorTable!R30C6</stp>
        <tr r="F30" s="3"/>
      </tp>
      <tp t="s">
        <v>N</v>
        <stp/>
        <stp>##V3_BDPV12</stp>
        <stp>EK856946 Corp</stp>
        <stp>green_bond_loan_indicator</stp>
        <stp>[hybrids_03.xlsx]tkrBBG!R22C21</stp>
        <tr r="U22" s="1"/>
      </tp>
      <tp>
        <v>238.40063534459688</v>
        <stp/>
        <stp>##V3_BDPV12</stp>
        <stp>XS1014987355 Corp</stp>
        <stp>yas_ispread</stp>
        <stp>[hybrids_03.xlsx]maturity!R6C6</stp>
        <tr r="F6" s="7"/>
      </tp>
      <tp>
        <v>3782.3074181135376</v>
        <stp/>
        <stp>##V3_BDPV12</stp>
        <stp>XS1271836600 Corp</stp>
        <stp>yas_ispread</stp>
        <stp>[hybrids_03.xlsx]maturity!R6C6</stp>
        <tr r="F6" s="7"/>
      </tp>
      <tp t="s">
        <v>NR</v>
        <stp/>
        <stp>##V3_BDPV12</stp>
        <stp>UV429459 Corp</stp>
        <stp>bb_composite</stp>
        <stp>[hybrids_03.xlsx]tkrBBG!R166C20</stp>
        <tr r="T166" s="1"/>
      </tp>
      <tp t="s">
        <v>14/12/2024</v>
        <stp/>
        <stp>##V3_BDPV12</stp>
        <stp>AX520482 Corp</stp>
        <stp>nxt_call_dt</stp>
        <stp>[hybrids_03.xlsx]tkrBBG!R74C10</stp>
        <tr r="J74" s="1"/>
      </tp>
      <tp t="s">
        <v>04/07/2024</v>
        <stp/>
        <stp>##V3_BDPV12</stp>
        <stp>AU669900 Corp</stp>
        <stp>nxt_call_dt</stp>
        <stp>[hybrids_03.xlsx]tkrBBG!R96C10</stp>
        <tr r="J96" s="1"/>
      </tp>
      <tp t="s">
        <v>17/06/2024</v>
        <stp/>
        <stp>##V3_BDPV12</stp>
        <stp>AZ018655 Corp</stp>
        <stp>nxt_call_dt</stp>
        <stp>[hybrids_03.xlsx]tkrBBG!R16C10</stp>
        <tr r="J16" s="1"/>
      </tp>
      <tp t="s">
        <v>15/03/2022</v>
        <stp/>
        <stp>##V3_BDPV12</stp>
        <stp>QZ498658 Corp</stp>
        <stp>nxt_call_dt</stp>
        <stp>[hybrids_03.xlsx]tkrBBG!R70C10</stp>
        <tr r="J70" s="1"/>
      </tp>
      <tp t="s">
        <v>04/04/2024</v>
        <stp/>
        <stp>##V3_BDPV12</stp>
        <stp>AX895488 Corp</stp>
        <stp>nxt_call_dt</stp>
        <stp>[hybrids_03.xlsx]tkrBBG!R45C10</stp>
        <tr r="J45" s="1"/>
      </tp>
      <tp t="s">
        <v>BBB-</v>
        <stp/>
        <stp>##V3_BDPV12</stp>
        <stp>XS2035564975 Corp</stp>
        <stp>bb_composite</stp>
        <stp>[hybrids_03.xlsx]sectorTable!R24C15</stp>
        <tr r="O24" s="3"/>
      </tp>
      <tp t="s">
        <v>BB+</v>
        <stp/>
        <stp>##V3_BDPV12</stp>
        <stp>EJ723329 Corp</stp>
        <stp>bb_composite</stp>
        <stp>[hybrids_03.xlsx]tkrBBG!R142C20</stp>
        <tr r="T142" s="1"/>
      </tp>
      <tp t="s">
        <v>BBB</v>
        <stp/>
        <stp>##V3_BDPV12</stp>
        <stp>XS2011260705 Corp</stp>
        <stp>bb_composite</stp>
        <stp>[hybrids_03.xlsx]sectorTable!R17C16</stp>
        <tr r="P17" s="3"/>
      </tp>
      <tp t="s">
        <v>NR</v>
        <stp/>
        <stp>##V3_BDPV12</stp>
        <stp>AX691342 Corp</stp>
        <stp>bb_composite</stp>
        <stp>[hybrids_03.xlsx]tkrBBG!R188C20</stp>
        <tr r="T188" s="1"/>
      </tp>
      <tp t="s">
        <v>BB</v>
        <stp/>
        <stp>##V3_BDPV12</stp>
        <stp>EK337178 Corp</stp>
        <stp>bb_composite</stp>
        <stp>[hybrids_03.xlsx]tkrBBG!R162C20</stp>
        <tr r="T162" s="1"/>
      </tp>
      <tp t="s">
        <v>EUR</v>
        <stp/>
        <stp>##V3_BDPV12</stp>
        <stp>EK117900 Corp</stp>
        <stp>crncy</stp>
        <stp>[hybrids_03.xlsx]tkrBBG!R105C12</stp>
        <tr r="L105" s="1"/>
      </tp>
      <tp t="s">
        <v>EUR</v>
        <stp/>
        <stp>##V3_BDPV12</stp>
        <stp>EK117900 Corp</stp>
        <stp>crncy</stp>
        <stp>[hybrids_03.xlsx]tkrBBG!R104C12</stp>
        <tr r="L104" s="1"/>
      </tp>
      <tp t="s">
        <v>GBP</v>
        <stp/>
        <stp>##V3_BDPV12</stp>
        <stp>BK290986 Corp</stp>
        <stp>crncy</stp>
        <stp>[hybrids_03.xlsx]tkrBBG!R136C12</stp>
        <tr r="L136" s="1"/>
      </tp>
      <tp>
        <v>337.07147228865222</v>
        <stp/>
        <stp>##V3_BDPV12</stp>
        <stp>BK115993 Corp</stp>
        <stp>yas_ispread</stp>
        <stp>[hybrids_03.xlsx]tkrBBG!R40C16</stp>
        <tr r="P40" s="1"/>
      </tp>
      <tp t="s">
        <v>EUR</v>
        <stp/>
        <stp>##V3_BDPV12</stp>
        <stp>BJ980938 Corp</stp>
        <stp>crncy</stp>
        <stp>[hybrids_03.xlsx]tkrBBG!R160C12</stp>
        <tr r="L160" s="1"/>
      </tp>
      <tp>
        <v>202.03174194650509</v>
        <stp/>
        <stp>##V3_BDPV12</stp>
        <stp>QJ190880 Corp</stp>
        <stp>yas_ispread</stp>
        <stp>[hybrids_03.xlsx]tkrBBG!R49C16</stp>
        <tr r="P49" s="1"/>
      </tp>
      <tp>
        <v>248.59529336409776</v>
        <stp/>
        <stp>##V3_BDPV12</stp>
        <stp>EK821917 Corp</stp>
        <stp>yas_ispread</stp>
        <stp>[hybrids_03.xlsx]tkrBBG!R92C16</stp>
        <tr r="P92" s="1"/>
      </tp>
      <tp>
        <v>243.6068186053979</v>
        <stp/>
        <stp>##V3_BDPV12</stp>
        <stp>EJ814830 Corp</stp>
        <stp>yas_ispread</stp>
        <stp>[hybrids_03.xlsx]tkrBBG!R53C16</stp>
        <tr r="P53" s="1"/>
      </tp>
      <tp>
        <v>356.99819113827789</v>
        <stp/>
        <stp>##V3_BDPV12</stp>
        <stp>EK856946 Corp</stp>
        <stp>yas_ispread</stp>
        <stp>[hybrids_03.xlsx]tkrBBG!R22C16</stp>
        <tr r="P22" s="1"/>
      </tp>
      <tp>
        <v>334.76371205507991</v>
        <stp/>
        <stp>##V3_BDPV12</stp>
        <stp>EJ814840 Corp</stp>
        <stp>yas_ispread</stp>
        <stp>[hybrids_03.xlsx]tkrBBG!R54C16</stp>
        <tr r="P54" s="1"/>
      </tp>
      <tp>
        <v>367.63512652637138</v>
        <stp/>
        <stp>##V3_BDPV12</stp>
        <stp>EK864970 Corp</stp>
        <stp>yas_ispread</stp>
        <stp>[hybrids_03.xlsx]tkrBBG!R56C16</stp>
        <tr r="P56" s="1"/>
      </tp>
      <tp t="s">
        <v>EUR</v>
        <stp/>
        <stp>##V3_BDPV12</stp>
        <stp>EK337178 Corp</stp>
        <stp>crncy</stp>
        <stp>[hybrids_03.xlsx]tkrBBG!R162C12</stp>
        <tr r="L162" s="1"/>
      </tp>
      <tp>
        <v>154.32462034384545</v>
        <stp/>
        <stp>##V3_BDPV12</stp>
        <stp>EJ744879 Corp</stp>
        <stp>yas_ispread</stp>
        <stp>[hybrids_03.xlsx]tkrBBG!R87C16</stp>
        <tr r="P87" s="1"/>
      </tp>
      <tp t="s">
        <v>GBP</v>
        <stp/>
        <stp>##V3_BDPV12</stp>
        <stp>EJ817236 Corp</stp>
        <stp>crncy</stp>
        <stp>[hybrids_03.xlsx]tkrBBG!R121C12</stp>
        <tr r="L121" s="1"/>
      </tp>
      <tp>
        <v>350.97797395957627</v>
        <stp/>
        <stp>##V3_BDPV12</stp>
        <stp>XS0968913342 Corp</stp>
        <stp>yas_ispread</stp>
        <stp>[hybrids_03.xlsx]issuerTable!R24C10</stp>
        <tr r="J24" s="5"/>
      </tp>
      <tp>
        <v>350.97797395957627</v>
        <stp/>
        <stp>##V3_BDPV12</stp>
        <stp>XS0968913342 Corp</stp>
        <stp>yas_ispread</stp>
        <stp>[hybrids_03.xlsx]issuerTable!R23C11</stp>
        <tr r="K23" s="5"/>
      </tp>
      <tp t="s">
        <v>USD</v>
        <stp/>
        <stp>##V3_BDPV12</stp>
        <stp>EK027221 Corp</stp>
        <stp>crncy</stp>
        <stp>[hybrids_03.xlsx]tkrBBG!R103C12</stp>
        <tr r="L103" s="1"/>
      </tp>
      <tp>
        <v>322.73914371823167</v>
        <stp/>
        <stp>##V3_BDPV12</stp>
        <stp>QJ201811 Corp</stp>
        <stp>yas_ispread</stp>
        <stp>[hybrids_03.xlsx]tkrBBG!R51C16</stp>
        <tr r="P51" s="1"/>
      </tp>
      <tp>
        <v>303.16950920868118</v>
        <stp/>
        <stp>##V3_BDPV12</stp>
        <stp>QJ201812 Corp</stp>
        <stp>yas_ispread</stp>
        <stp>[hybrids_03.xlsx]tkrBBG!R50C16</stp>
        <tr r="P50" s="1"/>
      </tp>
      <tp t="s">
        <v>EUR</v>
        <stp/>
        <stp>##V3_BDPV12</stp>
        <stp>BJ980509 Corp</stp>
        <stp>crncy</stp>
        <stp>[hybrids_03.xlsx]tkrBBG!R156C12</stp>
        <tr r="L156" s="1"/>
      </tp>
      <tp t="s">
        <v>XS2000719992</v>
        <stp/>
        <stp>##V3_BDPV12</stp>
        <stp>ZS668300 Corp</stp>
        <stp>ID_ISIN</stp>
        <stp>[hybrids_03.xlsx]tkrBBG!R119C6</stp>
        <tr r="F119" s="1"/>
      </tp>
      <tp t="s">
        <v>XS1799939027</v>
        <stp/>
        <stp>##V3_BDPV12</stp>
        <stp>AT214434 Corp</stp>
        <stp>ID_ISIN</stp>
        <stp>[hybrids_03.xlsx]tkrBBG!R159C6</stp>
        <tr r="F159" s="1"/>
      </tp>
      <tp t="s">
        <v>PTEDPUOM0024</v>
        <stp/>
        <stp>##V3_BDPV12</stp>
        <stp>UV785974 Corp</stp>
        <stp>ID_ISIN</stp>
        <stp>[hybrids_03.xlsx]tkrBBG!R146C6</stp>
        <tr r="F146" s="1"/>
      </tp>
      <tp t="s">
        <v>EUR</v>
        <stp/>
        <stp>##V3_BDPV12</stp>
        <stp>AQ713600 Corp</stp>
        <stp>crncy</stp>
        <stp>[hybrids_03.xlsx]tkrBBG!R179C12</stp>
        <tr r="L179" s="1"/>
      </tp>
      <tp t="s">
        <v>XS1405770907</v>
        <stp/>
        <stp>##V3_BDPV12</stp>
        <stp>QZ716550 Corp</stp>
        <stp>ID_ISIN</stp>
        <stp>[hybrids_03.xlsx]tkrBBG!R106C6</stp>
        <tr r="F106" s="1"/>
      </tp>
      <tp>
        <v>397.5531674291334</v>
        <stp/>
        <stp>##V3_BDPV12</stp>
        <stp>XS1048428442 Corp</stp>
        <stp>yas_ispread</stp>
        <stp>[hybrids_03.xlsx]issuerTable!R4C10</stp>
        <tr r="J4" s="5"/>
      </tp>
      <tp>
        <v>211.26051003478668</v>
        <stp/>
        <stp>##V3_BDPV12</stp>
        <stp>XS1028599287 Corp</stp>
        <stp>yas_ispread</stp>
        <stp>[hybrids_03.xlsx]sectorTable!R15C11</stp>
        <tr r="K15" s="3"/>
      </tp>
      <tp t="s">
        <v>NGGLN 1 5/8 12/05/79</v>
        <stp/>
        <stp>##V3_BDPV12</stp>
        <stp>ZR363806 Corp</stp>
        <stp>security_name</stp>
        <stp>[hybrids_03.xlsx]sectorTable!R19C5</stp>
        <tr r="E19" s="3"/>
      </tp>
      <tp t="s">
        <v>N</v>
        <stp/>
        <stp>##V3_BDPV12</stp>
        <stp>QJ201812 Corp</stp>
        <stp>green_bond_loan_indicator</stp>
        <stp>[hybrids_03.xlsx]tkrBBG!R50C21</stp>
        <tr r="U50" s="1"/>
      </tp>
      <tp t="s">
        <v>20/04/2025</v>
        <stp/>
        <stp>##V3_BDPV12</stp>
        <stp>ZP454068 Corp</stp>
        <stp>nxt_call_dt</stp>
        <stp>[hybrids_03.xlsx]sectorTable!R9C8</stp>
        <tr r="H9" s="3"/>
      </tp>
      <tp>
        <v>1290.0320316284487</v>
        <stp/>
        <stp>##V3_BDPV12</stp>
        <stp>XS1582433428 Corp</stp>
        <stp>yas_ispread</stp>
        <stp>[hybrids_03.xlsx]maturity!R6C6</stp>
        <tr r="F6" s="7"/>
      </tp>
      <tp>
        <v>175.98749319430377</v>
        <stp/>
        <stp>##V3_BDPV12</stp>
        <stp>FR0012278539 Corp</stp>
        <stp>yas_ispread</stp>
        <stp>[hybrids_03.xlsx]maturity!R6C6</stp>
        <tr r="F6" s="7"/>
      </tp>
      <tp t="s">
        <v>N</v>
        <stp/>
        <stp>##V3_BDPV12</stp>
        <stp>BK123260 Corp</stp>
        <stp>green_bond_loan_indicator</stp>
        <stp>[hybrids_03.xlsx]tkrBBG!R38C21</stp>
        <tr r="U38" s="1"/>
      </tp>
      <tp t="s">
        <v>Y</v>
        <stp/>
        <stp>##V3_BDPV12</stp>
        <stp>AW770805 Corp</stp>
        <stp>green_bond_loan_indicator</stp>
        <stp>[hybrids_03.xlsx]tkrBBG!R90C21</stp>
        <tr r="U90" s="1"/>
      </tp>
      <tp t="s">
        <v>N</v>
        <stp/>
        <stp>##V3_BDPV12</stp>
        <stp>EK545606 Corp</stp>
        <stp>green_bond_loan_indicator</stp>
        <stp>[hybrids_03.xlsx]tkrBBG!R15C21</stp>
        <tr r="U15" s="1"/>
      </tp>
      <tp>
        <v>251.84395850332413</v>
        <stp/>
        <stp>##V3_BDPV12</stp>
        <stp>FR0012648590 Corp</stp>
        <stp>yas_ispread</stp>
        <stp>[hybrids_03.xlsx]maturity!R6C6</stp>
        <tr r="F6" s="7"/>
      </tp>
      <tp t="s">
        <v>N</v>
        <stp/>
        <stp>##V3_BDPV12</stp>
        <stp>EJ516233 Corp</stp>
        <stp>green_bond_loan_indicator</stp>
        <stp>[hybrids_03.xlsx]tkrBBG!R97C21</stp>
        <tr r="U97" s="1"/>
      </tp>
      <tp t="s">
        <v>ORSTED 6 1/4 06/26/13</v>
        <stp/>
        <stp>##V3_BDPV12</stp>
        <stp>EJ723329 Corp</stp>
        <stp>security_name</stp>
        <stp>[hybrids_03.xlsx]sectorTable!R22C5</stp>
        <tr r="E22" s="3"/>
      </tp>
      <tp t="s">
        <v>ULFP 2 1/8 PERP</v>
        <stp/>
        <stp>##V3_BDPV12</stp>
        <stp>AS146424 Corp</stp>
        <stp>security_name</stp>
        <stp>[hybrids_03.xlsx]sectorTable!R39C5</stp>
        <tr r="E39" s="3"/>
      </tp>
      <tp t="s">
        <v>N</v>
        <stp/>
        <stp>##V3_BDPV12</stp>
        <stp>AU654357 Corp</stp>
        <stp>green_bond_loan_indicator</stp>
        <stp>[hybrids_03.xlsx]tkrBBG!R81C21</stp>
        <tr r="U81" s="1"/>
      </tp>
      <tp t="s">
        <v>N</v>
        <stp/>
        <stp>##V3_BDPV12</stp>
        <stp>AN206662 Corp</stp>
        <stp>green_bond_loan_indicator</stp>
        <stp>[hybrids_03.xlsx]tkrBBG!R93C21</stp>
        <tr r="U93" s="1"/>
      </tp>
      <tp t="s">
        <v>N</v>
        <stp/>
        <stp>##V3_BDPV12</stp>
        <stp>BK115993 Corp</stp>
        <stp>green_bond_loan_indicator</stp>
        <stp>[hybrids_03.xlsx]tkrBBG!R40C21</stp>
        <tr r="U40" s="1"/>
      </tp>
      <tp t="s">
        <v>BBB-</v>
        <stp/>
        <stp>##V3_BDPV12</stp>
        <stp>FR0013425170 Corp</stp>
        <stp>bb_composite</stp>
        <stp>[hybrids_03.xlsx]sectorTable!R36C15</stp>
        <tr r="O36" s="3"/>
      </tp>
      <tp t="s">
        <v>25/03/2029</v>
        <stp/>
        <stp>##V3_BDPV12</stp>
        <stp>AZ207706 Corp</stp>
        <stp>nxt_call_dt</stp>
        <stp>[hybrids_03.xlsx]tkrBBG!R14C10</stp>
        <tr r="J14" s="1"/>
      </tp>
      <tp t="s">
        <v>BB+</v>
        <stp/>
        <stp>##V3_BDPV12</stp>
        <stp>EK588292 Corp</stp>
        <stp>bb_composite</stp>
        <stp>[hybrids_03.xlsx]tkrBBG!R127C20</stp>
        <tr r="T127" s="1"/>
      </tp>
      <tp t="s">
        <v>BB+</v>
        <stp/>
        <stp>##V3_BDPV12</stp>
        <stp>AM888722 Corp</stp>
        <stp>bb_composite</stp>
        <stp>[hybrids_03.xlsx]tkrBBG!R114C20</stp>
        <tr r="T114" s="1"/>
      </tp>
      <tp t="s">
        <v>BB+</v>
        <stp/>
        <stp>##V3_BDPV12</stp>
        <stp>EJ530879 Corp</stp>
        <stp>bb_composite</stp>
        <stp>[hybrids_03.xlsx]tkrBBG!R102C20</stp>
        <tr r="T102" s="1"/>
      </tp>
      <tp t="s">
        <v>BBB-</v>
        <stp/>
        <stp>##V3_BDPV12</stp>
        <stp>XS1721244371 Corp</stp>
        <stp>bb_composite</stp>
        <stp>[hybrids_03.xlsx]sectorTable!R33C15</stp>
        <tr r="O33" s="3"/>
      </tp>
      <tp t="s">
        <v>BBB-</v>
        <stp/>
        <stp>##V3_BDPV12</stp>
        <stp>AN880322 Corp</stp>
        <stp>bb_composite</stp>
        <stp>[hybrids_03.xlsx]tkrBBG!R153C20</stp>
        <tr r="T153" s="1"/>
      </tp>
      <tp t="s">
        <v>BBB</v>
        <stp/>
        <stp>##V3_BDPV12</stp>
        <stp>XS1713462403 Corp</stp>
        <stp>bb_composite</stp>
        <stp>[hybrids_03.xlsx]sectorTable!R32C15</stp>
        <tr r="O32" s="3"/>
      </tp>
      <tp>
        <v>343.97669252070932</v>
        <stp/>
        <stp>##V3_BDPV12</stp>
        <stp>XS1490960942 Corp</stp>
        <stp>yas_ispread</stp>
        <stp>[hybrids_03.xlsx]issuerTable!R80C10</stp>
        <tr r="J80" s="5"/>
      </tp>
      <tp>
        <v>358.33279730982395</v>
        <stp/>
        <stp>##V3_BDPV12</stp>
        <stp>XS1731823255 Corp</stp>
        <stp>yas_ispread</stp>
        <stp>[hybrids_03.xlsx]issuerTable!R91C10</stp>
        <tr r="J91" s="5"/>
      </tp>
      <tp>
        <v>358.33279730982395</v>
        <stp/>
        <stp>##V3_BDPV12</stp>
        <stp>XS1731823255 Corp</stp>
        <stp>yas_ispread</stp>
        <stp>[hybrids_03.xlsx]issuerTable!R80C11</stp>
        <tr r="K80" s="5"/>
      </tp>
      <tp>
        <v>358.33279730982395</v>
        <stp/>
        <stp>##V3_BDPV12</stp>
        <stp>XS1731823255 Corp</stp>
        <stp>yas_ispread</stp>
        <stp>[hybrids_03.xlsx]issuerTable!R81C10</stp>
        <tr r="J81" s="5"/>
      </tp>
      <tp>
        <v>368.11073500007575</v>
        <stp/>
        <stp>##V3_BDPV12</stp>
        <stp>EK814844 Corp</stp>
        <stp>yas_ispread</stp>
        <stp>[hybrids_03.xlsx]tkrBBG!R34C16</stp>
        <tr r="P34" s="1"/>
      </tp>
      <tp t="s">
        <v>USD</v>
        <stp/>
        <stp>##V3_BDPV12</stp>
        <stp>AO262515 Corp</stp>
        <stp>crncy</stp>
        <stp>[hybrids_03.xlsx]tkrBBG!R196C12</stp>
        <tr r="L196" s="1"/>
      </tp>
      <tp t="s">
        <v>GBP</v>
        <stp/>
        <stp>##V3_BDPV12</stp>
        <stp>EJ516173 Corp</stp>
        <stp>crncy</stp>
        <stp>[hybrids_03.xlsx]tkrBBG!R100C12</stp>
        <tr r="L100" s="1"/>
      </tp>
      <tp t="s">
        <v>USD</v>
        <stp/>
        <stp>##V3_BDPV12</stp>
        <stp>AO262498 Corp</stp>
        <stp>crncy</stp>
        <stp>[hybrids_03.xlsx]tkrBBG!R195C12</stp>
        <tr r="L195" s="1"/>
      </tp>
      <tp>
        <v>423.42650244387806</v>
        <stp/>
        <stp>##V3_BDPV12</stp>
        <stp>XS2187689380 Corp</stp>
        <stp>yas_ispread</stp>
        <stp>[hybrids_03.xlsx]issuerTable!R29C11</stp>
        <tr r="K29" s="5"/>
      </tp>
      <tp>
        <v>423.42650244387806</v>
        <stp/>
        <stp>##V3_BDPV12</stp>
        <stp>XS2187689380 Corp</stp>
        <stp>yas_ispread</stp>
        <stp>[hybrids_03.xlsx]issuerTable!R30C10</stp>
        <tr r="J30" s="5"/>
      </tp>
      <tp>
        <v>423.42650244387806</v>
        <stp/>
        <stp>##V3_BDPV12</stp>
        <stp>XS2187689380 Corp</stp>
        <stp>yas_ispread</stp>
        <stp>[hybrids_03.xlsx]issuerTable!R41C11</stp>
        <tr r="K41" s="5"/>
      </tp>
      <tp>
        <v>48.751940297273414</v>
        <stp/>
        <stp>##V3_BDPV12</stp>
        <stp>AS322477 Corp</stp>
        <stp>interval_std_dev</stp>
        <stp>[hybrids_03.xlsx]sectorTable!R25C33</stp>
        <stp>calc_interval=30d</stp>
        <stp>market_data_override=sp210</stp>
        <tr r="AG25" s="3"/>
      </tp>
      <tp t="s">
        <v>EUR</v>
        <stp/>
        <stp>##V3_BDPV12</stp>
        <stp>AS322477 Corp</stp>
        <stp>crncy</stp>
        <stp>[hybrids_03.xlsx]tkrBBG!R186C12</stp>
        <tr r="L186" s="1"/>
      </tp>
      <tp t="s">
        <v>XS2010045511</v>
        <stp/>
        <stp>##V3_BDPV12</stp>
        <stp>ZR363807 Corp</stp>
        <stp>ID_ISIN</stp>
        <stp>[hybrids_03.xlsx]tkrBBG!R132C6</stp>
        <tr r="F132" s="1"/>
      </tp>
      <tp t="s">
        <v>PTEDPLOM0017</v>
        <stp/>
        <stp>##V3_BDPV12</stp>
        <stp>ZP454068 Corp</stp>
        <stp>ID_ISIN</stp>
        <stp>[hybrids_03.xlsx]tkrBBG!R148C6</stp>
        <tr r="F148" s="1"/>
      </tp>
      <tp t="s">
        <v>N</v>
        <stp/>
        <stp>##V3_BDPV12</stp>
        <stp>AR738776 Corp</stp>
        <stp>green_bond_loan_indicator</stp>
        <stp>[hybrids_03.xlsx]tkrBBG!R72C21</stp>
        <tr r="U72" s="1"/>
      </tp>
      <tp>
        <v>264.2717472692986</v>
        <stp/>
        <stp>##V3_BDPV12</stp>
        <stp>XS1207054666 Corp</stp>
        <stp>yas_ispread</stp>
        <stp>[hybrids_03.xlsx]maturity!R6C6</stp>
        <tr r="F6" s="7"/>
      </tp>
      <tp>
        <v>196.0833812438465</v>
        <stp/>
        <stp>##V3_BDPV12</stp>
        <stp>XS1413581205 Corp</stp>
        <stp>yas_ispread</stp>
        <stp>[hybrids_03.xlsx]maturity!R6C6</stp>
        <tr r="F6" s="7"/>
      </tp>
      <tp t="s">
        <v>ERFFP 3 1/4 PERP</v>
        <stp/>
        <stp>##V3_BDPV12</stp>
        <stp>AP809058 Corp</stp>
        <stp>security_name</stp>
        <stp>[hybrids_03.xlsx]sectorTable!R26C6</stp>
        <tr r="F26" s="3"/>
      </tp>
      <tp t="s">
        <v>#N/A N/A</v>
        <stp/>
        <stp>##V3_BDPV12</stp>
        <stp>XS0222524372 Corp</stp>
        <stp>yas_ispread</stp>
        <stp>[hybrids_03.xlsx]maturity!R6C6</stp>
        <tr r="F6" s="7"/>
      </tp>
      <tp>
        <v>196.81837737520704</v>
        <stp/>
        <stp>##V3_BDPV12</stp>
        <stp>XS1044811591 Corp</stp>
        <stp>yas_ispread</stp>
        <stp>[hybrids_03.xlsx]maturity!R6C6</stp>
        <tr r="F6" s="7"/>
        <tr r="F6" s="7"/>
      </tp>
      <tp t="s">
        <v>N</v>
        <stp/>
        <stp>##V3_BDPV12</stp>
        <stp>EK814844 Corp</stp>
        <stp>green_bond_loan_indicator</stp>
        <stp>[hybrids_03.xlsx]tkrBBG!R34C21</stp>
        <tr r="U34" s="1"/>
      </tp>
      <tp t="s">
        <v>N</v>
        <stp/>
        <stp>##V3_BDPV12</stp>
        <stp>EK634166 Corp</stp>
        <stp>green_bond_loan_indicator</stp>
        <stp>[hybrids_03.xlsx]tkrBBG!R11C21</stp>
        <tr r="U11" s="1"/>
      </tp>
      <tp>
        <v>1350.630153496262</v>
        <stp/>
        <stp>##V3_BDPV12</stp>
        <stp>FR0012650281 Corp</stp>
        <stp>yas_ispread</stp>
        <stp>[hybrids_03.xlsx]maturity!R6C6</stp>
        <tr r="F6" s="7"/>
      </tp>
      <tp t="s">
        <v>ENGIFP 1 3/8 PERP</v>
        <stp/>
        <stp>##V3_BDPV12</stp>
        <stp>AQ711148 Corp</stp>
        <stp>security_name</stp>
        <stp>[hybrids_03.xlsx]sectorTable!R37C5</stp>
        <tr r="E37" s="3"/>
      </tp>
      <tp t="s">
        <v>N</v>
        <stp/>
        <stp>##V3_BDPV12</stp>
        <stp>EK821917 Corp</stp>
        <stp>green_bond_loan_indicator</stp>
        <stp>[hybrids_03.xlsx]tkrBBG!R92C21</stp>
        <tr r="U92" s="1"/>
      </tp>
      <tp t="s">
        <v>N</v>
        <stp/>
        <stp>##V3_BDPV12</stp>
        <stp>EK041241 Corp</stp>
        <stp>green_bond_loan_indicator</stp>
        <stp>[hybrids_03.xlsx]tkrBBG!R68C21</stp>
        <tr r="U68" s="1"/>
      </tp>
      <tp t="s">
        <v>N</v>
        <stp/>
        <stp>##V3_BDPV12</stp>
        <stp>AX916964 Corp</stp>
        <stp>green_bond_loan_indicator</stp>
        <stp>[hybrids_03.xlsx]tkrBBG!R82C21</stp>
        <tr r="U82" s="1"/>
      </tp>
      <tp t="s">
        <v>05/07/2024</v>
        <stp/>
        <stp>##V3_BDPV12</stp>
        <stp>AX960245 Corp</stp>
        <stp>nxt_call_dt</stp>
        <stp>[hybrids_03.xlsx]tkrBBG!R19C10</stp>
        <tr r="J19" s="1"/>
      </tp>
      <tp t="s">
        <v>BB</v>
        <stp/>
        <stp>##V3_BDPV12</stp>
        <stp>ZP454068 Corp</stp>
        <stp>bb_composite</stp>
        <stp>[hybrids_03.xlsx]tkrBBG!R148C20</stp>
        <tr r="T148" s="1"/>
      </tp>
      <tp t="s">
        <v>BBB-</v>
        <stp/>
        <stp>##V3_BDPV12</stp>
        <stp>FR0013478252 Corp</stp>
        <stp>bb_composite</stp>
        <stp>[hybrids_03.xlsx]sectorTable!R36C16</stp>
        <tr r="P36" s="3"/>
      </tp>
      <tp t="s">
        <v>01/01/2028</v>
        <stp/>
        <stp>##V3_BDPV12</stp>
        <stp>ZR796862 Corp</stp>
        <stp>nxt_call_dt</stp>
        <stp>[hybrids_03.xlsx]tkrBBG!R85C10</stp>
        <tr r="J85" s="1"/>
      </tp>
      <tp t="s">
        <v>18/09/2024</v>
        <stp/>
        <stp>##V3_BDPV12</stp>
        <stp>AZ208021 Corp</stp>
        <stp>nxt_call_dt</stp>
        <stp>[hybrids_03.xlsx]tkrBBG!R13C10</stp>
        <tr r="J13" s="1"/>
      </tp>
      <tp t="s">
        <v>BB+</v>
        <stp/>
        <stp>##V3_BDPV12</stp>
        <stp>XS2077670342 Corp</stp>
        <stp>bb_composite</stp>
        <stp>[hybrids_03.xlsx]sectorTable!R14C16</stp>
        <tr r="P14" s="3"/>
      </tp>
      <tp t="s">
        <v>EUR</v>
        <stp/>
        <stp>##V3_BDPV12</stp>
        <stp>XS1219499032 Corp</stp>
        <stp>crncy</stp>
        <stp>[hybrids_03.xlsx]sectorTable!R38C18</stp>
        <tr r="R38" s="3"/>
      </tp>
      <tp t="s">
        <v>EUR</v>
        <stp/>
        <stp>##V3_BDPV12</stp>
        <stp>EJ891119 Corp</stp>
        <stp>crncy</stp>
        <stp>[hybrids_03.xlsx]tkrBBG!R190C12</stp>
        <tr r="L190" s="1"/>
      </tp>
      <tp t="s">
        <v>EUR</v>
        <stp/>
        <stp>##V3_BDPV12</stp>
        <stp>EK131366 Corp</stp>
        <stp>crncy</stp>
        <stp>[hybrids_03.xlsx]tkrBBG!R151C12</stp>
        <tr r="L151" s="1"/>
      </tp>
      <tp t="s">
        <v>EUR</v>
        <stp/>
        <stp>##V3_BDPV12</stp>
        <stp>EK131372 Corp</stp>
        <stp>crncy</stp>
        <stp>[hybrids_03.xlsx]tkrBBG!R157C12</stp>
        <tr r="L157" s="1"/>
      </tp>
      <tp t="s">
        <v>EUR</v>
        <stp/>
        <stp>##V3_BDPV12</stp>
        <stp>EK811579 Corp</stp>
        <stp>crncy</stp>
        <stp>[hybrids_03.xlsx]tkrBBG!R161C12</stp>
        <tr r="L161" s="1"/>
      </tp>
      <tp t="s">
        <v>EUR</v>
        <stp/>
        <stp>##V3_BDPV12</stp>
        <stp>EJ811600 Corp</stp>
        <stp>crncy</stp>
        <stp>[hybrids_03.xlsx]tkrBBG!R154C12</stp>
        <tr r="L154" s="1"/>
      </tp>
      <tp t="s">
        <v>EUR</v>
        <stp/>
        <stp>##V3_BDPV12</stp>
        <stp>EK811633 Corp</stp>
        <stp>crncy</stp>
        <stp>[hybrids_03.xlsx]tkrBBG!R152C12</stp>
        <tr r="L152" s="1"/>
      </tp>
      <tp t="s">
        <v>EUR</v>
        <stp/>
        <stp>##V3_BDPV12</stp>
        <stp>AW875570 Corp</stp>
        <stp>crncy</stp>
        <stp>[hybrids_03.xlsx]tkrBBG!R147C12</stp>
        <tr r="L147" s="1"/>
      </tp>
      <tp>
        <v>19.678583566525543</v>
        <stp/>
        <stp>##V3_BDPV12</stp>
        <stp>EK821917 Corp</stp>
        <stp>interval_std_dev</stp>
        <stp>[hybrids_03.xlsx]sectorTable!R18C33</stp>
        <stp>calc_interval=30d</stp>
        <stp>market_data_override=sp210</stp>
        <tr r="AG18" s="3"/>
      </tp>
      <tp t="s">
        <v>Y</v>
        <stp/>
        <stp>##V3_BDPV12</stp>
        <stp>ZP870673 Corp</stp>
        <stp>green_bond_loan_indicator</stp>
        <stp>[hybrids_03.xlsx]tkrBBG!R60C21</stp>
        <tr r="U60" s="1"/>
      </tp>
      <tp t="s">
        <v>Y</v>
        <stp/>
        <stp>##V3_BDPV12</stp>
        <stp>ZP707724 Corp</stp>
        <stp>green_bond_loan_indicator</stp>
        <stp>[hybrids_03.xlsx]tkrBBG!R76C21</stp>
        <tr r="U76" s="1"/>
      </tp>
      <tp t="s">
        <v>N</v>
        <stp/>
        <stp>##V3_BDPV12</stp>
        <stp>AR738797 Corp</stp>
        <stp>green_bond_loan_indicator</stp>
        <stp>[hybrids_03.xlsx]tkrBBG!R75C21</stp>
        <tr r="U75" s="1"/>
      </tp>
      <tp t="s">
        <v>N</v>
        <stp/>
        <stp>##V3_BDPV12</stp>
        <stp>AZ018655 Corp</stp>
        <stp>green_bond_loan_indicator</stp>
        <stp>[hybrids_03.xlsx]tkrBBG!R16C21</stp>
        <tr r="U16" s="1"/>
      </tp>
      <tp>
        <v>427.98958913233429</v>
        <stp/>
        <stp>##V3_BDPV12</stp>
        <stp>XS2051471105 Corp</stp>
        <stp>yas_ispread</stp>
        <stp>[hybrids_03.xlsx]maturity!R6C6</stp>
        <tr r="F6" s="7"/>
      </tp>
      <tp>
        <v>18.895176794578489</v>
        <stp/>
        <stp>##V3_BDPV12</stp>
        <stp>DE000A161W62 Corp</stp>
        <stp>yas_ispread</stp>
        <stp>[hybrids_03.xlsx]maturity!R6C6</stp>
        <tr r="F6" s="7"/>
      </tp>
      <tp>
        <v>211.25945493570683</v>
        <stp/>
        <stp>##V3_BDPV12</stp>
        <stp>FR0011697010 Corp</stp>
        <stp>yas_ispread</stp>
        <stp>[hybrids_03.xlsx]maturity!R6C6</stp>
        <tr r="F6" s="7"/>
      </tp>
      <tp>
        <v>156.0007640323611</v>
        <stp/>
        <stp>##V3_BDPV12</stp>
        <stp>XS1115490523 Corp</stp>
        <stp>yas_ispread</stp>
        <stp>[hybrids_03.xlsx]maturity!R6C6</stp>
        <tr r="F6" s="7"/>
      </tp>
      <tp t="s">
        <v>N</v>
        <stp/>
        <stp>##V3_BDPV12</stp>
        <stp>AL211915 Corp</stp>
        <stp>green_bond_loan_indicator</stp>
        <stp>[hybrids_03.xlsx]tkrBBG!R62C21</stp>
        <tr r="U62" s="1"/>
      </tp>
      <tp t="s">
        <v>N</v>
        <stp/>
        <stp>##V3_BDPV12</stp>
        <stp>AZ371883 Corp</stp>
        <stp>green_bond_loan_indicator</stp>
        <stp>[hybrids_03.xlsx]tkrBBG!R91C21</stp>
        <tr r="U91" s="1"/>
      </tp>
      <tp t="s">
        <v>N</v>
        <stp/>
        <stp>##V3_BDPV12</stp>
        <stp>AU654481 Corp</stp>
        <stp>green_bond_loan_indicator</stp>
        <stp>[hybrids_03.xlsx]tkrBBG!R78C21</stp>
        <tr r="U78" s="1"/>
      </tp>
      <tp t="s">
        <v>N</v>
        <stp/>
        <stp>##V3_BDPV12</stp>
        <stp>BJ736567 Corp</stp>
        <stp>green_bond_loan_indicator</stp>
        <stp>[hybrids_03.xlsx]tkrBBG!R10C21</stp>
        <tr r="U10" s="1"/>
      </tp>
      <tp t="s">
        <v>BB+</v>
        <stp/>
        <stp>##V3_BDPV12</stp>
        <stp>FR0013367612 Corp</stp>
        <stp>bb_composite</stp>
        <stp>[hybrids_03.xlsx]sectorTable!R11C15</stp>
        <tr r="O11" s="3"/>
      </tp>
      <tp t="s">
        <v>BBB-</v>
        <stp/>
        <stp>##V3_BDPV12</stp>
        <stp>QJ787834 Corp</stp>
        <stp>bb_composite</stp>
        <stp>[hybrids_03.xlsx]tkrBBG!R116C20</stp>
        <tr r="T116" s="1"/>
      </tp>
      <tp t="s">
        <v>BB</v>
        <stp/>
        <stp>##V3_BDPV12</stp>
        <stp>UV785974 Corp</stp>
        <stp>bb_composite</stp>
        <stp>[hybrids_03.xlsx]tkrBBG!R146C20</stp>
        <tr r="T146" s="1"/>
      </tp>
    </main>
    <main first="bofaddin.rtdserver">
      <tp t="e">
        <v>#N/A</v>
        <stp/>
        <stp>BTCWGET|5905258289504048543</stp>
        <tr r="A4" s="10"/>
        <tr r="E2" s="1"/>
      </tp>
    </main>
    <main first="bloomberg.rtd">
      <tp t="s">
        <v>BB+</v>
        <stp/>
        <stp>##V3_BDPV12</stp>
        <stp>EK888464 Corp</stp>
        <stp>bb_composite</stp>
        <stp>[hybrids_03.xlsx]tkrBBG!R141C20</stp>
        <tr r="T141" s="1"/>
      </tp>
      <tp t="s">
        <v>BB</v>
        <stp/>
        <stp>##V3_BDPV12</stp>
        <stp>EK858869 Corp</stp>
        <stp>bb_composite</stp>
        <stp>[hybrids_03.xlsx]tkrBBG!R112C20</stp>
        <tr r="T112" s="1"/>
      </tp>
      <tp t="s">
        <v>BBB-</v>
        <stp/>
        <stp>##V3_BDPV12</stp>
        <stp>EK785024 Corp</stp>
        <stp>bb_composite</stp>
        <stp>[hybrids_03.xlsx]tkrBBG!R115C20</stp>
        <tr r="T115" s="1"/>
      </tp>
      <tp t="s">
        <v>USD</v>
        <stp/>
        <stp>##V3_BDPV12</stp>
        <stp>EJ530879 Corp</stp>
        <stp>crncy</stp>
        <stp>[hybrids_03.xlsx]tkrBBG!R102C12</stp>
        <tr r="L102" s="1"/>
      </tp>
      <tp t="s">
        <v>EUR</v>
        <stp/>
        <stp>##V3_BDPV12</stp>
        <stp>XS1219498141 Corp</stp>
        <stp>crncy</stp>
        <stp>[hybrids_03.xlsx]sectorTable!R38C17</stp>
        <tr r="Q38" s="3"/>
      </tp>
      <tp>
        <v>418.04711010570043</v>
        <stp/>
        <stp>##V3_BDPV12</stp>
        <stp>XS1799939027 Corp</stp>
        <stp>yas_ispread</stp>
        <stp>[hybrids_03.xlsx]issuerTable!R28C11</stp>
        <tr r="K28" s="5"/>
      </tp>
      <tp>
        <v>418.04711010570043</v>
        <stp/>
        <stp>##V3_BDPV12</stp>
        <stp>XS1799939027 Corp</stp>
        <stp>yas_ispread</stp>
        <stp>[hybrids_03.xlsx]issuerTable!R29C10</stp>
        <tr r="J29" s="5"/>
      </tp>
      <tp>
        <v>418.04711010570043</v>
        <stp/>
        <stp>##V3_BDPV12</stp>
        <stp>XS1799939027 Corp</stp>
        <stp>yas_ispread</stp>
        <stp>[hybrids_03.xlsx]issuerTable!R40C11</stp>
        <tr r="K40" s="5"/>
      </tp>
      <tp>
        <v>366.8993407247998</v>
        <stp/>
        <stp>##V3_BDPV12</stp>
        <stp>XS1933828433 Corp</stp>
        <stp>yas_ispread</stp>
        <stp>[hybrids_03.xlsx]issuerTable!R84C10</stp>
        <tr r="J84" s="5"/>
      </tp>
      <tp>
        <v>366.8993407247998</v>
        <stp/>
        <stp>##V3_BDPV12</stp>
        <stp>XS1933828433 Corp</stp>
        <stp>yas_ispread</stp>
        <stp>[hybrids_03.xlsx]issuerTable!R83C11</stp>
        <tr r="K83" s="5"/>
      </tp>
      <tp t="s">
        <v>USD</v>
        <stp/>
        <stp>##V3_BDPV12</stp>
        <stp>AN964724 Corp</stp>
        <stp>crncy</stp>
        <stp>[hybrids_03.xlsx]tkrBBG!R181C12</stp>
        <tr r="L181" s="1"/>
      </tp>
      <tp t="s">
        <v>EUR</v>
        <stp/>
        <stp>##V3_BDPV12</stp>
        <stp>EK770296 Corp</stp>
        <stp>crncy</stp>
        <stp>[hybrids_03.xlsx]tkrBBG!R137C12</stp>
        <tr r="L137" s="1"/>
      </tp>
      <tp>
        <v>452.55068838071776</v>
        <stp/>
        <stp>##V3_BDPV12</stp>
        <stp>AL211915 Corp</stp>
        <stp>yas_ispread</stp>
        <stp>[hybrids_03.xlsx]tkrBBG!R62C16</stp>
        <tr r="P62" s="1"/>
      </tp>
      <tp t="s">
        <v>USD</v>
        <stp/>
        <stp>##V3_BDPV12</stp>
        <stp>AM714338 Corp</stp>
        <stp>crncy</stp>
        <stp>[hybrids_03.xlsx]tkrBBG!R139C12</stp>
        <tr r="L139" s="1"/>
      </tp>
      <tp>
        <v>24.557757668292545</v>
        <stp/>
        <stp>##V3_BDPV12</stp>
        <stp>AU654481 Corp</stp>
        <stp>interval_std_dev</stp>
        <stp>[hybrids_03.xlsx]sectorTable!R35C33</stp>
        <stp>calc_interval=30d</stp>
        <stp>market_data_override=sp210</stp>
        <tr r="AG35" s="3"/>
      </tp>
      <tp t="s">
        <v>EUR</v>
        <stp/>
        <stp>##V3_BDPV12</stp>
        <stp>XS1115498260 Corp</stp>
        <stp>crncy</stp>
        <stp>[hybrids_03.xlsx]sectorTable!R15C18</stp>
        <tr r="R15" s="3"/>
      </tp>
      <tp t="s">
        <v>EUR</v>
        <stp/>
        <stp>##V3_BDPV12</stp>
        <stp>EJ670730 Corp</stp>
        <stp>crncy</stp>
        <stp>[hybrids_03.xlsx]tkrBBG!R118C12</stp>
        <tr r="L118" s="1"/>
      </tp>
      <tp>
        <v>350.97797395957627</v>
        <stp/>
        <stp>##V3_BDPV12</stp>
        <stp>XS0968913342 Corp</stp>
        <stp>yas_ispread</stp>
        <stp>[hybrids_03.xlsx]issuerTable!R4C10</stp>
        <tr r="J4" s="5"/>
      </tp>
      <tp t="s">
        <v>EUR</v>
        <stp/>
        <stp>##V3_BDPV12</stp>
        <stp>AT214434 Corp</stp>
        <stp>crncy</stp>
        <stp>[hybrids_03.xlsx]tkrBBG!R159C12</stp>
        <tr r="L159" s="1"/>
      </tp>
      <tp t="s">
        <v>EUR</v>
        <stp/>
        <stp>##V3_BDPV12</stp>
        <stp>AT214421 Corp</stp>
        <stp>crncy</stp>
        <stp>[hybrids_03.xlsx]tkrBBG!R155C12</stp>
        <tr r="L155" s="1"/>
      </tp>
      <tp t="s">
        <v>XS1752984440</v>
        <stp/>
        <stp>##V3_BDPV12</stp>
        <stp>AQ713600 Corp</stp>
        <stp>ID_ISIN</stp>
        <stp>[hybrids_03.xlsx]tkrBBG!R179C6</stp>
        <tr r="F179" s="1"/>
      </tp>
      <tp t="s">
        <v>XS2035564975</v>
        <stp/>
        <stp>##V3_BDPV12</stp>
        <stp>AZ851393 Corp</stp>
        <stp>ID_ISIN</stp>
        <stp>[hybrids_03.xlsx]tkrBBG!R107C6</stp>
        <tr r="F107" s="1"/>
      </tp>
      <tp t="s">
        <v>XS1498442521</v>
        <stp/>
        <stp>##V3_BDPV12</stp>
        <stp>QZ677477 Corp</stp>
        <stp>ID_ISIN</stp>
        <stp>[hybrids_03.xlsx]tkrBBG!R110C6</stp>
        <tr r="F110" s="1"/>
      </tp>
      <tp t="s">
        <v>FR0013330529</v>
        <stp/>
        <stp>##V3_BDPV12</stp>
        <stp>AS146424 Corp</stp>
        <stp>ID_ISIN</stp>
        <stp>[hybrids_03.xlsx]tkrBBG!R169C6</stp>
        <tr r="F169" s="1"/>
      </tp>
      <tp>
        <v>405.78606399893164</v>
        <stp/>
        <stp>##V3_BDPV12</stp>
        <stp>XS1629774230 Corp</stp>
        <stp>yas_ispread</stp>
        <stp>[hybrids_03.xlsx]issuerTable!R4C10</stp>
        <tr r="J4" s="5"/>
      </tp>
      <tp t="s">
        <v>IFXGR 2 7/8 PERP</v>
        <stp/>
        <stp>##V3_BDPV12</stp>
        <stp>ZR796682 Corp</stp>
        <stp>security_name</stp>
        <stp>[hybrids_03.xlsx]sectorTable!R27C5</stp>
        <tr r="E27" s="3"/>
      </tp>
      <tp t="s">
        <v>IFXGR 3 5/8 PERP</v>
        <stp/>
        <stp>##V3_BDPV12</stp>
        <stp>ZR796862 Corp</stp>
        <stp>security_name</stp>
        <stp>[hybrids_03.xlsx]sectorTable!R27C6</stp>
        <tr r="F27" s="3"/>
      </tp>
      <tp t="s">
        <v>N</v>
        <stp/>
        <stp>##V3_BDPV12</stp>
        <stp>ZQ376350 Corp</stp>
        <stp>green_bond_loan_indicator</stp>
        <stp>[hybrids_03.xlsx]tkrBBG!R58C21</stp>
        <tr r="U58" s="1"/>
      </tp>
      <tp t="s">
        <v>N</v>
        <stp/>
        <stp>##V3_BDPV12</stp>
        <stp>LW253022 Corp</stp>
        <stp>green_bond_loan_indicator</stp>
        <stp>[hybrids_03.xlsx]tkrBBG!R61C21</stp>
        <tr r="U61" s="1"/>
      </tp>
      <tp t="s">
        <v>N</v>
        <stp/>
        <stp>##V3_BDPV12</stp>
        <stp>EK755342 Corp</stp>
        <stp>green_bond_loan_indicator</stp>
        <stp>[hybrids_03.xlsx]tkrBBG!R46C21</stp>
        <tr r="U46" s="1"/>
      </tp>
      <tp>
        <v>225.56460884744646</v>
        <stp/>
        <stp>##V3_BDPV12</stp>
        <stp>XS1294342792 Corp</stp>
        <stp>yas_ispread</stp>
        <stp>[hybrids_03.xlsx]maturity!R6C6</stp>
        <tr r="F6" s="7"/>
      </tp>
      <tp>
        <v>262.39925044777993</v>
        <stp/>
        <stp>##V3_BDPV12</stp>
        <stp>XS1191320297 Corp</stp>
        <stp>yas_ispread</stp>
        <stp>[hybrids_03.xlsx]maturity!R6C6</stp>
        <tr r="F6" s="7"/>
      </tp>
      <tp t="s">
        <v>N</v>
        <stp/>
        <stp>##V3_BDPV12</stp>
        <stp>BJ924355 Corp</stp>
        <stp>green_bond_loan_indicator</stp>
        <stp>[hybrids_03.xlsx]tkrBBG!R27C21</stp>
        <tr r="U27" s="1"/>
      </tp>
      <tp t="s">
        <v>05/05/2023</v>
        <stp/>
        <stp>##V3_BDPV12</stp>
        <stp>QZ730280 Corp</stp>
        <stp>nxt_call_dt</stp>
        <stp>[hybrids_03.xlsx]tkrBBG!R44C10</stp>
        <tr r="J44" s="1"/>
      </tp>
      <tp t="s">
        <v>BBB-</v>
        <stp/>
        <stp>##V3_BDPV12</stp>
        <stp>EK768069 Corp</stp>
        <stp>bb_composite</stp>
        <stp>[hybrids_03.xlsx]tkrBBG!R134C20</stp>
        <tr r="T134" s="1"/>
      </tp>
      <tp t="s">
        <v>A-</v>
        <stp/>
        <stp>##V3_BDPV12</stp>
        <stp>XS1501167164 Corp</stp>
        <stp>bb_composite</stp>
        <stp>[hybrids_03.xlsx]sectorTable!R28C15</stp>
        <tr r="O28" s="3"/>
      </tp>
      <tp t="s">
        <v>NR</v>
        <stp/>
        <stp>##V3_BDPV12</stp>
        <stp>AZ576858 Corp</stp>
        <stp>bb_composite</stp>
        <stp>[hybrids_03.xlsx]tkrBBG!R180C20</stp>
        <tr r="T180" s="1"/>
      </tp>
      <tp t="s">
        <v>BBB</v>
        <stp/>
        <stp>##V3_BDPV12</stp>
        <stp>XS2011260531 Corp</stp>
        <stp>bb_composite</stp>
        <stp>[hybrids_03.xlsx]sectorTable!R17C15</stp>
        <tr r="O17" s="3"/>
      </tp>
      <tp t="s">
        <v>BBB-</v>
        <stp/>
        <stp>##V3_BDPV12</stp>
        <stp>BK293686 Corp</stp>
        <stp>bb_composite</stp>
        <stp>[hybrids_03.xlsx]tkrBBG!R138C20</stp>
        <tr r="T138" s="1"/>
      </tp>
      <tp t="s">
        <v>BBB-</v>
        <stp/>
        <stp>##V3_BDPV12</stp>
        <stp>XS1713463716 Corp</stp>
        <stp>bb_composite</stp>
        <stp>[hybrids_03.xlsx]sectorTable!R13C15</stp>
        <tr r="O13" s="3"/>
      </tp>
      <tp t="s">
        <v>BBB-</v>
        <stp/>
        <stp>##V3_BDPV12</stp>
        <stp>BK290986 Corp</stp>
        <stp>bb_composite</stp>
        <stp>[hybrids_03.xlsx]tkrBBG!R136C20</stp>
        <tr r="T136" s="1"/>
      </tp>
      <tp t="s">
        <v>GBP</v>
        <stp/>
        <stp>##V3_BDPV12</stp>
        <stp>EK013966 Corp</stp>
        <stp>crncy</stp>
        <stp>[hybrids_03.xlsx]tkrBBG!R122C12</stp>
        <tr r="L122" s="1"/>
      </tp>
      <tp t="s">
        <v>EUR</v>
        <stp/>
        <stp>##V3_BDPV12</stp>
        <stp>BK184880 Corp</stp>
        <stp>crncy</stp>
        <stp>[hybrids_03.xlsx]tkrBBG!R108C12</stp>
        <tr r="L108" s="1"/>
      </tp>
      <tp t="s">
        <v>GBP</v>
        <stp/>
        <stp>##V3_BDPV12</stp>
        <stp>AM717420 Corp</stp>
        <stp>crncy</stp>
        <stp>[hybrids_03.xlsx]tkrBBG!R135C12</stp>
        <tr r="L135" s="1"/>
      </tp>
      <tp t="s">
        <v>EUR</v>
        <stp/>
        <stp>##V3_BDPV12</stp>
        <stp>EK523297 Corp</stp>
        <stp>crncy</stp>
        <stp>[hybrids_03.xlsx]tkrBBG!R192C12</stp>
        <tr r="L192" s="1"/>
      </tp>
      <tp t="s">
        <v>EUR</v>
        <stp/>
        <stp>##V3_BDPV12</stp>
        <stp>EJ723329 Corp</stp>
        <stp>crncy</stp>
        <stp>[hybrids_03.xlsx]tkrBBG!R142C12</stp>
        <tr r="L142" s="1"/>
      </tp>
      <tp t="s">
        <v>USD</v>
        <stp/>
        <stp>##V3_BDPV12</stp>
        <stp>EJ843360 Corp</stp>
        <stp>crncy</stp>
        <stp>[hybrids_03.xlsx]tkrBBG!R123C12</stp>
        <tr r="L123" s="1"/>
      </tp>
      <tp t="s">
        <v>EUR</v>
        <stp/>
        <stp>##V3_BDPV12</stp>
        <stp>EK753416 Corp</stp>
        <stp>crncy</stp>
        <stp>[hybrids_03.xlsx]tkrBBG!R183C12</stp>
        <tr r="L183" s="1"/>
      </tp>
      <tp t="s">
        <v>EUR</v>
        <stp/>
        <stp>##V3_BDPV12</stp>
        <stp>XS1294343337 Corp</stp>
        <stp>crncy</stp>
        <stp>[hybrids_03.xlsx]sectorTable!R32C18</stp>
        <tr r="R32" s="3"/>
      </tp>
      <tp>
        <v>382.74551642911393</v>
        <stp/>
        <stp>##V3_BDPV12</stp>
        <stp>BG013162 Corp</stp>
        <stp>yas_ispread</stp>
        <stp>[hybrids_03.xlsx]tkrBBG!R83C16</stp>
        <tr r="P83" s="1"/>
      </tp>
      <tp t="s">
        <v>GBP</v>
        <stp/>
        <stp>##V3_BDPV12</stp>
        <stp>AZ207973 Corp</stp>
        <stp>crncy</stp>
        <stp>[hybrids_03.xlsx]tkrBBG!R182C12</stp>
        <tr r="L182" s="1"/>
      </tp>
      <tp t="s">
        <v>EUR</v>
        <stp/>
        <stp>##V3_BDPV12</stp>
        <stp>AQ077157 Corp</stp>
        <stp>crncy</stp>
        <stp>[hybrids_03.xlsx]tkrBBG!R143C12</stp>
        <tr r="L143" s="1"/>
      </tp>
      <tp>
        <v>10.192233955683571</v>
        <stp/>
        <stp>##V3_BDPV12</stp>
        <stp>EJ723329 Corp</stp>
        <stp>interval_std_dev</stp>
        <stp>[hybrids_03.xlsx]sectorTable!R22C33</stp>
        <stp>calc_interval=30d</stp>
        <stp>market_data_override=sp210</stp>
        <tr r="AG22" s="3"/>
      </tp>
      <tp>
        <v>228.31259168392793</v>
        <stp/>
        <stp>##V3_BDPV12</stp>
        <stp>XS1048428012 Corp</stp>
        <stp>yas_ispread</stp>
        <stp>[hybrids_03.xlsx]issuerTable!R4C10</stp>
        <tr r="J4" s="5"/>
      </tp>
      <tp t="s">
        <v>DBOERS 2 3/4 02/05/41</v>
        <stp/>
        <stp>##V3_BDPV12</stp>
        <stp>UV391246 Corp</stp>
        <stp>security_name</stp>
        <stp>[hybrids_03.xlsx]sectorTable!R12C5</stp>
        <tr r="E12" s="3"/>
      </tp>
      <tp t="s">
        <v>CPIPGR 4 7/8 PERP</v>
        <stp/>
        <stp>##V3_BDPV12</stp>
        <stp>ZS108668 Corp</stp>
        <stp>security_name</stp>
        <stp>[hybrids_03.xlsx]sectorTable!R25C6</stp>
        <tr r="F25" s="3"/>
      </tp>
      <tp t="s">
        <v>N</v>
        <stp/>
        <stp>##V3_BDPV12</stp>
        <stp>AO148682 Corp</stp>
        <stp>green_bond_loan_indicator</stp>
        <stp>[hybrids_03.xlsx]tkrBBG!R20C21</stp>
        <tr r="U20" s="1"/>
      </tp>
      <tp t="s">
        <v>N</v>
        <stp/>
        <stp>##V3_BDPV12</stp>
        <stp>AU669900 Corp</stp>
        <stp>green_bond_loan_indicator</stp>
        <stp>[hybrids_03.xlsx]tkrBBG!R96C21</stp>
        <tr r="U96" s="1"/>
      </tp>
      <tp t="s">
        <v>BERTEL 3 04/23/75</v>
        <stp/>
        <stp>##V3_BDPV12</stp>
        <stp>EK848378 Corp</stp>
        <stp>security_name</stp>
        <stp>[hybrids_03.xlsx]sectorTable!R31C5</stp>
        <tr r="E31" s="3"/>
      </tp>
      <tp>
        <v>209.23800612786133</v>
        <stp/>
        <stp>##V3_BDPV12</stp>
        <stp>XS1196714429 Corp</stp>
        <stp>yas_ispread</stp>
        <stp>[hybrids_03.xlsx]maturity!R6C6</stp>
        <tr r="F6" s="7"/>
      </tp>
      <tp>
        <v>220.54060286511654</v>
        <stp/>
        <stp>##V3_BDPV12</stp>
        <stp>XS1152338072 Corp</stp>
        <stp>yas_ispread</stp>
        <stp>[hybrids_03.xlsx]maturity!R6C6</stp>
        <tr r="F6" s="7"/>
      </tp>
      <tp>
        <v>347.73107924949926</v>
        <stp/>
        <stp>##V3_BDPV12</stp>
        <stp>XS1405777746 Corp</stp>
        <stp>yas_ispread</stp>
        <stp>[hybrids_03.xlsx]maturity!R6C6</stp>
        <tr r="F6" s="7"/>
      </tp>
      <tp t="s">
        <v>N</v>
        <stp/>
        <stp>##V3_BDPV12</stp>
        <stp>EK864970 Corp</stp>
        <stp>green_bond_loan_indicator</stp>
        <stp>[hybrids_03.xlsx]tkrBBG!R56C21</stp>
        <tr r="U56" s="1"/>
      </tp>
      <tp t="s">
        <v>SEVFP 2 1/2 PERP</v>
        <stp/>
        <stp>##V3_BDPV12</stp>
        <stp>EK821917 Corp</stp>
        <stp>security_name</stp>
        <stp>[hybrids_03.xlsx]sectorTable!R18C5</stp>
        <tr r="E18" s="3"/>
      </tp>
      <tp t="s">
        <v>N</v>
        <stp/>
        <stp>##V3_BDPV12</stp>
        <stp>EJ606316 Corp</stp>
        <stp>green_bond_loan_indicator</stp>
        <stp>[hybrids_03.xlsx]tkrBBG!R57C21</stp>
        <tr r="U57" s="1"/>
      </tp>
      <tp t="s">
        <v>ULFP 2 7/8 PERP</v>
        <stp/>
        <stp>##V3_BDPV12</stp>
        <stp>AS146490 Corp</stp>
        <stp>security_name</stp>
        <stp>[hybrids_03.xlsx]sectorTable!R39C6</stp>
        <tr r="F39" s="3"/>
      </tp>
      <tp t="s">
        <v>N</v>
        <stp/>
        <stp>##V3_BDPV12</stp>
        <stp>AQ234625 Corp</stp>
        <stp>green_bond_loan_indicator</stp>
        <stp>[hybrids_03.xlsx]tkrBBG!R71C21</stp>
        <tr r="U71" s="1"/>
      </tp>
      <tp t="s">
        <v>N</v>
        <stp/>
        <stp>##V3_BDPV12</stp>
        <stp>EK143492 Corp</stp>
        <stp>green_bond_loan_indicator</stp>
        <stp>[hybrids_03.xlsx]tkrBBG!R73C21</stp>
        <tr r="U73" s="1"/>
      </tp>
      <tp t="s">
        <v>N</v>
        <stp/>
        <stp>##V3_BDPV12</stp>
        <stp>AZ207706 Corp</stp>
        <stp>green_bond_loan_indicator</stp>
        <stp>[hybrids_03.xlsx]tkrBBG!R14C21</stp>
        <tr r="U14" s="1"/>
      </tp>
      <tp t="s">
        <v>BBB-</v>
        <stp/>
        <stp>##V3_BDPV12</stp>
        <stp>AN880326 Corp</stp>
        <stp>bb_composite</stp>
        <stp>[hybrids_03.xlsx]tkrBBG!R158C20</stp>
        <tr r="T158" s="1"/>
      </tp>
      <tp t="s">
        <v>NR</v>
        <stp/>
        <stp>##V3_BDPV12</stp>
        <stp>AO262498 Corp</stp>
        <stp>bb_composite</stp>
        <stp>[hybrids_03.xlsx]tkrBBG!R195C20</stp>
        <tr r="T195" s="1"/>
      </tp>
      <tp t="s">
        <v>EUR</v>
        <stp/>
        <stp>##V3_BDPV12</stp>
        <stp>EK642935 Corp</stp>
        <stp>crncy</stp>
        <stp>[hybrids_03.xlsx]tkrBBG!R168C12</stp>
        <tr r="L168" s="1"/>
      </tp>
      <tp t="s">
        <v>EUR</v>
        <stp/>
        <stp>##V3_BDPV12</stp>
        <stp>XS1028599287 Corp</stp>
        <stp>crncy</stp>
        <stp>[hybrids_03.xlsx]sectorTable!R15C17</stp>
        <tr r="Q15" s="3"/>
      </tp>
      <tp>
        <v>21.174204765137244</v>
        <stp/>
        <stp>##V3_BDPV12</stp>
        <stp>AR936992 Corp</stp>
        <stp>interval_std_dev</stp>
        <stp>[hybrids_03.xlsx]sectorTable!R16C33</stp>
        <stp>calc_interval=30d</stp>
        <stp>market_data_override=sp210</stp>
        <tr r="AG16" s="3"/>
      </tp>
      <tp>
        <v>77.995463130829677</v>
        <stp/>
        <stp>##V3_BDPV12</stp>
        <stp>AS146424 Corp</stp>
        <stp>interval_std_dev</stp>
        <stp>[hybrids_03.xlsx]sectorTable!R39C33</stp>
        <stp>calc_interval=30d</stp>
        <stp>market_data_override=sp210</stp>
        <tr r="AG39" s="3"/>
      </tp>
      <tp t="s">
        <v>EUR</v>
        <stp/>
        <stp>##V3_BDPV12</stp>
        <stp>EK872764 Corp</stp>
        <stp>crncy</stp>
        <stp>[hybrids_03.xlsx]tkrBBG!R128C12</stp>
        <tr r="L128" s="1"/>
      </tp>
      <tp t="s">
        <v>EUR</v>
        <stp/>
        <stp>##V3_BDPV12</stp>
        <stp>AZ576858 Corp</stp>
        <stp>crncy</stp>
        <stp>[hybrids_03.xlsx]tkrBBG!R180C12</stp>
        <tr r="L180" s="1"/>
      </tp>
      <tp>
        <v>23.034300188948251</v>
        <stp/>
        <stp>##V3_BDPV12</stp>
        <stp>EK352403 Corp</stp>
        <stp>interval_std_dev</stp>
        <stp>[hybrids_03.xlsx]sectorTable!R14C33</stp>
        <stp>calc_interval=30d</stp>
        <stp>market_data_override=sp210</stp>
        <tr r="AG14" s="3"/>
      </tp>
      <tp t="s">
        <v>EUR</v>
        <stp/>
        <stp>##V3_BDPV12</stp>
        <stp>AS146424 Corp</stp>
        <stp>crncy</stp>
        <stp>[hybrids_03.xlsx]tkrBBG!R169C12</stp>
        <tr r="L169" s="1"/>
      </tp>
      <tp t="s">
        <v>EUR</v>
        <stp/>
        <stp>##V3_BDPV12</stp>
        <stp>AS256491 Corp</stp>
        <stp>crncy</stp>
        <stp>[hybrids_03.xlsx]tkrBBG!R185C12</stp>
        <tr r="L185" s="1"/>
      </tp>
      <tp t="s">
        <v>EUR</v>
        <stp/>
        <stp>##V3_BDPV12</stp>
        <stp>AS146490 Corp</stp>
        <stp>crncy</stp>
        <stp>[hybrids_03.xlsx]tkrBBG!R170C12</stp>
        <tr r="L170" s="1"/>
      </tp>
      <tp t="s">
        <v>EUR</v>
        <stp/>
        <stp>##V3_BDPV12</stp>
        <stp>AQ026565 Corp</stp>
        <stp>crncy</stp>
        <stp>[hybrids_03.xlsx]tkrBBG!R124C12</stp>
        <tr r="L124" s="1"/>
      </tp>
      <tp>
        <v>418.04711010570043</v>
        <stp/>
        <stp>##V3_BDPV12</stp>
        <stp>XS1799939027 Corp</stp>
        <stp>yas_ispread</stp>
        <stp>[hybrids_03.xlsx]issuerTable!R4C10</stp>
        <tr r="J4" s="5"/>
      </tp>
      <tp t="s">
        <v>EUR</v>
        <stp/>
        <stp>##V3_BDPV12</stp>
        <stp>AR936992 Corp</stp>
        <stp>crncy</stp>
        <stp>[hybrids_03.xlsx]tkrBBG!R171C12</stp>
        <tr r="L171" s="1"/>
      </tp>
      <tp t="s">
        <v>EUR</v>
        <stp/>
        <stp>##V3_BDPV12</stp>
        <stp>AX076550 Corp</stp>
        <stp>crncy</stp>
        <stp>[hybrids_03.xlsx]tkrBBG!R126C12</stp>
        <tr r="L126" s="1"/>
      </tp>
      <tp t="s">
        <v>EUR</v>
        <stp/>
        <stp>##V3_BDPV12</stp>
        <stp>AU216832 Corp</stp>
        <stp>crncy</stp>
        <stp>[hybrids_03.xlsx]tkrBBG!R149C12</stp>
        <tr r="L149" s="1"/>
      </tp>
      <tp t="s">
        <v>N</v>
        <stp/>
        <stp>##V3_BDPV12</stp>
        <stp>QJ190880 Corp</stp>
        <stp>green_bond_loan_indicator</stp>
        <stp>[hybrids_03.xlsx]tkrBBG!R49C21</stp>
        <tr r="U49" s="1"/>
      </tp>
      <tp t="s">
        <v>N</v>
        <stp/>
        <stp>##V3_BDPV12</stp>
        <stp>QJ190690 Corp</stp>
        <stp>green_bond_loan_indicator</stp>
        <stp>[hybrids_03.xlsx]tkrBBG!R48C21</stp>
        <tr r="U48" s="1"/>
      </tp>
      <tp t="s">
        <v>N</v>
        <stp/>
        <stp>##V3_BDPV12</stp>
        <stp>ZQ099270 Corp</stp>
        <stp>green_bond_loan_indicator</stp>
        <stp>[hybrids_03.xlsx]tkrBBG!R28C21</stp>
        <tr r="U28" s="1"/>
      </tp>
      <tp>
        <v>295.4678860918383</v>
        <stp/>
        <stp>##V3_BDPV12</stp>
        <stp>XS1498442521 Corp</stp>
        <stp>yas_ispread</stp>
        <stp>[hybrids_03.xlsx]maturity!R6C6</stp>
        <tr r="F6" s="7"/>
      </tp>
      <tp t="s">
        <v>TELIAS 3 04/04/78</v>
        <stp/>
        <stp>##V3_BDPV12</stp>
        <stp>AM938782 Corp</stp>
        <stp>security_name</stp>
        <stp>[hybrids_03.xlsx]sectorTable!R23C5</stp>
        <tr r="E23" s="3"/>
      </tp>
      <tp t="s">
        <v>Y</v>
        <stp/>
        <stp>##V3_BDPV12</stp>
        <stp>AQ711148 Corp</stp>
        <stp>green_bond_loan_indicator</stp>
        <stp>[hybrids_03.xlsx]tkrBBG!R88C21</stp>
        <tr r="U88" s="1"/>
      </tp>
      <tp>
        <v>312.7053834913761</v>
        <stp/>
        <stp>##V3_BDPV12</stp>
        <stp>XS1139494493 Corp</stp>
        <stp>yas_ispread</stp>
        <stp>[hybrids_03.xlsx]maturity!R6C6</stp>
        <tr r="F6" s="7"/>
      </tp>
      <tp t="s">
        <v>BAYNGR 3 3/4 07/01/74</v>
        <stp/>
        <stp>##V3_BDPV12</stp>
        <stp>EK352403 Corp</stp>
        <stp>security_name</stp>
        <stp>[hybrids_03.xlsx]sectorTable!R14C5</stp>
        <tr r="E14" s="3"/>
      </tp>
      <tp t="s">
        <v>N</v>
        <stp/>
        <stp>##V3_BDPV12</stp>
        <stp>BK116008 Corp</stp>
        <stp>green_bond_loan_indicator</stp>
        <stp>[hybrids_03.xlsx]tkrBBG!R41C21</stp>
        <tr r="U41" s="1"/>
      </tp>
      <tp t="s">
        <v>BPLN 3 5/8 PERP</v>
        <stp/>
        <stp>##V3_BDPV12</stp>
        <stp>BK123260 Corp</stp>
        <stp>security_name</stp>
        <stp>[hybrids_03.xlsx]sectorTable!R20C6</stp>
        <tr r="F20" s="3"/>
      </tp>
      <tp t="s">
        <v>N</v>
        <stp/>
        <stp>##V3_BDPV12</stp>
        <stp>EK803079 Corp</stp>
        <stp>green_bond_loan_indicator</stp>
        <stp>[hybrids_03.xlsx]tkrBBG!R33C21</stp>
        <tr r="U33" s="1"/>
      </tp>
      <tp t="s">
        <v>N</v>
        <stp/>
        <stp>##V3_BDPV12</stp>
        <stp>BJ814648 Corp</stp>
        <stp>green_bond_loan_indicator</stp>
        <stp>[hybrids_03.xlsx]tkrBBG!R35C21</stp>
        <tr r="U35" s="1"/>
      </tp>
      <tp t="s">
        <v>11/02/2026</v>
        <stp/>
        <stp>##V3_BDPV12</stp>
        <stp>ZP870673 Corp</stp>
        <stp>nxt_call_dt</stp>
        <stp>[hybrids_03.xlsx]tkrBBG!R60C10</stp>
        <tr r="J60" s="1"/>
      </tp>
      <tp t="s">
        <v>BB</v>
        <stp/>
        <stp>##V3_BDPV12</stp>
        <stp>ZS235422 Corp</stp>
        <stp>bb_composite</stp>
        <stp>[hybrids_03.xlsx]tkrBBG!R176C20</stp>
        <tr r="T176" s="1"/>
      </tp>
      <tp t="s">
        <v>BBB-</v>
        <stp/>
        <stp>##V3_BDPV12</stp>
        <stp>ZR363807 Corp</stp>
        <stp>bb_composite</stp>
        <stp>[hybrids_03.xlsx]tkrBBG!R132C20</stp>
        <tr r="T132" s="1"/>
      </tp>
      <tp t="s">
        <v>01/06/2026</v>
        <stp/>
        <stp>##V3_BDPV12</stp>
        <stp>ZR441424 Corp</stp>
        <stp>nxt_call_dt</stp>
        <stp>[hybrids_03.xlsx]tkrBBG!R94C10</stp>
        <tr r="J94" s="1"/>
      </tp>
      <tp t="s">
        <v>BBB-</v>
        <stp/>
        <stp>##V3_BDPV12</stp>
        <stp>QZ716550 Corp</stp>
        <stp>bb_composite</stp>
        <stp>[hybrids_03.xlsx]tkrBBG!R106C20</stp>
        <tr r="T106" s="1"/>
      </tp>
      <tp t="s">
        <v>03/07/2024</v>
        <stp/>
        <stp>##V3_BDPV12</stp>
        <stp>AU654357 Corp</stp>
        <stp>nxt_call_dt</stp>
        <stp>[hybrids_03.xlsx]tkrBBG!R81C10</stp>
        <tr r="J81" s="1"/>
      </tp>
      <tp t="s">
        <v>NR</v>
        <stp/>
        <stp>##V3_BDPV12</stp>
        <stp>ZP989429 Corp</stp>
        <stp>bb_composite</stp>
        <stp>[hybrids_03.xlsx]tkrBBG!R172C20</stp>
        <tr r="T172" s="1"/>
      </tp>
      <tp t="s">
        <v>BB+</v>
        <stp/>
        <stp>##V3_BDPV12</stp>
        <stp>ZR668027 Corp</stp>
        <stp>bb_composite</stp>
        <stp>[hybrids_03.xlsx]tkrBBG!R174C20</stp>
        <tr r="T174" s="1"/>
      </tp>
      <tp t="s">
        <v>BBB-</v>
        <stp/>
        <stp>##V3_BDPV12</stp>
        <stp>XS1890845875 Corp</stp>
        <stp>bb_composite</stp>
        <stp>[hybrids_03.xlsx]sectorTable!R33C16</stp>
        <tr r="P33" s="3"/>
      </tp>
      <tp t="s">
        <v>BB</v>
        <stp/>
        <stp>##V3_BDPV12</stp>
        <stp>XS1219499032 Corp</stp>
        <stp>bb_composite</stp>
        <stp>[hybrids_03.xlsx]sectorTable!R38C16</stp>
        <tr r="P38" s="3"/>
      </tp>
      <tp t="s">
        <v>BBB-</v>
        <stp/>
        <stp>##V3_BDPV12</stp>
        <stp>EK770296 Corp</stp>
        <stp>bb_composite</stp>
        <stp>[hybrids_03.xlsx]tkrBBG!R137C20</stp>
        <tr r="T137" s="1"/>
      </tp>
      <tp t="s">
        <v>BBB-</v>
        <stp/>
        <stp>##V3_BDPV12</stp>
        <stp>EJ811600 Corp</stp>
        <stp>bb_composite</stp>
        <stp>[hybrids_03.xlsx]tkrBBG!R154C20</stp>
        <tr r="T154" s="1"/>
      </tp>
      <tp t="s">
        <v>BBB-</v>
        <stp/>
        <stp>##V3_BDPV12</stp>
        <stp>EK131372 Corp</stp>
        <stp>bb_composite</stp>
        <stp>[hybrids_03.xlsx]tkrBBG!R157C20</stp>
        <tr r="T157" s="1"/>
      </tp>
      <tp t="s">
        <v>NR</v>
        <stp/>
        <stp>##V3_BDPV12</stp>
        <stp>AR936992 Corp</stp>
        <stp>bb_composite</stp>
        <stp>[hybrids_03.xlsx]tkrBBG!R171C20</stp>
        <tr r="T171" s="1"/>
      </tp>
      <tp t="s">
        <v>NR</v>
        <stp/>
        <stp>##V3_BDPV12</stp>
        <stp>EK642935 Corp</stp>
        <stp>bb_composite</stp>
        <stp>[hybrids_03.xlsx]tkrBBG!R168C20</stp>
        <tr r="T168" s="1"/>
      </tp>
      <tp t="s">
        <v>BBB-</v>
        <stp/>
        <stp>##V3_BDPV12</stp>
        <stp>AM717420 Corp</stp>
        <stp>bb_composite</stp>
        <stp>[hybrids_03.xlsx]tkrBBG!R135C20</stp>
        <tr r="T135" s="1"/>
      </tp>
      <tp t="s">
        <v>B</v>
        <stp/>
        <stp>##V3_BDPV12</stp>
        <stp>ED984069 Corp</stp>
        <stp>bb_composite</stp>
        <stp>[hybrids_03.xlsx]tkrBBG!R189C20</stp>
        <tr r="T189" s="1"/>
      </tp>
      <tp t="s">
        <v>NR</v>
        <stp/>
        <stp>##V3_BDPV12</stp>
        <stp>AO971106 Corp</stp>
        <stp>bb_composite</stp>
        <stp>[hybrids_03.xlsx]tkrBBG!R173C20</stp>
        <tr r="T173" s="1"/>
      </tp>
      <tp t="s">
        <v>BB+</v>
        <stp/>
        <stp>##V3_BDPV12</stp>
        <stp>EK825033 Corp</stp>
        <stp>bb_composite</stp>
        <stp>[hybrids_03.xlsx]tkrBBG!R129C20</stp>
        <tr r="T129" s="1"/>
      </tp>
      <tp t="s">
        <v>NR</v>
        <stp/>
        <stp>##V3_BDPV12</stp>
        <stp>AQ713600 Corp</stp>
        <stp>bb_composite</stp>
        <stp>[hybrids_03.xlsx]tkrBBG!R179C20</stp>
        <tr r="T179" s="1"/>
      </tp>
      <tp t="s">
        <v>NR</v>
        <stp/>
        <stp>##V3_BDPV12</stp>
        <stp>BJ980509 Corp</stp>
        <stp>bb_composite</stp>
        <stp>[hybrids_03.xlsx]tkrBBG!R156C20</stp>
        <tr r="T156" s="1"/>
      </tp>
      <tp t="s">
        <v>BBB-</v>
        <stp/>
        <stp>##V3_BDPV12</stp>
        <stp>EK117900 Corp</stp>
        <stp>bb_composite</stp>
        <stp>[hybrids_03.xlsx]tkrBBG!R105C20</stp>
        <tr r="T105" s="1"/>
      </tp>
      <tp t="s">
        <v>BBB-</v>
        <stp/>
        <stp>##V3_BDPV12</stp>
        <stp>EK117900 Corp</stp>
        <stp>bb_composite</stp>
        <stp>[hybrids_03.xlsx]tkrBBG!R104C20</stp>
        <tr r="T104" s="1"/>
      </tp>
      <tp>
        <v>342.97213334017192</v>
        <stp/>
        <stp>##V3_BDPV12</stp>
        <stp>EK848378 Corp</stp>
        <stp>yas_ispread</stp>
        <stp>[hybrids_03.xlsx]tkrBBG!R55C16</stp>
        <tr r="P55" s="1"/>
      </tp>
      <tp>
        <v>164.20312621102232</v>
        <stp/>
        <stp>##V3_BDPV12</stp>
        <stp>EK755354 Corp</stp>
        <stp>yas_ispread</stp>
        <stp>[hybrids_03.xlsx]tkrBBG!R42C16</stp>
        <tr r="P42" s="1"/>
      </tp>
      <tp>
        <v>226.45955853785162</v>
        <stp/>
        <stp>##V3_BDPV12</stp>
        <stp>EK755342 Corp</stp>
        <stp>yas_ispread</stp>
        <stp>[hybrids_03.xlsx]tkrBBG!R46C16</stp>
        <tr r="P46" s="1"/>
      </tp>
      <tp>
        <v>320.12947085824817</v>
        <stp/>
        <stp>##V3_BDPV12</stp>
        <stp>AL243419 Corp</stp>
        <stp>yas_ispread</stp>
        <stp>[hybrids_03.xlsx]tkrBBG!R18C16</stp>
        <tr r="P18" s="1"/>
      </tp>
      <tp t="s">
        <v>USD</v>
        <stp/>
        <stp>##V3_BDPV12</stp>
        <stp>AM679347 Corp</stp>
        <stp>crncy</stp>
        <stp>[hybrids_03.xlsx]tkrBBG!R193C12</stp>
        <tr r="L193" s="1"/>
      </tp>
      <tp>
        <v>277.24580939201246</v>
        <stp/>
        <stp>##V3_BDPV12</stp>
        <stp>AN206662 Corp</stp>
        <stp>yas_ispread</stp>
        <stp>[hybrids_03.xlsx]tkrBBG!R93C16</stp>
        <tr r="P93" s="1"/>
      </tp>
      <tp>
        <v>399.00220289784471</v>
        <stp/>
        <stp>##V3_BDPV12</stp>
        <stp>XS2187689034 Corp</stp>
        <stp>yas_ispread</stp>
        <stp>[hybrids_03.xlsx]issuerTable!R26C10</stp>
        <tr r="J26" s="5"/>
      </tp>
      <tp>
        <v>399.00220289784471</v>
        <stp/>
        <stp>##V3_BDPV12</stp>
        <stp>XS2187689034 Corp</stp>
        <stp>yas_ispread</stp>
        <stp>[hybrids_03.xlsx]issuerTable!R25C11</stp>
        <tr r="K25" s="5"/>
      </tp>
      <tp>
        <v>340.88743749893797</v>
        <stp/>
        <stp>##V3_BDPV12</stp>
        <stp>EJ516233 Corp</stp>
        <stp>yas_ispread</stp>
        <stp>[hybrids_03.xlsx]tkrBBG!R97C16</stp>
        <tr r="P97" s="1"/>
      </tp>
      <tp t="s">
        <v>XS1720192696</v>
        <stp/>
        <stp>##V3_BDPV12</stp>
        <stp>AQ077157 Corp</stp>
        <stp>ID_ISIN</stp>
        <stp>[hybrids_03.xlsx]tkrBBG!R143C6</stp>
        <tr r="F143" s="1"/>
      </tp>
      <tp t="s">
        <v>FR0013457157</v>
        <stp/>
        <stp>##V3_BDPV12</stp>
        <stp>ZQ258633 Corp</stp>
        <stp>ID_ISIN</stp>
        <stp>[hybrids_03.xlsx]tkrBBG!R164C6</stp>
        <tr r="F164" s="1"/>
      </tp>
      <tp t="s">
        <v>EUR</v>
        <stp/>
        <stp>##V3_BDPV12</stp>
        <stp>AP909674 Corp</stp>
        <stp>crncy</stp>
        <stp>[hybrids_03.xlsx]tkrBBG!R167C12</stp>
        <tr r="L167" s="1"/>
      </tp>
      <tp>
        <v>209.133755216487</v>
        <stp/>
        <stp>##V3_BDPV12</stp>
        <stp>XS1501167164 Corp</stp>
        <stp>yas_ispread</stp>
        <stp>[hybrids_03.xlsx]sectorTable!R28C11</stp>
        <tr r="K28" s="3"/>
      </tp>
      <tp t="s">
        <v>XS1934875219</v>
        <stp/>
        <stp>##V3_BDPV12</stp>
        <stp>AX691342 Corp</stp>
        <stp>ID_ISIN</stp>
        <stp>[hybrids_03.xlsx]tkrBBG!R188C6</stp>
        <tr r="F188" s="1"/>
      </tp>
      <tp t="s">
        <v>XS1757377400</v>
        <stp/>
        <stp>##V3_BDPV12</stp>
        <stp>AR008123 Corp</stp>
        <stp>ID_ISIN</stp>
        <stp>[hybrids_03.xlsx]tkrBBG!R140C6</stp>
        <tr r="F140" s="1"/>
      </tp>
      <tp>
        <v>285.07251041170332</v>
        <stp/>
        <stp>##V3_BDPV12</stp>
        <stp>XS1219499032 Corp</stp>
        <stp>yas_ispread</stp>
        <stp>[hybrids_03.xlsx]sectorTable!R38C12</stp>
        <tr r="L38" s="3"/>
      </tp>
      <tp>
        <v>233.90209566291938</v>
        <stp/>
        <stp>##V3_BDPV12</stp>
        <stp>XS1501166869 Corp</stp>
        <stp>yas_ispread</stp>
        <stp>[hybrids_03.xlsx]sectorTable!R28C12</stp>
        <tr r="L28" s="3"/>
      </tp>
      <tp t="s">
        <v>N</v>
        <stp/>
        <stp>##V3_BDPV12</stp>
        <stp>ZQ100348 Corp</stp>
        <stp>green_bond_loan_indicator</stp>
        <stp>[hybrids_03.xlsx]tkrBBG!R29C21</stp>
        <tr r="U29" s="1"/>
      </tp>
      <tp>
        <v>189.79496314492047</v>
        <stp/>
        <stp>##V3_BDPV12</stp>
        <stp>XS1405770907 Corp</stp>
        <stp>yas_ispread</stp>
        <stp>[hybrids_03.xlsx]maturity!R6C6</stp>
        <tr r="F6" s="7"/>
      </tp>
      <tp t="s">
        <v>N</v>
        <stp/>
        <stp>##V3_BDPV12</stp>
        <stp>AP809058 Corp</stp>
        <stp>green_bond_loan_indicator</stp>
        <stp>[hybrids_03.xlsx]tkrBBG!R23C21</stp>
        <tr r="U23" s="1"/>
      </tp>
      <tp>
        <v>142.37329308142074</v>
        <stp/>
        <stp>##V3_BDPV12</stp>
        <stp>XS0954674825 Corp</stp>
        <stp>yas_ispread</stp>
        <stp>[hybrids_03.xlsx]maturity!R6C6</stp>
        <tr r="F6" s="7"/>
      </tp>
      <tp>
        <v>170.92244280030258</v>
        <stp/>
        <stp>##V3_BDPV12</stp>
        <stp>XS1195201931 Corp</stp>
        <stp>yas_ispread</stp>
        <stp>[hybrids_03.xlsx]maturity!R6C6</stp>
        <tr r="F6" s="7"/>
      </tp>
      <tp t="s">
        <v>N</v>
        <stp/>
        <stp>##V3_BDPV12</stp>
        <stp>AP691131 Corp</stp>
        <stp>green_bond_loan_indicator</stp>
        <stp>[hybrids_03.xlsx]tkrBBG!R24C21</stp>
        <tr r="U24" s="1"/>
      </tp>
      <tp t="s">
        <v>NTGYSM 3 3/8 PERP</v>
        <stp/>
        <stp>##V3_BDPV12</stp>
        <stp>EK872764 Corp</stp>
        <stp>security_name</stp>
        <stp>[hybrids_03.xlsx]sectorTable!R10C6</stp>
        <tr r="F10" s="3"/>
      </tp>
      <tp t="s">
        <v>ENGIFP 1 5/8 PERP</v>
        <stp/>
        <stp>##V3_BDPV12</stp>
        <stp>AZ371883 Corp</stp>
        <stp>security_name</stp>
        <stp>[hybrids_03.xlsx]sectorTable!R37C6</stp>
        <tr r="F37" s="3"/>
      </tp>
      <tp t="s">
        <v>N</v>
        <stp/>
        <stp>##V3_BDPV12</stp>
        <stp>BJ815149 Corp</stp>
        <stp>green_bond_loan_indicator</stp>
        <stp>[hybrids_03.xlsx]tkrBBG!R36C21</stp>
        <tr r="U36" s="1"/>
      </tp>
      <tp t="s">
        <v>BBB-</v>
        <stp/>
        <stp>##V3_BDPV12</stp>
        <stp>ZR363806 Corp</stp>
        <stp>bb_composite</stp>
        <stp>[hybrids_03.xlsx]tkrBBG!R131C20</stp>
        <tr r="T131" s="1"/>
      </tp>
      <tp t="s">
        <v>09/12/2021</v>
        <stp/>
        <stp>##V3_BDPV12</stp>
        <stp>UV853118 Corp</stp>
        <stp>nxt_call_dt</stp>
        <stp>[hybrids_03.xlsx]tkrBBG!R30C10</stp>
        <tr r="J30" s="1"/>
      </tp>
      <tp t="s">
        <v>11/08/2022</v>
        <stp/>
        <stp>##V3_BDPV12</stp>
        <stp>ZR457518 Corp</stp>
        <stp>nxt_call_dt</stp>
        <stp>[hybrids_03.xlsx]tkrBBG!R21C10</stp>
        <tr r="J21" s="1"/>
      </tp>
      <tp t="s">
        <v>05/02/2027</v>
        <stp/>
        <stp>##V3_BDPV12</stp>
        <stp>ZP707724 Corp</stp>
        <stp>nxt_call_dt</stp>
        <stp>[hybrids_03.xlsx]tkrBBG!R76C10</stp>
        <tr r="J76" s="1"/>
      </tp>
      <tp t="s">
        <v>BBB-</v>
        <stp/>
        <stp>##V3_BDPV12</stp>
        <stp>QZ677477 Corp</stp>
        <stp>bb_composite</stp>
        <stp>[hybrids_03.xlsx]tkrBBG!R110C20</stp>
        <tr r="T110" s="1"/>
      </tp>
      <tp t="s">
        <v>03/09/2027</v>
        <stp/>
        <stp>##V3_BDPV12</stp>
        <stp>ZQ782646 Corp</stp>
        <stp>nxt_call_dt</stp>
        <stp>[hybrids_03.xlsx]tkrBBG!R99C10</stp>
        <tr r="J99" s="1"/>
      </tp>
      <tp t="s">
        <v>19/12/2026</v>
        <stp/>
        <stp>##V3_BDPV12</stp>
        <stp>ZR570567 Corp</stp>
        <stp>nxt_call_dt</stp>
        <stp>[hybrids_03.xlsx]tkrBBG!R67C10</stp>
        <tr r="J67" s="1"/>
      </tp>
      <tp t="s">
        <v>18/05/2022</v>
        <stp/>
        <stp>##V3_BDPV12</stp>
        <stp>LW068019 Corp</stp>
        <stp>nxt_call_dt</stp>
        <stp>[hybrids_03.xlsx]tkrBBG!R43C10</stp>
        <tr r="J43" s="1"/>
      </tp>
      <tp t="s">
        <v>07/03/2023</v>
        <stp/>
        <stp>##V3_BDPV12</stp>
        <stp>AQ234625 Corp</stp>
        <stp>nxt_call_dt</stp>
        <stp>[hybrids_03.xlsx]tkrBBG!R71C10</stp>
        <tr r="J71" s="1"/>
      </tp>
      <tp t="s">
        <v>02/01/2022</v>
        <stp/>
        <stp>##V3_BDPV12</stp>
        <stp>LW253022 Corp</stp>
        <stp>nxt_call_dt</stp>
        <stp>[hybrids_03.xlsx]tkrBBG!R61C10</stp>
        <tr r="J61" s="1"/>
      </tp>
      <tp t="s">
        <v>BBB-</v>
        <stp/>
        <stp>##V3_BDPV12</stp>
        <stp>XS1115498260 Corp</stp>
        <stp>bb_composite</stp>
        <stp>[hybrids_03.xlsx]sectorTable!R15C16</stp>
        <tr r="P15" s="3"/>
      </tp>
      <tp t="s">
        <v>BB</v>
        <stp/>
        <stp>##V3_BDPV12</stp>
        <stp>AW798439 Corp</stp>
        <stp>bb_composite</stp>
        <stp>[hybrids_03.xlsx]tkrBBG!R163C20</stp>
        <tr r="T163" s="1"/>
      </tp>
      <tp t="s">
        <v>#N/A N/A</v>
        <stp/>
        <stp>##V3_BDPV12</stp>
        <stp>AM679347 Corp</stp>
        <stp>bb_composite</stp>
        <stp>[hybrids_03.xlsx]tkrBBG!R193C20</stp>
        <tr r="T193" s="1"/>
      </tp>
      <tp t="s">
        <v>BBB-</v>
        <stp/>
        <stp>##V3_BDPV12</stp>
        <stp>AT214421 Corp</stp>
        <stp>bb_composite</stp>
        <stp>[hybrids_03.xlsx]tkrBBG!R155C20</stp>
        <tr r="T155" s="1"/>
      </tp>
      <tp t="s">
        <v>CCC</v>
        <stp/>
        <stp>##V3_BDPV12</stp>
        <stp>EJ891119 Corp</stp>
        <stp>bb_composite</stp>
        <stp>[hybrids_03.xlsx]tkrBBG!R190C20</stp>
        <tr r="T190" s="1"/>
      </tp>
      <tp t="s">
        <v>BBB</v>
        <stp/>
        <stp>##V3_BDPV12</stp>
        <stp>AS146424 Corp</stp>
        <stp>bb_composite</stp>
        <stp>[hybrids_03.xlsx]tkrBBG!R169C20</stp>
        <tr r="T169" s="1"/>
      </tp>
      <tp t="s">
        <v>BB+</v>
        <stp/>
        <stp>##V3_BDPV12</stp>
        <stp>AQ077157 Corp</stp>
        <stp>bb_composite</stp>
        <stp>[hybrids_03.xlsx]tkrBBG!R143C20</stp>
        <tr r="T143" s="1"/>
      </tp>
      <tp t="s">
        <v>BBB-</v>
        <stp/>
        <stp>##V3_BDPV12</stp>
        <stp>EJ575377 Corp</stp>
        <stp>bb_composite</stp>
        <stp>[hybrids_03.xlsx]tkrBBG!R133C20</stp>
        <tr r="T133" s="1"/>
      </tp>
      <tp t="s">
        <v>BBB-</v>
        <stp/>
        <stp>##V3_BDPV12</stp>
        <stp>XS1713463559 Corp</stp>
        <stp>bb_composite</stp>
        <stp>[hybrids_03.xlsx]sectorTable!R13C16</stp>
        <tr r="P13" s="3"/>
      </tp>
      <tp t="s">
        <v>NR</v>
        <stp/>
        <stp>##V3_BDPV12</stp>
        <stp>BJ980938 Corp</stp>
        <stp>bb_composite</stp>
        <stp>[hybrids_03.xlsx]tkrBBG!R160C20</stp>
        <tr r="T160" s="1"/>
      </tp>
      <tp>
        <v>298.89388957345153</v>
        <stp/>
        <stp>##V3_BDPV12</stp>
        <stp>AO148682 Corp</stp>
        <stp>yas_ispread</stp>
        <stp>[hybrids_03.xlsx]tkrBBG!R20C16</stp>
        <tr r="P20" s="1"/>
      </tp>
      <tp>
        <v>357.50904546755493</v>
        <stp/>
        <stp>##V3_BDPV12</stp>
        <stp>XS1050461034 Corp</stp>
        <stp>yas_ispread</stp>
        <stp>[hybrids_03.xlsx]issuerTable!R94C10</stp>
        <tr r="J94" s="5"/>
      </tp>
      <tp>
        <v>357.50904546755493</v>
        <stp/>
        <stp>##V3_BDPV12</stp>
        <stp>XS1050461034 Corp</stp>
        <stp>yas_ispread</stp>
        <stp>[hybrids_03.xlsx]issuerTable!R82C11</stp>
        <tr r="K82" s="5"/>
      </tp>
      <tp>
        <v>357.50904546755493</v>
        <stp/>
        <stp>##V3_BDPV12</stp>
        <stp>XS1050461034 Corp</stp>
        <stp>yas_ispread</stp>
        <stp>[hybrids_03.xlsx]issuerTable!R83C10</stp>
        <tr r="J83" s="5"/>
      </tp>
      <tp>
        <v>151.91765394056057</v>
        <stp/>
        <stp>##V3_BDPV12</stp>
        <stp>BJ924355 Corp</stp>
        <stp>yas_ispread</stp>
        <stp>[hybrids_03.xlsx]tkrBBG!R27C16</stp>
        <tr r="P27" s="1"/>
      </tp>
      <tp>
        <v>292.81459676290524</v>
        <stp/>
        <stp>##V3_BDPV12</stp>
        <stp>QJ993374 Corp</stp>
        <stp>yas_ispread</stp>
        <stp>[hybrids_03.xlsx]tkrBBG!R32C16</stp>
        <tr r="P32" s="1"/>
      </tp>
      <tp t="s">
        <v>EUR</v>
        <stp/>
        <stp>##V3_BDPV12</stp>
        <stp>AM888722 Corp</stp>
        <stp>crncy</stp>
        <stp>[hybrids_03.xlsx]tkrBBG!R114C12</stp>
        <tr r="L114" s="1"/>
      </tp>
      <tp>
        <v>27.896427086141586</v>
        <stp/>
        <stp>##V3_BDPV12</stp>
        <stp>AR738776 Corp</stp>
        <stp>interval_std_dev</stp>
        <stp>[hybrids_03.xlsx]sectorTable!R34C33</stp>
        <stp>calc_interval=30d</stp>
        <stp>market_data_override=sp210</stp>
        <tr r="AG34" s="3"/>
      </tp>
      <tp>
        <v>181.06228517940772</v>
        <stp/>
        <stp>##V3_BDPV12</stp>
        <stp>EK648265 Corp</stp>
        <stp>yas_ispread</stp>
        <stp>[hybrids_03.xlsx]tkrBBG!R12C16</stp>
        <tr r="P12" s="1"/>
      </tp>
      <tp>
        <v>209.08735392624257</v>
        <stp/>
        <stp>##V3_BDPV12</stp>
        <stp>EK041235 Corp</stp>
        <stp>yas_ispread</stp>
        <stp>[hybrids_03.xlsx]tkrBBG!R64C16</stp>
        <tr r="P64" s="1"/>
      </tp>
      <tp>
        <v>175.09073273311756</v>
        <stp/>
        <stp>##V3_BDPV12</stp>
        <stp>EK041241 Corp</stp>
        <stp>yas_ispread</stp>
        <stp>[hybrids_03.xlsx]tkrBBG!R68C16</stp>
        <tr r="P68" s="1"/>
      </tp>
      <tp>
        <v>233.19474724125061</v>
        <stp/>
        <stp>##V3_BDPV12</stp>
        <stp>EK293278 Corp</stp>
        <stp>yas_ispread</stp>
        <stp>[hybrids_03.xlsx]tkrBBG!R89C16</stp>
        <tr r="P89" s="1"/>
      </tp>
      <tp>
        <v>320.57139783578685</v>
        <stp/>
        <stp>##V3_BDPV12</stp>
        <stp>BK122273 Corp</stp>
        <stp>yas_ispread</stp>
        <stp>[hybrids_03.xlsx]tkrBBG!R37C16</stp>
        <tr r="P37" s="1"/>
      </tp>
      <tp>
        <v>357.13683192171663</v>
        <stp/>
        <stp>##V3_BDPV12</stp>
        <stp>BK123260 Corp</stp>
        <stp>yas_ispread</stp>
        <stp>[hybrids_03.xlsx]tkrBBG!R38C16</stp>
        <tr r="P38" s="1"/>
      </tp>
      <tp>
        <v>361.17219743412892</v>
        <stp/>
        <stp>##V3_BDPV12</stp>
        <stp>EJ606316 Corp</stp>
        <stp>yas_ispread</stp>
        <stp>[hybrids_03.xlsx]tkrBBG!R57C16</stp>
        <tr r="P57" s="1"/>
      </tp>
      <tp t="s">
        <v>EUR</v>
        <stp/>
        <stp>##V3_BDPV12</stp>
        <stp>AR008123 Corp</stp>
        <stp>crncy</stp>
        <stp>[hybrids_03.xlsx]tkrBBG!R140C12</stp>
        <tr r="L140" s="1"/>
      </tp>
      <tp t="s">
        <v>EUR</v>
        <stp/>
        <stp>##V3_BDPV12</stp>
        <stp>AW798439 Corp</stp>
        <stp>crncy</stp>
        <stp>[hybrids_03.xlsx]tkrBBG!R163C12</stp>
        <tr r="L163" s="1"/>
      </tp>
      <tp t="s">
        <v>XS1982704824</v>
        <stp/>
        <stp>##V3_BDPV12</stp>
        <stp>ZS108668 Corp</stp>
        <stp>ID_ISIN</stp>
        <stp>[hybrids_03.xlsx]tkrBBG!R187C6</stp>
        <tr r="F187" s="1"/>
      </tp>
      <tp t="s">
        <v>XS2010032618</v>
        <stp/>
        <stp>##V3_BDPV12</stp>
        <stp>ZP659512 Corp</stp>
        <stp>ID_ISIN</stp>
        <stp>[hybrids_03.xlsx]tkrBBG!R177C6</stp>
        <tr r="F177" s="1"/>
      </tp>
      <tp t="s">
        <v>XS2027946610</v>
        <stp/>
        <stp>##V3_BDPV12</stp>
        <stp>AZ576858 Corp</stp>
        <stp>ID_ISIN</stp>
        <stp>[hybrids_03.xlsx]tkrBBG!R180C6</stp>
        <tr r="F180" s="1"/>
      </tp>
      <tp t="s">
        <v>XS1797138960</v>
        <stp/>
        <stp>##V3_BDPV12</stp>
        <stp>AR810587 Corp</stp>
        <stp>ID_ISIN</stp>
        <stp>[hybrids_03.xlsx]tkrBBG!R125C6</stp>
        <tr r="F125" s="1"/>
      </tp>
      <tp>
        <v>22.874391333957163</v>
        <stp/>
        <stp>##V3_BDPV12</stp>
        <stp>AM938782 Corp</stp>
        <stp>interval_std_dev</stp>
        <stp>[hybrids_03.xlsx]sectorTable!R23C33</stp>
        <stp>calc_interval=30d</stp>
        <stp>market_data_override=sp210</stp>
        <tr r="AG23" s="3"/>
      </tp>
      <tp>
        <v>399.00220289784471</v>
        <stp/>
        <stp>##V3_BDPV12</stp>
        <stp>XS2187689034 Corp</stp>
        <stp>yas_ispread</stp>
        <stp>[hybrids_03.xlsx]issuerTable!R4C10</stp>
        <tr r="J4" s="5"/>
      </tp>
      <tp t="s">
        <v>XS1811181566</v>
        <stp/>
        <stp>##V3_BDPV12</stp>
        <stp>AS256491 Corp</stp>
        <stp>ID_ISIN</stp>
        <stp>[hybrids_03.xlsx]tkrBBG!R185C6</stp>
        <tr r="F185" s="1"/>
      </tp>
      <tp t="s">
        <v>SBBBSS 4 5/8 PERP</v>
        <stp/>
        <stp>##V3_BDPV12</stp>
        <stp>ZS235422 Corp</stp>
        <stp>security_name</stp>
        <stp>[hybrids_03.xlsx]sectorTable!R21C5</stp>
        <tr r="E21" s="3"/>
      </tp>
      <tp t="s">
        <v>N</v>
        <stp/>
        <stp>##V3_BDPV12</stp>
        <stp>ZR796862 Corp</stp>
        <stp>green_bond_loan_indicator</stp>
        <stp>[hybrids_03.xlsx]tkrBBG!R85C21</stp>
        <tr r="U85" s="1"/>
      </tp>
      <tp t="s">
        <v>N</v>
        <stp/>
        <stp>##V3_BDPV12</stp>
        <stp>ZR796682 Corp</stp>
        <stp>green_bond_loan_indicator</stp>
        <stp>[hybrids_03.xlsx]tkrBBG!R84C21</stp>
        <tr r="U84" s="1"/>
      </tp>
      <tp t="s">
        <v>N</v>
        <stp/>
        <stp>##V3_BDPV12</stp>
        <stp>QZ730458 Corp</stp>
        <stp>green_bond_loan_indicator</stp>
        <stp>[hybrids_03.xlsx]tkrBBG!R47C21</stp>
        <tr r="U47" s="1"/>
      </tp>
      <tp t="s">
        <v>DBHNGR 0.95 PERP</v>
        <stp/>
        <stp>##V3_BDPV12</stp>
        <stp>ZQ099270 Corp</stp>
        <stp>security_name</stp>
        <stp>[hybrids_03.xlsx]sectorTable!R29C5</stp>
        <tr r="E29" s="3"/>
      </tp>
      <tp>
        <v>230.25996536434539</v>
        <stp/>
        <stp>##V3_BDPV12</stp>
        <stp>XS1117300837 Corp</stp>
        <stp>yas_ispread</stp>
        <stp>[hybrids_03.xlsx]maturity!R6C6</stp>
        <tr r="F6" s="7"/>
      </tp>
      <tp t="s">
        <v>N</v>
        <stp/>
        <stp>##V3_BDPV12</stp>
        <stp>AR887333 Corp</stp>
        <stp>green_bond_loan_indicator</stp>
        <stp>[hybrids_03.xlsx]tkrBBG!R25C21</stp>
        <tr r="U25" s="1"/>
      </tp>
      <tp t="s">
        <v>CPIPGR 4 3/8 PERP</v>
        <stp/>
        <stp>##V3_BDPV12</stp>
        <stp>AS322477 Corp</stp>
        <stp>security_name</stp>
        <stp>[hybrids_03.xlsx]sectorTable!R25C5</stp>
        <tr r="E25" s="3"/>
      </tp>
      <tp t="s">
        <v>01/01/2025</v>
        <stp/>
        <stp>##V3_BDPV12</stp>
        <stp>ZR796682 Corp</stp>
        <stp>nxt_call_dt</stp>
        <stp>[hybrids_03.xlsx]tkrBBG!R84C10</stp>
        <tr r="J84" s="1"/>
      </tp>
      <tp t="s">
        <v>05/11/2020</v>
        <stp/>
        <stp>##V3_BDPV12</stp>
        <stp>UV391246 Corp</stp>
        <stp>nxt_call_dt</stp>
        <stp>[hybrids_03.xlsx]tkrBBG!R26C10</stp>
        <tr r="J26" s="1"/>
      </tp>
      <tp t="s">
        <v>BB</v>
        <stp/>
        <stp>##V3_BDPV12</stp>
        <stp>UV323151 Corp</stp>
        <stp>bb_composite</stp>
        <stp>[hybrids_03.xlsx]tkrBBG!R113C20</stp>
        <tr r="T113" s="1"/>
      </tp>
      <tp t="s">
        <v>24/06/2027</v>
        <stp/>
        <stp>##V3_BDPV12</stp>
        <stp>ZR655675 Corp</stp>
        <stp>nxt_call_dt</stp>
        <stp>[hybrids_03.xlsx]tkrBBG!R77C10</stp>
        <tr r="J77" s="1"/>
      </tp>
      <tp t="s">
        <v>BBB</v>
        <stp/>
        <stp>##V3_BDPV12</stp>
        <stp>EK628291 Corp</stp>
        <stp>bb_composite</stp>
        <stp>[hybrids_03.xlsx]tkrBBG!R150C20</stp>
        <tr r="T150" s="1"/>
      </tp>
      <tp t="s">
        <v>A</v>
        <stp/>
        <stp>##V3_BDPV12</stp>
        <stp>AR008123 Corp</stp>
        <stp>bb_composite</stp>
        <stp>[hybrids_03.xlsx]tkrBBG!R140C20</stp>
        <tr r="T140" s="1"/>
      </tp>
      <tp t="s">
        <v>NR</v>
        <stp/>
        <stp>##V3_BDPV12</stp>
        <stp>AU216832 Corp</stp>
        <stp>bb_composite</stp>
        <stp>[hybrids_03.xlsx]tkrBBG!R149C20</stp>
        <tr r="T149" s="1"/>
      </tp>
      <tp t="s">
        <v>BB+</v>
        <stp/>
        <stp>##V3_BDPV12</stp>
        <stp>EK872764 Corp</stp>
        <stp>bb_composite</stp>
        <stp>[hybrids_03.xlsx]tkrBBG!R128C20</stp>
        <tr r="T128" s="1"/>
      </tp>
      <tp t="s">
        <v>NR</v>
        <stp/>
        <stp>##V3_BDPV12</stp>
        <stp>AZ207973 Corp</stp>
        <stp>bb_composite</stp>
        <stp>[hybrids_03.xlsx]tkrBBG!R182C20</stp>
        <tr r="T182" s="1"/>
      </tp>
      <tp t="s">
        <v>BBB-</v>
        <stp/>
        <stp>##V3_BDPV12</stp>
        <stp>EK753416 Corp</stp>
        <stp>bb_composite</stp>
        <stp>[hybrids_03.xlsx]tkrBBG!R183C20</stp>
        <tr r="T183" s="1"/>
      </tp>
      <tp t="s">
        <v>NR</v>
        <stp/>
        <stp>##V3_BDPV12</stp>
        <stp>AO262515 Corp</stp>
        <stp>bb_composite</stp>
        <stp>[hybrids_03.xlsx]tkrBBG!R196C20</stp>
        <tr r="T196" s="1"/>
      </tp>
      <tp t="s">
        <v>BB+</v>
        <stp/>
        <stp>##V3_BDPV12</stp>
        <stp>EK027221 Corp</stp>
        <stp>bb_composite</stp>
        <stp>[hybrids_03.xlsx]tkrBBG!R103C20</stp>
        <tr r="T103" s="1"/>
      </tp>
      <tp>
        <v>405.78606399893164</v>
        <stp/>
        <stp>##V3_BDPV12</stp>
        <stp>XS1629774230 Corp</stp>
        <stp>yas_ispread</stp>
        <stp>[hybrids_03.xlsx]issuerTable!R27C11</stp>
        <tr r="K27" s="5"/>
      </tp>
      <tp>
        <v>405.78606399893164</v>
        <stp/>
        <stp>##V3_BDPV12</stp>
        <stp>XS1629774230 Corp</stp>
        <stp>yas_ispread</stp>
        <stp>[hybrids_03.xlsx]issuerTable!R28C10</stp>
        <tr r="J28" s="5"/>
      </tp>
      <tp t="s">
        <v>EUR</v>
        <stp/>
        <stp>##V3_BDPV12</stp>
        <stp>XS1501166869 Corp</stp>
        <stp>crncy</stp>
        <stp>[hybrids_03.xlsx]sectorTable!R28C18</stp>
        <tr r="R28" s="3"/>
      </tp>
      <tp t="s">
        <v>EUR</v>
        <stp/>
        <stp>##V3_BDPV12</stp>
        <stp>XS1721244371 Corp</stp>
        <stp>crncy</stp>
        <stp>[hybrids_03.xlsx]sectorTable!R33C17</stp>
        <tr r="Q33" s="3"/>
      </tp>
      <tp>
        <v>213.16521579732915</v>
        <stp/>
        <stp>##V3_BDPV12</stp>
        <stp>EK634166 Corp</stp>
        <stp>yas_ispread</stp>
        <stp>[hybrids_03.xlsx]tkrBBG!R11C16</stp>
        <tr r="P11" s="1"/>
      </tp>
      <tp>
        <v>234.24641938812888</v>
        <stp/>
        <stp>##V3_BDPV12</stp>
        <stp>AM938782 Corp</stp>
        <stp>yas_ispread</stp>
        <stp>[hybrids_03.xlsx]tkrBBG!R59C16</stp>
        <tr r="P59" s="1"/>
      </tp>
      <tp>
        <v>224.09217971563154</v>
        <stp/>
        <stp>##V3_BDPV12</stp>
        <stp>QJ191077 Corp</stp>
        <stp>yas_ispread</stp>
        <stp>[hybrids_03.xlsx]tkrBBG!R52C16</stp>
        <tr r="P52" s="1"/>
      </tp>
      <tp t="s">
        <v>XS2017788592</v>
        <stp/>
        <stp>##V3_BDPV12</stp>
        <stp>AZ207973 Corp</stp>
        <stp>ID_ISIN</stp>
        <stp>[hybrids_03.xlsx]tkrBBG!R182C6</stp>
        <tr r="F182" s="1"/>
      </tp>
      <tp t="s">
        <v>XS1819537132</v>
        <stp/>
        <stp>##V3_BDPV12</stp>
        <stp>AS322477 Corp</stp>
        <stp>ID_ISIN</stp>
        <stp>[hybrids_03.xlsx]tkrBBG!R186C6</stp>
        <tr r="F186" s="1"/>
      </tp>
      <tp>
        <v>353.10237571158075</v>
        <stp/>
        <stp>##V3_BDPV12</stp>
        <stp>FR0011697028 Corp</stp>
        <stp>yas_ispread</stp>
        <stp>[hybrids_03.xlsx]sectorTable!R11C12</stp>
        <tr r="L11" s="3"/>
      </tp>
      <tp>
        <v>423.42650244387806</v>
        <stp/>
        <stp>##V3_BDPV12</stp>
        <stp>XS2187689380 Corp</stp>
        <stp>yas_ispread</stp>
        <stp>[hybrids_03.xlsx]issuerTable!R4C10</stp>
        <tr r="J4" s="5"/>
      </tp>
      <tp>
        <v>211.58174663957746</v>
        <stp/>
        <stp>##V3_BDPV12</stp>
        <stp>XS1721244371 Corp</stp>
        <stp>yas_ispread</stp>
        <stp>[hybrids_03.xlsx]sectorTable!R33C11</stp>
        <tr r="K33" s="3"/>
      </tp>
      <tp t="s">
        <v>XS1974894138</v>
        <stp/>
        <stp>##V3_BDPV12</stp>
        <stp>ZS235422 Corp</stp>
        <stp>ID_ISIN</stp>
        <stp>[hybrids_03.xlsx]tkrBBG!R176C6</stp>
        <tr r="F176" s="1"/>
      </tp>
      <tp>
        <v>266.51013181410627</v>
        <stp/>
        <stp>##V3_BDPV12</stp>
        <stp>XS1713463716 Corp</stp>
        <stp>yas_ispread</stp>
        <stp>[hybrids_03.xlsx]sectorTable!R13C11</stp>
        <tr r="K13" s="3"/>
      </tp>
    </main>
    <main first="bloomberg.rtd">
      <tp t="s">
        <v>XS2010036874</v>
        <stp/>
        <stp>##V3_BDPV12</stp>
        <stp>ZQ804479 Corp</stp>
        <stp>ID_ISIN</stp>
        <stp>[hybrids_03.xlsx]tkrBBG!R144C6</stp>
        <tr r="F144" s="1"/>
      </tp>
      <tp t="s">
        <v>XS1716927766</v>
        <stp/>
        <stp>##V3_BDPV12</stp>
        <stp>AP909674 Corp</stp>
        <stp>ID_ISIN</stp>
        <stp>[hybrids_03.xlsx]tkrBBG!R167C6</stp>
        <tr r="F167" s="1"/>
      </tp>
      <tp t="s">
        <v>DBHNGR 1.6 PERP</v>
        <stp/>
        <stp>##V3_BDPV12</stp>
        <stp>ZQ100348 Corp</stp>
        <stp>security_name</stp>
        <stp>[hybrids_03.xlsx]sectorTable!R29C6</stp>
        <tr r="F29" s="3"/>
      </tp>
      <tp>
        <v>373.84673422412425</v>
        <stp/>
        <stp>##V3_BDPV12</stp>
        <stp>XS1206540806 Corp</stp>
        <stp>yas_ispread</stp>
        <stp>[hybrids_03.xlsx]maturity!R6C6</stp>
        <tr r="F6" s="7"/>
      </tp>
      <tp>
        <v>375.79802803950912</v>
        <stp/>
        <stp>##V3_BDPV12</stp>
        <stp>XS1629658755 Corp</stp>
        <stp>yas_ispread</stp>
        <stp>[hybrids_03.xlsx]maturity!R6C6</stp>
        <tr r="F6" s="7"/>
      </tp>
      <tp t="s">
        <v>TELEFO 3 PERP</v>
        <stp/>
        <stp>##V3_BDPV12</stp>
        <stp>AR738776 Corp</stp>
        <stp>security_name</stp>
        <stp>[hybrids_03.xlsx]sectorTable!R34C5</stp>
        <tr r="E34" s="3"/>
      </tp>
      <tp>
        <v>218.84919795255371</v>
        <stp/>
        <stp>##V3_BDPV12</stp>
        <stp>XS1309436753 Corp</stp>
        <stp>yas_ispread</stp>
        <stp>[hybrids_03.xlsx]maturity!R6C6</stp>
        <tr r="F6" s="7"/>
      </tp>
      <tp>
        <v>428.9768645479345</v>
        <stp/>
        <stp>##V3_BDPV12</stp>
        <stp>XS1508392625 Corp</stp>
        <stp>yas_ispread</stp>
        <stp>[hybrids_03.xlsx]maturity!R6C6</stp>
        <tr r="F6" s="7"/>
      </tp>
      <tp t="s">
        <v>N</v>
        <stp/>
        <stp>##V3_BDPV12</stp>
        <stp>EK024568 Corp</stp>
        <stp>green_bond_loan_indicator</stp>
        <stp>[hybrids_03.xlsx]tkrBBG!R98C21</stp>
        <tr r="U98" s="1"/>
      </tp>
      <tp t="s">
        <v>N</v>
        <stp/>
        <stp>##V3_BDPV12</stp>
        <stp>BK123548 Corp</stp>
        <stp>green_bond_loan_indicator</stp>
        <stp>[hybrids_03.xlsx]tkrBBG!R39C21</stp>
        <tr r="U39" s="1"/>
      </tp>
      <tp t="s">
        <v>VOD 3.1 01/03/79</v>
        <stp/>
        <stp>##V3_BDPV12</stp>
        <stp>AU654481 Corp</stp>
        <stp>security_name</stp>
        <stp>[hybrids_03.xlsx]sectorTable!R35C5</stp>
        <tr r="E35" s="3"/>
      </tp>
      <tp t="s">
        <v>BPLN 3 1/4 PERP</v>
        <stp/>
        <stp>##V3_BDPV12</stp>
        <stp>BK122273 Corp</stp>
        <stp>security_name</stp>
        <stp>[hybrids_03.xlsx]sectorTable!R20C5</stp>
        <tr r="E20" s="3"/>
      </tp>
      <tp t="s">
        <v>22/06/2026</v>
        <stp/>
        <stp>##V3_BDPV12</stp>
        <stp>AR738797 Corp</stp>
        <stp>nxt_call_dt</stp>
        <stp>[hybrids_03.xlsx]tkrBBG!R75C10</stp>
        <tr r="J75" s="1"/>
      </tp>
      <tp t="s">
        <v>21/10/2025</v>
        <stp/>
        <stp>##V3_BDPV12</stp>
        <stp>ZP482524 Corp</stp>
        <stp>nxt_call_dt</stp>
        <stp>[hybrids_03.xlsx]tkrBBG!R17C10</stp>
        <tr r="J17" s="1"/>
      </tp>
      <tp t="s">
        <v>04/09/2023</v>
        <stp/>
        <stp>##V3_BDPV12</stp>
        <stp>AR738776 Corp</stp>
        <stp>nxt_call_dt</stp>
        <stp>[hybrids_03.xlsx]tkrBBG!R72C10</stp>
        <tr r="J72" s="1"/>
      </tp>
      <tp t="s">
        <v>BB</v>
        <stp/>
        <stp>##V3_BDPV12</stp>
        <stp>XS1219498141 Corp</stp>
        <stp>bb_composite</stp>
        <stp>[hybrids_03.xlsx]sectorTable!R38C15</stp>
        <tr r="O38" s="3"/>
      </tp>
      <tp t="s">
        <v>NR</v>
        <stp/>
        <stp>##V3_BDPV12</stp>
        <stp>AN964724 Corp</stp>
        <stp>bb_composite</stp>
        <stp>[hybrids_03.xlsx]tkrBBG!R181C20</stp>
        <tr r="T181" s="1"/>
      </tp>
      <tp t="s">
        <v>BBB-</v>
        <stp/>
        <stp>##V3_BDPV12</stp>
        <stp>EK811633 Corp</stp>
        <stp>bb_composite</stp>
        <stp>[hybrids_03.xlsx]tkrBBG!R152C20</stp>
        <tr r="T152" s="1"/>
      </tp>
      <tp t="s">
        <v>A-</v>
        <stp/>
        <stp>##V3_BDPV12</stp>
        <stp>XS1501166869 Corp</stp>
        <stp>bb_composite</stp>
        <stp>[hybrids_03.xlsx]sectorTable!R28C16</stp>
        <tr r="P28" s="3"/>
      </tp>
      <tp t="s">
        <v>BB+</v>
        <stp/>
        <stp>##V3_BDPV12</stp>
        <stp>EK024610 Corp</stp>
        <stp>bb_composite</stp>
        <stp>[hybrids_03.xlsx]tkrBBG!R101C20</stp>
        <tr r="T101" s="1"/>
      </tp>
      <tp t="s">
        <v>BB+</v>
        <stp/>
        <stp>##V3_BDPV12</stp>
        <stp>EJ516173 Corp</stp>
        <stp>bb_composite</stp>
        <stp>[hybrids_03.xlsx]tkrBBG!R100C20</stp>
        <tr r="T100" s="1"/>
      </tp>
      <tp>
        <v>373.84673422412425</v>
        <stp/>
        <stp>##V3_BDPV12</stp>
        <stp>XS1206540806 Corp</stp>
        <stp>yas_ispread</stp>
        <stp>[hybrids_03.xlsx]issuerTable!R21C11</stp>
        <tr r="K21" s="5"/>
      </tp>
      <tp>
        <v>373.84673422412425</v>
        <stp/>
        <stp>##V3_BDPV12</stp>
        <stp>XS1206540806 Corp</stp>
        <stp>yas_ispread</stp>
        <stp>[hybrids_03.xlsx]issuerTable!R22C10</stp>
        <tr r="J22" s="5"/>
      </tp>
      <tp>
        <v>373.84673422412425</v>
        <stp/>
        <stp>##V3_BDPV12</stp>
        <stp>XS1206540806 Corp</stp>
        <stp>yas_ispread</stp>
        <stp>[hybrids_03.xlsx]issuerTable!R40C10</stp>
        <tr r="J40" s="5"/>
      </tp>
      <tp>
        <v>228.31259168392793</v>
        <stp/>
        <stp>##V3_BDPV12</stp>
        <stp>XS1048428012 Corp</stp>
        <stp>yas_ispread</stp>
        <stp>[hybrids_03.xlsx]issuerTable!R21C10</stp>
        <tr r="J21" s="5"/>
      </tp>
      <tp>
        <v>408.09674998732407</v>
        <stp/>
        <stp>##V3_BDPV12</stp>
        <stp>BJ815149 Corp</stp>
        <stp>yas_ispread</stp>
        <stp>[hybrids_03.xlsx]tkrBBG!R36C16</stp>
        <tr r="P36" s="1"/>
      </tp>
      <tp t="s">
        <v>EUR</v>
        <stp/>
        <stp>##V3_BDPV12</stp>
        <stp>XS2035564975 Corp</stp>
        <stp>crncy</stp>
        <stp>[hybrids_03.xlsx]sectorTable!R24C17</stp>
        <tr r="Q24" s="3"/>
      </tp>
      <tp>
        <v>259.29647519164416</v>
        <stp/>
        <stp>##V3_BDPV12</stp>
        <stp>EK803079 Corp</stp>
        <stp>yas_ispread</stp>
        <stp>[hybrids_03.xlsx]tkrBBG!R33C16</stp>
        <tr r="P33" s="1"/>
      </tp>
      <tp t="s">
        <v>EUR</v>
        <stp/>
        <stp>##V3_BDPV12</stp>
        <stp>XS2035564629 Corp</stp>
        <stp>crncy</stp>
        <stp>[hybrids_03.xlsx]sectorTable!R24C18</stp>
        <tr r="R24" s="3"/>
      </tp>
      <tp>
        <v>360.14637338719331</v>
        <stp/>
        <stp>##V3_BDPV12</stp>
        <stp>BK116008 Corp</stp>
        <stp>yas_ispread</stp>
        <stp>[hybrids_03.xlsx]tkrBBG!R41C16</stp>
        <tr r="P41" s="1"/>
      </tp>
      <tp t="s">
        <v>EUR</v>
        <stp/>
        <stp>##V3_BDPV12</stp>
        <stp>XS1501167164 Corp</stp>
        <stp>crncy</stp>
        <stp>[hybrids_03.xlsx]sectorTable!R28C17</stp>
        <tr r="Q28" s="3"/>
      </tp>
      <tp t="s">
        <v>EUR</v>
        <stp/>
        <stp>##V3_BDPV12</stp>
        <stp>XS2077670342 Corp</stp>
        <stp>crncy</stp>
        <stp>[hybrids_03.xlsx]sectorTable!R14C18</stp>
        <tr r="R14" s="3"/>
      </tp>
      <tp t="s">
        <v>XS1713463716</v>
        <stp/>
        <stp>##V3_BDPV12</stp>
        <stp>AS640422 Corp</stp>
        <stp>ID_ISIN</stp>
        <stp>[hybrids_03.xlsx]tkrBBG!R117C6</stp>
        <tr r="F117" s="1"/>
      </tp>
      <tp t="s">
        <v>FR0013399177</v>
        <stp/>
        <stp>##V3_BDPV12</stp>
        <stp>AW798439 Corp</stp>
        <stp>ID_ISIN</stp>
        <stp>[hybrids_03.xlsx]tkrBBG!R163C6</stp>
        <tr r="F163" s="1"/>
      </tp>
      <tp>
        <v>292.73561501988115</v>
        <stp/>
        <stp>##V3_BDPV12</stp>
        <stp>XS1713462403 Corp</stp>
        <stp>yas_ispread</stp>
        <stp>[hybrids_03.xlsx]sectorTable!R32C11</stp>
        <tr r="K32" s="3"/>
      </tp>
      <tp t="s">
        <v>XS1721244371</v>
        <stp/>
        <stp>##V3_BDPV12</stp>
        <stp>AQ026565 Corp</stp>
        <stp>ID_ISIN</stp>
        <stp>[hybrids_03.xlsx]tkrBBG!R124C6</stp>
        <tr r="F124" s="1"/>
      </tp>
      <tp t="s">
        <v>XS1268050397</v>
        <stp/>
        <stp>##V3_BDPV12</stp>
        <stp>UV309787 Corp</stp>
        <stp>ID_ISIN</stp>
        <stp>[hybrids_03.xlsx]tkrBBG!R191C6</stp>
        <tr r="F191" s="1"/>
      </tp>
      <tp>
        <v>230.03253759511804</v>
        <stp/>
        <stp>##V3_BDPV12</stp>
        <stp>XS2035564629 Corp</stp>
        <stp>yas_ispread</stp>
        <stp>[hybrids_03.xlsx]sectorTable!R24C12</stp>
        <tr r="L24" s="3"/>
      </tp>
      <tp>
        <v>396.86851296459474</v>
        <stp/>
        <stp>##V3_BDPV12</stp>
        <stp>XS1206541366 Corp</stp>
        <stp>yas_ispread</stp>
        <stp>[hybrids_03.xlsx]issuerTable!R4C10</stp>
        <tr r="J4" s="5"/>
      </tp>
      <tp t="s">
        <v>N</v>
        <stp/>
        <stp>##V3_BDPV12</stp>
        <stp>ZR457518 Corp</stp>
        <stp>green_bond_loan_indicator</stp>
        <stp>[hybrids_03.xlsx]tkrBBG!R21C21</stp>
        <tr r="U21" s="1"/>
      </tp>
      <tp t="s">
        <v>N</v>
        <stp/>
        <stp>##V3_BDPV12</stp>
        <stp>QJ993374 Corp</stp>
        <stp>green_bond_loan_indicator</stp>
        <stp>[hybrids_03.xlsx]tkrBBG!R32C21</stp>
        <tr r="U32" s="1"/>
      </tp>
      <tp t="s">
        <v>N</v>
        <stp/>
        <stp>##V3_BDPV12</stp>
        <stp>UV853118 Corp</stp>
        <stp>green_bond_loan_indicator</stp>
        <stp>[hybrids_03.xlsx]tkrBBG!R30C21</stp>
        <tr r="U30" s="1"/>
      </tp>
      <tp t="s">
        <v>SBBBSS 2.624 PERP</v>
        <stp/>
        <stp>##V3_BDPV12</stp>
        <stp>ZP659512 Corp</stp>
        <stp>security_name</stp>
        <stp>[hybrids_03.xlsx]sectorTable!R21C6</stp>
        <tr r="F21" s="3"/>
      </tp>
      <tp t="s">
        <v>N</v>
        <stp/>
        <stp>##V3_BDPV12</stp>
        <stp>EJ744879 Corp</stp>
        <stp>green_bond_loan_indicator</stp>
        <stp>[hybrids_03.xlsx]tkrBBG!R87C21</stp>
        <tr r="U87" s="1"/>
      </tp>
      <tp>
        <v>343.97669252070932</v>
        <stp/>
        <stp>##V3_BDPV12</stp>
        <stp>XS1490960942 Corp</stp>
        <stp>yas_ispread</stp>
        <stp>[hybrids_03.xlsx]maturity!R6C6</stp>
        <tr r="F6" s="7"/>
      </tp>
      <tp t="s">
        <v>N</v>
        <stp/>
        <stp>##V3_BDPV12</stp>
        <stp>AL243419 Corp</stp>
        <stp>green_bond_loan_indicator</stp>
        <stp>[hybrids_03.xlsx]tkrBBG!R18C21</stp>
        <tr r="U18" s="1"/>
      </tp>
      <tp t="s">
        <v>08/04/2025</v>
        <stp/>
        <stp>##V3_BDPV12</stp>
        <stp>AZ371883 Corp</stp>
        <stp>nxt_call_dt</stp>
        <stp>[hybrids_03.xlsx]tkrBBG!R91C10</stp>
        <tr r="J91" s="1"/>
      </tp>
      <tp t="s">
        <v>BBB-</v>
        <stp/>
        <stp>##V3_BDPV12</stp>
        <stp>QZ509895 Corp</stp>
        <stp>bb_composite</stp>
        <stp>[hybrids_03.xlsx]tkrBBG!R184C20</stp>
        <tr r="T184" s="1"/>
      </tp>
      <tp t="s">
        <v>08/11/2024</v>
        <stp/>
        <stp>##V3_BDPV12</stp>
        <stp>ZQ376350 Corp</stp>
        <stp>nxt_call_dt</stp>
        <stp>[hybrids_03.xlsx]tkrBBG!R58C10</stp>
        <tr r="J58" s="1"/>
      </tp>
      <tp t="s">
        <v>18/07/2029</v>
        <stp/>
        <stp>##V3_BDPV12</stp>
        <stp>ZQ100348 Corp</stp>
        <stp>nxt_call_dt</stp>
        <stp>[hybrids_03.xlsx]tkrBBG!R29C10</stp>
        <tr r="J29" s="1"/>
      </tp>
      <tp t="s">
        <v>#N/A N/A</v>
        <stp/>
        <stp>##V3_BDPV12</stp>
        <stp>EK808355 Corp</stp>
        <stp>bb_composite</stp>
        <stp>[hybrids_03.xlsx]tkrBBG!R165C20</stp>
        <tr r="T165" s="1"/>
      </tp>
      <tp t="s">
        <v>BBB-</v>
        <stp/>
        <stp>##V3_BDPV12</stp>
        <stp>AT214434 Corp</stp>
        <stp>bb_composite</stp>
        <stp>[hybrids_03.xlsx]tkrBBG!R159C20</stp>
        <tr r="T159" s="1"/>
      </tp>
      <tp t="s">
        <v>BBB-</v>
        <stp/>
        <stp>##V3_BDPV12</stp>
        <stp>EK131366 Corp</stp>
        <stp>bb_composite</stp>
        <stp>[hybrids_03.xlsx]tkrBBG!R151C20</stp>
        <tr r="T151" s="1"/>
      </tp>
      <tp t="s">
        <v>NR</v>
        <stp/>
        <stp>##V3_BDPV12</stp>
        <stp>EK523297 Corp</stp>
        <stp>bb_composite</stp>
        <stp>[hybrids_03.xlsx]tkrBBG!R192C20</stp>
        <tr r="T192" s="1"/>
      </tp>
      <tp t="s">
        <v>BB+</v>
        <stp/>
        <stp>##V3_BDPV12</stp>
        <stp>EK824997 Corp</stp>
        <stp>bb_composite</stp>
        <stp>[hybrids_03.xlsx]tkrBBG!R130C20</stp>
        <tr r="T130" s="1"/>
      </tp>
      <tp t="s">
        <v>BBB-</v>
        <stp/>
        <stp>##V3_BDPV12</stp>
        <stp>AZ851450 Corp</stp>
        <stp>bb_composite</stp>
        <stp>[hybrids_03.xlsx]tkrBBG!R109C20</stp>
        <tr r="T109" s="1"/>
      </tp>
      <tp t="s">
        <v>NR</v>
        <stp/>
        <stp>##V3_BDPV12</stp>
        <stp>EK605885 Corp</stp>
        <stp>bb_composite</stp>
        <stp>[hybrids_03.xlsx]tkrBBG!R145C20</stp>
        <tr r="T145" s="1"/>
      </tp>
      <tp t="s">
        <v>BB+</v>
        <stp/>
        <stp>##V3_BDPV12</stp>
        <stp>AS322477 Corp</stp>
        <stp>bb_composite</stp>
        <stp>[hybrids_03.xlsx]tkrBBG!R186C20</stp>
        <tr r="T186" s="1"/>
      </tp>
      <tp>
        <v>218.74243662921828</v>
        <stp/>
        <stp>##V3_BDPV12</stp>
        <stp>QJ190690 Corp</stp>
        <stp>yas_ispread</stp>
        <stp>[hybrids_03.xlsx]tkrBBG!R48C16</stp>
        <tr r="P48" s="1"/>
      </tp>
      <tp>
        <v>384.96863940251069</v>
        <stp/>
        <stp>##V3_BDPV12</stp>
        <stp>BJ814648 Corp</stp>
        <stp>yas_ispread</stp>
        <stp>[hybrids_03.xlsx]tkrBBG!R35C16</stp>
        <tr r="P35" s="1"/>
      </tp>
      <tp>
        <v>323.80925345308816</v>
        <stp/>
        <stp>##V3_BDPV12</stp>
        <stp>FR0013367612 Corp</stp>
        <stp>yas_ispread</stp>
        <stp>[hybrids_03.xlsx]sectorTable!R11C11</stp>
        <tr r="K11" s="3"/>
      </tp>
      <tp t="s">
        <v>XS1713463559</v>
        <stp/>
        <stp>##V3_BDPV12</stp>
        <stp>AS640440 Corp</stp>
        <stp>ID_ISIN</stp>
        <stp>[hybrids_03.xlsx]tkrBBG!R120C6</stp>
        <tr r="F120" s="1"/>
      </tp>
      <tp t="s">
        <v>XS2035564629</v>
        <stp/>
        <stp>##V3_BDPV12</stp>
        <stp>AZ851450 Corp</stp>
        <stp>ID_ISIN</stp>
        <stp>[hybrids_03.xlsx]tkrBBG!R109C6</stp>
        <tr r="F109" s="1"/>
      </tp>
      <tp t="s">
        <v>FR0013330537</v>
        <stp/>
        <stp>##V3_BDPV12</stp>
        <stp>AS146490 Corp</stp>
        <stp>ID_ISIN</stp>
        <stp>[hybrids_03.xlsx]tkrBBG!R170C6</stp>
        <tr r="F170" s="1"/>
      </tp>
      <tp t="s">
        <v>N</v>
        <stp/>
        <stp>##V3_BDPV12</stp>
        <stp>ZP482524 Corp</stp>
        <stp>green_bond_loan_indicator</stp>
        <stp>[hybrids_03.xlsx]tkrBBG!R17C21</stp>
        <tr r="U17" s="1"/>
      </tp>
      <tp t="s">
        <v>TELIAS 1 3/8 05/11/81</v>
        <stp/>
        <stp>##V3_BDPV12</stp>
        <stp>ZP870673 Corp</stp>
        <stp>security_name</stp>
        <stp>[hybrids_03.xlsx]sectorTable!R23C6</stp>
        <tr r="F23" s="3"/>
      </tp>
      <tp t="s">
        <v>AKFAST 2.249 05/17/81</v>
        <stp/>
        <stp>##V3_BDPV12</stp>
        <stp>ZP989429 Corp</stp>
        <stp>security_name</stp>
        <stp>[hybrids_03.xlsx]sectorTable!R16C6</stp>
        <tr r="F16" s="3"/>
      </tp>
      <tp>
        <v>311.79454648765608</v>
        <stp/>
        <stp>##V3_BDPV12</stp>
        <stp>XS1491364953 Corp</stp>
        <stp>yas_ispread</stp>
        <stp>[hybrids_03.xlsx]maturity!R6C6</stp>
        <tr r="F6" s="7"/>
      </tp>
      <tp>
        <v>228.31259168392793</v>
        <stp/>
        <stp>##V3_BDPV12</stp>
        <stp>XS1048428012 Corp</stp>
        <stp>yas_ispread</stp>
        <stp>[hybrids_03.xlsx]maturity!R6C6</stp>
        <tr r="F6" s="7"/>
      </tp>
      <tp t="s">
        <v>N</v>
        <stp/>
        <stp>##V3_BDPV12</stp>
        <stp>EK848378 Corp</stp>
        <stp>green_bond_loan_indicator</stp>
        <stp>[hybrids_03.xlsx]tkrBBG!R55C21</stp>
        <tr r="U55" s="1"/>
      </tp>
      <tp>
        <v>256.20130437555929</v>
        <stp/>
        <stp>##V3_BDPV12</stp>
        <stp>XS1141810991 Corp</stp>
        <stp>yas_ispread</stp>
        <stp>[hybrids_03.xlsx]maturity!R6C6</stp>
        <tr r="F6" s="7"/>
      </tp>
      <tp>
        <v>266.86522744226477</v>
        <stp/>
        <stp>##V3_BDPV12</stp>
        <stp>XS1219498141 Corp</stp>
        <stp>yas_ispread</stp>
        <stp>[hybrids_03.xlsx]maturity!R6C6</stp>
        <tr r="F6" s="7"/>
      </tp>
      <tp t="s">
        <v>AKFAST 3 7/8 10/05/78</v>
        <stp/>
        <stp>##V3_BDPV12</stp>
        <stp>AR936992 Corp</stp>
        <stp>security_name</stp>
        <stp>[hybrids_03.xlsx]sectorTable!R16C5</stp>
        <tr r="E16" s="3"/>
      </tp>
      <tp t="s">
        <v>BERTEL 3 1/2 04/23/75</v>
        <stp/>
        <stp>##V3_BDPV12</stp>
        <stp>EK864970 Corp</stp>
        <stp>security_name</stp>
        <stp>[hybrids_03.xlsx]sectorTable!R31C6</stp>
        <tr r="F31" s="3"/>
      </tp>
      <tp t="s">
        <v>22/01/2025</v>
        <stp/>
        <stp>##V3_BDPV12</stp>
        <stp>ZQ099270 Corp</stp>
        <stp>nxt_call_dt</stp>
        <stp>[hybrids_03.xlsx]tkrBBG!R28C10</stp>
        <tr r="J28" s="1"/>
      </tp>
      <tp t="s">
        <v>19/03/2024</v>
        <stp/>
        <stp>##V3_BDPV12</stp>
        <stp>AR776117 Corp</stp>
        <stp>nxt_call_dt</stp>
        <stp>[hybrids_03.xlsx]tkrBBG!R31C10</stp>
        <tr r="J31" s="1"/>
      </tp>
      <tp t="s">
        <v>NR</v>
        <stp/>
        <stp>##V3_BDPV12</stp>
        <stp>ZQ578143 Corp</stp>
        <stp>bb_composite</stp>
        <stp>[hybrids_03.xlsx]tkrBBG!R175C20</stp>
        <tr r="T175" s="1"/>
      </tp>
      <tp t="s">
        <v>BB</v>
        <stp/>
        <stp>##V3_BDPV12</stp>
        <stp>EK858851 Corp</stp>
        <stp>bb_composite</stp>
        <stp>[hybrids_03.xlsx]tkrBBG!R111C20</stp>
        <tr r="T111" s="1"/>
      </tp>
      <tp t="s">
        <v>BB+</v>
        <stp/>
        <stp>##V3_BDPV12</stp>
        <stp>AP909674 Corp</stp>
        <stp>bb_composite</stp>
        <stp>[hybrids_03.xlsx]tkrBBG!R167C20</stp>
        <tr r="T167" s="1"/>
      </tp>
      <tp t="s">
        <v>BBB-</v>
        <stp/>
        <stp>##V3_BDPV12</stp>
        <stp>AS256491 Corp</stp>
        <stp>bb_composite</stp>
        <stp>[hybrids_03.xlsx]tkrBBG!R185C20</stp>
        <tr r="T185" s="1"/>
      </tp>
      <tp t="s">
        <v>BBB</v>
        <stp/>
        <stp>##V3_BDPV12</stp>
        <stp>AS146490 Corp</stp>
        <stp>bb_composite</stp>
        <stp>[hybrids_03.xlsx]tkrBBG!R170C20</stp>
        <tr r="T170" s="1"/>
      </tp>
      <tp t="s">
        <v>BBB-</v>
        <stp/>
        <stp>##V3_BDPV12</stp>
        <stp>EJ843360 Corp</stp>
        <stp>bb_composite</stp>
        <stp>[hybrids_03.xlsx]tkrBBG!R123C20</stp>
        <tr r="T123" s="1"/>
      </tp>
      <tp t="s">
        <v>BBB-</v>
        <stp/>
        <stp>##V3_BDPV12</stp>
        <stp>AS640440 Corp</stp>
        <stp>bb_composite</stp>
        <stp>[hybrids_03.xlsx]tkrBBG!R120C20</stp>
        <tr r="T120" s="1"/>
      </tp>
      <tp>
        <v>396.86851296459474</v>
        <stp/>
        <stp>##V3_BDPV12</stp>
        <stp>XS1206541366 Corp</stp>
        <stp>yas_ispread</stp>
        <stp>[hybrids_03.xlsx]issuerTable!R30C11</stp>
        <tr r="K30" s="5"/>
      </tp>
      <tp>
        <v>396.86851296459474</v>
        <stp/>
        <stp>##V3_BDPV12</stp>
        <stp>XS1206541366 Corp</stp>
        <stp>yas_ispread</stp>
        <stp>[hybrids_03.xlsx]issuerTable!R43C11</stp>
        <tr r="K43" s="5"/>
      </tp>
      <tp t="s">
        <v>EUR</v>
        <stp/>
        <stp>##V3_BDPV12</stp>
        <stp>EK858869 Corp</stp>
        <stp>crncy</stp>
        <stp>[hybrids_03.xlsx]tkrBBG!R112C12</stp>
        <tr r="L112" s="1"/>
      </tp>
      <tp t="s">
        <v>EUR</v>
        <stp/>
        <stp>##V3_BDPV12</stp>
        <stp>EK858851 Corp</stp>
        <stp>crncy</stp>
        <stp>[hybrids_03.xlsx]tkrBBG!R111C12</stp>
        <tr r="L111" s="1"/>
      </tp>
      <tp>
        <v>368.32546759022591</v>
        <stp/>
        <stp>##V3_BDPV12</stp>
        <stp>XS1795406575 Corp</stp>
        <stp>yas_ispread</stp>
        <stp>[hybrids_03.xlsx]issuerTable!R82C10</stp>
        <tr r="J82" s="5"/>
      </tp>
      <tp>
        <v>368.32546759022591</v>
        <stp/>
        <stp>##V3_BDPV12</stp>
        <stp>XS1795406575 Corp</stp>
        <stp>yas_ispread</stp>
        <stp>[hybrids_03.xlsx]issuerTable!R81C11</stp>
        <tr r="K81" s="5"/>
      </tp>
      <tp>
        <v>368.32546759022591</v>
        <stp/>
        <stp>##V3_BDPV12</stp>
        <stp>XS1795406575 Corp</stp>
        <stp>yas_ispread</stp>
        <stp>[hybrids_03.xlsx]issuerTable!R92C10</stp>
        <tr r="J92" s="5"/>
      </tp>
      <tp>
        <v>378.81458416385914</v>
        <stp/>
        <stp>##V3_BDPV12</stp>
        <stp>XS2056371334 Corp</stp>
        <stp>yas_ispread</stp>
        <stp>[hybrids_03.xlsx]issuerTable!R86C11</stp>
        <tr r="K86" s="5"/>
      </tp>
      <tp>
        <v>378.81458416385914</v>
        <stp/>
        <stp>##V3_BDPV12</stp>
        <stp>XS2056371334 Corp</stp>
        <stp>yas_ispread</stp>
        <stp>[hybrids_03.xlsx]issuerTable!R92C11</stp>
        <tr r="K92" s="5"/>
      </tp>
      <tp>
        <v>378.81458416385914</v>
        <stp/>
        <stp>##V3_BDPV12</stp>
        <stp>XS2056371334 Corp</stp>
        <stp>yas_ispread</stp>
        <stp>[hybrids_03.xlsx]issuerTable!R94C11</stp>
        <tr r="K94" s="5"/>
      </tp>
      <tp>
        <v>375.79802803950912</v>
        <stp/>
        <stp>##V3_BDPV12</stp>
        <stp>XS1629658755 Corp</stp>
        <stp>yas_ispread</stp>
        <stp>[hybrids_03.xlsx]issuerTable!R22C11</stp>
        <tr r="K22" s="5"/>
      </tp>
      <tp>
        <v>375.79802803950912</v>
        <stp/>
        <stp>##V3_BDPV12</stp>
        <stp>XS1629658755 Corp</stp>
        <stp>yas_ispread</stp>
        <stp>[hybrids_03.xlsx]issuerTable!R23C10</stp>
        <tr r="J23" s="5"/>
      </tp>
      <tp>
        <v>375.79802803950912</v>
        <stp/>
        <stp>##V3_BDPV12</stp>
        <stp>XS1629658755 Corp</stp>
        <stp>yas_ispread</stp>
        <stp>[hybrids_03.xlsx]issuerTable!R41C10</stp>
        <tr r="J41" s="5"/>
      </tp>
      <tp t="s">
        <v>GBP</v>
        <stp/>
        <stp>##V3_BDPV12</stp>
        <stp>EK768069 Corp</stp>
        <stp>crncy</stp>
        <stp>[hybrids_03.xlsx]tkrBBG!R134C12</stp>
        <tr r="L134" s="1"/>
      </tp>
      <tp t="s">
        <v>EUR</v>
        <stp/>
        <stp>##V3_BDPV12</stp>
        <stp>EK808355 Corp</stp>
        <stp>crncy</stp>
        <stp>[hybrids_03.xlsx]tkrBBG!R165C12</stp>
        <tr r="L165" s="1"/>
      </tp>
      <tp t="s">
        <v>EUR</v>
        <stp/>
        <stp>##V3_BDPV12</stp>
        <stp>EK588292 Corp</stp>
        <stp>crncy</stp>
        <stp>[hybrids_03.xlsx]tkrBBG!R127C12</stp>
        <tr r="L127" s="1"/>
      </tp>
      <tp t="s">
        <v>EUR</v>
        <stp/>
        <stp>##V3_BDPV12</stp>
        <stp>EK628291 Corp</stp>
        <stp>crncy</stp>
        <stp>[hybrids_03.xlsx]tkrBBG!R150C12</stp>
        <tr r="L150" s="1"/>
      </tp>
      <tp t="s">
        <v>EUR</v>
        <stp/>
        <stp>##V3_BDPV12</stp>
        <stp>XS2011260705 Corp</stp>
        <stp>crncy</stp>
        <stp>[hybrids_03.xlsx]sectorTable!R17C18</stp>
        <tr r="R17" s="3"/>
      </tp>
      <tp t="s">
        <v>EUR</v>
        <stp/>
        <stp>##V3_BDPV12</stp>
        <stp>EK888464 Corp</stp>
        <stp>crncy</stp>
        <stp>[hybrids_03.xlsx]tkrBBG!R141C12</stp>
        <tr r="L141" s="1"/>
      </tp>
      <tp>
        <v>176.6354341765861</v>
        <stp/>
        <stp>##V3_BDPV12</stp>
        <stp>EK545606 Corp</stp>
        <stp>yas_ispread</stp>
        <stp>[hybrids_03.xlsx]tkrBBG!R15C16</stp>
        <tr r="P15" s="1"/>
      </tp>
      <tp t="s">
        <v>EUR</v>
        <stp/>
        <stp>##V3_BDPV12</stp>
        <stp>XS2011260531 Corp</stp>
        <stp>crncy</stp>
        <stp>[hybrids_03.xlsx]sectorTable!R17C17</stp>
        <tr r="Q17" s="3"/>
      </tp>
      <tp t="s">
        <v>XS2055106210</v>
        <stp/>
        <stp>##V3_BDPV12</stp>
        <stp>ZR668027 Corp</stp>
        <stp>ID_ISIN</stp>
        <stp>[hybrids_03.xlsx]tkrBBG!R174C6</stp>
        <tr r="F174" s="1"/>
      </tp>
      <tp>
        <v>297.9358439334996</v>
        <stp/>
        <stp>##V3_BDPV12</stp>
        <stp>FR0013425170 Corp</stp>
        <stp>yas_ispread</stp>
        <stp>[hybrids_03.xlsx]sectorTable!R36C11</stp>
        <tr r="K36" s="3"/>
      </tp>
      <tp>
        <v>31.196897492817129</v>
        <stp/>
        <stp>##V3_BDPV12</stp>
        <stp>EK848378 Corp</stp>
        <stp>interval_std_dev</stp>
        <stp>[hybrids_03.xlsx]sectorTable!R31C33</stp>
        <stp>calc_interval=30d</stp>
        <stp>market_data_override=sp210</stp>
        <tr r="AG31" s="3"/>
      </tp>
      <tp>
        <v>17.712987423165014</v>
        <stp/>
        <stp>##V3_BDPV12</stp>
        <stp>EK588292 Corp</stp>
        <stp>interval_std_dev</stp>
        <stp>[hybrids_03.xlsx]sectorTable!R10C33</stp>
        <stp>calc_interval=30d</stp>
        <stp>market_data_override=sp210</stp>
        <tr r="AG10" s="3"/>
      </tp>
      <tp>
        <v>192.74099017511944</v>
        <stp/>
        <stp>##V3_BDPV12</stp>
        <stp>XS2011260531 Corp</stp>
        <stp>yas_ispread</stp>
        <stp>[hybrids_03.xlsx]sectorTable!R17C11</stp>
        <tr r="K17" s="3"/>
      </tp>
      <tp>
        <v>241.81065067014478</v>
        <stp/>
        <stp>##V3_BDPV12</stp>
        <stp>XS1115498260 Corp</stp>
        <stp>yas_ispread</stp>
        <stp>[hybrids_03.xlsx]sectorTable!R15C12</stp>
        <tr r="L15" s="3"/>
      </tp>
      <tp t="s">
        <v>XS1491364953</v>
        <stp/>
        <stp>##V3_BDPV12</stp>
        <stp>QZ509895 Corp</stp>
        <stp>ID_ISIN</stp>
        <stp>[hybrids_03.xlsx]tkrBBG!R184C6</stp>
        <tr r="F184" s="1"/>
      </tp>
      <tp t="s">
        <v>XS2110077299</v>
        <stp/>
        <stp>##V3_BDPV12</stp>
        <stp>ZP989429 Corp</stp>
        <stp>ID_ISIN</stp>
        <stp>[hybrids_03.xlsx]tkrBBG!R172C6</stp>
        <tr r="F172" s="1"/>
      </tp>
      <tp t="s">
        <v>N</v>
        <stp/>
        <stp>##V3_BDPV12</stp>
        <stp>ZP991036 Corp</stp>
        <stp>green_bond_loan_indicator</stp>
        <stp>[hybrids_03.xlsx]tkrBBG!R86C21</stp>
        <tr r="U86" s="1"/>
      </tp>
      <tp t="s">
        <v>TELEFO 2 7/8 PERP</v>
        <stp/>
        <stp>##V3_BDPV12</stp>
        <stp>ZR655675 Corp</stp>
        <stp>security_name</stp>
        <stp>[hybrids_03.xlsx]sectorTable!R34C6</stp>
        <tr r="F34" s="3"/>
      </tp>
      <tp t="s">
        <v>N</v>
        <stp/>
        <stp>##V3_BDPV12</stp>
        <stp>UV391246 Corp</stp>
        <stp>green_bond_loan_indicator</stp>
        <stp>[hybrids_03.xlsx]tkrBBG!R26C21</stp>
        <tr r="U26" s="1"/>
      </tp>
      <tp>
        <v>224.14284444140873</v>
        <stp/>
        <stp>##V3_BDPV12</stp>
        <stp>XS1309437215 Corp</stp>
        <stp>yas_ispread</stp>
        <stp>[hybrids_03.xlsx]maturity!R6C6</stp>
        <tr r="F6" s="7"/>
      </tp>
      <tp>
        <v>178.15113068343317</v>
        <stp/>
        <stp>##V3_BDPV12</stp>
        <stp>XS1028597315 Corp</stp>
        <stp>yas_ispread</stp>
        <stp>[hybrids_03.xlsx]maturity!R6C6</stp>
        <tr r="F6" s="7"/>
      </tp>
      <tp t="s">
        <v>N</v>
        <stp/>
        <stp>##V3_BDPV12</stp>
        <stp>LW068019 Corp</stp>
        <stp>green_bond_loan_indicator</stp>
        <stp>[hybrids_03.xlsx]tkrBBG!R43C21</stp>
        <tr r="U43" s="1"/>
      </tp>
      <tp>
        <v>5.7898390342402628</v>
        <stp/>
        <stp>##V3_BDPV12</stp>
        <stp>XS1268050397 Corp</stp>
        <stp>yas_ispread</stp>
        <stp>[hybrids_03.xlsx]maturity!R6C6</stp>
        <tr r="F6" s="7"/>
      </tp>
      <tp t="s">
        <v>VOD 4.2 10/03/78</v>
        <stp/>
        <stp>##V3_BDPV12</stp>
        <stp>AU692498 Corp</stp>
        <stp>security_name</stp>
        <stp>[hybrids_03.xlsx]sectorTable!R35C6</stp>
        <tr r="F35" s="3"/>
      </tp>
      <tp t="s">
        <v>#N/A N/A</v>
        <stp/>
        <stp>##V3_BDPV12</stp>
        <stp>UV309787 Corp</stp>
        <stp>bb_composite</stp>
        <stp>[hybrids_03.xlsx]tkrBBG!R191C20</stp>
        <tr r="T191" s="1"/>
      </tp>
      <tp t="s">
        <v>13/11/2025</v>
        <stp/>
        <stp>##V3_BDPV12</stp>
        <stp>AP809058 Corp</stp>
        <stp>nxt_call_dt</stp>
        <stp>[hybrids_03.xlsx]tkrBBG!R23C10</stp>
        <tr r="J23" s="1"/>
      </tp>
      <tp t="s">
        <v>02/03/2025</v>
        <stp/>
        <stp>##V3_BDPV12</stp>
        <stp>ZP991036 Corp</stp>
        <stp>nxt_call_dt</stp>
        <stp>[hybrids_03.xlsx]tkrBBG!R86C10</stp>
        <tr r="J86" s="1"/>
      </tp>
      <tp t="s">
        <v>15/01/2025</v>
        <stp/>
        <stp>##V3_BDPV12</stp>
        <stp>ZS023353 Corp</stp>
        <stp>nxt_call_dt</stp>
        <stp>[hybrids_03.xlsx]tkrBBG!R65C10</stp>
        <tr r="J65" s="1"/>
      </tp>
      <tp t="s">
        <v>16/01/2023</v>
        <stp/>
        <stp>##V3_BDPV12</stp>
        <stp>AQ711148 Corp</stp>
        <stp>nxt_call_dt</stp>
        <stp>[hybrids_03.xlsx]tkrBBG!R88C10</stp>
        <tr r="J88" s="1"/>
      </tp>
      <tp t="s">
        <v>BB</v>
        <stp/>
        <stp>##V3_BDPV12</stp>
        <stp>ZP659512 Corp</stp>
        <stp>bb_composite</stp>
        <stp>[hybrids_03.xlsx]tkrBBG!R177C20</stp>
        <tr r="T177" s="1"/>
      </tp>
      <tp t="s">
        <v>BBB-</v>
        <stp/>
        <stp>##V3_BDPV12</stp>
        <stp>EJ670730 Corp</stp>
        <stp>bb_composite</stp>
        <stp>[hybrids_03.xlsx]tkrBBG!R118C20</stp>
        <tr r="T118" s="1"/>
      </tp>
      <tp t="s">
        <v>BB</v>
        <stp/>
        <stp>##V3_BDPV12</stp>
        <stp>AW875570 Corp</stp>
        <stp>bb_composite</stp>
        <stp>[hybrids_03.xlsx]tkrBBG!R147C20</stp>
        <tr r="T147" s="1"/>
      </tp>
      <tp t="s">
        <v>BBB-</v>
        <stp/>
        <stp>##V3_BDPV12</stp>
        <stp>XS2035564629 Corp</stp>
        <stp>bb_composite</stp>
        <stp>[hybrids_03.xlsx]sectorTable!R24C16</stp>
        <tr r="P24" s="3"/>
      </tp>
      <tp t="s">
        <v>BBB-</v>
        <stp/>
        <stp>##V3_BDPV12</stp>
        <stp>AX076550 Corp</stp>
        <stp>bb_composite</stp>
        <stp>[hybrids_03.xlsx]tkrBBG!R126C20</stp>
        <tr r="T126" s="1"/>
      </tp>
      <tp t="s">
        <v>BBB-</v>
        <stp/>
        <stp>##V3_BDPV12</stp>
        <stp>AQ026565 Corp</stp>
        <stp>bb_composite</stp>
        <stp>[hybrids_03.xlsx]tkrBBG!R124C20</stp>
        <tr r="T124" s="1"/>
      </tp>
      <tp t="s">
        <v>BBB-</v>
        <stp/>
        <stp>##V3_BDPV12</stp>
        <stp>EK013966 Corp</stp>
        <stp>bb_composite</stp>
        <stp>[hybrids_03.xlsx]tkrBBG!R122C20</stp>
        <tr r="T122" s="1"/>
      </tp>
      <tp t="s">
        <v>#N/A N/A</v>
        <stp/>
        <stp>##V3_BDPV12</stp>
        <stp>AZ920495 Corp</stp>
        <stp>bb_composite</stp>
        <stp>[hybrids_03.xlsx]tkrBBG!R194C20</stp>
        <tr r="T194" s="1"/>
      </tp>
      <tp t="s">
        <v>BBB-</v>
        <stp/>
        <stp>##V3_BDPV12</stp>
        <stp>EJ817236 Corp</stp>
        <stp>bb_composite</stp>
        <stp>[hybrids_03.xlsx]tkrBBG!R121C20</stp>
        <tr r="T121" s="1"/>
      </tp>
      <tp>
        <v>397.5531674291334</v>
        <stp/>
        <stp>##V3_BDPV12</stp>
        <stp>XS1048428442 Corp</stp>
        <stp>yas_ispread</stp>
        <stp>[hybrids_03.xlsx]issuerTable!R43C10</stp>
        <tr r="J43" s="5"/>
      </tp>
      <tp>
        <v>397.5531674291334</v>
        <stp/>
        <stp>##V3_BDPV12</stp>
        <stp>XS1048428442 Corp</stp>
        <stp>yas_ispread</stp>
        <stp>[hybrids_03.xlsx]issuerTable!R26C11</stp>
        <tr r="K26" s="5"/>
      </tp>
      <tp>
        <v>397.5531674291334</v>
        <stp/>
        <stp>##V3_BDPV12</stp>
        <stp>XS1048428442 Corp</stp>
        <stp>yas_ispread</stp>
        <stp>[hybrids_03.xlsx]issuerTable!R27C10</stp>
        <tr r="J27" s="5"/>
      </tp>
      <tp>
        <v>388.56562665248492</v>
        <stp/>
        <stp>##V3_BDPV12</stp>
        <stp>XS1799938995 Corp</stp>
        <stp>yas_ispread</stp>
        <stp>[hybrids_03.xlsx]issuerTable!R25C10</stp>
        <tr r="J25" s="5"/>
      </tp>
      <tp>
        <v>388.56562665248492</v>
        <stp/>
        <stp>##V3_BDPV12</stp>
        <stp>XS1799938995 Corp</stp>
        <stp>yas_ispread</stp>
        <stp>[hybrids_03.xlsx]issuerTable!R24C11</stp>
        <tr r="K24" s="5"/>
      </tp>
      <tp>
        <v>214.8809280433999</v>
        <stp/>
        <stp>##V3_BDPV12</stp>
        <stp>EK508571 Corp</stp>
        <stp>yas_ispread</stp>
        <stp>[hybrids_03.xlsx]tkrBBG!R69C16</stp>
        <tr r="P69" s="1"/>
      </tp>
      <tp>
        <v>211.15929670482885</v>
        <stp/>
        <stp>##V3_BDPV12</stp>
        <stp>EK024532 Corp</stp>
        <stp>yas_ispread</stp>
        <stp>[hybrids_03.xlsx]tkrBBG!R95C16</stp>
        <tr r="P95" s="1"/>
      </tp>
      <tp t="s">
        <v>EUR</v>
        <stp/>
        <stp>##V3_BDPV12</stp>
        <stp>XS1713463559 Corp</stp>
        <stp>crncy</stp>
        <stp>[hybrids_03.xlsx]sectorTable!R13C18</stp>
        <tr r="R13" s="3"/>
      </tp>
      <tp>
        <v>351.50528083634856</v>
        <stp/>
        <stp>##V3_BDPV12</stp>
        <stp>BK123548 Corp</stp>
        <stp>yas_ispread</stp>
        <stp>[hybrids_03.xlsx]tkrBBG!R39C16</stp>
        <tr r="P39" s="1"/>
      </tp>
      <tp t="s">
        <v>EUR</v>
        <stp/>
        <stp>##V3_BDPV12</stp>
        <stp>XS1713463716 Corp</stp>
        <stp>crncy</stp>
        <stp>[hybrids_03.xlsx]sectorTable!R13C17</stp>
        <tr r="Q13" s="3"/>
      </tp>
      <tp>
        <v>349.01494440190419</v>
        <stp/>
        <stp>##V3_BDPV12</stp>
        <stp>EK024568 Corp</stp>
        <stp>yas_ispread</stp>
        <stp>[hybrids_03.xlsx]tkrBBG!R98C16</stp>
        <tr r="P98" s="1"/>
      </tp>
      <tp>
        <v>241.19338044223352</v>
        <stp/>
        <stp>##V3_BDPV12</stp>
        <stp>EK508523 Corp</stp>
        <stp>yas_ispread</stp>
        <stp>[hybrids_03.xlsx]tkrBBG!R66C16</stp>
        <tr r="P66" s="1"/>
      </tp>
      <tp>
        <v>208.16046515517016</v>
        <stp/>
        <stp>##V3_BDPV12</stp>
        <stp>XS2035564975 Corp</stp>
        <stp>yas_ispread</stp>
        <stp>[hybrids_03.xlsx]sectorTable!R24C11</stp>
        <tr r="K24" s="3"/>
      </tp>
      <tp>
        <v>243.49113499336235</v>
        <stp/>
        <stp>##V3_BDPV12</stp>
        <stp>XS2011260705 Corp</stp>
        <stp>yas_ispread</stp>
        <stp>[hybrids_03.xlsx]sectorTable!R17C12</stp>
        <tr r="L17" s="3"/>
      </tp>
      <tp t="s">
        <v>XS2010037765</v>
        <stp/>
        <stp>##V3_BDPV12</stp>
        <stp>ZQ578143 Corp</stp>
        <stp>ID_ISIN</stp>
        <stp>[hybrids_03.xlsx]tkrBBG!R175C6</stp>
        <tr r="F175" s="1"/>
      </tp>
      <tp>
        <v>334.33455476194302</v>
        <stp/>
        <stp>##V3_BDPV12</stp>
        <stp>XS2077670342 Corp</stp>
        <stp>yas_ispread</stp>
        <stp>[hybrids_03.xlsx]sectorTable!R14C12</stp>
        <tr r="L14" s="3"/>
      </tp>
      <tp t="s">
        <v>XS1799938995</v>
        <stp/>
        <stp>##V3_BDPV12</stp>
        <stp>AT214421 Corp</stp>
        <stp>ID_ISIN</stp>
        <stp>[hybrids_03.xlsx]tkrBBG!R155C6</stp>
        <tr r="F155" s="1"/>
      </tp>
      <tp>
        <v>302.31757138525694</v>
        <stp/>
        <stp>##V3_BDPV12</stp>
        <stp>XS1713463559 Corp</stp>
        <stp>yas_ispread</stp>
        <stp>[hybrids_03.xlsx]sectorTable!R13C12</stp>
        <tr r="L13" s="3"/>
      </tp>
      <tp t="s">
        <v>PTEDPKOM0034</v>
        <stp/>
        <stp>##V3_BDPV12</stp>
        <stp>AW875570 Corp</stp>
        <stp>ID_ISIN</stp>
        <stp>[hybrids_03.xlsx]tkrBBG!R147C6</stp>
        <tr r="F147" s="1"/>
      </tp>
      <tp>
        <v>388.56562665248492</v>
        <stp/>
        <stp>##V3_BDPV12</stp>
        <stp>XS1799938995 Corp</stp>
        <stp>yas_ispread</stp>
        <stp>[hybrids_03.xlsx]issuerTable!R4C10</stp>
        <tr r="J4" s="5"/>
      </tp>
      <tp t="s">
        <v>N</v>
        <stp/>
        <stp>##V3_BDPV12</stp>
        <stp>ZQ782646 Corp</stp>
        <stp>green_bond_loan_indicator</stp>
        <stp>[hybrids_03.xlsx]tkrBBG!R99C21</stp>
        <tr r="U99" s="1"/>
      </tp>
      <tp t="s">
        <v>N</v>
        <stp/>
        <stp>##V3_BDPV12</stp>
        <stp>QJ191077 Corp</stp>
        <stp>green_bond_loan_indicator</stp>
        <stp>[hybrids_03.xlsx]tkrBBG!R52C21</stp>
        <tr r="U52" s="1"/>
      </tp>
      <tp>
        <v>288.15298097347443</v>
        <stp/>
        <stp>##V3_BDPV12</stp>
        <stp>XS1572349865 Corp</stp>
        <stp>yas_ispread</stp>
        <stp>[hybrids_03.xlsx]maturity!R6C6</stp>
        <tr r="F6" s="7"/>
      </tp>
      <tp t="s">
        <v>DBOERS 1 1/4 06/16/47</v>
        <stp/>
        <stp>##V3_BDPV12</stp>
        <stp>BJ924355 Corp</stp>
        <stp>security_name</stp>
        <stp>[hybrids_03.xlsx]sectorTable!R12C6</stp>
        <tr r="F12" s="3"/>
      </tp>
      <tp>
        <v>330.38277784771935</v>
        <stp/>
        <stp>##V3_BDPV12</stp>
        <stp>XS0969342384 Corp</stp>
        <stp>yas_ispread</stp>
        <stp>[hybrids_03.xlsx]maturity!R6C6</stp>
        <tr r="F6" s="7"/>
      </tp>
      <tp t="s">
        <v>04/01/2029</v>
        <stp/>
        <stp>##V3_BDPV12</stp>
        <stp>AX916964 Corp</stp>
        <stp>nxt_call_dt</stp>
        <stp>[hybrids_03.xlsx]tkrBBG!R82C10</stp>
        <tr r="J82" s="1"/>
      </tp>
      <tp t="s">
        <v>03/07/2028</v>
        <stp/>
        <stp>##V3_BDPV12</stp>
        <stp>AU692498 Corp</stp>
        <stp>nxt_call_dt</stp>
        <stp>[hybrids_03.xlsx]tkrBBG!R79C10</stp>
        <tr r="J79" s="1"/>
      </tp>
      <tp t="s">
        <v>03/10/2023</v>
        <stp/>
        <stp>##V3_BDPV12</stp>
        <stp>AU654481 Corp</stp>
        <stp>nxt_call_dt</stp>
        <stp>[hybrids_03.xlsx]tkrBBG!R78C10</stp>
        <tr r="J78" s="1"/>
      </tp>
      <tp t="s">
        <v>11/04/2028</v>
        <stp/>
        <stp>##V3_BDPV12</stp>
        <stp>AR887333 Corp</stp>
        <stp>nxt_call_dt</stp>
        <stp>[hybrids_03.xlsx]tkrBBG!R25C10</stp>
        <tr r="J25" s="1"/>
      </tp>
      <tp t="s">
        <v>27/03/2023</v>
        <stp/>
        <stp>##V3_BDPV12</stp>
        <stp>AP691131 Corp</stp>
        <stp>nxt_call_dt</stp>
        <stp>[hybrids_03.xlsx]tkrBBG!R24C10</stp>
        <tr r="J24" s="1"/>
      </tp>
      <tp t="s">
        <v>03/07/2025</v>
        <stp/>
        <stp>##V3_BDPV12</stp>
        <stp>AU654475 Corp</stp>
        <stp>nxt_call_dt</stp>
        <stp>[hybrids_03.xlsx]tkrBBG!R80C10</stp>
        <tr r="J80" s="1"/>
      </tp>
      <tp t="s">
        <v>BBB-</v>
        <stp/>
        <stp>##V3_BDPV12</stp>
        <stp>ZS668300 Corp</stp>
        <stp>bb_composite</stp>
        <stp>[hybrids_03.xlsx]tkrBBG!R119C20</stp>
        <tr r="T119" s="1"/>
      </tp>
      <tp t="s">
        <v>BB</v>
        <stp/>
        <stp>##V3_BDPV12</stp>
        <stp>ZQ258633 Corp</stp>
        <stp>bb_composite</stp>
        <stp>[hybrids_03.xlsx]tkrBBG!R164C20</stp>
        <tr r="T164" s="1"/>
      </tp>
      <tp t="s">
        <v>BBB-</v>
        <stp/>
        <stp>##V3_BDPV12</stp>
        <stp>XS1028599287 Corp</stp>
        <stp>bb_composite</stp>
        <stp>[hybrids_03.xlsx]sectorTable!R15C15</stp>
        <tr r="O15" s="3"/>
      </tp>
      <tp t="s">
        <v>BBB-</v>
        <stp/>
        <stp>##V3_BDPV12</stp>
        <stp>AS640422 Corp</stp>
        <stp>bb_composite</stp>
        <stp>[hybrids_03.xlsx]tkrBBG!R117C20</stp>
        <tr r="T117" s="1"/>
      </tp>
      <tp t="s">
        <v>BBB-</v>
        <stp/>
        <stp>##V3_BDPV12</stp>
        <stp>AR810587 Corp</stp>
        <stp>bb_composite</stp>
        <stp>[hybrids_03.xlsx]tkrBBG!R125C20</stp>
        <tr r="T125" s="1"/>
      </tp>
      <tp t="s">
        <v>BBB-</v>
        <stp/>
        <stp>##V3_BDPV12</stp>
        <stp>AZ851393 Corp</stp>
        <stp>bb_composite</stp>
        <stp>[hybrids_03.xlsx]tkrBBG!R107C20</stp>
        <tr r="T107" s="1"/>
      </tp>
      <tp>
        <v>353.38932013760109</v>
        <stp/>
        <stp>##V3_BDPV12</stp>
        <stp>EK143492 Corp</stp>
        <stp>yas_ispread</stp>
        <stp>[hybrids_03.xlsx]tkrBBG!R73C16</stp>
        <tr r="P73" s="1"/>
      </tp>
      <tp>
        <v>153.84560214081671</v>
        <stp/>
        <stp>##V3_BDPV12</stp>
        <stp>EK508481 Corp</stp>
        <stp>yas_ispread</stp>
        <stp>[hybrids_03.xlsx]tkrBBG!R63C16</stp>
        <tr r="P63" s="1"/>
      </tp>
      <tp>
        <v>317.19381568232501</v>
        <stp/>
        <stp>##V3_BDPV12</stp>
        <stp>BJ736567 Corp</stp>
        <stp>yas_ispread</stp>
        <stp>[hybrids_03.xlsx]tkrBBG!R10C16</stp>
        <tr r="P10" s="1"/>
      </tp>
      <tp t="s">
        <v>EUR</v>
        <stp/>
        <stp>##V3_BDPV12</stp>
        <stp>XS1713462403 Corp</stp>
        <stp>crncy</stp>
        <stp>[hybrids_03.xlsx]sectorTable!R32C17</stp>
        <tr r="Q32" s="3"/>
      </tp>
      <tp>
        <v>393.19646805277591</v>
        <stp/>
        <stp>##V3_BDPV12</stp>
        <stp>XS1795406658 Corp</stp>
        <stp>yas_ispread</stp>
        <stp>[hybrids_03.xlsx]issuerTable!R85C10</stp>
        <tr r="J85" s="5"/>
      </tp>
      <tp>
        <v>393.19646805277591</v>
        <stp/>
        <stp>##V3_BDPV12</stp>
        <stp>XS1795406658 Corp</stp>
        <stp>yas_ispread</stp>
        <stp>[hybrids_03.xlsx]issuerTable!R91C11</stp>
        <tr r="K91" s="5"/>
      </tp>
      <tp>
        <v>393.19646805277591</v>
        <stp/>
        <stp>##V3_BDPV12</stp>
        <stp>XS1795406658 Corp</stp>
        <stp>yas_ispread</stp>
        <stp>[hybrids_03.xlsx]issuerTable!R84C11</stp>
        <tr r="K84" s="5"/>
      </tp>
      <tp>
        <v>293.67502571528814</v>
        <stp/>
        <stp>##V3_BDPV12</stp>
        <stp>XS1294343337 Corp</stp>
        <stp>yas_ispread</stp>
        <stp>[hybrids_03.xlsx]sectorTable!R32C12</stp>
        <tr r="L32" s="3"/>
      </tp>
      <tp t="s">
        <v>XS1254119750</v>
        <stp/>
        <stp>##V3_BDPV12</stp>
        <stp>UV323151 Corp</stp>
        <stp>ID_ISIN</stp>
        <stp>[hybrids_03.xlsx]tkrBBG!R113C6</stp>
        <tr r="F113" s="1"/>
      </tp>
      <tp t="s">
        <v>XS1271836600</v>
        <stp/>
        <stp>##V3_BDPV12</stp>
        <stp>UV429459 Corp</stp>
        <stp>ID_ISIN</stp>
        <stp>[hybrids_03.xlsx]tkrBBG!R166C6</stp>
        <tr r="F166" s="1"/>
      </tp>
      <tp t="s">
        <v>BE0002597756</v>
        <stp/>
        <stp>##V3_BDPV12</stp>
        <stp>AU216832 Corp</stp>
        <stp>ID_ISIN</stp>
        <stp>[hybrids_03.xlsx]tkrBBG!R149C6</stp>
        <tr r="F149" s="1"/>
      </tp>
      <tp>
        <v>288.63213287369399</v>
        <stp/>
        <stp>##V3_BDPV12</stp>
        <stp>FR0013478252 Corp</stp>
        <stp>yas_ispread</stp>
        <stp>[hybrids_03.xlsx]sectorTable!R36C12</stp>
        <tr r="L36" s="3"/>
      </tp>
      <tp t="s">
        <v>XS1508392625</v>
        <stp/>
        <stp>##V3_BDPV12</stp>
        <stp>QZ912649 Corp</stp>
        <stp>ID_ISIN</stp>
        <stp>[hybrids_03.xlsx]tkrBBG!R178C6</stp>
        <tr r="F178" s="1"/>
      </tp>
      <tp>
        <v>266.86522744226477</v>
        <stp/>
        <stp>##V3_BDPV12</stp>
        <stp>XS1219498141 Corp</stp>
        <stp>yas_ispread</stp>
        <stp>[hybrids_03.xlsx]sectorTable!R38C11</stp>
        <tr r="K38" s="3"/>
      </tp>
      <tp>
        <v>297.9358439334996</v>
        <stp/>
        <stp>##V3_BDPV12</stp>
        <stp>FR0013425170 Corp</stp>
        <stp>yas_ispread</stp>
        <stp>[hybrids_03.xlsx]issuerTable!R396C11</stp>
        <tr r="K396" s="5"/>
      </tp>
      <tp>
        <v>297.9358439334996</v>
        <stp/>
        <stp>##V3_BDPV12</stp>
        <stp>FR0013425170 Corp</stp>
        <stp>yas_ispread</stp>
        <stp>[hybrids_03.xlsx]issuerTable!R397C10</stp>
        <tr r="J397" s="5"/>
      </tp>
      <tp>
        <v>740.69391387669225</v>
        <stp/>
        <stp>##V3_BDPV12</stp>
        <stp>FR0013457157 Corp</stp>
        <stp>yas_ispread</stp>
        <stp>[hybrids_03.xlsx]issuerTable!R504C11</stp>
        <tr r="K504" s="5"/>
      </tp>
      <tp>
        <v>740.69391387669225</v>
        <stp/>
        <stp>##V3_BDPV12</stp>
        <stp>FR0013457157 Corp</stp>
        <stp>yas_ispread</stp>
        <stp>[hybrids_03.xlsx]issuerTable!R502C11</stp>
        <tr r="K502" s="5"/>
      </tp>
      <tp>
        <v>427.98958913233429</v>
        <stp/>
        <stp>##V3_BDPV12</stp>
        <stp>XS2051471105 Corp</stp>
        <stp>yas_ispread</stp>
        <stp>[hybrids_03.xlsx]issuerTable!R418C10</stp>
        <tr r="J418" s="5"/>
      </tp>
      <tp>
        <v>427.98958913233429</v>
        <stp/>
        <stp>##V3_BDPV12</stp>
        <stp>XS2051471105 Corp</stp>
        <stp>yas_ispread</stp>
        <stp>[hybrids_03.xlsx]issuerTable!R415C10</stp>
        <tr r="J415" s="5"/>
      </tp>
      <tp>
        <v>211.58174663957746</v>
        <stp/>
        <stp>##V3_BDPV12</stp>
        <stp>XS1721244371 Corp</stp>
        <stp>yas_ispread</stp>
        <stp>[hybrids_03.xlsx]issuerTable!R472C10</stp>
        <tr r="J472" s="5"/>
      </tp>
      <tp>
        <v>211.58174663957746</v>
        <stp/>
        <stp>##V3_BDPV12</stp>
        <stp>XS1721244371 Corp</stp>
        <stp>yas_ispread</stp>
        <stp>[hybrids_03.xlsx]issuerTable!R469C10</stp>
        <tr r="J469" s="5"/>
      </tp>
      <tp>
        <v>292.73561501988115</v>
        <stp/>
        <stp>##V3_BDPV12</stp>
        <stp>XS1713462403 Corp</stp>
        <stp>yas_ispread</stp>
        <stp>[hybrids_03.xlsx]issuerTable!R434C11</stp>
        <tr r="K434" s="5"/>
      </tp>
      <tp>
        <v>292.73561501988115</v>
        <stp/>
        <stp>##V3_BDPV12</stp>
        <stp>XS1713462403 Corp</stp>
        <stp>yas_ispread</stp>
        <stp>[hybrids_03.xlsx]issuerTable!R435C10</stp>
        <tr r="J435" s="5"/>
      </tp>
      <tp t="s">
        <v>01/10/2026</v>
        <stp/>
        <stp>##V3_BDPV12</stp>
        <stp>EK508523 Corp</stp>
        <stp>nxt_call_dt</stp>
        <stp>[hybrids_03.xlsx]tkrBBG!R66C10</stp>
        <tr r="J66" s="1"/>
      </tp>
      <tp t="s">
        <v>22/01/2026</v>
        <stp/>
        <stp>##V3_BDPV12</stp>
        <stp>EK024568 Corp</stp>
        <stp>nxt_call_dt</stp>
        <stp>[hybrids_03.xlsx]tkrBBG!R98C10</stp>
        <tr r="J98" s="1"/>
      </tp>
      <tp t="s">
        <v>22/03/2027</v>
        <stp/>
        <stp>##V3_BDPV12</stp>
        <stp>BK123548 Corp</stp>
        <stp>nxt_call_dt</stp>
        <stp>[hybrids_03.xlsx]tkrBBG!R39C10</stp>
        <tr r="J39" s="1"/>
      </tp>
      <tp t="s">
        <v>22/01/2022</v>
        <stp/>
        <stp>##V3_BDPV12</stp>
        <stp>EK024532 Corp</stp>
        <stp>nxt_call_dt</stp>
        <stp>[hybrids_03.xlsx]tkrBBG!R95C10</stp>
        <tr r="J95" s="1"/>
      </tp>
      <tp t="s">
        <v>01/04/2023</v>
        <stp/>
        <stp>##V3_BDPV12</stp>
        <stp>EK508571 Corp</stp>
        <stp>nxt_call_dt</stp>
        <stp>[hybrids_03.xlsx]tkrBBG!R69C10</stp>
        <tr r="J69" s="1"/>
      </tp>
      <tp>
        <v>415.30582869686395</v>
        <stp/>
        <stp>##V3_BDPV12</stp>
        <stp>ZP991036 Corp</stp>
        <stp>yas_ispread</stp>
        <stp>[hybrids_03.xlsx]tkrBBG!R86C16</stp>
        <tr r="P86" s="1"/>
      </tp>
      <tp>
        <v>426.80122867572408</v>
        <stp/>
        <stp>##V3_BDPV12</stp>
        <stp>AP809058 Corp</stp>
        <stp>yas_ispread</stp>
        <stp>[hybrids_03.xlsx]tkrBBG!R23C16</stp>
        <tr r="P23" s="1"/>
      </tp>
      <tp>
        <v>247.96425386734765</v>
        <stp/>
        <stp>##V3_BDPV12</stp>
        <stp>AQ711148 Corp</stp>
        <stp>yas_ispread</stp>
        <stp>[hybrids_03.xlsx]tkrBBG!R88C16</stp>
        <tr r="P88" s="1"/>
      </tp>
      <tp>
        <v>226.79168415450559</v>
        <stp/>
        <stp>##V3_BDPV12</stp>
        <stp>ZS023353 Corp</stp>
        <stp>yas_ispread</stp>
        <stp>[hybrids_03.xlsx]tkrBBG!R65C16</stp>
        <tr r="P65" s="1"/>
      </tp>
      <tp>
        <v>292.93457286860144</v>
        <stp/>
        <stp>##V3_BDPV12</stp>
        <stp>DE000A11QR73 Corp</stp>
        <stp>yas_ispread</stp>
        <stp>[hybrids_03.xlsx]issuerTable!R281C10</stp>
        <tr r="J281" s="5"/>
      </tp>
      <tp>
        <v>292.93457286860144</v>
        <stp/>
        <stp>##V3_BDPV12</stp>
        <stp>DE000A11QR73 Corp</stp>
        <stp>yas_ispread</stp>
        <stp>[hybrids_03.xlsx]issuerTable!R280C11</stp>
        <tr r="K280" s="5"/>
      </tp>
      <tp t="s">
        <v>XS0943370543</v>
        <stp/>
        <stp>##V3_BDPV12</stp>
        <stp>EJ723329 Corp</stp>
        <stp>ID_ISIN</stp>
        <stp>[hybrids_03.xlsx]tkrBBG!R142C6</stp>
        <tr r="F142" s="1"/>
      </tp>
    </main>
    <main first="bofaddin.rtdserver">
      <tp t="e">
        <v>#N/A</v>
        <stp/>
        <stp>BDH|16747593396640930006</stp>
        <tr r="V5" s="3"/>
      </tp>
      <tp t="s">
        <v>#N/A N/A</v>
        <stp/>
        <stp>BDH|12048213957919595604</stp>
        <tr r="T84" s="5"/>
        <tr r="U83" s="5"/>
      </tp>
      <tp t="e">
        <v>#N/A</v>
        <stp/>
        <stp>BDH|16647503185791526053</stp>
        <tr r="D14" s="10"/>
      </tp>
      <tp t="e">
        <v>#N/A</v>
        <stp/>
        <stp>BDH|17606355024785013945</stp>
        <tr r="AA6" s="3"/>
      </tp>
    </main>
    <main first="bofaddin.rtdserver">
      <tp t="e">
        <v>#N/A</v>
        <stp/>
        <stp>BDH|13429173386278135818</stp>
        <tr r="Z9" s="3"/>
      </tp>
      <tp t="e">
        <v>#N/A</v>
        <stp/>
        <stp>BDH|11423495531775074991</stp>
        <tr r="Z20" s="3"/>
      </tp>
    </main>
    <main first="bofaddin.rtdserver">
      <tp t="e">
        <v>#N/A</v>
        <stp/>
        <stp>BDH|13448127573669260634</stp>
        <tr r="AA16" s="3"/>
      </tp>
    </main>
    <main first="bloomberg.rtd">
      <tp t="s">
        <v>FR0011401728</v>
        <stp/>
        <stp>##V3_BDPV12</stp>
        <stp>EJ516173 Corp</stp>
        <stp>ID_ISIN</stp>
        <stp>[hybrids_03.xlsx]tkrBBG!R100C6</stp>
        <tr r="F100" s="1"/>
      </tp>
    </main>
    <main first="bofaddin.rtdserver">
      <tp t="e">
        <v>#N/A</v>
        <stp/>
        <stp>BDH|17639924933036354128</stp>
        <tr r="D115" s="10"/>
      </tp>
    </main>
    <main first="bloomberg.rtd">
      <tp>
        <v>423.52817440678569</v>
        <stp/>
        <stp>##V3_BDPV12</stp>
        <stp>BJ980938 Corp</stp>
        <stp>yas_ispread</stp>
        <stp>[hybrids_03.xlsx]tkrBBG!R160C16</stp>
        <tr r="P160" s="1"/>
      </tp>
    </main>
    <main first="bofaddin.rtdserver">
      <tp t="s">
        <v>#N/A N/A</v>
        <stp/>
        <stp>BDH|11596170381326960437</stp>
        <tr r="O181" s="5"/>
        <tr r="P180" s="5"/>
      </tp>
      <tp t="s">
        <v>#N/A N/A</v>
        <stp/>
        <stp>BDH|16280839764345892747</stp>
        <tr r="T281" s="5"/>
        <tr r="U280" s="5"/>
      </tp>
      <tp t="s">
        <v>#N/A N/A</v>
        <stp/>
        <stp>BDH|17019596970478273721</stp>
        <tr r="U350" s="5"/>
        <tr r="T351" s="5"/>
      </tp>
    </main>
    <main first="bloomberg.rtd">
      <tp>
        <v>333.37383755069476</v>
        <stp/>
        <stp>##V3_BDPV12</stp>
        <stp>BK293686 Corp</stp>
        <stp>yas_ispread</stp>
        <stp>[hybrids_03.xlsx]tkrBBG!R138C16</stp>
        <tr r="P138" s="1"/>
      </tp>
      <tp>
        <v>323.26807791080972</v>
        <stp/>
        <stp>##V3_BDPV12</stp>
        <stp>BK290986 Corp</stp>
        <stp>yas_ispread</stp>
        <stp>[hybrids_03.xlsx]tkrBBG!R136C16</stp>
        <tr r="P136" s="1"/>
      </tp>
      <tp t="s">
        <v>DE000A1ZN206</v>
        <stp/>
        <stp>##V3_BDPV12</stp>
        <stp>EK523297 Corp</stp>
        <stp>ID_ISIN</stp>
        <stp>[hybrids_03.xlsx]tkrBBG!R192C6</stp>
        <tr r="F192" s="1"/>
      </tp>
    </main>
    <main first="bloomberg.rtd">
      <tp>
        <v>406.87616420644616</v>
        <stp/>
        <stp>##V3_BDPV12</stp>
        <stp>AN880326 Corp</stp>
        <stp>yas_ispread</stp>
        <stp>[hybrids_03.xlsx]tkrBBG!R158C16</stp>
        <tr r="P158" s="1"/>
      </tp>
    </main>
    <main first="bofaddin.rtdserver">
      <tp t="s">
        <v>#N/A N/A</v>
        <stp/>
        <stp>BDH|14057296772899216221</stp>
        <tr r="D3" s="10"/>
      </tp>
      <tp t="e">
        <v>#N/A</v>
        <stp/>
        <stp>BDH|13866802859696962232</stp>
        <tr r="Z35" s="3"/>
      </tp>
    </main>
    <main first="bofaddin.rtdserver">
      <tp t="e">
        <v>#N/A</v>
        <stp/>
        <stp>BDH|13365472068728075365</stp>
        <tr r="AA25" s="3"/>
      </tp>
    </main>
    <main first="bloomberg.rtd">
      <tp t="s">
        <v>XS2196328608</v>
        <stp/>
        <stp>##V3_BDPV12</stp>
        <stp>BK184880 Corp</stp>
        <stp>ID_ISIN</stp>
        <stp>[hybrids_03.xlsx]tkrBBG!R108C6</stp>
        <tr r="F108" s="1"/>
      </tp>
      <tp t="s">
        <v>FR0011606169</v>
        <stp/>
        <stp>##V3_BDPV12</stp>
        <stp>EJ891119 Corp</stp>
        <stp>ID_ISIN</stp>
        <stp>[hybrids_03.xlsx]tkrBBG!R190C6</stp>
        <tr r="F190" s="1"/>
      </tp>
    </main>
    <main first="bloomberg.rtd">
      <tp t="s">
        <v>EUR</v>
        <stp/>
        <stp>##V3_BDPV12</stp>
        <stp>UV785974 Corp</stp>
        <stp>crncy</stp>
        <stp>[hybrids_03.xlsx]tkrBBG!R146C12</stp>
        <tr r="L146" s="1"/>
      </tp>
    </main>
    <main first="bloomberg.rtd">
      <tp>
        <v>231.2116116657632</v>
        <stp/>
        <stp>##V3_BDPV12</stp>
        <stp>AM888722 Corp</stp>
        <stp>yas_ispread</stp>
        <stp>[hybrids_03.xlsx]tkrBBG!R114C16</stp>
        <tr r="P114" s="1"/>
      </tp>
      <tp>
        <v>373.90567027965358</v>
        <stp/>
        <stp>##V3_BDPV12</stp>
        <stp>AN880322 Corp</stp>
        <stp>yas_ispread</stp>
        <stp>[hybrids_03.xlsx]tkrBBG!R153C16</stp>
        <tr r="P153" s="1"/>
      </tp>
    </main>
    <main first="bofaddin.rtdserver">
      <tp t="e">
        <v>#N/A</v>
        <stp/>
        <stp>BDH|13450988056854499118</stp>
        <tr r="D141" s="10"/>
      </tp>
    </main>
    <main first="bloomberg.rtd">
      <tp>
        <v>233.82875760452629</v>
        <stp/>
        <stp>##V3_BDPV12</stp>
        <stp>FR0013447877 Corp</stp>
        <stp>yas_ispread</stp>
        <stp>[hybrids_03.xlsx]issuerTable!R188C11</stp>
        <tr r="K188" s="5"/>
      </tp>
      <tp>
        <v>233.82875760452629</v>
        <stp/>
        <stp>##V3_BDPV12</stp>
        <stp>FR0013447877 Corp</stp>
        <stp>yas_ispread</stp>
        <stp>[hybrids_03.xlsx]issuerTable!R186C11</stp>
        <tr r="K186" s="5"/>
      </tp>
      <tp>
        <v>233.82875760452629</v>
        <stp/>
        <stp>##V3_BDPV12</stp>
        <stp>FR0013447877 Corp</stp>
        <stp>yas_ispread</stp>
        <stp>[hybrids_03.xlsx]issuerTable!R181C11</stp>
        <tr r="K181" s="5"/>
      </tp>
      <tp>
        <v>156.31626840245926</v>
        <stp/>
        <stp>##V3_BDPV12</stp>
        <stp>FR0011531730 Corp</stp>
        <stp>yas_ispread</stp>
        <stp>[hybrids_03.xlsx]issuerTable!R208C10</stp>
        <tr r="J208" s="5"/>
      </tp>
      <tp>
        <v>156.31626840245926</v>
        <stp/>
        <stp>##V3_BDPV12</stp>
        <stp>FR0011531730 Corp</stp>
        <stp>yas_ispread</stp>
        <stp>[hybrids_03.xlsx]issuerTable!R216C10</stp>
        <tr r="J216" s="5"/>
      </tp>
      <tp>
        <v>243.49113499336235</v>
        <stp/>
        <stp>##V3_BDPV12</stp>
        <stp>XS2011260705 Corp</stp>
        <stp>yas_ispread</stp>
        <stp>[hybrids_03.xlsx]issuerTable!R306C11</stp>
        <tr r="K306" s="5"/>
      </tp>
      <tp>
        <v>243.49113499336235</v>
        <stp/>
        <stp>##V3_BDPV12</stp>
        <stp>XS2011260705 Corp</stp>
        <stp>yas_ispread</stp>
        <stp>[hybrids_03.xlsx]issuerTable!R312C11</stp>
        <tr r="K312" s="5"/>
      </tp>
      <tp>
        <v>208.16046515517016</v>
        <stp/>
        <stp>##V3_BDPV12</stp>
        <stp>XS2035564975 Corp</stp>
        <stp>yas_ispread</stp>
        <stp>[hybrids_03.xlsx]issuerTable!R148C11</stp>
        <tr r="K148" s="5"/>
      </tp>
      <tp>
        <v>208.16046515517016</v>
        <stp/>
        <stp>##V3_BDPV12</stp>
        <stp>XS2035564975 Corp</stp>
        <stp>yas_ispread</stp>
        <stp>[hybrids_03.xlsx]issuerTable!R157C10</stp>
        <tr r="J157" s="5"/>
      </tp>
      <tp>
        <v>208.16046515517016</v>
        <stp/>
        <stp>##V3_BDPV12</stp>
        <stp>XS2035564975 Corp</stp>
        <stp>yas_ispread</stp>
        <stp>[hybrids_03.xlsx]issuerTable!R149C10</stp>
        <tr r="J149" s="5"/>
      </tp>
      <tp>
        <v>227.90090268483576</v>
        <stp/>
        <stp>##V3_BDPV12</stp>
        <stp>XS1195202822 Corp</stp>
        <stp>yas_ispread</stp>
        <stp>[hybrids_03.xlsx]issuerTable!R121C10</stp>
        <tr r="J121" s="5"/>
      </tp>
      <tp>
        <v>227.90090268483576</v>
        <stp/>
        <stp>##V3_BDPV12</stp>
        <stp>XS1195202822 Corp</stp>
        <stp>yas_ispread</stp>
        <stp>[hybrids_03.xlsx]issuerTable!R126C11</stp>
        <tr r="K126" s="5"/>
      </tp>
      <tp>
        <v>227.90090268483576</v>
        <stp/>
        <stp>##V3_BDPV12</stp>
        <stp>XS1195202822 Corp</stp>
        <stp>yas_ispread</stp>
        <stp>[hybrids_03.xlsx]issuerTable!R120C11</stp>
        <tr r="K120" s="5"/>
      </tp>
      <tp>
        <v>280.74676848948201</v>
        <stp/>
        <stp>##V3_BDPV12</stp>
        <stp>XS2000719992 Corp</stp>
        <stp>yas_ispread</stp>
        <stp>[hybrids_03.xlsx]issuerTable!R351C11</stp>
        <tr r="K351" s="5"/>
      </tp>
      <tp>
        <v>280.74676848948201</v>
        <stp/>
        <stp>##V3_BDPV12</stp>
        <stp>XS2000719992 Corp</stp>
        <stp>yas_ispread</stp>
        <stp>[hybrids_03.xlsx]issuerTable!R352C10</stp>
        <tr r="J352" s="5"/>
      </tp>
      <tp t="s">
        <v>29/01/2024</v>
        <stp/>
        <stp>##V3_BDPV12</stp>
        <stp>AL211915 Corp</stp>
        <stp>nxt_call_dt</stp>
        <stp>[hybrids_03.xlsx]sectorTable!R5C8</stp>
        <tr r="H5" s="3"/>
      </tp>
      <tp t="s">
        <v>01/10/2021</v>
        <stp/>
        <stp>##V3_BDPV12</stp>
        <stp>EK508481 Corp</stp>
        <stp>nxt_call_dt</stp>
        <stp>[hybrids_03.xlsx]tkrBBG!R63C10</stp>
        <tr r="J63" s="1"/>
      </tp>
      <tp t="s">
        <v>31/03/2024</v>
        <stp/>
        <stp>##V3_BDPV12</stp>
        <stp>EK143492 Corp</stp>
        <stp>nxt_call_dt</stp>
        <stp>[hybrids_03.xlsx]tkrBBG!R73C10</stp>
        <tr r="J73" s="1"/>
      </tp>
      <tp t="s">
        <v>03/09/2025</v>
        <stp/>
        <stp>##V3_BDPV12</stp>
        <stp>BJ736567 Corp</stp>
        <stp>nxt_call_dt</stp>
        <stp>[hybrids_03.xlsx]tkrBBG!R10C10</stp>
        <tr r="J10" s="1"/>
      </tp>
      <tp>
        <v>192.3860326245331</v>
        <stp/>
        <stp>##V3_BDPV12</stp>
        <stp>AR887333 Corp</stp>
        <stp>yas_ispread</stp>
        <stp>[hybrids_03.xlsx]tkrBBG!R25C16</stp>
        <tr r="P25" s="1"/>
      </tp>
      <tp>
        <v>305.71772493886613</v>
        <stp/>
        <stp>##V3_BDPV12</stp>
        <stp>AU654481 Corp</stp>
        <stp>yas_ispread</stp>
        <stp>[hybrids_03.xlsx]tkrBBG!R78C16</stp>
        <tr r="P78" s="1"/>
      </tp>
      <tp>
        <v>311.17310736575524</v>
        <stp/>
        <stp>##V3_BDPV12</stp>
        <stp>AU692498 Corp</stp>
        <stp>yas_ispread</stp>
        <stp>[hybrids_03.xlsx]tkrBBG!R79C16</stp>
        <tr r="P79" s="1"/>
      </tp>
      <tp>
        <v>399.53713172350768</v>
        <stp/>
        <stp>##V3_BDPV12</stp>
        <stp>AX916964 Corp</stp>
        <stp>yas_ispread</stp>
        <stp>[hybrids_03.xlsx]tkrBBG!R82C16</stp>
        <tr r="P82" s="1"/>
      </tp>
      <tp>
        <v>337.563069459757</v>
        <stp/>
        <stp>##V3_BDPV12</stp>
        <stp>AU654475 Corp</stp>
        <stp>yas_ispread</stp>
        <stp>[hybrids_03.xlsx]tkrBBG!R80C16</stp>
        <tr r="P80" s="1"/>
      </tp>
      <tp>
        <v>206.22110691467421</v>
        <stp/>
        <stp>##V3_BDPV12</stp>
        <stp>AP691131 Corp</stp>
        <stp>yas_ispread</stp>
        <stp>[hybrids_03.xlsx]tkrBBG!R24C16</stp>
        <tr r="P24" s="1"/>
      </tp>
      <tp t="s">
        <v>XS1117300837</v>
        <stp/>
        <stp>##V3_BDPV12</stp>
        <stp>EK642935 Corp</stp>
        <stp>ID_ISIN</stp>
        <stp>[hybrids_03.xlsx]tkrBBG!R168C6</stp>
        <tr r="F168" s="1"/>
      </tp>
    </main>
    <main first="bofaddin.rtdserver">
      <tp t="e">
        <v>#N/A</v>
        <stp/>
        <stp>BDH|16565970246267415711</stp>
        <tr r="AA38" s="3"/>
      </tp>
    </main>
    <main first="bloomberg.rtd">
      <tp>
        <v>-6.70525573902564</v>
        <stp/>
        <stp>##V3_BDPV12</stp>
        <stp>UV309787 Corp</stp>
        <stp>yas_ispread</stp>
        <stp>[hybrids_03.xlsx]tkrBBG!R191C16</stp>
        <tr r="P191" s="1"/>
      </tp>
      <tp>
        <v>124.7069442985361</v>
        <stp/>
        <stp>##V3_BDPV12</stp>
        <stp>EJ817236 Corp</stp>
        <stp>yas_ispread</stp>
        <stp>[hybrids_03.xlsx]tkrBBG!R121C16</stp>
        <tr r="P121" s="1"/>
      </tp>
    </main>
    <main first="bofaddin.rtdserver">
      <tp t="s">
        <v>#N/A N/A</v>
        <stp/>
        <stp>BDH|17462153625179267649</stp>
        <tr r="F39" s="15"/>
      </tp>
    </main>
    <main first="bofaddin.rtdserver">
      <tp t="e">
        <v>#N/A</v>
        <stp/>
        <stp>BDH|17555566291911213126</stp>
        <tr r="D17" s="10"/>
      </tp>
    </main>
    <main first="bofaddin.rtdserver">
      <tp t="e">
        <v>#N/A</v>
        <stp/>
        <stp>BDH|12857659809779618609</stp>
        <tr r="U39" s="3"/>
      </tp>
    </main>
    <main first="bloomberg.rtd">
      <tp>
        <v>322.39183482373153</v>
        <stp/>
        <stp>##V3_BDPV12</stp>
        <stp>AS256491 Corp</stp>
        <stp>yas_ispread</stp>
        <stp>[hybrids_03.xlsx]tkrBBG!R185C16</stp>
        <tr r="P185" s="1"/>
      </tp>
    </main>
    <main first="bofaddin.rtdserver">
      <tp t="e">
        <v>#N/A</v>
        <stp/>
        <stp>BDH|12204659357812702823</stp>
        <tr r="D60" s="10"/>
      </tp>
    </main>
    <main first="bloomberg.rtd">
      <tp>
        <v>483.77111349026364</v>
        <stp/>
        <stp>##V3_BDPV12</stp>
        <stp>AN964724 Corp</stp>
        <stp>yas_ispread</stp>
        <stp>[hybrids_03.xlsx]tkrBBG!R181C16</stp>
        <tr r="P181" s="1"/>
      </tp>
      <tp>
        <v>370.01965565544009</v>
        <stp/>
        <stp>##V3_BDPV12</stp>
        <stp>EK811633 Corp</stp>
        <stp>yas_ispread</stp>
        <stp>[hybrids_03.xlsx]tkrBBG!R152C16</stp>
        <tr r="P152" s="1"/>
      </tp>
    </main>
    <main first="bloomberg.rtd">
      <tp>
        <v>424.04643833845722</v>
        <stp/>
        <stp>##V3_BDPV12</stp>
        <stp>ZP989429 Corp</stp>
        <stp>yas_ispread</stp>
        <stp>[hybrids_03.xlsx]tkrBBG!R172C16</stp>
        <tr r="P172" s="1"/>
      </tp>
      <tp>
        <v>467.40911165303601</v>
        <stp/>
        <stp>##V3_BDPV12</stp>
        <stp>EK825033 Corp</stp>
        <stp>yas_ispread</stp>
        <stp>[hybrids_03.xlsx]tkrBBG!R129C16</stp>
        <tr r="P129" s="1"/>
      </tp>
      <tp t="s">
        <v>USF2893TAM83</v>
        <stp/>
        <stp>##V3_BDPV12</stp>
        <stp>EK027221 Corp</stp>
        <stp>ID_ISIN</stp>
        <stp>[hybrids_03.xlsx]tkrBBG!R103C6</stp>
        <tr r="F103" s="1"/>
      </tp>
      <tp t="s">
        <v>XS0903532090</v>
        <stp/>
        <stp>##V3_BDPV12</stp>
        <stp>EJ575377 Corp</stp>
        <stp>ID_ISIN</stp>
        <stp>[hybrids_03.xlsx]tkrBBG!R133C6</stp>
        <tr r="F133" s="1"/>
      </tp>
    </main>
    <main first="bofaddin.rtdserver">
      <tp t="s">
        <v>#N/A N/A</v>
        <stp/>
        <stp>BDH|11005581288877309053</stp>
        <tr r="O453" s="5"/>
        <tr r="P452" s="5"/>
      </tp>
    </main>
    <main first="bofaddin.rtdserver">
      <tp t="e">
        <v>#N/A</v>
        <stp/>
        <stp>BDH|13582518294063403720</stp>
        <tr r="AA26" s="3"/>
      </tp>
      <tp t="e">
        <v>#N/A</v>
        <stp/>
        <stp>BDH|17452773001512534916</stp>
        <tr r="D121" s="10"/>
      </tp>
    </main>
    <main first="bofaddin.rtdserver">
      <tp t="e">
        <v>#N/A</v>
        <stp/>
        <stp>BDH|18370275098120011858</stp>
        <tr r="V38" s="3"/>
      </tp>
      <tp t="e">
        <v>#N/A</v>
        <stp/>
        <stp>BDH|11642928776186897236</stp>
        <tr r="D94" s="10"/>
      </tp>
    </main>
    <main first="bloomberg.rtd">
      <tp>
        <v>881.07086515587093</v>
        <stp/>
        <stp>##V3_BDPV12</stp>
        <stp>AO262498 Corp</stp>
        <stp>yas_ispread</stp>
        <stp>[hybrids_03.xlsx]tkrBBG!R195C16</stp>
        <tr r="P195" s="1"/>
      </tp>
    </main>
    <main first="bofaddin.rtdserver">
      <tp t="e">
        <v>#N/A</v>
        <stp/>
        <stp>BDH|15557629288553008342</stp>
        <tr r="U29" s="3"/>
      </tp>
    </main>
    <main first="bloomberg.rtd">
      <tp t="s">
        <v>US29265WAA62</v>
        <stp/>
        <stp>##V3_BDPV12</stp>
        <stp>EJ843360 Corp</stp>
        <stp>ID_ISIN</stp>
        <stp>[hybrids_03.xlsx]tkrBBG!R123C6</stp>
        <tr r="F123" s="1"/>
      </tp>
    </main>
    <main first="bofaddin.rtdserver">
      <tp t="s">
        <v>#N/A N/A</v>
        <stp/>
        <stp>BDH|10821728238276028983</stp>
        <tr r="U351" s="5"/>
        <tr r="T352" s="5"/>
      </tp>
    </main>
    <main first="bofaddin.rtdserver">
      <tp t="s">
        <v>#N/A N/A</v>
        <stp/>
        <stp>BDH|17522500394411775185</stp>
        <tr r="T148" s="5"/>
        <tr r="U147" s="5"/>
      </tp>
    </main>
    <main first="bloomberg.rtd">
      <tp>
        <v>239.34901792949549</v>
        <stp/>
        <stp>##V3_BDPV12</stp>
        <stp>FR0013398229 Corp</stp>
        <stp>yas_ispread</stp>
        <stp>[hybrids_03.xlsx]issuerTable!R211C10</stp>
        <tr r="J211" s="5"/>
      </tp>
      <tp>
        <v>239.34901792949549</v>
        <stp/>
        <stp>##V3_BDPV12</stp>
        <stp>FR0013398229 Corp</stp>
        <stp>yas_ispread</stp>
        <stp>[hybrids_03.xlsx]issuerTable!R210C11</stp>
        <tr r="K210" s="5"/>
      </tp>
      <tp>
        <v>196.81837737520704</v>
        <stp/>
        <stp>##V3_BDPV12</stp>
        <stp>XS1044811591 Corp</stp>
        <stp>yas_ispread</stp>
        <stp>[hybrids_03.xlsx]issuerTable!R146C10</stp>
        <tr r="J146" s="5"/>
      </tp>
      <tp>
        <v>196.81837737520704</v>
        <stp/>
        <stp>##V3_BDPV12</stp>
        <stp>XS1044811591 Corp</stp>
        <stp>yas_ispread</stp>
        <stp>[hybrids_03.xlsx]issuerTable!R147C10</stp>
        <tr r="J147" s="5"/>
      </tp>
      <tp>
        <v>196.81837737520704</v>
        <stp/>
        <stp>##V3_BDPV12</stp>
        <stp>XS1044811591 Corp</stp>
        <stp>yas_ispread</stp>
        <stp>[hybrids_03.xlsx]issuerTable!R155C10</stp>
        <tr r="J155" s="5"/>
      </tp>
      <tp>
        <v>196.81837737520704</v>
        <stp/>
        <stp>##V3_BDPV12</stp>
        <stp>XS1044811591 Corp</stp>
        <stp>yas_ispread</stp>
        <stp>[hybrids_03.xlsx]issuerTable!R146C11</stp>
        <tr r="K146" s="5"/>
      </tp>
      <tp>
        <v>170.92244280030258</v>
        <stp/>
        <stp>##V3_BDPV12</stp>
        <stp>XS1195201931 Corp</stp>
        <stp>yas_ispread</stp>
        <stp>[hybrids_03.xlsx]issuerTable!R117C10</stp>
        <tr r="J117" s="5"/>
      </tp>
      <tp>
        <v>220.54060286511654</v>
        <stp/>
        <stp>##V3_BDPV12</stp>
        <stp>XS1152338072 Corp</stp>
        <stp>yas_ispread</stp>
        <stp>[hybrids_03.xlsx]issuerTable!R312C10</stp>
        <tr r="J312" s="5"/>
      </tp>
      <tp>
        <v>220.54060286511654</v>
        <stp/>
        <stp>##V3_BDPV12</stp>
        <stp>XS1152338072 Corp</stp>
        <stp>yas_ispread</stp>
        <stp>[hybrids_03.xlsx]issuerTable!R304C10</stp>
        <tr r="J304" s="5"/>
      </tp>
      <tp t="s">
        <v>11/03/2026</v>
        <stp/>
        <stp>##V3_BDPV12</stp>
        <stp>BJ814648 Corp</stp>
        <stp>nxt_call_dt</stp>
        <stp>[hybrids_03.xlsx]tkrBBG!R35C10</stp>
        <tr r="J35" s="1"/>
      </tp>
      <tp t="s">
        <v>22/04/2021</v>
        <stp/>
        <stp>##V3_BDPV12</stp>
        <stp>QJ190690 Corp</stp>
        <stp>nxt_call_dt</stp>
        <stp>[hybrids_03.xlsx]tkrBBG!R48C10</stp>
        <tr r="J48" s="1"/>
      </tp>
      <tp>
        <v>246.53496690915614</v>
        <stp/>
        <stp>##V3_BDPV12</stp>
        <stp>AZ371883 Corp</stp>
        <stp>yas_ispread</stp>
        <stp>[hybrids_03.xlsx]tkrBBG!R91C16</stp>
        <tr r="P91" s="1"/>
      </tp>
      <tp>
        <v>203.83423534579862</v>
        <stp/>
        <stp>##V3_BDPV12</stp>
        <stp>ZQ100348 Corp</stp>
        <stp>yas_ispread</stp>
        <stp>[hybrids_03.xlsx]tkrBBG!R29C16</stp>
        <tr r="P29" s="1"/>
      </tp>
      <tp>
        <v>351.1749092369231</v>
        <stp/>
        <stp>##V3_BDPV12</stp>
        <stp>ZQ376350 Corp</stp>
        <stp>yas_ispread</stp>
        <stp>[hybrids_03.xlsx]tkrBBG!R58C16</stp>
        <tr r="P58" s="1"/>
      </tp>
      <tp t="s">
        <v>EUR</v>
        <stp/>
        <stp>##V3_BDPV12</stp>
        <stp>ZR668027 Corp</stp>
        <stp>crncy</stp>
        <stp>[hybrids_03.xlsx]tkrBBG!R174C12</stp>
        <tr r="L174" s="1"/>
      </tp>
    </main>
    <main first="bofaddin.rtdserver">
      <tp t="e">
        <v>#N/A</v>
        <stp/>
        <stp>BDH|16957019448252301836</stp>
        <tr r="V21" s="3"/>
      </tp>
    </main>
    <main first="bloomberg.rtd">
      <tp t="s">
        <v>EUR</v>
        <stp/>
        <stp>##V3_BDPV12</stp>
        <stp>ZQ578143 Corp</stp>
        <stp>crncy</stp>
        <stp>[hybrids_03.xlsx]tkrBBG!R175C12</stp>
        <tr r="L175" s="1"/>
      </tp>
      <tp t="s">
        <v>EUR</v>
        <stp/>
        <stp>##V3_BDPV12</stp>
        <stp>ZS668300 Corp</stp>
        <stp>crncy</stp>
        <stp>[hybrids_03.xlsx]tkrBBG!R119C12</stp>
        <tr r="L119" s="1"/>
      </tp>
      <tp t="s">
        <v>XS1048428012</v>
        <stp/>
        <stp>##V3_BDPV12</stp>
        <stp>EK131366 Corp</stp>
        <stp>ID_ISIN</stp>
        <stp>[hybrids_03.xlsx]tkrBBG!R151C6</stp>
        <tr r="F151" s="1"/>
      </tp>
    </main>
    <main first="bloomberg.rtd">
      <tp>
        <v>551.3038154480347</v>
        <stp/>
        <stp>##V3_BDPV12</stp>
        <stp>AS146490 Corp</stp>
        <stp>yas_ispread</stp>
        <stp>[hybrids_03.xlsx]tkrBBG!R170C16</stp>
        <tr r="P170" s="1"/>
      </tp>
    </main>
    <main first="bofaddin.rtdserver">
      <tp t="e">
        <v>#N/A</v>
        <stp/>
        <stp>BDH|10038440820908385628</stp>
        <tr r="F39" s="13"/>
        <tr r="F39" s="14"/>
      </tp>
      <tp t="e">
        <v>#N/A</v>
        <stp/>
        <stp>BDH|17915900478039003849</stp>
        <tr r="D107" s="10"/>
        <tr r="D106" s="10"/>
      </tp>
      <tp t="e">
        <v>#N/A</v>
        <stp/>
        <stp>BDH|16329204017485081812</stp>
        <tr r="E161" s="10"/>
        <tr r="D161" s="10"/>
      </tp>
    </main>
    <main first="bloomberg.rtd">
      <tp t="s">
        <v>EUR</v>
        <stp/>
        <stp>##V3_BDPV12</stp>
        <stp>ZQ258633 Corp</stp>
        <stp>crncy</stp>
        <stp>[hybrids_03.xlsx]tkrBBG!R164C12</stp>
        <tr r="L164" s="1"/>
      </tp>
    </main>
    <main first="bofaddin.rtdserver">
      <tp t="s">
        <v>#N/A N/A</v>
        <stp/>
        <stp>BDH|16332370203204020930</stp>
        <tr r="D4" s="10"/>
      </tp>
      <tp t="e">
        <v>#N/A</v>
        <stp/>
        <stp>BDH|11565363956056572942</stp>
        <tr r="D127" s="10"/>
      </tp>
      <tp t="e">
        <v>#N/A</v>
        <stp/>
        <stp>BDH|11825902220396661490</stp>
        <tr r="F31" s="13"/>
        <tr r="F31" s="15"/>
        <tr r="F31" s="14"/>
      </tp>
    </main>
    <main first="bloomberg.rtd">
      <tp>
        <v>350.54358839615207</v>
        <stp/>
        <stp>##V3_BDPV12</stp>
        <stp>EJ811600 Corp</stp>
        <stp>yas_ispread</stp>
        <stp>[hybrids_03.xlsx]tkrBBG!R154C16</stp>
        <tr r="P154" s="1"/>
      </tp>
      <tp t="s">
        <v>EUR</v>
        <stp/>
        <stp>##V3_BDPV12</stp>
        <stp>ZS108668 Corp</stp>
        <stp>crncy</stp>
        <stp>[hybrids_03.xlsx]tkrBBG!R187C12</stp>
        <tr r="L187" s="1"/>
      </tp>
    </main>
    <main first="bofaddin.rtdserver">
      <tp t="e">
        <v>#N/A</v>
        <stp/>
        <stp>BDH|17887734512590835982</stp>
        <tr r="D95" s="10"/>
      </tp>
    </main>
    <main first="bofaddin.rtdserver">
      <tp t="s">
        <v>#N/A N/A</v>
        <stp/>
        <stp>BDH|11986921655615568032</stp>
        <tr r="P434" s="5"/>
        <tr r="O435" s="5"/>
      </tp>
      <tp t="e">
        <v>#N/A</v>
        <stp/>
        <stp>BDH|14908294822455803927</stp>
        <tr r="D198" s="10"/>
      </tp>
      <tp t="e">
        <v>#N/A</v>
        <stp/>
        <stp>BDH|16771163849128598359</stp>
        <tr r="V31" s="3"/>
      </tp>
    </main>
    <main first="bloomberg.rtd">
      <tp t="s">
        <v>XS1150695192</v>
        <stp/>
        <stp>##V3_BDPV12</stp>
        <stp>EK628291 Corp</stp>
        <stp>ID_ISIN</stp>
        <stp>[hybrids_03.xlsx]tkrBBG!R150C6</stp>
        <tr r="F150" s="1"/>
      </tp>
    </main>
    <main first="bofaddin.rtdserver">
      <tp t="s">
        <v>#N/A N/A</v>
        <stp/>
        <stp>BDH|10201858629764545609</stp>
        <tr r="T117" s="5"/>
      </tp>
    </main>
    <main first="bofaddin.rtdserver">
      <tp t="e">
        <v>#N/A</v>
        <stp/>
        <stp>BDH|14849387640928341394</stp>
        <tr r="D104" s="10"/>
      </tp>
    </main>
    <main first="bloomberg.rtd">
      <tp t="s">
        <v>XS2187689034</v>
        <stp/>
        <stp>##V3_BDPV12</stp>
        <stp>BJ980509 Corp</stp>
        <stp>ID_ISIN</stp>
        <stp>[hybrids_03.xlsx]tkrBBG!R156C6</stp>
        <tr r="F156" s="1"/>
      </tp>
    </main>
    <main first="bofaddin.rtdserver">
      <tp t="e">
        <v>#N/A</v>
        <stp/>
        <stp>BDH|16894524952907577910</stp>
        <tr r="D132" s="10"/>
      </tp>
    </main>
    <main first="bloomberg.rtd">
      <tp t="s">
        <v>XS0954674825</v>
        <stp/>
        <stp>##V3_BDPV12</stp>
        <stp>EJ817236 Corp</stp>
        <stp>ID_ISIN</stp>
        <stp>[hybrids_03.xlsx]tkrBBG!R121C6</stp>
        <tr r="F121" s="1"/>
      </tp>
    </main>
    <main first="bofaddin.rtdserver">
      <tp t="e">
        <v>#N/A</v>
        <stp/>
        <stp>BDH|13384636108889245450</stp>
        <tr r="D75" s="10"/>
      </tp>
    </main>
    <main first="bloomberg.rtd">
      <tp>
        <v>353.10237571158075</v>
        <stp/>
        <stp>##V3_BDPV12</stp>
        <stp>FR0011697028 Corp</stp>
        <stp>yas_ispread</stp>
        <stp>[hybrids_03.xlsx]issuerTable!R236C10</stp>
        <tr r="J236" s="5"/>
      </tp>
      <tp>
        <v>353.10237571158075</v>
        <stp/>
        <stp>##V3_BDPV12</stp>
        <stp>FR0011697028 Corp</stp>
        <stp>yas_ispread</stp>
        <stp>[hybrids_03.xlsx]issuerTable!R235C11</stp>
        <tr r="K235" s="5"/>
      </tp>
      <tp>
        <v>342.67595252916544</v>
        <stp/>
        <stp>##V3_BDPV12</stp>
        <stp>FR0011401751 Corp</stp>
        <stp>yas_ispread</stp>
        <stp>[hybrids_03.xlsx]issuerTable!R234C11</stp>
        <tr r="K234" s="5"/>
      </tp>
      <tp>
        <v>342.67595252916544</v>
        <stp/>
        <stp>##V3_BDPV12</stp>
        <stp>FR0011401751 Corp</stp>
        <stp>yas_ispread</stp>
        <stp>[hybrids_03.xlsx]issuerTable!R235C10</stp>
        <tr r="J235" s="5"/>
      </tp>
      <tp>
        <v>288.17938928977122</v>
        <stp/>
        <stp>##V3_BDPV12</stp>
        <stp>FR0013445335 Corp</stp>
        <stp>yas_ispread</stp>
        <stp>[hybrids_03.xlsx]issuerTable!R453C11</stp>
        <tr r="K453" s="5"/>
      </tp>
      <tp>
        <v>288.17938928977122</v>
        <stp/>
        <stp>##V3_BDPV12</stp>
        <stp>FR0013445335 Corp</stp>
        <stp>yas_ispread</stp>
        <stp>[hybrids_03.xlsx]issuerTable!R455C11</stp>
        <tr r="K455" s="5"/>
      </tp>
      <tp>
        <v>222.19098706172821</v>
        <stp/>
        <stp>##V3_BDPV12</stp>
        <stp>XS1974787480 Corp</stp>
        <stp>yas_ispread</stp>
        <stp>[hybrids_03.xlsx]issuerTable!R120C10</stp>
        <tr r="J120" s="5"/>
      </tp>
      <tp>
        <v>222.19098706172821</v>
        <stp/>
        <stp>##V3_BDPV12</stp>
        <stp>XS1974787480 Corp</stp>
        <stp>yas_ispread</stp>
        <stp>[hybrids_03.xlsx]issuerTable!R119C11</stp>
        <tr r="K119" s="5"/>
      </tp>
      <tp>
        <v>264.2717472692986</v>
        <stp/>
        <stp>##V3_BDPV12</stp>
        <stp>XS1207054666 Corp</stp>
        <stp>yas_ispread</stp>
        <stp>[hybrids_03.xlsx]issuerTable!R327C10</stp>
        <tr r="J327" s="5"/>
      </tp>
      <tp>
        <v>264.2717472692986</v>
        <stp/>
        <stp>##V3_BDPV12</stp>
        <stp>XS1207054666 Corp</stp>
        <stp>yas_ispread</stp>
        <stp>[hybrids_03.xlsx]issuerTable!R335C10</stp>
        <tr r="J335" s="5"/>
      </tp>
      <tp>
        <v>293.41553217583669</v>
        <stp/>
        <stp>##V3_BDPV12</stp>
        <stp>XS0992293901 Corp</stp>
        <stp>yas_ispread</stp>
        <stp>[hybrids_03.xlsx]issuerTable!R257C11</stp>
        <tr r="K257" s="5"/>
      </tp>
      <tp>
        <v>293.41553217583669</v>
        <stp/>
        <stp>##V3_BDPV12</stp>
        <stp>XS0992293901 Corp</stp>
        <stp>yas_ispread</stp>
        <stp>[hybrids_03.xlsx]issuerTable!R258C10</stp>
        <tr r="J258" s="5"/>
      </tp>
      <tp>
        <v>293.67502571528814</v>
        <stp/>
        <stp>##V3_BDPV12</stp>
        <stp>XS1294343337 Corp</stp>
        <stp>yas_ispread</stp>
        <stp>[hybrids_03.xlsx]issuerTable!R435C11</stp>
        <tr r="K435" s="5"/>
      </tp>
      <tp>
        <v>293.67502571528814</v>
        <stp/>
        <stp>##V3_BDPV12</stp>
        <stp>XS1294343337 Corp</stp>
        <stp>yas_ispread</stp>
        <stp>[hybrids_03.xlsx]issuerTable!R437C11</stp>
        <tr r="K437" s="5"/>
      </tp>
      <tp t="s">
        <v>29/10/2020</v>
        <stp/>
        <stp>##V3_BDPV12</stp>
        <stp>EK545606 Corp</stp>
        <stp>nxt_call_dt</stp>
        <stp>[hybrids_03.xlsx]tkrBBG!R15C10</stp>
        <tr r="J15" s="1"/>
      </tp>
      <tp>
        <v>292.30902590615443</v>
        <stp/>
        <stp>##V3_BDPV12</stp>
        <stp>AR776117 Corp</stp>
        <stp>yas_ispread</stp>
        <stp>[hybrids_03.xlsx]tkrBBG!R31C16</stp>
        <tr r="P31" s="1"/>
      </tp>
      <tp>
        <v>20.341178505015545</v>
        <stp/>
        <stp>##V3_BDPV12</stp>
        <stp>ZQ099270 Corp</stp>
        <stp>interval_std_dev</stp>
        <stp>[hybrids_03.xlsx]sectorTable!R29C33</stp>
        <stp>calc_interval=30d</stp>
        <stp>market_data_override=sp210</stp>
        <tr r="AG29" s="3"/>
      </tp>
      <tp>
        <v>195.21134169580105</v>
        <stp/>
        <stp>##V3_BDPV12</stp>
        <stp>ZQ099270 Corp</stp>
        <stp>yas_ispread</stp>
        <stp>[hybrids_03.xlsx]tkrBBG!R28C16</stp>
        <tr r="P28" s="1"/>
      </tp>
    </main>
    <main first="bofaddin.rtdserver">
      <tp t="e">
        <v>#N/A</v>
        <stp/>
        <stp>BDH|17134429673745779863</stp>
        <tr r="D66" s="10"/>
      </tp>
    </main>
    <main first="bloomberg.rtd">
      <tp t="s">
        <v>FR0012005924</v>
        <stp/>
        <stp>##V3_BDPV12</stp>
        <stp>EK337178 Corp</stp>
        <stp>ID_ISIN</stp>
        <stp>[hybrids_03.xlsx]tkrBBG!R162C6</stp>
        <tr r="F162" s="1"/>
      </tp>
    </main>
    <main first="bofaddin.rtdserver">
      <tp t="e">
        <v>#N/A</v>
        <stp/>
        <stp>BDH|11490907337065277717</stp>
        <tr r="D179" s="10"/>
      </tp>
      <tp t="e">
        <v>#N/A</v>
        <stp/>
        <stp>BDH|17509306871962289863</stp>
        <tr r="D93" s="10"/>
      </tp>
    </main>
    <main first="bofaddin.rtdserver">
      <tp t="s">
        <v>#N/A N/A</v>
        <stp/>
        <stp>BDH|14226438433199828395</stp>
        <tr r="T91" s="5"/>
        <tr r="T81" s="5"/>
        <tr r="U80" s="5"/>
      </tp>
    </main>
    <main first="bofaddin.rtdserver">
      <tp t="e">
        <v>#N/A</v>
        <stp/>
        <stp>BDH|13165897871697812245</stp>
        <tr r="AA8" s="3"/>
      </tp>
      <tp t="s">
        <v>#N/A N/A</v>
        <stp/>
        <stp>BDH|13820530048703045864</stp>
        <tr r="O26" s="5"/>
        <tr r="P25" s="5"/>
      </tp>
      <tp t="e">
        <v>#N/A</v>
        <stp/>
        <stp>BDH|10269060831272224822</stp>
        <tr r="D82" s="10"/>
      </tp>
    </main>
    <main first="bofaddin.rtdserver">
      <tp t="e">
        <v>#N/A</v>
        <stp/>
        <stp>BDH|15585776310018023264</stp>
        <tr r="D26" s="10"/>
      </tp>
      <tp t="e">
        <v>#N/A</v>
        <stp/>
        <stp>BDH|12581735188737981335</stp>
        <tr r="D27" s="10"/>
      </tp>
    </main>
    <main first="bloomberg.rtd">
      <tp t="s">
        <v>EUR</v>
        <stp/>
        <stp>##V3_BDPV12</stp>
        <stp>ZP989429 Corp</stp>
        <stp>crncy</stp>
        <stp>[hybrids_03.xlsx]tkrBBG!R172C12</stp>
        <tr r="L172" s="1"/>
      </tp>
    </main>
    <main first="bofaddin.rtdserver">
      <tp t="e">
        <v>#N/A</v>
        <stp/>
        <stp>BDH|10158224491301709324</stp>
        <tr r="D140" s="10"/>
      </tp>
    </main>
    <main first="bloomberg.rtd">
      <tp>
        <v>398.90674123478885</v>
        <stp/>
        <stp>##V3_BDPV12</stp>
        <stp>BJ980509 Corp</stp>
        <stp>yas_ispread</stp>
        <stp>[hybrids_03.xlsx]tkrBBG!R156C16</stp>
        <tr r="P156" s="1"/>
      </tp>
      <tp>
        <v>479.75140327377181</v>
        <stp/>
        <stp>##V3_BDPV12</stp>
        <stp>AO971106 Corp</stp>
        <stp>yas_ispread</stp>
        <stp>[hybrids_03.xlsx]tkrBBG!R173C16</stp>
        <tr r="P173" s="1"/>
      </tp>
      <tp t="s">
        <v>EUR</v>
        <stp/>
        <stp>##V3_BDPV12</stp>
        <stp>ZP659512 Corp</stp>
        <stp>crncy</stp>
        <stp>[hybrids_03.xlsx]tkrBBG!R177C12</stp>
        <tr r="L177" s="1"/>
      </tp>
    </main>
    <main first="bofaddin.rtdserver">
      <tp t="e">
        <v>#N/A</v>
        <stp/>
        <stp>BDH|16922266815669991555</stp>
        <tr r="F36" s="13"/>
        <tr r="F36" s="14"/>
      </tp>
      <tp t="e">
        <v>#N/A</v>
        <stp/>
        <stp>BDH|10174064638699891310</stp>
        <tr r="D149" s="10"/>
      </tp>
      <tp t="s">
        <v>#N/A N/A</v>
        <stp/>
        <stp>BDH|17548623528358961205</stp>
        <tr r="O84" s="5"/>
        <tr r="P83" s="5"/>
      </tp>
    </main>
    <main first="bloomberg.rtd">
      <tp>
        <v>2751.7929667085164</v>
        <stp/>
        <stp>##V3_BDPV12</stp>
        <stp>EJ891119 Corp</stp>
        <stp>yas_ispread</stp>
        <stp>[hybrids_03.xlsx]tkrBBG!R190C16</stp>
        <tr r="P190" s="1"/>
      </tp>
    </main>
    <main first="bofaddin.rtdserver">
      <tp t="e">
        <v>#N/A</v>
        <stp/>
        <stp>BDH|15070088414195706828</stp>
        <tr r="U18" s="3"/>
      </tp>
    </main>
    <main first="bofaddin.rtdserver">
      <tp t="e">
        <v>#N/A</v>
        <stp/>
        <stp>BDH|13689317285905154482</stp>
        <tr r="Z5" s="3"/>
      </tp>
      <tp t="e">
        <v>#N/A</v>
        <stp/>
        <stp>BDH|14031372599106136159</stp>
        <tr r="U13" s="3"/>
      </tp>
      <tp t="s">
        <v>#N/A N/A</v>
        <stp/>
        <stp>BDH|18380573845070978052</stp>
        <tr r="P30" s="5"/>
        <tr r="P43" s="5"/>
      </tp>
      <tp t="s">
        <v>#N/A N/A</v>
        <stp/>
        <stp>BDH|11102580968833988855</stp>
        <tr r="P178" s="5"/>
        <tr r="O179" s="5"/>
      </tp>
    </main>
    <main first="bloomberg.rtd">
      <tp t="s">
        <v>XS0968913342</v>
        <stp/>
        <stp>##V3_BDPV12</stp>
        <stp>EJ811600 Corp</stp>
        <stp>ID_ISIN</stp>
        <stp>[hybrids_03.xlsx]tkrBBG!R154C6</stp>
        <tr r="F154" s="1"/>
      </tp>
    </main>
    <main first="bloomberg.rtd">
      <tp t="s">
        <v>EUR</v>
        <stp/>
        <stp>##V3_BDPV12</stp>
        <stp>QZ912649 Corp</stp>
        <stp>crncy</stp>
        <stp>[hybrids_03.xlsx]tkrBBG!R178C12</stp>
        <tr r="L178" s="1"/>
      </tp>
      <tp t="s">
        <v>XS1634523754</v>
        <stp/>
        <stp>##V3_BDPV12</stp>
        <stp>AN964724 Corp</stp>
        <stp>ID_ISIN</stp>
        <stp>[hybrids_03.xlsx]tkrBBG!R181C6</stp>
        <tr r="F181" s="1"/>
      </tp>
    </main>
    <main first="bloomberg.rtd">
      <tp>
        <v>233.44893329857817</v>
        <stp/>
        <stp>##V3_BDPV12</stp>
        <stp>BK184880 Corp</stp>
        <stp>yas_ispread</stp>
        <stp>[hybrids_03.xlsx]tkrBBG!R108C16</stp>
        <tr r="P108" s="1"/>
      </tp>
      <tp>
        <v>230.72028587189476</v>
        <stp/>
        <stp>##V3_BDPV12</stp>
        <stp>FR0013413887 Corp</stp>
        <stp>yas_ispread</stp>
        <stp>[hybrids_03.xlsx]issuerTable!R179C11</stp>
        <tr r="K179" s="5"/>
      </tp>
      <tp>
        <v>230.72028587189476</v>
        <stp/>
        <stp>##V3_BDPV12</stp>
        <stp>FR0013413887 Corp</stp>
        <stp>yas_ispread</stp>
        <stp>[hybrids_03.xlsx]issuerTable!R180C10</stp>
        <tr r="J180" s="5"/>
      </tp>
      <tp>
        <v>230.72028587189476</v>
        <stp/>
        <stp>##V3_BDPV12</stp>
        <stp>FR0013413887 Corp</stp>
        <stp>yas_ispread</stp>
        <stp>[hybrids_03.xlsx]issuerTable!R188C10</stp>
        <tr r="J188" s="5"/>
      </tp>
      <tp>
        <v>303.86998675088938</v>
        <stp/>
        <stp>##V3_BDPV12</stp>
        <stp>DE000A2GSFF1 Corp</stp>
        <stp>yas_ispread</stp>
        <stp>[hybrids_03.xlsx]maturity!R6C6</stp>
        <tr r="F6" s="7"/>
      </tp>
      <tp t="s">
        <v>22/10/2022</v>
        <stp/>
        <stp>##V3_BDPV12</stp>
        <stp>QJ191077 Corp</stp>
        <stp>nxt_call_dt</stp>
        <stp>[hybrids_03.xlsx]tkrBBG!R52C10</stp>
        <tr r="J52" s="1"/>
      </tp>
      <tp t="s">
        <v>04/04/2023</v>
        <stp/>
        <stp>##V3_BDPV12</stp>
        <stp>AM938782 Corp</stp>
        <stp>nxt_call_dt</stp>
        <stp>[hybrids_03.xlsx]tkrBBG!R59C10</stp>
        <tr r="J59" s="1"/>
      </tp>
      <tp t="s">
        <v>12/06/2021</v>
        <stp/>
        <stp>##V3_BDPV12</stp>
        <stp>EK634166 Corp</stp>
        <stp>nxt_call_dt</stp>
        <stp>[hybrids_03.xlsx]tkrBBG!R11C10</stp>
        <tr r="J11" s="1"/>
      </tp>
      <tp>
        <v>350.44604880921156</v>
        <stp/>
        <stp>##V3_BDPV12</stp>
        <stp>ZR796682 Corp</stp>
        <stp>yas_ispread</stp>
        <stp>[hybrids_03.xlsx]tkrBBG!R84C16</stp>
        <tr r="P84" s="1"/>
      </tp>
      <tp>
        <v>378.83269900278782</v>
        <stp/>
        <stp>##V3_BDPV12</stp>
        <stp>ZR655675 Corp</stp>
        <stp>yas_ispread</stp>
        <stp>[hybrids_03.xlsx]tkrBBG!R77C16</stp>
        <tr r="P77" s="1"/>
      </tp>
      <tp t="s">
        <v>EUR</v>
        <stp/>
        <stp>##V3_BDPV12</stp>
        <stp>FR0011697028 Corp</stp>
        <stp>crncy</stp>
        <stp>[hybrids_03.xlsx]sectorTable!R11C18</stp>
        <tr r="R11" s="3"/>
      </tp>
      <tp>
        <v>38.430460419973286</v>
        <stp/>
        <stp>##V3_BDPV12</stp>
        <stp>UV391246 Corp</stp>
        <stp>interval_std_dev</stp>
        <stp>[hybrids_03.xlsx]sectorTable!R12C33</stp>
        <stp>calc_interval=30d</stp>
        <stp>market_data_override=sp210</stp>
        <tr r="AG12" s="3"/>
      </tp>
      <tp t="s">
        <v>EUR</v>
        <stp/>
        <stp>##V3_BDPV12</stp>
        <stp>FR0013367612 Corp</stp>
        <stp>crncy</stp>
        <stp>[hybrids_03.xlsx]sectorTable!R11C17</stp>
        <tr r="Q11" s="3"/>
      </tp>
      <tp>
        <v>27.40527434562507</v>
        <stp/>
        <stp>##V3_BDPV12</stp>
        <stp>UV391246 Corp</stp>
        <stp>yas_ispread</stp>
        <stp>[hybrids_03.xlsx]tkrBBG!R26C16</stp>
        <tr r="P26" s="1"/>
      </tp>
    </main>
    <main first="bofaddin.rtdserver">
      <tp t="s">
        <v>#N/A N/A</v>
        <stp/>
        <stp>BDH|17578737509907478985</stp>
        <tr r="U488" s="5"/>
        <tr r="U486" s="5"/>
      </tp>
    </main>
    <main first="bloomberg.rtd">
      <tp>
        <v>250.15521829857911</v>
        <stp/>
        <stp>##V3_BDPV12</stp>
        <stp>EK605885 Corp</stp>
        <stp>yas_ispread</stp>
        <stp>[hybrids_03.xlsx]tkrBBG!R145C16</stp>
        <tr r="P145" s="1"/>
      </tp>
      <tp t="s">
        <v>XS1048428442</v>
        <stp/>
        <stp>##V3_BDPV12</stp>
        <stp>EK131372 Corp</stp>
        <stp>ID_ISIN</stp>
        <stp>[hybrids_03.xlsx]tkrBBG!R157C6</stp>
        <tr r="F157" s="1"/>
      </tp>
    </main>
    <main first="bofaddin.rtdserver">
      <tp t="e">
        <v>#N/A</v>
        <stp/>
        <stp>BDH|11039289832996832807</stp>
        <tr r="D186" s="10"/>
      </tp>
    </main>
    <main first="bloomberg.rtd">
      <tp>
        <v>442.17005897322343</v>
        <stp/>
        <stp>##V3_BDPV12</stp>
        <stp>AP909674 Corp</stp>
        <stp>yas_ispread</stp>
        <stp>[hybrids_03.xlsx]tkrBBG!R167C16</stp>
        <tr r="P167" s="1"/>
      </tp>
      <tp>
        <v>383.13306445429248</v>
        <stp/>
        <stp>##V3_BDPV12</stp>
        <stp>EJ843360 Corp</stp>
        <stp>yas_ispread</stp>
        <stp>[hybrids_03.xlsx]tkrBBG!R123C16</stp>
        <tr r="P123" s="1"/>
      </tp>
      <tp t="s">
        <v>XS1196714429</v>
        <stp/>
        <stp>##V3_BDPV12</stp>
        <stp>EK768069 Corp</stp>
        <stp>ID_ISIN</stp>
        <stp>[hybrids_03.xlsx]tkrBBG!R134C6</stp>
        <tr r="F134" s="1"/>
      </tp>
    </main>
    <main first="bloomberg.rtd">
      <tp>
        <v>337.06585427830629</v>
        <stp/>
        <stp>##V3_BDPV12</stp>
        <stp>EK872764 Corp</stp>
        <stp>yas_ispread</stp>
        <stp>[hybrids_03.xlsx]tkrBBG!R128C16</stp>
        <tr r="P128" s="1"/>
      </tp>
    </main>
    <main first="bofaddin.rtdserver">
      <tp t="e">
        <v>#N/A</v>
        <stp/>
        <stp>BDH|13821034247968003182</stp>
        <tr r="V6" s="3"/>
      </tp>
      <tp t="s">
        <v>#N/A N/A</v>
        <stp/>
        <stp>BDH|15376006447438727774</stp>
        <tr r="P40" s="5"/>
        <tr r="O29" s="5"/>
        <tr r="P28" s="5"/>
      </tp>
    </main>
    <main first="bofaddin.rtdserver">
      <tp t="s">
        <v>#N/A N/A</v>
        <stp/>
        <stp>BDH|11588820304987697027</stp>
        <tr r="U29" s="5"/>
        <tr r="U41" s="5"/>
        <tr r="T30" s="5"/>
      </tp>
    </main>
    <main first="bloomberg.rtd">
      <tp>
        <v>275.3921950485493</v>
        <stp/>
        <stp>##V3_BDPV12</stp>
        <stp>EK770296 Corp</stp>
        <stp>yas_ispread</stp>
        <stp>[hybrids_03.xlsx]tkrBBG!R137C16</stp>
        <tr r="P137" s="1"/>
      </tp>
    </main>
    <main first="bloomberg.rtd">
      <tp t="s">
        <v>XS1206541366</v>
        <stp/>
        <stp>##V3_BDPV12</stp>
        <stp>EK811579 Corp</stp>
        <stp>ID_ISIN</stp>
        <stp>[hybrids_03.xlsx]tkrBBG!R161C6</stp>
        <tr r="F161" s="1"/>
      </tp>
    </main>
    <main first="bofaddin.rtdserver">
      <tp t="s">
        <v>#N/A N/A</v>
        <stp/>
        <stp>BDH|18297034803612897408</stp>
        <tr r="P233" s="5"/>
        <tr r="O234" s="5"/>
      </tp>
    </main>
    <main first="bofaddin.rtdserver">
      <tp t="e">
        <v>#N/A</v>
        <stp/>
        <stp>BDH|11061946472428812946</stp>
        <tr r="D172" s="10"/>
      </tp>
      <tp t="e">
        <v>#N/A</v>
        <stp/>
        <stp>BDH|13597187387807543353</stp>
        <tr r="D183" s="10"/>
      </tp>
    </main>
    <main first="bloomberg.rtd">
      <tp>
        <v>285.68165187066819</v>
        <stp/>
        <stp>##V3_BDPV12</stp>
        <stp>EK858869 Corp</stp>
        <stp>yas_ispread</stp>
        <stp>[hybrids_03.xlsx]tkrBBG!R112C16</stp>
        <tr r="P112" s="1"/>
      </tp>
      <tp t="s">
        <v>#N/A N/A</v>
        <stp/>
        <stp>##V3_BDPV12</stp>
        <stp>EK888464 Corp</stp>
        <stp>yas_ispread</stp>
        <stp>[hybrids_03.xlsx]tkrBBG!R141C16</stp>
        <tr r="P141" s="1"/>
      </tp>
    </main>
    <main first="bofaddin.rtdserver">
      <tp t="s">
        <v>#N/A N/A</v>
        <stp/>
        <stp>BDH|15150102388673118142</stp>
        <tr r="P236" s="5"/>
        <tr r="P242" s="5"/>
      </tp>
    </main>
    <main first="bloomberg.rtd">
      <tp t="s">
        <v>XS1206540806</v>
        <stp/>
        <stp>##V3_BDPV12</stp>
        <stp>EK811633 Corp</stp>
        <stp>ID_ISIN</stp>
        <stp>[hybrids_03.xlsx]tkrBBG!R152C6</stp>
        <tr r="F152" s="1"/>
      </tp>
    </main>
    <main first="bofaddin.rtdserver">
      <tp t="e">
        <v>#N/A</v>
        <stp/>
        <stp>BDH|16159693198641813662</stp>
        <tr r="D81" s="10"/>
      </tp>
      <tp t="e">
        <v>#N/A</v>
        <stp/>
        <stp>BDH|12002912618651167562</stp>
        <tr r="D39" s="10"/>
      </tp>
    </main>
    <main first="bloomberg.rtd">
      <tp>
        <v>246.61108816093508</v>
        <stp/>
        <stp>##V3_BDPV12</stp>
        <stp>FR0013431244 Corp</stp>
        <stp>yas_ispread</stp>
        <stp>[hybrids_03.xlsx]issuerTable!R218C11</stp>
        <tr r="K218" s="5"/>
      </tp>
      <tp>
        <v>246.61108816093508</v>
        <stp/>
        <stp>##V3_BDPV12</stp>
        <stp>FR0013431244 Corp</stp>
        <stp>yas_ispread</stp>
        <stp>[hybrids_03.xlsx]issuerTable!R216C11</stp>
        <tr r="K216" s="5"/>
      </tp>
      <tp>
        <v>246.61108816093508</v>
        <stp/>
        <stp>##V3_BDPV12</stp>
        <stp>FR0013431244 Corp</stp>
        <stp>yas_ispread</stp>
        <stp>[hybrids_03.xlsx]issuerTable!R211C11</stp>
        <tr r="K211" s="5"/>
      </tp>
      <tp>
        <v>233.5852342360501</v>
        <stp/>
        <stp>##V3_BDPV12</stp>
        <stp>FR0011942283 Corp</stp>
        <stp>yas_ispread</stp>
        <stp>[hybrids_03.xlsx]issuerTable!R209C11</stp>
        <tr r="K209" s="5"/>
      </tp>
      <tp>
        <v>233.5852342360501</v>
        <stp/>
        <stp>##V3_BDPV12</stp>
        <stp>FR0011942283 Corp</stp>
        <stp>yas_ispread</stp>
        <stp>[hybrids_03.xlsx]issuerTable!R218C10</stp>
        <tr r="J218" s="5"/>
      </tp>
      <tp>
        <v>233.5852342360501</v>
        <stp/>
        <stp>##V3_BDPV12</stp>
        <stp>FR0011942283 Corp</stp>
        <stp>yas_ispread</stp>
        <stp>[hybrids_03.xlsx]issuerTable!R210C10</stp>
        <tr r="J210" s="5"/>
      </tp>
      <tp>
        <v>266.51013181410627</v>
        <stp/>
        <stp>##V3_BDPV12</stp>
        <stp>XS1713463716 Corp</stp>
        <stp>yas_ispread</stp>
        <stp>[hybrids_03.xlsx]issuerTable!R358C10</stp>
        <tr r="J358" s="5"/>
      </tp>
      <tp>
        <v>266.51013181410627</v>
        <stp/>
        <stp>##V3_BDPV12</stp>
        <stp>XS1713463716 Corp</stp>
        <stp>yas_ispread</stp>
        <stp>[hybrids_03.xlsx]issuerTable!R350C10</stp>
        <tr r="J350" s="5"/>
      </tp>
      <tp>
        <v>192.74099017511944</v>
        <stp/>
        <stp>##V3_BDPV12</stp>
        <stp>XS2011260531 Corp</stp>
        <stp>yas_ispread</stp>
        <stp>[hybrids_03.xlsx]issuerTable!R305C11</stp>
        <tr r="K305" s="5"/>
      </tp>
      <tp>
        <v>192.74099017511944</v>
        <stp/>
        <stp>##V3_BDPV12</stp>
        <stp>XS2011260531 Corp</stp>
        <stp>yas_ispread</stp>
        <stp>[hybrids_03.xlsx]issuerTable!R306C10</stp>
        <tr r="J306" s="5"/>
      </tp>
      <tp>
        <v>254.85481420351076</v>
        <stp/>
        <stp>##V3_BDPV12</stp>
        <stp>XS0954675129 Corp</stp>
        <stp>yas_ispread</stp>
        <stp>[hybrids_03.xlsx]issuerTable!R350C11</stp>
        <tr r="K350" s="5"/>
      </tp>
      <tp>
        <v>254.85481420351076</v>
        <stp/>
        <stp>##V3_BDPV12</stp>
        <stp>XS0954675129 Corp</stp>
        <stp>yas_ispread</stp>
        <stp>[hybrids_03.xlsx]issuerTable!R351C10</stp>
        <tr r="J351" s="5"/>
      </tp>
      <tp>
        <v>220.94002750490992</v>
        <stp/>
        <stp>##V3_BDPV12</stp>
        <stp>XS2010036874 Corp</stp>
        <stp>yas_ispread</stp>
        <stp>[hybrids_03.xlsx]issuerTable!R374C11</stp>
        <tr r="K374" s="5"/>
      </tp>
      <tp>
        <v>220.94002750490992</v>
        <stp/>
        <stp>##V3_BDPV12</stp>
        <stp>XS2010036874 Corp</stp>
        <stp>yas_ispread</stp>
        <stp>[hybrids_03.xlsx]issuerTable!R380C11</stp>
        <tr r="K380" s="5"/>
      </tp>
      <tp>
        <v>209.133755216487</v>
        <stp/>
        <stp>##V3_BDPV12</stp>
        <stp>XS1501167164 Corp</stp>
        <stp>yas_ispread</stp>
        <stp>[hybrids_03.xlsx]issuerTable!R128C10</stp>
        <tr r="J128" s="5"/>
      </tp>
      <tp>
        <v>209.133755216487</v>
        <stp/>
        <stp>##V3_BDPV12</stp>
        <stp>XS1501167164 Corp</stp>
        <stp>yas_ispread</stp>
        <stp>[hybrids_03.xlsx]issuerTable!R119C10</stp>
        <tr r="J119" s="5"/>
      </tp>
      <tp>
        <v>209.133755216487</v>
        <stp/>
        <stp>##V3_BDPV12</stp>
        <stp>XS1501167164 Corp</stp>
        <stp>yas_ispread</stp>
        <stp>[hybrids_03.xlsx]issuerTable!R118C11</stp>
        <tr r="K118" s="5"/>
      </tp>
      <tp t="s">
        <v>25/03/2021</v>
        <stp/>
        <stp>##V3_BDPV12</stp>
        <stp>EK803079 Corp</stp>
        <stp>nxt_call_dt</stp>
        <stp>[hybrids_03.xlsx]tkrBBG!R33C10</stp>
        <tr r="J33" s="1"/>
      </tp>
      <tp t="s">
        <v>11/09/2028</v>
        <stp/>
        <stp>##V3_BDPV12</stp>
        <stp>BJ815149 Corp</stp>
        <stp>nxt_call_dt</stp>
        <stp>[hybrids_03.xlsx]tkrBBG!R36C10</stp>
        <tr r="J36" s="1"/>
      </tp>
      <tp t="s">
        <v>22/03/2030</v>
        <stp/>
        <stp>##V3_BDPV12</stp>
        <stp>BK116008 Corp</stp>
        <stp>nxt_call_dt</stp>
        <stp>[hybrids_03.xlsx]tkrBBG!R41C10</stp>
        <tr r="J41" s="1"/>
      </tp>
      <tp>
        <v>391.62970469346936</v>
        <stp/>
        <stp>##V3_BDPV12</stp>
        <stp>AR738797 Corp</stp>
        <stp>yas_ispread</stp>
        <stp>[hybrids_03.xlsx]tkrBBG!R75C16</stp>
        <tr r="P75" s="1"/>
      </tp>
      <tp>
        <v>364.08567109658168</v>
        <stp/>
        <stp>##V3_BDPV12</stp>
        <stp>AR738776 Corp</stp>
        <stp>yas_ispread</stp>
        <stp>[hybrids_03.xlsx]tkrBBG!R72C16</stp>
        <tr r="P72" s="1"/>
      </tp>
      <tp>
        <v>288.97679154088087</v>
        <stp/>
        <stp>##V3_BDPV12</stp>
        <stp>ZP482524 Corp</stp>
        <stp>yas_ispread</stp>
        <stp>[hybrids_03.xlsx]tkrBBG!R17C16</stp>
        <tr r="P17" s="1"/>
      </tp>
      <tp t="s">
        <v>XS1205618470</v>
        <stp/>
        <stp>##V3_BDPV12</stp>
        <stp>EK785024 Corp</stp>
        <stp>ID_ISIN</stp>
        <stp>[hybrids_03.xlsx]tkrBBG!R115C6</stp>
        <tr r="F115" s="1"/>
      </tp>
    </main>
    <main first="bofaddin.rtdserver">
      <tp t="e">
        <v>#N/A</v>
        <stp/>
        <stp>BDH|15535663030957060827</stp>
        <tr r="U150" s="5"/>
        <tr r="U157" s="5"/>
        <tr r="U155" s="5"/>
        <tr r="AA24" s="3"/>
      </tp>
      <tp t="e">
        <v>#N/A</v>
        <stp/>
        <stp>BDH|14730981039104716502</stp>
        <tr r="V7" s="3"/>
      </tp>
      <tp t="e">
        <v>#N/A</v>
        <stp/>
        <stp>BDH|10727900967652961285</stp>
        <tr r="U235" s="5"/>
        <tr r="T236" s="5"/>
        <tr r="AA11" s="3"/>
      </tp>
    </main>
    <main first="bloomberg.rtd">
      <tp>
        <v>284.41054590331026</v>
        <stp/>
        <stp>##V3_BDPV12</stp>
        <stp>AW875570 Corp</stp>
        <stp>yas_ispread</stp>
        <stp>[hybrids_03.xlsx]tkrBBG!R147C16</stp>
        <tr r="P147" s="1"/>
      </tp>
    </main>
    <main first="bofaddin.rtdserver">
      <tp t="e">
        <v>#N/A</v>
        <stp/>
        <stp>BDH|12245395814137890846</stp>
        <tr r="F40" s="13"/>
        <tr r="F40" s="14"/>
      </tp>
    </main>
    <main first="bloomberg.rtd">
      <tp>
        <v>229.58680267393362</v>
        <stp/>
        <stp>##V3_BDPV12</stp>
        <stp>EK628291 Corp</stp>
        <stp>yas_ispread</stp>
        <stp>[hybrids_03.xlsx]tkrBBG!R150C16</stp>
        <tr r="P150" s="1"/>
      </tp>
    </main>
    <main first="bofaddin.rtdserver">
      <tp t="e">
        <v>#N/A</v>
        <stp/>
        <stp>BDH|15062494424925924906</stp>
        <tr r="D46" s="10"/>
      </tp>
    </main>
    <main first="bofaddin.rtdserver">
      <tp t="e">
        <v>#N/A</v>
        <stp/>
        <stp>BDH|11025808712613510405</stp>
        <tr r="D59" s="10"/>
      </tp>
      <tp t="s">
        <v>#N/A N/A</v>
        <stp/>
        <stp>BDH|16476844644823189626</stp>
        <tr r="F33" s="15"/>
      </tp>
    </main>
    <main first="bloomberg.rtd">
      <tp t="s">
        <v>#N/A N/A</v>
        <stp/>
        <stp>##V3_BDPV12</stp>
        <stp>ED984069 Corp</stp>
        <stp>yas_ispread</stp>
        <stp>[hybrids_03.xlsx]tkrBBG!R189C16</stp>
        <tr r="P189" s="1"/>
      </tp>
    </main>
    <main first="bofaddin.rtdserver">
      <tp t="s">
        <v>#N/A N/A</v>
        <stp/>
        <stp>BDH|18360122979164583542</stp>
        <tr r="O280" s="5"/>
        <tr r="O288" s="5"/>
      </tp>
    </main>
    <main first="bloomberg.rtd">
      <tp t="s">
        <v>XS1139494493</v>
        <stp/>
        <stp>##V3_BDPV12</stp>
        <stp>EK588292 Corp</stp>
        <stp>ID_ISIN</stp>
        <stp>[hybrids_03.xlsx]tkrBBG!R127C6</stp>
        <tr r="F127" s="1"/>
      </tp>
    </main>
    <main first="bofaddin.rtdserver">
      <tp t="e">
        <v>#N/A</v>
        <stp/>
        <stp>BDH|12384534612458381190</stp>
        <tr r="D51" s="10"/>
      </tp>
    </main>
    <main first="bloomberg.rtd">
      <tp t="s">
        <v>XS1227607402</v>
        <stp/>
        <stp>##V3_BDPV12</stp>
        <stp>EK888464 Corp</stp>
        <stp>ID_ISIN</stp>
        <stp>[hybrids_03.xlsx]tkrBBG!R141C6</stp>
        <tr r="F141" s="1"/>
      </tp>
      <tp t="s">
        <v>XS1196713298</v>
        <stp/>
        <stp>##V3_BDPV12</stp>
        <stp>EK770296 Corp</stp>
        <stp>ID_ISIN</stp>
        <stp>[hybrids_03.xlsx]tkrBBG!R137C6</stp>
        <tr r="F137" s="1"/>
      </tp>
    </main>
    <main first="bofaddin.rtdserver">
      <tp t="e">
        <v>#N/A</v>
        <stp/>
        <stp>BDH|12812541211851051807</stp>
        <tr r="AA9" s="3"/>
      </tp>
    </main>
    <main first="bofaddin.rtdserver">
      <tp t="e">
        <v>#N/A</v>
        <stp/>
        <stp>BDH|15657896204535231759</stp>
        <tr r="V26" s="3"/>
      </tp>
    </main>
    <main first="bloomberg.rtd">
      <tp t="s">
        <v>XS1642682410</v>
        <stp/>
        <stp>##V3_BDPV12</stp>
        <stp>AO262498 Corp</stp>
        <stp>ID_ISIN</stp>
        <stp>[hybrids_03.xlsx]tkrBBG!R195C6</stp>
        <tr r="F195" s="1"/>
      </tp>
    </main>
    <main first="bofaddin.rtdserver">
      <tp t="s">
        <v>#N/A N/A</v>
        <stp/>
        <stp>BDH|13041896120195006364</stp>
        <tr r="T312" s="5"/>
        <tr r="T304" s="5"/>
      </tp>
    </main>
    <main first="bloomberg.rtd">
      <tp>
        <v>220.94437813774732</v>
        <stp/>
        <stp>##V3_BDPV12</stp>
        <stp>ZQ804479 Corp</stp>
        <stp>yas_ispread</stp>
        <stp>[hybrids_03.xlsx]tkrBBG!R144C16</stp>
        <tr r="P144" s="1"/>
      </tp>
      <tp>
        <v>293.41553217583669</v>
        <stp/>
        <stp>##V3_BDPV12</stp>
        <stp>XS0992293901 Corp</stp>
        <stp>yas_ispread</stp>
        <stp>[hybrids_03.xlsx]sectorTable!R4C11</stp>
        <tr r="K4" s="3"/>
      </tp>
      <tp t="s">
        <v>XS1591694481</v>
        <stp/>
        <stp>##V3_BDPV12</stp>
        <stp>AM888722 Corp</stp>
        <stp>ID_ISIN</stp>
        <stp>[hybrids_03.xlsx]tkrBBG!R114C6</stp>
        <tr r="F114" s="1"/>
      </tp>
      <tp t="s">
        <v>XS1629658755</v>
        <stp/>
        <stp>##V3_BDPV12</stp>
        <stp>AN880322 Corp</stp>
        <stp>ID_ISIN</stp>
        <stp>[hybrids_03.xlsx]tkrBBG!R153C6</stp>
        <tr r="F153" s="1"/>
      </tp>
    </main>
    <main first="bloomberg.rtd">
      <tp>
        <v>398.21894727422193</v>
        <stp/>
        <stp>##V3_BDPV12</stp>
        <stp>EK811579 Corp</stp>
        <stp>yas_ispread</stp>
        <stp>[hybrids_03.xlsx]tkrBBG!R161C16</stp>
        <tr r="P161" s="1"/>
      </tp>
      <tp>
        <v>251.84395850332413</v>
        <stp/>
        <stp>##V3_BDPV12</stp>
        <stp>FR0012648590 Corp</stp>
        <stp>yas_ispread</stp>
        <stp>[hybrids_03.xlsx]issuerTable!R452C10</stp>
        <tr r="J452" s="5"/>
      </tp>
      <tp>
        <v>251.84395850332413</v>
        <stp/>
        <stp>##V3_BDPV12</stp>
        <stp>FR0012648590 Corp</stp>
        <stp>yas_ispread</stp>
        <stp>[hybrids_03.xlsx]issuerTable!R455C10</stp>
        <tr r="J455" s="5"/>
      </tp>
      <tp>
        <v>364.44131499185505</v>
        <stp/>
        <stp>##V3_BDPV12</stp>
        <stp>FR0013464922 Corp</stp>
        <stp>yas_ispread</stp>
        <stp>[hybrids_03.xlsx]issuerTable!R236C11</stp>
        <tr r="K236" s="5"/>
      </tp>
      <tp>
        <v>364.44131499185505</v>
        <stp/>
        <stp>##V3_BDPV12</stp>
        <stp>FR0013464922 Corp</stp>
        <stp>yas_ispread</stp>
        <stp>[hybrids_03.xlsx]issuerTable!R242C11</stp>
        <tr r="K242" s="5"/>
      </tp>
      <tp>
        <v>278.41559134931657</v>
        <stp/>
        <stp>##V3_BDPV12</stp>
        <stp>FR0013252061 Corp</stp>
        <stp>yas_ispread</stp>
        <stp>[hybrids_03.xlsx]issuerTable!R453C10</stp>
        <tr r="J453" s="5"/>
      </tp>
      <tp>
        <v>278.41559134931657</v>
        <stp/>
        <stp>##V3_BDPV12</stp>
        <stp>FR0013252061 Corp</stp>
        <stp>yas_ispread</stp>
        <stp>[hybrids_03.xlsx]issuerTable!R452C11</stp>
        <tr r="K452" s="5"/>
      </tp>
      <tp>
        <v>323.80925345308816</v>
        <stp/>
        <stp>##V3_BDPV12</stp>
        <stp>FR0013367612 Corp</stp>
        <stp>yas_ispread</stp>
        <stp>[hybrids_03.xlsx]issuerTable!R234C10</stp>
        <tr r="J234" s="5"/>
      </tp>
      <tp>
        <v>323.80925345308816</v>
        <stp/>
        <stp>##V3_BDPV12</stp>
        <stp>FR0013367612 Corp</stp>
        <stp>yas_ispread</stp>
        <stp>[hybrids_03.xlsx]issuerTable!R233C11</stp>
        <tr r="K233" s="5"/>
      </tp>
      <tp>
        <v>251.00281968955298</v>
        <stp/>
        <stp>##V3_BDPV12</stp>
        <stp>FR0013310505 Corp</stp>
        <stp>yas_ispread</stp>
        <stp>[hybrids_03.xlsx]issuerTable!R209C10</stp>
        <tr r="J209" s="5"/>
      </tp>
      <tp>
        <v>251.00281968955298</v>
        <stp/>
        <stp>##V3_BDPV12</stp>
        <stp>FR0013310505 Corp</stp>
        <stp>yas_ispread</stp>
        <stp>[hybrids_03.xlsx]issuerTable!R208C11</stp>
        <tr r="K208" s="5"/>
      </tp>
      <tp>
        <v>189.79496314492047</v>
        <stp/>
        <stp>##V3_BDPV12</stp>
        <stp>XS1405770907 Corp</stp>
        <stp>yas_ispread</stp>
        <stp>[hybrids_03.xlsx]issuerTable!R147C11</stp>
        <tr r="K147" s="5"/>
      </tp>
      <tp>
        <v>189.79496314492047</v>
        <stp/>
        <stp>##V3_BDPV12</stp>
        <stp>XS1405770907 Corp</stp>
        <stp>yas_ispread</stp>
        <stp>[hybrids_03.xlsx]issuerTable!R148C10</stp>
        <tr r="J148" s="5"/>
      </tp>
      <tp>
        <v>203.99514585083409</v>
        <stp/>
        <stp>##V3_BDPV12</stp>
        <stp>XS1797138960 Corp</stp>
        <stp>yas_ispread</stp>
        <stp>[hybrids_03.xlsx]issuerTable!R469C11</stp>
        <tr r="K469" s="5"/>
      </tp>
      <tp>
        <v>203.99514585083409</v>
        <stp/>
        <stp>##V3_BDPV12</stp>
        <stp>XS1797138960 Corp</stp>
        <stp>yas_ispread</stp>
        <stp>[hybrids_03.xlsx]issuerTable!R470C10</stp>
        <tr r="J470" s="5"/>
      </tp>
      <tp>
        <v>310.32349477098654</v>
        <stp/>
        <stp>##V3_BDPV12</stp>
        <stp>XS2077670003 Corp</stp>
        <stp>yas_ispread</stp>
        <stp>[hybrids_03.xlsx]issuerTable!R282C10</stp>
        <tr r="J282" s="5"/>
      </tp>
      <tp>
        <v>310.32349477098654</v>
        <stp/>
        <stp>##V3_BDPV12</stp>
        <stp>XS2077670003 Corp</stp>
        <stp>yas_ispread</stp>
        <stp>[hybrids_03.xlsx]issuerTable!R281C11</stp>
        <tr r="K281" s="5"/>
      </tp>
      <tp>
        <v>368.12189359321764</v>
        <stp/>
        <stp>##V3_BDPV12</stp>
        <stp>XS1207058733 Corp</stp>
        <stp>yas_ispread</stp>
        <stp>[hybrids_03.xlsx]issuerTable!R327C11</stp>
        <tr r="K327" s="5"/>
      </tp>
      <tp>
        <v>368.12189359321764</v>
        <stp/>
        <stp>##V3_BDPV12</stp>
        <stp>XS1207058733 Corp</stp>
        <stp>yas_ispread</stp>
        <stp>[hybrids_03.xlsx]issuerTable!R328C10</stp>
        <tr r="J328" s="5"/>
      </tp>
      <tp>
        <v>225.56460884744646</v>
        <stp/>
        <stp>##V3_BDPV12</stp>
        <stp>XS1294342792 Corp</stp>
        <stp>yas_ispread</stp>
        <stp>[hybrids_03.xlsx]issuerTable!R437C10</stp>
        <tr r="J437" s="5"/>
      </tp>
      <tp>
        <v>225.56460884744646</v>
        <stp/>
        <stp>##V3_BDPV12</stp>
        <stp>XS1294342792 Corp</stp>
        <stp>yas_ispread</stp>
        <stp>[hybrids_03.xlsx]issuerTable!R434C10</stp>
        <tr r="J434" s="5"/>
      </tp>
      <tp t="s">
        <v>23/04/2023</v>
        <stp/>
        <stp>##V3_BDPV12</stp>
        <stp>EK848378 Corp</stp>
        <stp>nxt_call_dt</stp>
        <stp>[hybrids_03.xlsx]tkrBBG!R55C10</stp>
        <tr r="J55" s="1"/>
      </tp>
      <tp t="s">
        <v>29/01/2025</v>
        <stp/>
        <stp>##V3_BDPV12</stp>
        <stp>EJ516233 Corp</stp>
        <stp>nxt_call_dt</stp>
        <stp>[hybrids_03.xlsx]tkrBBG!R97C10</stp>
        <tr r="J97" s="1"/>
      </tp>
      <tp t="s">
        <v>19/01/2024</v>
        <stp/>
        <stp>##V3_BDPV12</stp>
        <stp>AN206662 Corp</stp>
        <stp>nxt_call_dt</stp>
        <stp>[hybrids_03.xlsx]tkrBBG!R93C10</stp>
        <tr r="J93" s="1"/>
      </tp>
      <tp t="s">
        <v>06/06/2023</v>
        <stp/>
        <stp>##V3_BDPV12</stp>
        <stp>AL243419 Corp</stp>
        <stp>nxt_call_dt</stp>
        <stp>[hybrids_03.xlsx]tkrBBG!R18C10</stp>
        <tr r="J18" s="1"/>
      </tp>
      <tp t="s">
        <v>26/02/2025</v>
        <stp/>
        <stp>##V3_BDPV12</stp>
        <stp>EK755342 Corp</stp>
        <stp>nxt_call_dt</stp>
        <stp>[hybrids_03.xlsx]tkrBBG!R46C10</stp>
        <tr r="J46" s="1"/>
      </tp>
      <tp t="s">
        <v>26/02/2021</v>
        <stp/>
        <stp>##V3_BDPV12</stp>
        <stp>EK755354 Corp</stp>
        <stp>nxt_call_dt</stp>
        <stp>[hybrids_03.xlsx]tkrBBG!R42C10</stp>
        <tr r="J42" s="1"/>
      </tp>
      <tp t="s">
        <v>USD</v>
        <stp/>
        <stp>##V3_BDPV12</stp>
        <stp>QJ787834 Corp</stp>
        <stp>crncy</stp>
        <stp>[hybrids_03.xlsx]tkrBBG!R116C12</stp>
        <tr r="L116" s="1"/>
      </tp>
      <tp>
        <v>262.60583326016678</v>
        <stp/>
        <stp>##V3_BDPV12</stp>
        <stp>ZP870673 Corp</stp>
        <stp>yas_ispread</stp>
        <stp>[hybrids_03.xlsx]tkrBBG!R60C16</stp>
        <tr r="P60" s="1"/>
      </tp>
      <tp t="s">
        <v>EUR</v>
        <stp/>
        <stp>##V3_BDPV12</stp>
        <stp>FR0013425170 Corp</stp>
        <stp>crncy</stp>
        <stp>[hybrids_03.xlsx]sectorTable!R36C17</stp>
        <tr r="Q36" s="3"/>
      </tp>
      <tp>
        <v>396.43590735647285</v>
        <stp/>
        <stp>##V3_BDPV12</stp>
        <stp>AU654357 Corp</stp>
        <stp>yas_ispread</stp>
        <stp>[hybrids_03.xlsx]tkrBBG!R81C16</stp>
        <tr r="P81" s="1"/>
      </tp>
      <tp>
        <v>288.2310527071989</v>
        <stp/>
        <stp>##V3_BDPV12</stp>
        <stp>ZR441424 Corp</stp>
        <stp>yas_ispread</stp>
        <stp>[hybrids_03.xlsx]tkrBBG!R94C16</stp>
        <tr r="P94" s="1"/>
      </tp>
    </main>
    <main first="bofaddin.rtdserver">
      <tp t="s">
        <v>#N/A N/A</v>
        <stp/>
        <stp>BDH|14971118793415346593</stp>
        <tr r="T178" s="5"/>
        <tr r="T186" s="5"/>
      </tp>
    </main>
    <main first="bofaddin.rtdserver">
      <tp t="e">
        <v>#N/A</v>
        <stp/>
        <stp>BDH|16755832075977681274</stp>
        <tr r="D166" s="10"/>
      </tp>
      <tp t="s">
        <v>#N/A N/A</v>
        <stp/>
        <stp>BDH|18220038354561695037</stp>
        <tr r="P24" s="5"/>
        <tr r="O25" s="5"/>
      </tp>
    </main>
    <main first="bofaddin.rtdserver">
      <tp t="s">
        <v>#N/A N/A</v>
        <stp/>
        <stp>BDH|12331342405855673874</stp>
        <tr r="T242" s="5"/>
        <tr r="T233" s="5"/>
      </tp>
    </main>
    <main first="bloomberg.rtd">
      <tp>
        <v>308.25845354224907</v>
        <stp/>
        <stp>##V3_BDPV12</stp>
        <stp>QZ509895 Corp</stp>
        <stp>yas_ispread</stp>
        <stp>[hybrids_03.xlsx]tkrBBG!R184C16</stp>
        <tr r="P184" s="1"/>
      </tp>
      <tp>
        <v>408.90804972106582</v>
        <stp/>
        <stp>##V3_BDPV12</stp>
        <stp>EK523297 Corp</stp>
        <stp>yas_ispread</stp>
        <stp>[hybrids_03.xlsx]tkrBBG!R192C16</stp>
        <tr r="P192" s="1"/>
      </tp>
    </main>
    <main first="bloomberg.rtd">
      <tp t="s">
        <v>USD</v>
        <stp/>
        <stp>##V3_BDPV12</stp>
        <stp>UV323151 Corp</stp>
        <stp>crncy</stp>
        <stp>[hybrids_03.xlsx]tkrBBG!R113C12</stp>
        <tr r="L113" s="1"/>
      </tp>
    </main>
    <main first="bofaddin.rtdserver">
      <tp t="e">
        <v>#N/A</v>
        <stp/>
        <stp>BDH|14785223315813742832</stp>
        <tr r="D123" s="10"/>
      </tp>
    </main>
    <main first="bofaddin.rtdserver">
      <tp t="e">
        <v>#N/A</v>
        <stp/>
        <stp>BDH|11208706525649297128</stp>
        <tr r="D89" s="10"/>
      </tp>
    </main>
    <main first="bloomberg.rtd">
      <tp t="s">
        <v>XS1582433428</v>
        <stp/>
        <stp>##V3_BDPV12</stp>
        <stp>AM679347 Corp</stp>
        <stp>ID_ISIN</stp>
        <stp>[hybrids_03.xlsx]tkrBBG!R193C6</stp>
        <tr r="F193" s="1"/>
      </tp>
    </main>
    <main first="bofaddin.rtdserver">
      <tp t="s">
        <v>#N/A N/A</v>
        <stp/>
        <stp>BDH|11372911245104189402</stp>
        <tr r="T280" s="5"/>
        <tr r="T288" s="5"/>
      </tp>
      <tp t="e">
        <v>#N/A</v>
        <stp/>
        <stp>BDH|16443576484595818295</stp>
        <tr r="D192" s="10"/>
      </tp>
    </main>
    <main first="bloomberg.rtd">
      <tp t="s">
        <v>FR0012650281</v>
        <stp/>
        <stp>##V3_BDPV12</stp>
        <stp>EK808355 Corp</stp>
        <stp>ID_ISIN</stp>
        <stp>[hybrids_03.xlsx]tkrBBG!R165C6</stp>
        <tr r="F165" s="1"/>
      </tp>
    </main>
    <main first="bofaddin.rtdserver">
      <tp t="s">
        <v>#N/A N/A</v>
        <stp/>
        <stp>BDH|13180047194536878018</stp>
        <tr r="O469" s="5"/>
        <tr r="O472" s="5"/>
      </tp>
    </main>
    <main first="bloomberg.rtd">
      <tp t="s">
        <v>XS0222524372</v>
        <stp/>
        <stp>##V3_BDPV12</stp>
        <stp>ED984069 Corp</stp>
        <stp>ID_ISIN</stp>
        <stp>[hybrids_03.xlsx]tkrBBG!R189C6</stp>
        <tr r="F189" s="1"/>
      </tp>
    </main>
    <main first="bofaddin.rtdserver">
      <tp t="e">
        <v>#N/A</v>
        <stp/>
        <stp>BDH|10514570022623886839</stp>
        <tr r="V23" s="3"/>
      </tp>
      <tp t="e">
        <v>#N/A</v>
        <stp/>
        <stp>BDH|10043814872471162297</stp>
        <tr r="D193" s="10"/>
      </tp>
    </main>
    <main first="bloomberg.rtd">
      <tp t="s">
        <v>USD</v>
        <stp/>
        <stp>##V3_BDPV12</stp>
        <stp>QZ677477 Corp</stp>
        <stp>crncy</stp>
        <stp>[hybrids_03.xlsx]tkrBBG!R110C12</stp>
        <tr r="L110" s="1"/>
      </tp>
      <tp t="s">
        <v>XS1677911825</v>
        <stp/>
        <stp>##V3_BDPV12</stp>
        <stp>AO971106 Corp</stp>
        <stp>ID_ISIN</stp>
        <stp>[hybrids_03.xlsx]tkrBBG!R173C6</stp>
        <tr r="F173" s="1"/>
      </tp>
    </main>
    <main first="bofaddin.rtdserver">
      <tp t="e">
        <v>#N/A</v>
        <stp/>
        <stp>BDH|12080064230548806520</stp>
        <tr r="V36" s="3"/>
      </tp>
    </main>
    <main first="bofaddin.rtdserver">
      <tp t="s">
        <v>#N/A N/A</v>
        <stp/>
        <stp>BDH|10611443691386758787</stp>
        <tr r="F35" s="15"/>
      </tp>
    </main>
    <main first="bloomberg.rtd">
      <tp>
        <v>308.63505885526536</v>
        <stp/>
        <stp>##V3_BDPV12</stp>
        <stp>EK588292 Corp</stp>
        <stp>yas_ispread</stp>
        <stp>[hybrids_03.xlsx]tkrBBG!R127C16</stp>
        <tr r="P127" s="1"/>
      </tp>
    </main>
    <main first="bofaddin.rtdserver">
      <tp t="e">
        <v>#N/A</v>
        <stp/>
        <stp>BDH|15438569153999603096</stp>
        <tr r="D152" s="10"/>
      </tp>
    </main>
    <main first="bloomberg.rtd">
      <tp>
        <v>288.63213287369399</v>
        <stp/>
        <stp>##V3_BDPV12</stp>
        <stp>FR0013478252 Corp</stp>
        <stp>yas_ispread</stp>
        <stp>[hybrids_03.xlsx]issuerTable!R399C11</stp>
        <tr r="K399" s="5"/>
      </tp>
      <tp>
        <v>288.63213287369399</v>
        <stp/>
        <stp>##V3_BDPV12</stp>
        <stp>FR0013478252 Corp</stp>
        <stp>yas_ispread</stp>
        <stp>[hybrids_03.xlsx]issuerTable!R397C11</stp>
        <tr r="K397" s="5"/>
      </tp>
      <tp>
        <v>426.82306193853242</v>
        <stp/>
        <stp>##V3_BDPV12</stp>
        <stp>XS1716945586 Corp</stp>
        <stp>yas_ispread</stp>
        <stp>[hybrids_03.xlsx]issuerTable!R418C11</stp>
        <tr r="K418" s="5"/>
      </tp>
      <tp>
        <v>426.82306193853242</v>
        <stp/>
        <stp>##V3_BDPV12</stp>
        <stp>XS1716945586 Corp</stp>
        <stp>yas_ispread</stp>
        <stp>[hybrids_03.xlsx]issuerTable!R416C11</stp>
        <tr r="K416" s="5"/>
      </tp>
      <tp>
        <v>334.33455476194302</v>
        <stp/>
        <stp>##V3_BDPV12</stp>
        <stp>XS2077670342 Corp</stp>
        <stp>yas_ispread</stp>
        <stp>[hybrids_03.xlsx]issuerTable!R288C11</stp>
        <tr r="K288" s="5"/>
      </tp>
      <tp>
        <v>359.73569657717144</v>
        <stp/>
        <stp>##V3_BDPV12</stp>
        <stp>XS1224953882 Corp</stp>
        <stp>yas_ispread</stp>
        <stp>[hybrids_03.xlsx]issuerTable!R416C10</stp>
        <tr r="J416" s="5"/>
      </tp>
      <tp>
        <v>334.33455476194302</v>
        <stp/>
        <stp>##V3_BDPV12</stp>
        <stp>XS2077670342 Corp</stp>
        <stp>yas_ispread</stp>
        <stp>[hybrids_03.xlsx]issuerTable!R282C11</stp>
        <tr r="K282" s="5"/>
      </tp>
      <tp>
        <v>359.73569657717144</v>
        <stp/>
        <stp>##V3_BDPV12</stp>
        <stp>XS1224953882 Corp</stp>
        <stp>yas_ispread</stp>
        <stp>[hybrids_03.xlsx]issuerTable!R415C11</stp>
        <tr r="K415" s="5"/>
      </tp>
      <tp>
        <v>408.07170212740715</v>
        <stp/>
        <stp>##V3_BDPV12</stp>
        <stp>XS2186001314 Corp</stp>
        <stp>yas_ispread</stp>
        <stp>[hybrids_03.xlsx]issuerTable!R335C11</stp>
        <tr r="K335" s="5"/>
      </tp>
      <tp>
        <v>408.07170212740715</v>
        <stp/>
        <stp>##V3_BDPV12</stp>
        <stp>XS2186001314 Corp</stp>
        <stp>yas_ispread</stp>
        <stp>[hybrids_03.xlsx]issuerTable!R329C11</stp>
        <tr r="K329" s="5"/>
      </tp>
      <tp t="s">
        <v>09/12/2025</v>
        <stp/>
        <stp>##V3_BDPV12</stp>
        <stp>QJ993374 Corp</stp>
        <stp>nxt_call_dt</stp>
        <stp>[hybrids_03.xlsx]tkrBBG!R32C10</stp>
        <tr r="J32" s="1"/>
      </tp>
      <tp t="s">
        <v>16/03/2027</v>
        <stp/>
        <stp>##V3_BDPV12</stp>
        <stp>BJ924355 Corp</stp>
        <stp>nxt_call_dt</stp>
        <stp>[hybrids_03.xlsx]tkrBBG!R27C10</stp>
        <tr r="J27" s="1"/>
      </tp>
      <tp t="s">
        <v>07/08/2022</v>
        <stp/>
        <stp>##V3_BDPV12</stp>
        <stp>AO148682 Corp</stp>
        <stp>nxt_call_dt</stp>
        <stp>[hybrids_03.xlsx]tkrBBG!R20C10</stp>
        <tr r="J20" s="1"/>
      </tp>
      <tp t="s">
        <v>22/03/2029</v>
        <stp/>
        <stp>##V3_BDPV12</stp>
        <stp>BK123260 Corp</stp>
        <stp>nxt_call_dt</stp>
        <stp>[hybrids_03.xlsx]tkrBBG!R38C10</stp>
        <tr r="J38" s="1"/>
      </tp>
      <tp t="s">
        <v>28/03/2023</v>
        <stp/>
        <stp>##V3_BDPV12</stp>
        <stp>EJ606316 Corp</stp>
        <stp>nxt_call_dt</stp>
        <stp>[hybrids_03.xlsx]tkrBBG!R57C10</stp>
        <tr r="J57" s="1"/>
      </tp>
      <tp t="s">
        <v>22/03/2026</v>
        <stp/>
        <stp>##V3_BDPV12</stp>
        <stp>BK122273 Corp</stp>
        <stp>nxt_call_dt</stp>
        <stp>[hybrids_03.xlsx]tkrBBG!R37C10</stp>
        <tr r="J37" s="1"/>
      </tp>
      <tp t="s">
        <v>02/06/2024</v>
        <stp/>
        <stp>##V3_BDPV12</stp>
        <stp>EK293278 Corp</stp>
        <stp>nxt_call_dt</stp>
        <stp>[hybrids_03.xlsx]tkrBBG!R89C10</stp>
        <tr r="J89" s="1"/>
      </tp>
      <tp t="s">
        <v>07/02/2022</v>
        <stp/>
        <stp>##V3_BDPV12</stp>
        <stp>EK041241 Corp</stp>
        <stp>nxt_call_dt</stp>
        <stp>[hybrids_03.xlsx]tkrBBG!R68C10</stp>
        <tr r="J68" s="1"/>
      </tp>
      <tp t="s">
        <v>07/02/2024</v>
        <stp/>
        <stp>##V3_BDPV12</stp>
        <stp>EK041235 Corp</stp>
        <stp>nxt_call_dt</stp>
        <stp>[hybrids_03.xlsx]tkrBBG!R64C10</stp>
        <tr r="J64" s="1"/>
      </tp>
      <tp t="s">
        <v>12/12/2024</v>
        <stp/>
        <stp>##V3_BDPV12</stp>
        <stp>EK648265 Corp</stp>
        <stp>nxt_call_dt</stp>
        <stp>[hybrids_03.xlsx]tkrBBG!R12C10</stp>
        <tr r="J12" s="1"/>
      </tp>
      <tp>
        <v>225.41754441821246</v>
        <stp/>
        <stp>##V3_BDPV12</stp>
        <stp>UV853118 Corp</stp>
        <stp>yas_ispread</stp>
        <stp>[hybrids_03.xlsx]tkrBBG!R30C16</stp>
        <tr r="P30" s="1"/>
      </tp>
      <tp>
        <v>342.27275073765139</v>
        <stp/>
        <stp>##V3_BDPV12</stp>
        <stp>LW253022 Corp</stp>
        <stp>yas_ispread</stp>
        <stp>[hybrids_03.xlsx]tkrBBG!R61C16</stp>
        <tr r="P61" s="1"/>
      </tp>
      <tp>
        <v>352.7042855313</v>
        <stp/>
        <stp>##V3_BDPV12</stp>
        <stp>AQ234625 Corp</stp>
        <stp>yas_ispread</stp>
        <stp>[hybrids_03.xlsx]tkrBBG!R71C16</stp>
        <tr r="P71" s="1"/>
      </tp>
      <tp>
        <v>193.20199556398703</v>
        <stp/>
        <stp>##V3_BDPV12</stp>
        <stp>LW068019 Corp</stp>
        <stp>yas_ispread</stp>
        <stp>[hybrids_03.xlsx]tkrBBG!R43C16</stp>
        <tr r="P43" s="1"/>
      </tp>
      <tp>
        <v>364.44563270333248</v>
        <stp/>
        <stp>##V3_BDPV12</stp>
        <stp>ZQ782646 Corp</stp>
        <stp>yas_ispread</stp>
        <stp>[hybrids_03.xlsx]tkrBBG!R99C16</stp>
        <tr r="P99" s="1"/>
      </tp>
      <tp>
        <v>233.80204085492232</v>
        <stp/>
        <stp>##V3_BDPV12</stp>
        <stp>ZR570567 Corp</stp>
        <stp>yas_ispread</stp>
        <stp>[hybrids_03.xlsx]tkrBBG!R67C16</stp>
        <tr r="P67" s="1"/>
      </tp>
      <tp>
        <v>351.2852773885125</v>
        <stp/>
        <stp>##V3_BDPV12</stp>
        <stp>ZP707724 Corp</stp>
        <stp>yas_ispread</stp>
        <stp>[hybrids_03.xlsx]tkrBBG!R76C16</stp>
        <tr r="P76" s="1"/>
      </tp>
      <tp>
        <v>426.53678442525455</v>
        <stp/>
        <stp>##V3_BDPV12</stp>
        <stp>ZR457518 Corp</stp>
        <stp>yas_ispread</stp>
        <stp>[hybrids_03.xlsx]tkrBBG!R21C16</stp>
        <tr r="P21" s="1"/>
      </tp>
      <tp t="s">
        <v>XS1572349865</v>
        <stp/>
        <stp>##V3_BDPV12</stp>
        <stp>AM717420 Corp</stp>
        <stp>ID_ISIN</stp>
        <stp>[hybrids_03.xlsx]tkrBBG!R135C6</stp>
        <tr r="F135" s="1"/>
      </tp>
    </main>
    <main first="bofaddin.rtdserver">
      <tp t="e">
        <v>#N/A</v>
        <stp/>
        <stp>BDH|10389181395195921079</stp>
        <tr r="AA12" s="3"/>
      </tp>
      <tp t="s">
        <v>#N/A N/A</v>
        <stp/>
        <stp>BDH|18280258212452357460</stp>
        <tr r="U23" s="5"/>
        <tr r="T24" s="5"/>
      </tp>
    </main>
    <main first="bofaddin.rtdserver">
      <tp t="e">
        <v>#N/A</v>
        <stp/>
        <stp>BDH|15222059238488911356</stp>
        <tr r="F38" s="13"/>
        <tr r="F38" s="14"/>
      </tp>
      <tp t="s">
        <v>#N/A N/A</v>
        <stp/>
        <stp>BDH|16454540155859323251</stp>
        <tr r="O306" s="5"/>
        <tr r="P305" s="5"/>
      </tp>
    </main>
    <main first="bloomberg.rtd">
      <tp>
        <v>1365.3171911021457</v>
        <stp/>
        <stp>##V3_BDPV12</stp>
        <stp>EK808355 Corp</stp>
        <stp>yas_ispread</stp>
        <stp>[hybrids_03.xlsx]tkrBBG!R165C16</stp>
        <tr r="P165" s="1"/>
      </tp>
      <tp>
        <v>231.77456855220942</v>
        <stp/>
        <stp>##V3_BDPV12</stp>
        <stp>AZ851450 Corp</stp>
        <stp>yas_ispread</stp>
        <stp>[hybrids_03.xlsx]tkrBBG!R109C16</stp>
        <tr r="P109" s="1"/>
      </tp>
      <tp t="s">
        <v>XS1191320297</v>
        <stp/>
        <stp>##V3_BDPV12</stp>
        <stp>EK753416 Corp</stp>
        <stp>ID_ISIN</stp>
        <stp>[hybrids_03.xlsx]tkrBBG!R183C6</stp>
        <tr r="F183" s="1"/>
      </tp>
    </main>
    <main first="bloomberg.rtd">
      <tp>
        <v>267.64064539356468</v>
        <stp/>
        <stp>##V3_BDPV12</stp>
        <stp>EK858851 Corp</stp>
        <stp>yas_ispread</stp>
        <stp>[hybrids_03.xlsx]tkrBBG!R111C16</stp>
        <tr r="P111" s="1"/>
      </tp>
      <tp t="s">
        <v>FR0011700293</v>
        <stp/>
        <stp>##V3_BDPV12</stp>
        <stp>EK024610 Corp</stp>
        <stp>ID_ISIN</stp>
        <stp>[hybrids_03.xlsx]tkrBBG!R101C6</stp>
        <tr r="F101" s="1"/>
      </tp>
      <tp>
        <v>271.63880028853873</v>
        <stp/>
        <stp>##V3_BDPV12</stp>
        <stp>DE000A14J611 Corp</stp>
        <stp>yas_ispread</stp>
        <stp>[hybrids_03.xlsx]issuerTable!R288C10</stp>
        <tr r="J288" s="5"/>
      </tp>
      <tp>
        <v>271.63880028853873</v>
        <stp/>
        <stp>##V3_BDPV12</stp>
        <stp>DE000A14J611 Corp</stp>
        <stp>yas_ispread</stp>
        <stp>[hybrids_03.xlsx]issuerTable!R280C10</stp>
        <tr r="J280" s="5"/>
      </tp>
    </main>
    <main first="bofaddin.rtdserver">
      <tp t="e">
        <v>#N/A</v>
        <stp/>
        <stp>BDH|13640294409259668545</stp>
        <tr r="D134" s="10"/>
      </tp>
    </main>
    <main first="bloomberg.rtd">
      <tp t="s">
        <v>XS1642686676</v>
        <stp/>
        <stp>##V3_BDPV12</stp>
        <stp>AO262515 Corp</stp>
        <stp>ID_ISIN</stp>
        <stp>[hybrids_03.xlsx]tkrBBG!R196C6</stp>
        <tr r="F196" s="1"/>
      </tp>
    </main>
    <main first="bofaddin.rtdserver">
      <tp t="e">
        <v>#N/A</v>
        <stp/>
        <stp>BDH|16321984317955626628</stp>
        <tr r="AA23" s="3"/>
      </tp>
    </main>
    <main first="bofaddin.rtdserver">
      <tp t="e">
        <v>#N/A</v>
        <stp/>
        <stp>BDH|15280976873704902248</stp>
        <tr r="D190" s="10"/>
      </tp>
    </main>
    <main first="bofaddin.rtdserver">
      <tp t="e">
        <v>#N/A</v>
        <stp/>
        <stp>BDH|15798934812862922254</stp>
        <tr r="D15" s="10"/>
      </tp>
    </main>
    <main first="bloomberg.rtd">
      <tp t="s">
        <v>EUR</v>
        <stp/>
        <stp>##V3_BDPV12</stp>
        <stp>QZ716550 Corp</stp>
        <stp>crncy</stp>
        <stp>[hybrids_03.xlsx]tkrBBG!R106C12</stp>
        <tr r="L106" s="1"/>
      </tp>
    </main>
    <main first="bofaddin.rtdserver">
      <tp t="s">
        <v>#N/A N/A</v>
        <stp/>
        <stp>BDH|15883325160814702930</stp>
        <tr r="O304" s="5"/>
        <tr r="O312" s="5"/>
      </tp>
    </main>
    <main first="bloomberg.rtd">
      <tp>
        <v>424.07860387231818</v>
        <stp/>
        <stp>##V3_BDPV12</stp>
        <stp>QZ912649 Corp</stp>
        <stp>yas_ispread</stp>
        <stp>[hybrids_03.xlsx]tkrBBG!R178C16</stp>
        <tr r="P178" s="1"/>
      </tp>
      <tp>
        <v>233.90209566291938</v>
        <stp/>
        <stp>##V3_BDPV12</stp>
        <stp>XS1501166869 Corp</stp>
        <stp>yas_ispread</stp>
        <stp>[hybrids_03.xlsx]issuerTable!R128C11</stp>
        <tr r="K128" s="5"/>
      </tp>
      <tp>
        <v>233.90209566291938</v>
        <stp/>
        <stp>##V3_BDPV12</stp>
        <stp>XS1501166869 Corp</stp>
        <stp>yas_ispread</stp>
        <stp>[hybrids_03.xlsx]issuerTable!R121C11</stp>
        <tr r="K121" s="5"/>
      </tp>
      <tp t="s">
        <v>18/05/2025</v>
        <stp/>
        <stp>##V3_BDPV12</stp>
        <stp>BG013162 Corp</stp>
        <stp>nxt_call_dt</stp>
        <stp>[hybrids_03.xlsx]tkrBBG!R83C10</stp>
        <tr r="J83" s="1"/>
      </tp>
      <tp>
        <v>205.30800633061327</v>
        <stp/>
        <stp>##V3_BDPV12</stp>
        <stp>QZ730280 Corp</stp>
        <stp>yas_ispread</stp>
        <stp>[hybrids_03.xlsx]tkrBBG!R44C16</stp>
        <tr r="P44" s="1"/>
      </tp>
      <tp t="s">
        <v>EUR</v>
        <stp/>
        <stp>##V3_BDPV12</stp>
        <stp>QZ509895 Corp</stp>
        <stp>crncy</stp>
        <stp>[hybrids_03.xlsx]tkrBBG!R184C12</stp>
        <tr r="L184" s="1"/>
      </tp>
    </main>
    <main first="bofaddin.rtdserver">
      <tp t="e">
        <v>#N/A</v>
        <stp/>
        <stp>BDH|14902494326200384054</stp>
        <tr r="D120" s="10"/>
      </tp>
      <tp t="s">
        <v>#N/A N/A</v>
        <stp/>
        <stp>BDH|13290435788948888512</stp>
        <tr r="O415" s="5"/>
        <tr r="O418" s="5"/>
      </tp>
    </main>
    <main first="bofaddin.rtdserver">
      <tp t="e">
        <v>#N/A</v>
        <stp/>
        <stp>BDH|13047847183534749539</stp>
        <tr r="D160" s="10"/>
      </tp>
      <tp t="e">
        <v>#N/A</v>
        <stp/>
        <stp>BDH|12022136401987542649</stp>
        <tr r="D83" s="10"/>
      </tp>
      <tp t="s">
        <v>#N/A N/A</v>
        <stp/>
        <stp>BDH|14025351616107871380</stp>
        <tr r="P327" s="5"/>
        <tr r="O328" s="5"/>
      </tp>
    </main>
    <main first="bloomberg.rtd">
      <tp>
        <v>301.4717662447577</v>
        <stp/>
        <stp>##V3_BDPV12</stp>
        <stp>AS640440 Corp</stp>
        <stp>yas_ispread</stp>
        <stp>[hybrids_03.xlsx]tkrBBG!R120C16</stp>
        <tr r="P120" s="1"/>
      </tp>
    </main>
    <main first="bofaddin.rtdserver">
      <tp t="s">
        <v>#N/A N/A</v>
        <stp/>
        <stp>BDH|10333637833970756711</stp>
        <tr r="T418" s="5"/>
        <tr r="T415" s="5"/>
      </tp>
      <tp t="e">
        <v>#N/A</v>
        <stp/>
        <stp>BDH|10439612954814687522</stp>
        <tr r="D34" s="10"/>
      </tp>
    </main>
    <main first="bloomberg.rtd">
      <tp>
        <v>144.28834960249341</v>
        <stp/>
        <stp>##V3_BDPV12</stp>
        <stp>AR008123 Corp</stp>
        <stp>yas_ispread</stp>
        <stp>[hybrids_03.xlsx]tkrBBG!R140C16</stp>
        <tr r="P140" s="1"/>
      </tp>
      <tp>
        <v>398.47120826521189</v>
        <stp/>
        <stp>##V3_BDPV12</stp>
        <stp>EK027221 Corp</stp>
        <stp>yas_ispread</stp>
        <stp>[hybrids_03.xlsx]tkrBBG!R103C16</stp>
        <tr r="P103" s="1"/>
      </tp>
    </main>
    <main first="bofaddin.rtdserver">
      <tp t="e">
        <v>#N/A</v>
        <stp/>
        <stp>BDH|12592343011575781736</stp>
        <tr r="D111" s="10"/>
      </tp>
    </main>
    <main first="bloomberg.rtd">
      <tp>
        <v>412.9295992983204</v>
        <stp/>
        <stp>##V3_BDPV12</stp>
        <stp>EJ516173 Corp</stp>
        <stp>yas_ispread</stp>
        <stp>[hybrids_03.xlsx]tkrBBG!R100C16</stp>
        <tr r="P100" s="1"/>
      </tp>
    </main>
    <main first="bloomberg.rtd">
      <tp>
        <v>188.87243462204717</v>
        <stp/>
        <stp>##V3_BDPV12</stp>
        <stp>QZ716550 Corp</stp>
        <stp>yas_ispread</stp>
        <stp>[hybrids_03.xlsx]tkrBBG!R106C16</stp>
        <tr r="P106" s="1"/>
      </tp>
    </main>
    <main first="bloomberg.rtd">
      <tp>
        <v>247.90460562415583</v>
        <stp/>
        <stp>##V3_BDPV12</stp>
        <stp>EJ575377 Corp</stp>
        <stp>yas_ispread</stp>
        <stp>[hybrids_03.xlsx]tkrBBG!R133C16</stp>
        <tr r="P133" s="1"/>
      </tp>
      <tp>
        <v>1276.9049946714529</v>
        <stp/>
        <stp>##V3_BDPV12</stp>
        <stp>AM679347 Corp</stp>
        <stp>yas_ispread</stp>
        <stp>[hybrids_03.xlsx]tkrBBG!R193C16</stp>
        <tr r="P193" s="1"/>
      </tp>
    </main>
    <main first="bofaddin.rtdserver">
      <tp t="s">
        <v>#N/A N/A</v>
        <stp/>
        <stp>BDH|12023064153143590692</stp>
        <tr r="O211" s="5"/>
        <tr r="P210" s="5"/>
      </tp>
    </main>
    <main first="bofaddin.rtdserver">
      <tp t="e">
        <v>#N/A</v>
        <stp/>
        <stp>BDH|14603832489412127446</stp>
        <tr r="D167" s="10"/>
      </tp>
      <tp t="s">
        <v>#N/A N/A</v>
        <stp/>
        <stp>BDH|10147292564380544600</stp>
        <tr r="U416" s="5"/>
        <tr r="U418" s="5"/>
      </tp>
    </main>
    <main first="bloomberg.rtd">
      <tp>
        <v>320.1446595156425</v>
        <stp/>
        <stp>##V3_BDPV12</stp>
        <stp>ZP454068 Corp</stp>
        <stp>yas_ispread</stp>
        <stp>[hybrids_03.xlsx]tkrBBG!R148C16</stp>
        <tr r="P148" s="1"/>
      </tp>
    </main>
    <main first="bofaddin.rtdserver">
      <tp t="s">
        <v>#N/A N/A</v>
        <stp/>
        <stp>BDH|11602502373839706882</stp>
        <tr r="U373" s="5"/>
        <tr r="T374" s="5"/>
      </tp>
    </main>
    <main first="bofaddin.rtdserver">
      <tp t="e">
        <v>#N/A</v>
        <stp/>
        <stp>BDH|11000980576114270914</stp>
        <tr r="E153" s="10"/>
        <tr r="D153" s="10"/>
      </tp>
    </main>
    <main first="bloomberg.rtd">
      <tp>
        <v>1048.5148857684658</v>
        <stp/>
        <stp>##V3_BDPV12</stp>
        <stp>AX691342 Corp</stp>
        <stp>yas_ispread</stp>
        <stp>[hybrids_03.xlsx]tkrBBG!R188C16</stp>
        <tr r="P188" s="1"/>
      </tp>
    </main>
    <main first="bofaddin.rtdserver">
      <tp t="e">
        <v>#N/A</v>
        <stp/>
        <stp>BDH|11474762550525902473</stp>
        <tr r="D88" s="10"/>
      </tp>
    </main>
    <main first="bloomberg.rtd">
      <tp>
        <v>371.91815556016832</v>
        <stp/>
        <stp>##V3_BDPV12</stp>
        <stp>EJ530879 Corp</stp>
        <stp>yas_ispread</stp>
        <stp>[hybrids_03.xlsx]tkrBBG!R102C16</stp>
        <tr r="P102" s="1"/>
      </tp>
    </main>
    <main first="bofaddin.rtdserver">
      <tp t="s">
        <v>#N/A N/A</v>
        <stp/>
        <stp>BDH|15590950889237006169</stp>
        <tr r="U40" s="5"/>
        <tr r="T29" s="5"/>
        <tr r="U28" s="5"/>
      </tp>
    </main>
    <main first="bloomberg.rtd">
      <tp t="s">
        <v>XS2187689380</v>
        <stp/>
        <stp>##V3_BDPV12</stp>
        <stp>BJ980938 Corp</stp>
        <stp>ID_ISIN</stp>
        <stp>[hybrids_03.xlsx]tkrBBG!R160C6</stp>
        <tr r="F160" s="1"/>
      </tp>
    </main>
    <main first="bofaddin.rtdserver">
      <tp t="s">
        <v>#N/A N/A</v>
        <stp/>
        <stp>BDH|11905656862292682164</stp>
        <tr r="P469" s="5"/>
        <tr r="O470" s="5"/>
      </tp>
    </main>
    <main first="bloomberg.rtd">
      <tp>
        <v>333.01341967348037</v>
        <stp/>
        <stp>##V3_BDPV12</stp>
        <stp>BE6309987400 Corp</stp>
        <stp>yas_ispread</stp>
        <stp>[hybrids_03.xlsx]issuerTable!R258C11</stp>
        <tr r="K258" s="5"/>
      </tp>
      <tp>
        <v>333.01341967348037</v>
        <stp/>
        <stp>##V3_BDPV12</stp>
        <stp>BE6309987400 Corp</stp>
        <stp>yas_ispread</stp>
        <stp>[hybrids_03.xlsx]issuerTable!R259C10</stp>
        <tr r="J259" s="5"/>
      </tp>
      <tp>
        <v>156.0007640323611</v>
        <stp/>
        <stp>##V3_BDPV12</stp>
        <stp>XS1115490523 Corp</stp>
        <stp>yas_ispread</stp>
        <stp>[hybrids_03.xlsx]issuerTable!R186C10</stp>
        <tr r="J186" s="5"/>
      </tp>
      <tp>
        <v>156.0007640323611</v>
        <stp/>
        <stp>##V3_BDPV12</stp>
        <stp>XS1115490523 Corp</stp>
        <stp>yas_ispread</stp>
        <stp>[hybrids_03.xlsx]issuerTable!R178C10</stp>
        <tr r="J178" s="5"/>
      </tp>
      <tp>
        <v>233.57587176694631</v>
        <stp/>
        <stp>##V3_BDPV12</stp>
        <stp>XS2196328608 Corp</stp>
        <stp>yas_ispread</stp>
        <stp>[hybrids_03.xlsx]issuerTable!R149C11</stp>
        <tr r="K149" s="5"/>
      </tp>
      <tp>
        <v>233.57587176694631</v>
        <stp/>
        <stp>##V3_BDPV12</stp>
        <stp>XS2196328608 Corp</stp>
        <stp>yas_ispread</stp>
        <stp>[hybrids_03.xlsx]issuerTable!R150C10</stp>
        <tr r="J150" s="5"/>
      </tp>
      <tp t="s">
        <v>30/01/2024</v>
        <stp/>
        <stp>##V3_BDPV12</stp>
        <stp>AW875570 Corp</stp>
        <stp>nxt_call_dt</stp>
        <stp>[hybrids_03.xlsx]sectorTable!R9C7</stp>
        <tr r="G9" s="3"/>
      </tp>
      <tp>
        <v>19.710063949705432</v>
        <stp/>
        <stp>##V3_BDPV12</stp>
        <stp>ZR363806 Corp</stp>
        <stp>interval_std_dev</stp>
        <stp>[hybrids_03.xlsx]sectorTable!R19C33</stp>
        <stp>calc_interval=30d</stp>
        <stp>market_data_override=sp210</stp>
        <tr r="AG19" s="3"/>
      </tp>
    </main>
    <main first="bofaddin.rtdserver">
      <tp t="e">
        <v>#N/A</v>
        <stp/>
        <stp>BDH|11645507530023547729</stp>
        <tr r="D90" s="10"/>
      </tp>
      <tp t="e">
        <v>#N/A</v>
        <stp/>
        <stp>BDH|17351426001593225338</stp>
        <tr r="D164" s="10"/>
      </tp>
    </main>
    <main first="bofaddin.rtdserver">
      <tp t="s">
        <v>#N/A N/A</v>
        <stp/>
        <stp>BDH|10685234568415921246</stp>
        <tr r="P258" s="5"/>
        <tr r="O259" s="5"/>
      </tp>
      <tp t="s">
        <v>#N/A N/A</v>
        <stp/>
        <stp>BDH|10052746861024416610</stp>
        <tr r="O186" s="5"/>
        <tr r="O178" s="5"/>
      </tp>
    </main>
    <main first="bofaddin.rtdserver">
      <tp t="s">
        <v>#N/A N/A</v>
        <stp/>
        <stp>BDH|14015403081169031228</stp>
        <tr r="O352" s="5"/>
        <tr r="P351" s="5"/>
      </tp>
      <tp t="e">
        <v>#N/A</v>
        <stp/>
        <stp>BDH|11381753386668223510</stp>
        <tr r="V15" s="3"/>
      </tp>
    </main>
    <main first="bofaddin.rtdserver">
      <tp t="e">
        <v>#N/A</v>
        <stp/>
        <stp>BDH|12429168284918529001</stp>
        <tr r="Z6" s="3"/>
      </tp>
    </main>
    <main first="bloomberg.rtd">
      <tp t="s">
        <v>XS1216019585</v>
        <stp/>
        <stp>##V3_BDPV12</stp>
        <stp>EK824997 Corp</stp>
        <stp>ID_ISIN</stp>
        <stp>[hybrids_03.xlsx]tkrBBG!R130C6</stp>
        <tr r="F130" s="1"/>
      </tp>
    </main>
    <main first="bofaddin.rtdserver">
      <tp t="e">
        <v>#N/A</v>
        <stp/>
        <stp>BDH|12553679037525551153</stp>
        <tr r="AA31" s="3"/>
      </tp>
      <tp t="e">
        <v>#N/A</v>
        <stp/>
        <stp>BDH|11591685467865880770</stp>
        <tr r="D144" s="10"/>
      </tp>
    </main>
    <main first="bloomberg.rtd">
      <tp>
        <v>756.02256370016164</v>
        <stp/>
        <stp>##V3_BDPV12</stp>
        <stp>AO262515 Corp</stp>
        <stp>yas_ispread</stp>
        <stp>[hybrids_03.xlsx]tkrBBG!R196C16</stp>
        <tr r="P196" s="1"/>
      </tp>
    </main>
    <main first="bofaddin.rtdserver">
      <tp t="e">
        <v>#N/A</v>
        <stp/>
        <stp>BDH|17602120373771573362</stp>
        <tr r="Z29" s="3"/>
      </tp>
      <tp t="e">
        <v>#N/A</v>
        <stp/>
        <stp>BDH|12046213039579547994</stp>
        <tr r="Z34" s="3"/>
      </tp>
      <tp t="s">
        <v>#N/A N/A</v>
        <stp/>
        <stp>BDH|17675555837363542164</stp>
        <tr r="U149" s="5"/>
        <tr r="T150" s="5"/>
      </tp>
    </main>
    <main first="bloomberg.rtd">
      <tp>
        <v>262.41084240414108</v>
        <stp/>
        <stp>##V3_BDPV12</stp>
        <stp>ZR363807 Corp</stp>
        <stp>yas_ispread</stp>
        <stp>[hybrids_03.xlsx]tkrBBG!R132C16</stp>
        <tr r="P132" s="1"/>
      </tp>
    </main>
    <main first="bofaddin.rtdserver">
      <tp t="s">
        <v>#N/A N/A</v>
        <stp/>
        <stp>BDH|12026798579044766515</stp>
        <tr r="O434" s="5"/>
        <tr r="O437" s="5"/>
      </tp>
      <tp t="e">
        <v>#N/A</v>
        <stp/>
        <stp>BDH|12228176503300029008</stp>
        <tr r="D148" s="10"/>
      </tp>
      <tp t="s">
        <v>#N/A N/A</v>
        <stp/>
        <stp>BDH|10000308162820364677</stp>
        <tr r="P304" s="5"/>
        <tr r="O305" s="5"/>
      </tp>
      <tp t="e">
        <v>#N/A</v>
        <stp/>
        <stp>BDH|13601242710310576317</stp>
        <tr r="T181" s="5"/>
        <tr r="U180" s="5"/>
        <tr r="AA15" s="3"/>
      </tp>
    </main>
    <main first="bloomberg.rtd">
      <tp>
        <v>232.96891392836531</v>
        <stp/>
        <stp>##V3_BDPV12</stp>
        <stp>ZR363806 Corp</stp>
        <stp>yas_ispread</stp>
        <stp>[hybrids_03.xlsx]tkrBBG!R131C16</stp>
        <tr r="P131" s="1"/>
      </tp>
      <tp>
        <v>690.10814337819215</v>
        <stp/>
        <stp>##V3_BDPV12</stp>
        <stp>AS146424 Corp</stp>
        <stp>yas_ispread</stp>
        <stp>[hybrids_03.xlsx]tkrBBG!R169C16</stp>
        <tr r="P169" s="1"/>
      </tp>
      <tp t="s">
        <v>EUR</v>
        <stp/>
        <stp>##V3_BDPV12</stp>
        <stp>ZR363807 Corp</stp>
        <stp>crncy</stp>
        <stp>[hybrids_03.xlsx]tkrBBG!R132C12</stp>
        <tr r="L132" s="1"/>
      </tp>
      <tp t="s">
        <v>EUR</v>
        <stp/>
        <stp>##V3_BDPV12</stp>
        <stp>ZR363806 Corp</stp>
        <stp>crncy</stp>
        <stp>[hybrids_03.xlsx]tkrBBG!R131C12</stp>
        <tr r="L131" s="1"/>
      </tp>
      <tp t="s">
        <v>XS1219498141</v>
        <stp/>
        <stp>##V3_BDPV12</stp>
        <stp>EK858851 Corp</stp>
        <stp>ID_ISIN</stp>
        <stp>[hybrids_03.xlsx]tkrBBG!R111C6</stp>
        <tr r="F111" s="1"/>
      </tp>
    </main>
    <main first="bofaddin.rtdserver">
      <tp t="e">
        <v>#N/A</v>
        <stp/>
        <stp>BDH|15236865278690785909</stp>
        <tr r="D30" s="10"/>
      </tp>
    </main>
    <main first="bofaddin.rtdserver">
      <tp t="e">
        <v>#N/A</v>
        <stp/>
        <stp>BDH|15257860739925350824</stp>
        <tr r="D188" s="10"/>
      </tp>
    </main>
    <main first="bloomberg.rtd">
      <tp t="s">
        <v>XS1216020161</v>
        <stp/>
        <stp>##V3_BDPV12</stp>
        <stp>EK825033 Corp</stp>
        <stp>ID_ISIN</stp>
        <stp>[hybrids_03.xlsx]tkrBBG!R129C6</stp>
        <tr r="F129" s="1"/>
      </tp>
    </main>
    <main first="bofaddin.rtdserver">
      <tp t="e">
        <v>#N/A</v>
        <stp/>
        <stp>BDH|16911808027299817695</stp>
        <tr r="D5" s="10"/>
      </tp>
    </main>
    <main first="bloomberg.rtd">
      <tp>
        <v>302.31757138525694</v>
        <stp/>
        <stp>##V3_BDPV12</stp>
        <stp>XS1713463559 Corp</stp>
        <stp>yas_ispread</stp>
        <stp>[hybrids_03.xlsx]issuerTable!R358C11</stp>
        <tr r="K358" s="5"/>
      </tp>
      <tp>
        <v>302.31757138525694</v>
        <stp/>
        <stp>##V3_BDPV12</stp>
        <stp>XS1713463559 Corp</stp>
        <stp>yas_ispread</stp>
        <stp>[hybrids_03.xlsx]issuerTable!R352C11</stp>
        <tr r="K352" s="5"/>
      </tp>
      <tp>
        <v>198.69698196423994</v>
        <stp/>
        <stp>##V3_BDPV12</stp>
        <stp>XS1720192696 Corp</stp>
        <stp>yas_ispread</stp>
        <stp>[hybrids_03.xlsx]issuerTable!R374C10</stp>
        <tr r="J374" s="5"/>
      </tp>
      <tp>
        <v>198.69698196423994</v>
        <stp/>
        <stp>##V3_BDPV12</stp>
        <stp>XS1720192696 Corp</stp>
        <stp>yas_ispread</stp>
        <stp>[hybrids_03.xlsx]issuerTable!R373C11</stp>
        <tr r="K373" s="5"/>
      </tp>
      <tp>
        <v>241.81065067014478</v>
        <stp/>
        <stp>##V3_BDPV12</stp>
        <stp>XS1115498260 Corp</stp>
        <stp>yas_ispread</stp>
        <stp>[hybrids_03.xlsx]issuerTable!R181C10</stp>
        <tr r="J181" s="5"/>
      </tp>
      <tp>
        <v>241.81065067014478</v>
        <stp/>
        <stp>##V3_BDPV12</stp>
        <stp>XS1115498260 Corp</stp>
        <stp>yas_ispread</stp>
        <stp>[hybrids_03.xlsx]issuerTable!R180C11</stp>
        <tr r="K180" s="5"/>
      </tp>
      <tp t="s">
        <v>11/03/2026</v>
        <stp/>
        <stp>##V3_BDPV12</stp>
        <stp>BJ814648 Corp</stp>
        <stp>nxt_call_dt</stp>
        <stp>[hybrids_03.xlsx]sectorTable!R8C8</stp>
        <tr r="H8" s="3"/>
      </tp>
      <tp>
        <v>301.19064928373331</v>
        <stp/>
        <stp>##V3_BDPV12</stp>
        <stp>AX960245 Corp</stp>
        <stp>yas_ispread</stp>
        <stp>[hybrids_03.xlsx]tkrBBG!R19C16</stp>
        <tr r="P19" s="1"/>
      </tp>
      <tp>
        <v>192.22328554400224</v>
        <stp/>
        <stp>##V3_BDPV12</stp>
        <stp>AZ208021 Corp</stp>
        <stp>yas_ispread</stp>
        <stp>[hybrids_03.xlsx]tkrBBG!R13C16</stp>
        <tr r="P13" s="1"/>
      </tp>
      <tp>
        <v>375.08419867948186</v>
        <stp/>
        <stp>##V3_BDPV12</stp>
        <stp>ZR796862 Corp</stp>
        <stp>yas_ispread</stp>
        <stp>[hybrids_03.xlsx]tkrBBG!R85C16</stp>
        <tr r="P85" s="1"/>
      </tp>
    </main>
    <main first="bloomberg.rtd">
      <tp>
        <v>912.94071494158868</v>
        <stp/>
        <stp>##V3_BDPV12</stp>
        <stp>AZ920495 Corp</stp>
        <stp>yas_ispread</stp>
        <stp>[hybrids_03.xlsx]tkrBBG!R194C16</stp>
        <tr r="P194" s="1"/>
      </tp>
    </main>
    <main first="bofaddin.rtdserver">
      <tp t="e">
        <v>#N/A</v>
        <stp/>
        <stp>BDH|15366206275219300956</stp>
        <tr r="D147" s="10"/>
      </tp>
    </main>
    <main first="bloomberg.rtd">
      <tp>
        <v>201.4321545109691</v>
        <stp/>
        <stp>##V3_BDPV12</stp>
        <stp>AR810587 Corp</stp>
        <stp>yas_ispread</stp>
        <stp>[hybrids_03.xlsx]tkrBBG!R125C16</stp>
        <tr r="P125" s="1"/>
      </tp>
    </main>
    <main first="bofaddin.rtdserver">
      <tp t="e">
        <v>#N/A</v>
        <stp/>
        <stp>BDH|11507149601518513861</stp>
        <tr r="D69" s="10"/>
      </tp>
    </main>
    <main first="bofaddin.rtdserver">
      <tp t="e">
        <v>#N/A</v>
        <stp/>
        <stp>BDH|11748638894777088959</stp>
        <tr r="U27" s="3"/>
      </tp>
    </main>
    <main first="bofaddin.rtdserver">
      <tp t="e">
        <v>#N/A</v>
        <stp/>
        <stp>BDH|11454057272923423531</stp>
        <tr r="U20" s="3"/>
      </tp>
      <tp t="e">
        <v>#N/A</v>
        <stp/>
        <stp>BDH|17232304477074464765</stp>
        <tr r="D44" s="10"/>
      </tp>
    </main>
    <main first="bloomberg.rtd">
      <tp>
        <v>471.83025141290739</v>
        <stp/>
        <stp>##V3_BDPV12</stp>
        <stp>ZS235422 Corp</stp>
        <stp>yas_ispread</stp>
        <stp>[hybrids_03.xlsx]tkrBBG!R176C16</stp>
        <tr r="P176" s="1"/>
      </tp>
      <tp>
        <v>394.61966835176509</v>
        <stp/>
        <stp>##V3_BDPV12</stp>
        <stp>AR936992 Corp</stp>
        <stp>yas_ispread</stp>
        <stp>[hybrids_03.xlsx]tkrBBG!R171C16</stp>
        <tr r="P171" s="1"/>
      </tp>
    </main>
    <main first="bloomberg.rtd">
      <tp>
        <v>336.80982973828276</v>
        <stp/>
        <stp>##V3_BDPV12</stp>
        <stp>XS1323897725 Corp</stp>
        <stp>yas_ispread</stp>
        <stp>[hybrids_03.xlsx]sectorTable!R4C12</stp>
        <tr r="L4" s="3"/>
      </tp>
      <tp>
        <v>388.36274229977693</v>
        <stp/>
        <stp>##V3_BDPV12</stp>
        <stp>AT214421 Corp</stp>
        <stp>yas_ispread</stp>
        <stp>[hybrids_03.xlsx]tkrBBG!R155C16</stp>
        <tr r="P155" s="1"/>
      </tp>
    </main>
    <main first="bofaddin.rtdserver">
      <tp t="e">
        <v>#N/A</v>
        <stp/>
        <stp>BDH|17380959107779971717</stp>
        <tr r="D77" s="10"/>
      </tp>
    </main>
    <main first="bloomberg.rtd">
      <tp>
        <v>442.03033523693546</v>
        <stp/>
        <stp>##V3_BDPV12</stp>
        <stp>AZ576858 Corp</stp>
        <stp>yas_ispread</stp>
        <stp>[hybrids_03.xlsx]tkrBBG!R180C16</stp>
        <tr r="P180" s="1"/>
      </tp>
    </main>
    <main first="bofaddin.rtdserver">
      <tp t="e">
        <v>#N/A</v>
        <stp/>
        <stp>BDH|17879444344634776371</stp>
        <tr r="V25" s="3"/>
      </tp>
    </main>
    <main first="bloomberg.rtd">
      <tp>
        <v>323.33489101040072</v>
        <stp/>
        <stp>##V3_BDPV12</stp>
        <stp>XS1811181566 Corp</stp>
        <stp>yas_ispread</stp>
        <stp>[hybrids_03.xlsx]sectorTable!R6C12</stp>
        <tr r="L6" s="3"/>
      </tp>
      <tp t="s">
        <v>XS1219499032</v>
        <stp/>
        <stp>##V3_BDPV12</stp>
        <stp>EK858869 Corp</stp>
        <stp>ID_ISIN</stp>
        <stp>[hybrids_03.xlsx]tkrBBG!R112C6</stp>
        <tr r="F112" s="1"/>
      </tp>
    </main>
    <main first="bloomberg.rtd">
      <tp t="s">
        <v>#N/A N/A</v>
        <stp/>
        <stp>##V3_BDPV12</stp>
        <stp>UV785974 Corp</stp>
        <stp>yas_ispread</stp>
        <stp>[hybrids_03.xlsx]tkrBBG!R146C16</stp>
        <tr r="P146" s="1"/>
      </tp>
    </main>
    <main first="bofaddin.rtdserver">
      <tp t="e">
        <v>#N/A</v>
        <stp/>
        <stp>BDH|17076788272660370747</stp>
        <tr r="U11" s="3"/>
      </tp>
      <tp t="e">
        <v>#N/A</v>
        <stp/>
        <stp>BDH|13768195492112650974</stp>
        <tr r="U8" s="3"/>
      </tp>
    </main>
    <main first="bofaddin.rtdserver">
      <tp t="e">
        <v>#N/A</v>
        <stp/>
        <stp>BDH|12264981307358195318</stp>
        <tr r="D25" s="10"/>
      </tp>
      <tp t="e">
        <v>#N/A</v>
        <stp/>
        <stp>BDH|16497233603395862104</stp>
        <tr r="U9" s="3"/>
      </tp>
      <tp t="e">
        <v>#N/A</v>
        <stp/>
        <stp>BDH|15984644152565317301</stp>
        <tr r="V32" s="3"/>
      </tp>
    </main>
    <main first="bofaddin.rtdserver">
      <tp t="e">
        <v>#N/A</v>
        <stp/>
        <stp>BDH|18011477778189086218</stp>
        <tr r="D57" s="10"/>
      </tp>
    </main>
    <main first="bloomberg.rtd">
      <tp>
        <v>211.25945493570683</v>
        <stp/>
        <stp>##V3_BDPV12</stp>
        <stp>FR0011697010 Corp</stp>
        <stp>yas_ispread</stp>
        <stp>[hybrids_03.xlsx]issuerTable!R233C10</stp>
        <tr r="J233" s="5"/>
      </tp>
      <tp>
        <v>211.25945493570683</v>
        <stp/>
        <stp>##V3_BDPV12</stp>
        <stp>FR0011697010 Corp</stp>
        <stp>yas_ispread</stp>
        <stp>[hybrids_03.xlsx]issuerTable!R242C10</stp>
        <tr r="J242" s="5"/>
      </tp>
      <tp>
        <v>196.0833812438465</v>
        <stp/>
        <stp>##V3_BDPV12</stp>
        <stp>XS1413581205 Corp</stp>
        <stp>yas_ispread</stp>
        <stp>[hybrids_03.xlsx]issuerTable!R126C10</stp>
        <tr r="J126" s="5"/>
      </tp>
      <tp>
        <v>196.0833812438465</v>
        <stp/>
        <stp>##V3_BDPV12</stp>
        <stp>XS1413581205 Corp</stp>
        <stp>yas_ispread</stp>
        <stp>[hybrids_03.xlsx]issuerTable!R117C11</stp>
        <tr r="K117" s="5"/>
      </tp>
      <tp>
        <v>196.0833812438465</v>
        <stp/>
        <stp>##V3_BDPV12</stp>
        <stp>XS1413581205 Corp</stp>
        <stp>yas_ispread</stp>
        <stp>[hybrids_03.xlsx]issuerTable!R118C10</stp>
        <tr r="J118" s="5"/>
      </tp>
      <tp>
        <v>25.477163134545354</v>
        <stp/>
        <stp>##V3_BDPV12</stp>
        <stp>AW875570 Corp</stp>
        <stp>interval_std_dev</stp>
        <stp>[hybrids_03.xlsx]sectorTable!R9C33</stp>
        <stp>calc_interval=30d</stp>
        <stp>market_data_override=sp210</stp>
        <tr r="AG9" s="3"/>
      </tp>
      <tp>
        <v>47.878782788470282</v>
        <stp/>
        <stp>##V3_BDPV12</stp>
        <stp>LW253022 Corp</stp>
        <stp>interval_std_dev</stp>
        <stp>[hybrids_03.xlsx]sectorTable!R5C33</stp>
        <stp>calc_interval=30d</stp>
        <stp>market_data_override=sp210</stp>
        <tr r="AG5" s="3"/>
      </tp>
      <tp>
        <v>212.83950918884162</v>
        <stp/>
        <stp>##V3_BDPV12</stp>
        <stp>XS1890845875 Corp</stp>
        <stp>yas_ispread</stp>
        <stp>[hybrids_03.xlsx]issuerTable!R472C11</stp>
        <tr r="K472" s="5"/>
      </tp>
      <tp>
        <v>212.83950918884162</v>
        <stp/>
        <stp>##V3_BDPV12</stp>
        <stp>XS1890845875 Corp</stp>
        <stp>yas_ispread</stp>
        <stp>[hybrids_03.xlsx]issuerTable!R470C11</stp>
        <tr r="K470" s="5"/>
      </tp>
      <tp t="s">
        <v>29/01/2024</v>
        <stp/>
        <stp>##V3_BDPV12</stp>
        <stp>AL211915 Corp</stp>
        <stp>nxt_call_dt</stp>
        <stp>[hybrids_03.xlsx]tkrBBG!R62C10</stp>
        <tr r="J62" s="1"/>
      </tp>
      <tp t="s">
        <v>EUR</v>
        <stp/>
        <stp>##V3_BDPV12</stp>
        <stp>FR0013478252 Corp</stp>
        <stp>crncy</stp>
        <stp>[hybrids_03.xlsx]sectorTable!R36C18</stp>
        <tr r="R36" s="3"/>
      </tp>
    </main>
    <main first="bofaddin.rtdserver">
      <tp t="s">
        <v>#N/A N/A</v>
        <stp/>
        <stp>BDH|16354868384976345138</stp>
        <tr r="P350" s="5"/>
        <tr r="O351" s="5"/>
      </tp>
    </main>
    <main first="bofaddin.rtdserver">
      <tp t="s">
        <v>#N/A N/A</v>
        <stp/>
        <stp>BDH|11560543628371044687</stp>
        <tr r="P352" s="5"/>
        <tr r="P358" s="5"/>
      </tp>
    </main>
    <main first="bloomberg.rtd">
      <tp>
        <v>731.12243763325569</v>
        <stp/>
        <stp>##V3_BDPV12</stp>
        <stp>ZQ258633 Corp</stp>
        <stp>yas_ispread</stp>
        <stp>[hybrids_03.xlsx]tkrBBG!R164C16</stp>
        <tr r="P164" s="1"/>
      </tp>
      <tp>
        <v>207.75428142169221</v>
        <stp/>
        <stp>##V3_BDPV12</stp>
        <stp>AZ851393 Corp</stp>
        <stp>yas_ispread</stp>
        <stp>[hybrids_03.xlsx]tkrBBG!R107C16</stp>
        <tr r="P107" s="1"/>
      </tp>
    </main>
    <main first="bofaddin.rtdserver">
      <tp t="e">
        <v>#N/A</v>
        <stp/>
        <stp>BDH|16956540556642993515</stp>
        <tr r="D143" s="10"/>
      </tp>
    </main>
    <main first="bloomberg.rtd">
      <tp>
        <v>484.61125047240341</v>
        <stp/>
        <stp>##V3_BDPV12</stp>
        <stp>EK824997 Corp</stp>
        <stp>yas_ispread</stp>
        <stp>[hybrids_03.xlsx]tkrBBG!R130C16</stp>
        <tr r="P130" s="1"/>
      </tp>
      <tp>
        <v>418.81495390802866</v>
        <stp/>
        <stp>##V3_BDPV12</stp>
        <stp>AT214434 Corp</stp>
        <stp>yas_ispread</stp>
        <stp>[hybrids_03.xlsx]tkrBBG!R159C16</stp>
        <tr r="P159" s="1"/>
      </tp>
      <tp t="s">
        <v>XS1014987355</v>
        <stp/>
        <stp>##V3_BDPV12</stp>
        <stp>EK013966 Corp</stp>
        <stp>ID_ISIN</stp>
        <stp>[hybrids_03.xlsx]tkrBBG!R122C6</stp>
        <tr r="F122" s="1"/>
      </tp>
    </main>
    <main first="bloomberg.rtd">
      <tp>
        <v>440.50378686156699</v>
        <stp/>
        <stp>##V3_BDPV12</stp>
        <stp>ZQ578143 Corp</stp>
        <stp>yas_ispread</stp>
        <stp>[hybrids_03.xlsx]tkrBBG!R175C16</stp>
        <tr r="P175" s="1"/>
      </tp>
    </main>
    <main first="bofaddin.rtdserver">
      <tp t="e">
        <v>#N/A</v>
        <stp/>
        <stp>BDH|14459335105751760701</stp>
        <tr r="U6" s="3"/>
      </tp>
    </main>
    <main first="bloomberg.rtd">
      <tp>
        <v>249.18314562608813</v>
        <stp/>
        <stp>##V3_BDPV12</stp>
        <stp>AU216832 Corp</stp>
        <stp>yas_ispread</stp>
        <stp>[hybrids_03.xlsx]tkrBBG!R149C16</stp>
        <tr r="P149" s="1"/>
      </tp>
    </main>
    <main first="bloomberg.rtd">
      <tp>
        <v>467.7349234243656</v>
        <stp/>
        <stp>##V3_BDPV12</stp>
        <stp>EK024610 Corp</stp>
        <stp>yas_ispread</stp>
        <stp>[hybrids_03.xlsx]tkrBBG!R101C16</stp>
        <tr r="P101" s="1"/>
      </tp>
    </main>
    <main first="bofaddin.rtdserver">
      <tp t="e">
        <v>#N/A</v>
        <stp/>
        <stp>BDH|16022150122350489442</stp>
        <tr r="D72" s="10"/>
      </tp>
      <tp t="e">
        <v>#N/A</v>
        <stp/>
        <stp>BDH|10149728715790327723</stp>
        <tr r="AA29" s="3"/>
      </tp>
      <tp t="e">
        <v>#N/A</v>
        <stp/>
        <stp>BDH|14876369542111867339</stp>
        <tr r="V33" s="3"/>
      </tp>
    </main>
    <main first="bloomberg.rtd">
      <tp>
        <v>195.13473627501261</v>
        <stp/>
        <stp>##V3_BDPV12</stp>
        <stp>EK117900 Corp</stp>
        <stp>yas_ispread</stp>
        <stp>[hybrids_03.xlsx]tkrBBG!R104C16</stp>
        <tr r="P104" s="1"/>
      </tp>
      <tp>
        <v>195.13473627501261</v>
        <stp/>
        <stp>##V3_BDPV12</stp>
        <stp>EK117900 Corp</stp>
        <stp>yas_ispread</stp>
        <stp>[hybrids_03.xlsx]tkrBBG!R105C16</stp>
        <tr r="P105" s="1"/>
      </tp>
      <tp t="s">
        <v>USF2893TAF33</v>
        <stp/>
        <stp>##V3_BDPV12</stp>
        <stp>EJ530879 Corp</stp>
        <stp>ID_ISIN</stp>
        <stp>[hybrids_03.xlsx]tkrBBG!R102C6</stp>
        <tr r="F102" s="1"/>
      </tp>
    </main>
    <main first="bofaddin.rtdserver">
      <tp t="e">
        <v>#N/A</v>
        <stp/>
        <stp>BDH|18363015195685490556</stp>
        <tr r="D108" s="10"/>
      </tp>
      <tp t="s">
        <v>#N/A N/A</v>
        <stp/>
        <stp>BDH|15787120444571011072</stp>
        <tr r="O502" s="5"/>
        <tr r="P501" s="5"/>
      </tp>
      <tp t="e">
        <v>#N/A</v>
        <stp/>
        <stp>BDH|10586141814889278814</stp>
        <tr r="V19" s="3"/>
      </tp>
    </main>
    <main first="bloomberg.rtd">
      <tp>
        <v>295.57438337761431</v>
        <stp/>
        <stp>##V3_BDPV12</stp>
        <stp>QZ677477 Corp</stp>
        <stp>yas_ispread</stp>
        <stp>[hybrids_03.xlsx]tkrBBG!R110C16</stp>
        <tr r="P110" s="1"/>
      </tp>
    </main>
    <main first="bloomberg.rtd">
      <tp>
        <v>210.20012316474802</v>
        <stp/>
        <stp>##V3_BDPV12</stp>
        <stp>EK768069 Corp</stp>
        <stp>yas_ispread</stp>
        <stp>[hybrids_03.xlsx]tkrBBG!R134C16</stp>
        <tr r="P134" s="1"/>
      </tp>
    </main>
    <main first="bofaddin.rtdserver">
      <tp t="e">
        <v>#N/A</v>
        <stp/>
        <stp>BDH|11063706077399900955</stp>
        <tr r="D145" s="10"/>
      </tp>
    </main>
    <main first="bofaddin.rtdserver">
      <tp t="e">
        <v>#N/A</v>
        <stp/>
        <stp>BDH|12758803291880939253</stp>
        <tr r="U501" s="5"/>
        <tr r="T502" s="5"/>
        <tr r="Z7" s="3"/>
      </tp>
      <tp t="e">
        <v>#N/A</v>
        <stp/>
        <stp>BDH|16979025067982129378</stp>
        <tr r="AA21" s="3"/>
      </tp>
    </main>
    <main first="bloomberg.rtd">
      <tp>
        <v>3737.5671062174943</v>
        <stp/>
        <stp>##V3_BDPV12</stp>
        <stp>UV429459 Corp</stp>
        <stp>yas_ispread</stp>
        <stp>[hybrids_03.xlsx]tkrBBG!R166C16</stp>
        <tr r="P166" s="1"/>
      </tp>
    </main>
    <main first="bofaddin.rtdserver">
      <tp t="e">
        <v>#N/A</v>
        <stp/>
        <stp>BDH|12090985391426786522</stp>
        <tr r="E157" s="10"/>
        <tr r="D157" s="10"/>
      </tp>
      <tp t="e">
        <v>#N/A</v>
        <stp/>
        <stp>BDH|12678426578529315935</stp>
        <tr r="D184" s="10"/>
      </tp>
    </main>
    <main first="bofaddin.rtdserver">
      <tp t="e">
        <v>#N/A</v>
        <stp/>
        <stp>BDH|13744889499296071580</stp>
        <tr r="D45" s="10"/>
      </tp>
    </main>
    <main first="bloomberg.rtd">
      <tp>
        <v>687.59863394746071</v>
        <stp/>
        <stp>##V3_BDPV12</stp>
        <stp>FR0013399177 Corp</stp>
        <stp>yas_ispread</stp>
        <stp>[hybrids_03.xlsx]issuerTable!R502C10</stp>
        <tr r="J502" s="5"/>
      </tp>
      <tp>
        <v>687.59863394746071</v>
        <stp/>
        <stp>##V3_BDPV12</stp>
        <stp>FR0013399177 Corp</stp>
        <stp>yas_ispread</stp>
        <stp>[hybrids_03.xlsx]issuerTable!R501C11</stp>
        <tr r="K501" s="5"/>
      </tp>
      <tp>
        <v>175.98749319430377</v>
        <stp/>
        <stp>##V3_BDPV12</stp>
        <stp>FR0012278539 Corp</stp>
        <stp>yas_ispread</stp>
        <stp>[hybrids_03.xlsx]issuerTable!R399C10</stp>
        <tr r="J399" s="5"/>
      </tp>
      <tp>
        <v>175.98749319430377</v>
        <stp/>
        <stp>##V3_BDPV12</stp>
        <stp>FR0012278539 Corp</stp>
        <stp>yas_ispread</stp>
        <stp>[hybrids_03.xlsx]issuerTable!R396C10</stp>
        <tr r="J396" s="5"/>
      </tp>
      <tp>
        <v>211.26051003478668</v>
        <stp/>
        <stp>##V3_BDPV12</stp>
        <stp>XS1028599287 Corp</stp>
        <stp>yas_ispread</stp>
        <stp>[hybrids_03.xlsx]issuerTable!R179C10</stp>
        <tr r="J179" s="5"/>
      </tp>
      <tp>
        <v>211.26051003478668</v>
        <stp/>
        <stp>##V3_BDPV12</stp>
        <stp>XS1028599287 Corp</stp>
        <stp>yas_ispread</stp>
        <stp>[hybrids_03.xlsx]issuerTable!R178C11</stp>
        <tr r="K178" s="5"/>
      </tp>
      <tp t="s">
        <v>23/04/2027</v>
        <stp/>
        <stp>##V3_BDPV12</stp>
        <stp>EK864970 Corp</stp>
        <stp>nxt_call_dt</stp>
        <stp>[hybrids_03.xlsx]tkrBBG!R56C10</stp>
        <tr r="J56" s="1"/>
      </tp>
      <tp t="s">
        <v>29/04/2023</v>
        <stp/>
        <stp>##V3_BDPV12</stp>
        <stp>EK856946 Corp</stp>
        <stp>nxt_call_dt</stp>
        <stp>[hybrids_03.xlsx]tkrBBG!R22C10</stp>
        <tr r="J22" s="1"/>
      </tp>
      <tp t="s">
        <v>06/09/2020</v>
        <stp/>
        <stp>##V3_BDPV12</stp>
        <stp>EJ814840 Corp</stp>
        <stp>nxt_call_dt</stp>
        <stp>[hybrids_03.xlsx]tkrBBG!R54C10</stp>
        <tr r="J54" s="1"/>
      </tp>
      <tp t="s">
        <v>06/09/2023</v>
        <stp/>
        <stp>##V3_BDPV12</stp>
        <stp>EJ814830 Corp</stp>
        <stp>nxt_call_dt</stp>
        <stp>[hybrids_03.xlsx]tkrBBG!R53C10</stp>
        <tr r="J53" s="1"/>
      </tp>
      <tp t="s">
        <v>22/10/2024</v>
        <stp/>
        <stp>##V3_BDPV12</stp>
        <stp>QJ190880 Corp</stp>
        <stp>nxt_call_dt</stp>
        <stp>[hybrids_03.xlsx]tkrBBG!R49C10</stp>
        <tr r="J49" s="1"/>
      </tp>
      <tp t="s">
        <v>30/03/2022</v>
        <stp/>
        <stp>##V3_BDPV12</stp>
        <stp>EK821917 Corp</stp>
        <stp>nxt_call_dt</stp>
        <stp>[hybrids_03.xlsx]tkrBBG!R92C10</stp>
        <tr r="J92" s="1"/>
      </tp>
      <tp t="s">
        <v>22/06/2025</v>
        <stp/>
        <stp>##V3_BDPV12</stp>
        <stp>BK115993 Corp</stp>
        <stp>nxt_call_dt</stp>
        <stp>[hybrids_03.xlsx]tkrBBG!R40C10</stp>
        <tr r="J40" s="1"/>
      </tp>
      <tp t="s">
        <v>19/10/2020</v>
        <stp/>
        <stp>##V3_BDPV12</stp>
        <stp>QJ201811 Corp</stp>
        <stp>nxt_call_dt</stp>
        <stp>[hybrids_03.xlsx]tkrBBG!R51C10</stp>
        <tr r="J51" s="1"/>
      </tp>
      <tp t="s">
        <v>20/10/2025</v>
        <stp/>
        <stp>##V3_BDPV12</stp>
        <stp>QJ201812 Corp</stp>
        <stp>nxt_call_dt</stp>
        <stp>[hybrids_03.xlsx]tkrBBG!R50C10</stp>
        <tr r="J50" s="1"/>
      </tp>
      <tp t="s">
        <v>10/07/2021</v>
        <stp/>
        <stp>##V3_BDPV12</stp>
        <stp>EJ744879 Corp</stp>
        <stp>nxt_call_dt</stp>
        <stp>[hybrids_03.xlsx]tkrBBG!R87C10</stp>
        <tr r="J87" s="1"/>
      </tp>
      <tp>
        <v>366.24403283314865</v>
        <stp/>
        <stp>##V3_BDPV12</stp>
        <stp>AX520482 Corp</stp>
        <stp>yas_ispread</stp>
        <stp>[hybrids_03.xlsx]tkrBBG!R74C16</stp>
        <tr r="P74" s="1"/>
      </tp>
      <tp>
        <v>27.668587444605897</v>
        <stp/>
        <stp>##V3_BDPV12</stp>
        <stp>ZR796682 Corp</stp>
        <stp>interval_std_dev</stp>
        <stp>[hybrids_03.xlsx]sectorTable!R27C33</stp>
        <stp>calc_interval=30d</stp>
        <stp>market_data_override=sp210</stp>
        <tr r="AG27" s="3"/>
      </tp>
      <tp>
        <v>220.16867668066399</v>
        <stp/>
        <stp>##V3_BDPV12</stp>
        <stp>AX895488 Corp</stp>
        <stp>yas_ispread</stp>
        <stp>[hybrids_03.xlsx]tkrBBG!R45C16</stp>
        <tr r="P45" s="1"/>
      </tp>
      <tp>
        <v>341.55389273289012</v>
        <stp/>
        <stp>##V3_BDPV12</stp>
        <stp>QZ498658 Corp</stp>
        <stp>yas_ispread</stp>
        <stp>[hybrids_03.xlsx]tkrBBG!R70C16</stp>
        <tr r="P70" s="1"/>
      </tp>
      <tp>
        <v>295.60241998498907</v>
        <stp/>
        <stp>##V3_BDPV12</stp>
        <stp>AZ018655 Corp</stp>
        <stp>yas_ispread</stp>
        <stp>[hybrids_03.xlsx]tkrBBG!R16C16</stp>
        <tr r="P16" s="1"/>
      </tp>
      <tp>
        <v>322.64807334408533</v>
        <stp/>
        <stp>##V3_BDPV12</stp>
        <stp>AU669900 Corp</stp>
        <stp>yas_ispread</stp>
        <stp>[hybrids_03.xlsx]tkrBBG!R96C16</stp>
        <tr r="P96" s="1"/>
      </tp>
      <tp t="s">
        <v>EUR</v>
        <stp/>
        <stp>##V3_BDPV12</stp>
        <stp>UV429459 Corp</stp>
        <stp>crncy</stp>
        <stp>[hybrids_03.xlsx]tkrBBG!R166C12</stp>
        <tr r="L166" s="1"/>
      </tp>
    </main>
    <main first="bloomberg.rtd">
      <tp>
        <v>231.37770528935363</v>
        <stp/>
        <stp>##V3_BDPV12</stp>
        <stp>EK013966 Corp</stp>
        <stp>yas_ispread</stp>
        <stp>[hybrids_03.xlsx]tkrBBG!R122C16</stp>
        <tr r="P122" s="1"/>
      </tp>
      <tp>
        <v>209.9901811202738</v>
        <stp/>
        <stp>##V3_BDPV12</stp>
        <stp>AQ026565 Corp</stp>
        <stp>yas_ispread</stp>
        <stp>[hybrids_03.xlsx]tkrBBG!R124C16</stp>
        <tr r="P124" s="1"/>
      </tp>
      <tp t="s">
        <v>XS1572343744</v>
        <stp/>
        <stp>##V3_BDPV12</stp>
        <stp>AM714338 Corp</stp>
        <stp>ID_ISIN</stp>
        <stp>[hybrids_03.xlsx]tkrBBG!R139C6</stp>
        <tr r="F139" s="1"/>
      </tp>
    </main>
    <main first="bloomberg.rtd">
      <tp>
        <v>278.56972679974569</v>
        <stp/>
        <stp>##V3_BDPV12</stp>
        <stp>ZS668300 Corp</stp>
        <stp>yas_ispread</stp>
        <stp>[hybrids_03.xlsx]tkrBBG!R119C16</stp>
        <tr r="P119" s="1"/>
      </tp>
    </main>
    <main first="bloomberg.rtd">
      <tp t="s">
        <v>GBP</v>
        <stp/>
        <stp>##V3_BDPV12</stp>
        <stp>UV309787 Corp</stp>
        <stp>crncy</stp>
        <stp>[hybrids_03.xlsx]tkrBBG!R191C12</stp>
        <tr r="L191" s="1"/>
      </tp>
    </main>
    <main first="bloomberg.rtd">
      <tp t="s">
        <v>XS1044811591</v>
        <stp/>
        <stp>##V3_BDPV12</stp>
        <stp>EK117900 Corp</stp>
        <stp>ID_ISIN</stp>
        <stp>[hybrids_03.xlsx]tkrBBG!R105C6</stp>
        <tr r="F105" s="1"/>
      </tp>
    </main>
    <main first="bloomberg.rtd">
      <tp>
        <v>406.5385542214716</v>
        <stp/>
        <stp>##V3_BDPV12</stp>
        <stp>UV323151 Corp</stp>
        <stp>yas_ispread</stp>
        <stp>[hybrids_03.xlsx]tkrBBG!R113C16</stp>
        <tr r="P113" s="1"/>
      </tp>
      <tp>
        <v>256.62736144767473</v>
        <stp/>
        <stp>##V3_BDPV12</stp>
        <stp>EK753416 Corp</stp>
        <stp>yas_ispread</stp>
        <stp>[hybrids_03.xlsx]tkrBBG!R183C16</stp>
        <tr r="P183" s="1"/>
      </tp>
    </main>
    <main first="bofaddin.rtdserver">
      <tp t="s">
        <v>#N/A N/A</v>
        <stp/>
        <stp>BDH|14349434323735665119</stp>
        <tr r="O150" s="5"/>
        <tr r="P149" s="5"/>
      </tp>
    </main>
    <main first="bofaddin.rtdserver">
      <tp t="e">
        <v>#N/A</v>
        <stp/>
        <stp>BDH|10183142766500228160</stp>
        <tr r="D114" s="10"/>
      </tp>
    </main>
    <main first="bloomberg.rtd">
      <tp>
        <v>397.57490205493997</v>
        <stp/>
        <stp>##V3_BDPV12</stp>
        <stp>EK131372 Corp</stp>
        <stp>yas_ispread</stp>
        <stp>[hybrids_03.xlsx]tkrBBG!R157C16</stp>
        <tr r="P157" s="1"/>
      </tp>
    </main>
    <main first="bofaddin.rtdserver">
      <tp t="e">
        <v>#N/A</v>
        <stp/>
        <stp>BDH|13166074598038136465</stp>
        <tr r="D40" s="10"/>
      </tp>
    </main>
    <main first="bofaddin.rtdserver">
      <tp t="s">
        <v>#N/A N/A</v>
        <stp/>
        <stp>BDH|16253699503833120516</stp>
        <tr r="O155" s="5"/>
        <tr r="O146" s="5"/>
        <tr r="O147" s="5"/>
        <tr r="P146" s="5"/>
      </tp>
    </main>
    <main first="bofaddin.rtdserver">
      <tp t="s">
        <v>#N/A N/A</v>
        <stp/>
        <stp>BDH|15830567523256002278</stp>
        <tr r="U208" s="5"/>
        <tr r="T209" s="5"/>
      </tp>
      <tp t="e">
        <v>#N/A</v>
        <stp/>
        <stp>BDH|13079742301713642197</stp>
        <tr r="D150" s="10"/>
      </tp>
    </main>
    <main first="bloomberg.rtd">
      <tp>
        <v>320.17606007306671</v>
        <stp/>
        <stp>##V3_BDPV12</stp>
        <stp>PTEDPLOM0017 Corp</stp>
        <stp>yas_ispread</stp>
        <stp>[hybrids_03.xlsx]issuerTable!R486C11</stp>
        <tr r="K486" s="5"/>
      </tp>
      <tp>
        <v>320.17606007306671</v>
        <stp/>
        <stp>##V3_BDPV12</stp>
        <stp>PTEDPLOM0017 Corp</stp>
        <stp>yas_ispread</stp>
        <stp>[hybrids_03.xlsx]issuerTable!R488C11</stp>
        <tr r="K488" s="5"/>
      </tp>
    </main>
    <main first="bofaddin.rtdserver">
      <tp t="e">
        <v>#N/A</v>
        <stp/>
        <stp>BDH|17980934201881721907</stp>
        <tr r="D52" s="10"/>
      </tp>
    </main>
    <main first="bofaddin.rtdserver">
      <tp t="s">
        <v>#N/A N/A</v>
        <stp/>
        <stp>BDH|12818120518725985151</stp>
        <tr r="P211" s="5"/>
        <tr r="P218" s="5"/>
        <tr r="P216" s="5"/>
      </tp>
      <tp t="s">
        <v>#N/A N/A</v>
        <stp/>
        <stp>BDH|10393825142173895953</stp>
        <tr r="T121" s="5"/>
        <tr r="U120" s="5"/>
        <tr r="U126" s="5"/>
      </tp>
    </main>
    <main first="bloomberg.rtd">
      <tp>
        <v>230.03253759511804</v>
        <stp/>
        <stp>##V3_BDPV12</stp>
        <stp>XS2035564629 Corp</stp>
        <stp>yas_ispread</stp>
        <stp>[hybrids_03.xlsx]issuerTable!R150C11</stp>
        <tr r="K150" s="5"/>
      </tp>
      <tp>
        <v>230.03253759511804</v>
        <stp/>
        <stp>##V3_BDPV12</stp>
        <stp>XS2035564629 Corp</stp>
        <stp>yas_ispread</stp>
        <stp>[hybrids_03.xlsx]issuerTable!R155C11</stp>
        <tr r="K155" s="5"/>
      </tp>
      <tp>
        <v>230.03253759511804</v>
        <stp/>
        <stp>##V3_BDPV12</stp>
        <stp>XS2035564629 Corp</stp>
        <stp>yas_ispread</stp>
        <stp>[hybrids_03.xlsx]issuerTable!R157C11</stp>
        <tr r="K157" s="5"/>
      </tp>
      <tp>
        <v>336.80982973828276</v>
        <stp/>
        <stp>##V3_BDPV12</stp>
        <stp>XS1323897725 Corp</stp>
        <stp>yas_ispread</stp>
        <stp>[hybrids_03.xlsx]issuerTable!R265C11</stp>
        <tr r="K265" s="5"/>
      </tp>
      <tp>
        <v>328.19385705821492</v>
        <stp/>
        <stp>##V3_BDPV12</stp>
        <stp>XS1323897485 Corp</stp>
        <stp>yas_ispread</stp>
        <stp>[hybrids_03.xlsx]issuerTable!R257C10</stp>
        <tr r="J257" s="5"/>
      </tp>
      <tp>
        <v>328.19385705821492</v>
        <stp/>
        <stp>##V3_BDPV12</stp>
        <stp>XS1323897485 Corp</stp>
        <stp>yas_ispread</stp>
        <stp>[hybrids_03.xlsx]issuerTable!R265C10</stp>
        <tr r="J265" s="5"/>
      </tp>
      <tp>
        <v>336.80982973828276</v>
        <stp/>
        <stp>##V3_BDPV12</stp>
        <stp>XS1323897725 Corp</stp>
        <stp>yas_ispread</stp>
        <stp>[hybrids_03.xlsx]issuerTable!R259C11</stp>
        <tr r="K259" s="5"/>
      </tp>
      <tp t="s">
        <v>25/03/2025</v>
        <stp/>
        <stp>##V3_BDPV12</stp>
        <stp>EK814844 Corp</stp>
        <stp>nxt_call_dt</stp>
        <stp>[hybrids_03.xlsx]tkrBBG!R34C10</stp>
        <tr r="J34" s="1"/>
      </tp>
      <tp>
        <v>244.18255446344057</v>
        <stp/>
        <stp>##V3_BDPV12</stp>
        <stp>AZ207706 Corp</stp>
        <stp>yas_ispread</stp>
        <stp>[hybrids_03.xlsx]tkrBBG!R14C16</stp>
        <tr r="P14" s="1"/>
      </tp>
      <tp>
        <v>26.466457150088694</v>
        <stp/>
        <stp>##V3_BDPV12</stp>
        <stp>ZR457518 Corp</stp>
        <stp>interval_std_dev</stp>
        <stp>[hybrids_03.xlsx]sectorTable!R26C33</stp>
        <stp>calc_interval=30d</stp>
        <stp>market_data_override=sp210</stp>
        <tr r="AG26" s="3"/>
      </tp>
    </main>
    <main first="bofaddin.rtdserver">
      <tp t="s">
        <v>#N/A N/A</v>
        <stp/>
        <stp>BDH|12599705929875982546</stp>
        <tr r="T92" s="5"/>
        <tr r="U81" s="5"/>
        <tr r="T82" s="5"/>
      </tp>
      <tp t="s">
        <v>#N/A N/A</v>
        <stp/>
        <stp>BDH|13389646543521047756</stp>
        <tr r="P372" s="5"/>
        <tr r="O373" s="5"/>
      </tp>
      <tp t="s">
        <v>#N/A N/A</v>
        <stp/>
        <stp>BDH|15521701635686379025</stp>
        <tr r="O81" s="5"/>
        <tr r="O91" s="5"/>
        <tr r="P80" s="5"/>
      </tp>
    </main>
    <main first="bloomberg.rtd">
      <tp>
        <v>488.26346998230611</v>
        <stp/>
        <stp>##V3_BDPV12</stp>
        <stp>ZP659512 Corp</stp>
        <stp>yas_ispread</stp>
        <stp>[hybrids_03.xlsx]tkrBBG!R177C16</stp>
        <tr r="P177" s="1"/>
      </tp>
    </main>
    <main first="bofaddin.rtdserver">
      <tp t="s">
        <v>#N/A N/A</v>
        <stp/>
        <stp>BDH|11068468512223730036</stp>
        <tr r="P329" s="5"/>
        <tr r="P335" s="5"/>
      </tp>
    </main>
    <main first="bofaddin.rtdserver">
      <tp t="e">
        <v>#N/A</v>
        <stp/>
        <stp>BDH|13379002176461673200</stp>
        <tr r="D154" s="10"/>
        <tr r="E154" s="10"/>
        <tr r="F154" s="10"/>
      </tp>
    </main>
    <main first="bloomberg.rtd">
      <tp>
        <v>225.63636504988395</v>
        <stp/>
        <stp>##V3_BDPV12</stp>
        <stp>EK131366 Corp</stp>
        <stp>yas_ispread</stp>
        <stp>[hybrids_03.xlsx]tkrBBG!R151C16</stp>
        <tr r="P151" s="1"/>
      </tp>
    </main>
    <main first="bloomberg.rtd">
      <tp t="s">
        <v>XS1044811591</v>
        <stp/>
        <stp>##V3_BDPV12</stp>
        <stp>EK117900 Corp</stp>
        <stp>ID_ISIN</stp>
        <stp>[hybrids_03.xlsx]tkrBBG!R104C6</stp>
        <tr r="F104" s="1"/>
      </tp>
    </main>
    <main first="bofaddin.rtdserver">
      <tp t="e">
        <v>#N/A</v>
        <stp/>
        <stp>BDH|16225831131699242378</stp>
        <tr r="D112" s="10"/>
      </tp>
    </main>
    <main first="bofaddin.rtdserver">
      <tp t="s">
        <v>#N/A N/A</v>
        <stp/>
        <stp>BDH|11408427184589101360</stp>
        <tr r="P259" s="5"/>
        <tr r="P265" s="5"/>
      </tp>
    </main>
    <main first="bofaddin.rtdserver">
      <tp t="e">
        <v>#N/A</v>
        <stp/>
        <stp>BDH|14719289318563869386</stp>
        <tr r="U38" s="3"/>
      </tp>
    </main>
    <main first="bloomberg.rtd">
      <tp>
        <v>459.64002899861487</v>
        <stp/>
        <stp>##V3_BDPV12</stp>
        <stp>AQ713600 Corp</stp>
        <stp>yas_ispread</stp>
        <stp>[hybrids_03.xlsx]tkrBBG!R179C16</stp>
        <tr r="P179" s="1"/>
      </tp>
    </main>
    <main first="bofaddin.rtdserver">
      <tp t="e">
        <v>#N/A</v>
        <stp/>
        <stp>BDH|16542989993891199093</stp>
        <tr r="D64" s="10"/>
      </tp>
    </main>
    <main first="bloomberg.rtd">
      <tp>
        <v>262.39925044777993</v>
        <stp/>
        <stp>##V3_BDPV12</stp>
        <stp>XS1191320297 Corp</stp>
        <stp>yas_ispread</stp>
        <stp>[hybrids_03.xlsx]sectorTable!R6C11</stp>
        <tr r="K6" s="3"/>
      </tp>
    </main>
    <main first="bloomberg.rtd">
      <tp>
        <v>687.59863394746071</v>
        <stp/>
        <stp>##V3_BDPV12</stp>
        <stp>FR0013399177 Corp</stp>
        <stp>yas_ispread</stp>
        <stp>[hybrids_03.xlsx]sectorTable!R7C11</stp>
        <tr r="K7" s="3"/>
      </tp>
    </main>
    <main first="bofaddin.rtdserver">
      <tp t="e">
        <v>#N/A</v>
        <stp/>
        <stp>BDH|12282259054481141398</stp>
        <tr r="D171" s="10"/>
      </tp>
    </main>
    <main first="bloomberg.rtd">
      <tp t="s">
        <v>XS1141810991</v>
        <stp/>
        <stp>##V3_BDPV12</stp>
        <stp>EK605885 Corp</stp>
        <stp>ID_ISIN</stp>
        <stp>[hybrids_03.xlsx]tkrBBG!R145C6</stp>
        <tr r="F145" s="1"/>
      </tp>
    </main>
    <main first="bofaddin.rtdserver">
      <tp t="s">
        <v>#N/A N/A</v>
        <stp/>
        <stp>BDH|11773227519934903194</stp>
        <tr r="U328" s="5"/>
        <tr r="T329" s="5"/>
      </tp>
      <tp t="e">
        <v>#N/A</v>
        <stp/>
        <stp>BDH|11314460423951252181</stp>
        <tr r="AA39" s="3"/>
      </tp>
    </main>
    <main first="bloomberg.rtd">
      <tp>
        <v>740.69391387669225</v>
        <stp/>
        <stp>##V3_BDPV12</stp>
        <stp>FR0013457157 Corp</stp>
        <stp>yas_ispread</stp>
        <stp>[hybrids_03.xlsx]sectorTable!R7C12</stp>
        <tr r="L7" s="3"/>
      </tp>
    </main>
    <main first="bofaddin.rtdserver">
      <tp t="e">
        <v>#N/A</v>
        <stp/>
        <stp>BDH|11488274756150230197</stp>
        <tr r="D125" s="10"/>
      </tp>
    </main>
    <main first="bloomberg.rtd">
      <tp>
        <v>548.77264739749671</v>
        <stp/>
        <stp>##V3_BDPV12</stp>
        <stp>ZS108668 Corp</stp>
        <stp>yas_ispread</stp>
        <stp>[hybrids_03.xlsx]tkrBBG!R187C16</stp>
        <tr r="P187" s="1"/>
      </tp>
      <tp>
        <v>385.00939328039021</v>
        <stp/>
        <stp>##V3_BDPV12</stp>
        <stp>XS2185997884 Corp</stp>
        <stp>yas_ispread</stp>
        <stp>[hybrids_03.xlsx]issuerTable!R329C10</stp>
        <tr r="J329" s="5"/>
      </tp>
      <tp>
        <v>385.00939328039021</v>
        <stp/>
        <stp>##V3_BDPV12</stp>
        <stp>XS2185997884 Corp</stp>
        <stp>yas_ispread</stp>
        <stp>[hybrids_03.xlsx]issuerTable!R328C11</stp>
        <tr r="K328" s="5"/>
      </tp>
      <tp t="s">
        <v>02/01/2022</v>
        <stp/>
        <stp>##V3_BDPV12</stp>
        <stp>LW253022 Corp</stp>
        <stp>nxt_call_dt</stp>
        <stp>[hybrids_03.xlsx]sectorTable!R5C7</stp>
        <tr r="G5" s="3"/>
      </tp>
      <tp>
        <v>231.80874131896485</v>
        <stp/>
        <stp>##V3_BDPV12</stp>
        <stp>QZ730458 Corp</stp>
        <stp>yas_ispread</stp>
        <stp>[hybrids_03.xlsx]tkrBBG!R47C16</stp>
        <tr r="P47" s="1"/>
      </tp>
      <tp t="s">
        <v>XS0954675129</v>
        <stp/>
        <stp>##V3_BDPV12</stp>
        <stp>EJ670730 Corp</stp>
        <stp>ID_ISIN</stp>
        <stp>[hybrids_03.xlsx]tkrBBG!R118C6</stp>
        <tr r="F118" s="1"/>
      </tp>
    </main>
    <main first="bofaddin.rtdserver">
      <tp t="e">
        <v>#N/A</v>
        <stp/>
        <stp>BDH|16792100255624152228</stp>
        <tr r="D96" s="10"/>
      </tp>
      <tp t="s">
        <v>#N/A N/A</v>
        <stp/>
        <stp>BDH|11080614230007960798</stp>
        <tr r="U452" s="5"/>
        <tr r="T453" s="5"/>
      </tp>
    </main>
    <main first="bloomberg.rtd">
      <tp>
        <v>261.75633024116081</v>
        <stp/>
        <stp>##V3_BDPV12</stp>
        <stp>AS640422 Corp</stp>
        <stp>yas_ispread</stp>
        <stp>[hybrids_03.xlsx]tkrBBG!R117C16</stp>
        <tr r="P117" s="1"/>
      </tp>
      <tp t="s">
        <v>EUR</v>
        <stp/>
        <stp>##V3_BDPV12</stp>
        <stp>ZP454068 Corp</stp>
        <stp>crncy</stp>
        <stp>[hybrids_03.xlsx]tkrBBG!R148C12</stp>
        <tr r="L148" s="1"/>
      </tp>
    </main>
    <main first="bofaddin.rtdserver">
      <tp t="s">
        <v>#N/A N/A</v>
        <stp/>
        <stp>BDH|15732222432958058849</stp>
        <tr r="P21" s="5"/>
        <tr r="O22" s="5"/>
        <tr r="O40" s="5"/>
      </tp>
    </main>
    <main first="bloomberg.rtd">
      <tp>
        <v>531.04485691108232</v>
        <stp/>
        <stp>##V3_BDPV12</stp>
        <stp>AS322477 Corp</stp>
        <stp>yas_ispread</stp>
        <stp>[hybrids_03.xlsx]tkrBBG!R186C16</stp>
        <tr r="P186" s="1"/>
      </tp>
    </main>
    <main first="bofaddin.rtdserver">
      <tp t="e">
        <v>#N/A</v>
        <stp/>
        <stp>BDH|11221647220616546719</stp>
        <tr r="D185" s="10"/>
      </tp>
      <tp t="s">
        <v>#N/A N/A</v>
        <stp/>
        <stp>BDH|11159454461403436436</stp>
        <tr r="O24" s="5"/>
        <tr r="P23" s="5"/>
      </tp>
    </main>
    <main first="bofaddin.rtdserver">
      <tp t="s">
        <v>#N/A N/A</v>
        <stp/>
        <stp>BDH|17400966327158133015</stp>
        <tr r="O416" s="5"/>
        <tr r="P415" s="5"/>
      </tp>
    </main>
    <main first="bofaddin.rtdserver">
      <tp t="s">
        <v>#N/A N/A</v>
        <stp/>
        <stp>BDH|16950880278715478893</stp>
        <tr r="P437" s="5"/>
        <tr r="P435" s="5"/>
      </tp>
    </main>
    <main first="bofaddin.rtdserver">
      <tp t="s">
        <v>#N/A N/A</v>
        <stp/>
        <stp>BDH|17304920957936873992</stp>
        <tr r="O128" s="5"/>
        <tr r="P118" s="5"/>
        <tr r="O119" s="5"/>
      </tp>
    </main>
    <main first="bloomberg.rtd">
      <tp>
        <v>499.19012060397512</v>
        <stp/>
        <stp>##V3_BDPV12</stp>
        <stp>ZR668027 Corp</stp>
        <stp>yas_ispread</stp>
        <stp>[hybrids_03.xlsx]tkrBBG!R174C16</stp>
        <tr r="P174" s="1"/>
      </tp>
      <tp t="s">
        <v>EUR</v>
        <stp/>
        <stp>##V3_BDPV12</stp>
        <stp>ZQ804479 Corp</stp>
        <stp>crncy</stp>
        <stp>[hybrids_03.xlsx]tkrBBG!R144C12</stp>
        <tr r="L144" s="1"/>
      </tp>
    </main>
    <main first="bloomberg.rtd">
      <tp>
        <v>682.63325974999111</v>
        <stp/>
        <stp>##V3_BDPV12</stp>
        <stp>AW798439 Corp</stp>
        <stp>yas_ispread</stp>
        <stp>[hybrids_03.xlsx]tkrBBG!R163C16</stp>
        <tr r="P163" s="1"/>
      </tp>
    </main>
    <main first="bofaddin.rtdserver">
      <tp t="e">
        <v>#N/A</v>
        <stp/>
        <stp>BDH|16765883681580291252</stp>
        <tr r="D80" s="10"/>
      </tp>
      <tp t="e">
        <v>#N/A</v>
        <stp/>
        <stp>BDH|11691108954093238295</stp>
        <tr r="D163" s="10"/>
      </tp>
    </main>
    <main first="bofaddin.rtdserver">
      <tp t="e">
        <v>#N/A</v>
        <stp/>
        <stp>BDH|17096975005712877820</stp>
        <tr r="D197" s="10"/>
      </tp>
    </main>
    <main first="bofaddin.rtdserver">
      <tp t="s">
        <v>#N/A N/A</v>
        <stp/>
        <stp>BDH|10199395600560341717</stp>
        <tr r="O452" s="5"/>
        <tr r="O455" s="5"/>
      </tp>
      <tp t="s">
        <v>#N/A N/A</v>
        <stp/>
        <stp>BDH|11352084430324397222</stp>
        <tr r="T126" s="5"/>
        <tr r="T118" s="5"/>
        <tr r="U117" s="5"/>
      </tp>
    </main>
    <main first="bloomberg.rtd">
      <tp>
        <v>424.28454246689131</v>
        <stp/>
        <stp>##V3_BDPV12</stp>
        <stp>QJ787834 Corp</stp>
        <stp>yas_ispread</stp>
        <stp>[hybrids_03.xlsx]tkrBBG!R116C16</stp>
        <tr r="P116" s="1"/>
      </tp>
    </main>
    <main first="bofaddin.rtdserver">
      <tp t="e">
        <v>#N/A</v>
        <stp/>
        <stp>BDH|13375181706380660668</stp>
        <tr r="Z39" s="3"/>
      </tp>
    </main>
    <main first="bloomberg.rtd">
      <tp t="s">
        <v>#N/A N/A</v>
        <stp/>
        <stp>##V3_BDPV12</stp>
        <stp>EK337178 Corp</stp>
        <stp>yas_ispread</stp>
        <stp>[hybrids_03.xlsx]tkrBBG!R162C16</stp>
        <tr r="P162" s="1"/>
      </tp>
    </main>
    <main first="bloomberg.rtd">
      <tp>
        <v>368.12189359321764</v>
        <stp/>
        <stp>##V3_BDPV12</stp>
        <stp>XS1207058733 Corp</stp>
        <stp>yas_ispread</stp>
        <stp>[hybrids_03.xlsx]sectorTable!R8C11</stp>
        <tr r="K8" s="3"/>
      </tp>
      <tp>
        <v>410.1766354352784</v>
        <stp/>
        <stp>##V3_BDPV12</stp>
        <stp>AM714338 Corp</stp>
        <stp>yas_ispread</stp>
        <stp>[hybrids_03.xlsx]tkrBBG!R139C16</stp>
        <tr r="P139" s="1"/>
      </tp>
      <tp t="s">
        <v>XS1629774230</v>
        <stp/>
        <stp>##V3_BDPV12</stp>
        <stp>AN880326 Corp</stp>
        <stp>ID_ISIN</stp>
        <stp>[hybrids_03.xlsx]tkrBBG!R158C6</stp>
        <tr r="F158" s="1"/>
      </tp>
      <tp t="s">
        <v>XS2195190520</v>
        <stp/>
        <stp>##V3_BDPV12</stp>
        <stp>BK293686 Corp</stp>
        <stp>ID_ISIN</stp>
        <stp>[hybrids_03.xlsx]tkrBBG!R138C6</stp>
        <tr r="F138" s="1"/>
      </tp>
    </main>
    <main first="bloomberg.rtd">
      <tp>
        <v>181.50208241058635</v>
        <stp/>
        <stp>##V3_BDPV12</stp>
        <stp>XS1152343668 Corp</stp>
        <stp>yas_ispread</stp>
        <stp>[hybrids_03.xlsx]issuerTable!R304C11</stp>
        <tr r="K304" s="5"/>
      </tp>
      <tp>
        <v>181.50208241058635</v>
        <stp/>
        <stp>##V3_BDPV12</stp>
        <stp>XS1152343668 Corp</stp>
        <stp>yas_ispread</stp>
        <stp>[hybrids_03.xlsx]issuerTable!R305C10</stp>
        <tr r="J305" s="5"/>
      </tp>
      <tp>
        <v>182.0977527767794</v>
        <stp/>
        <stp>##V3_BDPV12</stp>
        <stp>XS0943370543 Corp</stp>
        <stp>yas_ispread</stp>
        <stp>[hybrids_03.xlsx]issuerTable!R373C10</stp>
        <tr r="J373" s="5"/>
      </tp>
      <tp>
        <v>182.0977527767794</v>
        <stp/>
        <stp>##V3_BDPV12</stp>
        <stp>XS0943370543 Corp</stp>
        <stp>yas_ispread</stp>
        <stp>[hybrids_03.xlsx]issuerTable!R372C11</stp>
        <tr r="K372" s="5"/>
      </tp>
      <tp>
        <v>83.04007271108371</v>
        <stp/>
        <stp>##V3_BDPV12</stp>
        <stp>ZS235422 Corp</stp>
        <stp>interval_std_dev</stp>
        <stp>[hybrids_03.xlsx]sectorTable!R21C33</stp>
        <stp>calc_interval=30d</stp>
        <stp>market_data_override=sp210</stp>
        <tr r="AG21" s="3"/>
      </tp>
      <tp>
        <v>238.46778414668699</v>
        <stp/>
        <stp>##V3_BDPV12</stp>
        <stp>AW770805 Corp</stp>
        <stp>yas_ispread</stp>
        <stp>[hybrids_03.xlsx]tkrBBG!R90C16</stp>
        <tr r="P90" s="1"/>
      </tp>
    </main>
    <main first="bloomberg.rtd">
      <tp>
        <v>255.5209425126327</v>
        <stp/>
        <stp>##V3_BDPV12</stp>
        <stp>EJ670730 Corp</stp>
        <stp>yas_ispread</stp>
        <stp>[hybrids_03.xlsx]tkrBBG!R118C16</stp>
        <tr r="P118" s="1"/>
      </tp>
      <tp>
        <v>210.42736498337985</v>
        <stp/>
        <stp>##V3_BDPV12</stp>
        <stp>AX076550 Corp</stp>
        <stp>yas_ispread</stp>
        <stp>[hybrids_03.xlsx]tkrBBG!R126C16</stp>
        <tr r="P126" s="1"/>
      </tp>
      <tp t="s">
        <v>XS1322373017</v>
        <stp/>
        <stp>##V3_BDPV12</stp>
        <stp>QJ787834 Corp</stp>
        <stp>ID_ISIN</stp>
        <stp>[hybrids_03.xlsx]tkrBBG!R116C6</stp>
        <tr r="F116" s="1"/>
      </tp>
    </main>
    <main first="bofaddin.rtdserver">
      <tp t="s">
        <v>#N/A N/A</v>
        <stp/>
        <stp>BDH|12348273557634337408</stp>
        <tr r="P399" s="5"/>
        <tr r="P397" s="5"/>
      </tp>
      <tp t="e">
        <v>#N/A</v>
        <stp/>
        <stp>BDH|13307320433694333219</stp>
        <tr r="V17" s="3"/>
      </tp>
    </main>
    <main first="bofaddin.rtdserver">
      <tp t="e">
        <v>#N/A</v>
        <stp/>
        <stp>BDH|16594484569615323442</stp>
        <tr r="F33" s="13"/>
        <tr r="F33" s="14"/>
      </tp>
      <tp t="e">
        <v>#N/A</v>
        <stp/>
        <stp>BDH|16365776650591473037</stp>
        <tr r="D41" s="10"/>
      </tp>
    </main>
    <main first="bofaddin.rtdserver">
      <tp t="s">
        <v>#N/A N/A</v>
        <stp/>
        <stp>BDH|17845720808125758007</stp>
        <tr r="P150" s="5"/>
        <tr r="P155" s="5"/>
        <tr r="P157" s="5"/>
      </tp>
    </main>
    <main first="bloomberg.rtd">
      <tp>
        <v>436.01226686751141</v>
        <stp/>
        <stp>##V3_BDPV12</stp>
        <stp>AZ207973 Corp</stp>
        <stp>yas_ispread</stp>
        <stp>[hybrids_03.xlsx]tkrBBG!R182C16</stp>
        <tr r="P182" s="1"/>
      </tp>
      <tp t="s">
        <v>EUR</v>
        <stp/>
        <stp>##V3_BDPV12</stp>
        <stp>ZS235422 Corp</stp>
        <stp>crncy</stp>
        <stp>[hybrids_03.xlsx]tkrBBG!R176C12</stp>
        <tr r="L176" s="1"/>
      </tp>
    </main>
    <main first="bofaddin.rtdserver">
      <tp t="s">
        <v>#N/A N/A</v>
        <stp/>
        <stp>BDH|13188188453787705590</stp>
        <tr r="P84" s="5"/>
        <tr r="O85" s="5"/>
        <tr r="P91" s="5"/>
      </tp>
    </main>
    <main first="bofaddin.rtdserver">
      <tp t="e">
        <v>#N/A</v>
        <stp/>
        <stp>BDH|14636671949252928165</stp>
        <tr r="D20" s="10"/>
      </tp>
    </main>
    <main first="bloomberg.rtd">
      <tp>
        <v>284.59950384329039</v>
        <stp/>
        <stp>##V3_BDPV12</stp>
        <stp>AM717420 Corp</stp>
        <stp>yas_ispread</stp>
        <stp>[hybrids_03.xlsx]tkrBBG!R135C16</stp>
        <tr r="P135" s="1"/>
      </tp>
      <tp>
        <v>229.26380836781019</v>
        <stp/>
        <stp>##V3_BDPV12</stp>
        <stp>EK642935 Corp</stp>
        <stp>yas_ispread</stp>
        <stp>[hybrids_03.xlsx]tkrBBG!R168C16</stp>
        <tr r="P168" s="1"/>
      </tp>
    </main>
    <main first="bloomberg.rtd">
      <tp>
        <v>199.06614175967175</v>
        <stp/>
        <stp>##V3_BDPV12</stp>
        <stp>AQ077157 Corp</stp>
        <stp>yas_ispread</stp>
        <stp>[hybrids_03.xlsx]tkrBBG!R143C16</stp>
        <tr r="P143" s="1"/>
      </tp>
    </main>
    <main first="bofaddin.rtdserver">
      <tp t="e">
        <v>#N/A</v>
        <stp/>
        <stp>BDH|16176709259901886097</stp>
        <tr r="AA34" s="3"/>
      </tp>
      <tp t="e">
        <v>#N/A</v>
        <stp/>
        <stp>BDH|17815955696692771056</stp>
        <tr r="D29" s="10"/>
      </tp>
    </main>
    <main first="bofaddin.rtdserver">
      <tp t="e">
        <v>#N/A</v>
        <stp/>
        <stp>BDH|10751774419863008024</stp>
        <tr r="Z37" s="3"/>
      </tp>
    </main>
    <main first="bloomberg.rtd">
      <tp t="s">
        <v>XS1224710399</v>
        <stp/>
        <stp>##V3_BDPV12</stp>
        <stp>EK872764 Corp</stp>
        <stp>ID_ISIN</stp>
        <stp>[hybrids_03.xlsx]tkrBBG!R128C6</stp>
        <tr r="F128" s="1"/>
      </tp>
    </main>
    <main first="bofaddin.rtdserver">
      <tp t="s">
        <v>#N/A N/A</v>
        <stp/>
        <stp>BDH|11852788908945061620</stp>
        <tr r="P234" s="5"/>
        <tr r="O235" s="5"/>
      </tp>
      <tp t="e">
        <v>#N/A</v>
        <stp/>
        <stp>BDH|15862992484759702885</stp>
        <tr r="D113" s="10"/>
      </tp>
    </main>
    <main first="bloomberg.rtd">
      <tp>
        <v>266.62628447247084</v>
        <stp/>
        <stp>##V3_BDPV12</stp>
        <stp>EK785024 Corp</stp>
        <stp>yas_ispread</stp>
        <stp>[hybrids_03.xlsx]tkrBBG!R115C16</stp>
        <tr r="P115" s="1"/>
      </tp>
      <tp>
        <v>286.98151235085169</v>
        <stp/>
        <stp>##V3_BDPV12</stp>
        <stp>PTEDPKOM0034 Corp</stp>
        <stp>yas_ispread</stp>
        <stp>[hybrids_03.xlsx]issuerTable!R485C11</stp>
        <tr r="K485" s="5"/>
      </tp>
      <tp>
        <v>286.98151235085169</v>
        <stp/>
        <stp>##V3_BDPV12</stp>
        <stp>PTEDPKOM0034 Corp</stp>
        <stp>yas_ispread</stp>
        <stp>[hybrids_03.xlsx]issuerTable!R486C10</stp>
        <tr r="J486" s="5"/>
      </tp>
    </main>
    <main first="bofaddin.rtdserver">
      <tp t="s">
        <v>#N/A N/A</v>
        <stp/>
        <stp>BDH|17960003426502586279</stp>
        <tr r="P188" s="5"/>
        <tr r="P186" s="5"/>
        <tr r="P181" s="5"/>
      </tp>
    </main>
    <main first="bloomberg.rtd">
      <tp>
        <v>182.04507474136162</v>
        <stp/>
        <stp>##V3_BDPV12</stp>
        <stp>EJ723329 Corp</stp>
        <stp>yas_ispread</stp>
        <stp>[hybrids_03.xlsx]tkrBBG!R142C16</stp>
        <tr r="P142" s="1"/>
      </tp>
    </main>
    <main first="bofaddin.rtdserver">
      <tp t="s">
        <v>#N/A N/A</v>
        <stp/>
        <stp>BDH|15983803071267422836</stp>
        <tr r="U211" s="5"/>
        <tr r="U218" s="5"/>
        <tr r="U216" s="5"/>
      </tp>
      <tp t="e">
        <v>#N/A</v>
        <stp/>
        <stp>BDH|16806567318464164388</stp>
        <tr r="Z19" s="3"/>
      </tp>
      <tp t="e">
        <v>#N/A</v>
        <stp/>
        <stp>BDH|16252416328357659222</stp>
        <tr r="D131" s="10"/>
      </tp>
    </main>
    <main first="bloomberg.rtd">
      <tp t="s">
        <v>XS2195190876</v>
        <stp/>
        <stp>##V3_BDPV12</stp>
        <stp>BK290986 Corp</stp>
        <stp>ID_ISIN</stp>
        <stp>[hybrids_03.xlsx]tkrBBG!R136C6</stp>
        <tr r="F136" s="1"/>
      </tp>
    </main>
    <main first="bofaddin.rtdserver">
      <tp t="e">
        <v>#N/A</v>
        <stp/>
        <stp>BDH|16546996130379021028</stp>
        <tr r="U12" s="3"/>
      </tp>
    </main>
    <main first="bloomberg.rtd">
      <tp>
        <v>3.25</v>
        <stp/>
        <stp>##V3_BDPV12</stp>
        <stp>AX076550 Corp</stp>
        <stp>coupon</stp>
        <stp>[hybrids_03.xlsx]tkrBBG!R126C9</stp>
        <tr r="I126" s="1"/>
      </tp>
      <tp t="s">
        <v>EUR</v>
        <stp/>
        <stp>##V3_BDPV12</stp>
        <stp>XS2056371334 Corp</stp>
        <stp>crncy</stp>
        <stp>[hybrids_03.xlsx]issuerTable!R75C5</stp>
        <tr r="E75" s="5"/>
      </tp>
      <tp t="s">
        <v>BB+</v>
        <stp/>
        <stp>##V3_BDPV12</stp>
        <stp>AP909674 Corp</stp>
        <stp>rtg_sp</stp>
        <stp>[hybrids_03.xlsx]tkrBBG!R167C19</stp>
        <tr r="S167" s="1"/>
      </tp>
      <tp>
        <v>3.375</v>
        <stp/>
        <stp>##V3_BDPV12</stp>
        <stp>AS640440 Corp</stp>
        <stp>coupon</stp>
        <stp>[hybrids_03.xlsx]tkrBBG!R120C9</stp>
        <tr r="I120" s="1"/>
      </tp>
      <tp>
        <v>5.625</v>
        <stp/>
        <stp>##V3_BDPV12</stp>
        <stp>EK027221 Corp</stp>
        <stp>coupon</stp>
        <stp>[hybrids_03.xlsx]tkrBBG!R103C9</stp>
        <tr r="I103" s="1"/>
      </tp>
      <tp t="s">
        <v>HEIBOS</v>
        <stp/>
        <stp>##V3_BDPV12</stp>
        <stp>ZQ578143 Corp</stp>
        <stp>ticker</stp>
        <stp>[hybrids_03.xlsx]tkrBBG!R175C8</stp>
        <tr r="H175" s="1"/>
      </tp>
    </main>
    <main first="bloomberg.rtd">
      <tp>
        <v>279.36944580078125</v>
        <stp/>
        <stp>##V3_BDPV12</stp>
        <stp>EK858851 Corp</stp>
        <stp>blp_i_sprd_mid</stp>
        <stp>[hybrids_03.xlsx]tkrBBG!R111C17</stp>
        <tr r="Q111" s="1"/>
      </tp>
      <tp>
        <v>285.6163330078125</v>
        <stp/>
        <stp>##V3_BDPV12</stp>
        <stp>EK858869 Corp</stp>
        <stp>blp_i_sprd_mid</stp>
        <stp>[hybrids_03.xlsx]tkrBBG!R112C17</stp>
        <tr r="Q112" s="1"/>
      </tp>
      <tp>
        <v>247.42127990722656</v>
        <stp/>
        <stp>##V3_BDPV12</stp>
        <stp>EK605885 Corp</stp>
        <stp>blp_i_sprd_mid</stp>
        <stp>[hybrids_03.xlsx]tkrBBG!R145C17</stp>
        <tr r="Q145" s="1"/>
      </tp>
      <tp>
        <v>5.25</v>
        <stp/>
        <stp>##V3_BDPV12</stp>
        <stp>EK824997 Corp</stp>
        <stp>coupon</stp>
        <stp>[hybrids_03.xlsx]tkrBBG!R130C9</stp>
        <tr r="I130" s="1"/>
      </tp>
      <tp>
        <v>233.47523498535156</v>
        <stp/>
        <stp>##V3_BDPV12</stp>
        <stp>BK184880 Corp</stp>
        <stp>blp_i_sprd_mid</stp>
        <stp>[hybrids_03.xlsx]tkrBBG!R108C17</stp>
        <tr r="Q108" s="1"/>
      </tp>
      <tp>
        <v>423.5220947265625</v>
        <stp/>
        <stp>##V3_BDPV12</stp>
        <stp>BJ980938 Corp</stp>
        <stp>blp_i_sprd_mid</stp>
        <stp>[hybrids_03.xlsx]tkrBBG!R160C17</stp>
        <tr r="Q160" s="1"/>
      </tp>
      <tp>
        <v>6.25</v>
        <stp/>
        <stp>##V3_BDPV12</stp>
        <stp>QJ993374 Corp</stp>
        <stp>coupon</stp>
        <stp>[hybrids_03.xlsx]tkrBBG!R32C9</stp>
        <tr r="I32" s="1"/>
      </tp>
      <tp t="s">
        <v>EUR</v>
        <stp/>
        <stp>##V3_BDPV12</stp>
        <stp>EK811579 Corp</stp>
        <stp>crncy</stp>
        <stp>[hybrids_03.xlsx]sectorTable!R30C18</stp>
        <tr r="R30" s="3"/>
      </tp>
      <tp t="s">
        <v>EUR</v>
        <stp/>
        <stp>##V3_BDPV12</stp>
        <stp>EK821917 Corp</stp>
        <stp>crncy</stp>
        <stp>[hybrids_03.xlsx]sectorTable!R18C17</stp>
        <tr r="Q18" s="3"/>
      </tp>
      <tp>
        <v>2</v>
        <stp/>
        <stp>##V3_BDPV12</stp>
        <stp>ZQ376350 Corp</stp>
        <stp>coupon</stp>
        <stp>[hybrids_03.xlsx]tkrBBG!R58C9</stp>
        <tr r="I58" s="1"/>
      </tp>
      <tp>
        <v>2.875</v>
        <stp/>
        <stp>##V3_BDPV12</stp>
        <stp>ZR796682 Corp</stp>
        <stp>coupon</stp>
        <stp>[hybrids_03.xlsx]tkrBBG!R84C9</stp>
        <tr r="I84" s="1"/>
      </tp>
      <tp t="s">
        <v>#N/A N/A</v>
        <stp/>
        <stp>##V3_BDPV12</stp>
        <stp>ZR457518 Corp</stp>
        <stp>bb_composite</stp>
        <stp>[hybrids_03.xlsx]sectorTable!R26C15</stp>
        <tr r="O26" s="3"/>
      </tp>
      <tp t="s">
        <v>BBB-</v>
        <stp/>
        <stp>##V3_BDPV12</stp>
        <stp>AS640422 Corp</stp>
        <stp>rtg_sp</stp>
        <stp>[hybrids_03.xlsx]tkrBBG!R117C19</stp>
        <tr r="S117" s="1"/>
      </tp>
      <tp t="s">
        <v>BB+</v>
        <stp/>
        <stp>##V3_BDPV12</stp>
        <stp>AS322477 Corp</stp>
        <stp>rtg_sp</stp>
        <stp>[hybrids_03.xlsx]tkrBBG!R186C19</stp>
        <tr r="S186" s="1"/>
      </tp>
      <tp t="s">
        <v>BBB-</v>
        <stp/>
        <stp>##V3_BDPV12</stp>
        <stp>AQ713600 Corp</stp>
        <stp>rtg_sp</stp>
        <stp>[hybrids_03.xlsx]tkrBBG!R179C19</stp>
        <tr r="S179" s="1"/>
      </tp>
      <tp t="s">
        <v>NR</v>
        <stp/>
        <stp>##V3_BDPV12</stp>
        <stp>UV323151 Corp</stp>
        <stp>rtg_sp</stp>
        <stp>[hybrids_03.xlsx]tkrBBG!R113C19</stp>
        <tr r="S113" s="1"/>
      </tp>
      <tp t="s">
        <v>BB *-</v>
        <stp/>
        <stp>##V3_BDPV12</stp>
        <stp>ZQ258633 Corp</stp>
        <stp>rtg_sp</stp>
        <stp>[hybrids_03.xlsx]tkrBBG!R164C19</stp>
        <tr r="S164" s="1"/>
      </tp>
      <tp t="s">
        <v>BB</v>
        <stp/>
        <stp>##V3_BDPV12</stp>
        <stp>ZS235422 Corp</stp>
        <stp>rtg_sp</stp>
        <stp>[hybrids_03.xlsx]tkrBBG!R176C19</stp>
        <tr r="S176" s="1"/>
      </tp>
      <tp t="s">
        <v>BBB-</v>
        <stp/>
        <stp>##V3_BDPV12</stp>
        <stp>AR810587 Corp</stp>
        <stp>rtg_sp</stp>
        <stp>[hybrids_03.xlsx]tkrBBG!R125C19</stp>
        <tr r="S125" s="1"/>
      </tp>
      <tp t="s">
        <v>BBB</v>
        <stp/>
        <stp>##V3_BDPV12</stp>
        <stp>AS146424 Corp</stp>
        <stp>rtg_sp</stp>
        <stp>[hybrids_03.xlsx]tkrBBG!R169C19</stp>
        <tr r="S169" s="1"/>
      </tp>
      <tp t="s">
        <v>BBB-</v>
        <stp/>
        <stp>##V3_BDPV12</stp>
        <stp>AS640440 Corp</stp>
        <stp>rtg_sp</stp>
        <stp>[hybrids_03.xlsx]tkrBBG!R120C19</stp>
        <tr r="S120" s="1"/>
      </tp>
      <tp>
        <v>3.375</v>
        <stp/>
        <stp>##V3_BDPV12</stp>
        <stp>AT214421 Corp</stp>
        <stp>coupon</stp>
        <stp>[hybrids_03.xlsx]tkrBBG!R155C9</stp>
        <tr r="I155" s="1"/>
      </tp>
      <tp t="s">
        <v>BBB</v>
        <stp/>
        <stp>##V3_BDPV12</stp>
        <stp>AS146490 Corp</stp>
        <stp>rtg_sp</stp>
        <stp>[hybrids_03.xlsx]tkrBBG!R170C19</stp>
        <tr r="S170" s="1"/>
      </tp>
      <tp t="s">
        <v>BBB-</v>
        <stp/>
        <stp>##V3_BDPV12</stp>
        <stp>AS256491 Corp</stp>
        <stp>rtg_sp</stp>
        <stp>[hybrids_03.xlsx]tkrBBG!R185C19</stp>
        <tr r="S185" s="1"/>
      </tp>
      <tp t="s">
        <v>TLGGR</v>
        <stp/>
        <stp>##V3_BDPV12</stp>
        <stp>ZR668027 Corp</stp>
        <stp>ticker</stp>
        <stp>[hybrids_03.xlsx]tkrBBG!R174C8</stp>
        <tr r="H174" s="1"/>
      </tp>
      <tp t="s">
        <v>#N/A Field Not Applicable</v>
        <stp/>
        <stp>##V3_BDPV12</stp>
        <stp>QJ787834 Corp</stp>
        <stp>blp_i_sprd_mid</stp>
        <stp>[hybrids_03.xlsx]tkrBBG!R116C17</stp>
        <tr r="Q116" s="1"/>
      </tp>
      <tp>
        <v>227.61198425292969</v>
        <stp/>
        <stp>##V3_BDPV12</stp>
        <stp>EK642935 Corp</stp>
        <stp>blp_i_sprd_mid</stp>
        <stp>[hybrids_03.xlsx]tkrBBG!R168C17</stp>
        <tr r="Q168" s="1"/>
      </tp>
      <tp t="s">
        <v>EDPPL</v>
        <stp/>
        <stp>##V3_BDPV12</stp>
        <stp>ZP454068 Corp</stp>
        <stp>ticker</stp>
        <stp>[hybrids_03.xlsx]tkrBBG!R148C8</stp>
        <tr r="H148" s="1"/>
      </tp>
      <tp>
        <v>219.05462646484375</v>
        <stp/>
        <stp>##V3_BDPV12</stp>
        <stp>EK013966 Corp</stp>
        <stp>blp_i_sprd_mid</stp>
        <stp>[hybrids_03.xlsx]tkrBBG!R122C17</stp>
        <tr r="Q122" s="1"/>
      </tp>
      <tp>
        <v>4.125</v>
        <stp/>
        <stp>##V3_BDPV12</stp>
        <stp>EK337178 Corp</stp>
        <stp>coupon</stp>
        <stp>[hybrids_03.xlsx]tkrBBG!R162C9</stp>
        <tr r="I162" s="1"/>
      </tp>
      <tp t="s">
        <v>ENBW 1 1/8 11/05/79</v>
        <stp/>
        <stp>##V3_BDPV12</stp>
        <stp>XS2035564975 Corp</stp>
        <stp>security_name</stp>
        <stp>[hybrids_03.xlsx]sectorTable!R24C5</stp>
        <tr r="E24" s="3"/>
      </tp>
      <tp>
        <v>5.875</v>
        <stp/>
        <stp>##V3_BDPV12</stp>
        <stp>EK024610 Corp</stp>
        <stp>coupon</stp>
        <stp>[hybrids_03.xlsx]tkrBBG!R101C9</stp>
        <tr r="I101" s="1"/>
      </tp>
      <tp>
        <v>5.125</v>
        <stp/>
        <stp>##V3_BDPV12</stp>
        <stp>EJ811600 Corp</stp>
        <stp>coupon</stp>
        <stp>[hybrids_03.xlsx]tkrBBG!R154C9</stp>
        <tr r="I154" s="1"/>
      </tp>
      <tp t="s">
        <v>ACFP</v>
        <stp/>
        <stp>##V3_BDPV12</stp>
        <stp>ZQ258633 Corp</stp>
        <stp>ticker</stp>
        <stp>[hybrids_03.xlsx]tkrBBG!R164C8</stp>
        <tr r="H164" s="1"/>
      </tp>
      <tp>
        <v>181.53337097167969</v>
        <stp/>
        <stp>##V3_BDPV12</stp>
        <stp>EK117900 Corp</stp>
        <stp>blp_i_sprd_mid</stp>
        <stp>[hybrids_03.xlsx]tkrBBG!R105C17</stp>
        <tr r="Q105" s="1"/>
      </tp>
      <tp>
        <v>181.53337097167969</v>
        <stp/>
        <stp>##V3_BDPV12</stp>
        <stp>EK117900 Corp</stp>
        <stp>blp_i_sprd_mid</stp>
        <stp>[hybrids_03.xlsx]tkrBBG!R104C17</stp>
        <tr r="Q104" s="1"/>
      </tp>
      <tp>
        <v>484.2376708984375</v>
        <stp/>
        <stp>##V3_BDPV12</stp>
        <stp>EK824997 Corp</stp>
        <stp>blp_i_sprd_mid</stp>
        <stp>[hybrids_03.xlsx]tkrBBG!R130C17</stp>
        <tr r="Q130" s="1"/>
      </tp>
      <tp>
        <v>372.88650512695313</v>
        <stp/>
        <stp>##V3_BDPV12</stp>
        <stp>EJ530879 Corp</stp>
        <stp>blp_i_sprd_mid</stp>
        <stp>[hybrids_03.xlsx]tkrBBG!R102C17</stp>
        <tr r="Q102" s="1"/>
      </tp>
      <tp t="s">
        <v>ENBW</v>
        <stp/>
        <stp>##V3_BDPV12</stp>
        <stp>QZ677477 Corp</stp>
        <stp>ticker</stp>
        <stp>[hybrids_03.xlsx]tkrBBG!R110C8</stp>
        <tr r="H110" s="1"/>
      </tp>
      <tp t="s">
        <v>EDPPL</v>
        <stp/>
        <stp>##V3_BDPV12</stp>
        <stp>UV785974 Corp</stp>
        <stp>ticker</stp>
        <stp>[hybrids_03.xlsx]tkrBBG!R146C8</stp>
        <tr r="H146" s="1"/>
      </tp>
      <tp>
        <v>323.13629150390625</v>
        <stp/>
        <stp>##V3_BDPV12</stp>
        <stp>BK290986 Corp</stp>
        <stp>blp_i_sprd_mid</stp>
        <stp>[hybrids_03.xlsx]tkrBBG!R136C17</stp>
        <tr r="Q136" s="1"/>
      </tp>
      <tp t="s">
        <v>BAYNGR</v>
        <stp/>
        <stp>##V3_BDPV12</stp>
        <stp>EK352403 Corp</stp>
        <stp>ticker</stp>
        <stp>[hybrids_03.xlsx]tkrBBG!R7C8</stp>
        <tr r="H7" s="1"/>
      </tp>
      <tp>
        <v>3.625</v>
        <stp/>
        <stp>##V3_BDPV12</stp>
        <stp>ZR796862 Corp</stp>
        <stp>coupon</stp>
        <stp>[hybrids_03.xlsx]tkrBBG!R85C9</stp>
        <tr r="I85" s="1"/>
      </tp>
      <tp>
        <v>38.263950334286299</v>
        <stp/>
        <stp>##V3_BDPV12</stp>
        <stp>XS1219498141 Corp</stp>
        <stp>interval_std_dev</stp>
        <stp>[hybrids_03.xlsx]sectorTable!R38C33</stp>
        <stp>calc_interval=30d</stp>
        <stp>market_data_override=sp210</stp>
        <tr r="AG38" s="3"/>
      </tp>
      <tp>
        <v>4.2469999999999999</v>
        <stp/>
        <stp>##V3_BDPV12</stp>
        <stp>BJ815149 Corp</stp>
        <stp>coupon</stp>
        <stp>[hybrids_03.xlsx]tkrBBG!R36C9</stp>
        <tr r="I36" s="1"/>
      </tp>
      <tp>
        <v>2.625</v>
        <stp/>
        <stp>##V3_BDPV12</stp>
        <stp>AR887333 Corp</stp>
        <stp>coupon</stp>
        <stp>[hybrids_03.xlsx]tkrBBG!R25C9</stp>
        <tr r="I25" s="1"/>
      </tp>
      <tp t="s">
        <v>EUR</v>
        <stp/>
        <stp>##V3_BDPV12</stp>
        <stp>AU654481 Corp</stp>
        <stp>crncy</stp>
        <stp>[hybrids_03.xlsx]sectorTable!R35C17</stp>
        <tr r="Q35" s="3"/>
      </tp>
      <tp t="s">
        <v>N</v>
        <stp/>
        <stp>##V3_BDPV12</stp>
        <stp>QJ937853 Corp</stp>
        <stp>green_bond_loan_indicator</stp>
        <stp>[hybrids_03.xlsx]tkrBBG!R2C21</stp>
        <tr r="U2" s="1"/>
      </tp>
      <tp t="s">
        <v>N</v>
        <stp/>
        <stp>##V3_BDPV12</stp>
        <stp>EJ917655 Corp</stp>
        <stp>green_bond_loan_indicator</stp>
        <stp>[hybrids_03.xlsx]tkrBBG!R3C21</stp>
        <tr r="U3" s="1"/>
      </tp>
      <tp t="s">
        <v>BB+</v>
        <stp/>
        <stp>##V3_BDPV12</stp>
        <stp>EK848378 Corp</stp>
        <stp>bb_composite</stp>
        <stp>[hybrids_03.xlsx]sectorTable!R31C15</stp>
        <tr r="O31" s="3"/>
      </tp>
      <tp t="s">
        <v>FR0013445335</v>
        <stp/>
        <stp>##V3_BDPV12</stp>
        <stp>ZR441424 Corp</stp>
        <stp>ID_ISIN</stp>
        <stp>[hybrids_03.xlsx]tkrBBG!R94C6</stp>
        <tr r="F94" s="1"/>
      </tp>
      <tp t="s">
        <v>FR0013478252</v>
        <stp/>
        <stp>##V3_BDPV12</stp>
        <stp>ZP482524 Corp</stp>
        <stp>ID_ISIN</stp>
        <stp>[hybrids_03.xlsx]tkrBBG!R17C6</stp>
        <tr r="F17" s="1"/>
      </tp>
      <tp t="s">
        <v>BBB-</v>
        <stp/>
        <stp>##V3_BDPV12</stp>
        <stp>AQ026565 Corp</stp>
        <stp>rtg_sp</stp>
        <stp>[hybrids_03.xlsx]tkrBBG!R124C19</stp>
        <tr r="S124" s="1"/>
      </tp>
      <tp>
        <v>4.4960000000000004</v>
        <stp/>
        <stp>##V3_BDPV12</stp>
        <stp>AW875570 Corp</stp>
        <stp>coupon</stp>
        <stp>[hybrids_03.xlsx]tkrBBG!R147C9</stp>
        <tr r="I147" s="1"/>
      </tp>
      <tp t="s">
        <v>EUR</v>
        <stp/>
        <stp>##V3_BDPV12</stp>
        <stp>XS1206541366 Corp</stp>
        <stp>crncy</stp>
        <stp>[hybrids_03.xlsx]issuerTable!R14C5</stp>
        <tr r="E14" s="5"/>
      </tp>
      <tp>
        <v>1.875</v>
        <stp/>
        <stp>##V3_BDPV12</stp>
        <stp>AQ026565 Corp</stp>
        <stp>coupon</stp>
        <stp>[hybrids_03.xlsx]tkrBBG!R124C9</stp>
        <tr r="I124" s="1"/>
      </tp>
      <tp t="s">
        <v>BB+</v>
        <stp/>
        <stp>##V3_BDPV12</stp>
        <stp>ZP989429 Corp</stp>
        <stp>rtg_sp</stp>
        <stp>[hybrids_03.xlsx]tkrBBG!R172C19</stp>
        <tr r="S172" s="1"/>
      </tp>
      <tp t="s">
        <v>AKEFP 2 3/4 PERP</v>
        <stp/>
        <stp>##V3_BDPV12</stp>
        <stp>FR0013425170 Corp</stp>
        <stp>security_name</stp>
        <stp>[hybrids_03.xlsx]sectorTable!R36C5</stp>
        <tr r="E36" s="3"/>
      </tp>
      <tp>
        <v>5.625</v>
        <stp/>
        <stp>##V3_BDPV12</stp>
        <stp>EJ575377 Corp</stp>
        <stp>coupon</stp>
        <stp>[hybrids_03.xlsx]tkrBBG!R133C9</stp>
        <tr r="I133" s="1"/>
      </tp>
      <tp>
        <v>3.625</v>
        <stp/>
        <stp>##V3_BDPV12</stp>
        <stp>AM717420 Corp</stp>
        <stp>coupon</stp>
        <stp>[hybrids_03.xlsx]tkrBBG!R135C9</stp>
        <tr r="I135" s="1"/>
      </tp>
      <tp>
        <v>4.625</v>
        <stp/>
        <stp>##V3_BDPV12</stp>
        <stp>EK131372 Corp</stp>
        <stp>coupon</stp>
        <stp>[hybrids_03.xlsx]tkrBBG!R157C9</stp>
        <tr r="I157" s="1"/>
      </tp>
      <tp>
        <v>7.75</v>
        <stp/>
        <stp>##V3_BDPV12</stp>
        <stp>EJ817236 Corp</stp>
        <stp>coupon</stp>
        <stp>[hybrids_03.xlsx]tkrBBG!R121C9</stp>
        <tr r="I121" s="1"/>
      </tp>
      <tp>
        <v>6</v>
        <stp/>
        <stp>##V3_BDPV12</stp>
        <stp>EJ516173 Corp</stp>
        <stp>coupon</stp>
        <stp>[hybrids_03.xlsx]tkrBBG!R100C9</stp>
        <tr r="I100" s="1"/>
      </tp>
      <tp t="s">
        <v>RWE</v>
        <stp/>
        <stp>##V3_BDPV12</stp>
        <stp>UV323151 Corp</stp>
        <stp>ticker</stp>
        <stp>[hybrids_03.xlsx]tkrBBG!R113C8</stp>
        <tr r="H113" s="1"/>
      </tp>
      <tp t="s">
        <v>MRKGR 2 7/8 06/25/79</v>
        <stp/>
        <stp>##V3_BDPV12</stp>
        <stp>XS2011260705 Corp</stp>
        <stp>security_name</stp>
        <stp>[hybrids_03.xlsx]sectorTable!R17C6</stp>
        <tr r="F17" s="3"/>
      </tp>
      <tp t="s">
        <v>ENELIM 2 1/2 11/24/78</v>
        <stp/>
        <stp>##V3_BDPV12</stp>
        <stp>XS1713463716 Corp</stp>
        <stp>security_name</stp>
        <stp>[hybrids_03.xlsx]sectorTable!R13C5</stp>
        <tr r="E13" s="3"/>
      </tp>
      <tp>
        <v>3</v>
        <stp/>
        <stp>##V3_BDPV12</stp>
        <stp>AO971106 Corp</stp>
        <stp>coupon</stp>
        <stp>[hybrids_03.xlsx]tkrBBG!R173C9</stp>
        <tr r="I173" s="1"/>
      </tp>
      <tp t="s">
        <v>CPIPGR</v>
        <stp/>
        <stp>##V3_BDPV12</stp>
        <stp>ZS108668 Corp</stp>
        <stp>ticker</stp>
        <stp>[hybrids_03.xlsx]tkrBBG!R187C8</stp>
        <tr r="H187" s="1"/>
      </tp>
      <tp t="s">
        <v>24/03/2021</v>
        <stp/>
        <stp>##V3_BDPV12</stp>
        <stp>XS1048428012 Corp</stp>
        <stp>nxt_call_dt</stp>
        <stp>[hybrids_03.xlsx]issuerTable!R4C7</stp>
        <tr r="G4" s="5"/>
      </tp>
      <tp t="s">
        <v>24/03/2026</v>
        <stp/>
        <stp>##V3_BDPV12</stp>
        <stp>XS1048428442 Corp</stp>
        <stp>nxt_call_dt</stp>
        <stp>[hybrids_03.xlsx]issuerTable!R4C7</stp>
        <tr r="G4" s="5"/>
      </tp>
      <tp t="s">
        <v>EUR</v>
        <stp/>
        <stp>##V3_BDPV12</stp>
        <stp>EJ723329 Corp</stp>
        <stp>crncy</stp>
        <stp>[hybrids_03.xlsx]sectorTable!R22C17</stp>
        <tr r="Q22" s="3"/>
      </tp>
      <tp t="s">
        <v>EUR</v>
        <stp/>
        <stp>##V3_BDPV12</stp>
        <stp>BJ924355 Corp</stp>
        <stp>crncy</stp>
        <stp>[hybrids_03.xlsx]sectorTable!R12C18</stp>
        <tr r="R12" s="3"/>
      </tp>
      <tp>
        <v>5.25</v>
        <stp/>
        <stp>##V3_BDPV12</stp>
        <stp>UV853118 Corp</stp>
        <stp>coupon</stp>
        <stp>[hybrids_03.xlsx]tkrBBG!R30C9</stp>
        <tr r="I30" s="1"/>
      </tp>
      <tp>
        <v>5.875</v>
        <stp/>
        <stp>##V3_BDPV12</stp>
        <stp>EK041241 Corp</stp>
        <stp>coupon</stp>
        <stp>[hybrids_03.xlsx]tkrBBG!R68C9</stp>
        <tr r="I68" s="1"/>
      </tp>
      <tp t="s">
        <v>NR</v>
        <stp/>
        <stp>##V3_BDPV12</stp>
        <stp>UV391246 Corp</stp>
        <stp>bb_composite</stp>
        <stp>[hybrids_03.xlsx]sectorTable!R12C15</stp>
        <tr r="O12" s="3"/>
      </tp>
      <tp>
        <v>334.03276864502294</v>
        <stp/>
        <stp>##V3_BDPV12</stp>
        <stp>ZQ513315 Corp</stp>
        <stp>yas_ispread</stp>
        <stp>[hybrids_03.xlsx]tkrBBG!R9C16</stp>
        <tr r="P9" s="1"/>
      </tp>
      <tp t="s">
        <v>N</v>
        <stp/>
        <stp>##V3_BDPV12</stp>
        <stp>QJ937566 Corp</stp>
        <stp>green_bond_loan_indicator</stp>
        <stp>[hybrids_03.xlsx]tkrBBG!R5C21</stp>
        <tr r="U5" s="1"/>
      </tp>
      <tp t="s">
        <v>FR0013413887</v>
        <stp/>
        <stp>##V3_BDPV12</stp>
        <stp>ZS023353 Corp</stp>
        <stp>ID_ISIN</stp>
        <stp>[hybrids_03.xlsx]tkrBBG!R65C6</stp>
        <tr r="F65" s="1"/>
      </tp>
      <tp t="s">
        <v>XS2051471105</v>
        <stp/>
        <stp>##V3_BDPV12</stp>
        <stp>ZR457518 Corp</stp>
        <stp>ID_ISIN</stp>
        <stp>[hybrids_03.xlsx]tkrBBG!R21C6</stp>
        <tr r="F21" s="1"/>
      </tp>
      <tp t="s">
        <v>30/01/2025</v>
        <stp/>
        <stp>##V3_BDPV12</stp>
        <stp>FR0013457157 Corp</stp>
        <stp>nxt_call_dt</stp>
        <stp>[hybrids_03.xlsx]sectorTable!R7C8</stp>
        <tr r="H7" s="3"/>
      </tp>
      <tp t="s">
        <v>BB</v>
        <stp/>
        <stp>##V3_BDPV12</stp>
        <stp>ZP659512 Corp</stp>
        <stp>rtg_sp</stp>
        <stp>[hybrids_03.xlsx]tkrBBG!R177C19</stp>
        <tr r="S177" s="1"/>
      </tp>
      <tp t="s">
        <v>BB+</v>
        <stp/>
        <stp>##V3_BDPV12</stp>
        <stp>ZS108668 Corp</stp>
        <stp>rtg_sp</stp>
        <stp>[hybrids_03.xlsx]tkrBBG!R187C19</stp>
        <tr r="S187" s="1"/>
      </tp>
      <tp t="s">
        <v>BB+</v>
        <stp/>
        <stp>##V3_BDPV12</stp>
        <stp>ZQ804479 Corp</stp>
        <stp>rtg_sp</stp>
        <stp>[hybrids_03.xlsx]tkrBBG!R144C19</stp>
        <tr r="S144" s="1"/>
      </tp>
      <tp t="s">
        <v>EDF 4 PERP</v>
        <stp/>
        <stp>##V3_BDPV12</stp>
        <stp>FR0013367612 Corp</stp>
        <stp>security_name</stp>
        <stp>[hybrids_03.xlsx]sectorTable!R11C5</stp>
        <tr r="E11" s="3"/>
      </tp>
      <tp>
        <v>2.5</v>
        <stp/>
        <stp>##V3_BDPV12</stp>
        <stp>AS256491 Corp</stp>
        <stp>coupon</stp>
        <stp>[hybrids_03.xlsx]tkrBBG!R185C9</stp>
        <tr r="I185" s="1"/>
      </tp>
      <tp>
        <v>2.375</v>
        <stp/>
        <stp>##V3_BDPV12</stp>
        <stp>EK770296 Corp</stp>
        <stp>coupon</stp>
        <stp>[hybrids_03.xlsx]tkrBBG!R137C9</stp>
        <tr r="I137" s="1"/>
      </tp>
      <tp>
        <v>2.7</v>
        <stp/>
        <stp>##V3_BDPV12</stp>
        <stp>AN880322 Corp</stp>
        <stp>coupon</stp>
        <stp>[hybrids_03.xlsx]tkrBBG!R153C9</stp>
        <tr r="I153" s="1"/>
      </tp>
      <tp t="s">
        <v>SBBBSS</v>
        <stp/>
        <stp>##V3_BDPV12</stp>
        <stp>ZP659512 Corp</stp>
        <stp>ticker</stp>
        <stp>[hybrids_03.xlsx]tkrBBG!R177C8</stp>
        <tr r="H177" s="1"/>
      </tp>
      <tp>
        <v>3.875</v>
        <stp/>
        <stp>##V3_BDPV12</stp>
        <stp>BJ980938 Corp</stp>
        <stp>coupon</stp>
        <stp>[hybrids_03.xlsx]tkrBBG!R160C9</stp>
        <tr r="I160" s="1"/>
      </tp>
      <tp>
        <v>3.3690000000000002</v>
        <stp/>
        <stp>##V3_BDPV12</stp>
        <stp>QZ730458 Corp</stp>
        <stp>coupon</stp>
        <stp>[hybrids_03.xlsx]tkrBBG!R47C9</stp>
        <tr r="I47" s="1"/>
      </tp>
    </main>
    <main first="bloomberg.rtd">
      <tp>
        <v>6.5</v>
        <stp/>
        <stp>##V3_BDPV12</stp>
        <stp>QJ191077 Corp</stp>
        <stp>coupon</stp>
        <stp>[hybrids_03.xlsx]tkrBBG!R52C9</stp>
        <tr r="I52" s="1"/>
      </tp>
      <tp t="s">
        <v>EUR</v>
        <stp/>
        <stp>##V3_BDPV12</stp>
        <stp>EK872764 Corp</stp>
        <stp>crncy</stp>
        <stp>[hybrids_03.xlsx]sectorTable!R10C18</stp>
        <tr r="R10" s="3"/>
      </tp>
      <tp t="s">
        <v>EUR</v>
        <stp/>
        <stp>##V3_BDPV12</stp>
        <stp>EK352403 Corp</stp>
        <stp>crncy</stp>
        <stp>[hybrids_03.xlsx]sectorTable!R14C17</stp>
        <tr r="Q14" s="3"/>
      </tp>
      <tp>
        <v>2.875</v>
        <stp/>
        <stp>##V3_BDPV12</stp>
        <stp>ZR457518 Corp</stp>
        <stp>coupon</stp>
        <stp>[hybrids_03.xlsx]tkrBBG!R21C9</stp>
        <tr r="I21" s="1"/>
      </tp>
      <tp>
        <v>1.75</v>
        <stp/>
        <stp>##V3_BDPV12</stp>
        <stp>AP691131 Corp</stp>
        <stp>coupon</stp>
        <stp>[hybrids_03.xlsx]tkrBBG!R24C9</stp>
        <tr r="I24" s="1"/>
      </tp>
      <tp t="s">
        <v>EUR</v>
        <stp/>
        <stp>##V3_BDPV12</stp>
        <stp>AR936992 Corp</stp>
        <stp>crncy</stp>
        <stp>[hybrids_03.xlsx]sectorTable!R16C17</stp>
        <tr r="Q16" s="3"/>
      </tp>
      <tp>
        <v>3.1</v>
        <stp/>
        <stp>##V3_BDPV12</stp>
        <stp>AU654481 Corp</stp>
        <stp>coupon</stp>
        <stp>[hybrids_03.xlsx]tkrBBG!R78C9</stp>
        <tr r="I78" s="1"/>
      </tp>
      <tp>
        <v>3.875</v>
        <stp/>
        <stp>##V3_BDPV12</stp>
        <stp>LW068019 Corp</stp>
        <stp>coupon</stp>
        <stp>[hybrids_03.xlsx]tkrBBG!R43C9</stp>
        <tr r="I43" s="1"/>
      </tp>
      <tp>
        <v>16.822170843976735</v>
        <stp/>
        <stp>##V3_BDPV12</stp>
        <stp>XS1028599287 Corp</stp>
        <stp>interval_std_dev</stp>
        <stp>[hybrids_03.xlsx]sectorTable!R15C33</stp>
        <stp>calc_interval=30d</stp>
        <stp>market_data_override=sp210</stp>
        <tr r="AG15" s="3"/>
      </tp>
      <tp>
        <v>3.75</v>
        <stp/>
        <stp>##V3_BDPV12</stp>
        <stp>BJ814648 Corp</stp>
        <stp>coupon</stp>
        <stp>[hybrids_03.xlsx]tkrBBG!R35C9</stp>
        <tr r="I35" s="1"/>
      </tp>
      <tp t="s">
        <v>EUR</v>
        <stp/>
        <stp>##V3_BDPV12</stp>
        <stp>AS146490 Corp</stp>
        <stp>crncy</stp>
        <stp>[hybrids_03.xlsx]sectorTable!R39C18</stp>
        <tr r="R39" s="3"/>
      </tp>
      <tp t="s">
        <v>EUR</v>
        <stp/>
        <stp>##V3_BDPV12</stp>
        <stp>AS146424 Corp</stp>
        <stp>crncy</stp>
        <stp>[hybrids_03.xlsx]sectorTable!R39C17</stp>
        <tr r="Q39" s="3"/>
      </tp>
      <tp>
        <v>310.33551575805836</v>
        <stp/>
        <stp>##V3_BDPV12</stp>
        <stp>ZQ512606 Corp</stp>
        <stp>yas_ispread</stp>
        <stp>[hybrids_03.xlsx]tkrBBG!R8C16</stp>
        <tr r="P8" s="1"/>
      </tp>
      <tp t="s">
        <v>N</v>
        <stp/>
        <stp>##V3_BDPV12</stp>
        <stp>EK834863 Corp</stp>
        <stp>green_bond_loan_indicator</stp>
        <stp>[hybrids_03.xlsx]tkrBBG!R6C21</stp>
        <tr r="U6" s="1"/>
      </tp>
      <tp t="s">
        <v>XS2114413565</v>
        <stp/>
        <stp>##V3_BDPV12</stp>
        <stp>ZP991036 Corp</stp>
        <stp>ID_ISIN</stp>
        <stp>[hybrids_03.xlsx]tkrBBG!R86C6</stp>
        <tr r="F86" s="1"/>
      </tp>
      <tp t="s">
        <v>FR0013447877</v>
        <stp/>
        <stp>##V3_BDPV12</stp>
        <stp>ZR570567 Corp</stp>
        <stp>ID_ISIN</stp>
        <stp>[hybrids_03.xlsx]tkrBBG!R67C6</stp>
        <tr r="F67" s="1"/>
      </tp>
      <tp t="s">
        <v>BBB-</v>
        <stp/>
        <stp>##V3_BDPV12</stp>
        <stp>ZR668027 Corp</stp>
        <stp>rtg_sp</stp>
        <stp>[hybrids_03.xlsx]tkrBBG!R174C19</stp>
        <tr r="S174" s="1"/>
      </tp>
      <tp t="s">
        <v>EUR</v>
        <stp/>
        <stp>##V3_BDPV12</stp>
        <stp>XS1795406575 Corp</stp>
        <stp>crncy</stp>
        <stp>[hybrids_03.xlsx]issuerTable!R70C5</stp>
        <tr r="E70" s="5"/>
      </tp>
      <tp t="s">
        <v>B-</v>
        <stp/>
        <stp>##V3_BDPV12</stp>
        <stp>UV429459 Corp</stp>
        <stp>rtg_sp</stp>
        <stp>[hybrids_03.xlsx]tkrBBG!R166C19</stp>
        <tr r="S166" s="1"/>
      </tp>
      <tp t="s">
        <v>BBB-</v>
        <stp/>
        <stp>##V3_BDPV12</stp>
        <stp>AZ576858 Corp</stp>
        <stp>rtg_sp</stp>
        <stp>[hybrids_03.xlsx]tkrBBG!R180C19</stp>
        <tr r="S180" s="1"/>
      </tp>
      <tp>
        <v>7.5</v>
        <stp/>
        <stp>##V3_BDPV12</stp>
        <stp>AZ920495 Corp</stp>
        <stp>coupon</stp>
        <stp>[hybrids_03.xlsx]tkrBBG!R194C9</stp>
        <tr r="I194" s="1"/>
      </tp>
      <tp>
        <v>2.25</v>
        <stp/>
        <stp>##V3_BDPV12</stp>
        <stp>AQ077157 Corp</stp>
        <stp>coupon</stp>
        <stp>[hybrids_03.xlsx]tkrBBG!R143C9</stp>
        <tr r="I143" s="1"/>
      </tp>
      <tp t="s">
        <v>BBB-</v>
        <stp/>
        <stp>##V3_BDPV12</stp>
        <stp>QZ509895 Corp</stp>
        <stp>rtg_sp</stp>
        <stp>[hybrids_03.xlsx]tkrBBG!R184C19</stp>
        <tr r="S184" s="1"/>
      </tp>
      <tp t="s">
        <v>BB</v>
        <stp/>
        <stp>##V3_BDPV12</stp>
        <stp>AW875570 Corp</stp>
        <stp>rtg_sp</stp>
        <stp>[hybrids_03.xlsx]tkrBBG!R147C19</stp>
        <tr r="S147" s="1"/>
      </tp>
      <tp>
        <v>4.375</v>
        <stp/>
        <stp>##V3_BDPV12</stp>
        <stp>AS322477 Corp</stp>
        <stp>coupon</stp>
        <stp>[hybrids_03.xlsx]tkrBBG!R186C9</stp>
        <tr r="I186" s="1"/>
      </tp>
      <tp>
        <v>8.75</v>
        <stp/>
        <stp>##V3_BDPV12</stp>
        <stp>EJ843360 Corp</stp>
        <stp>coupon</stp>
        <stp>[hybrids_03.xlsx]tkrBBG!R123C9</stp>
        <tr r="I123" s="1"/>
      </tp>
      <tp>
        <v>3.75</v>
        <stp/>
        <stp>##V3_BDPV12</stp>
        <stp>EK131366 Corp</stp>
        <stp>coupon</stp>
        <stp>[hybrids_03.xlsx]tkrBBG!R151C9</stp>
        <tr r="I151" s="1"/>
      </tp>
      <tp>
        <v>3</v>
        <stp/>
        <stp>##V3_BDPV12</stp>
        <stp>EK785024 Corp</stp>
        <stp>coupon</stp>
        <stp>[hybrids_03.xlsx]tkrBBG!R115C9</stp>
        <tr r="I115" s="1"/>
      </tp>
      <tp t="s">
        <v>TOTAL 3.369 PERP</v>
        <stp/>
        <stp>##V3_BDPV12</stp>
        <stp>XS1501166869 Corp</stp>
        <stp>security_name</stp>
        <stp>[hybrids_03.xlsx]sectorTable!R28C6</stp>
        <tr r="F28" s="3"/>
      </tp>
      <tp>
        <v>6.875</v>
        <stp/>
        <stp>##V3_BDPV12</stp>
        <stp>AO262515 Corp</stp>
        <stp>coupon</stp>
        <stp>[hybrids_03.xlsx]tkrBBG!R196C9</stp>
        <tr r="I196" s="1"/>
      </tp>
      <tp>
        <v>3.75</v>
        <stp/>
        <stp>##V3_BDPV12</stp>
        <stp>EK753416 Corp</stp>
        <stp>coupon</stp>
        <stp>[hybrids_03.xlsx]tkrBBG!R183C9</stp>
        <tr r="I183" s="1"/>
      </tp>
      <tp>
        <v>3.5</v>
        <stp/>
        <stp>##V3_BDPV12</stp>
        <stp>EK811579 Corp</stp>
        <stp>coupon</stp>
        <stp>[hybrids_03.xlsx]tkrBBG!R161C9</stp>
        <tr r="I161" s="1"/>
      </tp>
      <tp>
        <v>3.25</v>
        <stp/>
        <stp>##V3_BDPV12</stp>
        <stp>EK605885 Corp</stp>
        <stp>coupon</stp>
        <stp>[hybrids_03.xlsx]tkrBBG!R145C9</stp>
        <tr r="I145" s="1"/>
      </tp>
      <tp t="s">
        <v>14/12/2022</v>
        <stp/>
        <stp>##V3_BDPV12</stp>
        <stp>XS1629658755 Corp</stp>
        <stp>nxt_call_dt</stp>
        <stp>[hybrids_03.xlsx]issuerTable!R4C7</stp>
        <tr r="G4" s="5"/>
      </tp>
      <tp t="s">
        <v>RWE 2 3/4 04/21/75</v>
        <stp/>
        <stp>##V3_BDPV12</stp>
        <stp>XS1219498141 Corp</stp>
        <stp>security_name</stp>
        <stp>[hybrids_03.xlsx]sectorTable!R38C5</stp>
        <tr r="E38" s="3"/>
      </tp>
      <tp t="s">
        <v>EUR</v>
        <stp/>
        <stp>##V3_BDPV12</stp>
        <stp>BK122273 Corp</stp>
        <stp>crncy</stp>
        <stp>[hybrids_03.xlsx]sectorTable!R20C17</stp>
        <tr r="Q20" s="3"/>
      </tp>
      <tp>
        <v>1.5</v>
        <stp/>
        <stp>##V3_BDPV12</stp>
        <stp>ZP482524 Corp</stp>
        <stp>coupon</stp>
        <stp>[hybrids_03.xlsx]tkrBBG!R17C9</stp>
        <tr r="I17" s="1"/>
      </tp>
      <tp t="s">
        <v>EUR</v>
        <stp/>
        <stp>##V3_BDPV12</stp>
        <stp>AQ711148 Corp</stp>
        <stp>crncy</stp>
        <stp>[hybrids_03.xlsx]sectorTable!R37C17</stp>
        <tr r="Q37" s="3"/>
      </tp>
      <tp>
        <v>3.25</v>
        <stp/>
        <stp>##V3_BDPV12</stp>
        <stp>AP809058 Corp</stp>
        <stp>coupon</stp>
        <stp>[hybrids_03.xlsx]tkrBBG!R23C9</stp>
        <tr r="I23" s="1"/>
      </tp>
      <tp t="s">
        <v>EUR</v>
        <stp/>
        <stp>##V3_BDPV12</stp>
        <stp>AZ371883 Corp</stp>
        <stp>crncy</stp>
        <stp>[hybrids_03.xlsx]sectorTable!R37C18</stp>
        <tr r="R37" s="3"/>
      </tp>
      <tp t="s">
        <v>BBB+</v>
        <stp/>
        <stp>##V3_BDPV12</stp>
        <stp>ZQ099270 Corp</stp>
        <stp>bb_composite</stp>
        <stp>[hybrids_03.xlsx]sectorTable!R29C15</stp>
        <tr r="O29" s="3"/>
      </tp>
      <tp t="s">
        <v>BB+</v>
        <stp/>
        <stp>##V3_BDPV12</stp>
        <stp>ZQ804479 Corp</stp>
        <stp>bb_composite</stp>
        <stp>[hybrids_03.xlsx]sectorTable!R22C16</stp>
        <tr r="P22" s="3"/>
      </tp>
      <tp t="s">
        <v>BBB</v>
        <stp/>
        <stp>##V3_BDPV12</stp>
        <stp>AQ711148 Corp</stp>
        <stp>bb_composite</stp>
        <stp>[hybrids_03.xlsx]sectorTable!R37C15</stp>
        <tr r="O37" s="3"/>
      </tp>
      <tp t="s">
        <v>XS2082429890</v>
        <stp/>
        <stp>##V3_BDPV12</stp>
        <stp>ZP870673 Corp</stp>
        <stp>ID_ISIN</stp>
        <stp>[hybrids_03.xlsx]tkrBBG!R60C6</stp>
        <tr r="F60" s="1"/>
      </tp>
      <tp t="s">
        <v>BBB-</v>
        <stp/>
        <stp>##V3_BDPV12</stp>
        <stp>AZ207973 Corp</stp>
        <stp>rtg_sp</stp>
        <stp>[hybrids_03.xlsx]tkrBBG!R182C19</stp>
        <tr r="S182" s="1"/>
      </tp>
      <tp t="s">
        <v>BB *-</v>
        <stp/>
        <stp>##V3_BDPV12</stp>
        <stp>AW798439 Corp</stp>
        <stp>rtg_sp</stp>
        <stp>[hybrids_03.xlsx]tkrBBG!R163C19</stp>
        <tr r="S163" s="1"/>
      </tp>
      <tp t="s">
        <v>AKEFP 1 1/2 PERP</v>
        <stp/>
        <stp>##V3_BDPV12</stp>
        <stp>FR0013478252 Corp</stp>
        <stp>security_name</stp>
        <stp>[hybrids_03.xlsx]sectorTable!R36C6</stp>
        <tr r="F36" s="3"/>
      </tp>
      <tp t="s">
        <v>A</v>
        <stp/>
        <stp>##V3_BDPV12</stp>
        <stp>AR008123 Corp</stp>
        <stp>rtg_sp</stp>
        <stp>[hybrids_03.xlsx]tkrBBG!R140C19</stp>
        <tr r="S140" s="1"/>
      </tp>
      <tp t="s">
        <v>EUR</v>
        <stp/>
        <stp>##V3_BDPV12</stp>
        <stp>XS1050461034 Corp</stp>
        <stp>crncy</stp>
        <stp>[hybrids_03.xlsx]issuerTable!R71C5</stp>
        <tr r="E71" s="5"/>
      </tp>
      <tp>
        <v>4.75</v>
        <stp/>
        <stp>##V3_BDPV12</stp>
        <stp>AZ207973 Corp</stp>
        <stp>coupon</stp>
        <stp>[hybrids_03.xlsx]tkrBBG!R182C9</stp>
        <tr r="I182" s="1"/>
      </tp>
      <tp>
        <v>2.625</v>
        <stp/>
        <stp>##V3_BDPV12</stp>
        <stp>AR810587 Corp</stp>
        <stp>coupon</stp>
        <stp>[hybrids_03.xlsx]tkrBBG!R125C9</stp>
        <tr r="I125" s="1"/>
      </tp>
      <tp>
        <v>6.25</v>
        <stp/>
        <stp>##V3_BDPV12</stp>
        <stp>EJ723329 Corp</stp>
        <stp>coupon</stp>
        <stp>[hybrids_03.xlsx]tkrBBG!R142C9</stp>
        <tr r="I142" s="1"/>
      </tp>
      <tp>
        <v>5.25</v>
        <stp/>
        <stp>##V3_BDPV12</stp>
        <stp>AN964724 Corp</stp>
        <stp>coupon</stp>
        <stp>[hybrids_03.xlsx]tkrBBG!R181C9</stp>
        <tr r="I181" s="1"/>
      </tp>
      <tp>
        <v>5</v>
        <stp/>
        <stp>##V3_BDPV12</stp>
        <stp>EK523297 Corp</stp>
        <stp>coupon</stp>
        <stp>[hybrids_03.xlsx]tkrBBG!R192C9</stp>
        <tr r="I192" s="1"/>
      </tp>
      <tp>
        <v>3.992</v>
        <stp/>
        <stp>##V3_BDPV12</stp>
        <stp>EJ891119 Corp</stp>
        <stp>coupon</stp>
        <stp>[hybrids_03.xlsx]tkrBBG!R190C9</stp>
        <tr r="I190" s="1"/>
      </tp>
      <tp>
        <v>3.5</v>
        <stp/>
        <stp>##V3_BDPV12</stp>
        <stp>BJ980509 Corp</stp>
        <stp>coupon</stp>
        <stp>[hybrids_03.xlsx]tkrBBG!R156C9</stp>
        <tr r="I156" s="1"/>
      </tp>
      <tp>
        <v>6.625</v>
        <stp/>
        <stp>##V3_BDPV12</stp>
        <stp>EK013966 Corp</stp>
        <stp>coupon</stp>
        <stp>[hybrids_03.xlsx]tkrBBG!R122C9</stp>
        <tr r="I122" s="1"/>
      </tp>
      <tp>
        <v>3.74</v>
        <stp/>
        <stp>##V3_BDPV12</stp>
        <stp>BK290986 Corp</stp>
        <stp>coupon</stp>
        <stp>[hybrids_03.xlsx]tkrBBG!R136C9</stp>
        <tr r="I136" s="1"/>
      </tp>
      <tp t="s">
        <v>OMVAV 6 1/4 PERP</v>
        <stp/>
        <stp>##V3_BDPV12</stp>
        <stp>XS1294343337 Corp</stp>
        <stp>security_name</stp>
        <stp>[hybrids_03.xlsx]sectorTable!R32C6</stp>
        <tr r="F32" s="3"/>
      </tp>
      <tp t="s">
        <v>EUR</v>
        <stp/>
        <stp>##V3_BDPV12</stp>
        <stp>BK123260 Corp</stp>
        <stp>crncy</stp>
        <stp>[hybrids_03.xlsx]sectorTable!R20C18</stp>
        <tr r="R20" s="3"/>
      </tp>
      <tp t="s">
        <v>EUR</v>
        <stp/>
        <stp>##V3_BDPV12</stp>
        <stp>AN880322 Corp</stp>
        <stp>crncy</stp>
        <stp>[hybrids_03.xlsx]sectorTable!R30C17</stp>
        <tr r="Q30" s="3"/>
      </tp>
      <tp t="s">
        <v>EUR</v>
        <stp/>
        <stp>##V3_BDPV12</stp>
        <stp>EK864970 Corp</stp>
        <stp>crncy</stp>
        <stp>[hybrids_03.xlsx]sectorTable!R31C18</stp>
        <tr r="R31" s="3"/>
      </tp>
      <tp>
        <v>4.75</v>
        <stp/>
        <stp>##V3_BDPV12</stp>
        <stp>EJ744879 Corp</stp>
        <stp>coupon</stp>
        <stp>[hybrids_03.xlsx]tkrBBG!R87C9</stp>
        <tr r="I87" s="1"/>
      </tp>
      <tp>
        <v>3.625</v>
        <stp/>
        <stp>##V3_BDPV12</stp>
        <stp>BK123260 Corp</stp>
        <stp>coupon</stp>
        <stp>[hybrids_03.xlsx]tkrBBG!R38C9</stp>
        <tr r="I38" s="1"/>
      </tp>
      <tp>
        <v>3</v>
        <stp/>
        <stp>##V3_BDPV12</stp>
        <stp>AX960245 Corp</stp>
        <stp>coupon</stp>
        <stp>[hybrids_03.xlsx]tkrBBG!R19C9</stp>
        <tr r="I19" s="1"/>
      </tp>
      <tp>
        <v>3.875</v>
        <stp/>
        <stp>##V3_BDPV12</stp>
        <stp>EK803079 Corp</stp>
        <stp>coupon</stp>
        <stp>[hybrids_03.xlsx]tkrBBG!R33C9</stp>
        <tr r="I33" s="1"/>
      </tp>
      <tp t="s">
        <v>BB+</v>
        <stp/>
        <stp>##V3_BDPV12</stp>
        <stp>ZS108668 Corp</stp>
        <stp>bb_composite</stp>
        <stp>[hybrids_03.xlsx]sectorTable!R25C16</stp>
        <tr r="P25" s="3"/>
      </tp>
      <tp t="s">
        <v>BBB+</v>
        <stp/>
        <stp>##V3_BDPV12</stp>
        <stp>ZQ100348 Corp</stp>
        <stp>bb_composite</stp>
        <stp>[hybrids_03.xlsx]sectorTable!R29C16</stp>
        <tr r="P29" s="3"/>
      </tp>
      <tp t="s">
        <v>BBB-</v>
        <stp/>
        <stp>##V3_BDPV12</stp>
        <stp>EK811579 Corp</stp>
        <stp>bb_composite</stp>
        <stp>[hybrids_03.xlsx]sectorTable!R30C16</stp>
        <tr r="P30" s="3"/>
      </tp>
      <tp t="s">
        <v>XS2010039035</v>
        <stp/>
        <stp>##V3_BDPV12</stp>
        <stp>ZQ099270 Corp</stp>
        <stp>ID_ISIN</stp>
        <stp>[hybrids_03.xlsx]tkrBBG!R28C6</stp>
        <tr r="F28" s="1"/>
      </tp>
      <tp t="s">
        <v>XS2109819859</v>
        <stp/>
        <stp>##V3_BDPV12</stp>
        <stp>ZP707724 Corp</stp>
        <stp>ID_ISIN</stp>
        <stp>[hybrids_03.xlsx]tkrBBG!R76C6</stp>
        <tr r="F76" s="1"/>
      </tp>
      <tp t="s">
        <v>#N/A N/A</v>
        <stp/>
        <stp>##V3_BDPV12</stp>
        <stp>AP809058 Corp</stp>
        <stp>bb_composite</stp>
        <stp>[hybrids_03.xlsx]sectorTable!R26C16</stp>
        <tr r="P26" s="3"/>
      </tp>
      <tp>
        <v>1.125</v>
        <stp/>
        <stp>##V3_BDPV12</stp>
        <stp>AZ851393 Corp</stp>
        <stp>coupon</stp>
        <stp>[hybrids_03.xlsx]tkrBBG!R107C9</stp>
        <tr r="I107" s="1"/>
      </tp>
      <tp t="s">
        <v>BB+</v>
        <stp/>
        <stp>##V3_BDPV12</stp>
        <stp>AQ077157 Corp</stp>
        <stp>rtg_sp</stp>
        <stp>[hybrids_03.xlsx]tkrBBG!R143C19</stp>
        <tr r="S143" s="1"/>
      </tp>
      <tp t="s">
        <v>EUR</v>
        <stp/>
        <stp>##V3_BDPV12</stp>
        <stp>XS1048428442 Corp</stp>
        <stp>crncy</stp>
        <stp>[hybrids_03.xlsx]issuerTable!R10C5</stp>
        <tr r="E10" s="5"/>
      </tp>
      <tp t="s">
        <v>BBB-</v>
        <stp/>
        <stp>##V3_BDPV12</stp>
        <stp>ZS668300 Corp</stp>
        <stp>rtg_sp</stp>
        <stp>[hybrids_03.xlsx]tkrBBG!R119C19</stp>
        <tr r="S119" s="1"/>
      </tp>
      <tp t="s">
        <v>BB</v>
        <stp/>
        <stp>##V3_BDPV12</stp>
        <stp>ZQ578143 Corp</stp>
        <stp>rtg_sp</stp>
        <stp>[hybrids_03.xlsx]tkrBBG!R175C19</stp>
        <tr r="S175" s="1"/>
      </tp>
      <tp t="s">
        <v>BBB-</v>
        <stp/>
        <stp>##V3_BDPV12</stp>
        <stp>AT214434 Corp</stp>
        <stp>rtg_sp</stp>
        <stp>[hybrids_03.xlsx]tkrBBG!R159C19</stp>
        <tr r="S159" s="1"/>
      </tp>
      <tp t="s">
        <v>BBB-</v>
        <stp/>
        <stp>##V3_BDPV12</stp>
        <stp>AT214421 Corp</stp>
        <stp>rtg_sp</stp>
        <stp>[hybrids_03.xlsx]tkrBBG!R155C19</stp>
        <tr r="S155" s="1"/>
      </tp>
      <tp t="s">
        <v>BB</v>
        <stp/>
        <stp>##V3_BDPV12</stp>
        <stp>ZP454068 Corp</stp>
        <stp>rtg_sp</stp>
        <stp>[hybrids_03.xlsx]tkrBBG!R148C19</stp>
        <tr r="S148" s="1"/>
      </tp>
      <tp>
        <v>2.875</v>
        <stp/>
        <stp>##V3_BDPV12</stp>
        <stp>AZ576858 Corp</stp>
        <stp>coupon</stp>
        <stp>[hybrids_03.xlsx]tkrBBG!R180C9</stp>
        <tr r="I180" s="1"/>
      </tp>
      <tp t="s">
        <v>EUR</v>
        <stp/>
        <stp>##V3_BDPV12</stp>
        <stp>XS1629774230 Corp</stp>
        <stp>crncy</stp>
        <stp>[hybrids_03.xlsx]issuerTable!R11C5</stp>
        <tr r="E11" s="5"/>
      </tp>
      <tp t="s">
        <v>EDF 5 PERP</v>
        <stp/>
        <stp>##V3_BDPV12</stp>
        <stp>FR0011697028 Corp</stp>
        <stp>security_name</stp>
        <stp>[hybrids_03.xlsx]sectorTable!R11C6</stp>
        <tr r="F11" s="3"/>
      </tp>
      <tp>
        <v>2.875</v>
        <stp/>
        <stp>##V3_BDPV12</stp>
        <stp>AS146490 Corp</stp>
        <stp>coupon</stp>
        <stp>[hybrids_03.xlsx]tkrBBG!R170C9</stp>
        <tr r="I170" s="1"/>
      </tp>
      <tp t="s">
        <v>MRKGR 1 5/8 06/25/79</v>
        <stp/>
        <stp>##V3_BDPV12</stp>
        <stp>XS2011260531 Corp</stp>
        <stp>security_name</stp>
        <stp>[hybrids_03.xlsx]sectorTable!R17C5</stp>
        <tr r="E17" s="3"/>
      </tp>
      <tp t="s">
        <v>AKFAST</v>
        <stp/>
        <stp>##V3_BDPV12</stp>
        <stp>ZP989429 Corp</stp>
        <stp>ticker</stp>
        <stp>[hybrids_03.xlsx]tkrBBG!R172C8</stp>
        <tr r="H172" s="1"/>
      </tp>
      <tp t="s">
        <v>OMVAV 2 7/8 PERP</v>
        <stp/>
        <stp>##V3_BDPV12</stp>
        <stp>XS1713462403 Corp</stp>
        <stp>security_name</stp>
        <stp>[hybrids_03.xlsx]sectorTable!R32C5</stp>
        <tr r="E32" s="3"/>
      </tp>
      <tp>
        <v>3.625</v>
        <stp/>
        <stp>##V3_BDPV12</stp>
        <stp>EK117900 Corp</stp>
        <stp>coupon</stp>
        <stp>[hybrids_03.xlsx]tkrBBG!R105C9</stp>
        <tr r="I105" s="1"/>
      </tp>
      <tp>
        <v>5.25</v>
        <stp/>
        <stp>##V3_BDPV12</stp>
        <stp>EJ530879 Corp</stp>
        <stp>coupon</stp>
        <stp>[hybrids_03.xlsx]tkrBBG!R102C9</stp>
        <tr r="I102" s="1"/>
      </tp>
      <tp t="s">
        <v>ENBW</v>
        <stp/>
        <stp>##V3_BDPV12</stp>
        <stp>QZ716550 Corp</stp>
        <stp>ticker</stp>
        <stp>[hybrids_03.xlsx]tkrBBG!R106C8</stp>
        <tr r="H106" s="1"/>
      </tp>
      <tp>
        <v>2.75</v>
        <stp/>
        <stp>##V3_BDPV12</stp>
        <stp>UV391246 Corp</stp>
        <stp>coupon</stp>
        <stp>[hybrids_03.xlsx]tkrBBG!R26C9</stp>
        <tr r="I26" s="1"/>
      </tp>
      <tp>
        <v>2.875</v>
        <stp/>
        <stp>##V3_BDPV12</stp>
        <stp>ZP991036 Corp</stp>
        <stp>coupon</stp>
        <stp>[hybrids_03.xlsx]tkrBBG!R86C9</stp>
        <tr r="I86" s="1"/>
      </tp>
      <tp>
        <v>3</v>
        <stp/>
        <stp>##V3_BDPV12</stp>
        <stp>EK848378 Corp</stp>
        <stp>coupon</stp>
        <stp>[hybrids_03.xlsx]tkrBBG!R55C9</stp>
        <tr r="I55" s="1"/>
      </tp>
      <tp t="s">
        <v>03/06/2024</v>
        <stp/>
        <stp>##V3_BDPV12</stp>
        <stp>QJ937566 Corp</stp>
        <stp>nxt_call_dt</stp>
        <stp>[hybrids_03.xlsx]tkrBBG!R5C10</stp>
        <tr r="J5" s="1"/>
      </tp>
      <tp t="s">
        <v>XS1309436910</v>
        <stp/>
        <stp>##V3_BDPV12</stp>
        <stp>QJ190880 Corp</stp>
        <stp>ID_ISIN</stp>
        <stp>[hybrids_03.xlsx]tkrBBG!R49C6</stp>
        <tr r="F49" s="1"/>
      </tp>
      <tp t="s">
        <v>NR</v>
        <stp/>
        <stp>##V3_BDPV12</stp>
        <stp>ZR796862 Corp</stp>
        <stp>bb_composite</stp>
        <stp>[hybrids_03.xlsx]sectorTable!R27C16</stp>
        <tr r="P27" s="3"/>
      </tp>
      <tp t="s">
        <v>NR</v>
        <stp/>
        <stp>##V3_BDPV12</stp>
        <stp>ZR796682 Corp</stp>
        <stp>bb_composite</stp>
        <stp>[hybrids_03.xlsx]sectorTable!R27C15</stp>
        <tr r="O27" s="3"/>
      </tp>
      <tp t="s">
        <v>02/06/2021</v>
        <stp/>
        <stp>##V3_BDPV12</stp>
        <stp>QJ937853 Corp</stp>
        <stp>nxt_call_dt</stp>
        <stp>[hybrids_03.xlsx]tkrBBG!R2C10</stp>
        <tr r="J2" s="1"/>
      </tp>
      <tp t="s">
        <v>BB+</v>
        <stp/>
        <stp>##V3_BDPV12</stp>
        <stp>EJ723329 Corp</stp>
        <stp>bb_composite</stp>
        <stp>[hybrids_03.xlsx]sectorTable!R22C15</stp>
        <tr r="O22" s="3"/>
      </tp>
      <tp t="s">
        <v>N</v>
        <stp/>
        <stp>##V3_BDPV12</stp>
        <stp>AV915324 Corp</stp>
        <stp>green_bond_loan_indicator</stp>
        <stp>[hybrids_03.xlsx]tkrBBG!R4C21</stp>
        <tr r="U4" s="1"/>
      </tp>
      <tp t="s">
        <v>XS2056371334</v>
        <stp/>
        <stp>##V3_BDPV12</stp>
        <stp>ZR655675 Corp</stp>
        <stp>ID_ISIN</stp>
        <stp>[hybrids_03.xlsx]tkrBBG!R77C6</stp>
        <tr r="F77" s="1"/>
      </tp>
      <tp t="s">
        <v>XS2056730323</v>
        <stp/>
        <stp>##V3_BDPV12</stp>
        <stp>ZR796682 Corp</stp>
        <stp>ID_ISIN</stp>
        <stp>[hybrids_03.xlsx]tkrBBG!R84C6</stp>
        <tr r="F84" s="1"/>
      </tp>
      <tp t="s">
        <v>VATFAL</v>
        <stp/>
        <stp>##V3_BDPV12</stp>
        <stp>QJ787834 Corp</stp>
        <stp>ticker</stp>
        <stp>[hybrids_03.xlsx]tkrBBG!R116C8</stp>
        <tr r="H116" s="1"/>
      </tp>
      <tp>
        <v>3.875</v>
        <stp/>
        <stp>##V3_BDPV12</stp>
        <stp>AR936992 Corp</stp>
        <stp>coupon</stp>
        <stp>[hybrids_03.xlsx]tkrBBG!R171C9</stp>
        <tr r="I171" s="1"/>
      </tp>
      <tp t="s">
        <v>EUR</v>
        <stp/>
        <stp>##V3_BDPV12</stp>
        <stp>XS1799939027 Corp</stp>
        <stp>crncy</stp>
        <stp>[hybrids_03.xlsx]issuerTable!R12C5</stp>
        <tr r="E12" s="5"/>
      </tp>
      <tp>
        <v>2.5</v>
        <stp/>
        <stp>##V3_BDPV12</stp>
        <stp>AS640422 Corp</stp>
        <stp>coupon</stp>
        <stp>[hybrids_03.xlsx]tkrBBG!R117C9</stp>
        <tr r="I117" s="1"/>
      </tp>
      <tp t="s">
        <v>#N/A N/A</v>
        <stp/>
        <stp>##V3_BDPV12</stp>
        <stp>UV309787 Corp</stp>
        <stp>rtg_sp</stp>
        <stp>[hybrids_03.xlsx]tkrBBG!R191C19</stp>
        <tr r="S191" s="1"/>
      </tp>
      <tp>
        <v>6</v>
        <stp/>
        <stp>##V3_BDPV12</stp>
        <stp>AO262498 Corp</stp>
        <stp>coupon</stp>
        <stp>[hybrids_03.xlsx]tkrBBG!R195C9</stp>
        <tr r="I195" s="1"/>
      </tp>
      <tp t="s">
        <v>IBESM 1 7/8 PERP</v>
        <stp/>
        <stp>##V3_BDPV12</stp>
        <stp>XS1721244371 Corp</stp>
        <stp>security_name</stp>
        <stp>[hybrids_03.xlsx]sectorTable!R33C5</stp>
        <tr r="E33" s="3"/>
      </tp>
      <tp t="s">
        <v>BAYNGR 3 1/8 11/12/79</v>
        <stp/>
        <stp>##V3_BDPV12</stp>
        <stp>XS2077670342 Corp</stp>
        <stp>security_name</stp>
        <stp>[hybrids_03.xlsx]sectorTable!R14C6</stp>
        <tr r="F14" s="3"/>
      </tp>
      <tp>
        <v>2.5</v>
        <stp/>
        <stp>##V3_BDPV12</stp>
        <stp>EK811633 Corp</stp>
        <stp>coupon</stp>
        <stp>[hybrids_03.xlsx]tkrBBG!R152C9</stp>
        <tr r="I152" s="1"/>
      </tp>
      <tp>
        <v>3.625</v>
        <stp/>
        <stp>##V3_BDPV12</stp>
        <stp>EK117900 Corp</stp>
        <stp>coupon</stp>
        <stp>[hybrids_03.xlsx]tkrBBG!R104C9</stp>
        <tr r="I104" s="1"/>
      </tp>
      <tp t="s">
        <v>#N/A N/A</v>
        <stp/>
        <stp>##V3_BDPV12</stp>
        <stp>ED984069 Corp</stp>
        <stp>blp_i_sprd_mid</stp>
        <stp>[hybrids_03.xlsx]tkrBBG!R189C17</stp>
        <tr r="Q189" s="1"/>
      </tp>
      <tp t="s">
        <v>RWE 3 1/2 04/21/75</v>
        <stp/>
        <stp>##V3_BDPV12</stp>
        <stp>XS1219499032 Corp</stp>
        <stp>security_name</stp>
        <stp>[hybrids_03.xlsx]sectorTable!R38C6</stp>
        <tr r="F38" s="3"/>
      </tp>
      <tp>
        <v>4.2</v>
        <stp/>
        <stp>##V3_BDPV12</stp>
        <stp>AU692498 Corp</stp>
        <stp>coupon</stp>
        <stp>[hybrids_03.xlsx]tkrBBG!R79C9</stp>
        <tr r="I79" s="1"/>
      </tp>
      <tp>
        <v>4.875</v>
        <stp/>
        <stp>##V3_BDPV12</stp>
        <stp>BK116008 Corp</stp>
        <stp>coupon</stp>
        <stp>[hybrids_03.xlsx]tkrBBG!R41C9</stp>
        <tr r="I41" s="1"/>
      </tp>
      <tp>
        <v>3.875</v>
        <stp/>
        <stp>##V3_BDPV12</stp>
        <stp>EK293278 Corp</stp>
        <stp>coupon</stp>
        <stp>[hybrids_03.xlsx]tkrBBG!R89C9</stp>
        <tr r="I89" s="1"/>
      </tp>
      <tp t="s">
        <v>EUR</v>
        <stp/>
        <stp>##V3_BDPV12</stp>
        <stp>AU692498 Corp</stp>
        <stp>crncy</stp>
        <stp>[hybrids_03.xlsx]sectorTable!R35C18</stp>
        <tr r="R35" s="3"/>
      </tp>
      <tp>
        <v>3</v>
        <stp/>
        <stp>##V3_BDPV12</stp>
        <stp>AM938782 Corp</stp>
        <stp>coupon</stp>
        <stp>[hybrids_03.xlsx]tkrBBG!R59C9</stp>
        <tr r="I59" s="1"/>
      </tp>
      <tp>
        <v>5.75</v>
        <stp/>
        <stp>##V3_BDPV12</stp>
        <stp>EK508571 Corp</stp>
        <stp>coupon</stp>
        <stp>[hybrids_03.xlsx]tkrBBG!R69C9</stp>
        <tr r="I69" s="1"/>
      </tp>
      <tp t="s">
        <v>EUR</v>
        <stp/>
        <stp>##V3_BDPV12</stp>
        <stp>AS322477 Corp</stp>
        <stp>crncy</stp>
        <stp>[hybrids_03.xlsx]sectorTable!R25C17</stp>
        <tr r="Q25" s="3"/>
      </tp>
      <tp t="s">
        <v>XS1309436753</v>
        <stp/>
        <stp>##V3_BDPV12</stp>
        <stp>QJ190690 Corp</stp>
        <stp>ID_ISIN</stp>
        <stp>[hybrids_03.xlsx]tkrBBG!R48C6</stp>
        <tr r="F48" s="1"/>
      </tp>
      <tp t="s">
        <v>XS2056730679</v>
        <stp/>
        <stp>##V3_BDPV12</stp>
        <stp>ZR796862 Corp</stp>
        <stp>ID_ISIN</stp>
        <stp>[hybrids_03.xlsx]tkrBBG!R85C6</stp>
        <tr r="F85" s="1"/>
      </tp>
      <tp t="s">
        <v>BBB-</v>
        <stp/>
        <stp>##V3_BDPV12</stp>
        <stp>AN880322 Corp</stp>
        <stp>bb_composite</stp>
        <stp>[hybrids_03.xlsx]sectorTable!R30C15</stp>
        <tr r="O30" s="3"/>
      </tp>
      <tp t="s">
        <v>XS1490960942</v>
        <stp/>
        <stp>##V3_BDPV12</stp>
        <stp>QZ498658 Corp</stp>
        <stp>ID_ISIN</stp>
        <stp>[hybrids_03.xlsx]tkrBBG!R70C6</stp>
        <tr r="F70" s="1"/>
      </tp>
      <tp t="s">
        <v>BB+</v>
        <stp/>
        <stp>##V3_BDPV12</stp>
        <stp>EK588292 Corp</stp>
        <stp>bb_composite</stp>
        <stp>[hybrids_03.xlsx]sectorTable!R10C15</stp>
        <tr r="O10" s="3"/>
      </tp>
      <tp t="s">
        <v>BBB-</v>
        <stp/>
        <stp>##V3_BDPV12</stp>
        <stp>QZ677477 Corp</stp>
        <stp>rtg_sp</stp>
        <stp>[hybrids_03.xlsx]tkrBBG!R110C19</stp>
        <tr r="S110" s="1"/>
      </tp>
      <tp t="s">
        <v>#N/A N/A</v>
        <stp/>
        <stp>##V3_BDPV12</stp>
        <stp>AZ920495 Corp</stp>
        <stp>rtg_sp</stp>
        <stp>[hybrids_03.xlsx]tkrBBG!R194C19</stp>
        <tr r="S194" s="1"/>
      </tp>
      <tp>
        <v>1.625</v>
        <stp/>
        <stp>##V3_BDPV12</stp>
        <stp>AZ851450 Corp</stp>
        <stp>coupon</stp>
        <stp>[hybrids_03.xlsx]tkrBBG!R109C9</stp>
        <tr r="I109" s="1"/>
      </tp>
      <tp t="s">
        <v>BBB-</v>
        <stp/>
        <stp>##V3_BDPV12</stp>
        <stp>AZ851450 Corp</stp>
        <stp>rtg_sp</stp>
        <stp>[hybrids_03.xlsx]tkrBBG!R109C19</stp>
        <tr r="S109" s="1"/>
      </tp>
      <tp>
        <v>1.625</v>
        <stp/>
        <stp>##V3_BDPV12</stp>
        <stp>AR008123 Corp</stp>
        <stp>coupon</stp>
        <stp>[hybrids_03.xlsx]tkrBBG!R140C9</stp>
        <tr r="I140" s="1"/>
      </tp>
      <tp>
        <v>266.66763305664063</v>
        <stp/>
        <stp>##V3_BDPV12</stp>
        <stp>EK785024 Corp</stp>
        <stp>blp_i_sprd_mid</stp>
        <stp>[hybrids_03.xlsx]tkrBBG!R115C17</stp>
        <tr r="Q115" s="1"/>
      </tp>
      <tp>
        <v>3.875</v>
        <stp/>
        <stp>##V3_BDPV12</stp>
        <stp>EK768069 Corp</stp>
        <stp>coupon</stp>
        <stp>[hybrids_03.xlsx]tkrBBG!R134C9</stp>
        <tr r="I134" s="1"/>
      </tp>
      <tp>
        <v>3</v>
        <stp/>
        <stp>##V3_BDPV12</stp>
        <stp>EK825033 Corp</stp>
        <stp>coupon</stp>
        <stp>[hybrids_03.xlsx]tkrBBG!R129C9</stp>
        <tr r="I129" s="1"/>
      </tp>
      <tp>
        <v>3.125</v>
        <stp/>
        <stp>##V3_BDPV12</stp>
        <stp>BK293686 Corp</stp>
        <stp>coupon</stp>
        <stp>[hybrids_03.xlsx]tkrBBG!R138C9</stp>
        <tr r="I138" s="1"/>
      </tp>
      <tp>
        <v>3.875</v>
        <stp/>
        <stp>##V3_BDPV12</stp>
        <stp>AN880326 Corp</stp>
        <stp>coupon</stp>
        <stp>[hybrids_03.xlsx]tkrBBG!R158C9</stp>
        <tr r="I158" s="1"/>
      </tp>
      <tp>
        <v>225.92066955566406</v>
        <stp/>
        <stp>##V3_BDPV12</stp>
        <stp>EK768069 Corp</stp>
        <stp>blp_i_sprd_mid</stp>
        <stp>[hybrids_03.xlsx]tkrBBG!R134C17</stp>
        <tr r="Q134" s="1"/>
      </tp>
      <tp>
        <v>412.7125244140625</v>
        <stp/>
        <stp>##V3_BDPV12</stp>
        <stp>EJ516173 Corp</stp>
        <stp>blp_i_sprd_mid</stp>
        <stp>[hybrids_03.xlsx]tkrBBG!R100C17</stp>
        <tr r="Q100" s="1"/>
      </tp>
      <tp t="s">
        <v>14/06/2027</v>
        <stp/>
        <stp>##V3_BDPV12</stp>
        <stp>XS1629774230 Corp</stp>
        <stp>nxt_call_dt</stp>
        <stp>[hybrids_03.xlsx]issuerTable!R4C7</stp>
        <tr r="G4" s="5"/>
      </tp>
      <tp>
        <v>2752.95654296875</v>
        <stp/>
        <stp>##V3_BDPV12</stp>
        <stp>EJ891119 Corp</stp>
        <stp>blp_i_sprd_mid</stp>
        <stp>[hybrids_03.xlsx]tkrBBG!R190C17</stp>
        <tr r="Q190" s="1"/>
      </tp>
      <tp>
        <v>458.80526733398438</v>
        <stp/>
        <stp>##V3_BDPV12</stp>
        <stp>EK825033 Corp</stp>
        <stp>blp_i_sprd_mid</stp>
        <stp>[hybrids_03.xlsx]tkrBBG!R129C17</stp>
        <tr r="Q129" s="1"/>
      </tp>
      <tp>
        <v>880.9381103515625</v>
        <stp/>
        <stp>##V3_BDPV12</stp>
        <stp>AO262498 Corp</stp>
        <stp>blp_i_sprd_mid</stp>
        <stp>[hybrids_03.xlsx]tkrBBG!R195C17</stp>
        <tr r="Q195" s="1"/>
      </tp>
      <tp>
        <v>2.7080000000000002</v>
        <stp/>
        <stp>##V3_BDPV12</stp>
        <stp>QZ730280 Corp</stp>
        <stp>coupon</stp>
        <stp>[hybrids_03.xlsx]tkrBBG!R44C9</stp>
        <tr r="I44" s="1"/>
      </tp>
      <tp t="s">
        <v>BAYNGR</v>
        <stp/>
        <stp>##V3_BDPV12</stp>
        <stp>ZQ512606 Corp</stp>
        <stp>ticker</stp>
        <stp>[hybrids_03.xlsx]tkrBBG!R8C8</stp>
        <tr r="H8" s="1"/>
      </tp>
      <tp t="s">
        <v>BAYNGR</v>
        <stp/>
        <stp>##V3_BDPV12</stp>
        <stp>ZQ513315 Corp</stp>
        <stp>ticker</stp>
        <stp>[hybrids_03.xlsx]tkrBBG!R9C8</stp>
        <tr r="H9" s="1"/>
      </tp>
      <tp>
        <v>3</v>
        <stp/>
        <stp>##V3_BDPV12</stp>
        <stp>ZQ782646 Corp</stp>
        <stp>coupon</stp>
        <stp>[hybrids_03.xlsx]tkrBBG!R99C9</stp>
        <tr r="I99" s="1"/>
      </tp>
      <tp>
        <v>1.75</v>
        <stp/>
        <stp>##V3_BDPV12</stp>
        <stp>ZR570567 Corp</stp>
        <stp>coupon</stp>
        <stp>[hybrids_03.xlsx]tkrBBG!R67C9</stp>
        <tr r="I67" s="1"/>
      </tp>
    </main>
    <main first="bloomberg.rtd">
      <tp>
        <v>2.875</v>
        <stp/>
        <stp>##V3_BDPV12</stp>
        <stp>ZR655675 Corp</stp>
        <stp>coupon</stp>
        <stp>[hybrids_03.xlsx]tkrBBG!R77C9</stp>
        <tr r="I77" s="1"/>
      </tp>
      <tp>
        <v>4.75</v>
        <stp/>
        <stp>##V3_BDPV12</stp>
        <stp>EK545606 Corp</stp>
        <stp>coupon</stp>
        <stp>[hybrids_03.xlsx]tkrBBG!R15C9</stp>
        <tr r="I15" s="1"/>
      </tp>
      <tp>
        <v>2.625</v>
        <stp/>
        <stp>##V3_BDPV12</stp>
        <stp>AQ234625 Corp</stp>
        <stp>coupon</stp>
        <stp>[hybrids_03.xlsx]tkrBBG!R71C9</stp>
        <tr r="I71" s="1"/>
      </tp>
      <tp>
        <v>2.5</v>
        <stp/>
        <stp>##V3_BDPV12</stp>
        <stp>EK821917 Corp</stp>
        <stp>coupon</stp>
        <stp>[hybrids_03.xlsx]tkrBBG!R92C9</stp>
        <tr r="I92" s="1"/>
      </tp>
      <tp>
        <v>7</v>
        <stp/>
        <stp>##V3_BDPV12</stp>
        <stp>AX916964 Corp</stp>
        <stp>coupon</stp>
        <stp>[hybrids_03.xlsx]tkrBBG!R82C9</stp>
        <tr r="I82" s="1"/>
      </tp>
      <tp>
        <v>3</v>
        <stp/>
        <stp>##V3_BDPV12</stp>
        <stp>AR738776 Corp</stp>
        <stp>coupon</stp>
        <stp>[hybrids_03.xlsx]tkrBBG!R72C9</stp>
        <tr r="I72" s="1"/>
      </tp>
      <tp t="s">
        <v>NR</v>
        <stp/>
        <stp>##V3_BDPV12</stp>
        <stp>EK821917 Corp</stp>
        <stp>bb_composite</stp>
        <stp>[hybrids_03.xlsx]sectorTable!R18C15</stp>
        <tr r="O18" s="3"/>
      </tp>
      <tp t="s">
        <v>N</v>
        <stp/>
        <stp>##V3_BDPV12</stp>
        <stp>ZQ512606 Corp</stp>
        <stp>green_bond_loan_indicator</stp>
        <stp>[hybrids_03.xlsx]tkrBBG!R8C21</stp>
        <tr r="U8" s="1"/>
      </tp>
      <tp t="s">
        <v>XS1501166869</v>
        <stp/>
        <stp>##V3_BDPV12</stp>
        <stp>QZ730458 Corp</stp>
        <stp>ID_ISIN</stp>
        <stp>[hybrids_03.xlsx]tkrBBG!R47C6</stp>
        <tr r="F47" s="1"/>
      </tp>
      <tp t="s">
        <v>BB+</v>
        <stp/>
        <stp>##V3_BDPV12</stp>
        <stp>AS322477 Corp</stp>
        <stp>bb_composite</stp>
        <stp>[hybrids_03.xlsx]sectorTable!R25C15</stp>
        <tr r="O25" s="3"/>
      </tp>
      <tp t="s">
        <v>12/02/2025</v>
        <stp/>
        <stp>##V3_BDPV12</stp>
        <stp>ZQ512606 Corp</stp>
        <stp>nxt_call_dt</stp>
        <stp>[hybrids_03.xlsx]tkrBBG!R8C10</stp>
        <tr r="J8" s="1"/>
      </tp>
      <tp t="s">
        <v>XS1294342792</v>
        <stp/>
        <stp>##V3_BDPV12</stp>
        <stp>UV853118 Corp</stp>
        <stp>ID_ISIN</stp>
        <stp>[hybrids_03.xlsx]tkrBBG!R30C6</stp>
        <tr r="F30" s="1"/>
      </tp>
      <tp t="s">
        <v>BB</v>
        <stp/>
        <stp>##V3_BDPV12</stp>
        <stp>AR738776 Corp</stp>
        <stp>bb_composite</stp>
        <stp>[hybrids_03.xlsx]sectorTable!R34C15</stp>
        <tr r="O34" s="3"/>
      </tp>
      <tp>
        <v>9.375</v>
        <stp/>
        <stp>##V3_BDPV12</stp>
        <stp>AX691342 Corp</stp>
        <stp>coupon</stp>
        <stp>[hybrids_03.xlsx]tkrBBG!R188C9</stp>
        <tr r="I188" s="1"/>
      </tp>
      <tp t="s">
        <v>BB</v>
        <stp/>
        <stp>##V3_BDPV12</stp>
        <stp>UV785974 Corp</stp>
        <stp>rtg_sp</stp>
        <stp>[hybrids_03.xlsx]tkrBBG!R146C19</stp>
        <tr r="S146" s="1"/>
      </tp>
      <tp t="s">
        <v>BBB-</v>
        <stp/>
        <stp>##V3_BDPV12</stp>
        <stp>QZ716550 Corp</stp>
        <stp>rtg_sp</stp>
        <stp>[hybrids_03.xlsx]tkrBBG!R106C19</stp>
        <tr r="S106" s="1"/>
      </tp>
      <tp>
        <v>410.049560546875</v>
        <stp/>
        <stp>##V3_BDPV12</stp>
        <stp>EK337178 Corp</stp>
        <stp>blp_i_sprd_mid</stp>
        <stp>[hybrids_03.xlsx]tkrBBG!R162C17</stp>
        <tr r="Q162" s="1"/>
      </tp>
      <tp>
        <v>6.25</v>
        <stp/>
        <stp>##V3_BDPV12</stp>
        <stp>EK808355 Corp</stp>
        <stp>coupon</stp>
        <stp>[hybrids_03.xlsx]tkrBBG!R165C9</stp>
        <tr r="I165" s="1"/>
      </tp>
      <tp t="s">
        <v>TOTAL 2.708 PERP</v>
        <stp/>
        <stp>##V3_BDPV12</stp>
        <stp>XS1501167164 Corp</stp>
        <stp>security_name</stp>
        <stp>[hybrids_03.xlsx]sectorTable!R28C5</stp>
        <tr r="E28" s="3"/>
      </tp>
      <tp>
        <v>755.41094970703125</v>
        <stp/>
        <stp>##V3_BDPV12</stp>
        <stp>AO262515 Corp</stp>
        <stp>blp_i_sprd_mid</stp>
        <stp>[hybrids_03.xlsx]tkrBBG!R196C17</stp>
        <tr r="Q196" s="1"/>
      </tp>
      <tp>
        <v>2.6970000000000001</v>
        <stp/>
        <stp>##V3_BDPV12</stp>
        <stp>ED984069 Corp</stp>
        <stp>coupon</stp>
        <stp>[hybrids_03.xlsx]tkrBBG!R189C9</stp>
        <tr r="I189" s="1"/>
      </tp>
      <tp>
        <v>224.87216186523438</v>
        <stp/>
        <stp>##V3_BDPV12</stp>
        <stp>AM888722 Corp</stp>
        <stp>blp_i_sprd_mid</stp>
        <stp>[hybrids_03.xlsx]tkrBBG!R114C17</stp>
        <tr r="Q114" s="1"/>
      </tp>
      <tp t="s">
        <v>EUR</v>
        <stp/>
        <stp>##V3_BDPV12</stp>
        <stp>EK588292 Corp</stp>
        <stp>crncy</stp>
        <stp>[hybrids_03.xlsx]sectorTable!R10C17</stp>
        <tr r="Q10" s="3"/>
      </tp>
      <tp t="s">
        <v>EUR</v>
        <stp/>
        <stp>##V3_BDPV12</stp>
        <stp>EK848378 Corp</stp>
        <stp>crncy</stp>
        <stp>[hybrids_03.xlsx]sectorTable!R31C17</stp>
        <tr r="Q31" s="3"/>
      </tp>
      <tp>
        <v>5.625</v>
        <stp/>
        <stp>##V3_BDPV12</stp>
        <stp>AL211915 Corp</stp>
        <stp>coupon</stp>
        <stp>[hybrids_03.xlsx]tkrBBG!R62C9</stp>
        <tr r="I62" s="1"/>
      </tp>
      <tp>
        <v>3.25</v>
        <stp/>
        <stp>##V3_BDPV12</stp>
        <stp>BK122273 Corp</stp>
        <stp>coupon</stp>
        <stp>[hybrids_03.xlsx]tkrBBG!R37C9</stp>
        <tr r="I37" s="1"/>
      </tp>
      <tp>
        <v>12.645688182766628</v>
        <stp/>
        <stp>##V3_BDPV12</stp>
        <stp>XS2011260531 Corp</stp>
        <stp>interval_std_dev</stp>
        <stp>[hybrids_03.xlsx]sectorTable!R17C33</stp>
        <stp>calc_interval=30d</stp>
        <stp>market_data_override=sp210</stp>
        <tr r="AG17" s="3"/>
      </tp>
      <tp>
        <v>2.125</v>
        <stp/>
        <stp>##V3_BDPV12</stp>
        <stp>AO148682 Corp</stp>
        <stp>coupon</stp>
        <stp>[hybrids_03.xlsx]tkrBBG!R20C9</stp>
        <tr r="I20" s="1"/>
      </tp>
      <tp>
        <v>4.625</v>
        <stp/>
        <stp>##V3_BDPV12</stp>
        <stp>LW253022 Corp</stp>
        <stp>coupon</stp>
        <stp>[hybrids_03.xlsx]tkrBBG!R61C9</stp>
        <tr r="I61" s="1"/>
      </tp>
      <tp t="s">
        <v>BBB-</v>
        <stp/>
        <stp>##V3_BDPV12</stp>
        <stp>ZP870673 Corp</stp>
        <stp>bb_composite</stp>
        <stp>[hybrids_03.xlsx]sectorTable!R23C16</stp>
        <tr r="P23" s="3"/>
      </tp>
      <tp t="s">
        <v>BB+</v>
        <stp/>
        <stp>##V3_BDPV12</stp>
        <stp>AU654481 Corp</stp>
        <stp>bb_composite</stp>
        <stp>[hybrids_03.xlsx]sectorTable!R35C15</stp>
        <tr r="O35" s="3"/>
      </tp>
      <tp t="s">
        <v>BBB</v>
        <stp/>
        <stp>##V3_BDPV12</stp>
        <stp>AS146490 Corp</stp>
        <stp>bb_composite</stp>
        <stp>[hybrids_03.xlsx]sectorTable!R39C16</stp>
        <tr r="P39" s="3"/>
      </tp>
      <tp t="s">
        <v>BBB</v>
        <stp/>
        <stp>##V3_BDPV12</stp>
        <stp>AZ371883 Corp</stp>
        <stp>bb_composite</stp>
        <stp>[hybrids_03.xlsx]sectorTable!R37C16</stp>
        <tr r="P37" s="3"/>
      </tp>
      <tp t="s">
        <v>N</v>
        <stp/>
        <stp>##V3_BDPV12</stp>
        <stp>ZQ513315 Corp</stp>
        <stp>green_bond_loan_indicator</stp>
        <stp>[hybrids_03.xlsx]tkrBBG!R9C21</stp>
        <tr r="U9" s="1"/>
      </tp>
      <tp t="s">
        <v>12/08/2027</v>
        <stp/>
        <stp>##V3_BDPV12</stp>
        <stp>ZQ513315 Corp</stp>
        <stp>nxt_call_dt</stp>
        <stp>[hybrids_03.xlsx]tkrBBG!R9C10</stp>
        <tr r="J9" s="1"/>
      </tp>
      <tp t="s">
        <v>EUR</v>
        <stp/>
        <stp>##V3_BDPV12</stp>
        <stp>XS1795406658 Corp</stp>
        <stp>crncy</stp>
        <stp>[hybrids_03.xlsx]issuerTable!R73C5</stp>
        <tr r="E73" s="5"/>
      </tp>
      <tp t="s">
        <v>BBB-</v>
        <stp/>
        <stp>##V3_BDPV12</stp>
        <stp>QZ912649 Corp</stp>
        <stp>rtg_sp</stp>
        <stp>[hybrids_03.xlsx]tkrBBG!R178C19</stp>
        <tr r="S178" s="1"/>
      </tp>
      <tp>
        <v>2.125</v>
        <stp/>
        <stp>##V3_BDPV12</stp>
        <stp>AQ713600 Corp</stp>
        <stp>coupon</stp>
        <stp>[hybrids_03.xlsx]tkrBBG!R179C9</stp>
        <tr r="I179" s="1"/>
      </tp>
      <tp>
        <v>182.04318237304688</v>
        <stp/>
        <stp>##V3_BDPV12</stp>
        <stp>EJ723329 Corp</stp>
        <stp>blp_i_sprd_mid</stp>
        <stp>[hybrids_03.xlsx]tkrBBG!R142C17</stp>
        <tr r="Q142" s="1"/>
      </tp>
      <tp>
        <v>278.7799072265625</v>
        <stp/>
        <stp>##V3_BDPV12</stp>
        <stp>AM717420 Corp</stp>
        <stp>blp_i_sprd_mid</stp>
        <stp>[hybrids_03.xlsx]tkrBBG!R135C17</stp>
        <tr r="Q135" s="1"/>
      </tp>
      <tp t="s">
        <v>SBRYLN</v>
        <stp/>
        <stp>##V3_BDPV12</stp>
        <stp>UV309787 Corp</stp>
        <stp>ticker</stp>
        <stp>[hybrids_03.xlsx]tkrBBG!R191C8</stp>
        <tr r="H191" s="1"/>
      </tp>
      <tp>
        <v>398.23446655273438</v>
        <stp/>
        <stp>##V3_BDPV12</stp>
        <stp>EK027221 Corp</stp>
        <stp>blp_i_sprd_mid</stp>
        <stp>[hybrids_03.xlsx]tkrBBG!R103C17</stp>
        <tr r="Q103" s="1"/>
      </tp>
      <tp>
        <v>248.94595336914063</v>
        <stp/>
        <stp>##V3_BDPV12</stp>
        <stp>EJ575377 Corp</stp>
        <stp>blp_i_sprd_mid</stp>
        <stp>[hybrids_03.xlsx]tkrBBG!R133C17</stp>
        <tr r="Q133" s="1"/>
      </tp>
      <tp>
        <v>6.875</v>
        <stp/>
        <stp>##V3_BDPV12</stp>
        <stp>AM679347 Corp</stp>
        <stp>coupon</stp>
        <stp>[hybrids_03.xlsx]tkrBBG!R193C9</stp>
        <tr r="I193" s="1"/>
      </tp>
      <tp>
        <v>309.14724731445313</v>
        <stp/>
        <stp>##V3_BDPV12</stp>
        <stp>EK588292 Corp</stp>
        <stp>blp_i_sprd_mid</stp>
        <stp>[hybrids_03.xlsx]tkrBBG!R127C17</stp>
        <tr r="Q127" s="1"/>
      </tp>
      <tp>
        <v>403.09841918945313</v>
        <stp/>
        <stp>##V3_BDPV12</stp>
        <stp>EK523297 Corp</stp>
        <stp>blp_i_sprd_mid</stp>
        <stp>[hybrids_03.xlsx]tkrBBG!R192C17</stp>
        <tr r="Q192" s="1"/>
      </tp>
      <tp>
        <v>266.87432861328125</v>
        <stp/>
        <stp>##V3_BDPV12</stp>
        <stp>EK770296 Corp</stp>
        <stp>blp_i_sprd_mid</stp>
        <stp>[hybrids_03.xlsx]tkrBBG!R137C17</stp>
        <tr r="Q137" s="1"/>
      </tp>
      <tp>
        <v>382.69061279296875</v>
        <stp/>
        <stp>##V3_BDPV12</stp>
        <stp>EJ843360 Corp</stp>
        <stp>blp_i_sprd_mid</stp>
        <stp>[hybrids_03.xlsx]tkrBBG!R123C17</stp>
        <tr r="Q123" s="1"/>
      </tp>
      <tp>
        <v>229.59603881835938</v>
        <stp/>
        <stp>##V3_BDPV12</stp>
        <stp>EK628291 Corp</stp>
        <stp>blp_i_sprd_mid</stp>
        <stp>[hybrids_03.xlsx]tkrBBG!R150C17</stp>
        <tr r="Q150" s="1"/>
      </tp>
      <tp>
        <v>483.66244506835938</v>
        <stp/>
        <stp>##V3_BDPV12</stp>
        <stp>AN964724 Corp</stp>
        <stp>blp_i_sprd_mid</stp>
        <stp>[hybrids_03.xlsx]tkrBBG!R181C17</stp>
        <tr r="Q181" s="1"/>
      </tp>
      <tp t="s">
        <v>BB+</v>
        <stp/>
        <stp>##V3_BDPV12</stp>
        <stp>ZQ513315 Corp</stp>
        <stp>bb_composite</stp>
        <stp>[hybrids_03.xlsx]tkrBBG!R9C20</stp>
        <tr r="T9" s="1"/>
      </tp>
      <tp t="s">
        <v>BBB+</v>
        <stp/>
        <stp>##V3_BDPV12</stp>
        <stp>USQ12441AA19 Corp</stp>
        <stp>bb_composite</stp>
        <stp>[hybrids_03.xlsx]maturity!R6C5</stp>
        <tr r="E6" s="7"/>
      </tp>
      <tp t="s">
        <v>SOLBBB</v>
        <stp/>
        <stp>##V3_BDPV12</stp>
        <stp>EJ917655 Corp</stp>
        <stp>ticker</stp>
        <stp>[hybrids_03.xlsx]tkrBBG!R3C8</stp>
        <tr r="H3" s="1"/>
      </tp>
      <tp t="s">
        <v>SOLBBB</v>
        <stp/>
        <stp>##V3_BDPV12</stp>
        <stp>AV915324 Corp</stp>
        <stp>ticker</stp>
        <stp>[hybrids_03.xlsx]tkrBBG!R4C8</stp>
        <tr r="H4" s="1"/>
      </tp>
    </main>
    <main first="bloomberg.rtd">
      <tp>
        <v>342.27275073765139</v>
        <stp/>
        <stp>##V3_BDPV12</stp>
        <stp>LW253022 Corp</stp>
        <stp>yas_ispread</stp>
        <stp>[hybrids_03.xlsx]sectorTable!R5C11</stp>
        <tr r="K5" s="3"/>
      </tp>
      <tp>
        <v>6.375</v>
        <stp/>
        <stp>##V3_BDPV12</stp>
        <stp>EJ814840 Corp</stp>
        <stp>coupon</stp>
        <stp>[hybrids_03.xlsx]tkrBBG!R54C9</stp>
        <tr r="I54" s="1"/>
      </tp>
      <tp>
        <v>4.125</v>
        <stp/>
        <stp>##V3_BDPV12</stp>
        <stp>EK024532 Corp</stp>
        <stp>coupon</stp>
        <stp>[hybrids_03.xlsx]tkrBBG!R95C9</stp>
        <tr r="I95" s="1"/>
      </tp>
      <tp>
        <v>1.625</v>
        <stp/>
        <stp>##V3_BDPV12</stp>
        <stp>AZ371883 Corp</stp>
        <stp>coupon</stp>
        <stp>[hybrids_03.xlsx]tkrBBG!R91C9</stp>
        <tr r="I91" s="1"/>
      </tp>
      <tp>
        <v>5.375</v>
        <stp/>
        <stp>##V3_BDPV12</stp>
        <stp>EJ516233 Corp</stp>
        <stp>coupon</stp>
        <stp>[hybrids_03.xlsx]tkrBBG!R97C9</stp>
        <tr r="I97" s="1"/>
      </tp>
      <tp>
        <v>4.5</v>
        <stp/>
        <stp>##V3_BDPV12</stp>
        <stp>AL243419 Corp</stp>
        <stp>coupon</stp>
        <stp>[hybrids_03.xlsx]tkrBBG!R18C9</stp>
        <tr r="I18" s="1"/>
      </tp>
      <tp>
        <v>5.25</v>
        <stp/>
        <stp>##V3_BDPV12</stp>
        <stp>EK041235 Corp</stp>
        <stp>coupon</stp>
        <stp>[hybrids_03.xlsx]tkrBBG!R64C9</stp>
        <tr r="I64" s="1"/>
      </tp>
      <tp>
        <v>5.875</v>
        <stp/>
        <stp>##V3_BDPV12</stp>
        <stp>EK143492 Corp</stp>
        <stp>coupon</stp>
        <stp>[hybrids_03.xlsx]tkrBBG!R73C9</stp>
        <tr r="I73" s="1"/>
      </tp>
      <tp>
        <v>23.807893201821944</v>
        <stp/>
        <stp>##V3_BDPV12</stp>
        <stp>XS1713463716 Corp</stp>
        <stp>interval_std_dev</stp>
        <stp>[hybrids_03.xlsx]sectorTable!R13C33</stp>
        <stp>calc_interval=30d</stp>
        <stp>market_data_override=sp210</stp>
        <tr r="AG13" s="3"/>
      </tp>
      <tp>
        <v>5</v>
        <stp/>
        <stp>##V3_BDPV12</stp>
        <stp>EK508523 Corp</stp>
        <stp>coupon</stp>
        <stp>[hybrids_03.xlsx]tkrBBG!R66C9</stp>
        <tr r="I66" s="1"/>
      </tp>
      <tp t="s">
        <v>BB</v>
        <stp/>
        <stp>##V3_BDPV12</stp>
        <stp>ZP659512 Corp</stp>
        <stp>bb_composite</stp>
        <stp>[hybrids_03.xlsx]sectorTable!R21C16</stp>
        <tr r="P21" s="3"/>
      </tp>
      <tp t="s">
        <v>NR</v>
        <stp/>
        <stp>##V3_BDPV12</stp>
        <stp>BJ924355 Corp</stp>
        <stp>bb_composite</stp>
        <stp>[hybrids_03.xlsx]sectorTable!R12C16</stp>
        <tr r="P12" s="3"/>
      </tp>
      <tp t="s">
        <v>XS2069101868</v>
        <stp/>
        <stp>##V3_BDPV12</stp>
        <stp>ZQ376350 Corp</stp>
        <stp>ID_ISIN</stp>
        <stp>[hybrids_03.xlsx]tkrBBG!R58C6</stp>
        <tr r="F58" s="1"/>
      </tp>
      <tp t="s">
        <v>BBB-</v>
        <stp/>
        <stp>##V3_BDPV12</stp>
        <stp>AX076550 Corp</stp>
        <stp>rtg_sp</stp>
        <stp>[hybrids_03.xlsx]tkrBBG!R126C19</stp>
        <tr r="S126" s="1"/>
      </tp>
      <tp t="s">
        <v>BBB-</v>
        <stp/>
        <stp>##V3_BDPV12</stp>
        <stp>AU216832 Corp</stp>
        <stp>rtg_sp</stp>
        <stp>[hybrids_03.xlsx]tkrBBG!R149C19</stp>
        <tr r="S149" s="1"/>
      </tp>
      <tp t="s">
        <v>EUR</v>
        <stp/>
        <stp>##V3_BDPV12</stp>
        <stp>XS2109819859 Corp</stp>
        <stp>crncy</stp>
        <stp>[hybrids_03.xlsx]issuerTable!R74C5</stp>
        <tr r="E74" s="5"/>
      </tp>
      <tp>
        <v>4.375</v>
        <stp/>
        <stp>##V3_BDPV12</stp>
        <stp>AW798439 Corp</stp>
        <stp>coupon</stp>
        <stp>[hybrids_03.xlsx]tkrBBG!R163C9</stp>
        <tr r="I163" s="1"/>
      </tp>
      <tp>
        <v>4.125</v>
        <stp/>
        <stp>##V3_BDPV12</stp>
        <stp>EK588292 Corp</stp>
        <stp>coupon</stp>
        <stp>[hybrids_03.xlsx]tkrBBG!R127C9</stp>
        <tr r="I127" s="1"/>
      </tp>
      <tp t="s">
        <v>GYCGR</v>
        <stp/>
        <stp>##V3_BDPV12</stp>
        <stp>QZ509895 Corp</stp>
        <stp>ticker</stp>
        <stp>[hybrids_03.xlsx]tkrBBG!R184C8</stp>
        <tr r="H184" s="1"/>
      </tp>
      <tp>
        <v>397.64981079101563</v>
        <stp/>
        <stp>##V3_BDPV12</stp>
        <stp>EK131372 Corp</stp>
        <stp>blp_i_sprd_mid</stp>
        <stp>[hybrids_03.xlsx]tkrBBG!R157C17</stp>
        <tr r="Q157" s="1"/>
      </tp>
      <tp>
        <v>217.52720642089844</v>
        <stp/>
        <stp>##V3_BDPV12</stp>
        <stp>EK131366 Corp</stp>
        <stp>blp_i_sprd_mid</stp>
        <stp>[hybrids_03.xlsx]tkrBBG!R151C17</stp>
        <tr r="Q151" s="1"/>
      </tp>
      <tp t="s">
        <v>04/09/2023</v>
        <stp/>
        <stp>##V3_BDPV12</stp>
        <stp>XS0968913342 Corp</stp>
        <stp>nxt_call_dt</stp>
        <stp>[hybrids_03.xlsx]issuerTable!R4C7</stp>
        <tr r="G4" s="5"/>
      </tp>
      <tp>
        <v>1383.8123779296875</v>
        <stp/>
        <stp>##V3_BDPV12</stp>
        <stp>EK808355 Corp</stp>
        <stp>blp_i_sprd_mid</stp>
        <stp>[hybrids_03.xlsx]tkrBBG!R165C17</stp>
        <tr r="Q165" s="1"/>
      </tp>
      <tp t="s">
        <v>ORAFP 5 PERP</v>
        <stp/>
        <stp>##V3_BDPV12</stp>
        <stp>XS1115498260 Corp</stp>
        <stp>security_name</stp>
        <stp>[hybrids_03.xlsx]sectorTable!R15C6</stp>
        <tr r="F15" s="3"/>
      </tp>
      <tp>
        <v>139.2294921875</v>
        <stp/>
        <stp>##V3_BDPV12</stp>
        <stp>EJ817236 Corp</stp>
        <stp>blp_i_sprd_mid</stp>
        <stp>[hybrids_03.xlsx]tkrBBG!R121C17</stp>
        <tr r="Q121" s="1"/>
      </tp>
      <tp t="s">
        <v>SOLBBB</v>
        <stp/>
        <stp>##V3_BDPV12</stp>
        <stp>QJ937853 Corp</stp>
        <stp>ticker</stp>
        <stp>[hybrids_03.xlsx]tkrBBG!R2C8</stp>
        <tr r="H2" s="1"/>
      </tp>
      <tp>
        <v>2.375</v>
        <stp/>
        <stp>##V3_BDPV12</stp>
        <stp>ZS023353 Corp</stp>
        <stp>coupon</stp>
        <stp>[hybrids_03.xlsx]tkrBBG!R65C9</stp>
        <tr r="I65" s="1"/>
      </tp>
      <tp>
        <v>1.625</v>
        <stp/>
        <stp>##V3_BDPV12</stp>
        <stp>ZR441424 Corp</stp>
        <stp>coupon</stp>
        <stp>[hybrids_03.xlsx]tkrBBG!R94C9</stp>
        <tr r="I94" s="1"/>
      </tp>
      <tp>
        <v>1.375</v>
        <stp/>
        <stp>##V3_BDPV12</stp>
        <stp>ZP870673 Corp</stp>
        <stp>coupon</stp>
        <stp>[hybrids_03.xlsx]tkrBBG!R60C9</stp>
        <tr r="I60" s="1"/>
      </tp>
      <tp>
        <v>2.625</v>
        <stp/>
        <stp>##V3_BDPV12</stp>
        <stp>EK634166 Corp</stp>
        <stp>coupon</stp>
        <stp>[hybrids_03.xlsx]tkrBBG!R11C9</stp>
        <tr r="I11" s="1"/>
      </tp>
      <tp>
        <v>4.375</v>
        <stp/>
        <stp>##V3_BDPV12</stp>
        <stp>AX520482 Corp</stp>
        <stp>coupon</stp>
        <stp>[hybrids_03.xlsx]tkrBBG!R74C9</stp>
        <tr r="I74" s="1"/>
      </tp>
      <tp>
        <v>3.75</v>
        <stp/>
        <stp>##V3_BDPV12</stp>
        <stp>BJ736567 Corp</stp>
        <stp>coupon</stp>
        <stp>[hybrids_03.xlsx]tkrBBG!R10C9</stp>
        <tr r="I10" s="1"/>
      </tp>
      <tp>
        <v>1.75</v>
        <stp/>
        <stp>##V3_BDPV12</stp>
        <stp>AX895488 Corp</stp>
        <stp>coupon</stp>
        <stp>[hybrids_03.xlsx]tkrBBG!R45C9</stp>
        <tr r="I45" s="1"/>
      </tp>
      <tp>
        <v>16.454619836030123</v>
        <stp/>
        <stp>##V3_BDPV12</stp>
        <stp>XS1713462403 Corp</stp>
        <stp>interval_std_dev</stp>
        <stp>[hybrids_03.xlsx]sectorTable!R32C33</stp>
        <stp>calc_interval=30d</stp>
        <stp>market_data_override=sp210</stp>
        <tr r="AG32" s="3"/>
      </tp>
      <tp t="s">
        <v>BB+</v>
        <stp/>
        <stp>##V3_BDPV12</stp>
        <stp>EK352403 Corp</stp>
        <stp>bb_composite</stp>
        <stp>[hybrids_03.xlsx]sectorTable!R14C15</stp>
        <tr r="O14" s="3"/>
      </tp>
      <tp t="s">
        <v>XS1501167164</v>
        <stp/>
        <stp>##V3_BDPV12</stp>
        <stp>QZ730280 Corp</stp>
        <stp>ID_ISIN</stp>
        <stp>[hybrids_03.xlsx]tkrBBG!R44C6</stp>
        <tr r="F44" s="1"/>
      </tp>
      <tp t="s">
        <v>BB+</v>
        <stp/>
        <stp>##V3_BDPV12</stp>
        <stp>EK864970 Corp</stp>
        <stp>bb_composite</stp>
        <stp>[hybrids_03.xlsx]sectorTable!R31C16</stp>
        <tr r="P31" s="3"/>
      </tp>
      <tp t="s">
        <v>BBB</v>
        <stp/>
        <stp>##V3_BDPV12</stp>
        <stp>ZR363806 Corp</stp>
        <stp>rtg_sp</stp>
        <stp>[hybrids_03.xlsx]tkrBBG!R131C19</stp>
        <tr r="S131" s="1"/>
      </tp>
      <tp t="s">
        <v>BBB</v>
        <stp/>
        <stp>##V3_BDPV12</stp>
        <stp>ZR363807 Corp</stp>
        <stp>rtg_sp</stp>
        <stp>[hybrids_03.xlsx]tkrBBG!R132C19</stp>
        <tr r="S132" s="1"/>
      </tp>
      <tp t="s">
        <v>EUR</v>
        <stp/>
        <stp>##V3_BDPV12</stp>
        <stp>XS1933828433 Corp</stp>
        <stp>crncy</stp>
        <stp>[hybrids_03.xlsx]issuerTable!R72C5</stp>
        <tr r="E72" s="5"/>
      </tp>
      <tp t="s">
        <v>EUR</v>
        <stp/>
        <stp>##V3_BDPV12</stp>
        <stp>XS2187689380 Corp</stp>
        <stp>crncy</stp>
        <stp>[hybrids_03.xlsx]issuerTable!R13C5</stp>
        <tr r="E13" s="5"/>
      </tp>
      <tp>
        <v>4.8499999999999996</v>
        <stp/>
        <stp>##V3_BDPV12</stp>
        <stp>EK628291 Corp</stp>
        <stp>coupon</stp>
        <stp>[hybrids_03.xlsx]tkrBBG!R150C9</stp>
        <tr r="I150" s="1"/>
      </tp>
      <tp t="s">
        <v>ENELIM</v>
        <stp/>
        <stp>##V3_BDPV12</stp>
        <stp>ZS668300 Corp</stp>
        <stp>ticker</stp>
        <stp>[hybrids_03.xlsx]tkrBBG!R119C8</stp>
        <tr r="H119" s="1"/>
      </tp>
      <tp>
        <v>256.73471069335938</v>
        <stp/>
        <stp>##V3_BDPV12</stp>
        <stp>EK753416 Corp</stp>
        <stp>blp_i_sprd_mid</stp>
        <stp>[hybrids_03.xlsx]tkrBBG!R183C17</stp>
        <tr r="Q183" s="1"/>
      </tp>
      <tp>
        <v>2.9950000000000001</v>
        <stp/>
        <stp>##V3_BDPV12</stp>
        <stp>AM888722 Corp</stp>
        <stp>coupon</stp>
        <stp>[hybrids_03.xlsx]tkrBBG!R114C9</stp>
        <tr r="I114" s="1"/>
      </tp>
      <tp>
        <v>5.4509999999999996</v>
        <stp/>
        <stp>##V3_BDPV12</stp>
        <stp>EJ670730 Corp</stp>
        <stp>coupon</stp>
        <stp>[hybrids_03.xlsx]tkrBBG!R118C9</stp>
        <tr r="I118" s="1"/>
      </tp>
      <tp t="s">
        <v>NGGLN</v>
        <stp/>
        <stp>##V3_BDPV12</stp>
        <stp>ZR363807 Corp</stp>
        <stp>ticker</stp>
        <stp>[hybrids_03.xlsx]tkrBBG!R132C8</stp>
        <tr r="H132" s="1"/>
      </tp>
      <tp t="s">
        <v>IBESM 3 1/4 PERP</v>
        <stp/>
        <stp>##V3_BDPV12</stp>
        <stp>XS1890845875 Corp</stp>
        <stp>security_name</stp>
        <stp>[hybrids_03.xlsx]sectorTable!R33C6</stp>
        <tr r="F33" s="3"/>
      </tp>
      <tp t="s">
        <v>#N/A Field Not Applicable</v>
        <stp/>
        <stp>##V3_BDPV12</stp>
        <stp>EK888464 Corp</stp>
        <stp>blp_i_sprd_mid</stp>
        <stp>[hybrids_03.xlsx]tkrBBG!R141C17</stp>
        <tr r="Q141" s="1"/>
      </tp>
      <tp>
        <v>399.1287841796875</v>
        <stp/>
        <stp>##V3_BDPV12</stp>
        <stp>BJ980509 Corp</stp>
        <stp>blp_i_sprd_mid</stp>
        <stp>[hybrids_03.xlsx]tkrBBG!R156C17</stp>
        <tr r="Q156" s="1"/>
      </tp>
      <tp t="s">
        <v>ARNDTN</v>
        <stp/>
        <stp>##V3_BDPV12</stp>
        <stp>QZ912649 Corp</stp>
        <stp>ticker</stp>
        <stp>[hybrids_03.xlsx]tkrBBG!R178C8</stp>
        <tr r="H178" s="1"/>
      </tp>
      <tp>
        <v>4.25</v>
        <stp/>
        <stp>##V3_BDPV12</stp>
        <stp>BK123548 Corp</stp>
        <stp>coupon</stp>
        <stp>[hybrids_03.xlsx]tkrBBG!R39C9</stp>
        <tr r="I39" s="1"/>
      </tp>
      <tp>
        <v>2.25</v>
        <stp/>
        <stp>##V3_BDPV12</stp>
        <stp>EK755354 Corp</stp>
        <stp>coupon</stp>
        <stp>[hybrids_03.xlsx]tkrBBG!R42C9</stp>
        <tr r="I42" s="1"/>
      </tp>
      <tp>
        <v>6.25</v>
        <stp/>
        <stp>##V3_BDPV12</stp>
        <stp>AU654357 Corp</stp>
        <stp>coupon</stp>
        <stp>[hybrids_03.xlsx]tkrBBG!R81C9</stp>
        <tr r="I81" s="1"/>
      </tp>
      <tp t="s">
        <v>EUR</v>
        <stp/>
        <stp>##V3_BDPV12</stp>
        <stp>AP809058 Corp</stp>
        <stp>crncy</stp>
        <stp>[hybrids_03.xlsx]sectorTable!R26C18</stp>
        <tr r="R26" s="3"/>
      </tp>
      <tp>
        <v>3.375</v>
        <stp/>
        <stp>##V3_BDPV12</stp>
        <stp>EK648265 Corp</stp>
        <stp>coupon</stp>
        <stp>[hybrids_03.xlsx]tkrBBG!R12C9</stp>
        <tr r="I12" s="1"/>
      </tp>
      <tp t="s">
        <v>XS1309437215</v>
        <stp/>
        <stp>##V3_BDPV12</stp>
        <stp>QJ191077 Corp</stp>
        <stp>ID_ISIN</stp>
        <stp>[hybrids_03.xlsx]tkrBBG!R52C6</stp>
        <tr r="F52" s="1"/>
      </tp>
      <tp t="s">
        <v>NR</v>
        <stp/>
        <stp>##V3_BDPV12</stp>
        <stp>ZP989429 Corp</stp>
        <stp>bb_composite</stp>
        <stp>[hybrids_03.xlsx]sectorTable!R16C16</stp>
        <tr r="P16" s="3"/>
      </tp>
      <tp t="s">
        <v>BB</v>
        <stp/>
        <stp>##V3_BDPV12</stp>
        <stp>ZS235422 Corp</stp>
        <stp>bb_composite</stp>
        <stp>[hybrids_03.xlsx]sectorTable!R21C15</stp>
        <tr r="O21" s="3"/>
      </tp>
      <tp t="s">
        <v>BBB-</v>
        <stp/>
        <stp>##V3_BDPV12</stp>
        <stp>ZR363807 Corp</stp>
        <stp>bb_composite</stp>
        <stp>[hybrids_03.xlsx]sectorTable!R19C16</stp>
        <tr r="P19" s="3"/>
      </tp>
      <tp t="s">
        <v>NR</v>
        <stp/>
        <stp>##V3_BDPV12</stp>
        <stp>AR936992 Corp</stp>
        <stp>bb_composite</stp>
        <stp>[hybrids_03.xlsx]sectorTable!R16C15</stp>
        <tr r="O16" s="3"/>
      </tp>
      <tp t="s">
        <v>BBB+</v>
        <stp/>
        <stp>##V3_BDPV12</stp>
        <stp>BK122273 Corp</stp>
        <stp>bb_composite</stp>
        <stp>[hybrids_03.xlsx]sectorTable!R20C15</stp>
        <tr r="O20" s="3"/>
      </tp>
      <tp t="s">
        <v>BB+</v>
        <stp/>
        <stp>##V3_BDPV12</stp>
        <stp>AU692498 Corp</stp>
        <stp>bb_composite</stp>
        <stp>[hybrids_03.xlsx]sectorTable!R35C16</stp>
        <tr r="P35" s="3"/>
      </tp>
      <tp t="s">
        <v>BBB-</v>
        <stp/>
        <stp>##V3_BDPV12</stp>
        <stp>AM938782 Corp</stp>
        <stp>bb_composite</stp>
        <stp>[hybrids_03.xlsx]sectorTable!R23C15</stp>
        <tr r="O23" s="3"/>
      </tp>
      <tp t="s">
        <v>DE000A161W62</v>
        <stp/>
        <stp>##V3_BDPV12</stp>
        <stp>UV391246 Corp</stp>
        <stp>ID_ISIN</stp>
        <stp>[hybrids_03.xlsx]tkrBBG!R26C6</stp>
        <tr r="F26" s="1"/>
      </tp>
      <tp t="s">
        <v>30/01/2024</v>
        <stp/>
        <stp>##V3_BDPV12</stp>
        <stp>FR0013399177 Corp</stp>
        <stp>nxt_call_dt</stp>
        <stp>[hybrids_03.xlsx]sectorTable!R7C7</stp>
        <tr r="G7" s="3"/>
      </tp>
      <tp t="s">
        <v>BB+</v>
        <stp/>
        <stp>##V3_BDPV12</stp>
        <stp>AR936992 Corp</stp>
        <stp>rtg_sp</stp>
        <stp>[hybrids_03.xlsx]tkrBBG!R171C19</stp>
        <tr r="S171" s="1"/>
      </tp>
      <tp t="s">
        <v>#N/A N/A</v>
        <stp/>
        <stp>##V3_BDPV12</stp>
        <stp>AX691342 Corp</stp>
        <stp>rtg_sp</stp>
        <stp>[hybrids_03.xlsx]tkrBBG!R188C19</stp>
        <tr r="S188" s="1"/>
      </tp>
      <tp>
        <v>4.625</v>
        <stp/>
        <stp>##V3_BDPV12</stp>
        <stp>AT214434 Corp</stp>
        <stp>coupon</stp>
        <stp>[hybrids_03.xlsx]tkrBBG!R159C9</stp>
        <tr r="I159" s="1"/>
      </tp>
      <tp t="s">
        <v>LHAGR</v>
        <stp/>
        <stp>##V3_BDPV12</stp>
        <stp>UV429459 Corp</stp>
        <stp>ticker</stp>
        <stp>[hybrids_03.xlsx]tkrBBG!R166C8</stp>
        <tr r="H166" s="1"/>
      </tp>
      <tp>
        <v>399.2022705078125</v>
        <stp/>
        <stp>##V3_BDPV12</stp>
        <stp>AM714338 Corp</stp>
        <stp>blp_i_sprd_mid</stp>
        <stp>[hybrids_03.xlsx]tkrBBG!R139C17</stp>
        <tr r="Q139" s="1"/>
      </tp>
      <tp t="s">
        <v>ENBW 1 5/8 08/05/79</v>
        <stp/>
        <stp>##V3_BDPV12</stp>
        <stp>XS2035564629 Corp</stp>
        <stp>security_name</stp>
        <stp>[hybrids_03.xlsx]sectorTable!R24C6</stp>
        <tr r="F24" s="3"/>
      </tp>
      <tp>
        <v>3</v>
        <stp/>
        <stp>##V3_BDPV12</stp>
        <stp>EK888464 Corp</stp>
        <stp>coupon</stp>
        <stp>[hybrids_03.xlsx]tkrBBG!R141C9</stp>
        <tr r="I141" s="1"/>
      </tp>
      <tp>
        <v>1364.1837158203125</v>
        <stp/>
        <stp>##V3_BDPV12</stp>
        <stp>AM679347 Corp</stp>
        <stp>blp_i_sprd_mid</stp>
        <stp>[hybrids_03.xlsx]tkrBBG!R193C17</stp>
        <tr r="Q193" s="1"/>
      </tp>
      <tp t="s">
        <v>ENELIM 3 3/8 11/24/81</v>
        <stp/>
        <stp>##V3_BDPV12</stp>
        <stp>XS1713463559 Corp</stp>
        <stp>security_name</stp>
        <stp>[hybrids_03.xlsx]sectorTable!R13C6</stp>
        <tr r="F13" s="3"/>
      </tp>
      <tp>
        <v>4.75</v>
        <stp/>
        <stp>##V3_BDPV12</stp>
        <stp>AM714338 Corp</stp>
        <stp>coupon</stp>
        <stp>[hybrids_03.xlsx]tkrBBG!R139C9</stp>
        <tr r="I139" s="1"/>
      </tp>
      <tp t="s">
        <v>ORSTED</v>
        <stp/>
        <stp>##V3_BDPV12</stp>
        <stp>ZQ804479 Corp</stp>
        <stp>ticker</stp>
        <stp>[hybrids_03.xlsx]tkrBBG!R144C8</stp>
        <tr r="H144" s="1"/>
      </tp>
      <tp>
        <v>2.75</v>
        <stp/>
        <stp>##V3_BDPV12</stp>
        <stp>EK858851 Corp</stp>
        <stp>coupon</stp>
        <stp>[hybrids_03.xlsx]tkrBBG!R111C9</stp>
        <tr r="I111" s="1"/>
      </tp>
      <tp>
        <v>398.18621826171875</v>
        <stp/>
        <stp>##V3_BDPV12</stp>
        <stp>EK811579 Corp</stp>
        <stp>blp_i_sprd_mid</stp>
        <stp>[hybrids_03.xlsx]tkrBBG!R161C17</stp>
        <tr r="Q161" s="1"/>
      </tp>
      <tp>
        <v>479.82366943359375</v>
        <stp/>
        <stp>##V3_BDPV12</stp>
        <stp>AO971106 Corp</stp>
        <stp>blp_i_sprd_mid</stp>
        <stp>[hybrids_03.xlsx]tkrBBG!R173C17</stp>
        <tr r="Q173" s="1"/>
      </tp>
      <tp t="s">
        <v>ORAFP 5 1/4 PERP</v>
        <stp/>
        <stp>##V3_BDPV12</stp>
        <stp>XS1028599287 Corp</stp>
        <stp>security_name</stp>
        <stp>[hybrids_03.xlsx]sectorTable!R15C5</stp>
        <tr r="E15" s="3"/>
      </tp>
      <tp t="s">
        <v>BB+</v>
        <stp/>
        <stp>##V3_BDPV12</stp>
        <stp>AV915324 Corp</stp>
        <stp>bb_composite</stp>
        <stp>[hybrids_03.xlsx]tkrBBG!R4C20</stp>
        <tr r="T4" s="1"/>
      </tp>
      <tp>
        <v>6.75</v>
        <stp/>
        <stp>##V3_BDPV12</stp>
        <stp>QJ201812 Corp</stp>
        <stp>coupon</stp>
        <stp>[hybrids_03.xlsx]tkrBBG!R50C9</stp>
        <tr r="I50" s="1"/>
      </tp>
      <tp t="s">
        <v>EUR</v>
        <stp/>
        <stp>##V3_BDPV12</stp>
        <stp>AM938782 Corp</stp>
        <stp>crncy</stp>
        <stp>[hybrids_03.xlsx]sectorTable!R23C17</stp>
        <tr r="Q23" s="3"/>
      </tp>
      <tp t="s">
        <v>BAYNGR</v>
        <stp/>
        <stp>##V3_BDPV12</stp>
        <stp>EK834863 Corp</stp>
        <stp>ticker</stp>
        <stp>[hybrids_03.xlsx]tkrBBG!R6C8</stp>
        <tr r="H6" s="1"/>
      </tp>
      <tp>
        <v>2.5019999999999998</v>
        <stp/>
        <stp>##V3_BDPV12</stp>
        <stp>ZP707724 Corp</stp>
        <stp>coupon</stp>
        <stp>[hybrids_03.xlsx]tkrBBG!R76C9</stp>
        <tr r="I76" s="1"/>
      </tp>
      <tp>
        <v>320.1446595156425</v>
        <stp/>
        <stp>##V3_BDPV12</stp>
        <stp>ZP454068 Corp</stp>
        <stp>yas_ispread</stp>
        <stp>[hybrids_03.xlsx]sectorTable!R9C12</stp>
        <tr r="L9" s="3"/>
      </tp>
      <tp>
        <v>6.375</v>
        <stp/>
        <stp>##V3_BDPV12</stp>
        <stp>EJ814830 Corp</stp>
        <stp>coupon</stp>
        <stp>[hybrids_03.xlsx]tkrBBG!R53C9</stp>
        <tr r="I53" s="1"/>
      </tp>
      <tp>
        <v>5</v>
        <stp/>
        <stp>##V3_BDPV12</stp>
        <stp>EK024568 Corp</stp>
        <stp>coupon</stp>
        <stp>[hybrids_03.xlsx]tkrBBG!R98C9</stp>
        <tr r="I98" s="1"/>
      </tp>
      <tp>
        <v>3.25</v>
        <stp/>
        <stp>##V3_BDPV12</stp>
        <stp>AW770805 Corp</stp>
        <stp>coupon</stp>
        <stp>[hybrids_03.xlsx]tkrBBG!R90C9</stp>
        <tr r="I90" s="1"/>
      </tp>
      <tp>
        <v>4.375</v>
        <stp/>
        <stp>##V3_BDPV12</stp>
        <stp>BK115993 Corp</stp>
        <stp>coupon</stp>
        <stp>[hybrids_03.xlsx]tkrBBG!R40C9</stp>
        <tr r="I40" s="1"/>
      </tp>
      <tp>
        <v>2.875</v>
        <stp/>
        <stp>##V3_BDPV12</stp>
        <stp>AZ207706 Corp</stp>
        <stp>coupon</stp>
        <stp>[hybrids_03.xlsx]tkrBBG!R14C9</stp>
        <tr r="I14" s="1"/>
      </tp>
      <tp>
        <v>1.625</v>
        <stp/>
        <stp>##V3_BDPV12</stp>
        <stp>AZ208021 Corp</stp>
        <stp>coupon</stp>
        <stp>[hybrids_03.xlsx]tkrBBG!R13C9</stp>
        <tr r="I13" s="1"/>
      </tp>
      <tp>
        <v>2.75</v>
        <stp/>
        <stp>##V3_BDPV12</stp>
        <stp>AZ018655 Corp</stp>
        <stp>coupon</stp>
        <stp>[hybrids_03.xlsx]tkrBBG!R16C9</stp>
        <tr r="I16" s="1"/>
      </tp>
      <tp t="s">
        <v>EUR</v>
        <stp/>
        <stp>##V3_BDPV12</stp>
        <stp>AR738776 Corp</stp>
        <stp>crncy</stp>
        <stp>[hybrids_03.xlsx]sectorTable!R34C17</stp>
        <tr r="Q34" s="3"/>
      </tp>
      <tp>
        <v>4</v>
        <stp/>
        <stp>##V3_BDPV12</stp>
        <stp>EK508481 Corp</stp>
        <stp>coupon</stp>
        <stp>[hybrids_03.xlsx]tkrBBG!R63C9</stp>
        <tr r="I63" s="1"/>
      </tp>
      <tp t="s">
        <v>BB</v>
        <stp/>
        <stp>##V3_BDPV12</stp>
        <stp>ZR655675 Corp</stp>
        <stp>bb_composite</stp>
        <stp>[hybrids_03.xlsx]sectorTable!R34C16</stp>
        <tr r="P34" s="3"/>
      </tp>
      <tp t="s">
        <v>BBB-</v>
        <stp/>
        <stp>##V3_BDPV12</stp>
        <stp>ZR363806 Corp</stp>
        <stp>bb_composite</stp>
        <stp>[hybrids_03.xlsx]sectorTable!R19C15</stp>
        <tr r="O19" s="3"/>
      </tp>
      <tp t="s">
        <v>NR</v>
        <stp/>
        <stp>##V3_BDPV12</stp>
        <stp>ZR441424 Corp</stp>
        <stp>bb_composite</stp>
        <stp>[hybrids_03.xlsx]sectorTable!R18C16</stp>
        <tr r="P18" s="3"/>
      </tp>
      <tp t="s">
        <v>BBB</v>
        <stp/>
        <stp>##V3_BDPV12</stp>
        <stp>AS146424 Corp</stp>
        <stp>bb_composite</stp>
        <stp>[hybrids_03.xlsx]sectorTable!R39C15</stp>
        <tr r="O39" s="3"/>
      </tp>
      <tp>
        <v>327.86070051109658</v>
        <stp/>
        <stp>##V3_BDPV12</stp>
        <stp>QJ937853 Corp</stp>
        <stp>yas_ispread</stp>
        <stp>[hybrids_03.xlsx]tkrBBG!R2C16</stp>
        <tr r="P2" s="1"/>
      </tp>
      <tp t="s">
        <v>XS2010039548</v>
        <stp/>
        <stp>##V3_BDPV12</stp>
        <stp>ZQ100348 Corp</stp>
        <stp>ID_ISIN</stp>
        <stp>[hybrids_03.xlsx]tkrBBG!R29C6</stp>
        <tr r="F29" s="1"/>
      </tp>
      <tp>
        <v>335.41515755856864</v>
        <stp/>
        <stp>##V3_BDPV12</stp>
        <stp>QJ937566 Corp</stp>
        <stp>yas_ispread</stp>
        <stp>[hybrids_03.xlsx]tkrBBG!R5C16</stp>
        <tr r="P5" s="1"/>
      </tp>
      <tp t="s">
        <v>EUR</v>
        <stp/>
        <stp>##V3_BDPV12</stp>
        <stp>XS1490960942 Corp</stp>
        <stp>crncy</stp>
        <stp>[hybrids_03.xlsx]issuerTable!R68C5</stp>
        <tr r="E68" s="5"/>
      </tp>
      <tp>
        <v>2.1240000000000001</v>
        <stp/>
        <stp>##V3_BDPV12</stp>
        <stp>AP909674 Corp</stp>
        <stp>coupon</stp>
        <stp>[hybrids_03.xlsx]tkrBBG!R167C9</stp>
        <tr r="I167" s="1"/>
      </tp>
      <tp>
        <v>255.74595642089844</v>
        <stp/>
        <stp>##V3_BDPV12</stp>
        <stp>EJ670730 Corp</stp>
        <stp>blp_i_sprd_mid</stp>
        <stp>[hybrids_03.xlsx]tkrBBG!R118C17</stp>
        <tr r="Q118" s="1"/>
      </tp>
      <tp>
        <v>3.375</v>
        <stp/>
        <stp>##V3_BDPV12</stp>
        <stp>EK872764 Corp</stp>
        <stp>coupon</stp>
        <stp>[hybrids_03.xlsx]tkrBBG!R128C9</stp>
        <tr r="I128" s="1"/>
      </tp>
      <tp t="s">
        <v>SBBBSS</v>
        <stp/>
        <stp>##V3_BDPV12</stp>
        <stp>ZS235422 Corp</stp>
        <stp>ticker</stp>
        <stp>[hybrids_03.xlsx]tkrBBG!R176C8</stp>
        <tr r="H176" s="1"/>
      </tp>
      <tp>
        <v>467.75173950195313</v>
        <stp/>
        <stp>##V3_BDPV12</stp>
        <stp>EK024610 Corp</stp>
        <stp>blp_i_sprd_mid</stp>
        <stp>[hybrids_03.xlsx]tkrBBG!R101C17</stp>
        <tr r="Q101" s="1"/>
      </tp>
      <tp>
        <v>3.5</v>
        <stp/>
        <stp>##V3_BDPV12</stp>
        <stp>EK858869 Corp</stp>
        <stp>coupon</stp>
        <stp>[hybrids_03.xlsx]tkrBBG!R112C9</stp>
        <tr r="I112" s="1"/>
      </tp>
      <tp t="s">
        <v>27/06/2028</v>
        <stp/>
        <stp>##V3_BDPV12</stp>
        <stp>XS1799939027 Corp</stp>
        <stp>nxt_call_dt</stp>
        <stp>[hybrids_03.xlsx]issuerTable!R4C7</stp>
        <tr r="G4" s="5"/>
      </tp>
      <tp>
        <v>4</v>
        <stp/>
        <stp>##V3_BDPV12</stp>
        <stp>EK642935 Corp</stp>
        <stp>coupon</stp>
        <stp>[hybrids_03.xlsx]tkrBBG!R168C9</stp>
        <tr r="I168" s="1"/>
      </tp>
      <tp t="s">
        <v>20/03/2022</v>
        <stp/>
        <stp>##V3_BDPV12</stp>
        <stp>XS1206540806 Corp</stp>
        <stp>nxt_call_dt</stp>
        <stp>[hybrids_03.xlsx]issuerTable!R4C7</stp>
        <tr r="G4" s="5"/>
      </tp>
      <tp>
        <v>406.83544921875</v>
        <stp/>
        <stp>##V3_BDPV12</stp>
        <stp>AN880326 Corp</stp>
        <stp>blp_i_sprd_mid</stp>
        <stp>[hybrids_03.xlsx]tkrBBG!R158C17</stp>
        <tr r="Q158" s="1"/>
      </tp>
      <tp>
        <v>373.90811157226563</v>
        <stp/>
        <stp>##V3_BDPV12</stp>
        <stp>AN880322 Corp</stp>
        <stp>blp_i_sprd_mid</stp>
        <stp>[hybrids_03.xlsx]tkrBBG!R153C17</stp>
        <tr r="Q153" s="1"/>
      </tp>
      <tp>
        <v>333.488525390625</v>
        <stp/>
        <stp>##V3_BDPV12</stp>
        <stp>BK293686 Corp</stp>
        <stp>blp_i_sprd_mid</stp>
        <stp>[hybrids_03.xlsx]tkrBBG!R138C17</stp>
        <tr r="Q138" s="1"/>
      </tp>
      <tp>
        <v>371.09878540039063</v>
        <stp/>
        <stp>##V3_BDPV12</stp>
        <stp>EK811633 Corp</stp>
        <stp>blp_i_sprd_mid</stp>
        <stp>[hybrids_03.xlsx]tkrBBG!R152C17</stp>
        <tr r="Q152" s="1"/>
      </tp>
      <tp>
        <v>4.75</v>
        <stp/>
        <stp>##V3_BDPV12</stp>
        <stp>QJ190690 Corp</stp>
        <stp>coupon</stp>
        <stp>[hybrids_03.xlsx]tkrBBG!R48C9</stp>
        <tr r="I48" s="1"/>
      </tp>
      <tp>
        <v>0.95</v>
        <stp/>
        <stp>##V3_BDPV12</stp>
        <stp>ZQ099270 Corp</stp>
        <stp>coupon</stp>
        <stp>[hybrids_03.xlsx]tkrBBG!R28C9</stp>
        <tr r="I28" s="1"/>
      </tp>
      <tp>
        <v>3.75</v>
        <stp/>
        <stp>##V3_BDPV12</stp>
        <stp>QZ498658 Corp</stp>
        <stp>coupon</stp>
        <stp>[hybrids_03.xlsx]tkrBBG!R70C9</stp>
        <tr r="I70" s="1"/>
      </tp>
      <tp>
        <v>1.6</v>
        <stp/>
        <stp>##V3_BDPV12</stp>
        <stp>ZQ100348 Corp</stp>
        <stp>coupon</stp>
        <stp>[hybrids_03.xlsx]tkrBBG!R29C9</stp>
        <tr r="I29" s="1"/>
      </tp>
      <tp>
        <v>4.5</v>
        <stp/>
        <stp>##V3_BDPV12</stp>
        <stp>EK814844 Corp</stp>
        <stp>coupon</stp>
        <stp>[hybrids_03.xlsx]tkrBBG!R34C9</stp>
        <tr r="I34" s="1"/>
      </tp>
      <tp>
        <v>2.625</v>
        <stp/>
        <stp>##V3_BDPV12</stp>
        <stp>EK755342 Corp</stp>
        <stp>coupon</stp>
        <stp>[hybrids_03.xlsx]tkrBBG!R46C9</stp>
        <tr r="I46" s="1"/>
      </tp>
      <tp>
        <v>1.375</v>
        <stp/>
        <stp>##V3_BDPV12</stp>
        <stp>AQ711148 Corp</stp>
        <stp>coupon</stp>
        <stp>[hybrids_03.xlsx]tkrBBG!R88C9</stp>
        <tr r="I88" s="1"/>
      </tp>
      <tp>
        <v>4.875</v>
        <stp/>
        <stp>##V3_BDPV12</stp>
        <stp>EK856946 Corp</stp>
        <stp>coupon</stp>
        <stp>[hybrids_03.xlsx]tkrBBG!R22C9</stp>
        <tr r="I22" s="1"/>
      </tp>
      <tp>
        <v>7</v>
        <stp/>
        <stp>##V3_BDPV12</stp>
        <stp>EJ606316 Corp</stp>
        <stp>coupon</stp>
        <stp>[hybrids_03.xlsx]tkrBBG!R57C9</stp>
        <tr r="I57" s="1"/>
      </tp>
      <tp>
        <v>2.875</v>
        <stp/>
        <stp>##V3_BDPV12</stp>
        <stp>AN206662 Corp</stp>
        <stp>coupon</stp>
        <stp>[hybrids_03.xlsx]tkrBBG!R93C9</stp>
        <tr r="I93" s="1"/>
      </tp>
      <tp>
        <v>2.875</v>
        <stp/>
        <stp>##V3_BDPV12</stp>
        <stp>AR776117 Corp</stp>
        <stp>coupon</stp>
        <stp>[hybrids_03.xlsx]tkrBBG!R31C9</stp>
        <tr r="I31" s="1"/>
      </tp>
      <tp>
        <v>3.875</v>
        <stp/>
        <stp>##V3_BDPV12</stp>
        <stp>AR738797 Corp</stp>
        <stp>coupon</stp>
        <stp>[hybrids_03.xlsx]tkrBBG!R75C9</stp>
        <tr r="I75" s="1"/>
      </tp>
      <tp>
        <v>19.572743189775583</v>
        <stp/>
        <stp>##V3_BDPV12</stp>
        <stp>XS1721244371 Corp</stp>
        <stp>interval_std_dev</stp>
        <stp>[hybrids_03.xlsx]sectorTable!R33C33</stp>
        <stp>calc_interval=30d</stp>
        <stp>market_data_override=sp210</stp>
        <tr r="AG33" s="3"/>
      </tp>
      <tp t="s">
        <v>XS1294343337</v>
        <stp/>
        <stp>##V3_BDPV12</stp>
        <stp>QJ993374 Corp</stp>
        <stp>ID_ISIN</stp>
        <stp>[hybrids_03.xlsx]tkrBBG!R32C6</stp>
        <tr r="F32" s="1"/>
      </tp>
      <tp t="s">
        <v>USQ12441AB91</v>
        <stp/>
        <stp>##V3_BDPV12</stp>
        <stp>QJ201812 Corp</stp>
        <stp>ID_ISIN</stp>
        <stp>[hybrids_03.xlsx]tkrBBG!R50C6</stp>
        <tr r="F50" s="1"/>
      </tp>
      <tp t="s">
        <v>BB+</v>
        <stp/>
        <stp>##V3_BDPV12</stp>
        <stp>EK872764 Corp</stp>
        <stp>bb_composite</stp>
        <stp>[hybrids_03.xlsx]sectorTable!R10C16</stp>
        <tr r="P10" s="3"/>
      </tp>
      <tp t="s">
        <v>N</v>
        <stp/>
        <stp>##V3_BDPV12</stp>
        <stp>EK352403 Corp</stp>
        <stp>green_bond_loan_indicator</stp>
        <stp>[hybrids_03.xlsx]tkrBBG!R7C21</stp>
        <tr r="U7" s="1"/>
      </tp>
      <tp>
        <v>2.75</v>
        <stp/>
        <stp>##V3_BDPV12</stp>
        <stp>AU216832 Corp</stp>
        <stp>coupon</stp>
        <stp>[hybrids_03.xlsx]tkrBBG!R149C9</stp>
        <tr r="I149" s="1"/>
      </tp>
      <tp t="s">
        <v>BBB-</v>
        <stp/>
        <stp>##V3_BDPV12</stp>
        <stp>AZ851393 Corp</stp>
        <stp>rtg_sp</stp>
        <stp>[hybrids_03.xlsx]tkrBBG!R107C19</stp>
        <tr r="S107" s="1"/>
      </tp>
      <tp t="s">
        <v>EUR</v>
        <stp/>
        <stp>##V3_BDPV12</stp>
        <stp>XS1731823255 Corp</stp>
        <stp>crncy</stp>
        <stp>[hybrids_03.xlsx]issuerTable!R69C5</stp>
        <tr r="E69" s="5"/>
      </tp>
      <tp>
        <v>2.125</v>
        <stp/>
        <stp>##V3_BDPV12</stp>
        <stp>AS146424 Corp</stp>
        <stp>coupon</stp>
        <stp>[hybrids_03.xlsx]tkrBBG!R169C9</stp>
        <tr r="I169" s="1"/>
      </tp>
      <tp t="s">
        <v>27/06/2024</v>
        <stp/>
        <stp>##V3_BDPV12</stp>
        <stp>XS1799938995 Corp</stp>
        <stp>nxt_call_dt</stp>
        <stp>[hybrids_03.xlsx]issuerTable!R4C7</stp>
        <tr r="G4" s="5"/>
      </tp>
      <tp t="s">
        <v>17/06/2025</v>
        <stp/>
        <stp>##V3_BDPV12</stp>
        <stp>XS2187689034 Corp</stp>
        <stp>nxt_call_dt</stp>
        <stp>[hybrids_03.xlsx]issuerTable!R4C7</stp>
        <tr r="G4" s="5"/>
      </tp>
      <tp t="s">
        <v>20/03/2030</v>
        <stp/>
        <stp>##V3_BDPV12</stp>
        <stp>XS1206541366 Corp</stp>
        <stp>nxt_call_dt</stp>
        <stp>[hybrids_03.xlsx]issuerTable!R4C7</stp>
        <tr r="G4" s="5"/>
      </tp>
      <tp t="s">
        <v>17/06/2029</v>
        <stp/>
        <stp>##V3_BDPV12</stp>
        <stp>XS2187689380 Corp</stp>
        <stp>nxt_call_dt</stp>
        <stp>[hybrids_03.xlsx]issuerTable!R4C7</stp>
        <tr r="G4" s="5"/>
      </tp>
      <tp t="s">
        <v>NGGLN</v>
        <stp/>
        <stp>##V3_BDPV12</stp>
        <stp>ZR363806 Corp</stp>
        <stp>ticker</stp>
        <stp>[hybrids_03.xlsx]tkrBBG!R131C8</stp>
        <tr r="H131" s="1"/>
      </tp>
      <tp>
        <v>1.875</v>
        <stp/>
        <stp>##V3_BDPV12</stp>
        <stp>BK184880 Corp</stp>
        <stp>coupon</stp>
        <stp>[hybrids_03.xlsx]tkrBBG!R108C9</stp>
        <tr r="I108" s="1"/>
      </tp>
      <tp>
        <v>337.06423950195313</v>
        <stp/>
        <stp>##V3_BDPV12</stp>
        <stp>EK872764 Corp</stp>
        <stp>blp_i_sprd_mid</stp>
        <stp>[hybrids_03.xlsx]tkrBBG!R128C17</stp>
        <tr r="Q128" s="1"/>
      </tp>
      <tp>
        <v>350.28570556640625</v>
        <stp/>
        <stp>##V3_BDPV12</stp>
        <stp>EJ811600 Corp</stp>
        <stp>blp_i_sprd_mid</stp>
        <stp>[hybrids_03.xlsx]tkrBBG!R154C17</stp>
        <tr r="Q154" s="1"/>
      </tp>
      <tp t="s">
        <v>BB+</v>
        <stp/>
        <stp>##V3_BDPV12</stp>
        <stp>ZQ512606 Corp</stp>
        <stp>bb_composite</stp>
        <stp>[hybrids_03.xlsx]tkrBBG!R8C20</stp>
        <tr r="T8" s="1"/>
      </tp>
      <tp>
        <v>5.625</v>
        <stp/>
        <stp>##V3_BDPV12</stp>
        <stp>QJ190880 Corp</stp>
        <stp>coupon</stp>
        <stp>[hybrids_03.xlsx]tkrBBG!R49C9</stp>
        <tr r="I49" s="1"/>
      </tp>
      <tp>
        <v>6.25</v>
        <stp/>
        <stp>##V3_BDPV12</stp>
        <stp>QJ201811 Corp</stp>
        <stp>coupon</stp>
        <stp>[hybrids_03.xlsx]tkrBBG!R51C9</stp>
        <tr r="I51" s="1"/>
      </tp>
      <tp t="s">
        <v>SOLBBB</v>
        <stp/>
        <stp>##V3_BDPV12</stp>
        <stp>QJ937566 Corp</stp>
        <stp>ticker</stp>
        <stp>[hybrids_03.xlsx]tkrBBG!R5C8</stp>
        <tr r="H5" s="1"/>
      </tp>
      <tp>
        <v>284.41054590331026</v>
        <stp/>
        <stp>##V3_BDPV12</stp>
        <stp>AW875570 Corp</stp>
        <stp>yas_ispread</stp>
        <stp>[hybrids_03.xlsx]sectorTable!R9C11</stp>
        <tr r="K9" s="3"/>
      </tp>
      <tp>
        <v>3.5</v>
        <stp/>
        <stp>##V3_BDPV12</stp>
        <stp>EK864970 Corp</stp>
        <stp>coupon</stp>
        <stp>[hybrids_03.xlsx]tkrBBG!R56C9</stp>
        <tr r="I56" s="1"/>
      </tp>
      <tp>
        <v>1.8740000000000001</v>
        <stp/>
        <stp>##V3_BDPV12</stp>
        <stp>BG013162 Corp</stp>
        <stp>coupon</stp>
        <stp>[hybrids_03.xlsx]tkrBBG!R83C9</stp>
        <tr r="I83" s="1"/>
      </tp>
      <tp>
        <v>13.550623721579839</v>
        <stp/>
        <stp>##V3_BDPV12</stp>
        <stp>XS2035564975 Corp</stp>
        <stp>interval_std_dev</stp>
        <stp>[hybrids_03.xlsx]sectorTable!R24C33</stp>
        <stp>calc_interval=30d</stp>
        <stp>market_data_override=sp210</stp>
        <tr r="AG24" s="3"/>
      </tp>
      <tp>
        <v>4.875</v>
        <stp/>
        <stp>##V3_BDPV12</stp>
        <stp>AU654475 Corp</stp>
        <stp>coupon</stp>
        <stp>[hybrids_03.xlsx]tkrBBG!R80C9</stp>
        <tr r="I80" s="1"/>
      </tp>
      <tp>
        <v>1.25</v>
        <stp/>
        <stp>##V3_BDPV12</stp>
        <stp>BJ924355 Corp</stp>
        <stp>coupon</stp>
        <stp>[hybrids_03.xlsx]tkrBBG!R27C9</stp>
        <tr r="I27" s="1"/>
      </tp>
      <tp>
        <v>4</v>
        <stp/>
        <stp>##V3_BDPV12</stp>
        <stp>AU669900 Corp</stp>
        <stp>coupon</stp>
        <stp>[hybrids_03.xlsx]tkrBBG!R96C9</stp>
        <tr r="I96" s="1"/>
      </tp>
      <tp>
        <v>32.244850186300233</v>
        <stp/>
        <stp>##V3_BDPV12</stp>
        <stp>XS1501167164 Corp</stp>
        <stp>interval_std_dev</stp>
        <stp>[hybrids_03.xlsx]sectorTable!R28C33</stp>
        <stp>calc_interval=30d</stp>
        <stp>market_data_override=sp210</stp>
        <tr r="AG28" s="3"/>
      </tp>
      <tp t="s">
        <v>USQ12441AA19</v>
        <stp/>
        <stp>##V3_BDPV12</stp>
        <stp>QJ201811 Corp</stp>
        <stp>ID_ISIN</stp>
        <stp>[hybrids_03.xlsx]tkrBBG!R51C6</stp>
        <tr r="F51" s="1"/>
      </tp>
      <tp t="s">
        <v>BBB+</v>
        <stp/>
        <stp>##V3_BDPV12</stp>
        <stp>BK123260 Corp</stp>
        <stp>bb_composite</stp>
        <stp>[hybrids_03.xlsx]sectorTable!R20C16</stp>
        <tr r="P20" s="3"/>
      </tp>
      <tp t="s">
        <v>FR0013464922</v>
        <stp/>
        <stp>##V3_BDPV12</stp>
        <stp>ZQ782646 Corp</stp>
        <stp>ID_ISIN</stp>
        <stp>[hybrids_03.xlsx]tkrBBG!R99C6</stp>
        <tr r="F99" s="1"/>
      </tp>
      <tp t="s">
        <v>ENBW</v>
        <stp/>
        <stp>##V3_BDPV12</stp>
        <stp>EK117900 Corp</stp>
        <stp>ticker</stp>
        <stp>[hybrids_03.xlsx]tkrBBG!R105C8</stp>
        <tr r="H105" s="1"/>
      </tp>
      <tp t="s">
        <v>EDF</v>
        <stp/>
        <stp>##V3_BDPV12</stp>
        <stp>EJ530879 Corp</stp>
        <stp>ticker</stp>
        <stp>[hybrids_03.xlsx]tkrBBG!R102C8</stp>
        <tr r="H102" s="1"/>
      </tp>
      <tp t="s">
        <v>Baa2</v>
        <stp/>
        <stp>##V3_BDPV12</stp>
        <stp>UV853118 Corp</stp>
        <stp>rtg_moody</stp>
        <stp>[hybrids_03.xlsx]tkrBBG!R30C18</stp>
        <tr r="R30" s="1"/>
      </tp>
      <tp>
        <v>3.375</v>
        <stp/>
        <stp>##V3_BDPV12</stp>
        <stp>QZ716550 Corp</stp>
        <stp>coupon</stp>
        <stp>[hybrids_03.xlsx]tkrBBG!R106C9</stp>
        <tr r="I106" s="1"/>
      </tp>
      <tp t="s">
        <v>Baa2</v>
        <stp/>
        <stp>##V3_BDPV12</stp>
        <stp>QJ993374 Corp</stp>
        <stp>rtg_moody</stp>
        <stp>[hybrids_03.xlsx]tkrBBG!R32C18</stp>
        <tr r="R32" s="1"/>
      </tp>
      <tp t="s">
        <v>SBBBSS 4 5/8 PERP</v>
        <stp/>
        <stp>##V3_BDPV12</stp>
        <stp>ZS235422 Corp</stp>
        <stp>security name</stp>
        <stp>[hybrids_03.xlsx]tkrBBG!R176C7</stp>
        <tr r="G176" s="1"/>
      </tp>
      <tp t="s">
        <v>#N/A N/A</v>
        <stp/>
        <stp>##V3_BDPV12</stp>
        <stp>ZR457518 Corp</stp>
        <stp>rtg_moody</stp>
        <stp>[hybrids_03.xlsx]tkrBBG!R21C18</stp>
        <tr r="R21" s="1"/>
      </tp>
      <tp>
        <v>2.2490000000000001</v>
        <stp/>
        <stp>##V3_BDPV12</stp>
        <stp>ZP989429 Corp</stp>
        <stp>coupon</stp>
        <stp>[hybrids_03.xlsx]tkrBBG!R172C9</stp>
        <tr r="I172" s="1"/>
      </tp>
      <tp t="s">
        <v>ENBW 3 3/8 04/05/77</v>
        <stp/>
        <stp>##V3_BDPV12</stp>
        <stp>QZ716550 Corp</stp>
        <stp>security name</stp>
        <stp>[hybrids_03.xlsx]tkrBBG!R106C7</stp>
        <tr r="G106" s="1"/>
      </tp>
      <tp t="s">
        <v>ARNDTN</v>
        <stp/>
        <stp>##V3_BDPV12</stp>
        <stp>AZ576858 Corp</stp>
        <stp>ticker</stp>
        <stp>[hybrids_03.xlsx]tkrBBG!R180C8</stp>
        <tr r="H180" s="1"/>
      </tp>
      <tp>
        <v>697.1480712890625</v>
        <stp/>
        <stp>##V3_BDPV12</stp>
        <stp>AW798439 Corp</stp>
        <stp>blp_i_sprd_mid</stp>
        <stp>[hybrids_03.xlsx]tkrBBG!R163C17</stp>
        <tr r="Q163" s="1"/>
      </tp>
      <tp>
        <v>435.79067993164063</v>
        <stp/>
        <stp>##V3_BDPV12</stp>
        <stp>AZ207973 Corp</stp>
        <stp>blp_i_sprd_mid</stp>
        <stp>[hybrids_03.xlsx]tkrBBG!R182C17</stp>
        <tr r="Q182" s="1"/>
      </tp>
      <tp t="s">
        <v>ULFP</v>
        <stp/>
        <stp>##V3_BDPV12</stp>
        <stp>AS146490 Corp</stp>
        <stp>ticker</stp>
        <stp>[hybrids_03.xlsx]tkrBBG!R170C8</stp>
        <tr r="H170" s="1"/>
      </tp>
      <tp t="s">
        <v>Baa2</v>
        <stp/>
        <stp>##V3_BDPV12</stp>
        <stp>EJ744879 Corp</stp>
        <stp>rtg_moody</stp>
        <stp>[hybrids_03.xlsx]tkrBBG!R87C18</stp>
        <tr r="R87" s="1"/>
      </tp>
      <tp>
        <v>141.7373046875</v>
        <stp/>
        <stp>##V3_BDPV12</stp>
        <stp>AR008123 Corp</stp>
        <stp>blp_i_sprd_mid</stp>
        <stp>[hybrids_03.xlsx]tkrBBG!R140C17</stp>
        <tr r="Q140" s="1"/>
      </tp>
      <tp t="s">
        <v>Ba1</v>
        <stp/>
        <stp>##V3_BDPV12</stp>
        <stp>AL243419 Corp</stp>
        <stp>rtg_moody</stp>
        <stp>[hybrids_03.xlsx]tkrBBG!R18C18</stp>
        <tr r="R18" s="1"/>
      </tp>
      <tp t="s">
        <v>SSELN 3 1/8 PERP</v>
        <stp/>
        <stp>##V3_BDPV12</stp>
        <stp>BK293686 Corp</stp>
        <stp>security name</stp>
        <stp>[hybrids_03.xlsx]tkrBBG!R138C7</stp>
        <tr r="G138" s="1"/>
      </tp>
      <tp t="s">
        <v>VW 3 1/2 PERP</v>
        <stp/>
        <stp>##V3_BDPV12</stp>
        <stp>BJ980509 Corp</stp>
        <stp>security name</stp>
        <stp>[hybrids_03.xlsx]tkrBBG!R156C7</stp>
        <tr r="G156" s="1"/>
      </tp>
      <tp t="s">
        <v>ENBW</v>
        <stp/>
        <stp>##V3_BDPV12</stp>
        <stp>AZ851393 Corp</stp>
        <stp>ticker</stp>
        <stp>[hybrids_03.xlsx]tkrBBG!R107C8</stp>
        <tr r="H107" s="1"/>
      </tp>
      <tp t="s">
        <v>ENELIM 8 3/4 09/24/73</v>
        <stp/>
        <stp>##V3_BDPV12</stp>
        <stp>EJ843360 Corp</stp>
        <stp>security name</stp>
        <stp>[hybrids_03.xlsx]tkrBBG!R123C7</stp>
        <tr r="G123" s="1"/>
      </tp>
      <tp t="s">
        <v>WIEAV 5 PERP</v>
        <stp/>
        <stp>##V3_BDPV12</stp>
        <stp>EK523297 Corp</stp>
        <stp>security name</stp>
        <stp>[hybrids_03.xlsx]tkrBBG!R192C7</stp>
        <tr r="G192" s="1"/>
      </tp>
      <tp>
        <v>23.363621355904336</v>
        <stp/>
        <stp>##V3_BDPV12</stp>
        <stp>XS1799939027 Corp</stp>
        <stp>interval_std_dev</stp>
        <stp>[hybrids_03.xlsx]issuerTable!R4C16</stp>
        <stp>calc_interval=30d</stp>
        <stp>market_data_override=sp210</stp>
        <tr r="P4" s="5"/>
      </tp>
      <tp t="s">
        <v>TELEFO</v>
        <stp/>
        <stp>##V3_BDPV12</stp>
        <stp>EK143492 Corp</stp>
        <stp>ticker</stp>
        <stp>[hybrids_03.xlsx]tkrBBG!R73C8</stp>
        <tr r="H73" s="1"/>
      </tp>
      <tp t="s">
        <v>ORAFP</v>
        <stp/>
        <stp>##V3_BDPV12</stp>
        <stp>EK041235 Corp</stp>
        <stp>ticker</stp>
        <stp>[hybrids_03.xlsx]tkrBBG!R64C8</stp>
        <tr r="H64" s="1"/>
      </tp>
      <tp t="s">
        <v>EDF</v>
        <stp/>
        <stp>##V3_BDPV12</stp>
        <stp>EJ516233 Corp</stp>
        <stp>ticker</stp>
        <stp>[hybrids_03.xlsx]tkrBBG!R97C8</stp>
        <tr r="H97" s="1"/>
      </tp>
      <tp t="s">
        <v>LXSGR</v>
        <stp/>
        <stp>##V3_BDPV12</stp>
        <stp>AL243419 Corp</stp>
        <stp>ticker</stp>
        <stp>[hybrids_03.xlsx]tkrBBG!R18C8</stp>
        <tr r="H18" s="1"/>
      </tp>
      <tp t="s">
        <v>EDF</v>
        <stp/>
        <stp>##V3_BDPV12</stp>
        <stp>EK024532 Corp</stp>
        <stp>ticker</stp>
        <stp>[hybrids_03.xlsx]tkrBBG!R95C8</stp>
        <tr r="H95" s="1"/>
      </tp>
      <tp t="s">
        <v>AMXLMM</v>
        <stp/>
        <stp>##V3_BDPV12</stp>
        <stp>EJ814840 Corp</stp>
        <stp>ticker</stp>
        <stp>[hybrids_03.xlsx]tkrBBG!R54C8</stp>
        <tr r="H54" s="1"/>
      </tp>
      <tp t="s">
        <v>ENGIFP</v>
        <stp/>
        <stp>##V3_BDPV12</stp>
        <stp>AZ371883 Corp</stp>
        <stp>ticker</stp>
        <stp>[hybrids_03.xlsx]tkrBBG!R91C8</stp>
        <tr r="H91" s="1"/>
      </tp>
      <tp t="s">
        <v>Ba1</v>
        <stp/>
        <stp>##V3_BDPV12</stp>
        <stp>AV915324 Corp</stp>
        <stp>rtg_moody</stp>
        <stp>[hybrids_03.xlsx]tkrBBG!R4C18</stp>
        <tr r="R4" s="1"/>
      </tp>
      <tp t="s">
        <v>ORAFP</v>
        <stp/>
        <stp>##V3_BDPV12</stp>
        <stp>EK508523 Corp</stp>
        <stp>ticker</stp>
        <stp>[hybrids_03.xlsx]tkrBBG!R66C8</stp>
        <tr r="H66" s="1"/>
      </tp>
      <tp>
        <v>305.71772493886613</v>
        <stp/>
        <stp>##V3_BDPV12</stp>
        <stp>AU654481 Corp</stp>
        <stp>yas_ispread</stp>
        <stp>[hybrids_03.xlsx]sectorTable!R35C11</stp>
        <tr r="K35" s="3"/>
      </tp>
      <tp>
        <v>29.174574164624786</v>
        <stp/>
        <stp>##V3_BDPV12</stp>
        <stp>FR0013367612 Corp</stp>
        <stp>interval_std_dev</stp>
        <stp>[hybrids_03.xlsx]sectorTable!R11C33</stp>
        <stp>calc_interval=30d</stp>
        <stp>market_data_override=sp210</stp>
        <tr r="AG11" s="3"/>
      </tp>
      <tp>
        <v>2.375</v>
        <stp/>
        <stp>##V3_BDPV12</stp>
        <stp>EK834863 Corp</stp>
        <stp>coupon</stp>
        <stp>[hybrids_03.xlsx]tkrBBG!R6C9</stp>
        <tr r="I6" s="1"/>
      </tp>
      <tp t="s">
        <v>EUR</v>
        <stp/>
        <stp>##V3_BDPV12</stp>
        <stp>UV391246 Corp</stp>
        <stp>crncy</stp>
        <stp>[hybrids_03.xlsx]sectorTable!R12C17</stp>
        <tr r="Q12" s="3"/>
      </tp>
      <tp>
        <v>337.06585427830629</v>
        <stp/>
        <stp>##V3_BDPV12</stp>
        <stp>EK872764 Corp</stp>
        <stp>yas_ispread</stp>
        <stp>[hybrids_03.xlsx]sectorTable!R10C12</stp>
        <tr r="L10" s="3"/>
      </tp>
      <tp t="s">
        <v>XS1115490523</v>
        <stp/>
        <stp>##V3_BDPV12</stp>
        <stp>EK508481 Corp</stp>
        <stp>ID_ISIN</stp>
        <stp>[hybrids_03.xlsx]tkrBBG!R63C6</stp>
        <tr r="F63" s="1"/>
      </tp>
      <tp t="s">
        <v>20/01/2023</v>
        <stp/>
        <stp>##V3_BDPV12</stp>
        <stp>QZ912649 Corp</stp>
        <stp>nxt_call_dt</stp>
        <stp>[hybrids_03.xlsx]tkrBBG!R178C10</stp>
        <tr r="J178" s="1"/>
      </tp>
      <tp t="s">
        <v>FR0013367612</v>
        <stp/>
        <stp>##V3_BDPV12</stp>
        <stp>AU669900 Corp</stp>
        <stp>ID_ISIN</stp>
        <stp>[hybrids_03.xlsx]tkrBBG!R96C6</stp>
        <tr r="F96" s="1"/>
      </tp>
      <tp t="s">
        <v>XS1405777746</v>
        <stp/>
        <stp>##V3_BDPV12</stp>
        <stp>LW253022 Corp</stp>
        <stp>ID_ISIN</stp>
        <stp>[hybrids_03.xlsx]tkrBBG!R61C6</stp>
        <tr r="F61" s="1"/>
      </tp>
      <tp t="s">
        <v>05/05/2027</v>
        <stp/>
        <stp>##V3_BDPV12</stp>
        <stp>AZ851450 Corp</stp>
        <stp>nxt_call_dt</stp>
        <stp>[hybrids_03.xlsx]tkrBBG!R109C10</stp>
        <tr r="J109" s="1"/>
      </tp>
      <tp t="s">
        <v>01/10/2020</v>
        <stp/>
        <stp>##V3_BDPV12</stp>
        <stp>EK808355 Corp</stp>
        <stp>nxt_call_dt</stp>
        <stp>[hybrids_03.xlsx]tkrBBG!R165C10</stp>
        <tr r="J165" s="1"/>
      </tp>
      <tp t="s">
        <v>21/10/2020</v>
        <stp/>
        <stp>##V3_BDPV12</stp>
        <stp>EK858851 Corp</stp>
        <stp>nxt_call_dt</stp>
        <stp>[hybrids_03.xlsx]tkrBBG!R111C10</stp>
        <tr r="J111" s="1"/>
      </tp>
      <tp t="s">
        <v>ENBW</v>
        <stp/>
        <stp>##V3_BDPV12</stp>
        <stp>EK117900 Corp</stp>
        <stp>ticker</stp>
        <stp>[hybrids_03.xlsx]tkrBBG!R104C8</stp>
        <tr r="H104" s="1"/>
      </tp>
      <tp t="s">
        <v>SBRYLN 6 1/2 PERP</v>
        <stp/>
        <stp>##V3_BDPV12</stp>
        <stp>UV309787 Corp</stp>
        <stp>security name</stp>
        <stp>[hybrids_03.xlsx]tkrBBG!R191C7</stp>
        <tr r="G191" s="1"/>
      </tp>
      <tp t="s">
        <v>SOFTBK</v>
        <stp/>
        <stp>##V3_BDPV12</stp>
        <stp>AO262498 Corp</stp>
        <stp>ticker</stp>
        <stp>[hybrids_03.xlsx]tkrBBG!R195C8</stp>
        <tr r="H195" s="1"/>
      </tp>
      <tp t="s">
        <v>Baa3</v>
        <stp/>
        <stp>##V3_BDPV12</stp>
        <stp>ZP482524 Corp</stp>
        <stp>rtg_moody</stp>
        <stp>[hybrids_03.xlsx]tkrBBG!R17C18</stp>
        <tr r="R17" s="1"/>
      </tp>
      <tp t="s">
        <v>VW</v>
        <stp/>
        <stp>##V3_BDPV12</stp>
        <stp>EK811633 Corp</stp>
        <stp>ticker</stp>
        <stp>[hybrids_03.xlsx]tkrBBG!R152C8</stp>
        <tr r="H152" s="1"/>
      </tp>
      <tp>
        <v>499.27691650390625</v>
        <stp/>
        <stp>##V3_BDPV12</stp>
        <stp>ZR668027 Corp</stp>
        <stp>blp_i_sprd_mid</stp>
        <stp>[hybrids_03.xlsx]tkrBBG!R174C17</stp>
        <tr r="Q174" s="1"/>
      </tp>
      <tp>
        <v>441.90957641601563</v>
        <stp/>
        <stp>##V3_BDPV12</stp>
        <stp>AZ576858 Corp</stp>
        <stp>blp_i_sprd_mid</stp>
        <stp>[hybrids_03.xlsx]tkrBBG!R180C17</stp>
        <tr r="Q180" s="1"/>
      </tp>
      <tp t="s">
        <v>ENELIM</v>
        <stp/>
        <stp>##V3_BDPV12</stp>
        <stp>AS640422 Corp</stp>
        <stp>ticker</stp>
        <stp>[hybrids_03.xlsx]tkrBBG!R117C8</stp>
        <tr r="H117" s="1"/>
      </tp>
      <tp>
        <v>3734.89013671875</v>
        <stp/>
        <stp>##V3_BDPV12</stp>
        <stp>UV429459 Corp</stp>
        <stp>blp_i_sprd_mid</stp>
        <stp>[hybrids_03.xlsx]tkrBBG!R166C17</stp>
        <tr r="Q166" s="1"/>
      </tp>
      <tp>
        <v>308.24447631835938</v>
        <stp/>
        <stp>##V3_BDPV12</stp>
        <stp>QZ509895 Corp</stp>
        <stp>blp_i_sprd_mid</stp>
        <stp>[hybrids_03.xlsx]tkrBBG!R184C17</stp>
        <tr r="Q184" s="1"/>
      </tp>
      <tp t="s">
        <v>AKFAST</v>
        <stp/>
        <stp>##V3_BDPV12</stp>
        <stp>AR936992 Corp</stp>
        <stp>ticker</stp>
        <stp>[hybrids_03.xlsx]tkrBBG!R171C8</stp>
        <tr r="H171" s="1"/>
      </tp>
      <tp t="s">
        <v>Ba1</v>
        <stp/>
        <stp>##V3_BDPV12</stp>
        <stp>EK848378 Corp</stp>
        <stp>rtg_moody</stp>
        <stp>[hybrids_03.xlsx]tkrBBG!R55C18</stp>
        <tr r="R55" s="1"/>
      </tp>
      <tp t="s">
        <v>VW 3 7/8 PERP</v>
        <stp/>
        <stp>##V3_BDPV12</stp>
        <stp>AN880326 Corp</stp>
        <stp>security name</stp>
        <stp>[hybrids_03.xlsx]tkrBBG!R158C7</stp>
        <tr r="G158" s="1"/>
      </tp>
      <tp t="s">
        <v>ENELIM 7 3/4 09/10/75</v>
        <stp/>
        <stp>##V3_BDPV12</stp>
        <stp>EJ817236 Corp</stp>
        <stp>security name</stp>
        <stp>[hybrids_03.xlsx]tkrBBG!R121C7</stp>
        <tr r="G121" s="1"/>
      </tp>
      <tp>
        <v>6.1</v>
        <stp/>
        <stp>##V3_BDPV12</stp>
        <stp>QJ787834 Corp</stp>
        <stp>coupon</stp>
        <stp>[hybrids_03.xlsx]tkrBBG!R116C9</stp>
        <tr r="I116" s="1"/>
      </tp>
      <tp>
        <v>272.08505249023438</v>
        <stp/>
        <stp>##V3_BDPV12</stp>
        <stp>AW875570 Corp</stp>
        <stp>blp_i_sprd_mid</stp>
        <stp>[hybrids_03.xlsx]tkrBBG!R147C17</stp>
        <tr r="Q147" s="1"/>
      </tp>
      <tp t="s">
        <v>VW 4 5/8 PERP</v>
        <stp/>
        <stp>##V3_BDPV12</stp>
        <stp>EK131372 Corp</stp>
        <stp>security name</stp>
        <stp>[hybrids_03.xlsx]tkrBBG!R157C7</stp>
        <tr r="G157" s="1"/>
      </tp>
      <tp t="s">
        <v>SSELN 2 3/8 PERP</v>
        <stp/>
        <stp>##V3_BDPV12</stp>
        <stp>EK770296 Corp</stp>
        <stp>security name</stp>
        <stp>[hybrids_03.xlsx]tkrBBG!R137C7</stp>
        <tr r="G137" s="1"/>
      </tp>
      <tp>
        <v>38.179251577812146</v>
        <stp/>
        <stp>##V3_BDPV12</stp>
        <stp>XS0992293901 Corp</stp>
        <stp>interval_std_dev</stp>
        <stp>[hybrids_03.xlsx]sectorTable!R4C33</stp>
        <stp>calc_interval=30d</stp>
        <stp>market_data_override=sp210</stp>
        <tr r="AG4" s="3"/>
      </tp>
      <tp>
        <v>384.96863940251069</v>
        <stp/>
        <stp>##V3_BDPV12</stp>
        <stp>BJ814648 Corp</stp>
        <stp>yas_ispread</stp>
        <stp>[hybrids_03.xlsx]sectorTable!R8C12</stp>
        <tr r="L8" s="3"/>
      </tp>
      <tp t="s">
        <v>TOTAL</v>
        <stp/>
        <stp>##V3_BDPV12</stp>
        <stp>AX895488 Corp</stp>
        <stp>ticker</stp>
        <stp>[hybrids_03.xlsx]tkrBBG!R45C8</stp>
        <tr r="H45" s="1"/>
      </tp>
      <tp t="s">
        <v>FIRMEN</v>
        <stp/>
        <stp>##V3_BDPV12</stp>
        <stp>BJ736567 Corp</stp>
        <stp>ticker</stp>
        <stp>[hybrids_03.xlsx]tkrBBG!R10C8</stp>
        <tr r="H10" s="1"/>
      </tp>
      <tp t="s">
        <v>TELEFO</v>
        <stp/>
        <stp>##V3_BDPV12</stp>
        <stp>AX520482 Corp</stp>
        <stp>ticker</stp>
        <stp>[hybrids_03.xlsx]tkrBBG!R74C8</stp>
        <tr r="H74" s="1"/>
      </tp>
      <tp t="s">
        <v>MRKGR</v>
        <stp/>
        <stp>##V3_BDPV12</stp>
        <stp>EK634166 Corp</stp>
        <stp>ticker</stp>
        <stp>[hybrids_03.xlsx]tkrBBG!R11C8</stp>
        <tr r="H11" s="1"/>
      </tp>
      <tp>
        <v>342.97213334017192</v>
        <stp/>
        <stp>##V3_BDPV12</stp>
        <stp>EK848378 Corp</stp>
        <stp>yas_ispread</stp>
        <stp>[hybrids_03.xlsx]sectorTable!R31C11</stp>
        <tr r="K31" s="3"/>
      </tp>
      <tp>
        <v>398.21894727422193</v>
        <stp/>
        <stp>##V3_BDPV12</stp>
        <stp>EK811579 Corp</stp>
        <stp>yas_ispread</stp>
        <stp>[hybrids_03.xlsx]sectorTable!R30C12</stp>
        <tr r="L30" s="3"/>
      </tp>
      <tp>
        <v>220.94437813774732</v>
        <stp/>
        <stp>##V3_BDPV12</stp>
        <stp>ZQ804479 Corp</stp>
        <stp>yas_ispread</stp>
        <stp>[hybrids_03.xlsx]sectorTable!R22C12</stp>
        <tr r="L22" s="3"/>
      </tp>
      <tp>
        <v>350.44604880921156</v>
        <stp/>
        <stp>##V3_BDPV12</stp>
        <stp>ZR796682 Corp</stp>
        <stp>yas_ispread</stp>
        <stp>[hybrids_03.xlsx]sectorTable!R27C11</stp>
        <tr r="K27" s="3"/>
      </tp>
      <tp>
        <v>262.60583326016678</v>
        <stp/>
        <stp>##V3_BDPV12</stp>
        <stp>ZP870673 Corp</stp>
        <stp>yas_ispread</stp>
        <stp>[hybrids_03.xlsx]sectorTable!R23C12</stp>
        <tr r="L23" s="3"/>
      </tp>
      <tp>
        <v>367.63512652637138</v>
        <stp/>
        <stp>##V3_BDPV12</stp>
        <stp>EK864970 Corp</stp>
        <stp>yas_ispread</stp>
        <stp>[hybrids_03.xlsx]sectorTable!R31C12</stp>
        <tr r="L31" s="3"/>
      </tp>
      <tp t="s">
        <v>SEVFP</v>
        <stp/>
        <stp>##V3_BDPV12</stp>
        <stp>ZR441424 Corp</stp>
        <stp>ticker</stp>
        <stp>[hybrids_03.xlsx]tkrBBG!R94C8</stp>
        <tr r="H94" s="1"/>
      </tp>
      <tp>
        <v>311.17310736575524</v>
        <stp/>
        <stp>##V3_BDPV12</stp>
        <stp>AU692498 Corp</stp>
        <stp>yas_ispread</stp>
        <stp>[hybrids_03.xlsx]sectorTable!R35C12</stp>
        <tr r="L35" s="3"/>
      </tp>
      <tp t="s">
        <v>TELIAS</v>
        <stp/>
        <stp>##V3_BDPV12</stp>
        <stp>ZP870673 Corp</stp>
        <stp>ticker</stp>
        <stp>[hybrids_03.xlsx]tkrBBG!R60C8</stp>
        <tr r="H60" s="1"/>
      </tp>
      <tp t="s">
        <v>ORAFP</v>
        <stp/>
        <stp>##V3_BDPV12</stp>
        <stp>ZS023353 Corp</stp>
        <stp>ticker</stp>
        <stp>[hybrids_03.xlsx]tkrBBG!R65C8</stp>
        <tr r="H65" s="1"/>
      </tp>
      <tp t="s">
        <v>XS1152343668</v>
        <stp/>
        <stp>##V3_BDPV12</stp>
        <stp>EK648265 Corp</stp>
        <stp>ID_ISIN</stp>
        <stp>[hybrids_03.xlsx]tkrBBG!R12C6</stp>
        <tr r="F12" s="1"/>
      </tp>
      <tp t="s">
        <v>FR0011942283</v>
        <stp/>
        <stp>##V3_BDPV12</stp>
        <stp>EK293278 Corp</stp>
        <stp>ID_ISIN</stp>
        <stp>[hybrids_03.xlsx]tkrBBG!R89C6</stp>
        <tr r="F89" s="1"/>
      </tp>
      <tp t="s">
        <v>02/10/2022</v>
        <stp/>
        <stp>##V3_BDPV12</stp>
        <stp>EK834863 Corp</stp>
        <stp>nxt_call_dt</stp>
        <stp>[hybrids_03.xlsx]tkrBBG!R6C10</stp>
        <tr r="J6" s="1"/>
      </tp>
      <tp t="s">
        <v>18/11/2022</v>
        <stp/>
        <stp>##V3_BDPV12</stp>
        <stp>EK588292 Corp</stp>
        <stp>nxt_call_dt</stp>
        <stp>[hybrids_03.xlsx]tkrBBG!R127C10</stp>
        <tr r="J127" s="1"/>
      </tp>
      <tp t="s">
        <v>FR0013425170</v>
        <stp/>
        <stp>##V3_BDPV12</stp>
        <stp>AZ018655 Corp</stp>
        <stp>ID_ISIN</stp>
        <stp>[hybrids_03.xlsx]tkrBBG!R16C6</stp>
        <tr r="F16" s="1"/>
      </tp>
      <tp t="s">
        <v>22/01/2023</v>
        <stp/>
        <stp>##V3_BDPV12</stp>
        <stp>QZ509895 Corp</stp>
        <stp>nxt_call_dt</stp>
        <stp>[hybrids_03.xlsx]tkrBBG!R184C10</stp>
        <tr r="J184" s="1"/>
      </tp>
      <tp t="s">
        <v>09/02/2021</v>
        <stp/>
        <stp>##V3_BDPV12</stp>
        <stp>EK523297 Corp</stp>
        <stp>nxt_call_dt</stp>
        <stp>[hybrids_03.xlsx]tkrBBG!R192C10</stp>
        <tr r="J192" s="1"/>
      </tp>
      <tp t="s">
        <v>#N/A N/A</v>
        <stp/>
        <stp>##V3_BDPV12</stp>
        <stp>UV391246 Corp</stp>
        <stp>rtg_moody</stp>
        <stp>[hybrids_03.xlsx]tkrBBG!R26C18</stp>
        <tr r="R26" s="1"/>
      </tp>
      <tp t="s">
        <v>STEDIN</v>
        <stp/>
        <stp>##V3_BDPV12</stp>
        <stp>EK605885 Corp</stp>
        <stp>ticker</stp>
        <stp>[hybrids_03.xlsx]tkrBBG!R145C8</stp>
        <tr r="H145" s="1"/>
      </tp>
      <tp t="s">
        <v>EDPPL 1.7 07/20/80</v>
        <stp/>
        <stp>##V3_BDPV12</stp>
        <stp>ZP454068 Corp</stp>
        <stp>security name</stp>
        <stp>[hybrids_03.xlsx]tkrBBG!R148C7</stp>
        <tr r="G148" s="1"/>
      </tp>
      <tp t="s">
        <v>SOFTBK</v>
        <stp/>
        <stp>##V3_BDPV12</stp>
        <stp>AO262515 Corp</stp>
        <stp>ticker</stp>
        <stp>[hybrids_03.xlsx]tkrBBG!R196C8</stp>
        <tr r="H196" s="1"/>
      </tp>
      <tp t="s">
        <v>12/11/2023</v>
        <stp/>
        <stp>##V3_BDPV12</stp>
        <stp>XS0992293901 Corp</stp>
        <stp>nxt_call_dt</stp>
        <stp>[hybrids_03.xlsx]sectorTable!R4C7</stp>
        <tr r="G4" s="3"/>
      </tp>
      <tp t="s">
        <v>VATFAL</v>
        <stp/>
        <stp>##V3_BDPV12</stp>
        <stp>EK785024 Corp</stp>
        <stp>ticker</stp>
        <stp>[hybrids_03.xlsx]tkrBBG!R115C8</stp>
        <tr r="H115" s="1"/>
      </tp>
      <tp t="s">
        <v>B+</v>
        <stp/>
        <stp>##V3_BDPV12</stp>
        <stp>ED984069 Corp</stp>
        <stp>rtg_sp</stp>
        <stp>[hybrids_03.xlsx]tkrBBG!R189C19</stp>
        <tr r="S189" s="1"/>
      </tp>
      <tp t="s">
        <v>VW</v>
        <stp/>
        <stp>##V3_BDPV12</stp>
        <stp>EK131366 Corp</stp>
        <stp>ticker</stp>
        <stp>[hybrids_03.xlsx]tkrBBG!R151C8</stp>
        <tr r="H151" s="1"/>
      </tp>
      <tp t="s">
        <v>TLGGR 3 3/8 PERP</v>
        <stp/>
        <stp>##V3_BDPV12</stp>
        <stp>ZR668027 Corp</stp>
        <stp>security name</stp>
        <stp>[hybrids_03.xlsx]tkrBBG!R174C7</stp>
        <tr r="G174" s="1"/>
      </tp>
      <tp t="s">
        <v>ENELIM</v>
        <stp/>
        <stp>##V3_BDPV12</stp>
        <stp>EJ843360 Corp</stp>
        <stp>ticker</stp>
        <stp>[hybrids_03.xlsx]tkrBBG!R123C8</stp>
        <tr r="H123" s="1"/>
      </tp>
      <tp t="s">
        <v>VW</v>
        <stp/>
        <stp>##V3_BDPV12</stp>
        <stp>EK811579 Corp</stp>
        <stp>ticker</stp>
        <stp>[hybrids_03.xlsx]tkrBBG!R161C8</stp>
        <tr r="H161" s="1"/>
      </tp>
      <tp t="s">
        <v>GYCGR</v>
        <stp/>
        <stp>##V3_BDPV12</stp>
        <stp>EK753416 Corp</stp>
        <stp>ticker</stp>
        <stp>[hybrids_03.xlsx]tkrBBG!R183C8</stp>
        <tr r="H183" s="1"/>
      </tp>
      <tp t="s">
        <v>Ba1</v>
        <stp/>
        <stp>##V3_BDPV12</stp>
        <stp>ZP991036 Corp</stp>
        <stp>rtg_moody</stp>
        <stp>[hybrids_03.xlsx]tkrBBG!R86C18</stp>
        <tr r="R86" s="1"/>
      </tp>
      <tp t="s">
        <v>A2</v>
        <stp/>
        <stp>##V3_BDPV12</stp>
        <stp>LW068019 Corp</stp>
        <stp>rtg_moody</stp>
        <stp>[hybrids_03.xlsx]tkrBBG!R43C18</stp>
        <tr r="R43" s="1"/>
      </tp>
      <tp t="s">
        <v>ORSTED</v>
        <stp/>
        <stp>##V3_BDPV12</stp>
        <stp>AQ077157 Corp</stp>
        <stp>ticker</stp>
        <stp>[hybrids_03.xlsx]tkrBBG!R143C8</stp>
        <tr r="H143" s="1"/>
      </tp>
      <tp t="s">
        <v>CPIPGR</v>
        <stp/>
        <stp>##V3_BDPV12</stp>
        <stp>AS322477 Corp</stp>
        <stp>ticker</stp>
        <stp>[hybrids_03.xlsx]tkrBBG!R186C8</stp>
        <tr r="H186" s="1"/>
      </tp>
      <tp t="s">
        <v>RWE 2 3/4 04/21/75</v>
        <stp/>
        <stp>##V3_BDPV12</stp>
        <stp>EK858851 Corp</stp>
        <stp>security name</stp>
        <stp>[hybrids_03.xlsx]tkrBBG!R111C7</stp>
        <tr r="G111" s="1"/>
      </tp>
      <tp t="s">
        <v>CNALN 5 1/4 04/10/75</v>
        <stp/>
        <stp>##V3_BDPV12</stp>
        <stp>EK824997 Corp</stp>
        <stp>security name</stp>
        <stp>[hybrids_03.xlsx]tkrBBG!R130C7</stp>
        <tr r="G130" s="1"/>
      </tp>
      <tp t="s">
        <v>ENBW 3 5/8 04/02/76</v>
        <stp/>
        <stp>##V3_BDPV12</stp>
        <stp>EK117900 Corp</stp>
        <stp>security name</stp>
        <stp>[hybrids_03.xlsx]tkrBBG!R104C7</stp>
        <tr r="G104" s="1"/>
      </tp>
      <tp t="s">
        <v>SOFTBK 6 7/8 PERP</v>
        <stp/>
        <stp>##V3_BDPV12</stp>
        <stp>AO262515 Corp</stp>
        <stp>security name</stp>
        <stp>[hybrids_03.xlsx]tkrBBG!R196C7</stp>
        <tr r="G196" s="1"/>
      </tp>
      <tp t="s">
        <v>TRAFIG</v>
        <stp/>
        <stp>##V3_BDPV12</stp>
        <stp>AZ920495 Corp</stp>
        <stp>ticker</stp>
        <stp>[hybrids_03.xlsx]tkrBBG!R194C8</stp>
        <tr r="H194" s="1"/>
      </tp>
      <tp t="s">
        <v>VW 5 1/8 PERP</v>
        <stp/>
        <stp>##V3_BDPV12</stp>
        <stp>EJ811600 Corp</stp>
        <stp>security name</stp>
        <stp>[hybrids_03.xlsx]tkrBBG!R154C7</stp>
        <tr r="G154" s="1"/>
      </tp>
      <tp t="s">
        <v>VW 3 3/8 PERP</v>
        <stp/>
        <stp>##V3_BDPV12</stp>
        <stp>AT214421 Corp</stp>
        <stp>security name</stp>
        <stp>[hybrids_03.xlsx]tkrBBG!R155C7</stp>
        <tr r="G155" s="1"/>
      </tp>
      <tp t="s">
        <v>ENELIM 6 5/8 09/15/76</v>
        <stp/>
        <stp>##V3_BDPV12</stp>
        <stp>EK013966 Corp</stp>
        <stp>security name</stp>
        <stp>[hybrids_03.xlsx]tkrBBG!R122C7</stp>
        <tr r="G122" s="1"/>
      </tp>
      <tp>
        <v>10.701374053955078</v>
        <stp/>
        <stp>##V3_BDPV12</stp>
        <stp>UV309787 Corp</stp>
        <stp>blp_i_sprd_mid</stp>
        <stp>[hybrids_03.xlsx]tkrBBG!R191C17</stp>
        <tr r="Q191" s="1"/>
      </tp>
      <tp>
        <v>32.46450969173307</v>
        <stp/>
        <stp>##V3_BDPV12</stp>
        <stp>XS1799938995 Corp</stp>
        <stp>interval_std_dev</stp>
        <stp>[hybrids_03.xlsx]issuerTable!R4C16</stp>
        <stp>calc_interval=30d</stp>
        <stp>market_data_override=sp210</stp>
        <tr r="P4" s="5"/>
      </tp>
      <tp>
        <v>26.240874237509086</v>
        <stp/>
        <stp>##V3_BDPV12</stp>
        <stp>XS1629774230 Corp</stp>
        <stp>interval_std_dev</stp>
        <stp>[hybrids_03.xlsx]issuerTable!R4C16</stp>
        <stp>calc_interval=30d</stp>
        <stp>market_data_override=sp210</stp>
        <tr r="P4" s="5"/>
      </tp>
      <tp t="s">
        <v>VOD</v>
        <stp/>
        <stp>##V3_BDPV12</stp>
        <stp>AX916964 Corp</stp>
        <stp>ticker</stp>
        <stp>[hybrids_03.xlsx]tkrBBG!R82C8</stp>
        <tr r="H82" s="1"/>
      </tp>
      <tp t="s">
        <v>TELEFO</v>
        <stp/>
        <stp>##V3_BDPV12</stp>
        <stp>AQ234625 Corp</stp>
        <stp>ticker</stp>
        <stp>[hybrids_03.xlsx]tkrBBG!R71C8</stp>
        <tr r="H71" s="1"/>
      </tp>
      <tp t="s">
        <v>04/09/2023</v>
        <stp/>
        <stp>##V3_BDPV12</stp>
        <stp>XS0968913342 Corp</stp>
        <stp>nxt_call_dt</stp>
        <stp>[hybrids_03.xlsx]vw!R37C5</stp>
        <tr r="E37" s="14"/>
      </tp>
      <tp t="s">
        <v>14/06/2027</v>
        <stp/>
        <stp>##V3_BDPV12</stp>
        <stp>XS1629774230 Corp</stp>
        <stp>nxt_call_dt</stp>
        <stp>[hybrids_03.xlsx]vw!R34C5</stp>
        <tr r="E34" s="14"/>
      </tp>
      <tp t="s">
        <v>SEVFP</v>
        <stp/>
        <stp>##V3_BDPV12</stp>
        <stp>EK821917 Corp</stp>
        <stp>ticker</stp>
        <stp>[hybrids_03.xlsx]tkrBBG!R92C8</stp>
        <tr r="H92" s="1"/>
      </tp>
      <tp t="s">
        <v>14/12/2022</v>
        <stp/>
        <stp>##V3_BDPV12</stp>
        <stp>XS1629658755 Corp</stp>
        <stp>nxt_call_dt</stp>
        <stp>[hybrids_03.xlsx]vw!R38C5</stp>
        <tr r="E38" s="14"/>
      </tp>
      <tp t="s">
        <v>AKEFP</v>
        <stp/>
        <stp>##V3_BDPV12</stp>
        <stp>EK545606 Corp</stp>
        <stp>ticker</stp>
        <stp>[hybrids_03.xlsx]tkrBBG!R15C8</stp>
        <tr r="H15" s="1"/>
      </tp>
      <tp t="s">
        <v>TELEFO</v>
        <stp/>
        <stp>##V3_BDPV12</stp>
        <stp>AR738776 Corp</stp>
        <stp>ticker</stp>
        <stp>[hybrids_03.xlsx]tkrBBG!R72C8</stp>
        <tr r="H72" s="1"/>
      </tp>
      <tp>
        <v>308.63505885526536</v>
        <stp/>
        <stp>##V3_BDPV12</stp>
        <stp>EK588292 Corp</stp>
        <stp>yas_ispread</stp>
        <stp>[hybrids_03.xlsx]sectorTable!R10C11</stp>
        <tr r="K10" s="3"/>
      </tp>
      <tp t="s">
        <v>TOTAL</v>
        <stp/>
        <stp>##V3_BDPV12</stp>
        <stp>QZ730280 Corp</stp>
        <stp>ticker</stp>
        <stp>[hybrids_03.xlsx]tkrBBG!R44C8</stp>
        <tr r="H44" s="1"/>
      </tp>
      <tp t="s">
        <v>TELEFO</v>
        <stp/>
        <stp>##V3_BDPV12</stp>
        <stp>ZR655675 Corp</stp>
        <stp>ticker</stp>
        <stp>[hybrids_03.xlsx]tkrBBG!R77C8</stp>
        <tr r="H77" s="1"/>
      </tp>
      <tp>
        <v>5.8689999999999998</v>
        <stp/>
        <stp>##V3_BDPV12</stp>
        <stp>QJ937566 Corp</stp>
        <stp>coupon</stp>
        <stp>[hybrids_03.xlsx]tkrBBG!R5C9</stp>
        <tr r="I5" s="1"/>
      </tp>
      <tp>
        <v>151.91765394056057</v>
        <stp/>
        <stp>##V3_BDPV12</stp>
        <stp>BJ924355 Corp</stp>
        <stp>yas_ispread</stp>
        <stp>[hybrids_03.xlsx]sectorTable!R12C12</stp>
        <tr r="L12" s="3"/>
      </tp>
      <tp>
        <v>23.63542107367773</v>
        <stp/>
        <stp>##V3_BDPV12</stp>
        <stp>FR0013425170 Corp</stp>
        <stp>interval_std_dev</stp>
        <stp>[hybrids_03.xlsx]sectorTable!R36C33</stp>
        <stp>calc_interval=30d</stp>
        <stp>market_data_override=sp210</stp>
        <tr r="AG36" s="3"/>
      </tp>
      <tp t="s">
        <v>ORAFP</v>
        <stp/>
        <stp>##V3_BDPV12</stp>
        <stp>ZR570567 Corp</stp>
        <stp>ticker</stp>
        <stp>[hybrids_03.xlsx]tkrBBG!R67C8</stp>
        <tr r="H67" s="1"/>
      </tp>
      <tp t="s">
        <v>EDF</v>
        <stp/>
        <stp>##V3_BDPV12</stp>
        <stp>ZQ782646 Corp</stp>
        <stp>ticker</stp>
        <stp>[hybrids_03.xlsx]tkrBBG!R99C8</stp>
        <tr r="H99" s="1"/>
      </tp>
      <tp t="s">
        <v>XS1028597315</v>
        <stp/>
        <stp>##V3_BDPV12</stp>
        <stp>EK041241 Corp</stp>
        <stp>ID_ISIN</stp>
        <stp>[hybrids_03.xlsx]tkrBBG!R68C6</stp>
        <tr r="F68" s="1"/>
      </tp>
      <tp t="s">
        <v>12/11/2023</v>
        <stp/>
        <stp>##V3_BDPV12</stp>
        <stp>EJ917655 Corp</stp>
        <stp>nxt_call_dt</stp>
        <stp>[hybrids_03.xlsx]tkrBBG!R3C10</stp>
        <tr r="J3" s="1"/>
      </tp>
      <tp t="s">
        <v>09/09/2027</v>
        <stp/>
        <stp>##V3_BDPV12</stp>
        <stp>ZQ804479 Corp</stp>
        <stp>nxt_call_dt</stp>
        <stp>[hybrids_03.xlsx]tkrBBG!R144C10</stp>
        <tr r="J144" s="1"/>
      </tp>
      <tp t="s">
        <v>20/03/2030</v>
        <stp/>
        <stp>##V3_BDPV12</stp>
        <stp>EK811579 Corp</stp>
        <stp>nxt_call_dt</stp>
        <stp>[hybrids_03.xlsx]tkrBBG!R161C10</stp>
        <tr r="J161" s="1"/>
      </tp>
      <tp t="s">
        <v>30/09/2020</v>
        <stp/>
        <stp>##V3_BDPV12</stp>
        <stp>ED984069 Corp</stp>
        <stp>nxt_call_dt</stp>
        <stp>[hybrids_03.xlsx]tkrBBG!R189C10</stp>
        <tr r="J189" s="1"/>
      </tp>
      <tp t="s">
        <v>10/03/2023</v>
        <stp/>
        <stp>##V3_BDPV12</stp>
        <stp>EK628291 Corp</stp>
        <stp>nxt_call_dt</stp>
        <stp>[hybrids_03.xlsx]tkrBBG!R150C10</stp>
        <tr r="J150" s="1"/>
      </tp>
      <tp t="s">
        <v>XS1795406658</v>
        <stp/>
        <stp>##V3_BDPV12</stp>
        <stp>AR738797 Corp</stp>
        <stp>ID_ISIN</stp>
        <stp>[hybrids_03.xlsx]tkrBBG!R75C6</stp>
        <tr r="F75" s="1"/>
      </tp>
      <tp t="s">
        <v>30/01/2024</v>
        <stp/>
        <stp>##V3_BDPV12</stp>
        <stp>AW875570 Corp</stp>
        <stp>nxt_call_dt</stp>
        <stp>[hybrids_03.xlsx]tkrBBG!R147C10</stp>
        <tr r="J147" s="1"/>
      </tp>
      <tp t="s">
        <v>SSELN</v>
        <stp/>
        <stp>##V3_BDPV12</stp>
        <stp>BK290986 Corp</stp>
        <stp>ticker</stp>
        <stp>[hybrids_03.xlsx]tkrBBG!R136C8</stp>
        <tr r="H136" s="1"/>
      </tp>
      <tp t="s">
        <v>ENELIM</v>
        <stp/>
        <stp>##V3_BDPV12</stp>
        <stp>EK013966 Corp</stp>
        <stp>ticker</stp>
        <stp>[hybrids_03.xlsx]tkrBBG!R122C8</stp>
        <tr r="H122" s="1"/>
      </tp>
      <tp t="s">
        <v>18/02/2022</v>
        <stp/>
        <stp>##V3_BDPV12</stp>
        <stp>XS1191320297 Corp</stp>
        <stp>nxt_call_dt</stp>
        <stp>[hybrids_03.xlsx]sectorTable!R6C7</stp>
        <tr r="G6" s="3"/>
      </tp>
      <tp t="s">
        <v>Baa1</v>
        <stp/>
        <stp>##V3_BDPV12</stp>
        <stp>QJ191077 Corp</stp>
        <stp>rtg_moody</stp>
        <stp>[hybrids_03.xlsx]tkrBBG!R52C18</stp>
        <tr r="R52" s="1"/>
      </tp>
      <tp t="s">
        <v>COFP</v>
        <stp/>
        <stp>##V3_BDPV12</stp>
        <stp>EJ891119 Corp</stp>
        <stp>ticker</stp>
        <stp>[hybrids_03.xlsx]tkrBBG!R190C8</stp>
        <tr r="H190" s="1"/>
      </tp>
      <tp t="s">
        <v>WIEAV</v>
        <stp/>
        <stp>##V3_BDPV12</stp>
        <stp>EK523297 Corp</stp>
        <stp>ticker</stp>
        <stp>[hybrids_03.xlsx]tkrBBG!R192C8</stp>
        <tr r="H192" s="1"/>
      </tp>
      <tp t="s">
        <v>ARNDTN</v>
        <stp/>
        <stp>##V3_BDPV12</stp>
        <stp>AN964724 Corp</stp>
        <stp>ticker</stp>
        <stp>[hybrids_03.xlsx]tkrBBG!R181C8</stp>
        <tr r="H181" s="1"/>
      </tp>
      <tp t="s">
        <v>ORSTED</v>
        <stp/>
        <stp>##V3_BDPV12</stp>
        <stp>EJ723329 Corp</stp>
        <stp>ticker</stp>
        <stp>[hybrids_03.xlsx]tkrBBG!R142C8</stp>
        <tr r="H142" s="1"/>
      </tp>
      <tp t="s">
        <v>Baa3</v>
        <stp/>
        <stp>##V3_BDPV12</stp>
        <stp>ZQ782646 Corp</stp>
        <stp>rtg_moody</stp>
        <stp>[hybrids_03.xlsx]tkrBBG!R99C18</stp>
        <tr r="R99" s="1"/>
      </tp>
      <tp t="s">
        <v>VW</v>
        <stp/>
        <stp>##V3_BDPV12</stp>
        <stp>BJ980509 Corp</stp>
        <stp>ticker</stp>
        <stp>[hybrids_03.xlsx]tkrBBG!R156C8</stp>
        <tr r="H156" s="1"/>
      </tp>
      <tp t="s">
        <v>ARNDTN</v>
        <stp/>
        <stp>##V3_BDPV12</stp>
        <stp>AZ207973 Corp</stp>
        <stp>ticker</stp>
        <stp>[hybrids_03.xlsx]tkrBBG!R182C8</stp>
        <tr r="H182" s="1"/>
      </tp>
      <tp>
        <v>196.16014099121094</v>
        <stp/>
        <stp>##V3_BDPV12</stp>
        <stp>AQ077157 Corp</stp>
        <stp>blp_i_sprd_mid</stp>
        <stp>[hybrids_03.xlsx]tkrBBG!R143C17</stp>
        <tr r="Q143" s="1"/>
      </tp>
      <tp>
        <v>278.55853271484375</v>
        <stp/>
        <stp>##V3_BDPV12</stp>
        <stp>ZS668300 Corp</stp>
        <stp>blp_i_sprd_mid</stp>
        <stp>[hybrids_03.xlsx]tkrBBG!R119C17</stp>
        <tr r="Q119" s="1"/>
      </tp>
      <tp>
        <v>388.20843505859375</v>
        <stp/>
        <stp>##V3_BDPV12</stp>
        <stp>AT214421 Corp</stp>
        <stp>blp_i_sprd_mid</stp>
        <stp>[hybrids_03.xlsx]tkrBBG!R155C17</stp>
        <tr r="Q155" s="1"/>
      </tp>
      <tp t="s">
        <v>IBESM</v>
        <stp/>
        <stp>##V3_BDPV12</stp>
        <stp>AR810587 Corp</stp>
        <stp>ticker</stp>
        <stp>[hybrids_03.xlsx]tkrBBG!R125C8</stp>
        <tr r="H125" s="1"/>
      </tp>
      <tp>
        <v>445.67510986328125</v>
        <stp/>
        <stp>##V3_BDPV12</stp>
        <stp>ZQ578143 Corp</stp>
        <stp>blp_i_sprd_mid</stp>
        <stp>[hybrids_03.xlsx]tkrBBG!R175C17</stp>
        <tr r="Q175" s="1"/>
      </tp>
      <tp>
        <v>418.77792358398438</v>
        <stp/>
        <stp>##V3_BDPV12</stp>
        <stp>AT214434 Corp</stp>
        <stp>blp_i_sprd_mid</stp>
        <stp>[hybrids_03.xlsx]tkrBBG!R159C17</stp>
        <tr r="Q159" s="1"/>
      </tp>
      <tp>
        <v>202.37873840332031</v>
        <stp/>
        <stp>##V3_BDPV12</stp>
        <stp>ZP454068 Corp</stp>
        <stp>blp_i_sprd_mid</stp>
        <stp>[hybrids_03.xlsx]tkrBBG!R148C17</stp>
        <tr r="Q148" s="1"/>
      </tp>
      <tp t="s">
        <v>ENELIM 3 3/8 11/24/81</v>
        <stp/>
        <stp>##V3_BDPV12</stp>
        <stp>AS640440 Corp</stp>
        <stp>security name</stp>
        <stp>[hybrids_03.xlsx]tkrBBG!R120C7</stp>
        <tr r="G120" s="1"/>
      </tp>
      <tp t="s">
        <v>ENBW 3 5/8 04/02/76</v>
        <stp/>
        <stp>##V3_BDPV12</stp>
        <stp>EK117900 Corp</stp>
        <stp>security name</stp>
        <stp>[hybrids_03.xlsx]tkrBBG!R105C7</stp>
        <tr r="G105" s="1"/>
      </tp>
      <tp t="s">
        <v>VW 3 3/4 PERP</v>
        <stp/>
        <stp>##V3_BDPV12</stp>
        <stp>EK131366 Corp</stp>
        <stp>security name</stp>
        <stp>[hybrids_03.xlsx]tkrBBG!R151C7</stp>
        <tr r="G151" s="1"/>
      </tp>
      <tp t="s">
        <v>SSELN 3 5/8 09/16/77</v>
        <stp/>
        <stp>##V3_BDPV12</stp>
        <stp>AM717420 Corp</stp>
        <stp>security name</stp>
        <stp>[hybrids_03.xlsx]tkrBBG!R135C7</stp>
        <tr r="G135" s="1"/>
      </tp>
      <tp t="s">
        <v>ULFP 2 7/8 PERP</v>
        <stp/>
        <stp>##V3_BDPV12</stp>
        <stp>AS146490 Corp</stp>
        <stp>security name</stp>
        <stp>[hybrids_03.xlsx]tkrBBG!R170C7</stp>
        <tr r="G170" s="1"/>
      </tp>
      <tp>
        <v>89.690623816421393</v>
        <stp/>
        <stp>##V3_BDPV12</stp>
        <stp>XS1048428012 Corp</stp>
        <stp>interval_std_dev</stp>
        <stp>[hybrids_03.xlsx]issuerTable!R4C16</stp>
        <stp>calc_interval=30d</stp>
        <stp>market_data_override=sp210</stp>
        <tr r="P4" s="5"/>
      </tp>
      <tp>
        <v>27.549249139902408</v>
        <stp/>
        <stp>##V3_BDPV12</stp>
        <stp>XS1048428442 Corp</stp>
        <stp>interval_std_dev</stp>
        <stp>[hybrids_03.xlsx]issuerTable!R4C16</stp>
        <stp>calc_interval=30d</stp>
        <stp>market_data_override=sp210</stp>
        <tr r="P4" s="5"/>
      </tp>
      <tp>
        <v>51.868762043342301</v>
        <stp/>
        <stp>##V3_BDPV12</stp>
        <stp>XS1206540806 Corp</stp>
        <stp>interval_std_dev</stp>
        <stp>[hybrids_03.xlsx]issuerTable!R4C16</stp>
        <stp>calc_interval=30d</stp>
        <stp>market_data_override=sp210</stp>
        <tr r="P4" s="5"/>
      </tp>
      <tp>
        <v>20.451671664124248</v>
        <stp/>
        <stp>##V3_BDPV12</stp>
        <stp>XS1206541366 Corp</stp>
        <stp>interval_std_dev</stp>
        <stp>[hybrids_03.xlsx]issuerTable!R4C16</stp>
        <stp>calc_interval=30d</stp>
        <stp>market_data_override=sp210</stp>
        <tr r="P4" s="5"/>
      </tp>
      <tp t="s">
        <v>27/06/2028</v>
        <stp/>
        <stp>##V3_BDPV12</stp>
        <stp>XS1799939027 Corp</stp>
        <stp>nxt_call_dt</stp>
        <stp>[hybrids_03.xlsx]vw!R33C5</stp>
        <tr r="E33" s="14"/>
      </tp>
      <tp t="s">
        <v>BPLN</v>
        <stp/>
        <stp>##V3_BDPV12</stp>
        <stp>BK122273 Corp</stp>
        <stp>ticker</stp>
        <stp>[hybrids_03.xlsx]tkrBBG!R37C8</stp>
        <tr r="H37" s="1"/>
      </tp>
      <tp t="s">
        <v>SESGFP</v>
        <stp/>
        <stp>##V3_BDPV12</stp>
        <stp>AL211915 Corp</stp>
        <stp>ticker</stp>
        <stp>[hybrids_03.xlsx]tkrBBG!R62C8</stp>
        <tr r="H62" s="1"/>
      </tp>
      <tp t="s">
        <v>SESGFP</v>
        <stp/>
        <stp>##V3_BDPV12</stp>
        <stp>LW253022 Corp</stp>
        <stp>ticker</stp>
        <stp>[hybrids_03.xlsx]tkrBBG!R61C8</stp>
        <tr r="H61" s="1"/>
      </tp>
      <tp t="s">
        <v>20/03/2030</v>
        <stp/>
        <stp>##V3_BDPV12</stp>
        <stp>XS1206541366 Corp</stp>
        <stp>nxt_call_dt</stp>
        <stp>[hybrids_03.xlsx]vw!R32C5</stp>
        <tr r="E32" s="14"/>
      </tp>
      <tp t="s">
        <v>EVKGR</v>
        <stp/>
        <stp>##V3_BDPV12</stp>
        <stp>AO148682 Corp</stp>
        <stp>ticker</stp>
        <stp>[hybrids_03.xlsx]tkrBBG!R20C8</stp>
        <tr r="H20" s="1"/>
      </tp>
      <tp>
        <v>426.80122867572408</v>
        <stp/>
        <stp>##V3_BDPV12</stp>
        <stp>AP809058 Corp</stp>
        <stp>yas_ispread</stp>
        <stp>[hybrids_03.xlsx]sectorTable!R26C12</stp>
        <tr r="L26" s="3"/>
      </tp>
      <tp t="s">
        <v>#N/A Field Not Applicable</v>
        <stp/>
        <stp>##V3_BDPV12</stp>
        <stp>EK888464 Corp</stp>
        <stp>nxt_call_dt</stp>
        <stp>[hybrids_03.xlsx]tkrBBG!R141C10</stp>
        <tr r="J141" s="1"/>
      </tp>
      <tp t="s">
        <v>21/04/2025</v>
        <stp/>
        <stp>##V3_BDPV12</stp>
        <stp>EK858869 Corp</stp>
        <stp>nxt_call_dt</stp>
        <stp>[hybrids_03.xlsx]tkrBBG!R112C10</stp>
        <tr r="J112" s="1"/>
      </tp>
      <tp t="s">
        <v>01/04/2021</v>
        <stp/>
        <stp>##V3_BDPV12</stp>
        <stp>EK770296 Corp</stp>
        <stp>nxt_call_dt</stp>
        <stp>[hybrids_03.xlsx]tkrBBG!R137C10</stp>
        <tr r="J137" s="1"/>
      </tp>
      <tp t="s">
        <v>XS1888179477</v>
        <stp/>
        <stp>##V3_BDPV12</stp>
        <stp>AU654481 Corp</stp>
        <stp>ID_ISIN</stp>
        <stp>[hybrids_03.xlsx]tkrBBG!R78C6</stp>
        <tr r="F78" s="1"/>
      </tp>
      <tp t="s">
        <v>24/04/2024</v>
        <stp/>
        <stp>##V3_BDPV12</stp>
        <stp>EK872764 Corp</stp>
        <stp>nxt_call_dt</stp>
        <stp>[hybrids_03.xlsx]tkrBBG!R128C10</stp>
        <tr r="J128" s="1"/>
      </tp>
      <tp t="s">
        <v>01/12/2021</v>
        <stp/>
        <stp>##V3_BDPV12</stp>
        <stp>EK605885 Corp</stp>
        <stp>nxt_call_dt</stp>
        <stp>[hybrids_03.xlsx]tkrBBG!R145C10</stp>
        <tr r="J145" s="1"/>
      </tp>
      <tp t="s">
        <v>24/09/2023</v>
        <stp/>
        <stp>##V3_BDPV12</stp>
        <stp>EJ843360 Corp</stp>
        <stp>nxt_call_dt</stp>
        <stp>[hybrids_03.xlsx]tkrBBG!R123C10</stp>
        <tr r="J123" s="1"/>
      </tp>
      <tp t="s">
        <v>14/02/2023</v>
        <stp/>
        <stp>##V3_BDPV12</stp>
        <stp>AP909674 Corp</stp>
        <stp>nxt_call_dt</stp>
        <stp>[hybrids_03.xlsx]tkrBBG!R167C10</stp>
        <tr r="J167" s="1"/>
      </tp>
      <tp t="s">
        <v>BBB-</v>
        <stp/>
        <stp>##V3_BDPV12</stp>
        <stp>EK642935 Corp</stp>
        <stp>rtg_sp</stp>
        <stp>[hybrids_03.xlsx]tkrBBG!R168C19</stp>
        <tr r="S168" s="1"/>
      </tp>
      <tp t="s">
        <v>BB+</v>
        <stp/>
        <stp>##V3_BDPV12</stp>
        <stp>QJ787834 Corp</stp>
        <stp>rtg_sp</stp>
        <stp>[hybrids_03.xlsx]tkrBBG!R116C19</stp>
        <tr r="S116" s="1"/>
      </tp>
      <tp t="s">
        <v>NGGLN 2 1/8 09/05/82</v>
        <stp/>
        <stp>##V3_BDPV12</stp>
        <stp>ZR363807 Corp</stp>
        <stp>security name</stp>
        <stp>[hybrids_03.xlsx]tkrBBG!R132C7</stp>
        <tr r="G132" s="1"/>
      </tp>
      <tp t="s">
        <v>BBB-</v>
        <stp/>
        <stp>##V3_BDPV12</stp>
        <stp>EK013966 Corp</stp>
        <stp>rtg_sp</stp>
        <stp>[hybrids_03.xlsx]tkrBBG!R122C19</stp>
        <tr r="S122" s="1"/>
      </tp>
      <tp t="s">
        <v>BBB-</v>
        <stp/>
        <stp>##V3_BDPV12</stp>
        <stp>EK117900 Corp</stp>
        <stp>rtg_sp</stp>
        <stp>[hybrids_03.xlsx]tkrBBG!R104C19</stp>
        <tr r="S104" s="1"/>
      </tp>
      <tp t="s">
        <v>BBB-</v>
        <stp/>
        <stp>##V3_BDPV12</stp>
        <stp>EK117900 Corp</stp>
        <stp>rtg_sp</stp>
        <stp>[hybrids_03.xlsx]tkrBBG!R105C19</stp>
        <tr r="S105" s="1"/>
      </tp>
      <tp t="s">
        <v>BB+</v>
        <stp/>
        <stp>##V3_BDPV12</stp>
        <stp>EK824997 Corp</stp>
        <stp>rtg_sp</stp>
        <stp>[hybrids_03.xlsx]tkrBBG!R130C19</stp>
        <tr r="S130" s="1"/>
      </tp>
      <tp t="s">
        <v>Baa1</v>
        <stp/>
        <stp>##V3_BDPV12</stp>
        <stp>QJ190690 Corp</stp>
        <stp>rtg_moody</stp>
        <stp>[hybrids_03.xlsx]tkrBBG!R48C18</stp>
        <tr r="R48" s="1"/>
      </tp>
      <tp t="s">
        <v>Baa1</v>
        <stp/>
        <stp>##V3_BDPV12</stp>
        <stp>QJ190880 Corp</stp>
        <stp>rtg_moody</stp>
        <stp>[hybrids_03.xlsx]tkrBBG!R49C18</stp>
        <tr r="R49" s="1"/>
      </tp>
      <tp t="s">
        <v>BB-</v>
        <stp/>
        <stp>##V3_BDPV12</stp>
        <stp>EJ530879 Corp</stp>
        <stp>rtg_sp</stp>
        <stp>[hybrids_03.xlsx]tkrBBG!R102C19</stp>
        <tr r="S102" s="1"/>
      </tp>
      <tp t="s">
        <v>A2</v>
        <stp/>
        <stp>##V3_BDPV12</stp>
        <stp>ZQ099270 Corp</stp>
        <stp>rtg_moody</stp>
        <stp>[hybrids_03.xlsx]tkrBBG!R28C18</stp>
        <tr r="R28" s="1"/>
      </tp>
      <tp t="s">
        <v>EDF</v>
        <stp/>
        <stp>##V3_BDPV12</stp>
        <stp>EJ516173 Corp</stp>
        <stp>ticker</stp>
        <stp>[hybrids_03.xlsx]tkrBBG!R100C8</stp>
        <tr r="H100" s="1"/>
      </tp>
      <tp t="s">
        <v>ENELIM</v>
        <stp/>
        <stp>##V3_BDPV12</stp>
        <stp>EJ817236 Corp</stp>
        <stp>ticker</stp>
        <stp>[hybrids_03.xlsx]tkrBBG!R121C8</stp>
        <tr r="H121" s="1"/>
      </tp>
      <tp t="s">
        <v>VW</v>
        <stp/>
        <stp>##V3_BDPV12</stp>
        <stp>EK131372 Corp</stp>
        <stp>ticker</stp>
        <stp>[hybrids_03.xlsx]tkrBBG!R157C8</stp>
        <tr r="H157" s="1"/>
      </tp>
      <tp t="s">
        <v>SSELN</v>
        <stp/>
        <stp>##V3_BDPV12</stp>
        <stp>AM717420 Corp</stp>
        <stp>ticker</stp>
        <stp>[hybrids_03.xlsx]tkrBBG!R135C8</stp>
        <tr r="H135" s="1"/>
      </tp>
      <tp t="s">
        <v>NGGLN</v>
        <stp/>
        <stp>##V3_BDPV12</stp>
        <stp>EJ575377 Corp</stp>
        <stp>ticker</stp>
        <stp>[hybrids_03.xlsx]tkrBBG!R133C8</stp>
        <tr r="H133" s="1"/>
      </tp>
      <tp t="s">
        <v>AKFAST 2.249 05/17/81</v>
        <stp/>
        <stp>##V3_BDPV12</stp>
        <stp>ZP989429 Corp</stp>
        <stp>security name</stp>
        <stp>[hybrids_03.xlsx]tkrBBG!R172C7</stp>
        <tr r="G172" s="1"/>
      </tp>
      <tp>
        <v>4.875</v>
        <stp/>
        <stp>##V3_BDPV12</stp>
        <stp>ZS108668 Corp</stp>
        <stp>coupon</stp>
        <stp>[hybrids_03.xlsx]tkrBBG!R187C9</stp>
        <tr r="I187" s="1"/>
      </tp>
      <tp t="s">
        <v>BALDER</v>
        <stp/>
        <stp>##V3_BDPV12</stp>
        <stp>AO971106 Corp</stp>
        <stp>ticker</stp>
        <stp>[hybrids_03.xlsx]tkrBBG!R173C8</stp>
        <tr r="H173" s="1"/>
      </tp>
      <tp>
        <v>6.625</v>
        <stp/>
        <stp>##V3_BDPV12</stp>
        <stp>UV323151 Corp</stp>
        <stp>coupon</stp>
        <stp>[hybrids_03.xlsx]tkrBBG!R113C9</stp>
        <tr r="I113" s="1"/>
      </tp>
      <tp t="s">
        <v>BBB-</v>
        <stp/>
        <stp>##V3_BDPV12</stp>
        <stp>BK290986 Corp</stp>
        <stp>rtg_sp</stp>
        <stp>[hybrids_03.xlsx]tkrBBG!R136C19</stp>
        <tr r="S136" s="1"/>
      </tp>
      <tp t="s">
        <v>EDPPL</v>
        <stp/>
        <stp>##V3_BDPV12</stp>
        <stp>AW875570 Corp</stp>
        <stp>ticker</stp>
        <stp>[hybrids_03.xlsx]tkrBBG!R147C8</stp>
        <tr r="H147" s="1"/>
      </tp>
      <tp>
        <v>535.9298095703125</v>
        <stp/>
        <stp>##V3_BDPV12</stp>
        <stp>AS322477 Corp</stp>
        <stp>blp_i_sprd_mid</stp>
        <stp>[hybrids_03.xlsx]tkrBBG!R186C17</stp>
        <tr r="Q186" s="1"/>
      </tp>
      <tp>
        <v>260.63629150390625</v>
        <stp/>
        <stp>##V3_BDPV12</stp>
        <stp>AS640422 Corp</stp>
        <stp>blp_i_sprd_mid</stp>
        <stp>[hybrids_03.xlsx]tkrBBG!R117C17</stp>
        <tr r="Q117" s="1"/>
      </tp>
      <tp t="s">
        <v>A3</v>
        <stp/>
        <stp>##V3_BDPV12</stp>
        <stp>BK116008 Corp</stp>
        <stp>rtg_moody</stp>
        <stp>[hybrids_03.xlsx]tkrBBG!R41C18</stp>
        <tr r="R41" s="1"/>
      </tp>
      <tp t="s">
        <v>TRAFIG 6 7/8 PERP</v>
        <stp/>
        <stp>##V3_BDPV12</stp>
        <stp>AM679347 Corp</stp>
        <stp>security name</stp>
        <stp>[hybrids_03.xlsx]tkrBBG!R193C7</stp>
        <tr r="G193" s="1"/>
      </tp>
      <tp t="s">
        <v>FERSM 2.124 PERP</v>
        <stp/>
        <stp>##V3_BDPV12</stp>
        <stp>AP909674 Corp</stp>
        <stp>security name</stp>
        <stp>[hybrids_03.xlsx]tkrBBG!R167C7</stp>
        <tr r="G167" s="1"/>
      </tp>
      <tp t="s">
        <v>ACFP 4 3/8 PERP</v>
        <stp/>
        <stp>##V3_BDPV12</stp>
        <stp>AW798439 Corp</stp>
        <stp>security name</stp>
        <stp>[hybrids_03.xlsx]tkrBBG!R163C7</stp>
        <tr r="G163" s="1"/>
      </tp>
      <tp t="s">
        <v>ALLRNV 1 5/8 PERP</v>
        <stp/>
        <stp>##V3_BDPV12</stp>
        <stp>AR008123 Corp</stp>
        <stp>security name</stp>
        <stp>[hybrids_03.xlsx]tkrBBG!R140C7</stp>
        <tr r="G140" s="1"/>
      </tp>
      <tp>
        <v>406.1226806640625</v>
        <stp/>
        <stp>##V3_BDPV12</stp>
        <stp>UV323151 Corp</stp>
        <stp>blp_i_sprd_mid</stp>
        <stp>[hybrids_03.xlsx]tkrBBG!R113C17</stp>
        <tr r="Q113" s="1"/>
      </tp>
      <tp t="s">
        <v>Ba1</v>
        <stp/>
        <stp>##V3_BDPV12</stp>
        <stp>BJ814648 Corp</stp>
        <stp>rtg_moody</stp>
        <stp>[hybrids_03.xlsx]tkrBBG!R35C18</stp>
        <tr r="R35" s="1"/>
      </tp>
      <tp t="s">
        <v>Ba1</v>
        <stp/>
        <stp>##V3_BDPV12</stp>
        <stp>EK803079 Corp</stp>
        <stp>rtg_moody</stp>
        <stp>[hybrids_03.xlsx]tkrBBG!R33C18</stp>
        <tr r="R33" s="1"/>
      </tp>
      <tp>
        <v>459.51919555664063</v>
        <stp/>
        <stp>##V3_BDPV12</stp>
        <stp>AQ713600 Corp</stp>
        <stp>blp_i_sprd_mid</stp>
        <stp>[hybrids_03.xlsx]tkrBBG!R179C17</stp>
        <tr r="Q179" s="1"/>
      </tp>
      <tp t="s">
        <v>Baa2</v>
        <stp/>
        <stp>##V3_BDPV12</stp>
        <stp>AQ711148 Corp</stp>
        <stp>rtg_moody</stp>
        <stp>[hybrids_03.xlsx]tkrBBG!R88C18</stp>
        <tr r="R88" s="1"/>
      </tp>
      <tp>
        <v>472.10153198242188</v>
        <stp/>
        <stp>##V3_BDPV12</stp>
        <stp>ZS235422 Corp</stp>
        <stp>blp_i_sprd_mid</stp>
        <stp>[hybrids_03.xlsx]tkrBBG!R176C17</stp>
        <tr r="Q176" s="1"/>
      </tp>
      <tp>
        <v>201.3642578125</v>
        <stp/>
        <stp>##V3_BDPV12</stp>
        <stp>AR810587 Corp</stp>
        <stp>blp_i_sprd_mid</stp>
        <stp>[hybrids_03.xlsx]tkrBBG!R125C17</stp>
        <tr r="Q125" s="1"/>
      </tp>
      <tp>
        <v>731.08056640625</v>
        <stp/>
        <stp>##V3_BDPV12</stp>
        <stp>ZQ258633 Corp</stp>
        <stp>blp_i_sprd_mid</stp>
        <stp>[hybrids_03.xlsx]tkrBBG!R164C17</stp>
        <tr r="Q164" s="1"/>
      </tp>
      <tp t="s">
        <v>VLVY 4.85 03/10/78</v>
        <stp/>
        <stp>##V3_BDPV12</stp>
        <stp>EK628291 Corp</stp>
        <stp>security name</stp>
        <stp>[hybrids_03.xlsx]tkrBBG!R150C7</stp>
        <tr r="G150" s="1"/>
      </tp>
      <tp t="s">
        <v>IBESM</v>
        <stp/>
        <stp>##V3_BDPV12</stp>
        <stp>AQ026565 Corp</stp>
        <stp>ticker</stp>
        <stp>[hybrids_03.xlsx]tkrBBG!R124C8</stp>
        <tr r="H124" s="1"/>
      </tp>
      <tp>
        <v>299.971435546875</v>
        <stp/>
        <stp>##V3_BDPV12</stp>
        <stp>AS640440 Corp</stp>
        <stp>blp_i_sprd_mid</stp>
        <stp>[hybrids_03.xlsx]tkrBBG!R120C17</stp>
        <tr r="Q120" s="1"/>
      </tp>
      <tp>
        <v>690.03594970703125</v>
        <stp/>
        <stp>##V3_BDPV12</stp>
        <stp>AS146424 Corp</stp>
        <stp>blp_i_sprd_mid</stp>
        <stp>[hybrids_03.xlsx]tkrBBG!R169C17</stp>
        <tr r="Q169" s="1"/>
      </tp>
      <tp t="s">
        <v>NGGLN 5 5/8 06/18/73</v>
        <stp/>
        <stp>##V3_BDPV12</stp>
        <stp>EJ575377 Corp</stp>
        <stp>security name</stp>
        <stp>[hybrids_03.xlsx]tkrBBG!R133C7</stp>
        <tr r="G133" s="1"/>
      </tp>
      <tp t="s">
        <v>JUSTLN 9 3/8 PERP</v>
        <stp/>
        <stp>##V3_BDPV12</stp>
        <stp>AX691342 Corp</stp>
        <stp>security name</stp>
        <stp>[hybrids_03.xlsx]tkrBBG!R188C7</stp>
        <tr r="G188" s="1"/>
      </tp>
      <tp t="s">
        <v>EDF 5 7/8 PERP</v>
        <stp/>
        <stp>##V3_BDPV12</stp>
        <stp>EK024610 Corp</stp>
        <stp>security name</stp>
        <stp>[hybrids_03.xlsx]tkrBBG!R101C7</stp>
        <tr r="G101" s="1"/>
      </tp>
      <tp t="s">
        <v>TRAFIG 7 1/2 PERP</v>
        <stp/>
        <stp>##V3_BDPV12</stp>
        <stp>AZ920495 Corp</stp>
        <stp>security name</stp>
        <stp>[hybrids_03.xlsx]tkrBBG!R194C7</stp>
        <tr r="G194" s="1"/>
      </tp>
      <tp t="s">
        <v>IBESM 2 5/8 PERP</v>
        <stp/>
        <stp>##V3_BDPV12</stp>
        <stp>AR810587 Corp</stp>
        <stp>security name</stp>
        <stp>[hybrids_03.xlsx]tkrBBG!R125C7</stp>
        <tr r="G125" s="1"/>
      </tp>
      <tp t="s">
        <v>CPIPGR 4 3/8 PERP</v>
        <stp/>
        <stp>##V3_BDPV12</stp>
        <stp>AS322477 Corp</stp>
        <stp>security name</stp>
        <stp>[hybrids_03.xlsx]tkrBBG!R186C7</stp>
        <tr r="G186" s="1"/>
      </tp>
      <tp>
        <v>551.42236328125</v>
        <stp/>
        <stp>##V3_BDPV12</stp>
        <stp>AS146490 Corp</stp>
        <stp>blp_i_sprd_mid</stp>
        <stp>[hybrids_03.xlsx]tkrBBG!R170C17</stp>
        <tr r="Q170" s="1"/>
      </tp>
      <tp t="s">
        <v>ARNDTN 5 1/4 PERP</v>
        <stp/>
        <stp>##V3_BDPV12</stp>
        <stp>AN964724 Corp</stp>
        <stp>security name</stp>
        <stp>[hybrids_03.xlsx]tkrBBG!R181C7</stp>
        <tr r="G181" s="1"/>
      </tp>
      <tp t="s">
        <v>ORSTED 2 1/4 11/24/17</v>
        <stp/>
        <stp>##V3_BDPV12</stp>
        <stp>AQ077157 Corp</stp>
        <stp>security name</stp>
        <stp>[hybrids_03.xlsx]tkrBBG!R143C7</stp>
        <tr r="G143" s="1"/>
      </tp>
      <tp>
        <v>325.56634521484375</v>
        <stp/>
        <stp>##V3_BDPV12</stp>
        <stp>AS256491 Corp</stp>
        <stp>blp_i_sprd_mid</stp>
        <stp>[hybrids_03.xlsx]tkrBBG!R185C17</stp>
        <tr r="Q185" s="1"/>
      </tp>
      <tp t="s">
        <v>IBESM 1 7/8 PERP</v>
        <stp/>
        <stp>##V3_BDPV12</stp>
        <stp>AQ026565 Corp</stp>
        <stp>security name</stp>
        <stp>[hybrids_03.xlsx]tkrBBG!R124C7</stp>
        <tr r="G124" s="1"/>
      </tp>
      <tp t="s">
        <v>BB+</v>
        <stp/>
        <stp>##V3_BDPV12</stp>
        <stp>EJ917655 Corp</stp>
        <stp>bb_composite</stp>
        <stp>[hybrids_03.xlsx]tkrBBG!R3C20</stp>
        <tr r="T3" s="1"/>
      </tp>
      <tp>
        <v>27.230911716709912</v>
        <stp/>
        <stp>##V3_BDPV12</stp>
        <stp>XS1191320297 Corp</stp>
        <stp>interval_std_dev</stp>
        <stp>[hybrids_03.xlsx]sectorTable!R6C33</stp>
        <stp>calc_interval=30d</stp>
        <stp>market_data_override=sp210</stp>
        <tr r="AG6" s="3"/>
      </tp>
      <tp>
        <v>23.685999988093396</v>
        <stp/>
        <stp>##V3_BDPV12</stp>
        <stp>XS1207058733 Corp</stp>
        <stp>interval_std_dev</stp>
        <stp>[hybrids_03.xlsx]sectorTable!R8C33</stp>
        <stp>calc_interval=30d</stp>
        <stp>market_data_override=sp210</stp>
        <tr r="AG8" s="3"/>
      </tp>
      <tp t="s">
        <v>OMVAV</v>
        <stp/>
        <stp>##V3_BDPV12</stp>
        <stp>AR776117 Corp</stp>
        <stp>ticker</stp>
        <stp>[hybrids_03.xlsx]tkrBBG!R31C8</stp>
        <tr r="H31" s="1"/>
      </tp>
      <tp t="s">
        <v>SEVFP</v>
        <stp/>
        <stp>##V3_BDPV12</stp>
        <stp>AN206662 Corp</stp>
        <stp>ticker</stp>
        <stp>[hybrids_03.xlsx]tkrBBG!R93C8</stp>
        <tr r="H93" s="1"/>
      </tp>
      <tp t="s">
        <v>KPN</v>
        <stp/>
        <stp>##V3_BDPV12</stp>
        <stp>EJ606316 Corp</stp>
        <stp>ticker</stp>
        <stp>[hybrids_03.xlsx]tkrBBG!R57C8</stp>
        <tr r="H57" s="1"/>
      </tp>
      <tp t="s">
        <v>ERFFP</v>
        <stp/>
        <stp>##V3_BDPV12</stp>
        <stp>EK856946 Corp</stp>
        <stp>ticker</stp>
        <stp>[hybrids_03.xlsx]tkrBBG!R22C8</stp>
        <tr r="H22" s="1"/>
      </tp>
      <tp t="s">
        <v>REPSM</v>
        <stp/>
        <stp>##V3_BDPV12</stp>
        <stp>EK814844 Corp</stp>
        <stp>ticker</stp>
        <stp>[hybrids_03.xlsx]tkrBBG!R34C8</stp>
        <tr r="H34" s="1"/>
      </tp>
      <tp t="s">
        <v>ENGIFP</v>
        <stp/>
        <stp>##V3_BDPV12</stp>
        <stp>AQ711148 Corp</stp>
        <stp>ticker</stp>
        <stp>[hybrids_03.xlsx]tkrBBG!R88C8</stp>
        <tr r="H88" s="1"/>
      </tp>
      <tp t="s">
        <v>TOTAL</v>
        <stp/>
        <stp>##V3_BDPV12</stp>
        <stp>EK755342 Corp</stp>
        <stp>ticker</stp>
        <stp>[hybrids_03.xlsx]tkrBBG!R46C8</stp>
        <tr r="H46" s="1"/>
      </tp>
      <tp t="s">
        <v>Ba1</v>
        <stp/>
        <stp>##V3_BDPV12</stp>
        <stp>QJ937566 Corp</stp>
        <stp>rtg_moody</stp>
        <stp>[hybrids_03.xlsx]tkrBBG!R5C18</stp>
        <tr r="R5" s="1"/>
      </tp>
      <tp t="s">
        <v>TELEFO</v>
        <stp/>
        <stp>##V3_BDPV12</stp>
        <stp>AR738797 Corp</stp>
        <stp>ticker</stp>
        <stp>[hybrids_03.xlsx]tkrBBG!R75C8</stp>
        <tr r="H75" s="1"/>
      </tp>
      <tp t="s">
        <v>XS2077670342</v>
        <stp/>
        <stp>##V3_BDPV12</stp>
        <stp>ZQ513315 Corp</stp>
        <stp>ID_ISIN</stp>
        <stp>[hybrids_03.xlsx]tkrBBG!R9C6</stp>
        <tr r="F9" s="1"/>
      </tp>
      <tp t="s">
        <v>DBHNGR</v>
        <stp/>
        <stp>##V3_BDPV12</stp>
        <stp>ZQ099270 Corp</stp>
        <stp>ticker</stp>
        <stp>[hybrids_03.xlsx]tkrBBG!R28C8</stp>
        <tr r="H28" s="1"/>
      </tp>
      <tp>
        <v>373.90567027965358</v>
        <stp/>
        <stp>##V3_BDPV12</stp>
        <stp>AN880322 Corp</stp>
        <stp>yas_ispread</stp>
        <stp>[hybrids_03.xlsx]sectorTable!R30C11</stp>
        <tr r="K30" s="3"/>
      </tp>
      <tp t="s">
        <v>BHP</v>
        <stp/>
        <stp>##V3_BDPV12</stp>
        <stp>QJ190690 Corp</stp>
        <stp>ticker</stp>
        <stp>[hybrids_03.xlsx]tkrBBG!R48C8</stp>
        <tr r="H48" s="1"/>
      </tp>
      <tp t="s">
        <v>DBHNGR</v>
        <stp/>
        <stp>##V3_BDPV12</stp>
        <stp>ZQ100348 Corp</stp>
        <stp>ticker</stp>
        <stp>[hybrids_03.xlsx]tkrBBG!R29C8</stp>
        <tr r="H29" s="1"/>
      </tp>
      <tp t="s">
        <v>TELEFO</v>
        <stp/>
        <stp>##V3_BDPV12</stp>
        <stp>QZ498658 Corp</stp>
        <stp>ticker</stp>
        <stp>[hybrids_03.xlsx]tkrBBG!R70C8</stp>
        <tr r="H70" s="1"/>
      </tp>
      <tp t="s">
        <v>XS1405763019</v>
        <stp/>
        <stp>##V3_BDPV12</stp>
        <stp>AL243419 Corp</stp>
        <stp>ID_ISIN</stp>
        <stp>[hybrids_03.xlsx]tkrBBG!R18C6</stp>
        <tr r="F18" s="1"/>
      </tp>
      <tp t="s">
        <v>XS2011260531</v>
        <stp/>
        <stp>##V3_BDPV12</stp>
        <stp>AZ208021 Corp</stp>
        <stp>ID_ISIN</stp>
        <stp>[hybrids_03.xlsx]tkrBBG!R13C6</stp>
        <tr r="F13" s="1"/>
      </tp>
      <tp t="s">
        <v>30/03/2026</v>
        <stp/>
        <stp>##V3_BDPV12</stp>
        <stp>BK184880 Corp</stp>
        <stp>nxt_call_dt</stp>
        <stp>[hybrids_03.xlsx]tkrBBG!R108C10</stp>
        <tr r="J108" s="1"/>
      </tp>
      <tp t="s">
        <v>07/03/2023</v>
        <stp/>
        <stp>##V3_BDPV12</stp>
        <stp>AO971106 Corp</stp>
        <stp>nxt_call_dt</stp>
        <stp>[hybrids_03.xlsx]tkrBBG!R173C10</stp>
        <tr r="J173" s="1"/>
      </tp>
      <tp t="s">
        <v>17/06/2025</v>
        <stp/>
        <stp>##V3_BDPV12</stp>
        <stp>BJ980509 Corp</stp>
        <stp>nxt_call_dt</stp>
        <stp>[hybrids_03.xlsx]tkrBBG!R156C10</stp>
        <tr r="J156" s="1"/>
      </tp>
      <tp t="s">
        <v>31/01/2024</v>
        <stp/>
        <stp>##V3_BDPV12</stp>
        <stp>EJ891119 Corp</stp>
        <stp>nxt_call_dt</stp>
        <stp>[hybrids_03.xlsx]tkrBBG!R190C10</stp>
        <tr r="J190" s="1"/>
      </tp>
      <tp t="s">
        <v>XS1888179550</v>
        <stp/>
        <stp>##V3_BDPV12</stp>
        <stp>AU692498 Corp</stp>
        <stp>ID_ISIN</stp>
        <stp>[hybrids_03.xlsx]tkrBBG!R79C6</stp>
        <tr r="F79" s="1"/>
      </tp>
      <tp t="s">
        <v>04/12/2023</v>
        <stp/>
        <stp>##V3_BDPV12</stp>
        <stp>AV915324 Corp</stp>
        <stp>nxt_call_dt</stp>
        <stp>[hybrids_03.xlsx]tkrBBG!R4C10</stp>
        <tr r="J4" s="1"/>
      </tp>
      <tp t="s">
        <v>VW</v>
        <stp/>
        <stp>##V3_BDPV12</stp>
        <stp>BJ980938 Corp</stp>
        <stp>ticker</stp>
        <stp>[hybrids_03.xlsx]tkrBBG!R160C8</stp>
        <tr r="H160" s="1"/>
      </tp>
      <tp t="s">
        <v>NR</v>
        <stp/>
        <stp>##V3_BDPV12</stp>
        <stp>EK858851 Corp</stp>
        <stp>rtg_sp</stp>
        <stp>[hybrids_03.xlsx]tkrBBG!R111C19</stp>
        <tr r="S111" s="1"/>
      </tp>
      <tp t="s">
        <v>ACFP 2 5/8 PERP</v>
        <stp/>
        <stp>##V3_BDPV12</stp>
        <stp>ZQ258633 Corp</stp>
        <stp>security name</stp>
        <stp>[hybrids_03.xlsx]tkrBBG!R164C7</stp>
        <tr r="G164" s="1"/>
      </tp>
      <tp t="s">
        <v>BBB</v>
        <stp/>
        <stp>##V3_BDPV12</stp>
        <stp>EK605885 Corp</stp>
        <stp>rtg_sp</stp>
        <stp>[hybrids_03.xlsx]tkrBBG!R145C19</stp>
        <tr r="S145" s="1"/>
      </tp>
      <tp t="s">
        <v>SSELN</v>
        <stp/>
        <stp>##V3_BDPV12</stp>
        <stp>EK770296 Corp</stp>
        <stp>ticker</stp>
        <stp>[hybrids_03.xlsx]tkrBBG!R137C8</stp>
        <tr r="H137" s="1"/>
      </tp>
      <tp t="s">
        <v>NR</v>
        <stp/>
        <stp>##V3_BDPV12</stp>
        <stp>EK858869 Corp</stp>
        <stp>rtg_sp</stp>
        <stp>[hybrids_03.xlsx]tkrBBG!R112C19</stp>
        <tr r="S112" s="1"/>
      </tp>
      <tp>
        <v>2.6240000000000001</v>
        <stp/>
        <stp>##V3_BDPV12</stp>
        <stp>ZP659512 Corp</stp>
        <stp>coupon</stp>
        <stp>[hybrids_03.xlsx]tkrBBG!R177C9</stp>
        <tr r="I177" s="1"/>
      </tp>
      <tp t="s">
        <v>BBB-</v>
        <stp/>
        <stp>##V3_BDPV12</stp>
        <stp>BK184880 Corp</stp>
        <stp>rtg_sp</stp>
        <stp>[hybrids_03.xlsx]tkrBBG!R108C19</stp>
        <tr r="S108" s="1"/>
      </tp>
      <tp t="s">
        <v>A2</v>
        <stp/>
        <stp>##V3_BDPV12</stp>
        <stp>ZQ100348 Corp</stp>
        <stp>rtg_moody</stp>
        <stp>[hybrids_03.xlsx]tkrBBG!R29C18</stp>
        <tr r="R29" s="1"/>
      </tp>
      <tp t="s">
        <v>#N/A N/A</v>
        <stp/>
        <stp>##V3_BDPV12</stp>
        <stp>BJ980938 Corp</stp>
        <stp>rtg_sp</stp>
        <stp>[hybrids_03.xlsx]tkrBBG!R160C19</stp>
        <tr r="S160" s="1"/>
      </tp>
      <tp t="s">
        <v>VW</v>
        <stp/>
        <stp>##V3_BDPV12</stp>
        <stp>AN880322 Corp</stp>
        <stp>ticker</stp>
        <stp>[hybrids_03.xlsx]tkrBBG!R153C8</stp>
        <tr r="H153" s="1"/>
      </tp>
      <tp t="s">
        <v>Ba1</v>
        <stp/>
        <stp>##V3_BDPV12</stp>
        <stp>BJ815149 Corp</stp>
        <stp>rtg_moody</stp>
        <stp>[hybrids_03.xlsx]tkrBBG!R36C18</stp>
        <tr r="R36" s="1"/>
      </tp>
      <tp t="s">
        <v>Baa3</v>
        <stp/>
        <stp>##V3_BDPV12</stp>
        <stp>AP691131 Corp</stp>
        <stp>rtg_moody</stp>
        <stp>[hybrids_03.xlsx]tkrBBG!R24C18</stp>
        <tr r="R24" s="1"/>
      </tp>
      <tp t="s">
        <v>GYCGR</v>
        <stp/>
        <stp>##V3_BDPV12</stp>
        <stp>AS256491 Corp</stp>
        <stp>ticker</stp>
        <stp>[hybrids_03.xlsx]tkrBBG!R185C8</stp>
        <tr r="H185" s="1"/>
      </tp>
      <tp t="s">
        <v>BALDER 3 03/07/78</v>
        <stp/>
        <stp>##V3_BDPV12</stp>
        <stp>AO971106 Corp</stp>
        <stp>security name</stp>
        <stp>[hybrids_03.xlsx]tkrBBG!R173C7</stp>
        <tr r="G173" s="1"/>
      </tp>
      <tp>
        <v>459.9161376953125</v>
        <stp/>
        <stp>##V3_BDPV12</stp>
        <stp>AP909674 Corp</stp>
        <stp>blp_i_sprd_mid</stp>
        <stp>[hybrids_03.xlsx]tkrBBG!R167C17</stp>
        <tr r="Q167" s="1"/>
      </tp>
      <tp t="s">
        <v>EDF 6 PERP</v>
        <stp/>
        <stp>##V3_BDPV12</stp>
        <stp>EJ516173 Corp</stp>
        <stp>security name</stp>
        <stp>[hybrids_03.xlsx]tkrBBG!R100C7</stp>
        <tr r="G100" s="1"/>
      </tp>
      <tp t="s">
        <v>#N/A N/A</v>
        <stp/>
        <stp>##V3_BDPV12</stp>
        <stp>AP809058 Corp</stp>
        <stp>rtg_moody</stp>
        <stp>[hybrids_03.xlsx]tkrBBG!R23C18</stp>
        <tr r="R23" s="1"/>
      </tp>
      <tp>
        <v>45.095329961782838</v>
        <stp/>
        <stp>##V3_BDPV12</stp>
        <stp>XS1629658755 Corp</stp>
        <stp>interval_std_dev</stp>
        <stp>[hybrids_03.xlsx]issuerTable!R4C16</stp>
        <stp>calc_interval=30d</stp>
        <stp>market_data_override=sp210</stp>
        <tr r="P4" s="5"/>
      </tp>
      <tp t="s">
        <v>DBOERS</v>
        <stp/>
        <stp>##V3_BDPV12</stp>
        <stp>BJ924355 Corp</stp>
        <stp>ticker</stp>
        <stp>[hybrids_03.xlsx]tkrBBG!R27C8</stp>
        <tr r="H27" s="1"/>
      </tp>
      <tp t="s">
        <v>VOD</v>
        <stp/>
        <stp>##V3_BDPV12</stp>
        <stp>AU654475 Corp</stp>
        <stp>ticker</stp>
        <stp>[hybrids_03.xlsx]tkrBBG!R80C8</stp>
        <tr r="H80" s="1"/>
      </tp>
      <tp t="s">
        <v>BERTEL</v>
        <stp/>
        <stp>##V3_BDPV12</stp>
        <stp>EK864970 Corp</stp>
        <stp>ticker</stp>
        <stp>[hybrids_03.xlsx]tkrBBG!R56C8</stp>
        <tr r="H56" s="1"/>
      </tp>
      <tp t="s">
        <v>BRITEL</v>
        <stp/>
        <stp>##V3_BDPV12</stp>
        <stp>BG013162 Corp</stp>
        <stp>ticker</stp>
        <stp>[hybrids_03.xlsx]tkrBBG!R83C8</stp>
        <tr r="H83" s="1"/>
      </tp>
      <tp t="s">
        <v>Baa3</v>
        <stp/>
        <stp>##V3_BDPV12</stp>
        <stp>EK834863 Corp</stp>
        <stp>rtg_moody</stp>
        <stp>[hybrids_03.xlsx]tkrBBG!R6C18</stp>
        <tr r="R6" s="1"/>
      </tp>
      <tp t="s">
        <v>EDF</v>
        <stp/>
        <stp>##V3_BDPV12</stp>
        <stp>AU669900 Corp</stp>
        <stp>ticker</stp>
        <stp>[hybrids_03.xlsx]tkrBBG!R96C8</stp>
        <tr r="H96" s="1"/>
      </tp>
      <tp t="s">
        <v>BHP</v>
        <stp/>
        <stp>##V3_BDPV12</stp>
        <stp>QJ190880 Corp</stp>
        <stp>ticker</stp>
        <stp>[hybrids_03.xlsx]tkrBBG!R49C8</stp>
        <tr r="H49" s="1"/>
      </tp>
      <tp t="s">
        <v>BHP</v>
        <stp/>
        <stp>##V3_BDPV12</stp>
        <stp>QJ201811 Corp</stp>
        <stp>ticker</stp>
        <stp>[hybrids_03.xlsx]tkrBBG!R51C8</stp>
        <tr r="H51" s="1"/>
      </tp>
      <tp>
        <v>246.53496690915614</v>
        <stp/>
        <stp>##V3_BDPV12</stp>
        <stp>AZ371883 Corp</stp>
        <stp>yas_ispread</stp>
        <stp>[hybrids_03.xlsx]sectorTable!R37C12</stp>
        <tr r="L37" s="3"/>
      </tp>
      <tp>
        <v>3.125</v>
        <stp/>
        <stp>##V3_BDPV12</stp>
        <stp>ZQ513315 Corp</stp>
        <stp>coupon</stp>
        <stp>[hybrids_03.xlsx]tkrBBG!R9C9</stp>
        <tr r="I9" s="1"/>
      </tp>
      <tp>
        <v>2.375</v>
        <stp/>
        <stp>##V3_BDPV12</stp>
        <stp>ZQ512606 Corp</stp>
        <stp>coupon</stp>
        <stp>[hybrids_03.xlsx]tkrBBG!R8C9</stp>
        <tr r="I8" s="1"/>
      </tp>
      <tp>
        <v>424.04643833845722</v>
        <stp/>
        <stp>##V3_BDPV12</stp>
        <stp>ZP989429 Corp</stp>
        <stp>yas_ispread</stp>
        <stp>[hybrids_03.xlsx]sectorTable!R16C12</stp>
        <tr r="L16" s="3"/>
      </tp>
      <tp t="s">
        <v>XS1115498260</v>
        <stp/>
        <stp>##V3_BDPV12</stp>
        <stp>EK508523 Corp</stp>
        <stp>ID_ISIN</stp>
        <stp>[hybrids_03.xlsx]tkrBBG!R66C6</stp>
        <tr r="F66" s="1"/>
      </tp>
      <tp t="s">
        <v>04/09/2023</v>
        <stp/>
        <stp>##V3_BDPV12</stp>
        <stp>EJ811600 Corp</stp>
        <stp>nxt_call_dt</stp>
        <stp>[hybrids_03.xlsx]tkrBBG!R154C10</stp>
        <tr r="J154" s="1"/>
      </tp>
      <tp t="s">
        <v>XS1716945586</v>
        <stp/>
        <stp>##V3_BDPV12</stp>
        <stp>AP809058 Corp</stp>
        <stp>ID_ISIN</stp>
        <stp>[hybrids_03.xlsx]tkrBBG!R23C6</stp>
        <tr r="F23" s="1"/>
      </tp>
      <tp t="s">
        <v>25/01/2026</v>
        <stp/>
        <stp>##V3_BDPV12</stp>
        <stp>AS146490 Corp</stp>
        <stp>nxt_call_dt</stp>
        <stp>[hybrids_03.xlsx]tkrBBG!R170C10</stp>
        <tr r="J170" s="1"/>
      </tp>
      <tp t="s">
        <v>XS1795406575</v>
        <stp/>
        <stp>##V3_BDPV12</stp>
        <stp>AR738776 Corp</stp>
        <stp>ID_ISIN</stp>
        <stp>[hybrids_03.xlsx]tkrBBG!R72C6</stp>
        <tr r="F72" s="1"/>
      </tp>
      <tp t="s">
        <v>CNALN</v>
        <stp/>
        <stp>##V3_BDPV12</stp>
        <stp>EK824997 Corp</stp>
        <stp>ticker</stp>
        <stp>[hybrids_03.xlsx]tkrBBG!R130C8</stp>
        <tr r="H130" s="1"/>
      </tp>
      <tp t="s">
        <v>GYCGR 2 3/4 PERP</v>
        <stp/>
        <stp>##V3_BDPV12</stp>
        <stp>QZ509895 Corp</stp>
        <stp>security name</stp>
        <stp>[hybrids_03.xlsx]tkrBBG!R184C7</stp>
        <tr r="G184" s="1"/>
      </tp>
      <tp t="s">
        <v>NGGLN 1 5/8 12/05/79</v>
        <stp/>
        <stp>##V3_BDPV12</stp>
        <stp>ZR363806 Corp</stp>
        <stp>security name</stp>
        <stp>[hybrids_03.xlsx]tkrBBG!R131C7</stp>
        <tr r="G131" s="1"/>
      </tp>
      <tp t="s">
        <v>A2</v>
        <stp/>
        <stp>##V3_BDPV12</stp>
        <stp>QZ730458 Corp</stp>
        <stp>rtg_moody</stp>
        <stp>[hybrids_03.xlsx]tkrBBG!R47C18</stp>
        <tr r="R47" s="1"/>
      </tp>
      <tp t="s">
        <v>#N/A N/A</v>
        <stp/>
        <stp>##V3_BDPV12</stp>
        <stp>ZR796682 Corp</stp>
        <stp>rtg_moody</stp>
        <stp>[hybrids_03.xlsx]tkrBBG!R84C18</stp>
        <tr r="R84" s="1"/>
      </tp>
      <tp t="s">
        <v>#N/A N/A</v>
        <stp/>
        <stp>##V3_BDPV12</stp>
        <stp>ZR796862 Corp</stp>
        <stp>rtg_moody</stp>
        <stp>[hybrids_03.xlsx]tkrBBG!R85C18</stp>
        <tr r="R85" s="1"/>
      </tp>
      <tp>
        <v>3.2480000000000002</v>
        <stp/>
        <stp>##V3_BDPV12</stp>
        <stp>ZQ578143 Corp</stp>
        <stp>coupon</stp>
        <stp>[hybrids_03.xlsx]tkrBBG!R175C9</stp>
        <tr r="I175" s="1"/>
      </tp>
      <tp t="s">
        <v>HEIBOS 3.248 PERP</v>
        <stp/>
        <stp>##V3_BDPV12</stp>
        <stp>ZQ578143 Corp</stp>
        <stp>security name</stp>
        <stp>[hybrids_03.xlsx]tkrBBG!R175C7</stp>
        <tr r="G175" s="1"/>
      </tp>
      <tp t="s">
        <v>EDF</v>
        <stp/>
        <stp>##V3_BDPV12</stp>
        <stp>EK027221 Corp</stp>
        <stp>ticker</stp>
        <stp>[hybrids_03.xlsx]tkrBBG!R103C8</stp>
        <tr r="H103" s="1"/>
      </tp>
      <tp t="s">
        <v>#N/A N/A</v>
        <stp/>
        <stp>##V3_BDPV12</stp>
        <stp>AR887333 Corp</stp>
        <stp>rtg_moody</stp>
        <stp>[hybrids_03.xlsx]tkrBBG!R25C18</stp>
        <tr r="R25" s="1"/>
      </tp>
      <tp>
        <v>551.578125</v>
        <stp/>
        <stp>##V3_BDPV12</stp>
        <stp>ZS108668 Corp</stp>
        <stp>blp_i_sprd_mid</stp>
        <stp>[hybrids_03.xlsx]tkrBBG!R187C17</stp>
        <tr r="Q187" s="1"/>
      </tp>
      <tp>
        <v>488.11163330078125</v>
        <stp/>
        <stp>##V3_BDPV12</stp>
        <stp>ZP659512 Corp</stp>
        <stp>blp_i_sprd_mid</stp>
        <stp>[hybrids_03.xlsx]tkrBBG!R177C17</stp>
        <tr r="Q177" s="1"/>
      </tp>
      <tp t="s">
        <v>ENELIM</v>
        <stp/>
        <stp>##V3_BDPV12</stp>
        <stp>AS640440 Corp</stp>
        <stp>ticker</stp>
        <stp>[hybrids_03.xlsx]tkrBBG!R120C8</stp>
        <tr r="H120" s="1"/>
      </tp>
      <tp t="s">
        <v>ENBW 1 1/8 11/05/79</v>
        <stp/>
        <stp>##V3_BDPV12</stp>
        <stp>AZ851393 Corp</stp>
        <stp>security name</stp>
        <stp>[hybrids_03.xlsx]tkrBBG!R107C7</stp>
        <tr r="G107" s="1"/>
      </tp>
      <tp t="s">
        <v>ENELIM 2 1/2 11/24/78</v>
        <stp/>
        <stp>##V3_BDPV12</stp>
        <stp>AS640422 Corp</stp>
        <stp>security name</stp>
        <stp>[hybrids_03.xlsx]tkrBBG!R117C7</stp>
        <tr r="G117" s="1"/>
      </tp>
      <tp>
        <v>220.95579528808594</v>
        <stp/>
        <stp>##V3_BDPV12</stp>
        <stp>ZQ804479 Corp</stp>
        <stp>blp_i_sprd_mid</stp>
        <stp>[hybrids_03.xlsx]tkrBBG!R144C17</stp>
        <tr r="Q144" s="1"/>
      </tp>
      <tp t="s">
        <v>ARNDTN 4 3/4 PERP</v>
        <stp/>
        <stp>##V3_BDPV12</stp>
        <stp>AZ207973 Corp</stp>
        <stp>security name</stp>
        <stp>[hybrids_03.xlsx]tkrBBG!R182C7</stp>
        <tr r="G182" s="1"/>
      </tp>
      <tp t="s">
        <v>IBESM</v>
        <stp/>
        <stp>##V3_BDPV12</stp>
        <stp>AX076550 Corp</stp>
        <stp>ticker</stp>
        <stp>[hybrids_03.xlsx]tkrBBG!R126C8</stp>
        <tr r="H126" s="1"/>
      </tp>
      <tp t="s">
        <v>IBESM 3 1/4 PERP</v>
        <stp/>
        <stp>##V3_BDPV12</stp>
        <stp>AX076550 Corp</stp>
        <stp>security name</stp>
        <stp>[hybrids_03.xlsx]tkrBBG!R126C7</stp>
        <tr r="G126" s="1"/>
      </tp>
      <tp t="s">
        <v>GYCGR 2 1/2 PERP</v>
        <stp/>
        <stp>##V3_BDPV12</stp>
        <stp>AS256491 Corp</stp>
        <stp>security name</stp>
        <stp>[hybrids_03.xlsx]tkrBBG!R185C7</stp>
        <tr r="G185" s="1"/>
      </tp>
      <tp t="s">
        <v>VOD</v>
        <stp/>
        <stp>##V3_BDPV12</stp>
        <stp>AU654357 Corp</stp>
        <stp>ticker</stp>
        <stp>[hybrids_03.xlsx]tkrBBG!R81C8</stp>
        <tr r="H81" s="1"/>
      </tp>
      <tp t="s">
        <v>BPLN</v>
        <stp/>
        <stp>##V3_BDPV12</stp>
        <stp>BK123548 Corp</stp>
        <stp>ticker</stp>
        <stp>[hybrids_03.xlsx]tkrBBG!R39C8</stp>
        <tr r="H39" s="1"/>
      </tp>
      <tp t="s">
        <v>TOTAL</v>
        <stp/>
        <stp>##V3_BDPV12</stp>
        <stp>EK755354 Corp</stp>
        <stp>ticker</stp>
        <stp>[hybrids_03.xlsx]tkrBBG!R42C8</stp>
        <tr r="H42" s="1"/>
      </tp>
      <tp t="s">
        <v>MRKGR</v>
        <stp/>
        <stp>##V3_BDPV12</stp>
        <stp>EK648265 Corp</stp>
        <stp>ticker</stp>
        <stp>[hybrids_03.xlsx]tkrBBG!R12C8</stp>
        <tr r="H12" s="1"/>
      </tp>
      <tp t="s">
        <v>XS2077670003</v>
        <stp/>
        <stp>##V3_BDPV12</stp>
        <stp>ZQ512606 Corp</stp>
        <stp>ID_ISIN</stp>
        <stp>[hybrids_03.xlsx]tkrBBG!R8C6</stp>
        <tr r="F8" s="1"/>
      </tp>
      <tp>
        <v>551.3038154480347</v>
        <stp/>
        <stp>##V3_BDPV12</stp>
        <stp>AS146490 Corp</stp>
        <stp>yas_ispread</stp>
        <stp>[hybrids_03.xlsx]sectorTable!R39C12</stp>
        <tr r="L39" s="3"/>
      </tp>
      <tp>
        <v>5.1180000000000003</v>
        <stp/>
        <stp>##V3_BDPV12</stp>
        <stp>QJ937853 Corp</stp>
        <stp>coupon</stp>
        <stp>[hybrids_03.xlsx]tkrBBG!R2C9</stp>
        <tr r="I2" s="1"/>
      </tp>
      <tp t="s">
        <v>EUR</v>
        <stp/>
        <stp>##V3_BDPV12</stp>
        <stp>ZS108668 Corp</stp>
        <stp>crncy</stp>
        <stp>[hybrids_03.xlsx]sectorTable!R25C18</stp>
        <tr r="R25" s="3"/>
      </tp>
      <tp t="s">
        <v>XS1222591023</v>
        <stp/>
        <stp>##V3_BDPV12</stp>
        <stp>EK848378 Corp</stp>
        <stp>ID_ISIN</stp>
        <stp>[hybrids_03.xlsx]tkrBBG!R55C6</stp>
        <tr r="F55" s="1"/>
      </tp>
      <tp t="s">
        <v>XS2193663619</v>
        <stp/>
        <stp>##V3_BDPV12</stp>
        <stp>BK123548 Corp</stp>
        <stp>ID_ISIN</stp>
        <stp>[hybrids_03.xlsx]tkrBBG!R39C6</stp>
        <tr r="F39" s="1"/>
      </tp>
      <tp t="s">
        <v>XS1713466495</v>
        <stp/>
        <stp>##V3_BDPV12</stp>
        <stp>AX960245 Corp</stp>
        <stp>ID_ISIN</stp>
        <stp>[hybrids_03.xlsx]tkrBBG!R19C6</stp>
        <tr r="F19" s="1"/>
      </tp>
      <tp t="s">
        <v>19/07/2023</v>
        <stp/>
        <stp>##V3_BDPV12</stp>
        <stp>AO262498 Corp</stp>
        <stp>nxt_call_dt</stp>
        <stp>[hybrids_03.xlsx]tkrBBG!R195C10</stp>
        <tr r="J195" s="1"/>
      </tp>
      <tp t="s">
        <v>17/02/2026</v>
        <stp/>
        <stp>##V3_BDPV12</stp>
        <stp>ZP989429 Corp</stp>
        <stp>nxt_call_dt</stp>
        <stp>[hybrids_03.xlsx]tkrBBG!R172C10</stp>
        <tr r="J172" s="1"/>
      </tp>
      <tp t="s">
        <v>10/04/2021</v>
        <stp/>
        <stp>##V3_BDPV12</stp>
        <stp>EK825033 Corp</stp>
        <stp>nxt_call_dt</stp>
        <stp>[hybrids_03.xlsx]tkrBBG!R129C10</stp>
        <tr r="J129" s="1"/>
      </tp>
      <tp t="s">
        <v>FR0013310505</v>
        <stp/>
        <stp>##V3_BDPV12</stp>
        <stp>AQ711148 Corp</stp>
        <stp>ID_ISIN</stp>
        <stp>[hybrids_03.xlsx]tkrBBG!R88C6</stp>
        <tr r="F88" s="1"/>
      </tp>
      <tp t="s">
        <v>20/03/2022</v>
        <stp/>
        <stp>##V3_BDPV12</stp>
        <stp>EK811633 Corp</stp>
        <stp>nxt_call_dt</stp>
        <stp>[hybrids_03.xlsx]tkrBBG!R152C10</stp>
        <tr r="J152" s="1"/>
      </tp>
      <tp t="s">
        <v>21/07/2023</v>
        <stp/>
        <stp>##V3_BDPV12</stp>
        <stp>AN964724 Corp</stp>
        <stp>nxt_call_dt</stp>
        <stp>[hybrids_03.xlsx]tkrBBG!R181C10</stp>
        <tr r="J181" s="1"/>
      </tp>
      <tp t="s">
        <v>24/07/2023</v>
        <stp/>
        <stp>##V3_BDPV12</stp>
        <stp>AS256491 Corp</stp>
        <stp>nxt_call_dt</stp>
        <stp>[hybrids_03.xlsx]tkrBBG!R185C10</stp>
        <tr r="J185" s="1"/>
      </tp>
      <tp t="s">
        <v>30/07/2020</v>
        <stp/>
        <stp>##V3_BDPV12</stp>
        <stp>UV309787 Corp</stp>
        <stp>nxt_call_dt</stp>
        <stp>[hybrids_03.xlsx]tkrBBG!R191C10</stp>
        <tr r="J191" s="1"/>
      </tp>
      <tp t="s">
        <v>10/09/2020</v>
        <stp/>
        <stp>##V3_BDPV12</stp>
        <stp>EJ817236 Corp</stp>
        <stp>nxt_call_dt</stp>
        <stp>[hybrids_03.xlsx]tkrBBG!R121C10</stp>
        <tr r="J121" s="1"/>
      </tp>
      <tp>
        <v>5.375</v>
        <stp/>
        <stp>##V3_BDPV12</stp>
        <stp>UV785974 Corp</stp>
        <stp>coupon</stp>
        <stp>[hybrids_03.xlsx]tkrBBG!R146C9</stp>
        <tr r="I146" s="1"/>
      </tp>
      <tp>
        <v>5.125</v>
        <stp/>
        <stp>##V3_BDPV12</stp>
        <stp>QZ677477 Corp</stp>
        <stp>coupon</stp>
        <stp>[hybrids_03.xlsx]tkrBBG!R110C9</stp>
        <tr r="I110" s="1"/>
      </tp>
      <tp t="s">
        <v>ACFP</v>
        <stp/>
        <stp>##V3_BDPV12</stp>
        <stp>EK337178 Corp</stp>
        <stp>ticker</stp>
        <stp>[hybrids_03.xlsx]tkrBBG!R162C8</stp>
        <tr r="H162" s="1"/>
      </tp>
      <tp>
        <v>1.7</v>
        <stp/>
        <stp>##V3_BDPV12</stp>
        <stp>ZP454068 Corp</stp>
        <stp>coupon</stp>
        <stp>[hybrids_03.xlsx]tkrBBG!R148C9</stp>
        <tr r="I148" s="1"/>
      </tp>
      <tp>
        <v>3.375</v>
        <stp/>
        <stp>##V3_BDPV12</stp>
        <stp>ZR668027 Corp</stp>
        <stp>coupon</stp>
        <stp>[hybrids_03.xlsx]tkrBBG!R174C9</stp>
        <tr r="I174" s="1"/>
      </tp>
      <tp t="s">
        <v>ARNDTN 3 3/4 PERP</v>
        <stp/>
        <stp>##V3_BDPV12</stp>
        <stp>QZ912649 Corp</stp>
        <stp>security name</stp>
        <stp>[hybrids_03.xlsx]tkrBBG!R178C7</stp>
        <tr r="G178" s="1"/>
      </tp>
      <tp t="s">
        <v>SBBBSS 2.624 PERP</v>
        <stp/>
        <stp>##V3_BDPV12</stp>
        <stp>ZP659512 Corp</stp>
        <stp>security name</stp>
        <stp>[hybrids_03.xlsx]tkrBBG!R177C7</stp>
        <tr r="G177" s="1"/>
      </tp>
      <tp>
        <v>2.625</v>
        <stp/>
        <stp>##V3_BDPV12</stp>
        <stp>ZQ258633 Corp</stp>
        <stp>coupon</stp>
        <stp>[hybrids_03.xlsx]tkrBBG!R164C9</stp>
        <tr r="I164" s="1"/>
      </tp>
      <tp t="s">
        <v>VW</v>
        <stp/>
        <stp>##V3_BDPV12</stp>
        <stp>EJ811600 Corp</stp>
        <stp>ticker</stp>
        <stp>[hybrids_03.xlsx]tkrBBG!R154C8</stp>
        <tr r="H154" s="1"/>
      </tp>
      <tp t="s">
        <v>ENBW 5 1/8 04/05/77</v>
        <stp/>
        <stp>##V3_BDPV12</stp>
        <stp>QZ677477 Corp</stp>
        <stp>security name</stp>
        <stp>[hybrids_03.xlsx]tkrBBG!R110C7</stp>
        <tr r="G110" s="1"/>
      </tp>
      <tp t="s">
        <v>RWE 6 5/8 07/30/75</v>
        <stp/>
        <stp>##V3_BDPV12</stp>
        <stp>UV323151 Corp</stp>
        <stp>security name</stp>
        <stp>[hybrids_03.xlsx]tkrBBG!R113C7</stp>
        <tr r="G113" s="1"/>
      </tp>
      <tp t="s">
        <v>EDF</v>
        <stp/>
        <stp>##V3_BDPV12</stp>
        <stp>EK024610 Corp</stp>
        <stp>ticker</stp>
        <stp>[hybrids_03.xlsx]tkrBBG!R101C8</stp>
        <tr r="H101" s="1"/>
      </tp>
      <tp t="s">
        <v>VW</v>
        <stp/>
        <stp>##V3_BDPV12</stp>
        <stp>AT214421 Corp</stp>
        <stp>ticker</stp>
        <stp>[hybrids_03.xlsx]tkrBBG!R155C8</stp>
        <tr r="H155" s="1"/>
      </tp>
      <tp>
        <v>208.46136474609375</v>
        <stp/>
        <stp>##V3_BDPV12</stp>
        <stp>AQ026565 Corp</stp>
        <stp>blp_i_sprd_mid</stp>
        <stp>[hybrids_03.xlsx]tkrBBG!R124C17</stp>
        <tr r="Q124" s="1"/>
      </tp>
      <tp t="s">
        <v>A3</v>
        <stp/>
        <stp>##V3_BDPV12</stp>
        <stp>BK123548 Corp</stp>
        <stp>rtg_moody</stp>
        <stp>[hybrids_03.xlsx]tkrBBG!R39C18</stp>
        <tr r="R39" s="1"/>
      </tp>
      <tp t="s">
        <v>Baa3</v>
        <stp/>
        <stp>##V3_BDPV12</stp>
        <stp>EK024568 Corp</stp>
        <stp>rtg_moody</stp>
        <stp>[hybrids_03.xlsx]tkrBBG!R98C18</stp>
        <tr r="R98" s="1"/>
      </tp>
      <tp t="s">
        <v>AFFP 6 1/4 PERP</v>
        <stp/>
        <stp>##V3_BDPV12</stp>
        <stp>EK808355 Corp</stp>
        <stp>security name</stp>
        <stp>[hybrids_03.xlsx]tkrBBG!R165C7</stp>
        <tr r="G165" s="1"/>
      </tp>
      <tp t="s">
        <v>STEDIN 3 1/4 PERP</v>
        <stp/>
        <stp>##V3_BDPV12</stp>
        <stp>EK605885 Corp</stp>
        <stp>security name</stp>
        <stp>[hybrids_03.xlsx]tkrBBG!R145C7</stp>
        <tr r="G145" s="1"/>
      </tp>
      <tp t="s">
        <v>EDF 5 5/8 PERP</v>
        <stp/>
        <stp>##V3_BDPV12</stp>
        <stp>EK027221 Corp</stp>
        <stp>security name</stp>
        <stp>[hybrids_03.xlsx]tkrBBG!R103C7</stp>
        <tr r="G103" s="1"/>
      </tp>
      <tp t="s">
        <v>VW 3 7/8 PERP</v>
        <stp/>
        <stp>##V3_BDPV12</stp>
        <stp>BJ980938 Corp</stp>
        <stp>security name</stp>
        <stp>[hybrids_03.xlsx]tkrBBG!R160C7</stp>
        <tr r="G160" s="1"/>
      </tp>
      <tp t="s">
        <v>VW 2 1/2 PERP</v>
        <stp/>
        <stp>##V3_BDPV12</stp>
        <stp>EK811633 Corp</stp>
        <stp>security name</stp>
        <stp>[hybrids_03.xlsx]tkrBBG!R152C7</stp>
        <tr r="G152" s="1"/>
      </tp>
      <tp t="s">
        <v>COFP 3.992 PERP</v>
        <stp/>
        <stp>##V3_BDPV12</stp>
        <stp>EJ891119 Corp</stp>
        <stp>security name</stp>
        <stp>[hybrids_03.xlsx]tkrBBG!R190C7</stp>
        <tr r="G190" s="1"/>
      </tp>
      <tp t="s">
        <v>EDPPL 4.496 04/30/79</v>
        <stp/>
        <stp>##V3_BDPV12</stp>
        <stp>AW875570 Corp</stp>
        <stp>security name</stp>
        <stp>[hybrids_03.xlsx]tkrBBG!R147C7</stp>
        <tr r="G147" s="1"/>
      </tp>
      <tp t="s">
        <v>SSELN 4 3/4 09/16/77</v>
        <stp/>
        <stp>##V3_BDPV12</stp>
        <stp>AM714338 Corp</stp>
        <stp>security name</stp>
        <stp>[hybrids_03.xlsx]tkrBBG!R139C7</stp>
        <tr r="G139" s="1"/>
      </tp>
      <tp t="s">
        <v>GYCGR 3 3/4 PERP</v>
        <stp/>
        <stp>##V3_BDPV12</stp>
        <stp>EK753416 Corp</stp>
        <stp>security name</stp>
        <stp>[hybrids_03.xlsx]tkrBBG!R183C7</stp>
        <tr r="G183" s="1"/>
      </tp>
      <tp t="s">
        <v>ENBW 1 7/8 06/29/80</v>
        <stp/>
        <stp>##V3_BDPV12</stp>
        <stp>BK184880 Corp</stp>
        <stp>security name</stp>
        <stp>[hybrids_03.xlsx]tkrBBG!R108C7</stp>
        <tr r="G108" s="1"/>
      </tp>
      <tp>
        <v>424.27059936523438</v>
        <stp/>
        <stp>##V3_BDPV12</stp>
        <stp>ZP989429 Corp</stp>
        <stp>blp_i_sprd_mid</stp>
        <stp>[hybrids_03.xlsx]tkrBBG!R172C17</stp>
        <tr r="Q172" s="1"/>
      </tp>
      <tp t="s">
        <v>AKFAST 3 7/8 10/05/78</v>
        <stp/>
        <stp>##V3_BDPV12</stp>
        <stp>AR936992 Corp</stp>
        <stp>security name</stp>
        <stp>[hybrids_03.xlsx]tkrBBG!R171C7</stp>
        <tr r="G171" s="1"/>
      </tp>
      <tp t="s">
        <v>BB+</v>
        <stp/>
        <stp>##V3_BDPV12</stp>
        <stp>QJ937566 Corp</stp>
        <stp>bb_composite</stp>
        <stp>[hybrids_03.xlsx]tkrBBG!R5C20</stp>
        <tr r="T5" s="1"/>
      </tp>
      <tp t="s">
        <v>BB+</v>
        <stp/>
        <stp>##V3_BDPV12</stp>
        <stp>EK352403 Corp</stp>
        <stp>bb_composite</stp>
        <stp>[hybrids_03.xlsx]tkrBBG!R7C20</stp>
        <tr r="T7" s="1"/>
      </tp>
      <tp t="s">
        <v>BPLN</v>
        <stp/>
        <stp>##V3_BDPV12</stp>
        <stp>BK115993 Corp</stp>
        <stp>ticker</stp>
        <stp>[hybrids_03.xlsx]tkrBBG!R40C8</stp>
        <tr r="H40" s="1"/>
      </tp>
      <tp t="s">
        <v>MRKGR</v>
        <stp/>
        <stp>##V3_BDPV12</stp>
        <stp>AZ207706 Corp</stp>
        <stp>ticker</stp>
        <stp>[hybrids_03.xlsx]tkrBBG!R14C8</stp>
        <tr r="H14" s="1"/>
      </tp>
      <tp t="s">
        <v>ENGIFP</v>
        <stp/>
        <stp>##V3_BDPV12</stp>
        <stp>AW770805 Corp</stp>
        <stp>ticker</stp>
        <stp>[hybrids_03.xlsx]tkrBBG!R90C8</stp>
        <tr r="H90" s="1"/>
      </tp>
      <tp t="s">
        <v>EDF</v>
        <stp/>
        <stp>##V3_BDPV12</stp>
        <stp>EK024568 Corp</stp>
        <stp>ticker</stp>
        <stp>[hybrids_03.xlsx]tkrBBG!R98C8</stp>
        <tr r="H98" s="1"/>
      </tp>
      <tp t="s">
        <v>AMXLMM</v>
        <stp/>
        <stp>##V3_BDPV12</stp>
        <stp>EJ814830 Corp</stp>
        <stp>ticker</stp>
        <stp>[hybrids_03.xlsx]tkrBBG!R53C8</stp>
        <tr r="H53" s="1"/>
      </tp>
      <tp t="s">
        <v>Ba1</v>
        <stp/>
        <stp>##V3_BDPV12</stp>
        <stp>EJ917655 Corp</stp>
        <stp>rtg_moody</stp>
        <stp>[hybrids_03.xlsx]tkrBBG!R3C18</stp>
        <tr r="R3" s="1"/>
      </tp>
      <tp t="s">
        <v>27/06/2024</v>
        <stp/>
        <stp>##V3_BDPV12</stp>
        <stp>XS1799938995 Corp</stp>
        <stp>nxt_call_dt</stp>
        <stp>[hybrids_03.xlsx]vw!R36C5</stp>
        <tr r="E36" s="14"/>
      </tp>
      <tp t="s">
        <v>ORAFP</v>
        <stp/>
        <stp>##V3_BDPV12</stp>
        <stp>EK508481 Corp</stp>
        <stp>ticker</stp>
        <stp>[hybrids_03.xlsx]tkrBBG!R63C8</stp>
        <tr r="H63" s="1"/>
      </tp>
      <tp t="s">
        <v>Ba1</v>
        <stp/>
        <stp>##V3_BDPV12</stp>
        <stp>QJ937853 Corp</stp>
        <stp>rtg_moody</stp>
        <stp>[hybrids_03.xlsx]tkrBBG!R2C18</stp>
        <tr r="R2" s="1"/>
      </tp>
      <tp t="s">
        <v>MRKGR</v>
        <stp/>
        <stp>##V3_BDPV12</stp>
        <stp>AZ208021 Corp</stp>
        <stp>ticker</stp>
        <stp>[hybrids_03.xlsx]tkrBBG!R13C8</stp>
        <tr r="H13" s="1"/>
      </tp>
      <tp t="s">
        <v>AKEFP</v>
        <stp/>
        <stp>##V3_BDPV12</stp>
        <stp>AZ018655 Corp</stp>
        <stp>ticker</stp>
        <stp>[hybrids_03.xlsx]tkrBBG!R16C8</stp>
        <tr r="H16" s="1"/>
      </tp>
      <tp t="s">
        <v>BHP</v>
        <stp/>
        <stp>##V3_BDPV12</stp>
        <stp>QJ201812 Corp</stp>
        <stp>ticker</stp>
        <stp>[hybrids_03.xlsx]tkrBBG!R50C8</stp>
        <tr r="H50" s="1"/>
      </tp>
      <tp>
        <v>5.4249999999999998</v>
        <stp/>
        <stp>##V3_BDPV12</stp>
        <stp>EJ917655 Corp</stp>
        <stp>coupon</stp>
        <stp>[hybrids_03.xlsx]tkrBBG!R3C9</stp>
        <tr r="I3" s="1"/>
      </tp>
      <tp>
        <v>248.59529336409776</v>
        <stp/>
        <stp>##V3_BDPV12</stp>
        <stp>EK821917 Corp</stp>
        <stp>yas_ispread</stp>
        <stp>[hybrids_03.xlsx]sectorTable!R18C11</stp>
        <tr r="K18" s="3"/>
      </tp>
      <tp>
        <v>4.25</v>
        <stp/>
        <stp>##V3_BDPV12</stp>
        <stp>AV915324 Corp</stp>
        <stp>coupon</stp>
        <stp>[hybrids_03.xlsx]tkrBBG!R4C9</stp>
        <tr r="I4" s="1"/>
      </tp>
      <tp t="s">
        <v>EUR</v>
        <stp/>
        <stp>##V3_BDPV12</stp>
        <stp>ZQ099270 Corp</stp>
        <stp>crncy</stp>
        <stp>[hybrids_03.xlsx]sectorTable!R29C17</stp>
        <tr r="Q29" s="3"/>
      </tp>
      <tp t="s">
        <v>TELEFO</v>
        <stp/>
        <stp>##V3_BDPV12</stp>
        <stp>ZP707724 Corp</stp>
        <stp>ticker</stp>
        <stp>[hybrids_03.xlsx]tkrBBG!R76C8</stp>
        <tr r="H76" s="1"/>
      </tp>
      <tp t="s">
        <v>EUR</v>
        <stp/>
        <stp>##V3_BDPV12</stp>
        <stp>ZP659512 Corp</stp>
        <stp>crncy</stp>
        <stp>[hybrids_03.xlsx]sectorTable!R21C18</stp>
        <tr r="R21" s="3"/>
      </tp>
      <tp t="s">
        <v>EUR</v>
        <stp/>
        <stp>##V3_BDPV12</stp>
        <stp>ZP989429 Corp</stp>
        <stp>crncy</stp>
        <stp>[hybrids_03.xlsx]sectorTable!R16C18</stp>
        <tr r="R16" s="3"/>
      </tp>
      <tp t="s">
        <v>01/07/2024</v>
        <stp/>
        <stp>##V3_BDPV12</stp>
        <stp>EK352403 Corp</stp>
        <stp>nxt_call_dt</stp>
        <stp>[hybrids_03.xlsx]tkrBBG!R7C10</stp>
        <tr r="J7" s="1"/>
      </tp>
      <tp t="s">
        <v>XS2193662728</v>
        <stp/>
        <stp>##V3_BDPV12</stp>
        <stp>BK123260 Corp</stp>
        <stp>ID_ISIN</stp>
        <stp>[hybrids_03.xlsx]tkrBBG!R38C6</stp>
        <tr r="F38" s="1"/>
      </tp>
      <tp t="s">
        <v>DE000A2GSFF1</v>
        <stp/>
        <stp>##V3_BDPV12</stp>
        <stp>AO148682 Corp</stp>
        <stp>ID_ISIN</stp>
        <stp>[hybrids_03.xlsx]tkrBBG!R20C6</stp>
        <tr r="F20" s="1"/>
      </tp>
      <tp t="s">
        <v>FR0011697028</v>
        <stp/>
        <stp>##V3_BDPV12</stp>
        <stp>EK024568 Corp</stp>
        <stp>ID_ISIN</stp>
        <stp>[hybrids_03.xlsx]tkrBBG!R98C6</stp>
        <tr r="F98" s="1"/>
      </tp>
      <tp t="s">
        <v>14/12/2022</v>
        <stp/>
        <stp>##V3_BDPV12</stp>
        <stp>AN880322 Corp</stp>
        <stp>nxt_call_dt</stp>
        <stp>[hybrids_03.xlsx]tkrBBG!R153C10</stp>
        <tr r="J153" s="1"/>
      </tp>
      <tp t="s">
        <v>01/03/2024</v>
        <stp/>
        <stp>##V3_BDPV12</stp>
        <stp>AM888722 Corp</stp>
        <stp>nxt_call_dt</stp>
        <stp>[hybrids_03.xlsx]tkrBBG!R114C10</stp>
        <tr r="J114" s="1"/>
      </tp>
      <tp t="s">
        <v>14/04/2027</v>
        <stp/>
        <stp>##V3_BDPV12</stp>
        <stp>BK293686 Corp</stp>
        <stp>nxt_call_dt</stp>
        <stp>[hybrids_03.xlsx]tkrBBG!R138C10</stp>
        <tr r="J138" s="1"/>
      </tp>
      <tp t="s">
        <v>14/01/2026</v>
        <stp/>
        <stp>##V3_BDPV12</stp>
        <stp>BK290986 Corp</stp>
        <stp>nxt_call_dt</stp>
        <stp>[hybrids_03.xlsx]tkrBBG!R136C10</stp>
        <tr r="J136" s="1"/>
      </tp>
      <tp t="s">
        <v>14/06/2027</v>
        <stp/>
        <stp>##V3_BDPV12</stp>
        <stp>AN880326 Corp</stp>
        <stp>nxt_call_dt</stp>
        <stp>[hybrids_03.xlsx]tkrBBG!R158C10</stp>
        <tr r="J158" s="1"/>
      </tp>
      <tp t="s">
        <v>17/06/2029</v>
        <stp/>
        <stp>##V3_BDPV12</stp>
        <stp>BJ980938 Corp</stp>
        <stp>nxt_call_dt</stp>
        <stp>[hybrids_03.xlsx]tkrBBG!R160C10</stp>
        <tr r="J160" s="1"/>
      </tp>
      <tp t="s">
        <v>ANNGR</v>
        <stp/>
        <stp>##V3_BDPV12</stp>
        <stp>EK642935 Corp</stp>
        <stp>ticker</stp>
        <stp>[hybrids_03.xlsx]tkrBBG!R168C8</stp>
        <tr r="H168" s="1"/>
      </tp>
      <tp t="s">
        <v>RWE</v>
        <stp/>
        <stp>##V3_BDPV12</stp>
        <stp>EK858869 Corp</stp>
        <stp>ticker</stp>
        <stp>[hybrids_03.xlsx]tkrBBG!R112C8</stp>
        <tr r="H112" s="1"/>
      </tp>
      <tp t="s">
        <v>BBB-</v>
        <stp/>
        <stp>##V3_BDPV12</stp>
        <stp>AM714338 Corp</stp>
        <stp>rtg_sp</stp>
        <stp>[hybrids_03.xlsx]tkrBBG!R139C19</stp>
        <tr r="S139" s="1"/>
      </tp>
      <tp t="s">
        <v>#N/A N/A</v>
        <stp/>
        <stp>##V3_BDPV12</stp>
        <stp>AM679347 Corp</stp>
        <stp>rtg_sp</stp>
        <stp>[hybrids_03.xlsx]tkrBBG!R193C19</stp>
        <tr r="S193" s="1"/>
      </tp>
      <tp t="s">
        <v>BBB-</v>
        <stp/>
        <stp>##V3_BDPV12</stp>
        <stp>EK811579 Corp</stp>
        <stp>rtg_sp</stp>
        <stp>[hybrids_03.xlsx]tkrBBG!R161C19</stp>
        <tr r="S161" s="1"/>
      </tp>
      <tp t="s">
        <v>CPIPGR 4 7/8 PERP</v>
        <stp/>
        <stp>##V3_BDPV12</stp>
        <stp>ZS108668 Corp</stp>
        <stp>security name</stp>
        <stp>[hybrids_03.xlsx]tkrBBG!R187C7</stp>
        <tr r="G187" s="1"/>
      </tp>
      <tp t="s">
        <v>ENELIM 3 1/2 05/24/80</v>
        <stp/>
        <stp>##V3_BDPV12</stp>
        <stp>ZS668300 Corp</stp>
        <stp>security name</stp>
        <stp>[hybrids_03.xlsx]tkrBBG!R119C7</stp>
        <tr r="G119" s="1"/>
      </tp>
      <tp t="s">
        <v>BB+</v>
        <stp/>
        <stp>##V3_BDPV12</stp>
        <stp>AO971106 Corp</stp>
        <stp>rtg_sp</stp>
        <stp>[hybrids_03.xlsx]tkrBBG!R173C19</stp>
        <tr r="S173" s="1"/>
      </tp>
      <tp>
        <v>4.625</v>
        <stp/>
        <stp>##V3_BDPV12</stp>
        <stp>ZS235422 Corp</stp>
        <stp>coupon</stp>
        <stp>[hybrids_03.xlsx]tkrBBG!R176C9</stp>
        <tr r="I176" s="1"/>
      </tp>
      <tp t="s">
        <v>NTGYSM</v>
        <stp/>
        <stp>##V3_BDPV12</stp>
        <stp>EK872764 Corp</stp>
        <stp>ticker</stp>
        <stp>[hybrids_03.xlsx]tkrBBG!R128C8</stp>
        <tr r="H128" s="1"/>
      </tp>
      <tp t="s">
        <v>Baa3</v>
        <stp/>
        <stp>##V3_BDPV12</stp>
        <stp>EK041241 Corp</stp>
        <stp>rtg_moody</stp>
        <stp>[hybrids_03.xlsx]tkrBBG!R68C18</stp>
        <tr r="R68" s="1"/>
      </tp>
      <tp t="s">
        <v>Baa3</v>
        <stp/>
        <stp>##V3_BDPV12</stp>
        <stp>EK821917 Corp</stp>
        <stp>rtg_moody</stp>
        <stp>[hybrids_03.xlsx]tkrBBG!R92C18</stp>
        <tr r="R92" s="1"/>
      </tp>
      <tp t="s">
        <v>Ba1</v>
        <stp/>
        <stp>##V3_BDPV12</stp>
        <stp>AX916964 Corp</stp>
        <stp>rtg_moody</stp>
        <stp>[hybrids_03.xlsx]tkrBBG!R82C18</stp>
        <tr r="R82" s="1"/>
      </tp>
      <tp t="s">
        <v>FERSM</v>
        <stp/>
        <stp>##V3_BDPV12</stp>
        <stp>AP909674 Corp</stp>
        <stp>ticker</stp>
        <stp>[hybrids_03.xlsx]tkrBBG!R167C8</stp>
        <tr r="H167" s="1"/>
      </tp>
      <tp>
        <v>392.95986938476563</v>
        <stp/>
        <stp>##V3_BDPV12</stp>
        <stp>AR936992 Corp</stp>
        <stp>blp_i_sprd_mid</stp>
        <stp>[hybrids_03.xlsx]tkrBBG!R171C17</stp>
        <tr r="Q171" s="1"/>
      </tp>
      <tp t="s">
        <v>Baa3</v>
        <stp/>
        <stp>##V3_BDPV12</stp>
        <stp>EK634166 Corp</stp>
        <stp>rtg_moody</stp>
        <stp>[hybrids_03.xlsx]tkrBBG!R11C18</stp>
        <tr r="R11" s="1"/>
      </tp>
      <tp t="s">
        <v>Ba1</v>
        <stp/>
        <stp>##V3_BDPV12</stp>
        <stp>EK814844 Corp</stp>
        <stp>rtg_moody</stp>
        <stp>[hybrids_03.xlsx]tkrBBG!R34C18</stp>
        <tr r="R34" s="1"/>
      </tp>
      <tp>
        <v>1050.212646484375</v>
        <stp/>
        <stp>##V3_BDPV12</stp>
        <stp>AX691342 Corp</stp>
        <stp>blp_i_sprd_mid</stp>
        <stp>[hybrids_03.xlsx]tkrBBG!R188C17</stp>
        <tr r="Q188" s="1"/>
      </tp>
      <tp t="s">
        <v>Ba2</v>
        <stp/>
        <stp>##V3_BDPV12</stp>
        <stp>AR738776 Corp</stp>
        <stp>rtg_moody</stp>
        <stp>[hybrids_03.xlsx]tkrBBG!R72C18</stp>
        <tr r="R72" s="1"/>
      </tp>
      <tp t="s">
        <v>ENELIM 5.451 01/10/74</v>
        <stp/>
        <stp>##V3_BDPV12</stp>
        <stp>EJ670730 Corp</stp>
        <stp>security name</stp>
        <stp>[hybrids_03.xlsx]tkrBBG!R118C7</stp>
        <tr r="G118" s="1"/>
      </tp>
      <tp t="s">
        <v>ARNDTN 2 7/8 PERP</v>
        <stp/>
        <stp>##V3_BDPV12</stp>
        <stp>AZ576858 Corp</stp>
        <stp>security name</stp>
        <stp>[hybrids_03.xlsx]tkrBBG!R180C7</stp>
        <tr r="G180" s="1"/>
      </tp>
      <tp t="s">
        <v>ORAFP</v>
        <stp/>
        <stp>##V3_BDPV12</stp>
        <stp>EK041241 Corp</stp>
        <stp>ticker</stp>
        <stp>[hybrids_03.xlsx]tkrBBG!R68C8</stp>
        <tr r="H68" s="1"/>
      </tp>
      <tp t="s">
        <v>BE6309987400</v>
        <stp/>
        <stp>##V3_BDPV12</stp>
        <stp>AV915324 Corp</stp>
        <stp>ID_ISIN</stp>
        <stp>[hybrids_03.xlsx]tkrBBG!R4C6</stp>
        <tr r="F4" s="1"/>
      </tp>
      <tp t="s">
        <v>DE000A11QR73</v>
        <stp/>
        <stp>##V3_BDPV12</stp>
        <stp>EK352403 Corp</stp>
        <stp>ID_ISIN</stp>
        <stp>[hybrids_03.xlsx]tkrBBG!R7C6</stp>
        <tr r="F7" s="1"/>
      </tp>
      <tp t="s">
        <v>Baa3</v>
        <stp/>
        <stp>##V3_BDPV12</stp>
        <stp>EK352403 Corp</stp>
        <stp>rtg_moody</stp>
        <stp>[hybrids_03.xlsx]tkrBBG!R7C18</stp>
        <tr r="R7" s="1"/>
      </tp>
      <tp>
        <v>452.55068838071776</v>
        <stp/>
        <stp>##V3_BDPV12</stp>
        <stp>AL211915 Corp</stp>
        <stp>yas_ispread</stp>
        <stp>[hybrids_03.xlsx]sectorTable!R5C12</stp>
        <tr r="L5" s="3"/>
      </tp>
      <tp t="s">
        <v>OMVAV</v>
        <stp/>
        <stp>##V3_BDPV12</stp>
        <stp>UV853118 Corp</stp>
        <stp>ticker</stp>
        <stp>[hybrids_03.xlsx]tkrBBG!R30C8</stp>
        <tr r="H30" s="1"/>
      </tp>
      <tp t="s">
        <v>EUR</v>
        <stp/>
        <stp>##V3_BDPV12</stp>
        <stp>ZR796862 Corp</stp>
        <stp>crncy</stp>
        <stp>[hybrids_03.xlsx]sectorTable!R27C18</stp>
        <tr r="R27" s="3"/>
      </tp>
      <tp>
        <v>288.2310527071989</v>
        <stp/>
        <stp>##V3_BDPV12</stp>
        <stp>ZR441424 Corp</stp>
        <stp>yas_ispread</stp>
        <stp>[hybrids_03.xlsx]sectorTable!R18C12</stp>
        <tr r="L18" s="3"/>
      </tp>
      <tp>
        <v>320.57139783578685</v>
        <stp/>
        <stp>##V3_BDPV12</stp>
        <stp>BK122273 Corp</stp>
        <stp>yas_ispread</stp>
        <stp>[hybrids_03.xlsx]sectorTable!R20C11</stp>
        <tr r="K20" s="3"/>
      </tp>
      <tp t="s">
        <v>EUR</v>
        <stp/>
        <stp>##V3_BDPV12</stp>
        <stp>ZR796682 Corp</stp>
        <stp>crncy</stp>
        <stp>[hybrids_03.xlsx]sectorTable!R27C17</stp>
        <tr r="Q27" s="3"/>
      </tp>
      <tp t="s">
        <v>XS1195202822</v>
        <stp/>
        <stp>##V3_BDPV12</stp>
        <stp>EK755342 Corp</stp>
        <stp>ID_ISIN</stp>
        <stp>[hybrids_03.xlsx]tkrBBG!R46C6</stp>
        <tr r="F46" s="1"/>
      </tp>
      <tp t="s">
        <v>FR0011531730</v>
        <stp/>
        <stp>##V3_BDPV12</stp>
        <stp>EJ744879 Corp</stp>
        <stp>ID_ISIN</stp>
        <stp>[hybrids_03.xlsx]tkrBBG!R87C6</stp>
        <tr r="F87" s="1"/>
      </tp>
      <tp t="s">
        <v>FR0012648590</v>
        <stp/>
        <stp>##V3_BDPV12</stp>
        <stp>EK821917 Corp</stp>
        <stp>ID_ISIN</stp>
        <stp>[hybrids_03.xlsx]tkrBBG!R92C6</stp>
        <tr r="F92" s="1"/>
      </tp>
      <tp t="s">
        <v>26/06/2023</v>
        <stp/>
        <stp>##V3_BDPV12</stp>
        <stp>EJ723329 Corp</stp>
        <stp>nxt_call_dt</stp>
        <stp>[hybrids_03.xlsx]tkrBBG!R142C10</stp>
        <tr r="J142" s="1"/>
      </tp>
      <tp t="s">
        <v>19/03/2027</v>
        <stp/>
        <stp>##V3_BDPV12</stp>
        <stp>EK785024 Corp</stp>
        <stp>nxt_call_dt</stp>
        <stp>[hybrids_03.xlsx]tkrBBG!R115C10</stp>
        <tr r="J115" s="1"/>
      </tp>
      <tp t="s">
        <v>XS1713462403</v>
        <stp/>
        <stp>##V3_BDPV12</stp>
        <stp>AR776117 Corp</stp>
        <stp>ID_ISIN</stp>
        <stp>[hybrids_03.xlsx]tkrBBG!R31C6</stp>
        <tr r="F31" s="1"/>
      </tp>
      <tp t="s">
        <v>17/12/2021</v>
        <stp/>
        <stp>##V3_BDPV12</stp>
        <stp>EK642935 Corp</stp>
        <stp>nxt_call_dt</stp>
        <stp>[hybrids_03.xlsx]tkrBBG!R168C10</stp>
        <tr r="J168" s="1"/>
      </tp>
      <tp t="s">
        <v>16/06/2022</v>
        <stp/>
        <stp>##V3_BDPV12</stp>
        <stp>AM717420 Corp</stp>
        <stp>nxt_call_dt</stp>
        <stp>[hybrids_03.xlsx]tkrBBG!R135C10</stp>
        <tr r="J135" s="1"/>
      </tp>
      <tp t="s">
        <v>24/08/2024</v>
        <stp/>
        <stp>##V3_BDPV12</stp>
        <stp>AQ077157 Corp</stp>
        <stp>nxt_call_dt</stp>
        <stp>[hybrids_03.xlsx]tkrBBG!R143C10</stp>
        <tr r="J143" s="1"/>
      </tp>
      <tp t="s">
        <v>25/06/2024</v>
        <stp/>
        <stp>##V3_BDPV12</stp>
        <stp>AZ207973 Corp</stp>
        <stp>nxt_call_dt</stp>
        <stp>[hybrids_03.xlsx]tkrBBG!R182C10</stp>
        <tr r="J182" s="1"/>
      </tp>
      <tp t="s">
        <v>12/11/2024</v>
        <stp/>
        <stp>##V3_BDPV12</stp>
        <stp>AX076550 Corp</stp>
        <stp>nxt_call_dt</stp>
        <stp>[hybrids_03.xlsx]tkrBBG!R126C10</stp>
        <tr r="J126" s="1"/>
      </tp>
      <tp t="s">
        <v>10/01/2024</v>
        <stp/>
        <stp>##V3_BDPV12</stp>
        <stp>EJ670730 Corp</stp>
        <stp>nxt_call_dt</stp>
        <stp>[hybrids_03.xlsx]tkrBBG!R118C10</stp>
        <tr r="J118" s="1"/>
      </tp>
      <tp t="s">
        <v>ENBW</v>
        <stp/>
        <stp>##V3_BDPV12</stp>
        <stp>BK184880 Corp</stp>
        <stp>ticker</stp>
        <stp>[hybrids_03.xlsx]tkrBBG!R108C8</stp>
        <tr r="H108" s="1"/>
      </tp>
      <tp>
        <v>1.625</v>
        <stp/>
        <stp>##V3_BDPV12</stp>
        <stp>ZR363806 Corp</stp>
        <stp>coupon</stp>
        <stp>[hybrids_03.xlsx]tkrBBG!R131C9</stp>
        <tr r="I131" s="1"/>
      </tp>
      <tp t="s">
        <v>BBB-</v>
        <stp/>
        <stp>##V3_BDPV12</stp>
        <stp>EK753416 Corp</stp>
        <stp>rtg_sp</stp>
        <stp>[hybrids_03.xlsx]tkrBBG!R183C19</stp>
        <tr r="S183" s="1"/>
      </tp>
      <tp t="s">
        <v>Ba2</v>
        <stp/>
        <stp>##V3_BDPV12</stp>
        <stp>ZP707724 Corp</stp>
        <stp>rtg_moody</stp>
        <stp>[hybrids_03.xlsx]tkrBBG!R76C18</stp>
        <tr r="R76" s="1"/>
      </tp>
      <tp t="s">
        <v>BB+</v>
        <stp/>
        <stp>##V3_BDPV12</stp>
        <stp>EK888464 Corp</stp>
        <stp>rtg_sp</stp>
        <stp>[hybrids_03.xlsx]tkrBBG!R141C19</stp>
        <tr r="S141" s="1"/>
      </tp>
      <tp t="s">
        <v>#N/A N/A</v>
        <stp/>
        <stp>##V3_BDPV12</stp>
        <stp>BJ980509 Corp</stp>
        <stp>rtg_sp</stp>
        <stp>[hybrids_03.xlsx]tkrBBG!R156C19</stp>
        <tr r="S156" s="1"/>
      </tp>
      <tp t="s">
        <v>Baa3</v>
        <stp/>
        <stp>##V3_BDPV12</stp>
        <stp>ZP870673 Corp</stp>
        <stp>rtg_moody</stp>
        <stp>[hybrids_03.xlsx]tkrBBG!R60C18</stp>
        <tr r="R60" s="1"/>
      </tp>
      <tp t="s">
        <v>#N/A N/A</v>
        <stp/>
        <stp>##V3_BDPV12</stp>
        <stp>BJ736567 Corp</stp>
        <stp>rtg_moody</stp>
        <stp>[hybrids_03.xlsx]tkrBBG!R10C18</stp>
        <tr r="R10" s="1"/>
      </tp>
      <tp t="s">
        <v>Ba1</v>
        <stp/>
        <stp>##V3_BDPV12</stp>
        <stp>AU654481 Corp</stp>
        <stp>rtg_moody</stp>
        <stp>[hybrids_03.xlsx]tkrBBG!R78C18</stp>
        <tr r="R78" s="1"/>
      </tp>
      <tp t="s">
        <v>TENN 2.995 PERP</v>
        <stp/>
        <stp>##V3_BDPV12</stp>
        <stp>AM888722 Corp</stp>
        <stp>security name</stp>
        <stp>[hybrids_03.xlsx]tkrBBG!R114C7</stp>
        <tr r="G114" s="1"/>
      </tp>
      <tp t="s">
        <v>Baa2</v>
        <stp/>
        <stp>##V3_BDPV12</stp>
        <stp>AZ371883 Corp</stp>
        <stp>rtg_moody</stp>
        <stp>[hybrids_03.xlsx]tkrBBG!R91C18</stp>
        <tr r="R91" s="1"/>
      </tp>
      <tp t="s">
        <v>Ba1</v>
        <stp/>
        <stp>##V3_BDPV12</stp>
        <stp>AL211915 Corp</stp>
        <stp>rtg_moody</stp>
        <stp>[hybrids_03.xlsx]tkrBBG!R62C18</stp>
        <tr r="R62" s="1"/>
      </tp>
      <tp t="s">
        <v>ULFP</v>
        <stp/>
        <stp>##V3_BDPV12</stp>
        <stp>AS146424 Corp</stp>
        <stp>ticker</stp>
        <stp>[hybrids_03.xlsx]tkrBBG!R169C8</stp>
        <tr r="H169" s="1"/>
      </tp>
      <tp t="s">
        <v>RWE 3 1/2 04/21/75</v>
        <stp/>
        <stp>##V3_BDPV12</stp>
        <stp>EK858869 Corp</stp>
        <stp>security name</stp>
        <stp>[hybrids_03.xlsx]tkrBBG!R112C7</stp>
        <tr r="G112" s="1"/>
      </tp>
      <tp>
        <v>262.491455078125</v>
        <stp/>
        <stp>##V3_BDPV12</stp>
        <stp>ZR363807 Corp</stp>
        <stp>blp_i_sprd_mid</stp>
        <stp>[hybrids_03.xlsx]tkrBBG!R132C17</stp>
        <tr r="Q132" s="1"/>
      </tp>
      <tp>
        <v>233.05718994140625</v>
        <stp/>
        <stp>##V3_BDPV12</stp>
        <stp>ZR363806 Corp</stp>
        <stp>blp_i_sprd_mid</stp>
        <stp>[hybrids_03.xlsx]tkrBBG!R131C17</stp>
        <tr r="Q131" s="1"/>
      </tp>
      <tp t="s">
        <v>Baa3</v>
        <stp/>
        <stp>##V3_BDPV12</stp>
        <stp>AZ018655 Corp</stp>
        <stp>rtg_moody</stp>
        <stp>[hybrids_03.xlsx]tkrBBG!R16C18</stp>
        <tr r="R16" s="1"/>
      </tp>
      <tp t="s">
        <v>Ba2</v>
        <stp/>
        <stp>##V3_BDPV12</stp>
        <stp>AR738797 Corp</stp>
        <stp>rtg_moody</stp>
        <stp>[hybrids_03.xlsx]tkrBBG!R75C18</stp>
        <tr r="R75" s="1"/>
      </tp>
      <tp t="s">
        <v>ELIASO</v>
        <stp/>
        <stp>##V3_BDPV12</stp>
        <stp>AU216832 Corp</stp>
        <stp>ticker</stp>
        <stp>[hybrids_03.xlsx]tkrBBG!R149C8</stp>
        <tr r="H149" s="1"/>
      </tp>
      <tp>
        <v>30.520745648709209</v>
        <stp/>
        <stp>##V3_BDPV12</stp>
        <stp>XS0968913342 Corp</stp>
        <stp>interval_std_dev</stp>
        <stp>[hybrids_03.xlsx]issuerTable!R4C16</stp>
        <stp>calc_interval=30d</stp>
        <stp>market_data_override=sp210</stp>
        <tr r="P4" s="5"/>
      </tp>
      <tp t="s">
        <v>REPSM</v>
        <stp/>
        <stp>##V3_BDPV12</stp>
        <stp>BJ814648 Corp</stp>
        <stp>ticker</stp>
        <stp>[hybrids_03.xlsx]tkrBBG!R35C8</stp>
        <tr r="H35" s="1"/>
      </tp>
      <tp t="s">
        <v>VOD</v>
        <stp/>
        <stp>##V3_BDPV12</stp>
        <stp>AU654481 Corp</stp>
        <stp>ticker</stp>
        <stp>[hybrids_03.xlsx]tkrBBG!R78C8</stp>
        <tr r="H78" s="1"/>
      </tp>
      <tp t="s">
        <v>TOTAL</v>
        <stp/>
        <stp>##V3_BDPV12</stp>
        <stp>LW068019 Corp</stp>
        <stp>ticker</stp>
        <stp>[hybrids_03.xlsx]tkrBBG!R43C8</stp>
        <tr r="H43" s="1"/>
      </tp>
      <tp t="s">
        <v>24/03/2026</v>
        <stp/>
        <stp>##V3_BDPV12</stp>
        <stp>XS1048428442 Corp</stp>
        <stp>nxt_call_dt</stp>
        <stp>[hybrids_03.xlsx]vw!R35C5</stp>
        <tr r="E35" s="14"/>
      </tp>
      <tp t="s">
        <v>20/03/2022</v>
        <stp/>
        <stp>##V3_BDPV12</stp>
        <stp>XS1206540806 Corp</stp>
        <stp>nxt_call_dt</stp>
        <stp>[hybrids_03.xlsx]vw!R39C5</stp>
        <tr r="E39" s="14"/>
      </tp>
      <tp t="s">
        <v>BNFP</v>
        <stp/>
        <stp>##V3_BDPV12</stp>
        <stp>AP691131 Corp</stp>
        <stp>ticker</stp>
        <stp>[hybrids_03.xlsx]tkrBBG!R24C8</stp>
        <tr r="H24" s="1"/>
      </tp>
      <tp>
        <v>27.40527434562507</v>
        <stp/>
        <stp>##V3_BDPV12</stp>
        <stp>UV391246 Corp</stp>
        <stp>yas_ispread</stp>
        <stp>[hybrids_03.xlsx]sectorTable!R12C11</stp>
        <tr r="K12" s="3"/>
      </tp>
      <tp>
        <v>548.77264739749671</v>
        <stp/>
        <stp>##V3_BDPV12</stp>
        <stp>ZS108668 Corp</stp>
        <stp>yas_ispread</stp>
        <stp>[hybrids_03.xlsx]sectorTable!R25C12</stp>
        <tr r="L25" s="3"/>
      </tp>
      <tp>
        <v>195.21134169580105</v>
        <stp/>
        <stp>##V3_BDPV12</stp>
        <stp>ZQ099270 Corp</stp>
        <stp>yas_ispread</stp>
        <stp>[hybrids_03.xlsx]sectorTable!R29C11</stp>
        <tr r="K29" s="3"/>
      </tp>
      <tp t="s">
        <v>TOTAL</v>
        <stp/>
        <stp>##V3_BDPV12</stp>
        <stp>QZ730458 Corp</stp>
        <stp>ticker</stp>
        <stp>[hybrids_03.xlsx]tkrBBG!R47C8</stp>
        <tr r="H47" s="1"/>
      </tp>
      <tp t="s">
        <v>BHP</v>
        <stp/>
        <stp>##V3_BDPV12</stp>
        <stp>QJ191077 Corp</stp>
        <stp>ticker</stp>
        <stp>[hybrids_03.xlsx]tkrBBG!R52C8</stp>
        <tr r="H52" s="1"/>
      </tp>
      <tp t="s">
        <v>ERFFP</v>
        <stp/>
        <stp>##V3_BDPV12</stp>
        <stp>ZR457518 Corp</stp>
        <stp>ticker</stp>
        <stp>[hybrids_03.xlsx]tkrBBG!R21C8</stp>
        <tr r="H21" s="1"/>
      </tp>
      <tp t="s">
        <v>XS1323897725</v>
        <stp/>
        <stp>##V3_BDPV12</stp>
        <stp>QJ937566 Corp</stp>
        <stp>ID_ISIN</stp>
        <stp>[hybrids_03.xlsx]tkrBBG!R5C6</stp>
        <tr r="F5" s="1"/>
      </tp>
      <tp>
        <v>488.26346998230611</v>
        <stp/>
        <stp>##V3_BDPV12</stp>
        <stp>ZP659512 Corp</stp>
        <stp>yas_ispread</stp>
        <stp>[hybrids_03.xlsx]sectorTable!R21C12</stp>
        <tr r="L21" s="3"/>
      </tp>
      <tp>
        <v>357.13683192171663</v>
        <stp/>
        <stp>##V3_BDPV12</stp>
        <stp>BK123260 Corp</stp>
        <stp>yas_ispread</stp>
        <stp>[hybrids_03.xlsx]sectorTable!R20C12</stp>
        <tr r="L20" s="3"/>
      </tp>
      <tp t="s">
        <v>EUR</v>
        <stp/>
        <stp>##V3_BDPV12</stp>
        <stp>ZR457518 Corp</stp>
        <stp>crncy</stp>
        <stp>[hybrids_03.xlsx]sectorTable!R26C17</stp>
        <tr r="Q26" s="3"/>
      </tp>
      <tp t="s">
        <v>XS2193661324</v>
        <stp/>
        <stp>##V3_BDPV12</stp>
        <stp>BK122273 Corp</stp>
        <stp>ID_ISIN</stp>
        <stp>[hybrids_03.xlsx]tkrBBG!R37C6</stp>
        <tr r="F37" s="1"/>
      </tp>
      <tp t="s">
        <v>US05565QDU94</v>
        <stp/>
        <stp>##V3_BDPV12</stp>
        <stp>BK115993 Corp</stp>
        <stp>ID_ISIN</stp>
        <stp>[hybrids_03.xlsx]tkrBBG!R40C6</stp>
        <tr r="F40" s="1"/>
      </tp>
      <tp t="s">
        <v>XS1222594472</v>
        <stp/>
        <stp>##V3_BDPV12</stp>
        <stp>EK864970 Corp</stp>
        <stp>ID_ISIN</stp>
        <stp>[hybrids_03.xlsx]tkrBBG!R56C6</stp>
        <tr r="F56" s="1"/>
      </tp>
      <tp t="s">
        <v>16/06/2022</v>
        <stp/>
        <stp>##V3_BDPV12</stp>
        <stp>AM714338 Corp</stp>
        <stp>nxt_call_dt</stp>
        <stp>[hybrids_03.xlsx]tkrBBG!R139C10</stp>
        <tr r="J139" s="1"/>
      </tp>
      <tp t="s">
        <v>#N/A Field Not Applicable</v>
        <stp/>
        <stp>##V3_BDPV12</stp>
        <stp>EK337178 Corp</stp>
        <stp>nxt_call_dt</stp>
        <stp>[hybrids_03.xlsx]tkrBBG!R162C10</stp>
        <tr r="J162" s="1"/>
      </tp>
      <tp t="s">
        <v>19/11/2023</v>
        <stp/>
        <stp>##V3_BDPV12</stp>
        <stp>QJ787834 Corp</stp>
        <stp>nxt_call_dt</stp>
        <stp>[hybrids_03.xlsx]tkrBBG!R116C10</stp>
        <tr r="J116" s="1"/>
      </tp>
      <tp t="s">
        <v>23/09/2024</v>
        <stp/>
        <stp>##V3_BDPV12</stp>
        <stp>ZR668027 Corp</stp>
        <stp>nxt_call_dt</stp>
        <stp>[hybrids_03.xlsx]tkrBBG!R174C10</stp>
        <tr r="J174" s="1"/>
      </tp>
      <tp t="s">
        <v>30/01/2024</v>
        <stp/>
        <stp>##V3_BDPV12</stp>
        <stp>AW798439 Corp</stp>
        <stp>nxt_call_dt</stp>
        <stp>[hybrids_03.xlsx]tkrBBG!R163C10</stp>
        <tr r="J163" s="1"/>
      </tp>
      <tp t="s">
        <v>XS1413581205</v>
        <stp/>
        <stp>##V3_BDPV12</stp>
        <stp>LW068019 Corp</stp>
        <stp>ID_ISIN</stp>
        <stp>[hybrids_03.xlsx]tkrBBG!R43C6</stp>
        <tr r="F43" s="1"/>
      </tp>
      <tp t="s">
        <v>09/08/2023</v>
        <stp/>
        <stp>##V3_BDPV12</stp>
        <stp>AS322477 Corp</stp>
        <stp>nxt_call_dt</stp>
        <stp>[hybrids_03.xlsx]tkrBBG!R186C10</stp>
        <tr r="J186" s="1"/>
      </tp>
      <tp>
        <v>292.29786315820195</v>
        <stp/>
        <stp>##V3_BDPV12</stp>
        <stp>EJ917655 Corp</stp>
        <stp>yas_ispread</stp>
        <stp>[hybrids_03.xlsx]tkrBBG!R3C16</stp>
        <tr r="P3" s="1"/>
      </tp>
      <tp t="s">
        <v>24/08/2023</v>
        <stp/>
        <stp>##V3_BDPV12</stp>
        <stp>AS640422 Corp</stp>
        <stp>nxt_call_dt</stp>
        <stp>[hybrids_03.xlsx]tkrBBG!R117C10</stp>
        <tr r="J117" s="1"/>
      </tp>
      <tp>
        <v>2.125</v>
        <stp/>
        <stp>##V3_BDPV12</stp>
        <stp>ZR363807 Corp</stp>
        <stp>coupon</stp>
        <stp>[hybrids_03.xlsx]tkrBBG!R132C9</stp>
        <tr r="I132" s="1"/>
      </tp>
      <tp t="s">
        <v>LHAGR 5 1/8 08/12/75</v>
        <stp/>
        <stp>##V3_BDPV12</stp>
        <stp>UV429459 Corp</stp>
        <stp>security name</stp>
        <stp>[hybrids_03.xlsx]tkrBBG!R166C7</stp>
        <tr r="G166" s="1"/>
      </tp>
      <tp>
        <v>3.75</v>
        <stp/>
        <stp>##V3_BDPV12</stp>
        <stp>QZ912649 Corp</stp>
        <stp>coupon</stp>
        <stp>[hybrids_03.xlsx]tkrBBG!R178C9</stp>
        <tr r="I178" s="1"/>
      </tp>
      <tp t="s">
        <v>ORSTED 1 3/4 12/09/19</v>
        <stp/>
        <stp>##V3_BDPV12</stp>
        <stp>ZQ804479 Corp</stp>
        <stp>security name</stp>
        <stp>[hybrids_03.xlsx]tkrBBG!R144C7</stp>
        <tr r="G144" s="1"/>
      </tp>
      <tp t="s">
        <v>24/07/2023</v>
        <stp/>
        <stp>##V3_BDPV12</stp>
        <stp>XS1811181566 Corp</stp>
        <stp>nxt_call_dt</stp>
        <stp>[hybrids_03.xlsx]sectorTable!R6C8</stp>
        <tr r="H6" s="3"/>
      </tp>
      <tp t="s">
        <v>TENN</v>
        <stp/>
        <stp>##V3_BDPV12</stp>
        <stp>AM888722 Corp</stp>
        <stp>ticker</stp>
        <stp>[hybrids_03.xlsx]tkrBBG!R114C8</stp>
        <tr r="H114" s="1"/>
      </tp>
      <tp t="s">
        <v>Ba2</v>
        <stp/>
        <stp>##V3_BDPV12</stp>
        <stp>ZQ376350 Corp</stp>
        <stp>rtg_moody</stp>
        <stp>[hybrids_03.xlsx]tkrBBG!R58C18</stp>
        <tr r="R58" s="1"/>
      </tp>
      <tp>
        <v>3.5</v>
        <stp/>
        <stp>##V3_BDPV12</stp>
        <stp>ZS668300 Corp</stp>
        <stp>coupon</stp>
        <stp>[hybrids_03.xlsx]tkrBBG!R119C9</stp>
        <tr r="I119" s="1"/>
      </tp>
      <tp t="s">
        <v>BB+</v>
        <stp/>
        <stp>##V3_BDPV12</stp>
        <stp>EK872764 Corp</stp>
        <stp>rtg_sp</stp>
        <stp>[hybrids_03.xlsx]tkrBBG!R128C19</stp>
        <tr r="S128" s="1"/>
      </tp>
      <tp t="s">
        <v>VLVY</v>
        <stp/>
        <stp>##V3_BDPV12</stp>
        <stp>EK628291 Corp</stp>
        <stp>ticker</stp>
        <stp>[hybrids_03.xlsx]tkrBBG!R150C8</stp>
        <tr r="H150" s="1"/>
      </tp>
      <tp t="s">
        <v>BBB-</v>
        <stp/>
        <stp>##V3_BDPV12</stp>
        <stp>EJ811600 Corp</stp>
        <stp>rtg_sp</stp>
        <stp>[hybrids_03.xlsx]tkrBBG!R154C19</stp>
        <tr r="S154" s="1"/>
      </tp>
      <tp t="s">
        <v>ENELIM</v>
        <stp/>
        <stp>##V3_BDPV12</stp>
        <stp>EJ670730 Corp</stp>
        <stp>ticker</stp>
        <stp>[hybrids_03.xlsx]tkrBBG!R118C8</stp>
        <tr r="H118" s="1"/>
      </tp>
      <tp t="s">
        <v>#N/A N/A</v>
        <stp/>
        <stp>##V3_BDPV12</stp>
        <stp>BJ924355 Corp</stp>
        <stp>rtg_moody</stp>
        <stp>[hybrids_03.xlsx]tkrBBG!R27C18</stp>
        <tr r="R27" s="1"/>
      </tp>
      <tp t="s">
        <v>A2</v>
        <stp/>
        <stp>##V3_BDPV12</stp>
        <stp>EK755342 Corp</stp>
        <stp>rtg_moody</stp>
        <stp>[hybrids_03.xlsx]tkrBBG!R46C18</stp>
        <tr r="R46" s="1"/>
      </tp>
      <tp>
        <v>207.66567993164063</v>
        <stp/>
        <stp>##V3_BDPV12</stp>
        <stp>AZ851393 Corp</stp>
        <stp>blp_i_sprd_mid</stp>
        <stp>[hybrids_03.xlsx]tkrBBG!R107C17</stp>
        <tr r="Q107" s="1"/>
      </tp>
      <tp t="s">
        <v>ORSTED 3 11/06/15</v>
        <stp/>
        <stp>##V3_BDPV12</stp>
        <stp>EK888464 Corp</stp>
        <stp>security name</stp>
        <stp>[hybrids_03.xlsx]tkrBBG!R141C7</stp>
        <tr r="G141" s="1"/>
      </tp>
      <tp t="s">
        <v>NTGYSM 4 1/8 PERP</v>
        <stp/>
        <stp>##V3_BDPV12</stp>
        <stp>EK588292 Corp</stp>
        <stp>security name</stp>
        <stp>[hybrids_03.xlsx]tkrBBG!R127C7</stp>
        <tr r="G127" s="1"/>
      </tp>
      <tp t="s">
        <v>Ba1</v>
        <stp/>
        <stp>##V3_BDPV12</stp>
        <stp>LW253022 Corp</stp>
        <stp>rtg_moody</stp>
        <stp>[hybrids_03.xlsx]tkrBBG!R61C18</stp>
        <tr r="R61" s="1"/>
      </tp>
      <tp t="s">
        <v>BB+</v>
        <stp/>
        <stp>##V3_BDPV12</stp>
        <stp>QJ937853 Corp</stp>
        <stp>bb_composite</stp>
        <stp>[hybrids_03.xlsx]tkrBBG!R2C20</stp>
        <tr r="T2" s="1"/>
      </tp>
      <tp>
        <v>11.758670531250546</v>
        <stp/>
        <stp>##V3_BDPV12</stp>
        <stp>XS2187689380 Corp</stp>
        <stp>interval_std_dev</stp>
        <stp>[hybrids_03.xlsx]issuerTable!R4C16</stp>
        <stp>calc_interval=30d</stp>
        <stp>market_data_override=sp210</stp>
        <tr r="P4" s="5"/>
      </tp>
      <tp t="s">
        <v>BBB-</v>
        <stp/>
        <stp>##V3_BDPV12</stp>
        <stp>DE000A2GSFF1 Corp</stp>
        <stp>bb_composite</stp>
        <stp>[hybrids_03.xlsx]maturity!R6C5</stp>
        <tr r="E6" s="7"/>
      </tp>
      <tp t="s">
        <v>OMVAV</v>
        <stp/>
        <stp>##V3_BDPV12</stp>
        <stp>QJ993374 Corp</stp>
        <stp>ticker</stp>
        <stp>[hybrids_03.xlsx]tkrBBG!R32C8</stp>
        <tr r="H32" s="1"/>
      </tp>
      <tp>
        <v>531.04485691108232</v>
        <stp/>
        <stp>##V3_BDPV12</stp>
        <stp>AS322477 Corp</stp>
        <stp>yas_ispread</stp>
        <stp>[hybrids_03.xlsx]sectorTable!R25C11</stp>
        <tr r="K25" s="3"/>
      </tp>
      <tp t="s">
        <v>KPN</v>
        <stp/>
        <stp>##V3_BDPV12</stp>
        <stp>ZQ376350 Corp</stp>
        <stp>ticker</stp>
        <stp>[hybrids_03.xlsx]tkrBBG!R58C8</stp>
        <tr r="H58" s="1"/>
      </tp>
      <tp t="s">
        <v>IFXGR</v>
        <stp/>
        <stp>##V3_BDPV12</stp>
        <stp>ZR796682 Corp</stp>
        <stp>ticker</stp>
        <stp>[hybrids_03.xlsx]tkrBBG!R84C8</stp>
        <tr r="H84" s="1"/>
      </tp>
      <tp t="s">
        <v>EUR</v>
        <stp/>
        <stp>##V3_BDPV12</stp>
        <stp>ZQ804479 Corp</stp>
        <stp>crncy</stp>
        <stp>[hybrids_03.xlsx]sectorTable!R22C18</stp>
        <tr r="R22" s="3"/>
      </tp>
      <tp t="s">
        <v>USN4297BBC74</v>
        <stp/>
        <stp>##V3_BDPV12</stp>
        <stp>EJ606316 Corp</stp>
        <stp>ID_ISIN</stp>
        <stp>[hybrids_03.xlsx]tkrBBG!R57C6</stp>
        <tr r="F57" s="1"/>
      </tp>
      <tp t="s">
        <v>FR0013252061</v>
        <stp/>
        <stp>##V3_BDPV12</stp>
        <stp>AN206662 Corp</stp>
        <stp>ID_ISIN</stp>
        <stp>[hybrids_03.xlsx]tkrBBG!R93C6</stp>
        <tr r="F93" s="1"/>
      </tp>
      <tp t="s">
        <v>FR0011401751</v>
        <stp/>
        <stp>##V3_BDPV12</stp>
        <stp>EJ516233 Corp</stp>
        <stp>ID_ISIN</stp>
        <stp>[hybrids_03.xlsx]tkrBBG!R97C6</stp>
        <tr r="F97" s="1"/>
      </tp>
      <tp t="s">
        <v>XS2182055009</v>
        <stp/>
        <stp>##V3_BDPV12</stp>
        <stp>BJ736567 Corp</stp>
        <stp>ID_ISIN</stp>
        <stp>[hybrids_03.xlsx]tkrBBG!R10C6</stp>
        <tr r="F10" s="1"/>
      </tp>
      <tp t="s">
        <v>XS1115502988</v>
        <stp/>
        <stp>##V3_BDPV12</stp>
        <stp>EK508571 Corp</stp>
        <stp>ID_ISIN</stp>
        <stp>[hybrids_03.xlsx]tkrBBG!R69C6</stp>
        <tr r="F69" s="1"/>
      </tp>
      <tp t="s">
        <v>FR0011697010</v>
        <stp/>
        <stp>##V3_BDPV12</stp>
        <stp>EK024532 Corp</stp>
        <stp>ID_ISIN</stp>
        <stp>[hybrids_03.xlsx]tkrBBG!R95C6</stp>
        <tr r="F95" s="1"/>
      </tp>
      <tp t="s">
        <v>16/07/2025</v>
        <stp/>
        <stp>##V3_BDPV12</stp>
        <stp>ZS108668 Corp</stp>
        <stp>nxt_call_dt</stp>
        <stp>[hybrids_03.xlsx]tkrBBG!R187C10</stp>
        <tr r="J187" s="1"/>
      </tp>
      <tp>
        <v>264.21669108014231</v>
        <stp/>
        <stp>##V3_BDPV12</stp>
        <stp>EK834863 Corp</stp>
        <stp>yas_ispread</stp>
        <stp>[hybrids_03.xlsx]tkrBBG!R6C16</stp>
        <tr r="P6" s="1"/>
      </tp>
      <tp t="s">
        <v>17/01/2024</v>
        <stp/>
        <stp>##V3_BDPV12</stp>
        <stp>AQ713600 Corp</stp>
        <stp>nxt_call_dt</stp>
        <stp>[hybrids_03.xlsx]tkrBBG!R179C10</stp>
        <tr r="J179" s="1"/>
      </tp>
      <tp t="s">
        <v>FR0013292828</v>
        <stp/>
        <stp>##V3_BDPV12</stp>
        <stp>AP691131 Corp</stp>
        <stp>ID_ISIN</stp>
        <stp>[hybrids_03.xlsx]tkrBBG!R24C6</stp>
        <tr r="F24" s="1"/>
      </tp>
      <tp t="s">
        <v>XS1731823255</v>
        <stp/>
        <stp>##V3_BDPV12</stp>
        <stp>AQ234625 Corp</stp>
        <stp>ID_ISIN</stp>
        <stp>[hybrids_03.xlsx]tkrBBG!R71C6</stp>
        <tr r="F71" s="1"/>
      </tp>
      <tp t="s">
        <v>24/03/2021</v>
        <stp/>
        <stp>##V3_BDPV12</stp>
        <stp>EK131366 Corp</stp>
        <stp>nxt_call_dt</stp>
        <stp>[hybrids_03.xlsx]tkrBBG!R151C10</stp>
        <tr r="J151" s="1"/>
      </tp>
      <tp t="s">
        <v>XS1888180640</v>
        <stp/>
        <stp>##V3_BDPV12</stp>
        <stp>AU654357 Corp</stp>
        <stp>ID_ISIN</stp>
        <stp>[hybrids_03.xlsx]tkrBBG!R81C6</stp>
        <tr r="F81" s="1"/>
      </tp>
      <tp t="s">
        <v>30/01/2025</v>
        <stp/>
        <stp>##V3_BDPV12</stp>
        <stp>ZP659512 Corp</stp>
        <stp>nxt_call_dt</stp>
        <stp>[hybrids_03.xlsx]tkrBBG!R177C10</stp>
        <tr r="J177" s="1"/>
      </tp>
      <tp t="s">
        <v>BBB-</v>
        <stp/>
        <stp>##V3_BDPV12</stp>
        <stp>EJ670730 Corp</stp>
        <stp>rtg_sp</stp>
        <stp>[hybrids_03.xlsx]tkrBBG!R118C19</stp>
        <tr r="S118" s="1"/>
      </tp>
      <tp t="s">
        <v>RWE</v>
        <stp/>
        <stp>##V3_BDPV12</stp>
        <stp>EK858851 Corp</stp>
        <stp>ticker</stp>
        <stp>[hybrids_03.xlsx]tkrBBG!R111C8</stp>
        <tr r="H111" s="1"/>
      </tp>
      <tp t="s">
        <v>BB-</v>
        <stp/>
        <stp>##V3_BDPV12</stp>
        <stp>EK024610 Corp</stp>
        <stp>rtg_sp</stp>
        <stp>[hybrids_03.xlsx]tkrBBG!R101C19</stp>
        <tr r="S101" s="1"/>
      </tp>
      <tp>
        <v>5.125</v>
        <stp/>
        <stp>##V3_BDPV12</stp>
        <stp>UV429459 Corp</stp>
        <stp>coupon</stp>
        <stp>[hybrids_03.xlsx]tkrBBG!R166C9</stp>
        <tr r="I166" s="1"/>
      </tp>
      <tp>
        <v>1.75</v>
        <stp/>
        <stp>##V3_BDPV12</stp>
        <stp>ZQ804479 Corp</stp>
        <stp>coupon</stp>
        <stp>[hybrids_03.xlsx]tkrBBG!R144C9</stp>
        <tr r="I144" s="1"/>
      </tp>
      <tp t="s">
        <v>SSELN</v>
        <stp/>
        <stp>##V3_BDPV12</stp>
        <stp>AM714338 Corp</stp>
        <stp>ticker</stp>
        <stp>[hybrids_03.xlsx]tkrBBG!R139C8</stp>
        <tr r="H139" s="1"/>
      </tp>
      <tp t="s">
        <v>ORSTED</v>
        <stp/>
        <stp>##V3_BDPV12</stp>
        <stp>EK888464 Corp</stp>
        <stp>ticker</stp>
        <stp>[hybrids_03.xlsx]tkrBBG!R141C8</stp>
        <tr r="H141" s="1"/>
      </tp>
      <tp t="s">
        <v>BBB-</v>
        <stp/>
        <stp>##V3_BDPV12</stp>
        <stp>EK811633 Corp</stp>
        <stp>rtg_sp</stp>
        <stp>[hybrids_03.xlsx]tkrBBG!R152C19</stp>
        <tr r="S152" s="1"/>
      </tp>
      <tp t="s">
        <v>BBB-</v>
        <stp/>
        <stp>##V3_BDPV12</stp>
        <stp>AN880326 Corp</stp>
        <stp>rtg_sp</stp>
        <stp>[hybrids_03.xlsx]tkrBBG!R158C19</stp>
        <tr r="S158" s="1"/>
      </tp>
      <tp t="s">
        <v>BBB-</v>
        <stp/>
        <stp>##V3_BDPV12</stp>
        <stp>AN880322 Corp</stp>
        <stp>rtg_sp</stp>
        <stp>[hybrids_03.xlsx]tkrBBG!R153C19</stp>
        <tr r="S153" s="1"/>
      </tp>
      <tp t="s">
        <v>BBB-</v>
        <stp/>
        <stp>##V3_BDPV12</stp>
        <stp>BK293686 Corp</stp>
        <stp>rtg_sp</stp>
        <stp>[hybrids_03.xlsx]tkrBBG!R138C19</stp>
        <tr r="S138" s="1"/>
      </tp>
      <tp t="s">
        <v>Ba2</v>
        <stp/>
        <stp>##V3_BDPV12</stp>
        <stp>AQ234625 Corp</stp>
        <stp>rtg_moody</stp>
        <stp>[hybrids_03.xlsx]tkrBBG!R71C18</stp>
        <tr r="R71" s="1"/>
      </tp>
      <tp t="s">
        <v>VW</v>
        <stp/>
        <stp>##V3_BDPV12</stp>
        <stp>AT214434 Corp</stp>
        <stp>ticker</stp>
        <stp>[hybrids_03.xlsx]tkrBBG!R159C8</stp>
        <tr r="H159" s="1"/>
      </tp>
      <tp t="s">
        <v>Baa3</v>
        <stp/>
        <stp>##V3_BDPV12</stp>
        <stp>AZ207706 Corp</stp>
        <stp>rtg_moody</stp>
        <stp>[hybrids_03.xlsx]tkrBBG!R14C18</stp>
        <tr r="R14" s="1"/>
      </tp>
      <tp t="s">
        <v>Ba2</v>
        <stp/>
        <stp>##V3_BDPV12</stp>
        <stp>EK143492 Corp</stp>
        <stp>rtg_moody</stp>
        <stp>[hybrids_03.xlsx]tkrBBG!R73C18</stp>
        <tr r="R73" s="1"/>
      </tp>
      <tp t="s">
        <v>Ba1</v>
        <stp/>
        <stp>##V3_BDPV12</stp>
        <stp>EK864970 Corp</stp>
        <stp>rtg_moody</stp>
        <stp>[hybrids_03.xlsx]tkrBBG!R56C18</stp>
        <tr r="R56" s="1"/>
      </tp>
      <tp t="s">
        <v>Ba2</v>
        <stp/>
        <stp>##V3_BDPV12</stp>
        <stp>EJ606316 Corp</stp>
        <stp>rtg_moody</stp>
        <stp>[hybrids_03.xlsx]tkrBBG!R57C18</stp>
        <tr r="R57" s="1"/>
      </tp>
      <tp t="s">
        <v>ENBW 1 5/8 08/05/79</v>
        <stp/>
        <stp>##V3_BDPV12</stp>
        <stp>AZ851450 Corp</stp>
        <stp>security name</stp>
        <stp>[hybrids_03.xlsx]tkrBBG!R109C7</stp>
        <tr r="G109" s="1"/>
      </tp>
      <tp t="s">
        <v>Baa3</v>
        <stp/>
        <stp>##V3_BDPV12</stp>
        <stp>AU669900 Corp</stp>
        <stp>rtg_moody</stp>
        <stp>[hybrids_03.xlsx]tkrBBG!R96C18</stp>
        <tr r="R96" s="1"/>
      </tp>
      <tp t="s">
        <v>Baa3</v>
        <stp/>
        <stp>##V3_BDPV12</stp>
        <stp>AO148682 Corp</stp>
        <stp>rtg_moody</stp>
        <stp>[hybrids_03.xlsx]tkrBBG!R20C18</stp>
        <tr r="R20" s="1"/>
      </tp>
      <tp t="s">
        <v>VW 4 5/8 PERP</v>
        <stp/>
        <stp>##V3_BDPV12</stp>
        <stp>AT214434 Corp</stp>
        <stp>security name</stp>
        <stp>[hybrids_03.xlsx]tkrBBG!R159C7</stp>
        <tr r="G159" s="1"/>
      </tp>
      <tp t="s">
        <v>BB+</v>
        <stp/>
        <stp>##V3_BDPV12</stp>
        <stp>EK834863 Corp</stp>
        <stp>bb_composite</stp>
        <stp>[hybrids_03.xlsx]tkrBBG!R6C20</stp>
        <tr r="T6" s="1"/>
      </tp>
      <tp t="s">
        <v>REPSM</v>
        <stp/>
        <stp>##V3_BDPV12</stp>
        <stp>BJ815149 Corp</stp>
        <stp>ticker</stp>
        <stp>[hybrids_03.xlsx]tkrBBG!R36C8</stp>
        <tr r="H36" s="1"/>
      </tp>
      <tp t="s">
        <v>ECLEAR</v>
        <stp/>
        <stp>##V3_BDPV12</stp>
        <stp>AR887333 Corp</stp>
        <stp>ticker</stp>
        <stp>[hybrids_03.xlsx]tkrBBG!R25C8</stp>
        <tr r="H25" s="1"/>
      </tp>
      <tp>
        <v>426.53678442525455</v>
        <stp/>
        <stp>##V3_BDPV12</stp>
        <stp>ZR457518 Corp</stp>
        <stp>yas_ispread</stp>
        <stp>[hybrids_03.xlsx]sectorTable!R26C11</stp>
        <tr r="K26" s="3"/>
      </tp>
      <tp>
        <v>203.83423534579862</v>
        <stp/>
        <stp>##V3_BDPV12</stp>
        <stp>ZQ100348 Corp</stp>
        <stp>yas_ispread</stp>
        <stp>[hybrids_03.xlsx]sectorTable!R29C12</stp>
        <tr r="L29" s="3"/>
      </tp>
      <tp>
        <v>182.04507474136162</v>
        <stp/>
        <stp>##V3_BDPV12</stp>
        <stp>EJ723329 Corp</stp>
        <stp>yas_ispread</stp>
        <stp>[hybrids_03.xlsx]sectorTable!R22C11</stp>
        <tr r="K22" s="3"/>
      </tp>
      <tp t="s">
        <v>XS1323897485</v>
        <stp/>
        <stp>##V3_BDPV12</stp>
        <stp>QJ937853 Corp</stp>
        <stp>ID_ISIN</stp>
        <stp>[hybrids_03.xlsx]tkrBBG!R2C6</stp>
        <tr r="F2" s="1"/>
      </tp>
      <tp t="s">
        <v>IFXGR</v>
        <stp/>
        <stp>##V3_BDPV12</stp>
        <stp>ZR796862 Corp</stp>
        <stp>ticker</stp>
        <stp>[hybrids_03.xlsx]tkrBBG!R85C8</stp>
        <tr r="H85" s="1"/>
      </tp>
      <tp t="s">
        <v>EUR</v>
        <stp/>
        <stp>##V3_BDPV12</stp>
        <stp>ZR655675 Corp</stp>
        <stp>crncy</stp>
        <stp>[hybrids_03.xlsx]sectorTable!R34C18</stp>
        <tr r="R34" s="3"/>
      </tp>
      <tp t="s">
        <v>EUR</v>
        <stp/>
        <stp>##V3_BDPV12</stp>
        <stp>ZS235422 Corp</stp>
        <stp>crncy</stp>
        <stp>[hybrids_03.xlsx]sectorTable!R21C17</stp>
        <tr r="Q21" s="3"/>
      </tp>
      <tp t="s">
        <v>US05565QDV77</v>
        <stp/>
        <stp>##V3_BDPV12</stp>
        <stp>BK116008 Corp</stp>
        <stp>ID_ISIN</stp>
        <stp>[hybrids_03.xlsx]tkrBBG!R41C6</stp>
        <tr r="F41" s="1"/>
      </tp>
      <tp t="s">
        <v>XS1207054666</v>
        <stp/>
        <stp>##V3_BDPV12</stp>
        <stp>EK803079 Corp</stp>
        <stp>ID_ISIN</stp>
        <stp>[hybrids_03.xlsx]tkrBBG!R33C6</stp>
        <tr r="F33" s="1"/>
      </tp>
      <tp t="s">
        <v>XS1050461034</v>
        <stp/>
        <stp>##V3_BDPV12</stp>
        <stp>EK143492 Corp</stp>
        <stp>ID_ISIN</stp>
        <stp>[hybrids_03.xlsx]tkrBBG!R73C6</stp>
        <tr r="F73" s="1"/>
      </tp>
      <tp t="s">
        <v>FR0012278539</v>
        <stp/>
        <stp>##V3_BDPV12</stp>
        <stp>EK545606 Corp</stp>
        <stp>ID_ISIN</stp>
        <stp>[hybrids_03.xlsx]tkrBBG!R15C6</stp>
        <tr r="F15" s="1"/>
      </tp>
      <tp t="s">
        <v>XS1207058733</v>
        <stp/>
        <stp>##V3_BDPV12</stp>
        <stp>EK814844 Corp</stp>
        <stp>ID_ISIN</stp>
        <stp>[hybrids_03.xlsx]tkrBBG!R34C6</stp>
        <tr r="F34" s="1"/>
      </tp>
      <tp t="s">
        <v>XS0969342384</v>
        <stp/>
        <stp>##V3_BDPV12</stp>
        <stp>EJ814840 Corp</stp>
        <stp>ID_ISIN</stp>
        <stp>[hybrids_03.xlsx]tkrBBG!R54C6</stp>
        <tr r="F54" s="1"/>
      </tp>
      <tp t="s">
        <v>XS1933828433</v>
        <stp/>
        <stp>##V3_BDPV12</stp>
        <stp>AX520482 Corp</stp>
        <stp>ID_ISIN</stp>
        <stp>[hybrids_03.xlsx]tkrBBG!R74C6</stp>
        <tr r="F74" s="1"/>
      </tp>
      <tp t="s">
        <v>24/03/2026</v>
        <stp/>
        <stp>##V3_BDPV12</stp>
        <stp>EK131372 Corp</stp>
        <stp>nxt_call_dt</stp>
        <stp>[hybrids_03.xlsx]tkrBBG!R157C10</stp>
        <tr r="J157" s="1"/>
      </tp>
      <tp t="s">
        <v>XS1888180996</v>
        <stp/>
        <stp>##V3_BDPV12</stp>
        <stp>AU654475 Corp</stp>
        <stp>ID_ISIN</stp>
        <stp>[hybrids_03.xlsx]tkrBBG!R80C6</stp>
        <tr r="F80" s="1"/>
      </tp>
      <tp t="s">
        <v>US92857WBQ24</v>
        <stp/>
        <stp>##V3_BDPV12</stp>
        <stp>AX916964 Corp</stp>
        <stp>ID_ISIN</stp>
        <stp>[hybrids_03.xlsx]tkrBBG!R82C6</stp>
        <tr r="F82" s="1"/>
      </tp>
      <tp t="s">
        <v>30/03/2026</v>
        <stp/>
        <stp>##V3_BDPV12</stp>
        <stp>UV323151 Corp</stp>
        <stp>nxt_call_dt</stp>
        <stp>[hybrids_03.xlsx]tkrBBG!R113C10</stp>
        <tr r="J113" s="1"/>
      </tp>
      <tp t="s">
        <v>18/02/2022</v>
        <stp/>
        <stp>##V3_BDPV12</stp>
        <stp>EK753416 Corp</stp>
        <stp>nxt_call_dt</stp>
        <stp>[hybrids_03.xlsx]tkrBBG!R183C10</stp>
        <tr r="J183" s="1"/>
      </tp>
      <tp t="s">
        <v>22/02/2023</v>
        <stp/>
        <stp>##V3_BDPV12</stp>
        <stp>AQ026565 Corp</stp>
        <stp>nxt_call_dt</stp>
        <stp>[hybrids_03.xlsx]tkrBBG!R124C10</stp>
        <tr r="J124" s="1"/>
      </tp>
      <tp t="s">
        <v>15/09/2021</v>
        <stp/>
        <stp>##V3_BDPV12</stp>
        <stp>EK013966 Corp</stp>
        <stp>nxt_call_dt</stp>
        <stp>[hybrids_03.xlsx]tkrBBG!R122C10</stp>
        <tr r="J122" s="1"/>
      </tp>
      <tp t="s">
        <v>24/02/2025</v>
        <stp/>
        <stp>##V3_BDPV12</stp>
        <stp>ZS668300 Corp</stp>
        <stp>nxt_call_dt</stp>
        <stp>[hybrids_03.xlsx]tkrBBG!R119C10</stp>
        <tr r="J119" s="1"/>
      </tp>
      <tp t="s">
        <v>BB *-</v>
        <stp/>
        <stp>##V3_BDPV12</stp>
        <stp>EK337178 Corp</stp>
        <stp>rtg_sp</stp>
        <stp>[hybrids_03.xlsx]tkrBBG!R162C19</stp>
        <tr r="S162" s="1"/>
      </tp>
      <tp t="s">
        <v>25/03/2025</v>
        <stp/>
        <stp>##V3_BDPV12</stp>
        <stp>XS1207058733 Corp</stp>
        <stp>nxt_call_dt</stp>
        <stp>[hybrids_03.xlsx]sectorTable!R8C7</stp>
        <tr r="G8" s="3"/>
      </tp>
      <tp t="s">
        <v>Baa1</v>
        <stp/>
        <stp>##V3_BDPV12</stp>
        <stp>QJ201811 Corp</stp>
        <stp>rtg_moody</stp>
        <stp>[hybrids_03.xlsx]tkrBBG!R51C18</stp>
        <tr r="R51" s="1"/>
      </tp>
      <tp t="s">
        <v>B+</v>
        <stp/>
        <stp>##V3_BDPV12</stp>
        <stp>AO262515 Corp</stp>
        <stp>rtg_sp</stp>
        <stp>[hybrids_03.xlsx]tkrBBG!R196C19</stp>
        <tr r="S196" s="1"/>
      </tp>
      <tp>
        <v>6.5</v>
        <stp/>
        <stp>##V3_BDPV12</stp>
        <stp>UV309787 Corp</stp>
        <stp>coupon</stp>
        <stp>[hybrids_03.xlsx]tkrBBG!R191C9</stp>
        <tr r="I191" s="1"/>
      </tp>
      <tp t="s">
        <v>TRAFIG</v>
        <stp/>
        <stp>##V3_BDPV12</stp>
        <stp>AM679347 Corp</stp>
        <stp>ticker</stp>
        <stp>[hybrids_03.xlsx]tkrBBG!R193C8</stp>
        <tr r="H193" s="1"/>
      </tp>
      <tp t="s">
        <v>Ba2</v>
        <stp/>
        <stp>##V3_BDPV12</stp>
        <stp>QZ498658 Corp</stp>
        <stp>rtg_moody</stp>
        <stp>[hybrids_03.xlsx]tkrBBG!R70C18</stp>
        <tr r="R70" s="1"/>
      </tp>
      <tp t="s">
        <v>Baa3</v>
        <stp/>
        <stp>##V3_BDPV12</stp>
        <stp>ZS023353 Corp</stp>
        <stp>rtg_moody</stp>
        <stp>[hybrids_03.xlsx]tkrBBG!R65C18</stp>
        <tr r="R65" s="1"/>
      </tp>
      <tp t="s">
        <v>BB+</v>
        <stp/>
        <stp>##V3_BDPV12</stp>
        <stp>AM888722 Corp</stp>
        <stp>rtg_sp</stp>
        <stp>[hybrids_03.xlsx]tkrBBG!R114C19</stp>
        <tr r="S114" s="1"/>
      </tp>
      <tp t="s">
        <v>A2</v>
        <stp/>
        <stp>##V3_BDPV12</stp>
        <stp>AX895488 Corp</stp>
        <stp>rtg_moody</stp>
        <stp>[hybrids_03.xlsx]tkrBBG!R45C18</stp>
        <tr r="R45" s="1"/>
      </tp>
      <tp t="s">
        <v>Baa3</v>
        <stp/>
        <stp>##V3_BDPV12</stp>
        <stp>EK041235 Corp</stp>
        <stp>rtg_moody</stp>
        <stp>[hybrids_03.xlsx]tkrBBG!R64C18</stp>
        <tr r="R64" s="1"/>
      </tp>
      <tp t="s">
        <v>Baa2</v>
        <stp/>
        <stp>##V3_BDPV12</stp>
        <stp>EK293278 Corp</stp>
        <stp>rtg_moody</stp>
        <stp>[hybrids_03.xlsx]tkrBBG!R89C18</stp>
        <tr r="R89" s="1"/>
      </tp>
      <tp t="s">
        <v>#N/A Field Not Applicable</v>
        <stp/>
        <stp>##V3_BDPV12</stp>
        <stp>UV785974 Corp</stp>
        <stp>blp_i_sprd_mid</stp>
        <stp>[hybrids_03.xlsx]tkrBBG!R146C17</stp>
        <tr r="Q146" s="1"/>
      </tp>
      <tp t="s">
        <v>A2</v>
        <stp/>
        <stp>##V3_BDPV12</stp>
        <stp>EK755354 Corp</stp>
        <stp>rtg_moody</stp>
        <stp>[hybrids_03.xlsx]tkrBBG!R42C18</stp>
        <tr r="R42" s="1"/>
      </tp>
      <tp t="s">
        <v>A3</v>
        <stp/>
        <stp>##V3_BDPV12</stp>
        <stp>BK122273 Corp</stp>
        <stp>rtg_moody</stp>
        <stp>[hybrids_03.xlsx]tkrBBG!R37C18</stp>
        <tr r="R37" s="1"/>
      </tp>
      <tp t="s">
        <v>ARNDTN</v>
        <stp/>
        <stp>##V3_BDPV12</stp>
        <stp>AQ713600 Corp</stp>
        <stp>ticker</stp>
        <stp>[hybrids_03.xlsx]tkrBBG!R179C8</stp>
        <tr r="H179" s="1"/>
      </tp>
      <tp t="s">
        <v>Baa2</v>
        <stp/>
        <stp>##V3_BDPV12</stp>
        <stp>EJ814830 Corp</stp>
        <stp>rtg_moody</stp>
        <stp>[hybrids_03.xlsx]tkrBBG!R53C18</stp>
        <tr r="R53" s="1"/>
      </tp>
      <tp t="s">
        <v>Baa2</v>
        <stp/>
        <stp>##V3_BDPV12</stp>
        <stp>EJ814840 Corp</stp>
        <stp>rtg_moody</stp>
        <stp>[hybrids_03.xlsx]tkrBBG!R54C18</stp>
        <tr r="R54" s="1"/>
      </tp>
      <tp t="s">
        <v>SSELN 3 7/8 PERP</v>
        <stp/>
        <stp>##V3_BDPV12</stp>
        <stp>EK768069 Corp</stp>
        <stp>security name</stp>
        <stp>[hybrids_03.xlsx]tkrBBG!R134C7</stp>
        <tr r="G134" s="1"/>
      </tp>
      <tp>
        <v>158.70011901855469</v>
        <stp/>
        <stp>##V3_BDPV12</stp>
        <stp>QZ716550 Corp</stp>
        <stp>blp_i_sprd_mid</stp>
        <stp>[hybrids_03.xlsx]tkrBBG!R106C17</stp>
        <tr r="Q106" s="1"/>
      </tp>
      <tp t="s">
        <v>Ba1</v>
        <stp/>
        <stp>##V3_BDPV12</stp>
        <stp>AU692498 Corp</stp>
        <stp>rtg_moody</stp>
        <stp>[hybrids_03.xlsx]tkrBBG!R79C18</stp>
        <tr r="R79" s="1"/>
      </tp>
      <tp t="s">
        <v>Baa3</v>
        <stp/>
        <stp>##V3_BDPV12</stp>
        <stp>EK508571 Corp</stp>
        <stp>rtg_moody</stp>
        <stp>[hybrids_03.xlsx]tkrBBG!R69C18</stp>
        <tr r="R69" s="1"/>
      </tp>
      <tp t="s">
        <v>Baa3</v>
        <stp/>
        <stp>##V3_BDPV12</stp>
        <stp>EK648265 Corp</stp>
        <stp>rtg_moody</stp>
        <stp>[hybrids_03.xlsx]tkrBBG!R12C18</stp>
        <tr r="R12" s="1"/>
      </tp>
      <tp t="s">
        <v>Baa3</v>
        <stp/>
        <stp>##V3_BDPV12</stp>
        <stp>EK508481 Corp</stp>
        <stp>rtg_moody</stp>
        <stp>[hybrids_03.xlsx]tkrBBG!R63C18</stp>
        <tr r="R63" s="1"/>
      </tp>
      <tp t="s">
        <v>SOFTBK 6 PERP</v>
        <stp/>
        <stp>##V3_BDPV12</stp>
        <stp>AO262498 Corp</stp>
        <stp>security name</stp>
        <stp>[hybrids_03.xlsx]tkrBBG!R195C7</stp>
        <tr r="G195" s="1"/>
      </tp>
      <tp t="s">
        <v>Baa3</v>
        <stp/>
        <stp>##V3_BDPV12</stp>
        <stp>AZ208021 Corp</stp>
        <stp>rtg_moody</stp>
        <stp>[hybrids_03.xlsx]tkrBBG!R13C18</stp>
        <tr r="R13" s="1"/>
      </tp>
      <tp t="s">
        <v>Baa3</v>
        <stp/>
        <stp>##V3_BDPV12</stp>
        <stp>AM938782 Corp</stp>
        <stp>rtg_moody</stp>
        <stp>[hybrids_03.xlsx]tkrBBG!R59C18</stp>
        <tr r="R59" s="1"/>
      </tp>
      <tp t="s">
        <v>NTGYSM 3 3/8 PERP</v>
        <stp/>
        <stp>##V3_BDPV12</stp>
        <stp>EK872764 Corp</stp>
        <stp>security name</stp>
        <stp>[hybrids_03.xlsx]tkrBBG!R128C7</stp>
        <tr r="G128" s="1"/>
      </tp>
      <tp t="s">
        <v>24/03/2021</v>
        <stp/>
        <stp>##V3_BDPV12</stp>
        <stp>XS1048428012 Corp</stp>
        <stp>nxt_call_dt</stp>
        <stp>[hybrids_03.xlsx]vw!R40C5</stp>
        <tr r="E40" s="14"/>
      </tp>
      <tp t="s">
        <v>BERTEL</v>
        <stp/>
        <stp>##V3_BDPV12</stp>
        <stp>EK848378 Corp</stp>
        <stp>ticker</stp>
        <stp>[hybrids_03.xlsx]tkrBBG!R55C8</stp>
        <tr r="H55" s="1"/>
      </tp>
      <tp t="s">
        <v>DBOERS</v>
        <stp/>
        <stp>##V3_BDPV12</stp>
        <stp>UV391246 Corp</stp>
        <stp>ticker</stp>
        <stp>[hybrids_03.xlsx]tkrBBG!R26C8</stp>
        <tr r="H26" s="1"/>
      </tp>
      <tp>
        <v>3.75</v>
        <stp/>
        <stp>##V3_BDPV12</stp>
        <stp>EK352403 Corp</stp>
        <stp>coupon</stp>
        <stp>[hybrids_03.xlsx]tkrBBG!R7C9</stp>
        <tr r="I7" s="1"/>
      </tp>
      <tp t="s">
        <v>T</v>
        <stp/>
        <stp>##V3_BDPV12</stp>
        <stp>ZP991036 Corp</stp>
        <stp>ticker</stp>
        <stp>[hybrids_03.xlsx]tkrBBG!R86C8</stp>
        <tr r="H86" s="1"/>
      </tp>
      <tp t="s">
        <v>XS1195201931</v>
        <stp/>
        <stp>##V3_BDPV12</stp>
        <stp>EK755354 Corp</stp>
        <stp>ID_ISIN</stp>
        <stp>[hybrids_03.xlsx]tkrBBG!R42C6</stp>
        <tr r="F42" s="1"/>
      </tp>
      <tp t="s">
        <v>XS0969341147</v>
        <stp/>
        <stp>##V3_BDPV12</stp>
        <stp>EJ814830 Corp</stp>
        <stp>ID_ISIN</stp>
        <stp>[hybrids_03.xlsx]tkrBBG!R53C6</stp>
        <tr r="F53" s="1"/>
      </tp>
      <tp t="s">
        <v>XS2119468572</v>
        <stp/>
        <stp>##V3_BDPV12</stp>
        <stp>BG013162 Corp</stp>
        <stp>ID_ISIN</stp>
        <stp>[hybrids_03.xlsx]tkrBBG!R83C6</stp>
        <tr r="F83" s="1"/>
      </tp>
      <tp t="s">
        <v>XS1405765659</v>
        <stp/>
        <stp>##V3_BDPV12</stp>
        <stp>AL211915 Corp</stp>
        <stp>ID_ISIN</stp>
        <stp>[hybrids_03.xlsx]tkrBBG!R62C6</stp>
        <tr r="F62" s="1"/>
      </tp>
      <tp t="s">
        <v>12/02/2021</v>
        <stp/>
        <stp>##V3_BDPV12</stp>
        <stp>UV429459 Corp</stp>
        <stp>nxt_call_dt</stp>
        <stp>[hybrids_03.xlsx]tkrBBG!R166C10</stp>
        <tr r="J166" s="1"/>
      </tp>
      <tp t="s">
        <v>XS2011260705</v>
        <stp/>
        <stp>##V3_BDPV12</stp>
        <stp>AZ207706 Corp</stp>
        <stp>ID_ISIN</stp>
        <stp>[hybrids_03.xlsx]tkrBBG!R14C6</stp>
        <tr r="F14" s="1"/>
      </tp>
      <tp t="s">
        <v>10/09/2020</v>
        <stp/>
        <stp>##V3_BDPV12</stp>
        <stp>EK768069 Corp</stp>
        <stp>nxt_call_dt</stp>
        <stp>[hybrids_03.xlsx]tkrBBG!R134C10</stp>
        <tr r="J134" s="1"/>
      </tp>
      <tp t="s">
        <v>02/04/2021</v>
        <stp/>
        <stp>##V3_BDPV12</stp>
        <stp>EK117900 Corp</stp>
        <stp>nxt_call_dt</stp>
        <stp>[hybrids_03.xlsx]tkrBBG!R104C10</stp>
        <tr r="J104" s="1"/>
      </tp>
      <tp t="s">
        <v>02/04/2021</v>
        <stp/>
        <stp>##V3_BDPV12</stp>
        <stp>EK117900 Corp</stp>
        <stp>nxt_call_dt</stp>
        <stp>[hybrids_03.xlsx]tkrBBG!R105C10</stp>
        <tr r="J105" s="1"/>
      </tp>
      <tp t="s">
        <v>05/01/2022</v>
        <stp/>
        <stp>##V3_BDPV12</stp>
        <stp>QZ677477 Corp</stp>
        <stp>nxt_call_dt</stp>
        <stp>[hybrids_03.xlsx]tkrBBG!R110C10</stp>
        <tr r="J110" s="1"/>
      </tp>
      <tp t="s">
        <v>05/09/2023</v>
        <stp/>
        <stp>##V3_BDPV12</stp>
        <stp>AU216832 Corp</stp>
        <stp>nxt_call_dt</stp>
        <stp>[hybrids_03.xlsx]tkrBBG!R149C10</stp>
        <tr r="J149" s="1"/>
      </tp>
      <tp t="s">
        <v>22/01/2029</v>
        <stp/>
        <stp>##V3_BDPV12</stp>
        <stp>EK024610 Corp</stp>
        <stp>nxt_call_dt</stp>
        <stp>[hybrids_03.xlsx]tkrBBG!R101C10</stp>
        <tr r="J101" s="1"/>
      </tp>
      <tp t="s">
        <v>10/04/2025</v>
        <stp/>
        <stp>##V3_BDPV12</stp>
        <stp>EK824997 Corp</stp>
        <stp>nxt_call_dt</stp>
        <stp>[hybrids_03.xlsx]tkrBBG!R130C10</stp>
        <tr r="J130" s="1"/>
      </tp>
      <tp t="s">
        <v>27/06/2028</v>
        <stp/>
        <stp>##V3_BDPV12</stp>
        <stp>AT214434 Corp</stp>
        <stp>nxt_call_dt</stp>
        <stp>[hybrids_03.xlsx]tkrBBG!R159C10</stp>
        <tr r="J159" s="1"/>
      </tp>
      <tp t="s">
        <v>19/11/2024</v>
        <stp/>
        <stp>##V3_BDPV12</stp>
        <stp>ZQ578143 Corp</stp>
        <stp>nxt_call_dt</stp>
        <stp>[hybrids_03.xlsx]tkrBBG!R175C10</stp>
        <tr r="J175" s="1"/>
      </tp>
      <tp>
        <v>292.3116895864834</v>
        <stp/>
        <stp>##V3_BDPV12</stp>
        <stp>EK352403 Corp</stp>
        <stp>yas_ispread</stp>
        <stp>[hybrids_03.xlsx]tkrBBG!R7C16</stp>
        <tr r="P7" s="1"/>
      </tp>
      <tp t="s">
        <v>30/01/2025</v>
        <stp/>
        <stp>##V3_BDPV12</stp>
        <stp>ZQ258633 Corp</stp>
        <stp>nxt_call_dt</stp>
        <stp>[hybrids_03.xlsx]tkrBBG!R164C10</stp>
        <tr r="J164" s="1"/>
      </tp>
      <tp t="s">
        <v>05/08/2024</v>
        <stp/>
        <stp>##V3_BDPV12</stp>
        <stp>AZ851393 Corp</stp>
        <stp>nxt_call_dt</stp>
        <stp>[hybrids_03.xlsx]tkrBBG!R107C10</stp>
        <tr r="J107" s="1"/>
      </tp>
      <tp t="s">
        <v>BB+</v>
        <stp/>
        <stp>##V3_BDPV12</stp>
        <stp>EK785024 Corp</stp>
        <stp>rtg_sp</stp>
        <stp>[hybrids_03.xlsx]tkrBBG!R115C19</stp>
        <tr r="S115" s="1"/>
      </tp>
      <tp t="s">
        <v>BBB-</v>
        <stp/>
        <stp>##V3_BDPV12</stp>
        <stp>EK768069 Corp</stp>
        <stp>rtg_sp</stp>
        <stp>[hybrids_03.xlsx]tkrBBG!R134C19</stp>
        <tr r="S134" s="1"/>
      </tp>
      <tp t="s">
        <v>BB-</v>
        <stp/>
        <stp>##V3_BDPV12</stp>
        <stp>EJ516173 Corp</stp>
        <stp>rtg_sp</stp>
        <stp>[hybrids_03.xlsx]tkrBBG!R100C19</stp>
        <tr r="S100" s="1"/>
      </tp>
      <tp t="s">
        <v>03/06/2024</v>
        <stp/>
        <stp>##V3_BDPV12</stp>
        <stp>XS1323897725 Corp</stp>
        <stp>nxt_call_dt</stp>
        <stp>[hybrids_03.xlsx]sectorTable!R4C8</stp>
        <tr r="H4" s="3"/>
      </tp>
      <tp t="s">
        <v>EDPPL 5 3/8 09/16/75</v>
        <stp/>
        <stp>##V3_BDPV12</stp>
        <stp>UV785974 Corp</stp>
        <stp>security name</stp>
        <stp>[hybrids_03.xlsx]tkrBBG!R146C7</stp>
        <tr r="G146" s="1"/>
      </tp>
      <tp>
        <v>2.75</v>
        <stp/>
        <stp>##V3_BDPV12</stp>
        <stp>QZ509895 Corp</stp>
        <stp>coupon</stp>
        <stp>[hybrids_03.xlsx]tkrBBG!R184C9</stp>
        <tr r="I184" s="1"/>
      </tp>
      <tp t="s">
        <v>NTGYSM</v>
        <stp/>
        <stp>##V3_BDPV12</stp>
        <stp>EK588292 Corp</stp>
        <stp>ticker</stp>
        <stp>[hybrids_03.xlsx]tkrBBG!R127C8</stp>
        <tr r="H127" s="1"/>
      </tp>
      <tp t="s">
        <v>Ba2</v>
        <stp/>
        <stp>##V3_BDPV12</stp>
        <stp>ZR655675 Corp</stp>
        <stp>rtg_moody</stp>
        <stp>[hybrids_03.xlsx]tkrBBG!R77C18</stp>
        <tr r="R77" s="1"/>
      </tp>
      <tp t="s">
        <v>CCC</v>
        <stp/>
        <stp>##V3_BDPV12</stp>
        <stp>EJ891119 Corp</stp>
        <stp>rtg_sp</stp>
        <stp>[hybrids_03.xlsx]tkrBBG!R190C19</stp>
        <tr r="S190" s="1"/>
      </tp>
      <tp t="s">
        <v>BB+</v>
        <stp/>
        <stp>##V3_BDPV12</stp>
        <stp>EK825033 Corp</stp>
        <stp>rtg_sp</stp>
        <stp>[hybrids_03.xlsx]tkrBBG!R129C19</stp>
        <tr r="S129" s="1"/>
      </tp>
      <tp t="s">
        <v>B+</v>
        <stp/>
        <stp>##V3_BDPV12</stp>
        <stp>AO262498 Corp</stp>
        <stp>rtg_sp</stp>
        <stp>[hybrids_03.xlsx]tkrBBG!R195C19</stp>
        <tr r="S195" s="1"/>
      </tp>
      <tp t="s">
        <v>Baa3</v>
        <stp/>
        <stp>##V3_BDPV12</stp>
        <stp>ZR570567 Corp</stp>
        <stp>rtg_moody</stp>
        <stp>[hybrids_03.xlsx]tkrBBG!R67C18</stp>
        <tr r="R67" s="1"/>
      </tp>
      <tp t="s">
        <v>VATFAL 6.1 11/19/78</v>
        <stp/>
        <stp>##V3_BDPV12</stp>
        <stp>QJ787834 Corp</stp>
        <stp>security name</stp>
        <stp>[hybrids_03.xlsx]tkrBBG!R116C7</stp>
        <tr r="G116" s="1"/>
      </tp>
      <tp t="s">
        <v>Baa3</v>
        <stp/>
        <stp>##V3_BDPV12</stp>
        <stp>ZR441424 Corp</stp>
        <stp>rtg_moody</stp>
        <stp>[hybrids_03.xlsx]tkrBBG!R94C18</stp>
        <tr r="R94" s="1"/>
      </tp>
      <tp t="s">
        <v>ACFP</v>
        <stp/>
        <stp>##V3_BDPV12</stp>
        <stp>AW798439 Corp</stp>
        <stp>ticker</stp>
        <stp>[hybrids_03.xlsx]tkrBBG!R163C8</stp>
        <tr r="H163" s="1"/>
      </tp>
      <tp t="s">
        <v>Ba1</v>
        <stp/>
        <stp>##V3_BDPV12</stp>
        <stp>AU654475 Corp</stp>
        <stp>rtg_moody</stp>
        <stp>[hybrids_03.xlsx]tkrBBG!R80C18</stp>
        <tr r="R80" s="1"/>
      </tp>
      <tp t="s">
        <v>Baa2</v>
        <stp/>
        <stp>##V3_BDPV12</stp>
        <stp>AR776117 Corp</stp>
        <stp>rtg_moody</stp>
        <stp>[hybrids_03.xlsx]tkrBBG!R31C18</stp>
        <tr r="R31" s="1"/>
      </tp>
      <tp>
        <v>911.74981689453125</v>
        <stp/>
        <stp>##V3_BDPV12</stp>
        <stp>AZ920495 Corp</stp>
        <stp>blp_i_sprd_mid</stp>
        <stp>[hybrids_03.xlsx]tkrBBG!R194C17</stp>
        <tr r="Q194" s="1"/>
      </tp>
      <tp t="s">
        <v>Ba2</v>
        <stp/>
        <stp>##V3_BDPV12</stp>
        <stp>AX520482 Corp</stp>
        <stp>rtg_moody</stp>
        <stp>[hybrids_03.xlsx]tkrBBG!R74C18</stp>
        <tr r="R74" s="1"/>
      </tp>
      <tp t="s">
        <v>#N/A N/A</v>
        <stp/>
        <stp>##V3_BDPV12</stp>
        <stp>QZ677477 Corp</stp>
        <stp>blp_i_sprd_mid</stp>
        <stp>[hybrids_03.xlsx]tkrBBG!R110C17</stp>
        <tr r="Q110" s="1"/>
      </tp>
      <tp t="s">
        <v>Baa3</v>
        <stp/>
        <stp>##V3_BDPV12</stp>
        <stp>EK024532 Corp</stp>
        <stp>rtg_moody</stp>
        <stp>[hybrids_03.xlsx]tkrBBG!R95C18</stp>
        <tr r="R95" s="1"/>
      </tp>
      <tp>
        <v>231.76815795898438</v>
        <stp/>
        <stp>##V3_BDPV12</stp>
        <stp>AZ851450 Corp</stp>
        <stp>blp_i_sprd_mid</stp>
        <stp>[hybrids_03.xlsx]tkrBBG!R109C17</stp>
        <tr r="Q109" s="1"/>
      </tp>
      <tp t="s">
        <v>ELIASO 2 3/4 PERP</v>
        <stp/>
        <stp>##V3_BDPV12</stp>
        <stp>AU216832 Corp</stp>
        <stp>security name</stp>
        <stp>[hybrids_03.xlsx]tkrBBG!R149C7</stp>
        <tr r="G149" s="1"/>
      </tp>
      <tp t="s">
        <v>ENGIFP</v>
        <stp/>
        <stp>##V3_BDPV12</stp>
        <stp>EK293278 Corp</stp>
        <stp>ticker</stp>
        <stp>[hybrids_03.xlsx]tkrBBG!R89C8</stp>
        <tr r="H89" s="1"/>
      </tp>
      <tp t="s">
        <v>BPLN</v>
        <stp/>
        <stp>##V3_BDPV12</stp>
        <stp>BK116008 Corp</stp>
        <stp>ticker</stp>
        <stp>[hybrids_03.xlsx]tkrBBG!R41C8</stp>
        <tr r="H41" s="1"/>
      </tp>
      <tp t="s">
        <v>VOD</v>
        <stp/>
        <stp>##V3_BDPV12</stp>
        <stp>AU692498 Corp</stp>
        <stp>ticker</stp>
        <stp>[hybrids_03.xlsx]tkrBBG!R79C8</stp>
        <tr r="H79" s="1"/>
      </tp>
      <tp t="s">
        <v>ORAFP</v>
        <stp/>
        <stp>##V3_BDPV12</stp>
        <stp>EK508571 Corp</stp>
        <stp>ticker</stp>
        <stp>[hybrids_03.xlsx]tkrBBG!R69C8</stp>
        <tr r="H69" s="1"/>
      </tp>
      <tp t="s">
        <v>TELIAS</v>
        <stp/>
        <stp>##V3_BDPV12</stp>
        <stp>AM938782 Corp</stp>
        <stp>ticker</stp>
        <stp>[hybrids_03.xlsx]tkrBBG!R59C8</stp>
        <tr r="H59" s="1"/>
      </tp>
      <tp t="s">
        <v>EUR</v>
        <stp/>
        <stp>##V3_BDPV12</stp>
        <stp>ZR363806 Corp</stp>
        <stp>crncy</stp>
        <stp>[hybrids_03.xlsx]sectorTable!R19C17</stp>
        <tr r="Q19" s="3"/>
      </tp>
      <tp t="s">
        <v>EUR</v>
        <stp/>
        <stp>##V3_BDPV12</stp>
        <stp>ZR363807 Corp</stp>
        <stp>crncy</stp>
        <stp>[hybrids_03.xlsx]sectorTable!R19C18</stp>
        <tr r="R19" s="3"/>
      </tp>
      <tp>
        <v>247.96425386734765</v>
        <stp/>
        <stp>##V3_BDPV12</stp>
        <stp>AQ711148 Corp</stp>
        <stp>yas_ispread</stp>
        <stp>[hybrids_03.xlsx]sectorTable!R37C11</stp>
        <tr r="K37" s="3"/>
      </tp>
      <tp>
        <v>292.3116895864834</v>
        <stp/>
        <stp>##V3_BDPV12</stp>
        <stp>EK352403 Corp</stp>
        <stp>yas_ispread</stp>
        <stp>[hybrids_03.xlsx]sectorTable!R14C11</stp>
        <tr r="K14" s="3"/>
      </tp>
      <tp>
        <v>690.10814337819215</v>
        <stp/>
        <stp>##V3_BDPV12</stp>
        <stp>AS146424 Corp</stp>
        <stp>yas_ispread</stp>
        <stp>[hybrids_03.xlsx]sectorTable!R39C11</stp>
        <tr r="K39" s="3"/>
      </tp>
      <tp>
        <v>232.96891392836531</v>
        <stp/>
        <stp>##V3_BDPV12</stp>
        <stp>ZR363806 Corp</stp>
        <stp>yas_ispread</stp>
        <stp>[hybrids_03.xlsx]sectorTable!R19C11</stp>
        <tr r="K19" s="3"/>
      </tp>
      <tp>
        <v>262.41084240414108</v>
        <stp/>
        <stp>##V3_BDPV12</stp>
        <stp>ZR363807 Corp</stp>
        <stp>yas_ispread</stp>
        <stp>[hybrids_03.xlsx]sectorTable!R19C12</stp>
        <tr r="L19" s="3"/>
      </tp>
      <tp t="s">
        <v>XS2185997884</v>
        <stp/>
        <stp>##V3_BDPV12</stp>
        <stp>BJ814648 Corp</stp>
        <stp>ID_ISIN</stp>
        <stp>[hybrids_03.xlsx]tkrBBG!R35C6</stp>
        <tr r="F35" s="1"/>
      </tp>
      <tp t="s">
        <v>#N/A Field Not Applicable</v>
        <stp/>
        <stp>##V3_BDPV12</stp>
        <stp>UV785974 Corp</stp>
        <stp>nxt_call_dt</stp>
        <stp>[hybrids_03.xlsx]tkrBBG!R146C10</stp>
        <tr r="J146" s="1"/>
      </tp>
      <tp t="s">
        <v>12/01/2025</v>
        <stp/>
        <stp>##V3_BDPV12</stp>
        <stp>AZ576858 Corp</stp>
        <stp>nxt_call_dt</stp>
        <stp>[hybrids_03.xlsx]tkrBBG!R180C10</stp>
        <tr r="J180" s="1"/>
      </tp>
      <tp t="s">
        <v>27/04/2024</v>
        <stp/>
        <stp>##V3_BDPV12</stp>
        <stp>ZS235422 Corp</stp>
        <stp>nxt_call_dt</stp>
        <stp>[hybrids_03.xlsx]tkrBBG!R176C10</stp>
        <tr r="J176" s="1"/>
      </tp>
      <tp t="s">
        <v>08/07/2023</v>
        <stp/>
        <stp>##V3_BDPV12</stp>
        <stp>AR936992 Corp</stp>
        <stp>nxt_call_dt</stp>
        <stp>[hybrids_03.xlsx]tkrBBG!R171C10</stp>
        <tr r="J171" s="1"/>
      </tp>
      <tp t="s">
        <v>27/06/2024</v>
        <stp/>
        <stp>##V3_BDPV12</stp>
        <stp>AT214421 Corp</stp>
        <stp>nxt_call_dt</stp>
        <stp>[hybrids_03.xlsx]tkrBBG!R155C10</stp>
        <tr r="J155" s="1"/>
      </tp>
      <tp t="s">
        <v>XS1797663967</v>
        <stp/>
        <stp>##V3_BDPV12</stp>
        <stp>AR887333 Corp</stp>
        <stp>ID_ISIN</stp>
        <stp>[hybrids_03.xlsx]tkrBBG!R25C6</stp>
        <tr r="F25" s="1"/>
      </tp>
      <tp t="s">
        <v>31/07/2024</v>
        <stp/>
        <stp>##V3_BDPV12</stp>
        <stp>AZ920495 Corp</stp>
        <stp>nxt_call_dt</stp>
        <stp>[hybrids_03.xlsx]tkrBBG!R194C10</stp>
        <tr r="J194" s="1"/>
      </tp>
      <tp t="s">
        <v>26/03/2024</v>
        <stp/>
        <stp>##V3_BDPV12</stp>
        <stp>AR810587 Corp</stp>
        <stp>nxt_call_dt</stp>
        <stp>[hybrids_03.xlsx]tkrBBG!R125C10</stp>
        <tr r="J125" s="1"/>
      </tp>
      <tp t="s">
        <v>BBB-</v>
        <stp/>
        <stp>##V3_BDPV12</stp>
        <stp>EK131366 Corp</stp>
        <stp>rtg_sp</stp>
        <stp>[hybrids_03.xlsx]tkrBBG!R151C19</stp>
        <tr r="S151" s="1"/>
      </tp>
      <tp t="s">
        <v>BBB-</v>
        <stp/>
        <stp>##V3_BDPV12</stp>
        <stp>EK131372 Corp</stp>
        <stp>rtg_sp</stp>
        <stp>[hybrids_03.xlsx]tkrBBG!R157C19</stp>
        <tr r="S157" s="1"/>
      </tp>
      <tp t="s">
        <v>A2</v>
        <stp/>
        <stp>##V3_BDPV12</stp>
        <stp>QZ730280 Corp</stp>
        <stp>rtg_moody</stp>
        <stp>[hybrids_03.xlsx]tkrBBG!R44C18</stp>
        <tr r="R44" s="1"/>
      </tp>
      <tp t="s">
        <v>#N/A N/A</v>
        <stp/>
        <stp>##V3_BDPV12</stp>
        <stp>EK808355 Corp</stp>
        <stp>rtg_sp</stp>
        <stp>[hybrids_03.xlsx]tkrBBG!R165C19</stp>
        <tr r="S165" s="1"/>
      </tp>
      <tp t="s">
        <v>CNALN</v>
        <stp/>
        <stp>##V3_BDPV12</stp>
        <stp>EK825033 Corp</stp>
        <stp>ticker</stp>
        <stp>[hybrids_03.xlsx]tkrBBG!R129C8</stp>
        <tr r="H129" s="1"/>
      </tp>
      <tp t="s">
        <v>SSELN</v>
        <stp/>
        <stp>##V3_BDPV12</stp>
        <stp>EK768069 Corp</stp>
        <stp>ticker</stp>
        <stp>[hybrids_03.xlsx]tkrBBG!R134C8</stp>
        <tr r="H134" s="1"/>
      </tp>
      <tp t="s">
        <v>BBB-</v>
        <stp/>
        <stp>##V3_BDPV12</stp>
        <stp>EJ817236 Corp</stp>
        <stp>rtg_sp</stp>
        <stp>[hybrids_03.xlsx]tkrBBG!R121C19</stp>
        <tr r="S121" s="1"/>
      </tp>
      <tp t="s">
        <v>SSELN</v>
        <stp/>
        <stp>##V3_BDPV12</stp>
        <stp>BK293686 Corp</stp>
        <stp>ticker</stp>
        <stp>[hybrids_03.xlsx]tkrBBG!R138C8</stp>
        <tr r="H138" s="1"/>
      </tp>
      <tp t="s">
        <v>VW</v>
        <stp/>
        <stp>##V3_BDPV12</stp>
        <stp>AN880326 Corp</stp>
        <stp>ticker</stp>
        <stp>[hybrids_03.xlsx]tkrBBG!R158C8</stp>
        <tr r="H158" s="1"/>
      </tp>
      <tp t="s">
        <v>ALLRNV</v>
        <stp/>
        <stp>##V3_BDPV12</stp>
        <stp>AR008123 Corp</stp>
        <stp>ticker</stp>
        <stp>[hybrids_03.xlsx]tkrBBG!R140C8</stp>
        <tr r="H140" s="1"/>
      </tp>
      <tp>
        <v>203.10455322265625</v>
        <stp/>
        <stp>##V3_BDPV12</stp>
        <stp>AX076550 Corp</stp>
        <stp>blp_i_sprd_mid</stp>
        <stp>[hybrids_03.xlsx]tkrBBG!R126C17</stp>
        <tr r="Q126" s="1"/>
      </tp>
      <tp t="s">
        <v>Ba1</v>
        <stp/>
        <stp>##V3_BDPV12</stp>
        <stp>AX960245 Corp</stp>
        <stp>rtg_moody</stp>
        <stp>[hybrids_03.xlsx]tkrBBG!R19C18</stp>
        <tr r="R19" s="1"/>
      </tp>
      <tp>
        <v>244.81124877929688</v>
        <stp/>
        <stp>##V3_BDPV12</stp>
        <stp>AU216832 Corp</stp>
        <stp>blp_i_sprd_mid</stp>
        <stp>[hybrids_03.xlsx]tkrBBG!R149C17</stp>
        <tr r="Q149" s="1"/>
      </tp>
      <tp t="s">
        <v>Ba1</v>
        <stp/>
        <stp>##V3_BDPV12</stp>
        <stp>BG013162 Corp</stp>
        <stp>rtg_moody</stp>
        <stp>[hybrids_03.xlsx]tkrBBG!R83C18</stp>
        <tr r="R83" s="1"/>
      </tp>
      <tp t="s">
        <v>#N/A N/A</v>
        <stp/>
        <stp>##V3_BDPV12</stp>
        <stp>EK856946 Corp</stp>
        <stp>rtg_moody</stp>
        <stp>[hybrids_03.xlsx]tkrBBG!R22C18</stp>
        <tr r="R22" s="1"/>
      </tp>
      <tp t="s">
        <v>VATFAL 3 03/19/77</v>
        <stp/>
        <stp>##V3_BDPV12</stp>
        <stp>EK785024 Corp</stp>
        <stp>security name</stp>
        <stp>[hybrids_03.xlsx]tkrBBG!R115C7</stp>
        <tr r="G115" s="1"/>
      </tp>
      <tp t="s">
        <v>Baa3</v>
        <stp/>
        <stp>##V3_BDPV12</stp>
        <stp>EK508523 Corp</stp>
        <stp>rtg_moody</stp>
        <stp>[hybrids_03.xlsx]tkrBBG!R66C18</stp>
        <tr r="R66" s="1"/>
      </tp>
      <tp t="s">
        <v>VW 2.7 PERP</v>
        <stp/>
        <stp>##V3_BDPV12</stp>
        <stp>AN880322 Corp</stp>
        <stp>security name</stp>
        <stp>[hybrids_03.xlsx]tkrBBG!R153C7</stp>
        <tr r="G153" s="1"/>
      </tp>
      <tp t="s">
        <v>ACFP 4 1/8 PERP</v>
        <stp/>
        <stp>##V3_BDPV12</stp>
        <stp>EK337178 Corp</stp>
        <stp>security name</stp>
        <stp>[hybrids_03.xlsx]tkrBBG!R162C7</stp>
        <tr r="G162" s="1"/>
      </tp>
      <tp t="s">
        <v>SSELN 3.74 PERP</v>
        <stp/>
        <stp>##V3_BDPV12</stp>
        <stp>BK290986 Corp</stp>
        <stp>security name</stp>
        <stp>[hybrids_03.xlsx]tkrBBG!R136C7</stp>
        <tr r="G136" s="1"/>
      </tp>
      <tp t="s">
        <v>ENBW</v>
        <stp/>
        <stp>##V3_BDPV12</stp>
        <stp>AZ851450 Corp</stp>
        <stp>ticker</stp>
        <stp>[hybrids_03.xlsx]tkrBBG!R109C8</stp>
        <tr r="H109" s="1"/>
      </tp>
      <tp t="s">
        <v>VW 3 1/2 PERP</v>
        <stp/>
        <stp>##V3_BDPV12</stp>
        <stp>EK811579 Corp</stp>
        <stp>security name</stp>
        <stp>[hybrids_03.xlsx]tkrBBG!R161C7</stp>
        <tr r="G161" s="1"/>
      </tp>
      <tp t="s">
        <v>ORSTED 6 1/4 06/26/13</v>
        <stp/>
        <stp>##V3_BDPV12</stp>
        <stp>EJ723329 Corp</stp>
        <stp>security name</stp>
        <stp>[hybrids_03.xlsx]tkrBBG!R142C7</stp>
        <tr r="G142" s="1"/>
      </tp>
      <tp t="s">
        <v>ANNGR 4 PERP</v>
        <stp/>
        <stp>##V3_BDPV12</stp>
        <stp>EK642935 Corp</stp>
        <stp>security name</stp>
        <stp>[hybrids_03.xlsx]tkrBBG!R168C7</stp>
        <tr r="G168" s="1"/>
      </tp>
      <tp t="s">
        <v>ULFP 2 1/8 PERP</v>
        <stp/>
        <stp>##V3_BDPV12</stp>
        <stp>AS146424 Corp</stp>
        <stp>security name</stp>
        <stp>[hybrids_03.xlsx]tkrBBG!R169C7</stp>
        <tr r="G169" s="1"/>
      </tp>
      <tp>
        <v>56.722960151314261</v>
        <stp/>
        <stp>##V3_BDPV12</stp>
        <stp>FR0013399177 Corp</stp>
        <stp>interval_std_dev</stp>
        <stp>[hybrids_03.xlsx]sectorTable!R7C33</stp>
        <stp>calc_interval=30d</stp>
        <stp>market_data_override=sp210</stp>
        <tr r="AG7" s="3"/>
      </tp>
      <tp>
        <v>14.304577824220008</v>
        <stp/>
        <stp>##V3_BDPV12</stp>
        <stp>XS2187689034 Corp</stp>
        <stp>interval_std_dev</stp>
        <stp>[hybrids_03.xlsx]issuerTable!R4C16</stp>
        <stp>calc_interval=30d</stp>
        <stp>market_data_override=sp210</stp>
        <tr r="P4" s="5"/>
      </tp>
      <tp t="s">
        <v>Baa3</v>
        <stp/>
        <stp>##V3_BDPV12</stp>
        <stp>ZQ512606 Corp</stp>
        <stp>rtg_moody</stp>
        <stp>[hybrids_03.xlsx]tkrBBG!R8C18</stp>
        <tr r="R8" s="1"/>
      </tp>
      <tp t="s">
        <v>XS0992293901</v>
        <stp/>
        <stp>##V3_BDPV12</stp>
        <stp>EJ917655 Corp</stp>
        <stp>ID_ISIN</stp>
        <stp>[hybrids_03.xlsx]tkrBBG!R3C6</stp>
        <tr r="F3" s="1"/>
      </tp>
      <tp t="s">
        <v>ERFFP</v>
        <stp/>
        <stp>##V3_BDPV12</stp>
        <stp>AP809058 Corp</stp>
        <stp>ticker</stp>
        <stp>[hybrids_03.xlsx]tkrBBG!R23C8</stp>
        <tr r="H23" s="1"/>
      </tp>
      <tp>
        <v>364.08567109658168</v>
        <stp/>
        <stp>##V3_BDPV12</stp>
        <stp>AR738776 Corp</stp>
        <stp>yas_ispread</stp>
        <stp>[hybrids_03.xlsx]sectorTable!R34C11</stp>
        <tr r="K34" s="3"/>
      </tp>
      <tp t="s">
        <v>EUR</v>
        <stp/>
        <stp>##V3_BDPV12</stp>
        <stp>ZQ100348 Corp</stp>
        <stp>crncy</stp>
        <stp>[hybrids_03.xlsx]sectorTable!R29C18</stp>
        <tr r="R29" s="3"/>
      </tp>
      <tp>
        <v>394.61966835176509</v>
        <stp/>
        <stp>##V3_BDPV12</stp>
        <stp>AR936992 Corp</stp>
        <stp>yas_ispread</stp>
        <stp>[hybrids_03.xlsx]sectorTable!R16C11</stp>
        <tr r="K16" s="3"/>
      </tp>
      <tp>
        <v>471.83025141290739</v>
        <stp/>
        <stp>##V3_BDPV12</stp>
        <stp>ZS235422 Corp</stp>
        <stp>yas_ispread</stp>
        <stp>[hybrids_03.xlsx]sectorTable!R21C11</stp>
        <tr r="K21" s="3"/>
      </tp>
      <tp t="s">
        <v>EUR</v>
        <stp/>
        <stp>##V3_BDPV12</stp>
        <stp>ZP870673 Corp</stp>
        <stp>crncy</stp>
        <stp>[hybrids_03.xlsx]sectorTable!R23C18</stp>
        <tr r="R23" s="3"/>
      </tp>
      <tp t="s">
        <v>AKEFP</v>
        <stp/>
        <stp>##V3_BDPV12</stp>
        <stp>ZP482524 Corp</stp>
        <stp>ticker</stp>
        <stp>[hybrids_03.xlsx]tkrBBG!R17C8</stp>
        <tr r="H17" s="1"/>
      </tp>
      <tp t="s">
        <v>XS1152338072</v>
        <stp/>
        <stp>##V3_BDPV12</stp>
        <stp>EK634166 Corp</stp>
        <stp>ID_ISIN</stp>
        <stp>[hybrids_03.xlsx]tkrBBG!R11C6</stp>
        <tr r="F11" s="1"/>
      </tp>
      <tp t="s">
        <v>XS1590787799</v>
        <stp/>
        <stp>##V3_BDPV12</stp>
        <stp>AM938782 Corp</stp>
        <stp>ID_ISIN</stp>
        <stp>[hybrids_03.xlsx]tkrBBG!R59C6</stp>
        <tr r="F59" s="1"/>
      </tp>
      <tp t="s">
        <v>XS1028599287</v>
        <stp/>
        <stp>##V3_BDPV12</stp>
        <stp>EK041235 Corp</stp>
        <stp>ID_ISIN</stp>
        <stp>[hybrids_03.xlsx]tkrBBG!R64C6</stp>
        <tr r="F64" s="1"/>
      </tp>
      <tp t="s">
        <v>05/06/2027</v>
        <stp/>
        <stp>##V3_BDPV12</stp>
        <stp>ZR363807 Corp</stp>
        <stp>nxt_call_dt</stp>
        <stp>[hybrids_03.xlsx]tkrBBG!R132C10</stp>
        <tr r="J132" s="1"/>
      </tp>
      <tp t="s">
        <v>05/09/2024</v>
        <stp/>
        <stp>##V3_BDPV12</stp>
        <stp>ZR363806 Corp</stp>
        <stp>nxt_call_dt</stp>
        <stp>[hybrids_03.xlsx]tkrBBG!R131C10</stp>
        <tr r="J131" s="1"/>
      </tp>
      <tp t="s">
        <v>25/07/2023</v>
        <stp/>
        <stp>##V3_BDPV12</stp>
        <stp>AS146424 Corp</stp>
        <stp>nxt_call_dt</stp>
        <stp>[hybrids_03.xlsx]tkrBBG!R169C10</stp>
        <tr r="J169" s="1"/>
      </tp>
      <tp t="s">
        <v>19/07/2027</v>
        <stp/>
        <stp>##V3_BDPV12</stp>
        <stp>AO262515 Corp</stp>
        <stp>nxt_call_dt</stp>
        <stp>[hybrids_03.xlsx]tkrBBG!R196C10</stp>
        <tr r="J196" s="1"/>
      </tp>
      <tp t="s">
        <v>BBB-</v>
        <stp/>
        <stp>##V3_BDPV12</stp>
        <stp>AM717420 Corp</stp>
        <stp>rtg_sp</stp>
        <stp>[hybrids_03.xlsx]tkrBBG!R135C19</stp>
        <tr r="S135" s="1"/>
      </tp>
      <tp t="s">
        <v>BB+</v>
        <stp/>
        <stp>##V3_BDPV12</stp>
        <stp>EJ723329 Corp</stp>
        <stp>rtg_sp</stp>
        <stp>[hybrids_03.xlsx]tkrBBG!R142C19</stp>
        <tr r="S142" s="1"/>
      </tp>
      <tp t="s">
        <v>Baa1</v>
        <stp/>
        <stp>##V3_BDPV12</stp>
        <stp>QJ201812 Corp</stp>
        <stp>rtg_moody</stp>
        <stp>[hybrids_03.xlsx]tkrBBG!R50C18</stp>
        <tr r="R50" s="1"/>
      </tp>
      <tp t="s">
        <v>SZUGR</v>
        <stp/>
        <stp>##V3_BDPV12</stp>
        <stp>ED984069 Corp</stp>
        <stp>ticker</stp>
        <stp>[hybrids_03.xlsx]tkrBBG!R189C8</stp>
        <tr r="H189" s="1"/>
      </tp>
      <tp t="s">
        <v>BBB</v>
        <stp/>
        <stp>##V3_BDPV12</stp>
        <stp>EJ575377 Corp</stp>
        <stp>rtg_sp</stp>
        <stp>[hybrids_03.xlsx]tkrBBG!R133C19</stp>
        <tr r="S133" s="1"/>
      </tp>
      <tp t="s">
        <v>BB-</v>
        <stp/>
        <stp>##V3_BDPV12</stp>
        <stp>EK027221 Corp</stp>
        <stp>rtg_sp</stp>
        <stp>[hybrids_03.xlsx]tkrBBG!R103C19</stp>
        <tr r="S103" s="1"/>
      </tp>
      <tp t="s">
        <v>BB+</v>
        <stp/>
        <stp>##V3_BDPV12</stp>
        <stp>EK588292 Corp</stp>
        <stp>rtg_sp</stp>
        <stp>[hybrids_03.xlsx]tkrBBG!R127C19</stp>
        <tr r="S127" s="1"/>
      </tp>
      <tp t="s">
        <v>#N/A N/A</v>
        <stp/>
        <stp>##V3_BDPV12</stp>
        <stp>EK523297 Corp</stp>
        <stp>rtg_sp</stp>
        <stp>[hybrids_03.xlsx]tkrBBG!R192C19</stp>
        <tr r="S192" s="1"/>
      </tp>
      <tp t="s">
        <v>AFFP</v>
        <stp/>
        <stp>##V3_BDPV12</stp>
        <stp>EK808355 Corp</stp>
        <stp>ticker</stp>
        <stp>[hybrids_03.xlsx]tkrBBG!R165C8</stp>
        <tr r="H165" s="1"/>
      </tp>
      <tp t="s">
        <v>BBB</v>
        <stp/>
        <stp>##V3_BDPV12</stp>
        <stp>EK628291 Corp</stp>
        <stp>rtg_sp</stp>
        <stp>[hybrids_03.xlsx]tkrBBG!R150C19</stp>
        <tr r="S150" s="1"/>
      </tp>
      <tp t="s">
        <v>BBB-</v>
        <stp/>
        <stp>##V3_BDPV12</stp>
        <stp>EK770296 Corp</stp>
        <stp>rtg_sp</stp>
        <stp>[hybrids_03.xlsx]tkrBBG!R137C19</stp>
        <tr r="S137" s="1"/>
      </tp>
      <tp t="s">
        <v>BBB-</v>
        <stp/>
        <stp>##V3_BDPV12</stp>
        <stp>EJ843360 Corp</stp>
        <stp>rtg_sp</stp>
        <stp>[hybrids_03.xlsx]tkrBBG!R123C19</stp>
        <tr r="S123" s="1"/>
      </tp>
      <tp t="s">
        <v>BBB-</v>
        <stp/>
        <stp>##V3_BDPV12</stp>
        <stp>AN964724 Corp</stp>
        <stp>rtg_sp</stp>
        <stp>[hybrids_03.xlsx]tkrBBG!R181C19</stp>
        <tr r="S181" s="1"/>
      </tp>
      <tp t="s">
        <v>Ba1</v>
        <stp/>
        <stp>##V3_BDPV12</stp>
        <stp>AU654357 Corp</stp>
        <stp>rtg_moody</stp>
        <stp>[hybrids_03.xlsx]tkrBBG!R81C18</stp>
        <tr r="R81" s="1"/>
      </tp>
      <tp t="s">
        <v>A3</v>
        <stp/>
        <stp>##V3_BDPV12</stp>
        <stp>BK115993 Corp</stp>
        <stp>rtg_moody</stp>
        <stp>[hybrids_03.xlsx]tkrBBG!R40C18</stp>
        <tr r="R40" s="1"/>
      </tp>
      <tp t="s">
        <v>Baa3</v>
        <stp/>
        <stp>##V3_BDPV12</stp>
        <stp>AN206662 Corp</stp>
        <stp>rtg_moody</stp>
        <stp>[hybrids_03.xlsx]tkrBBG!R93C18</stp>
        <tr r="R93" s="1"/>
      </tp>
      <tp t="s">
        <v>Baa3</v>
        <stp/>
        <stp>##V3_BDPV12</stp>
        <stp>EK545606 Corp</stp>
        <stp>rtg_moody</stp>
        <stp>[hybrids_03.xlsx]tkrBBG!R15C18</stp>
        <tr r="R15" s="1"/>
      </tp>
      <tp t="s">
        <v>Baa2</v>
        <stp/>
        <stp>##V3_BDPV12</stp>
        <stp>AW770805 Corp</stp>
        <stp>rtg_moody</stp>
        <stp>[hybrids_03.xlsx]tkrBBG!R90C18</stp>
        <tr r="R90" s="1"/>
      </tp>
      <tp t="s">
        <v>A3</v>
        <stp/>
        <stp>##V3_BDPV12</stp>
        <stp>BK123260 Corp</stp>
        <stp>rtg_moody</stp>
        <stp>[hybrids_03.xlsx]tkrBBG!R38C18</stp>
        <tr r="R38" s="1"/>
      </tp>
      <tp t="s">
        <v>Baa3</v>
        <stp/>
        <stp>##V3_BDPV12</stp>
        <stp>EJ516233 Corp</stp>
        <stp>rtg_moody</stp>
        <stp>[hybrids_03.xlsx]tkrBBG!R97C18</stp>
        <tr r="R97" s="1"/>
      </tp>
      <tp t="s">
        <v>CNALN 3 04/10/76</v>
        <stp/>
        <stp>##V3_BDPV12</stp>
        <stp>EK825033 Corp</stp>
        <stp>security name</stp>
        <stp>[hybrids_03.xlsx]tkrBBG!R129C7</stp>
        <tr r="G129" s="1"/>
      </tp>
      <tp t="s">
        <v>JUSTLN</v>
        <stp/>
        <stp>##V3_BDPV12</stp>
        <stp>AX691342 Corp</stp>
        <stp>ticker</stp>
        <stp>[hybrids_03.xlsx]tkrBBG!R188C8</stp>
        <tr r="H188" s="1"/>
      </tp>
      <tp>
        <v>424.44064331054688</v>
        <stp/>
        <stp>##V3_BDPV12</stp>
        <stp>QZ912649 Corp</stp>
        <stp>blp_i_sprd_mid</stp>
        <stp>[hybrids_03.xlsx]tkrBBG!R178C17</stp>
        <tr r="Q178" s="1"/>
      </tp>
      <tp t="s">
        <v>SZUGR Float PERP</v>
        <stp/>
        <stp>##V3_BDPV12</stp>
        <stp>ED984069 Corp</stp>
        <stp>security name</stp>
        <stp>[hybrids_03.xlsx]tkrBBG!R189C7</stp>
        <tr r="G189" s="1"/>
      </tp>
      <tp t="s">
        <v>ARNDTN 2 1/8 PERP</v>
        <stp/>
        <stp>##V3_BDPV12</stp>
        <stp>AQ713600 Corp</stp>
        <stp>security name</stp>
        <stp>[hybrids_03.xlsx]tkrBBG!R179C7</stp>
        <tr r="G179" s="1"/>
      </tp>
      <tp t="s">
        <v>EDF 5 1/4 PERP</v>
        <stp/>
        <stp>##V3_BDPV12</stp>
        <stp>EJ530879 Corp</stp>
        <stp>security name</stp>
        <stp>[hybrids_03.xlsx]tkrBBG!R102C7</stp>
        <tr r="G102" s="1"/>
      </tp>
      <tp t="s">
        <v>REPSM</v>
        <stp/>
        <stp>##V3_BDPV12</stp>
        <stp>EK803079 Corp</stp>
        <stp>ticker</stp>
        <stp>[hybrids_03.xlsx]tkrBBG!R33C8</stp>
        <tr r="H33" s="1"/>
      </tp>
      <tp t="s">
        <v>LHNVX</v>
        <stp/>
        <stp>##V3_BDPV12</stp>
        <stp>AX960245 Corp</stp>
        <stp>ticker</stp>
        <stp>[hybrids_03.xlsx]tkrBBG!R19C8</stp>
        <tr r="H19" s="1"/>
      </tp>
      <tp t="s">
        <v>BPLN</v>
        <stp/>
        <stp>##V3_BDPV12</stp>
        <stp>BK123260 Corp</stp>
        <stp>ticker</stp>
        <stp>[hybrids_03.xlsx]tkrBBG!R38C8</stp>
        <tr r="H38" s="1"/>
      </tp>
      <tp t="s">
        <v>ENGIFP</v>
        <stp/>
        <stp>##V3_BDPV12</stp>
        <stp>EJ744879 Corp</stp>
        <stp>ticker</stp>
        <stp>[hybrids_03.xlsx]tkrBBG!R87C8</stp>
        <tr r="H87" s="1"/>
      </tp>
      <tp t="s">
        <v>Baa3</v>
        <stp/>
        <stp>##V3_BDPV12</stp>
        <stp>ZQ513315 Corp</stp>
        <stp>rtg_moody</stp>
        <stp>[hybrids_03.xlsx]tkrBBG!R9C18</stp>
        <tr r="R9" s="1"/>
      </tp>
      <tp t="s">
        <v>DE000A14J611</v>
        <stp/>
        <stp>##V3_BDPV12</stp>
        <stp>EK834863 Corp</stp>
        <stp>ID_ISIN</stp>
        <stp>[hybrids_03.xlsx]tkrBBG!R6C6</stp>
        <tr r="F6" s="1"/>
      </tp>
      <tp>
        <v>375.08419867948186</v>
        <stp/>
        <stp>##V3_BDPV12</stp>
        <stp>ZR796862 Corp</stp>
        <stp>yas_ispread</stp>
        <stp>[hybrids_03.xlsx]sectorTable!R27C12</stp>
        <tr r="L27" s="3"/>
      </tp>
      <tp>
        <v>378.83269900278782</v>
        <stp/>
        <stp>##V3_BDPV12</stp>
        <stp>ZR655675 Corp</stp>
        <stp>yas_ispread</stp>
        <stp>[hybrids_03.xlsx]sectorTable!R34C12</stp>
        <tr r="L34" s="3"/>
      </tp>
      <tp>
        <v>234.24641938812888</v>
        <stp/>
        <stp>##V3_BDPV12</stp>
        <stp>AM938782 Corp</stp>
        <stp>yas_ispread</stp>
        <stp>[hybrids_03.xlsx]sectorTable!R23C11</stp>
        <tr r="K23" s="3"/>
      </tp>
      <tp t="s">
        <v>EUR</v>
        <stp/>
        <stp>##V3_BDPV12</stp>
        <stp>ZR441424 Corp</stp>
        <stp>crncy</stp>
        <stp>[hybrids_03.xlsx]sectorTable!R18C18</stp>
        <tr r="R18" s="3"/>
      </tp>
      <tp t="s">
        <v>XS2186001314</v>
        <stp/>
        <stp>##V3_BDPV12</stp>
        <stp>BJ815149 Corp</stp>
        <stp>ID_ISIN</stp>
        <stp>[hybrids_03.xlsx]tkrBBG!R36C6</stp>
        <tr r="F36" s="1"/>
      </tp>
      <tp t="s">
        <v>DE000A289N78</v>
        <stp/>
        <stp>##V3_BDPV12</stp>
        <stp>BJ924355 Corp</stp>
        <stp>ID_ISIN</stp>
        <stp>[hybrids_03.xlsx]tkrBBG!R27C6</stp>
        <tr r="F27" s="1"/>
      </tp>
      <tp>
        <v>329.76042224996263</v>
        <stp/>
        <stp>##V3_BDPV12</stp>
        <stp>AV915324 Corp</stp>
        <stp>yas_ispread</stp>
        <stp>[hybrids_03.xlsx]tkrBBG!R4C16</stp>
        <tr r="P4" s="1"/>
      </tp>
      <tp t="s">
        <v>XS1224953882</v>
        <stp/>
        <stp>##V3_BDPV12</stp>
        <stp>EK856946 Corp</stp>
        <stp>ID_ISIN</stp>
        <stp>[hybrids_03.xlsx]tkrBBG!R22C6</stp>
        <tr r="F22" s="1"/>
      </tp>
      <tp t="s">
        <v>26/04/2024</v>
        <stp/>
        <stp>##V3_BDPV12</stp>
        <stp>AX691342 Corp</stp>
        <stp>nxt_call_dt</stp>
        <stp>[hybrids_03.xlsx]tkrBBG!R188C10</stp>
        <tr r="J188" s="1"/>
      </tp>
      <tp t="s">
        <v>29/01/2023</v>
        <stp/>
        <stp>##V3_BDPV12</stp>
        <stp>EJ530879 Corp</stp>
        <stp>nxt_call_dt</stp>
        <stp>[hybrids_03.xlsx]tkrBBG!R102C10</stp>
        <tr r="J102" s="1"/>
      </tp>
      <tp t="s">
        <v>FR0013398229</v>
        <stp/>
        <stp>##V3_BDPV12</stp>
        <stp>AW770805 Corp</stp>
        <stp>ID_ISIN</stp>
        <stp>[hybrids_03.xlsx]tkrBBG!R90C6</stp>
        <tr r="F90" s="1"/>
      </tp>
      <tp t="s">
        <v>20/04/2025</v>
        <stp/>
        <stp>##V3_BDPV12</stp>
        <stp>ZP454068 Corp</stp>
        <stp>nxt_call_dt</stp>
        <stp>[hybrids_03.xlsx]tkrBBG!R148C10</stp>
        <tr r="J148" s="1"/>
      </tp>
      <tp t="s">
        <v>XS1974787480</v>
        <stp/>
        <stp>##V3_BDPV12</stp>
        <stp>AX895488 Corp</stp>
        <stp>ID_ISIN</stp>
        <stp>[hybrids_03.xlsx]tkrBBG!R45C6</stp>
        <tr r="F45" s="1"/>
      </tp>
      <tp t="s">
        <v>05/01/2022</v>
        <stp/>
        <stp>##V3_BDPV12</stp>
        <stp>QZ716550 Corp</stp>
        <stp>nxt_call_dt</stp>
        <stp>[hybrids_03.xlsx]tkrBBG!R106C10</stp>
        <tr r="J106" s="1"/>
      </tp>
      <tp t="s">
        <v>FR0013431244</v>
        <stp/>
        <stp>##V3_BDPV12</stp>
        <stp>AZ371883 Corp</stp>
        <stp>ID_ISIN</stp>
        <stp>[hybrids_03.xlsx]tkrBBG!R91C6</stp>
        <tr r="F91" s="1"/>
      </tp>
      <tp t="s">
        <v>18/06/2025</v>
        <stp/>
        <stp>##V3_BDPV12</stp>
        <stp>EJ575377 Corp</stp>
        <stp>nxt_call_dt</stp>
        <stp>[hybrids_03.xlsx]tkrBBG!R133C10</stp>
        <tr r="J133" s="1"/>
      </tp>
      <tp t="s">
        <v>22/12/2021</v>
        <stp/>
        <stp>##V3_BDPV12</stp>
        <stp>AM679347 Corp</stp>
        <stp>nxt_call_dt</stp>
        <stp>[hybrids_03.xlsx]tkrBBG!R193C10</stp>
        <tr r="J193" s="1"/>
      </tp>
      <tp t="s">
        <v>22/01/2024</v>
        <stp/>
        <stp>##V3_BDPV12</stp>
        <stp>EK027221 Corp</stp>
        <stp>nxt_call_dt</stp>
        <stp>[hybrids_03.xlsx]tkrBBG!R103C10</stp>
        <tr r="J103" s="1"/>
      </tp>
      <tp t="s">
        <v>30/03/2025</v>
        <stp/>
        <stp>##V3_BDPV12</stp>
        <stp>AR008123 Corp</stp>
        <stp>nxt_call_dt</stp>
        <stp>[hybrids_03.xlsx]tkrBBG!R140C10</stp>
        <tr r="J140" s="1"/>
      </tp>
      <tp t="s">
        <v>29/01/2026</v>
        <stp/>
        <stp>##V3_BDPV12</stp>
        <stp>EJ516173 Corp</stp>
        <stp>nxt_call_dt</stp>
        <stp>[hybrids_03.xlsx]tkrBBG!R100C10</stp>
        <tr r="J100" s="1"/>
      </tp>
      <tp t="s">
        <v>24/08/2026</v>
        <stp/>
        <stp>##V3_BDPV12</stp>
        <stp>AS640440 Corp</stp>
        <stp>nxt_call_dt</stp>
        <stp>[hybrids_03.xlsx]tkrBBG!R120C10</stp>
        <tr r="J120" s="1"/>
      </tp>
    </main>
    <main first="bofaddin.rtdserver">
      <tp t="e">
        <v>#N/A</v>
        <stp/>
        <stp>BDH|6581359219240051835</stp>
        <tr r="AA10" s="3"/>
      </tp>
      <tp t="e">
        <v>#N/A</v>
        <stp/>
        <stp>BDH|9817165444272389238</stp>
        <tr r="D28" s="10"/>
      </tp>
      <tp t="e">
        <v>#N/A</v>
        <stp/>
        <stp>BDH|1294679524860915924</stp>
        <tr r="D133" s="10"/>
      </tp>
    </main>
    <main first="bofaddin.rtdserver">
      <tp t="e">
        <v>#N/A</v>
        <stp/>
        <stp>BDH|4688160855924305882</stp>
        <tr r="Z10" s="3"/>
      </tp>
    </main>
    <main first="bofaddin.rtdserver">
      <tp t="s">
        <v>#N/A N/A</v>
        <stp/>
        <stp>BDH|4903156995456506600</stp>
        <tr r="O148" s="5"/>
        <tr r="P147" s="5"/>
      </tp>
    </main>
    <main first="bofaddin.rtdserver">
      <tp t="e">
        <v>#N/A</v>
        <stp/>
        <stp>BDH|4445782230065663971</stp>
        <tr r="U437" s="5"/>
        <tr r="U435" s="5"/>
        <tr r="AA32" s="3"/>
      </tp>
      <tp t="s">
        <v>#N/A N/A</v>
        <stp/>
        <stp>BDH|6794018177034424980</stp>
        <tr r="T434" s="5"/>
        <tr r="T437" s="5"/>
      </tp>
      <tp t="s">
        <v>#N/A N/A</v>
        <stp/>
        <stp>BDH|8360062103425821135</stp>
        <tr r="P179" s="5"/>
        <tr r="O188" s="5"/>
        <tr r="O180" s="5"/>
      </tp>
      <tp t="e">
        <v>#N/A</v>
        <stp/>
        <stp>BDH|5207935272362606580</stp>
        <tr r="U21" s="3"/>
      </tp>
      <tp t="s">
        <v>#N/A N/A</v>
        <stp/>
        <stp>BDH|8910161448913968239</stp>
        <tr r="O210" s="5"/>
        <tr r="P209" s="5"/>
        <tr r="O218" s="5"/>
      </tp>
    </main>
    <main first="bloomberg.rtd">
      <tp t="s">
        <v>24/06/2027</v>
        <stp/>
        <stp>##V3_BDPV12</stp>
        <stp>ZR655675 Corp</stp>
        <stp>nxt_call_dt</stp>
        <stp>[hybrids_03.xlsx]sectorTable!R34C8</stp>
        <tr r="H34" s="3"/>
      </tp>
    </main>
    <main first="bofaddin.rtdserver">
      <tp t="e">
        <v>#N/A</v>
        <stp/>
        <stp>BDH|1519437183562325347</stp>
        <tr r="U397" s="5"/>
        <tr r="U399" s="5"/>
        <tr r="AA36" s="3"/>
      </tp>
      <tp t="e">
        <v>#N/A</v>
        <stp/>
        <stp>BDH|4543890140531880561</stp>
        <tr r="Z14" s="3"/>
      </tp>
    </main>
    <main first="bofaddin.rtdserver">
      <tp t="e">
        <v>#N/A</v>
        <stp/>
        <stp>BDH|6739916520044649531</stp>
        <tr r="D85" s="10"/>
      </tp>
      <tp t="e">
        <v>#N/A</v>
        <stp/>
        <stp>BDH|8573552661621704656</stp>
        <tr r="D23" s="10"/>
      </tp>
    </main>
    <main first="bofaddin.rtdserver">
      <tp t="e">
        <v>#N/A</v>
        <stp/>
        <stp>BDH|1489921160950751207</stp>
        <tr r="D78" s="10"/>
      </tp>
      <tp t="e">
        <v>#N/A</v>
        <stp/>
        <stp>BDH|2542142907897176867</stp>
        <tr r="D61" s="10"/>
      </tp>
    </main>
    <main first="bofaddin.rtdserver">
      <tp t="s">
        <v>#N/A N/A</v>
        <stp/>
        <stp>BDH|6432860226333118335</stp>
        <tr r="T305" s="5"/>
        <tr r="U304" s="5"/>
      </tp>
    </main>
    <main first="bofaddin.rtdserver">
      <tp t="e">
        <v>#N/A</v>
        <stp/>
        <stp>BDH|6119986251880666693</stp>
        <tr r="D151" s="10"/>
      </tp>
    </main>
    <main first="bloomberg.rtd">
      <tp t="s">
        <v>16/07/2025</v>
        <stp/>
        <stp>##V3_BDPV12</stp>
        <stp>ZS108668 Corp</stp>
        <stp>nxt_call_dt</stp>
        <stp>[hybrids_03.xlsx]sectorTable!R25C8</stp>
        <tr r="H25" s="3"/>
      </tp>
    </main>
    <main first="bofaddin.rtdserver">
      <tp t="s">
        <v>#N/A N/A</v>
        <stp/>
        <stp>BDH|3058731389204611487</stp>
        <tr r="U22" s="5"/>
        <tr r="T23" s="5"/>
        <tr r="T41" s="5"/>
      </tp>
      <tp t="s">
        <v>#N/A N/A</v>
        <stp/>
        <stp>BDH|1725881056158477892</stp>
        <tr r="P455" s="5"/>
        <tr r="P453" s="5"/>
      </tp>
    </main>
    <main first="bofaddin.rtdserver">
      <tp t="s">
        <v>#N/A N/A</v>
        <stp/>
        <stp>BDH|6326996668821297451</stp>
        <tr r="F32" s="15"/>
      </tp>
      <tp t="e">
        <v>#N/A</v>
        <stp/>
        <stp>BDH|9651041676301638373</stp>
        <tr r="D174" s="10"/>
      </tp>
      <tp t="e">
        <v>#N/A</v>
        <stp/>
        <stp>BDH|8607281709201544778</stp>
        <tr r="V4" s="3"/>
      </tp>
    </main>
    <main first="bloomberg.rtd">
      <tp t="s">
        <v>24/06/2027</v>
        <stp/>
        <stp>##V3_BDPV12</stp>
        <stp>XS2056371334 Corp</stp>
        <stp>nxt_call_dt</stp>
        <stp>[hybrids_03.xlsx]telefo!R39C5</stp>
        <tr r="E39" s="15"/>
      </tp>
      <tp t="s">
        <v>14/12/2024</v>
        <stp/>
        <stp>##V3_BDPV12</stp>
        <stp>XS1933828433 Corp</stp>
        <stp>nxt_call_dt</stp>
        <stp>[hybrids_03.xlsx]telefo!R36C5</stp>
        <tr r="E36" s="15"/>
      </tp>
      <tp t="s">
        <v>Communications</v>
        <stp/>
        <stp>##V3_BDPV12</stp>
        <stp>BG013162 Corp</stp>
        <stp>industry_sector</stp>
        <stp>[hybrids_03.xlsx]tkrBBG!R83C14</stp>
        <tr r="N83" s="1"/>
      </tp>
      <tp t="s">
        <v>N</v>
        <stp/>
        <stp>##V3_BDPV12</stp>
        <stp>AM679347 Corp</stp>
        <stp>green_bond_loan_indicator</stp>
        <stp>[hybrids_03.xlsx]tkrBBG!R193C21</stp>
        <tr r="U193" s="1"/>
      </tp>
      <tp t="s">
        <v>N</v>
        <stp/>
        <stp>##V3_BDPV12</stp>
        <stp>AP909674 Corp</stp>
        <stp>green_bond_loan_indicator</stp>
        <stp>[hybrids_03.xlsx]tkrBBG!R167C21</stp>
        <tr r="U167" s="1"/>
      </tp>
      <tp t="s">
        <v>#N/A N/A</v>
        <stp/>
        <stp>##V3_BDPV12</stp>
        <stp>FR0012650281 Corp</stp>
        <stp>bb_composite</stp>
        <stp>[hybrids_03.xlsx]maturity!R6C5</stp>
        <tr r="E6" s="7"/>
      </tp>
      <tp t="s">
        <v>BB</v>
        <stp/>
        <stp>##V3_BDPV12</stp>
        <stp>AL211915 Corp</stp>
        <stp>rtg_sp</stp>
        <stp>[hybrids_03.xlsx]tkrBBG!R62C19</stp>
        <tr r="S62" s="1"/>
      </tp>
      <tp>
        <v>369.63600000000002</v>
        <stp/>
        <stp>##V3_BDPV12</stp>
        <stp>XS0968913342 Corp</stp>
        <stp>interval_high</stp>
        <stp>[hybrids_03.xlsx]issuerTable!R4C18</stp>
        <stp>calc_interval=30d</stp>
        <stp>market_data_override=sp210</stp>
        <tr r="R4" s="5"/>
      </tp>
      <tp t="s">
        <v>BBB-</v>
        <stp/>
        <stp>##V3_BDPV12</stp>
        <stp>EK545606 Corp</stp>
        <stp>rtg_sp</stp>
        <stp>[hybrids_03.xlsx]tkrBBG!R15C19</stp>
        <tr r="S15" s="1"/>
      </tp>
      <tp t="s">
        <v>A-</v>
        <stp/>
        <stp>##V3_BDPV12</stp>
        <stp>EK755354 Corp</stp>
        <stp>rtg_sp</stp>
        <stp>[hybrids_03.xlsx]tkrBBG!R42C19</stp>
        <tr r="S42" s="1"/>
      </tp>
      <tp t="s">
        <v>A-</v>
        <stp/>
        <stp>##V3_BDPV12</stp>
        <stp>EK755342 Corp</stp>
        <stp>rtg_sp</stp>
        <stp>[hybrids_03.xlsx]tkrBBG!R46C19</stp>
        <tr r="S46" s="1"/>
      </tp>
      <tp t="s">
        <v>BBB</v>
        <stp/>
        <stp>##V3_BDPV12</stp>
        <stp>BK122273 Corp</stp>
        <stp>rtg_sp</stp>
        <stp>[hybrids_03.xlsx]tkrBBG!R37C19</stp>
        <tr r="S37" s="1"/>
      </tp>
      <tp t="s">
        <v>BBB-</v>
        <stp/>
        <stp>##V3_BDPV12</stp>
        <stp>AQ711148 Corp</stp>
        <stp>rtg_sp</stp>
        <stp>[hybrids_03.xlsx]tkrBBG!R88C19</stp>
        <tr r="S88" s="1"/>
      </tp>
      <tp t="s">
        <v>BBB-</v>
        <stp/>
        <stp>##V3_BDPV12</stp>
        <stp>AP691131 Corp</stp>
        <stp>rtg_sp</stp>
        <stp>[hybrids_03.xlsx]tkrBBG!R24C19</stp>
        <tr r="S24" s="1"/>
      </tp>
      <tp t="s">
        <v>BBB-</v>
        <stp/>
        <stp>##V3_BDPV12</stp>
        <stp>AZ371883 Corp</stp>
        <stp>rtg_sp</stp>
        <stp>[hybrids_03.xlsx]tkrBBG!R91C19</stp>
        <tr r="S91" s="1"/>
      </tp>
    </main>
    <main first="bofaddin.rtdserver">
      <tp t="e">
        <v>#N/A</v>
        <stp/>
        <stp>BDH|8131049915440290482</stp>
        <tr r="D12" s="10"/>
      </tp>
    </main>
    <main first="bofaddin.rtdserver">
      <tp t="s">
        <v>#N/A N/A</v>
        <stp/>
        <stp>BDH|5120592045918126153</stp>
        <tr r="P235" s="5"/>
        <tr r="O236" s="5"/>
      </tp>
    </main>
    <main first="bofaddin.rtdserver">
      <tp t="e">
        <v>#N/A</v>
        <stp/>
        <stp>BDH|6541361688013243374</stp>
        <tr r="V28" s="3"/>
      </tp>
    </main>
    <main first="bofaddin.rtdserver">
      <tp t="e">
        <v>#N/A</v>
        <stp/>
        <stp>BDH|4181007098271012166</stp>
        <tr r="D67" s="10"/>
      </tp>
    </main>
    <main first="bloomberg.rtd">
      <tp t="s">
        <v>04/09/2023</v>
        <stp/>
        <stp>##V3_BDPV12</stp>
        <stp>AR738776 Corp</stp>
        <stp>nxt_call_dt</stp>
        <stp>[hybrids_03.xlsx]sectorTable!R34C7</stp>
        <tr r="G34" s="3"/>
      </tp>
    </main>
    <main first="bofaddin.rtdserver">
      <tp t="s">
        <v>#N/A N/A</v>
        <stp/>
        <stp>BDH|5610736887346078121</stp>
        <tr r="F34" s="15"/>
      </tp>
    </main>
    <main first="bloomberg.rtd">
      <tp t="s">
        <v>11/08/2022</v>
        <stp/>
        <stp>##V3_BDPV12</stp>
        <stp>ZR457518 Corp</stp>
        <stp>nxt_call_dt</stp>
        <stp>[hybrids_03.xlsx]sectorTable!R26C7</stp>
        <tr r="G26" s="3"/>
      </tp>
    </main>
    <main first="bofaddin.rtdserver">
      <tp t="s">
        <v>#N/A N/A</v>
        <stp/>
        <stp>BDH|9160376680986719976</stp>
        <tr r="P85" s="5"/>
        <tr r="O86" s="5"/>
      </tp>
    </main>
    <main first="bofaddin.rtdserver">
      <tp t="e">
        <v>#N/A</v>
        <stp/>
        <stp>BDH|3107260310354613968</stp>
        <tr r="D65" s="10"/>
      </tp>
    </main>
    <main first="bofaddin.rtdserver">
      <tp t="s">
        <v>#N/A N/A</v>
        <stp/>
        <stp>BDH|2887595491420790323</stp>
        <tr r="P416" s="5"/>
        <tr r="P418" s="5"/>
      </tp>
    </main>
    <main first="bloomberg.rtd">
      <tp t="s">
        <v>Y</v>
        <stp/>
        <stp>##V3_BDPV12</stp>
        <stp>AM888722 Corp</stp>
        <stp>green_bond_loan_indicator</stp>
        <stp>[hybrids_03.xlsx]tkrBBG!R114C21</stp>
        <tr r="U114" s="1"/>
      </tp>
      <tp t="s">
        <v>BBB-</v>
        <stp/>
        <stp>##V3_BDPV12</stp>
        <stp>XS1196713298 Corp</stp>
        <stp>bb_composite</stp>
        <stp>[hybrids_03.xlsx]maturity!R6C5</stp>
        <tr r="E6" s="7"/>
      </tp>
      <tp t="s">
        <v>N</v>
        <stp/>
        <stp>##V3_BDPV12</stp>
        <stp>AR008123 Corp</stp>
        <stp>green_bond_loan_indicator</stp>
        <stp>[hybrids_03.xlsx]tkrBBG!R140C21</stp>
        <tr r="U140" s="1"/>
      </tp>
      <tp t="s">
        <v>N</v>
        <stp/>
        <stp>##V3_BDPV12</stp>
        <stp>AW798439 Corp</stp>
        <stp>green_bond_loan_indicator</stp>
        <stp>[hybrids_03.xlsx]tkrBBG!R163C21</stp>
        <tr r="U163" s="1"/>
      </tp>
      <tp t="s">
        <v>NR</v>
        <stp/>
        <stp>##V3_BDPV12</stp>
        <stp>FR0012648590 Corp</stp>
        <stp>bb_composite</stp>
        <stp>[hybrids_03.xlsx]maturity!R6C5</stp>
        <tr r="E6" s="7"/>
      </tp>
      <tp t="s">
        <v>BB+</v>
        <stp/>
        <stp>##V3_BDPV12</stp>
        <stp>BG013162 Corp</stp>
        <stp>rtg_sp</stp>
        <stp>[hybrids_03.xlsx]tkrBBG!R83C19</stp>
        <tr r="S83" s="1"/>
      </tp>
      <tp t="s">
        <v>BBB-</v>
        <stp/>
        <stp>##V3_BDPV12</stp>
        <stp>EJ814830 Corp</stp>
        <stp>rtg_sp</stp>
        <stp>[hybrids_03.xlsx]tkrBBG!R53C19</stp>
        <tr r="S53" s="1"/>
      </tp>
      <tp t="s">
        <v>BBB-</v>
        <stp/>
        <stp>##V3_BDPV12</stp>
        <stp>EJ744879 Corp</stp>
        <stp>rtg_sp</stp>
        <stp>[hybrids_03.xlsx]tkrBBG!R87C19</stp>
        <tr r="S87" s="1"/>
      </tp>
      <tp t="s">
        <v>BBB-</v>
        <stp/>
        <stp>##V3_BDPV12</stp>
        <stp>EJ814840 Corp</stp>
        <stp>rtg_sp</stp>
        <stp>[hybrids_03.xlsx]tkrBBG!R54C19</stp>
        <tr r="S54" s="1"/>
      </tp>
      <tp t="s">
        <v>BBB-</v>
        <stp/>
        <stp>##V3_BDPV12</stp>
        <stp>EK864970 Corp</stp>
        <stp>rtg_sp</stp>
        <stp>[hybrids_03.xlsx]tkrBBG!R56C19</stp>
        <tr r="S56" s="1"/>
      </tp>
      <tp t="s">
        <v>BB+</v>
        <stp/>
        <stp>##V3_BDPV12</stp>
        <stp>EK814844 Corp</stp>
        <stp>rtg_sp</stp>
        <stp>[hybrids_03.xlsx]tkrBBG!R34C19</stp>
        <tr r="S34" s="1"/>
      </tp>
      <tp t="s">
        <v>BB-</v>
        <stp/>
        <stp>##V3_BDPV12</stp>
        <stp>EK024568 Corp</stp>
        <stp>rtg_sp</stp>
        <stp>[hybrids_03.xlsx]tkrBBG!R98C19</stp>
        <tr r="S98" s="1"/>
      </tp>
      <tp t="s">
        <v>BB-</v>
        <stp/>
        <stp>##V3_BDPV12</stp>
        <stp>EK024532 Corp</stp>
        <stp>rtg_sp</stp>
        <stp>[hybrids_03.xlsx]tkrBBG!R95C19</stp>
        <tr r="S95" s="1"/>
      </tp>
      <tp t="s">
        <v>BBB</v>
        <stp/>
        <stp>##V3_BDPV12</stp>
        <stp>BK123548 Corp</stp>
        <stp>rtg_sp</stp>
        <stp>[hybrids_03.xlsx]tkrBBG!R39C19</stp>
        <tr r="S39" s="1"/>
      </tp>
      <tp t="s">
        <v>BBB</v>
        <stp/>
        <stp>##V3_BDPV12</stp>
        <stp>BK123260 Corp</stp>
        <stp>rtg_sp</stp>
        <stp>[hybrids_03.xlsx]tkrBBG!R38C19</stp>
        <tr r="S38" s="1"/>
      </tp>
      <tp t="s">
        <v>BBB+</v>
        <stp/>
        <stp>##V3_BDPV12</stp>
        <stp>EK634166 Corp</stp>
        <stp>rtg_sp</stp>
        <stp>[hybrids_03.xlsx]tkrBBG!R11C19</stp>
        <tr r="S11" s="1"/>
      </tp>
      <tp t="s">
        <v>EUR</v>
        <stp/>
        <stp>##V3_BDPV12</stp>
        <stp>XS1629658755 Corp</stp>
        <stp>crncy</stp>
        <stp>[hybrids_03.xlsx]issuerTable!R6C5</stp>
        <tr r="E6" s="5"/>
      </tp>
      <tp>
        <v>405.67700000000002</v>
        <stp/>
        <stp>##V3_BDPV12</stp>
        <stp>XS2187689380 Corp</stp>
        <stp>interval_low</stp>
        <stp>[hybrids_03.xlsx]issuerTable!R4C17</stp>
        <stp>calc_interval=30d</stp>
        <stp>market_data_override=sp210</stp>
        <tr r="Q4" s="5"/>
      </tp>
      <tp t="s">
        <v>BB+</v>
        <stp/>
        <stp>##V3_BDPV12</stp>
        <stp>AX520482 Corp</stp>
        <stp>rtg_sp</stp>
        <stp>[hybrids_03.xlsx]tkrBBG!R74C19</stp>
        <tr r="S74" s="1"/>
      </tp>
      <tp t="s">
        <v>BBB-</v>
        <stp/>
        <stp>##V3_BDPV12</stp>
        <stp>AW770805 Corp</stp>
        <stp>rtg_sp</stp>
        <stp>[hybrids_03.xlsx]tkrBBG!R90C19</stp>
        <tr r="S90" s="1"/>
      </tp>
      <tp t="s">
        <v>BB+</v>
        <stp/>
        <stp>##V3_BDPV12</stp>
        <stp>AX960245 Corp</stp>
        <stp>rtg_sp</stp>
        <stp>[hybrids_03.xlsx]tkrBBG!R19C19</stp>
        <tr r="S19" s="1"/>
      </tp>
    </main>
    <main first="bloomberg.rtd">
      <tp t="s">
        <v>EUR</v>
        <stp/>
        <stp>##V3_BDPV12</stp>
        <stp>XS1207058733 Corp</stp>
        <stp>crncy</stp>
        <stp>[hybrids_03.xlsx]sectorTable!R8C17</stp>
        <tr r="Q8" s="3"/>
      </tp>
      <tp t="s">
        <v>EUR</v>
        <stp/>
        <stp>##V3_BDPV12</stp>
        <stp>XS1191320297 Corp</stp>
        <stp>crncy</stp>
        <stp>[hybrids_03.xlsx]sectorTable!R6C17</stp>
        <tr r="Q6" s="3"/>
      </tp>
    </main>
    <main first="bofaddin.rtdserver">
      <tp t="s">
        <v>#N/A N/A</v>
        <stp/>
        <stp>BDH|1734818227516322389</stp>
        <tr r="P86" s="5"/>
        <tr r="P92" s="5"/>
        <tr r="P94" s="5"/>
      </tp>
    </main>
    <main first="bofaddin.rtdserver">
      <tp t="e">
        <v>#N/A</v>
        <stp/>
        <stp>BDH|8069550826562990305</stp>
        <tr r="D49" s="10"/>
      </tp>
    </main>
    <main first="bloomberg.rtd">
      <tp t="s">
        <v>17/02/2026</v>
        <stp/>
        <stp>##V3_BDPV12</stp>
        <stp>ZP989429 Corp</stp>
        <stp>nxt_call_dt</stp>
        <stp>[hybrids_03.xlsx]sectorTable!R16C8</stp>
        <tr r="H16" s="3"/>
      </tp>
    </main>
    <main first="bofaddin.rtdserver">
      <tp t="s">
        <v>#N/A N/A</v>
        <stp/>
        <stp>BDH|9353953259443128878</stp>
        <tr r="O126" s="5"/>
        <tr r="O118" s="5"/>
        <tr r="P117" s="5"/>
      </tp>
    </main>
    <main first="bofaddin.rtdserver">
      <tp t="e">
        <v>#N/A</v>
        <stp/>
        <stp>BDH|6323900066033869426</stp>
        <tr r="D42" s="10"/>
      </tp>
      <tp t="e">
        <v>#N/A</v>
        <stp/>
        <stp>BDH|2231975720054992338</stp>
        <tr r="D35" s="10"/>
      </tp>
    </main>
    <main first="bofaddin.rtdserver">
      <tp t="e">
        <v>#N/A</v>
        <stp/>
        <stp>BDH|2132187166393089805</stp>
        <tr r="Z38" s="3"/>
      </tp>
    </main>
    <main first="bofaddin.rtdserver">
      <tp t="s">
        <v>#N/A N/A</v>
        <stp/>
        <stp>BDH|9701833388617658090</stp>
        <tr r="P470" s="5"/>
        <tr r="P472" s="5"/>
      </tp>
      <tp t="e">
        <v>#N/A</v>
        <stp/>
        <stp>BDH|2614703172169445535</stp>
        <tr r="D130" s="10"/>
      </tp>
    </main>
    <main first="bofaddin.rtdserver">
      <tp t="e">
        <v>#N/A</v>
        <stp/>
        <stp>BDH|9117390517856691391</stp>
        <tr r="U10" s="3"/>
      </tp>
      <tp t="e">
        <v>#N/A</v>
        <stp/>
        <stp>BDH|5035236354605761903</stp>
        <tr r="T234" s="5"/>
        <tr r="U233" s="5"/>
        <tr r="Z11" s="3"/>
      </tp>
    </main>
    <main first="bofaddin.rtdserver">
      <tp t="e">
        <v>#N/A</v>
        <stp/>
        <stp>BDH|8990226431695415281</stp>
        <tr r="D21" s="10"/>
      </tp>
    </main>
    <main first="bloomberg.rtd">
      <tp t="s">
        <v>09/08/2023</v>
        <stp/>
        <stp>##V3_BDPV12</stp>
        <stp>AS322477 Corp</stp>
        <stp>nxt_call_dt</stp>
        <stp>[hybrids_03.xlsx]sectorTable!R25C7</stp>
        <tr r="G25" s="3"/>
      </tp>
    </main>
    <main first="bofaddin.rtdserver">
      <tp t="e">
        <v>#N/A</v>
        <stp/>
        <stp>BDH|1099690994736828620</stp>
        <tr r="D13" s="10"/>
      </tp>
    </main>
    <main first="bloomberg.rtd">
      <tp t="s">
        <v>EUR</v>
        <stp/>
        <stp>##V3_BDPV12</stp>
        <stp>ZQ512606 Corp</stp>
        <stp>crncy</stp>
        <stp>[hybrids_03.xlsx]tkrBBG!R8C12</stp>
        <tr r="L8" s="1"/>
      </tp>
      <tp t="s">
        <v>BB+</v>
        <stp/>
        <stp>##V3_BDPV12</stp>
        <stp>XS1139494493 Corp</stp>
        <stp>bb_composite</stp>
        <stp>[hybrids_03.xlsx]maturity!R6C5</stp>
        <tr r="E6" s="7"/>
      </tp>
    </main>
    <main first="bloomberg.rtd">
      <tp t="s">
        <v>BB</v>
        <stp/>
        <stp>##V3_BDPV12</stp>
        <stp>XS1490960942 Corp</stp>
        <stp>bb_composite</stp>
        <stp>[hybrids_03.xlsx]maturity!R6C5</stp>
        <tr r="E6" s="7"/>
      </tp>
      <tp t="s">
        <v>BB+</v>
        <stp/>
        <stp>##V3_BDPV12</stp>
        <stp>AL243419 Corp</stp>
        <stp>rtg_sp</stp>
        <stp>[hybrids_03.xlsx]tkrBBG!R18C19</stp>
        <tr r="S18" s="1"/>
      </tp>
      <tp>
        <v>246.36500000000001</v>
        <stp/>
        <stp>##V3_BDPV12</stp>
        <stp>XS0968913342 Corp</stp>
        <stp>interval_low</stp>
        <stp>[hybrids_03.xlsx]issuerTable!R4C17</stp>
        <stp>calc_interval=30d</stp>
        <stp>market_data_override=sp210</stp>
        <tr r="Q4" s="5"/>
      </tp>
      <tp>
        <v>363.36068965517239</v>
        <stp/>
        <stp>##V3_BDPV12</stp>
        <stp>XS1207058733 Corp</stp>
        <stp>interval_avg</stp>
        <stp>[hybrids_03.xlsx]sectorTable!R8C31</stp>
        <stp>calc_interval=30d</stp>
        <stp>market_data_override=sp210</stp>
        <tr r="AE8" s="3"/>
      </tp>
      <tp>
        <v>252.98538372395836</v>
        <stp/>
        <stp>##V3_BDPV12</stp>
        <stp>XS1191320297 Corp</stp>
        <stp>interval_avg</stp>
        <stp>[hybrids_03.xlsx]sectorTable!R6C31</stp>
        <stp>calc_interval=30d</stp>
        <stp>market_data_override=sp210</stp>
        <tr r="AE6" s="3"/>
      </tp>
      <tp>
        <v>383.63086795079016</v>
        <stp/>
        <stp>##V3_BDPV12</stp>
        <stp>XS1191320297 Corp</stp>
        <stp>interval_avg</stp>
        <stp>[hybrids_03.xlsx]sectorTable!R6C32</stp>
        <stp>calc_interval=90d</stp>
        <stp>market_data_override=sp210</stp>
        <tr r="AF6" s="3"/>
      </tp>
      <tp>
        <v>436.800941860465</v>
        <stp/>
        <stp>##V3_BDPV12</stp>
        <stp>XS1207058733 Corp</stp>
        <stp>interval_avg</stp>
        <stp>[hybrids_03.xlsx]sectorTable!R8C32</stp>
        <stp>calc_interval=90d</stp>
        <stp>market_data_override=sp210</stp>
        <tr r="AF8" s="3"/>
      </tp>
    </main>
    <main first="bloomberg.rtd">
      <tp t="s">
        <v>PERP/CALL</v>
        <stp/>
        <stp>##V3_BDPV12</stp>
        <stp>QJ937566 Corp</stp>
        <stp>mty_typ</stp>
        <stp>[hybrids_03.xlsx]tkrBBG!R5C11</stp>
        <tr r="K5" s="1"/>
      </tp>
      <tp t="s">
        <v>PERP/CALL</v>
        <stp/>
        <stp>##V3_BDPV12</stp>
        <stp>QJ937853 Corp</stp>
        <stp>mty_typ</stp>
        <stp>[hybrids_03.xlsx]tkrBBG!R2C11</stp>
        <tr r="K2" s="1"/>
      </tp>
    </main>
    <main first="bloomberg.rtd">
      <tp>
        <v>500000000</v>
        <stp/>
        <stp>##V3_BDPV12</stp>
        <stp>QJ937853 Corp</stp>
        <stp>amt_outstanding</stp>
        <stp>[hybrids_03.xlsx]tkrBBG!R2C13</stp>
        <tr r="M2" s="1"/>
      </tp>
    </main>
    <main first="bofaddin.rtdserver">
      <tp t="s">
        <v>#N/A N/A</v>
        <stp/>
        <stp>BDH|4783936536451233082</stp>
        <tr r="T335" s="5"/>
        <tr r="T327" s="5"/>
      </tp>
      <tp t="s">
        <v>#N/A N/A</v>
        <stp/>
        <stp>BDH|5610201090937652680</stp>
        <tr r="U179" s="5"/>
        <tr r="T188" s="5"/>
        <tr r="T180" s="5"/>
      </tp>
      <tp t="e">
        <v>#N/A</v>
        <stp/>
        <stp>BDH|7304819825675033795</stp>
        <tr r="Z22" s="3"/>
      </tp>
    </main>
    <main first="bloomberg.rtd">
      <tp t="s">
        <v>01/01/2025</v>
        <stp/>
        <stp>##V3_BDPV12</stp>
        <stp>ZR796682 Corp</stp>
        <stp>nxt_call_dt</stp>
        <stp>[hybrids_03.xlsx]sectorTable!R27C7</stp>
        <tr r="G27" s="3"/>
      </tp>
    </main>
    <main first="bofaddin.rtdserver">
      <tp t="s">
        <v>#N/A N/A</v>
        <stp/>
        <stp>BDH|9139104809906290173</stp>
        <tr r="T120" s="5"/>
        <tr r="U119" s="5"/>
      </tp>
      <tp t="e">
        <v>#N/A</v>
        <stp/>
        <stp>BDH|3962956737926577035</stp>
        <tr r="D181" s="10"/>
      </tp>
    </main>
    <main first="bofaddin.rtdserver">
      <tp t="s">
        <v>#N/A N/A</v>
        <stp/>
        <stp>BDH|1568879853704587773</stp>
        <tr r="P41" s="5"/>
        <tr r="O30" s="5"/>
        <tr r="P29" s="5"/>
      </tp>
      <tp t="e">
        <v>#N/A</v>
        <stp/>
        <stp>BDH|4941849704860362398</stp>
        <tr r="F34" s="13"/>
        <tr r="F34" s="14"/>
      </tp>
    </main>
    <main first="bloomberg.rtd">
      <tp t="s">
        <v>05/09/2024</v>
        <stp/>
        <stp>##V3_BDPV12</stp>
        <stp>ZR363806 Corp</stp>
        <stp>nxt_call_dt</stp>
        <stp>[hybrids_03.xlsx]sectorTable!R19C7</stp>
        <tr r="G19" s="3"/>
      </tp>
      <tp t="s">
        <v>05/06/2027</v>
        <stp/>
        <stp>##V3_BDPV12</stp>
        <stp>ZR363807 Corp</stp>
        <stp>nxt_call_dt</stp>
        <stp>[hybrids_03.xlsx]sectorTable!R19C8</stp>
        <tr r="H19" s="3"/>
      </tp>
    </main>
    <main first="bofaddin.rtdserver">
      <tp t="s">
        <v>#N/A N/A</v>
        <stp/>
        <stp>BDH|3231397238934630856</stp>
        <tr r="F38" s="15"/>
      </tp>
    </main>
    <main first="bloomberg.rtd">
      <tp t="s">
        <v>BAYNGR 3 1/8 11/12/79</v>
        <stp/>
        <stp>##V3_BDPV12</stp>
        <stp>ZQ513315 Corp</stp>
        <stp>security name</stp>
        <stp>[hybrids_03.xlsx]tkrBBG!R9C7</stp>
        <tr r="G9" s="1"/>
      </tp>
    </main>
    <main first="bloomberg.rtd">
      <tp>
        <v>500000000</v>
        <stp/>
        <stp>##V3_BDPV12</stp>
        <stp>QJ937566 Corp</stp>
        <stp>amt_outstanding</stp>
        <stp>[hybrids_03.xlsx]tkrBBG!R5C13</stp>
        <tr r="M5" s="1"/>
      </tp>
    </main>
    <main first="bofaddin.rtdserver">
      <tp t="e">
        <v>#N/A</v>
        <stp/>
        <stp>BDH|2480597923143995923</stp>
        <tr r="V10" s="3"/>
      </tp>
    </main>
    <main first="bloomberg.rtd">
      <tp t="s">
        <v>EUR</v>
        <stp/>
        <stp>##V3_BDPV12</stp>
        <stp>ZQ513315 Corp</stp>
        <stp>crncy</stp>
        <stp>[hybrids_03.xlsx]tkrBBG!R9C12</stp>
        <tr r="L9" s="1"/>
      </tp>
      <tp t="s">
        <v>Communications</v>
        <stp/>
        <stp>##V3_BDPV12</stp>
        <stp>AL211915 Corp</stp>
        <stp>industry_sector</stp>
        <stp>[hybrids_03.xlsx]tkrBBG!R62C14</stp>
        <tr r="N62" s="1"/>
      </tp>
      <tp t="s">
        <v>BBB-</v>
        <stp/>
        <stp>##V3_BDPV12</stp>
        <stp>XS1014987355 Corp</stp>
        <stp>bb_composite</stp>
        <stp>[hybrids_03.xlsx]maturity!R6C5</stp>
        <tr r="E6" s="7"/>
      </tp>
      <tp>
        <v>438.49299999999999</v>
        <stp/>
        <stp>##V3_BDPV12</stp>
        <stp>XS1629774230 Corp</stp>
        <stp>interval_high</stp>
        <stp>[hybrids_03.xlsx]issuerTable!R4C18</stp>
        <stp>calc_interval=30d</stp>
        <stp>market_data_override=sp210</stp>
        <tr r="R4" s="5"/>
      </tp>
      <tp>
        <v>349.2758275862069</v>
        <stp/>
        <stp>##V3_BDPV12</stp>
        <stp>XS1629658755 Corp</stp>
        <stp>interval_avg</stp>
        <stp>[hybrids_03.xlsx]issuerTable!R4C13</stp>
        <stp>calc_interval=30d</stp>
        <stp>market_data_override=sp210</stp>
        <tr r="M4" s="5"/>
      </tp>
      <tp t="s">
        <v>#N/A N/A</v>
        <stp/>
        <stp>##V3_BDPV12</stp>
        <stp>EK856946 Corp</stp>
        <stp>rtg_sp</stp>
        <stp>[hybrids_03.xlsx]tkrBBG!R22C19</stp>
        <tr r="S22" s="1"/>
      </tp>
      <tp t="s">
        <v>BB-</v>
        <stp/>
        <stp>##V3_BDPV12</stp>
        <stp>EJ516233 Corp</stp>
        <stp>rtg_sp</stp>
        <stp>[hybrids_03.xlsx]tkrBBG!R97C19</stp>
        <tr r="S97" s="1"/>
      </tp>
      <tp t="s">
        <v>BB+</v>
        <stp/>
        <stp>##V3_BDPV12</stp>
        <stp>EJ606316 Corp</stp>
        <stp>rtg_sp</stp>
        <stp>[hybrids_03.xlsx]tkrBBG!R57C19</stp>
        <tr r="S57" s="1"/>
      </tp>
      <tp t="s">
        <v>BB+</v>
        <stp/>
        <stp>##V3_BDPV12</stp>
        <stp>AU692498 Corp</stp>
        <stp>rtg_sp</stp>
        <stp>[hybrids_03.xlsx]tkrBBG!R79C19</stp>
        <tr r="S79" s="1"/>
      </tp>
      <tp t="s">
        <v>EUR</v>
        <stp/>
        <stp>##V3_BDPV12</stp>
        <stp>XS1811181566 Corp</stp>
        <stp>crncy</stp>
        <stp>[hybrids_03.xlsx]sectorTable!R6C18</stp>
        <tr r="R6" s="3"/>
      </tp>
    </main>
    <main first="bofaddin.rtdserver">
      <tp t="e">
        <v>#N/A</v>
        <stp/>
        <stp>BDH|4213184855460761820</stp>
        <tr r="Z18" s="3"/>
      </tp>
      <tp t="e">
        <v>#N/A</v>
        <stp/>
        <stp>BDH|2036798251388094027</stp>
        <tr r="V34" s="3"/>
      </tp>
      <tp t="e">
        <v>#N/A</v>
        <stp/>
        <stp>BDH|5223983047120713015</stp>
        <tr r="AA22" s="3"/>
      </tp>
      <tp t="e">
        <v>#N/A</v>
        <stp/>
        <stp>BDH|3164436314916425893</stp>
        <tr r="D48" s="10"/>
      </tp>
      <tp t="e">
        <v>#N/A</v>
        <stp/>
        <stp>BDH|1702440887923903667</stp>
        <tr r="T435" s="5"/>
        <tr r="U434" s="5"/>
        <tr r="Z32" s="3"/>
      </tp>
    </main>
    <main first="bloomberg.rtd">
      <tp t="s">
        <v>03/07/2028</v>
        <stp/>
        <stp>##V3_BDPV12</stp>
        <stp>AU692498 Corp</stp>
        <stp>nxt_call_dt</stp>
        <stp>[hybrids_03.xlsx]sectorTable!R35C8</stp>
        <tr r="H35" s="3"/>
      </tp>
    </main>
    <main first="bofaddin.rtdserver">
      <tp t="e">
        <v>#N/A</v>
        <stp/>
        <stp>BDH|8198954409598359129</stp>
        <tr r="V39" s="3"/>
      </tp>
    </main>
    <main first="bloomberg.rtd">
      <tp t="s">
        <v>03/10/2023</v>
        <stp/>
        <stp>##V3_BDPV12</stp>
        <stp>AU654481 Corp</stp>
        <stp>nxt_call_dt</stp>
        <stp>[hybrids_03.xlsx]sectorTable!R35C7</stp>
        <tr r="G35" s="3"/>
      </tp>
    </main>
    <main first="bofaddin.rtdserver">
      <tp t="s">
        <v>#N/A N/A</v>
        <stp/>
        <stp>BDH|8625653751801147214</stp>
        <tr r="P486" s="5"/>
        <tr r="P488" s="5"/>
      </tp>
      <tp t="e">
        <v>#N/A</v>
        <stp/>
        <stp>BDH|9867599996708253576</stp>
        <tr r="U7" s="3"/>
      </tp>
      <tp t="s">
        <v>#N/A N/A</v>
        <stp/>
        <stp>BDH|7560314182411481503</stp>
        <tr r="U188" s="5"/>
        <tr r="U186" s="5"/>
        <tr r="U181" s="5"/>
      </tp>
    </main>
    <main first="bofaddin.rtdserver">
      <tp t="e">
        <v>#N/A</v>
        <stp/>
        <stp>BDH|3806748099636094367</stp>
        <tr r="V29" s="3"/>
      </tp>
      <tp t="e">
        <v>#N/A</v>
        <stp/>
        <stp>BDH|8974536858594923481</stp>
        <tr r="U31" s="3"/>
      </tp>
    </main>
    <main first="bofaddin.rtdserver">
      <tp t="e">
        <v>#N/A</v>
        <stp/>
        <stp>BDH|8341561943684370555</stp>
        <tr r="D168" s="10"/>
      </tp>
    </main>
    <main first="bloomberg.rtd">
      <tp t="s">
        <v>30/01/2025</v>
        <stp/>
        <stp>##V3_BDPV12</stp>
        <stp>ZP659512 Corp</stp>
        <stp>nxt_call_dt</stp>
        <stp>[hybrids_03.xlsx]sectorTable!R21C8</stp>
        <tr r="H21" s="3"/>
      </tp>
    </main>
    <main first="bofaddin.rtdserver">
      <tp t="e">
        <v>#N/A</v>
        <stp/>
        <stp>BDH|8107247630971989081</stp>
        <tr r="U36" s="3"/>
      </tp>
      <tp t="e">
        <v>#N/A</v>
        <stp/>
        <stp>BDH|5228052282824242133</stp>
        <tr r="V27" s="3"/>
      </tp>
      <tp t="e">
        <v>#N/A</v>
        <stp/>
        <stp>BDH|4091931036583576544</stp>
        <tr r="D73" s="10"/>
      </tp>
      <tp t="s">
        <v>#N/A N/A</v>
        <stp/>
        <stp>BDH|2773348654925617944</stp>
        <tr r="U85" s="5"/>
        <tr r="T86" s="5"/>
      </tp>
      <tp t="e">
        <v>#N/A</v>
        <stp/>
        <stp>BDH|9364075044885002059</stp>
        <tr r="D102" s="10"/>
      </tp>
      <tp t="s">
        <v>#N/A N/A</v>
        <stp/>
        <stp>BDH|5637613930290458868</stp>
        <tr r="U335" s="5"/>
        <tr r="U329" s="5"/>
      </tp>
    </main>
    <main first="bloomberg.rtd">
      <tp t="s">
        <v>Communications</v>
        <stp/>
        <stp>##V3_BDPV12</stp>
        <stp>EJ814840 Corp</stp>
        <stp>industry_sector</stp>
        <stp>[hybrids_03.xlsx]tkrBBG!R54C14</stp>
        <tr r="N54" s="1"/>
      </tp>
      <tp t="s">
        <v>Consumer, Non-cyclical</v>
        <stp/>
        <stp>##V3_BDPV12</stp>
        <stp>EK856946 Corp</stp>
        <stp>industry_sector</stp>
        <stp>[hybrids_03.xlsx]tkrBBG!R22C14</stp>
        <tr r="N22" s="1"/>
      </tp>
      <tp t="s">
        <v>Communications</v>
        <stp/>
        <stp>##V3_BDPV12</stp>
        <stp>EK864970 Corp</stp>
        <stp>industry_sector</stp>
        <stp>[hybrids_03.xlsx]tkrBBG!R56C14</stp>
        <tr r="N56" s="1"/>
      </tp>
      <tp t="s">
        <v>EUR</v>
        <stp/>
        <stp>##V3_BDPV12</stp>
        <stp>EK352403 Corp</stp>
        <stp>crncy</stp>
        <stp>[hybrids_03.xlsx]tkrBBG!R7C12</stp>
        <tr r="L7" s="1"/>
      </tp>
      <tp t="s">
        <v>Energy</v>
        <stp/>
        <stp>##V3_BDPV12</stp>
        <stp>BK115993 Corp</stp>
        <stp>industry_sector</stp>
        <stp>[hybrids_03.xlsx]tkrBBG!R40C14</stp>
        <tr r="N40" s="1"/>
      </tp>
      <tp t="s">
        <v>Utilities</v>
        <stp/>
        <stp>##V3_BDPV12</stp>
        <stp>EK821917 Corp</stp>
        <stp>industry_sector</stp>
        <stp>[hybrids_03.xlsx]tkrBBG!R92C14</stp>
        <tr r="N92" s="1"/>
      </tp>
      <tp t="s">
        <v>Basic Materials</v>
        <stp/>
        <stp>##V3_BDPV12</stp>
        <stp>QJ190880 Corp</stp>
        <stp>industry_sector</stp>
        <stp>[hybrids_03.xlsx]tkrBBG!R49C14</stp>
        <tr r="N49" s="1"/>
      </tp>
      <tp t="s">
        <v>Consumer, Non-cyclical</v>
        <stp/>
        <stp>##V3_BDPV12</stp>
        <stp>ZQ513315 Corp</stp>
        <stp>industry_sector</stp>
        <stp>[hybrids_03.xlsx]tkrBBG!R9C14</stp>
        <tr r="N9" s="1"/>
      </tp>
      <tp t="s">
        <v>Communications</v>
        <stp/>
        <stp>##V3_BDPV12</stp>
        <stp>EJ814830 Corp</stp>
        <stp>industry_sector</stp>
        <stp>[hybrids_03.xlsx]tkrBBG!R53C14</stp>
        <tr r="N53" s="1"/>
      </tp>
      <tp t="s">
        <v>Utilities</v>
        <stp/>
        <stp>##V3_BDPV12</stp>
        <stp>EJ744879 Corp</stp>
        <stp>industry_sector</stp>
        <stp>[hybrids_03.xlsx]tkrBBG!R87C14</stp>
        <tr r="N87" s="1"/>
      </tp>
      <tp t="s">
        <v>Basic Materials</v>
        <stp/>
        <stp>##V3_BDPV12</stp>
        <stp>QJ201812 Corp</stp>
        <stp>industry_sector</stp>
        <stp>[hybrids_03.xlsx]tkrBBG!R50C14</stp>
        <tr r="N50" s="1"/>
      </tp>
      <tp t="s">
        <v>Basic Materials</v>
        <stp/>
        <stp>##V3_BDPV12</stp>
        <stp>QJ201811 Corp</stp>
        <stp>industry_sector</stp>
        <stp>[hybrids_03.xlsx]tkrBBG!R51C14</stp>
        <tr r="N51" s="1"/>
      </tp>
      <tp>
        <v>250.39324418604662</v>
        <stp/>
        <stp>##V3_BDPV12</stp>
        <stp>XS1028599287 Corp</stp>
        <stp>interval_avg</stp>
        <stp>[hybrids_03.xlsx]sectorTable!R15C32</stp>
        <stp>calc_interval=90d</stp>
        <stp>market_data_override=sp210</stp>
        <tr r="AF15" s="3"/>
      </tp>
      <tp>
        <v>216.45224137931032</v>
        <stp/>
        <stp>##V3_BDPV12</stp>
        <stp>XS1028599287 Corp</stp>
        <stp>interval_avg</stp>
        <stp>[hybrids_03.xlsx]sectorTable!R15C31</stp>
        <stp>calc_interval=30d</stp>
        <stp>market_data_override=sp210</stp>
        <tr r="AE15" s="3"/>
      </tp>
      <tp t="s">
        <v>#N/A N/A</v>
        <stp/>
        <stp>##V3_BDPV12</stp>
        <stp>EK821917 Corp</stp>
        <stp>rtg_sp</stp>
        <stp>[hybrids_03.xlsx]tkrBBG!R92C19</stp>
        <tr r="S92" s="1"/>
      </tp>
      <tp>
        <v>412.89100000000002</v>
        <stp/>
        <stp>##V3_BDPV12</stp>
        <stp>XS1799938995 Corp</stp>
        <stp>interval_high</stp>
        <stp>[hybrids_03.xlsx]issuerTable!R4C18</stp>
        <stp>calc_interval=30d</stp>
        <stp>market_data_override=sp210</stp>
        <tr r="R4" s="5"/>
      </tp>
      <tp>
        <v>376.70889655172414</v>
        <stp/>
        <stp>##V3_BDPV12</stp>
        <stp>XS1799938995 Corp</stp>
        <stp>interval_avg</stp>
        <stp>[hybrids_03.xlsx]issuerTable!R4C13</stp>
        <stp>calc_interval=30d</stp>
        <stp>market_data_override=sp210</stp>
        <tr r="M4" s="5"/>
      </tp>
      <tp t="s">
        <v>BB+</v>
        <stp/>
        <stp>##V3_BDPV12</stp>
        <stp>BJ736567 Corp</stp>
        <stp>rtg_sp</stp>
        <stp>[hybrids_03.xlsx]tkrBBG!R10C19</stp>
        <tr r="S10" s="1"/>
      </tp>
      <tp>
        <v>399.262</v>
        <stp/>
        <stp>##V3_BDPV12</stp>
        <stp>XS1206541366 Corp</stp>
        <stp>interval_high</stp>
        <stp>[hybrids_03.xlsx]issuerTable!R4C18</stp>
        <stp>calc_interval=30d</stp>
        <stp>market_data_override=sp210</stp>
        <tr r="R4" s="5"/>
      </tp>
      <tp t="s">
        <v>BBB-</v>
        <stp/>
        <stp>##V3_BDPV12</stp>
        <stp>EK041235 Corp</stp>
        <stp>rtg_sp</stp>
        <stp>[hybrids_03.xlsx]tkrBBG!R64C19</stp>
        <tr r="S64" s="1"/>
      </tp>
      <tp t="s">
        <v>BBB-</v>
        <stp/>
        <stp>##V3_BDPV12</stp>
        <stp>EK041241 Corp</stp>
        <stp>rtg_sp</stp>
        <stp>[hybrids_03.xlsx]tkrBBG!R68C19</stp>
        <tr r="S68" s="1"/>
      </tp>
      <tp>
        <v>442.27</v>
        <stp/>
        <stp>##V3_BDPV12</stp>
        <stp>XS2187689380 Corp</stp>
        <stp>interval_high</stp>
        <stp>[hybrids_03.xlsx]issuerTable!R4C18</stp>
        <stp>calc_interval=30d</stp>
        <stp>market_data_override=sp210</stp>
        <tr r="R4" s="5"/>
      </tp>
      <tp>
        <v>419.97300000000001</v>
        <stp/>
        <stp>##V3_BDPV12</stp>
        <stp>XS2187689034 Corp</stp>
        <stp>interval_high</stp>
        <stp>[hybrids_03.xlsx]issuerTable!R4C18</stp>
        <stp>calc_interval=30d</stp>
        <stp>market_data_override=sp210</stp>
        <tr r="R4" s="5"/>
      </tp>
      <tp>
        <v>404.51303448275854</v>
        <stp/>
        <stp>##V3_BDPV12</stp>
        <stp>XS1629774230 Corp</stp>
        <stp>interval_avg</stp>
        <stp>[hybrids_03.xlsx]issuerTable!R4C13</stp>
        <stp>calc_interval=30d</stp>
        <stp>market_data_override=sp210</stp>
        <tr r="M4" s="5"/>
      </tp>
      <tp t="s">
        <v>BBB</v>
        <stp/>
        <stp>##V3_BDPV12</stp>
        <stp>BK116008 Corp</stp>
        <stp>rtg_sp</stp>
        <stp>[hybrids_03.xlsx]tkrBBG!R41C19</stp>
        <tr r="S41" s="1"/>
      </tp>
      <tp t="s">
        <v>A-</v>
        <stp/>
        <stp>##V3_BDPV12</stp>
        <stp>LW068019 Corp</stp>
        <stp>rtg_sp</stp>
        <stp>[hybrids_03.xlsx]tkrBBG!R43C19</stp>
        <tr r="S43" s="1"/>
      </tp>
      <tp t="s">
        <v>EUR</v>
        <stp/>
        <stp>##V3_BDPV12</stp>
        <stp>XS1206540806 Corp</stp>
        <stp>crncy</stp>
        <stp>[hybrids_03.xlsx]issuerTable!R5C5</stp>
        <tr r="E5" s="5"/>
      </tp>
      <tp t="s">
        <v>A-</v>
        <stp/>
        <stp>##V3_BDPV12</stp>
        <stp>AX895488 Corp</stp>
        <stp>rtg_sp</stp>
        <stp>[hybrids_03.xlsx]tkrBBG!R45C19</stp>
        <tr r="S45" s="1"/>
      </tp>
      <tp t="s">
        <v>EUR</v>
        <stp/>
        <stp>##V3_BDPV12</stp>
        <stp>XS0992293901 Corp</stp>
        <stp>crncy</stp>
        <stp>[hybrids_03.xlsx]sectorTable!R4C17</stp>
        <tr r="Q4" s="3"/>
      </tp>
      <tp t="s">
        <v>EDPPL 4.496 04/30/79</v>
        <stp/>
        <stp>##V3_BDPV12</stp>
        <stp>AW875570 Corp</stp>
        <stp>security_name</stp>
        <stp>[hybrids_03.xlsx]sectorTable!R9C5</stp>
        <tr r="E9" s="3"/>
      </tp>
      <tp t="s">
        <v>SESGFP 5 5/8 PERP</v>
        <stp/>
        <stp>##V3_BDPV12</stp>
        <stp>AL211915 Corp</stp>
        <stp>security_name</stp>
        <stp>[hybrids_03.xlsx]sectorTable!R5C6</stp>
        <tr r="F5" s="3"/>
      </tp>
    </main>
    <main first="bofaddin.rtdserver">
      <tp t="s">
        <v>#N/A Requesting Data...2082639120</v>
        <stp/>
        <stp>BTCWGETALL|14100741713589960971</stp>
        <tr r="B2" s="1"/>
        <tr r="A2" s="11"/>
      </tp>
    </main>
    <main first="bloomberg.rtd">
      <tp t="s">
        <v>08/04/2025</v>
        <stp/>
        <stp>##V3_BDPV12</stp>
        <stp>AZ371883 Corp</stp>
        <stp>nxt_call_dt</stp>
        <stp>[hybrids_03.xlsx]sectorTable!R37C8</stp>
        <tr r="H37" s="3"/>
      </tp>
    </main>
    <main first="bofaddin.rtdserver">
      <tp t="s">
        <v>#N/A N/A</v>
        <stp/>
        <stp>BDH|4741523882288852862</stp>
        <tr r="O258" s="5"/>
        <tr r="P257" s="5"/>
      </tp>
    </main>
    <main first="bofaddin.rtdserver">
      <tp t="e">
        <v>#N/A</v>
        <stp/>
        <stp>BDH|6559047079221194968</stp>
        <tr r="D191" s="10"/>
      </tp>
    </main>
    <main first="bofaddin.rtdserver">
      <tp t="s">
        <v>#N/A N/A</v>
        <stp/>
        <stp>BDH|9772455258142319368</stp>
        <tr r="T27" s="5"/>
        <tr r="T43" s="5"/>
        <tr r="U26" s="5"/>
      </tp>
      <tp t="e">
        <v>#N/A</v>
        <stp/>
        <stp>BDH|8176891803971332873</stp>
        <tr r="Z26" s="3"/>
      </tp>
      <tp t="e">
        <v>#N/A</v>
        <stp/>
        <stp>BDH|2747300052814861924</stp>
        <tr r="D99" s="10"/>
      </tp>
    </main>
    <main first="bloomberg.rtd">
      <tp t="s">
        <v>11/02/2026</v>
        <stp/>
        <stp>##V3_BDPV12</stp>
        <stp>ZP870673 Corp</stp>
        <stp>nxt_call_dt</stp>
        <stp>[hybrids_03.xlsx]sectorTable!R23C8</stp>
        <tr r="H23" s="3"/>
      </tp>
    </main>
    <main first="bofaddin.rtdserver">
      <tp t="e">
        <v>#N/A</v>
        <stp/>
        <stp>BDH|9658670913044810376</stp>
        <tr r="D105" s="10"/>
      </tp>
    </main>
    <main first="bofaddin.rtdserver">
      <tp t="e">
        <v>#N/A</v>
        <stp/>
        <stp>BDH|1973395363188307522</stp>
        <tr r="D97" s="10"/>
      </tp>
      <tp t="e">
        <v>#N/A</v>
        <stp/>
        <stp>BDH|4626034092365155148</stp>
        <tr r="D117" s="10"/>
      </tp>
    </main>
    <main first="bofaddin.rtdserver">
      <tp t="e">
        <v>#N/A</v>
        <stp/>
        <stp>BDH|1971583590614440052</stp>
        <tr r="D146" s="10"/>
      </tp>
      <tp t="e">
        <v>#N/A</v>
        <stp/>
        <stp>BDH|1301568467169106233</stp>
        <tr r="U305" s="5"/>
        <tr r="T306" s="5"/>
        <tr r="Z17" s="3"/>
      </tp>
    </main>
    <main first="bofaddin.rtdserver">
      <tp t="e">
        <v>#N/A</v>
        <stp/>
        <stp>BDH|3110244274209857685</stp>
        <tr r="U502" s="5"/>
        <tr r="U504" s="5"/>
        <tr r="AA7" s="3"/>
      </tp>
      <tp t="e">
        <v>#N/A</v>
        <stp/>
        <stp>BDH|9751304861903161660</stp>
        <tr r="D189" s="10"/>
      </tp>
    </main>
    <main first="bofaddin.rtdserver">
      <tp t="e">
        <v>#N/A</v>
        <stp/>
        <stp>BDH|9447550150537678712</stp>
        <tr r="D84" s="10"/>
      </tp>
    </main>
    <main first="bofaddin.rtdserver">
      <tp t="e">
        <v>#N/A</v>
        <stp/>
        <stp>BDH|5602089193904974135</stp>
        <tr r="U33" s="3"/>
      </tp>
    </main>
    <main first="bofaddin.rtdserver">
      <tp t="e">
        <v>#N/A</v>
        <stp/>
        <stp>BDH|1528765491362758428</stp>
        <tr r="V37" s="3"/>
      </tp>
    </main>
    <main first="bofaddin.rtdserver">
      <tp t="e">
        <v>#N/A</v>
        <stp/>
        <stp>BDH|4182475047289722429</stp>
        <tr r="D158" s="10"/>
      </tp>
      <tp t="e">
        <v>#N/A</v>
        <stp/>
        <stp>BDH|8123926508199827179</stp>
        <tr r="D31" s="10"/>
        <tr r="F31" s="10"/>
        <tr r="E31" s="10"/>
      </tp>
    </main>
    <main first="bofaddin.rtdserver">
      <tp t="e">
        <v>#N/A</v>
        <stp/>
        <stp>BDH|2916684039867401995</stp>
        <tr r="D1" s="10"/>
      </tp>
      <tp t="s">
        <v>#N/A N/A</v>
        <stp/>
        <stp>BDH|5149111085660988591</stp>
        <tr r="O358" s="5"/>
        <tr r="O350" s="5"/>
      </tp>
      <tp t="e">
        <v>#N/A</v>
        <stp/>
        <stp>BDH|8891772160300324094</stp>
        <tr r="D173" s="10"/>
      </tp>
    </main>
    <main first="bloomberg.rtd">
      <tp t="s">
        <v>Energy</v>
        <stp/>
        <stp>##V3_BDPV12</stp>
        <stp>EK814844 Corp</stp>
        <stp>industry_sector</stp>
        <stp>[hybrids_03.xlsx]tkrBBG!R34C14</stp>
        <tr r="N34" s="1"/>
      </tp>
      <tp t="s">
        <v>Consumer, Non-cyclical</v>
        <stp/>
        <stp>##V3_BDPV12</stp>
        <stp>ZQ512606 Corp</stp>
        <stp>industry_sector</stp>
        <stp>[hybrids_03.xlsx]tkrBBG!R8C14</stp>
        <tr r="N8" s="1"/>
      </tp>
      <tp t="s">
        <v>N</v>
        <stp/>
        <stp>##V3_BDPV12</stp>
        <stp>EK858869 Corp</stp>
        <stp>green_bond_loan_indicator</stp>
        <stp>[hybrids_03.xlsx]tkrBBG!R112C21</stp>
        <tr r="U112" s="1"/>
      </tp>
      <tp t="s">
        <v>N</v>
        <stp/>
        <stp>##V3_BDPV12</stp>
        <stp>EK858851 Corp</stp>
        <stp>green_bond_loan_indicator</stp>
        <stp>[hybrids_03.xlsx]tkrBBG!R111C21</stp>
        <tr r="U111" s="1"/>
      </tp>
      <tp t="s">
        <v>22/06/2026</v>
        <stp/>
        <stp>##V3_BDPV12</stp>
        <stp>XS1795406658 Corp</stp>
        <stp>nxt_call_dt</stp>
        <stp>[hybrids_03.xlsx]telefo!R37C5</stp>
        <tr r="E37" s="15"/>
      </tp>
      <tp t="s">
        <v>N</v>
        <stp/>
        <stp>##V3_BDPV12</stp>
        <stp>EK588292 Corp</stp>
        <stp>green_bond_loan_indicator</stp>
        <stp>[hybrids_03.xlsx]tkrBBG!R127C21</stp>
        <tr r="U127" s="1"/>
      </tp>
      <tp t="s">
        <v>N</v>
        <stp/>
        <stp>##V3_BDPV12</stp>
        <stp>EK628291 Corp</stp>
        <stp>green_bond_loan_indicator</stp>
        <stp>[hybrids_03.xlsx]tkrBBG!R150C21</stp>
        <tr r="U150" s="1"/>
      </tp>
      <tp t="s">
        <v>N</v>
        <stp/>
        <stp>##V3_BDPV12</stp>
        <stp>EK808355 Corp</stp>
        <stp>green_bond_loan_indicator</stp>
        <stp>[hybrids_03.xlsx]tkrBBG!R165C21</stp>
        <tr r="U165" s="1"/>
      </tp>
      <tp t="s">
        <v>N</v>
        <stp/>
        <stp>##V3_BDPV12</stp>
        <stp>EK768069 Corp</stp>
        <stp>green_bond_loan_indicator</stp>
        <stp>[hybrids_03.xlsx]tkrBBG!R134C21</stp>
        <tr r="U134" s="1"/>
      </tp>
      <tp t="s">
        <v>N</v>
        <stp/>
        <stp>##V3_BDPV12</stp>
        <stp>EK888464 Corp</stp>
        <stp>green_bond_loan_indicator</stp>
        <stp>[hybrids_03.xlsx]tkrBBG!R141C21</stp>
        <tr r="U141" s="1"/>
      </tp>
      <tp t="s">
        <v>BBB-</v>
        <stp/>
        <stp>##V3_BDPV12</stp>
        <stp>XS0969342384 Corp</stp>
        <stp>bb_composite</stp>
        <stp>[hybrids_03.xlsx]maturity!R6C5</stp>
        <tr r="E6" s="7"/>
      </tp>
      <tp t="s">
        <v>BBB</v>
        <stp/>
        <stp>##V3_BDPV12</stp>
        <stp>XS1294342792 Corp</stp>
        <stp>bb_composite</stp>
        <stp>[hybrids_03.xlsx]maturity!R6C5</stp>
        <tr r="E6" s="7"/>
      </tp>
      <tp t="s">
        <v>BBB-</v>
        <stp/>
        <stp>##V3_BDPV12</stp>
        <stp>XS1191320297 Corp</stp>
        <stp>bb_composite</stp>
        <stp>[hybrids_03.xlsx]maturity!R6C5</stp>
        <tr r="E6" s="7"/>
      </tp>
      <tp>
        <v>438.97300000000001</v>
        <stp/>
        <stp>##V3_BDPV12</stp>
        <stp>XS1799939027 Corp</stp>
        <stp>interval_high</stp>
        <stp>[hybrids_03.xlsx]issuerTable!R4C18</stp>
        <stp>calc_interval=30d</stp>
        <stp>market_data_override=sp210</stp>
        <tr r="R4" s="5"/>
      </tp>
      <tp>
        <v>301.09331034482761</v>
        <stp/>
        <stp>##V3_BDPV12</stp>
        <stp>XS1048428012 Corp</stp>
        <stp>interval_avg</stp>
        <stp>[hybrids_03.xlsx]issuerTable!R4C13</stp>
        <stp>calc_interval=30d</stp>
        <stp>market_data_override=sp210</stp>
        <tr r="M4" s="5"/>
      </tp>
      <tp>
        <v>386.01937931034496</v>
        <stp/>
        <stp>##V3_BDPV12</stp>
        <stp>XS1048428442 Corp</stp>
        <stp>interval_avg</stp>
        <stp>[hybrids_03.xlsx]issuerTable!R4C13</stp>
        <stp>calc_interval=30d</stp>
        <stp>market_data_override=sp210</stp>
        <tr r="M4" s="5"/>
      </tp>
      <tp>
        <v>399.197</v>
        <stp/>
        <stp>##V3_BDPV12</stp>
        <stp>XS1206540806 Corp</stp>
        <stp>interval_high</stp>
        <stp>[hybrids_03.xlsx]issuerTable!R4C18</stp>
        <stp>calc_interval=30d</stp>
        <stp>market_data_override=sp210</stp>
        <tr r="R4" s="5"/>
      </tp>
      <tp>
        <v>338.31886206896559</v>
        <stp/>
        <stp>##V3_BDPV12</stp>
        <stp>XS1206540806 Corp</stp>
        <stp>interval_avg</stp>
        <stp>[hybrids_03.xlsx]issuerTable!R4C13</stp>
        <stp>calc_interval=30d</stp>
        <stp>market_data_override=sp210</stp>
        <tr r="M4" s="5"/>
      </tp>
      <tp>
        <v>377.60899999999998</v>
        <stp/>
        <stp>##V3_BDPV12</stp>
        <stp>XS1206541366 Corp</stp>
        <stp>interval_avg</stp>
        <stp>[hybrids_03.xlsx]issuerTable!R4C13</stp>
        <stp>calc_interval=30d</stp>
        <stp>market_data_override=sp210</stp>
        <tr r="M4" s="5"/>
      </tp>
      <tp t="s">
        <v>BB+</v>
        <stp/>
        <stp>##V3_BDPV12</stp>
        <stp>AU654357 Corp</stp>
        <stp>rtg_sp</stp>
        <stp>[hybrids_03.xlsx]tkrBBG!R81C19</stp>
        <tr r="S81" s="1"/>
      </tp>
      <tp t="s">
        <v>BB+</v>
        <stp/>
        <stp>##V3_BDPV12</stp>
        <stp>AQ234625 Corp</stp>
        <stp>rtg_sp</stp>
        <stp>[hybrids_03.xlsx]tkrBBG!R71C19</stp>
        <tr r="S71" s="1"/>
      </tp>
      <tp>
        <v>373.50099999999998</v>
        <stp/>
        <stp>##V3_BDPV12</stp>
        <stp>XS2187689034 Corp</stp>
        <stp>interval_low</stp>
        <stp>[hybrids_03.xlsx]issuerTable!R4C17</stp>
        <stp>calc_interval=30d</stp>
        <stp>market_data_override=sp210</stp>
        <tr r="Q4" s="5"/>
      </tp>
      <tp t="s">
        <v>BB+</v>
        <stp/>
        <stp>##V3_BDPV12</stp>
        <stp>AU654481 Corp</stp>
        <stp>rtg_sp</stp>
        <stp>[hybrids_03.xlsx]tkrBBG!R78C19</stp>
        <tr r="S78" s="1"/>
      </tp>
      <tp t="s">
        <v>BB+</v>
        <stp/>
        <stp>##V3_BDPV12</stp>
        <stp>AU654475 Corp</stp>
        <stp>rtg_sp</stp>
        <stp>[hybrids_03.xlsx]tkrBBG!R80C19</stp>
        <tr r="S80" s="1"/>
      </tp>
      <tp t="s">
        <v>EUR</v>
        <stp/>
        <stp>##V3_BDPV12</stp>
        <stp>XS1048428012 Corp</stp>
        <stp>crncy</stp>
        <stp>[hybrids_03.xlsx]issuerTable!R4C5</stp>
        <tr r="E4" s="5"/>
      </tp>
    </main>
    <main first="bofaddin.rtdserver">
      <tp t="e">
        <v>#N/A</v>
        <stp/>
        <stp>BDH|1360461426124917914</stp>
        <tr r="Z23" s="3"/>
      </tp>
      <tp t="s">
        <v>#N/A N/A</v>
        <stp/>
        <stp>BDH|5663158925319513587</stp>
        <tr r="T259" s="5"/>
        <tr r="U258" s="5"/>
      </tp>
    </main>
    <main first="bofaddin.rtdserver">
      <tp t="s">
        <v>#N/A N/A</v>
        <stp/>
        <stp>BDH|6470269762238855014</stp>
        <tr r="T282" s="5"/>
        <tr r="U281" s="5"/>
      </tp>
    </main>
    <main first="bloomberg.rtd">
      <tp t="s">
        <v>13/11/2025</v>
        <stp/>
        <stp>##V3_BDPV12</stp>
        <stp>AP809058 Corp</stp>
        <stp>nxt_call_dt</stp>
        <stp>[hybrids_03.xlsx]sectorTable!R26C8</stp>
        <tr r="H26" s="3"/>
      </tp>
    </main>
    <main first="bofaddin.rtdserver">
      <tp t="e">
        <v>#N/A</v>
        <stp/>
        <stp>BDH|9442495808487980026</stp>
        <tr r="D11" s="10"/>
        <tr r="E11" s="10"/>
        <tr r="F11" s="10"/>
      </tp>
      <tp t="e">
        <v>#N/A</v>
        <stp/>
        <stp>BDH|3720525948780372811</stp>
        <tr r="D91" s="10"/>
      </tp>
      <tp t="e">
        <v>#N/A</v>
        <stp/>
        <stp>BDH|5290424586022989108</stp>
        <tr r="U23" s="3"/>
      </tp>
    </main>
    <main first="bofaddin.rtdserver">
      <tp t="e">
        <v>#N/A</v>
        <stp/>
        <stp>BDH|8373487288669677794</stp>
        <tr r="D76" s="10"/>
      </tp>
      <tp t="s">
        <v>#N/A N/A</v>
        <stp/>
        <stp>BDH|6776318139899624559</stp>
        <tr r="O282" s="5"/>
        <tr r="P281" s="5"/>
      </tp>
    </main>
    <main first="bofaddin.rtdserver">
      <tp t="e">
        <v>#N/A</v>
        <stp/>
        <stp>BDH|6520207167940754870</stp>
        <tr r="V35" s="3"/>
      </tp>
    </main>
    <main first="bloomberg.rtd">
      <tp t="s">
        <v>27/04/2024</v>
        <stp/>
        <stp>##V3_BDPV12</stp>
        <stp>ZS235422 Corp</stp>
        <stp>nxt_call_dt</stp>
        <stp>[hybrids_03.xlsx]sectorTable!R21C7</stp>
        <tr r="G21" s="3"/>
      </tp>
    </main>
    <main first="bofaddin.rtdserver">
      <tp t="e">
        <v>#N/A</v>
        <stp/>
        <stp>BDH|5355523111489146224</stp>
        <tr r="D86" s="10"/>
      </tp>
      <tp t="e">
        <v>#N/A</v>
        <stp/>
        <stp>BDH|8761905289230411395</stp>
        <tr r="F35" s="13"/>
        <tr r="F35" s="14"/>
      </tp>
    </main>
    <main first="bofaddin.rtdserver">
      <tp t="e">
        <v>#N/A</v>
        <stp/>
        <stp>BDH|4745188465699392084</stp>
        <tr r="AA30" s="3"/>
      </tp>
    </main>
    <main first="bofaddin.rtdserver">
      <tp t="e">
        <v>#N/A</v>
        <stp/>
        <stp>BDH|8504234875736519101</stp>
        <tr r="D136" s="10"/>
      </tp>
      <tp t="e">
        <v>#N/A</v>
        <stp/>
        <stp>BDH|1246861623357032616</stp>
        <tr r="D156" s="10"/>
      </tp>
    </main>
    <main first="bofaddin.rtdserver">
      <tp t="e">
        <v>#N/A</v>
        <stp/>
        <stp>BDH|5245340916195129867</stp>
        <tr r="D33" s="10"/>
      </tp>
    </main>
    <main first="bloomberg.rtd">
      <tp t="s">
        <v>05/11/2020</v>
        <stp/>
        <stp>##V3_BDPV12</stp>
        <stp>UV391246 Corp</stp>
        <stp>nxt_call_dt</stp>
        <stp>[hybrids_03.xlsx]sectorTable!R12C7</stp>
        <tr r="G12" s="3"/>
      </tp>
    </main>
    <main first="bofaddin.rtdserver">
      <tp t="e">
        <v>#N/A</v>
        <stp/>
        <stp>BDH|2374247222999481151</stp>
        <tr r="AA37" s="3"/>
      </tp>
      <tp t="s">
        <v>#N/A N/A</v>
        <stp/>
        <stp>BDH|7679443816818812082</stp>
        <tr r="O208" s="5"/>
        <tr r="O216" s="5"/>
      </tp>
    </main>
    <main first="bofaddin.rtdserver">
      <tp t="e">
        <v>#N/A</v>
        <stp/>
        <stp>BDH|7371794165294235883</stp>
        <tr r="D8" s="10"/>
        <tr r="E8" s="10"/>
      </tp>
      <tp t="e">
        <v>#N/A</v>
        <stp/>
        <stp>BDH|8107472103064277225</stp>
        <tr r="Z25" s="3"/>
      </tp>
      <tp t="e">
        <v>#N/A</v>
        <stp/>
        <stp>BDH|8193461740015692745</stp>
        <tr r="D119" s="10"/>
      </tp>
    </main>
    <main first="bloomberg.rtd">
      <tp t="s">
        <v>04/09/2023</v>
        <stp/>
        <stp>##V3_BDPV12</stp>
        <stp>XS1795406575 Corp</stp>
        <stp>nxt_call_dt</stp>
        <stp>[hybrids_03.xlsx]telefo!R34C5</stp>
        <tr r="E34" s="15"/>
      </tp>
      <tp t="s">
        <v>15/03/2022</v>
        <stp/>
        <stp>##V3_BDPV12</stp>
        <stp>XS1490960942 Corp</stp>
        <stp>nxt_call_dt</stp>
        <stp>[hybrids_03.xlsx]telefo!R32C5</stp>
        <tr r="E32" s="15"/>
      </tp>
      <tp>
        <v>455.09069767441861</v>
        <stp/>
        <stp>##V3_BDPV12</stp>
        <stp>XS1219498141 Corp</stp>
        <stp>interval_avg</stp>
        <stp>[hybrids_03.xlsx]sectorTable!R38C32</stp>
        <stp>calc_interval=90d</stp>
        <stp>market_data_override=sp210</stp>
        <tr r="AF38" s="3"/>
      </tp>
      <tp t="s">
        <v>#N/A N/A</v>
        <stp/>
        <stp>##V3_BDPV12</stp>
        <stp>XS1268050397 Corp</stp>
        <stp>bb_composite</stp>
        <stp>[hybrids_03.xlsx]maturity!R6C5</stp>
        <tr r="E6" s="7"/>
      </tp>
      <tp>
        <v>324.51644827586205</v>
        <stp/>
        <stp>##V3_BDPV12</stp>
        <stp>XS1219498141 Corp</stp>
        <stp>interval_avg</stp>
        <stp>[hybrids_03.xlsx]sectorTable!R38C31</stp>
        <stp>calc_interval=30d</stp>
        <stp>market_data_override=sp210</stp>
        <tr r="AE38" s="3"/>
      </tp>
      <tp t="s">
        <v>BB+</v>
        <stp/>
        <stp>##V3_BDPV12</stp>
        <stp>BJ814648 Corp</stp>
        <stp>rtg_sp</stp>
        <stp>[hybrids_03.xlsx]tkrBBG!R35C19</stp>
        <tr r="S35" s="1"/>
      </tp>
      <tp>
        <v>410.14217241379316</v>
        <stp/>
        <stp>##V3_BDPV12</stp>
        <stp>XS1799939027 Corp</stp>
        <stp>interval_avg</stp>
        <stp>[hybrids_03.xlsx]issuerTable!R4C13</stp>
        <stp>calc_interval=30d</stp>
        <stp>market_data_override=sp210</stp>
        <tr r="M4" s="5"/>
      </tp>
      <tp t="s">
        <v>BB+</v>
        <stp/>
        <stp>##V3_BDPV12</stp>
        <stp>EK143492 Corp</stp>
        <stp>rtg_sp</stp>
        <stp>[hybrids_03.xlsx]tkrBBG!R73C19</stp>
        <tr r="S73" s="1"/>
      </tp>
      <tp t="s">
        <v>BBB-</v>
        <stp/>
        <stp>##V3_BDPV12</stp>
        <stp>EK293278 Corp</stp>
        <stp>rtg_sp</stp>
        <stp>[hybrids_03.xlsx]tkrBBG!R89C19</stp>
        <tr r="S89" s="1"/>
      </tp>
      <tp t="s">
        <v>A+</v>
        <stp/>
        <stp>##V3_BDPV12</stp>
        <stp>BJ924355 Corp</stp>
        <stp>rtg_sp</stp>
        <stp>[hybrids_03.xlsx]tkrBBG!R27C19</stp>
        <tr r="S27" s="1"/>
      </tp>
      <tp t="s">
        <v>BB+</v>
        <stp/>
        <stp>##V3_BDPV12</stp>
        <stp>EK803079 Corp</stp>
        <stp>rtg_sp</stp>
        <stp>[hybrids_03.xlsx]tkrBBG!R33C19</stp>
        <tr r="S33" s="1"/>
      </tp>
      <tp t="s">
        <v>A</v>
        <stp/>
        <stp>##V3_BDPV12</stp>
        <stp>AR887333 Corp</stp>
        <stp>rtg_sp</stp>
        <stp>[hybrids_03.xlsx]tkrBBG!R25C19</stp>
        <tr r="S25" s="1"/>
      </tp>
      <tp t="s">
        <v>BBB+</v>
        <stp/>
        <stp>##V3_BDPV12</stp>
        <stp>AZ207706 Corp</stp>
        <stp>rtg_sp</stp>
        <stp>[hybrids_03.xlsx]tkrBBG!R14C19</stp>
        <tr r="S14" s="1"/>
      </tp>
    </main>
    <main first="bloomberg.rtd">
      <tp t="s">
        <v>REPSM 3 3/4 PERP</v>
        <stp/>
        <stp>##V3_BDPV12</stp>
        <stp>BJ814648 Corp</stp>
        <stp>security_name</stp>
        <stp>[hybrids_03.xlsx]sectorTable!R8C6</stp>
        <tr r="F8" s="3"/>
      </tp>
    </main>
    <main first="bofaddin.rtdserver">
      <tp t="s">
        <v>#N/A N/A</v>
        <stp/>
        <stp>BDH|4368291544079728035</stp>
        <tr r="F37" s="15"/>
      </tp>
    </main>
    <main first="bofaddin.rtdserver">
      <tp t="s">
        <v>#N/A N/A</v>
        <stp/>
        <stp>BDH|2741789448088979256</stp>
        <tr r="O281" s="5"/>
        <tr r="P280" s="5"/>
      </tp>
    </main>
    <main first="bofaddin.rtdserver">
      <tp t="s">
        <v>#N/A N/A</v>
        <stp/>
        <stp>BDH|5825857764589803995</stp>
        <tr r="U21" s="5"/>
        <tr r="T22" s="5"/>
        <tr r="T40" s="5"/>
      </tp>
    </main>
    <main first="bofaddin.rtdserver">
      <tp t="e">
        <v>#N/A</v>
        <stp/>
        <stp>BDH|9904033675655799011</stp>
        <tr r="Z30" s="3"/>
      </tp>
    </main>
    <main first="bofaddin.rtdserver">
      <tp t="e">
        <v>#N/A</v>
        <stp/>
        <stp>BDH|3132670927704645894</stp>
        <tr r="V24" s="3"/>
      </tp>
      <tp t="s">
        <v>#N/A N/A</v>
        <stp/>
        <stp>BDH|9399846693383242082</stp>
        <tr r="T416" s="5"/>
        <tr r="U415" s="5"/>
      </tp>
      <tp t="e">
        <v>#N/A</v>
        <stp/>
        <stp>BDH|8417222346593842671</stp>
        <tr r="D110" s="10"/>
      </tp>
    </main>
    <main first="bloomberg.rtd">
      <tp t="s">
        <v>09/09/2027</v>
        <stp/>
        <stp>##V3_BDPV12</stp>
        <stp>ZQ804479 Corp</stp>
        <stp>nxt_call_dt</stp>
        <stp>[hybrids_03.xlsx]sectorTable!R22C8</stp>
        <tr r="H22" s="3"/>
      </tp>
    </main>
    <main first="bofaddin.rtdserver">
      <tp t="e">
        <v>#N/A</v>
        <stp/>
        <stp>BDH|8763709413134855108</stp>
        <tr r="D135" s="10"/>
      </tp>
    </main>
    <main first="bofaddin.rtdserver">
      <tp t="e">
        <v>#N/A</v>
        <stp/>
        <stp>BDH|1078748091995161170</stp>
        <tr r="D87" s="10"/>
      </tp>
    </main>
    <main first="bloomberg.rtd">
      <tp t="s">
        <v>16/01/2023</v>
        <stp/>
        <stp>##V3_BDPV12</stp>
        <stp>AQ711148 Corp</stp>
        <stp>nxt_call_dt</stp>
        <stp>[hybrids_03.xlsx]sectorTable!R37C7</stp>
        <tr r="G37" s="3"/>
      </tp>
    </main>
    <main first="bofaddin.rtdserver">
      <tp t="e">
        <v>#N/A</v>
        <stp/>
        <stp>BDH|8422706641636413616</stp>
        <tr r="Z16" s="3"/>
      </tp>
      <tp t="e">
        <v>#N/A</v>
        <stp/>
        <stp>BDH|4391159612206474902</stp>
        <tr r="D92" s="10"/>
      </tp>
      <tp t="s">
        <v>#N/A N/A</v>
        <stp/>
        <stp>BDH|5046014180247941188</stp>
        <tr r="O396" s="5"/>
        <tr r="O399" s="5"/>
      </tp>
    </main>
    <main first="bofaddin.rtdserver">
      <tp t="e">
        <v>#N/A</v>
        <stp/>
        <stp>BDH|9243936831620468853</stp>
        <tr r="U37" s="3"/>
      </tp>
    </main>
    <main first="bloomberg.rtd">
      <tp t="s">
        <v>BAYNGR 2 3/8 11/12/79</v>
        <stp/>
        <stp>##V3_BDPV12</stp>
        <stp>ZQ512606 Corp</stp>
        <stp>security name</stp>
        <stp>[hybrids_03.xlsx]tkrBBG!R8C7</stp>
        <tr r="G8" s="1"/>
      </tp>
    </main>
    <main first="bofaddin.rtdserver">
      <tp t="e">
        <v>#N/A</v>
        <stp/>
        <stp>BDH|7740537272499577757</stp>
        <tr r="U34" s="3"/>
      </tp>
      <tp t="e">
        <v>#N/A</v>
        <stp/>
        <stp>BDH|2192202473278278467</stp>
        <tr r="D71" s="10"/>
      </tp>
    </main>
    <main first="bofaddin.rtdserver">
      <tp t="e">
        <v>#N/A</v>
        <stp/>
        <stp>BDH|7657364625554803997</stp>
        <tr r="D139" s="10"/>
      </tp>
      <tp t="e">
        <v>#N/A</v>
        <stp/>
        <stp>BDH|7019894215747895201</stp>
        <tr r="D58" s="10"/>
      </tp>
    </main>
    <main first="bloomberg.rtd">
      <tp t="s">
        <v>NR</v>
        <stp/>
        <stp>##V3_BDPV12</stp>
        <stp>XS1271836600 Corp</stp>
        <stp>bb_composite</stp>
        <stp>[hybrids_03.xlsx]maturity!R6C5</stp>
        <tr r="E6" s="7"/>
      </tp>
      <tp t="s">
        <v>BBB</v>
        <stp/>
        <stp>##V3_BDPV12</stp>
        <stp>BK115993 Corp</stp>
        <stp>rtg_sp</stp>
        <stp>[hybrids_03.xlsx]tkrBBG!R40C19</stp>
        <tr r="S40" s="1"/>
      </tp>
      <tp t="s">
        <v>#N/A N/A</v>
        <stp/>
        <stp>##V3_BDPV12</stp>
        <stp>AN206662 Corp</stp>
        <stp>rtg_sp</stp>
        <stp>[hybrids_03.xlsx]tkrBBG!R93C19</stp>
        <tr r="S93" s="1"/>
      </tp>
      <tp t="s">
        <v>BB+</v>
        <stp/>
        <stp>##V3_BDPV12</stp>
        <stp>BJ815149 Corp</stp>
        <stp>rtg_sp</stp>
        <stp>[hybrids_03.xlsx]tkrBBG!R36C19</stp>
        <tr r="S36" s="1"/>
      </tp>
      <tp>
        <v>313.30755172413802</v>
        <stp/>
        <stp>##V3_BDPV12</stp>
        <stp>XS0992293901 Corp</stp>
        <stp>interval_avg</stp>
        <stp>[hybrids_03.xlsx]sectorTable!R4C31</stp>
        <stp>calc_interval=30d</stp>
        <stp>market_data_override=sp210</stp>
        <tr r="AE4" s="3"/>
      </tp>
      <tp t="s">
        <v>BB+</v>
        <stp/>
        <stp>##V3_BDPV12</stp>
        <stp>AX916964 Corp</stp>
        <stp>rtg_sp</stp>
        <stp>[hybrids_03.xlsx]tkrBBG!R82C19</stp>
        <tr r="S82" s="1"/>
      </tp>
      <tp t="s">
        <v>#N/A N/A</v>
        <stp/>
        <stp>##V3_BDPV12</stp>
        <stp>AR776117 Corp</stp>
        <stp>rtg_sp</stp>
        <stp>[hybrids_03.xlsx]tkrBBG!R31C19</stp>
        <tr r="S31" s="1"/>
      </tp>
      <tp>
        <v>360.91489534883726</v>
        <stp/>
        <stp>##V3_BDPV12</stp>
        <stp>XS0992293901 Corp</stp>
        <stp>interval_avg</stp>
        <stp>[hybrids_03.xlsx]sectorTable!R4C32</stp>
        <stp>calc_interval=90d</stp>
        <stp>market_data_override=sp210</stp>
        <tr r="AF4" s="3"/>
      </tp>
    </main>
    <main first="bloomberg.rtd">
      <tp t="s">
        <v>EUR</v>
        <stp/>
        <stp>##V3_BDPV12</stp>
        <stp>FR0013457157 Corp</stp>
        <stp>crncy</stp>
        <stp>[hybrids_03.xlsx]sectorTable!R7C18</stp>
        <tr r="R7" s="3"/>
      </tp>
      <tp t="s">
        <v>SESGFP 4 5/8 PERP</v>
        <stp/>
        <stp>##V3_BDPV12</stp>
        <stp>LW253022 Corp</stp>
        <stp>security_name</stp>
        <stp>[hybrids_03.xlsx]sectorTable!R5C5</stp>
        <tr r="E5" s="3"/>
      </tp>
    </main>
    <main first="bofaddin.rtdserver">
      <tp t="e">
        <v>#N/A</v>
        <stp/>
        <stp>BDH|6831658551441432018</stp>
        <tr r="D32" s="10"/>
        <tr r="E32" s="10"/>
      </tp>
      <tp t="s">
        <v>#N/A N/A</v>
        <stp/>
        <stp>BDH|9970924281819657551</stp>
        <tr r="T265" s="5"/>
        <tr r="T257" s="5"/>
      </tp>
      <tp t="e">
        <v>#N/A</v>
        <stp/>
        <stp>BDH|5414395114250093301</stp>
        <tr r="D100" s="10"/>
      </tp>
    </main>
    <main first="bofaddin.rtdserver">
      <tp t="s">
        <v>#N/A N/A</v>
        <stp/>
        <stp>BDH|6432685394088394540</stp>
        <tr r="P396" s="5"/>
        <tr r="O397" s="5"/>
      </tp>
      <tp t="s">
        <v>#N/A N/A</v>
        <stp/>
        <stp>BDH|9372914836252066585</stp>
        <tr r="U43" s="5"/>
        <tr r="U30" s="5"/>
      </tp>
      <tp t="s">
        <v>#N/A N/A</v>
        <stp/>
        <stp>BDH|6525321039432257009</stp>
        <tr r="P81" s="5"/>
        <tr r="O82" s="5"/>
        <tr r="O92" s="5"/>
      </tp>
    </main>
    <main first="bofaddin.rtdserver">
      <tp t="e">
        <v>#N/A</v>
        <stp/>
        <stp>BDH|3633552425376612621</stp>
        <tr r="V20" s="3"/>
      </tp>
    </main>
    <main first="bofaddin.rtdserver">
      <tp t="e">
        <v>#N/A</v>
        <stp/>
        <stp>BDH|2107221359737803613</stp>
        <tr r="D10" s="10"/>
        <tr r="E10" s="10"/>
      </tp>
    </main>
    <main first="bofaddin.rtdserver">
      <tp t="e">
        <v>#N/A</v>
        <stp/>
        <stp>BDH|5683863213558101047</stp>
        <tr r="T397" s="5"/>
        <tr r="U396" s="5"/>
        <tr r="Z36" s="3"/>
      </tp>
    </main>
    <main first="bofaddin.rtdserver">
      <tp t="e">
        <v>#N/A</v>
        <stp/>
        <stp>BDH|2831189765465069421</stp>
        <tr r="D169" s="10"/>
      </tp>
    </main>
    <main first="bofaddin.rtdserver">
      <tp t="e">
        <v>#N/A</v>
        <stp/>
        <stp>BDH|6695251317776451751</stp>
        <tr r="T258" s="5"/>
        <tr r="U257" s="5"/>
        <tr r="Z4" s="3"/>
      </tp>
    </main>
    <main first="bloomberg.rtd">
      <tp t="s">
        <v>EUR</v>
        <stp/>
        <stp>##V3_BDPV12</stp>
        <stp>QJ937566 Corp</stp>
        <stp>crncy</stp>
        <stp>[hybrids_03.xlsx]tkrBBG!R5C12</stp>
        <tr r="L5" s="1"/>
      </tp>
      <tp t="s">
        <v>N</v>
        <stp/>
        <stp>##V3_BDPV12</stp>
        <stp>EK605885 Corp</stp>
        <stp>green_bond_loan_indicator</stp>
        <stp>[hybrids_03.xlsx]tkrBBG!R145C21</stp>
        <tr r="U145" s="1"/>
      </tp>
      <tp t="s">
        <v>N</v>
        <stp/>
        <stp>##V3_BDPV12</stp>
        <stp>EJ575377 Corp</stp>
        <stp>green_bond_loan_indicator</stp>
        <stp>[hybrids_03.xlsx]tkrBBG!R133C21</stp>
        <tr r="U133" s="1"/>
      </tp>
      <tp t="s">
        <v>Energy</v>
        <stp/>
        <stp>##V3_BDPV12</stp>
        <stp>BK123548 Corp</stp>
        <stp>industry_sector</stp>
        <stp>[hybrids_03.xlsx]tkrBBG!R39C14</stp>
        <tr r="N39" s="1"/>
      </tp>
      <tp t="s">
        <v>Utilities</v>
        <stp/>
        <stp>##V3_BDPV12</stp>
        <stp>EK024568 Corp</stp>
        <stp>industry_sector</stp>
        <stp>[hybrids_03.xlsx]tkrBBG!R98C14</stp>
        <tr r="N98" s="1"/>
      </tp>
      <tp t="s">
        <v>N</v>
        <stp/>
        <stp>##V3_BDPV12</stp>
        <stp>EK825033 Corp</stp>
        <stp>green_bond_loan_indicator</stp>
        <stp>[hybrids_03.xlsx]tkrBBG!R129C21</stp>
        <tr r="U129" s="1"/>
      </tp>
      <tp t="s">
        <v>N</v>
        <stp/>
        <stp>##V3_BDPV12</stp>
        <stp>EK785024 Corp</stp>
        <stp>green_bond_loan_indicator</stp>
        <stp>[hybrids_03.xlsx]tkrBBG!R115C21</stp>
        <tr r="U115" s="1"/>
      </tp>
      <tp t="s">
        <v>Communications</v>
        <stp/>
        <stp>##V3_BDPV12</stp>
        <stp>EK508523 Corp</stp>
        <stp>industry_sector</stp>
        <stp>[hybrids_03.xlsx]tkrBBG!R66C14</stp>
        <tr r="N66" s="1"/>
      </tp>
      <tp t="s">
        <v>Communications</v>
        <stp/>
        <stp>##V3_BDPV12</stp>
        <stp>EK508571 Corp</stp>
        <stp>industry_sector</stp>
        <stp>[hybrids_03.xlsx]tkrBBG!R69C14</stp>
        <tr r="N69" s="1"/>
      </tp>
      <tp t="s">
        <v>Utilities</v>
        <stp/>
        <stp>##V3_BDPV12</stp>
        <stp>EK024532 Corp</stp>
        <stp>industry_sector</stp>
        <stp>[hybrids_03.xlsx]tkrBBG!R95C14</stp>
        <tr r="N95" s="1"/>
      </tp>
      <tp t="s">
        <v>N</v>
        <stp/>
        <stp>##V3_BDPV12</stp>
        <stp>AO971106 Corp</stp>
        <stp>green_bond_loan_indicator</stp>
        <stp>[hybrids_03.xlsx]tkrBBG!R173C21</stp>
        <tr r="U173" s="1"/>
      </tp>
      <tp>
        <v>254.79562790697665</v>
        <stp/>
        <stp>##V3_BDPV12</stp>
        <stp>XS2035564975 Corp</stp>
        <stp>interval_avg</stp>
        <stp>[hybrids_03.xlsx]sectorTable!R24C32</stp>
        <stp>calc_interval=90d</stp>
        <stp>market_data_override=sp210</stp>
        <tr r="AF24" s="3"/>
      </tp>
      <tp>
        <v>203.78158620689658</v>
        <stp/>
        <stp>##V3_BDPV12</stp>
        <stp>XS1501167164 Corp</stp>
        <stp>interval_avg</stp>
        <stp>[hybrids_03.xlsx]sectorTable!R28C31</stp>
        <stp>calc_interval=30d</stp>
        <stp>market_data_override=sp210</stp>
        <tr r="AE28" s="3"/>
      </tp>
      <tp t="s">
        <v>Y</v>
        <stp/>
        <stp>##V3_BDPV12</stp>
        <stp>AZ851393 Corp</stp>
        <stp>green_bond_loan_indicator</stp>
        <stp>[hybrids_03.xlsx]tkrBBG!R107C21</stp>
        <tr r="U107" s="1"/>
      </tp>
      <tp>
        <v>201.29237931034476</v>
        <stp/>
        <stp>##V3_BDPV12</stp>
        <stp>XS2035564975 Corp</stp>
        <stp>interval_avg</stp>
        <stp>[hybrids_03.xlsx]sectorTable!R24C31</stp>
        <stp>calc_interval=30d</stp>
        <stp>market_data_override=sp210</stp>
        <tr r="AE24" s="3"/>
      </tp>
      <tp t="s">
        <v>BBB</v>
        <stp/>
        <stp>##V3_BDPV12</stp>
        <stp>FR0011531730 Corp</stp>
        <stp>bb_composite</stp>
        <stp>[hybrids_03.xlsx]maturity!R6C5</stp>
        <tr r="E6" s="7"/>
      </tp>
      <tp t="s">
        <v>N</v>
        <stp/>
        <stp>##V3_BDPV12</stp>
        <stp>AX691342 Corp</stp>
        <stp>green_bond_loan_indicator</stp>
        <stp>[hybrids_03.xlsx]tkrBBG!R188C21</stp>
        <tr r="U188" s="1"/>
      </tp>
      <tp t="s">
        <v>#N/A N/A</v>
        <stp/>
        <stp>##V3_BDPV12</stp>
        <stp>XS2051471105 Corp</stp>
        <stp>bb_composite</stp>
        <stp>[hybrids_03.xlsx]maturity!R6C5</stp>
        <tr r="E6" s="7"/>
      </tp>
      <tp t="s">
        <v>BBB-</v>
        <stp/>
        <stp>##V3_BDPV12</stp>
        <stp>XS1572343744 Corp</stp>
        <stp>bb_composite</stp>
        <stp>[hybrids_03.xlsx]maturity!R6C5</stp>
        <tr r="E6" s="7"/>
      </tp>
      <tp t="s">
        <v>BBB-</v>
        <stp/>
        <stp>##V3_BDPV12</stp>
        <stp>XS1405770907 Corp</stp>
        <stp>bb_composite</stp>
        <stp>[hybrids_03.xlsx]maturity!R6C5</stp>
        <tr r="E6" s="7"/>
      </tp>
      <tp>
        <v>266.66379069767441</v>
        <stp/>
        <stp>##V3_BDPV12</stp>
        <stp>XS1501167164 Corp</stp>
        <stp>interval_avg</stp>
        <stp>[hybrids_03.xlsx]sectorTable!R28C32</stp>
        <stp>calc_interval=90d</stp>
        <stp>market_data_override=sp210</stp>
        <tr r="AF28" s="3"/>
      </tp>
      <tp t="s">
        <v>Y</v>
        <stp/>
        <stp>##V3_BDPV12</stp>
        <stp>AZ851450 Corp</stp>
        <stp>green_bond_loan_indicator</stp>
        <stp>[hybrids_03.xlsx]tkrBBG!R109C21</stp>
        <tr r="U109" s="1"/>
      </tp>
      <tp>
        <v>824.37034883720912</v>
        <stp/>
        <stp>##V3_BDPV12</stp>
        <stp>FR0013399177 Corp</stp>
        <stp>interval_avg</stp>
        <stp>[hybrids_03.xlsx]sectorTable!R7C32</stp>
        <stp>calc_interval=90d</stp>
        <stp>market_data_override=sp210</stp>
        <tr r="AF7" s="3"/>
      </tp>
      <tp>
        <v>401.87606249999999</v>
        <stp/>
        <stp>##V3_BDPV12</stp>
        <stp>XS2187689034 Corp</stp>
        <stp>interval_avg</stp>
        <stp>[hybrids_03.xlsx]issuerTable!R4C13</stp>
        <stp>calc_interval=30d</stp>
        <stp>market_data_override=sp210</stp>
        <tr r="M4" s="5"/>
      </tp>
      <tp>
        <v>702.28455172413794</v>
        <stp/>
        <stp>##V3_BDPV12</stp>
        <stp>FR0013399177 Corp</stp>
        <stp>interval_avg</stp>
        <stp>[hybrids_03.xlsx]sectorTable!R7C31</stp>
        <stp>calc_interval=30d</stp>
        <stp>market_data_override=sp210</stp>
        <tr r="AE7" s="3"/>
      </tp>
      <tp t="s">
        <v>#N/A N/A</v>
        <stp/>
        <stp>##V3_BDPV12</stp>
        <stp>AP809058 Corp</stp>
        <stp>rtg_sp</stp>
        <stp>[hybrids_03.xlsx]tkrBBG!R23C19</stp>
        <tr r="S23" s="1"/>
      </tp>
      <tp>
        <v>319.91500000000002</v>
        <stp/>
        <stp>##V3_BDPV12</stp>
        <stp>XS1206541366 Corp</stp>
        <stp>interval_low</stp>
        <stp>[hybrids_03.xlsx]issuerTable!R4C17</stp>
        <stp>calc_interval=30d</stp>
        <stp>market_data_override=sp210</stp>
        <tr r="Q4" s="5"/>
      </tp>
      <tp>
        <v>190.495</v>
        <stp/>
        <stp>##V3_BDPV12</stp>
        <stp>XS1206540806 Corp</stp>
        <stp>interval_low</stp>
        <stp>[hybrids_03.xlsx]issuerTable!R4C17</stp>
        <stp>calc_interval=30d</stp>
        <stp>market_data_override=sp210</stp>
        <tr r="Q4" s="5"/>
      </tp>
      <tp t="s">
        <v>BB-</v>
        <stp/>
        <stp>##V3_BDPV12</stp>
        <stp>AU669900 Corp</stp>
        <stp>rtg_sp</stp>
        <stp>[hybrids_03.xlsx]tkrBBG!R96C19</stp>
        <tr r="S96" s="1"/>
      </tp>
      <tp>
        <v>210.542</v>
        <stp/>
        <stp>##V3_BDPV12</stp>
        <stp>XS1048428012 Corp</stp>
        <stp>interval_low</stp>
        <stp>[hybrids_03.xlsx]issuerTable!R4C17</stp>
        <stp>calc_interval=30d</stp>
        <stp>market_data_override=sp210</stp>
        <tr r="Q4" s="5"/>
      </tp>
      <tp>
        <v>306.81900000000002</v>
        <stp/>
        <stp>##V3_BDPV12</stp>
        <stp>XS1048428442 Corp</stp>
        <stp>interval_low</stp>
        <stp>[hybrids_03.xlsx]issuerTable!R4C17</stp>
        <stp>calc_interval=30d</stp>
        <stp>market_data_override=sp210</stp>
        <tr r="Q4" s="5"/>
      </tp>
    </main>
    <main first="bofaddin.rtdserver">
      <tp t="s">
        <v>#N/A N/A</v>
        <stp/>
        <stp>BDH|5948515440705739447</stp>
        <tr r="P22" s="5"/>
        <tr r="O23" s="5"/>
        <tr r="O41" s="5"/>
      </tp>
      <tp t="e">
        <v>#N/A</v>
        <stp/>
        <stp>BDH|6626892462458128574</stp>
        <tr r="V30" s="3"/>
      </tp>
      <tp t="s">
        <v>#N/A N/A</v>
        <stp/>
        <stp>BDH|7476721843166603783</stp>
        <tr r="T211" s="5"/>
        <tr r="U210" s="5"/>
      </tp>
    </main>
    <main first="bloomberg.rtd">
      <tp t="s">
        <v>SOLBBB 4 1/4 PERP</v>
        <stp/>
        <stp>##V3_BDPV12</stp>
        <stp>AV915324 Corp</stp>
        <stp>security name</stp>
        <stp>[hybrids_03.xlsx]tkrBBG!R4C7</stp>
        <tr r="G4" s="1"/>
      </tp>
    </main>
    <main first="bofaddin.rtdserver">
      <tp t="s">
        <v>#N/A N/A</v>
        <stp/>
        <stp>BDH|1983738147107461004</stp>
        <tr r="O374" s="5"/>
        <tr r="P373" s="5"/>
      </tp>
    </main>
    <main first="bofaddin.rtdserver">
      <tp t="s">
        <v>#N/A N/A</v>
        <stp/>
        <stp>BDH|2296586253262052579</stp>
        <tr r="P502" s="5"/>
        <tr r="P504" s="5"/>
      </tp>
      <tp t="e">
        <v>#N/A</v>
        <stp/>
        <stp>BDH|5483041208238362853</stp>
        <tr r="D170" s="10"/>
      </tp>
    </main>
    <main first="bofaddin.rtdserver">
      <tp t="s">
        <v>#N/A N/A</v>
        <stp/>
        <stp>BDH|9846179562409315214</stp>
        <tr r="T486" s="5"/>
        <tr r="U485" s="5"/>
      </tp>
    </main>
    <main first="bofaddin.rtdserver">
      <tp t="s">
        <v>#N/A N/A</v>
        <stp/>
        <stp>BDH|6283091568001949465</stp>
        <tr r="U453" s="5"/>
        <tr r="U455" s="5"/>
      </tp>
    </main>
    <main first="bofaddin.rtdserver">
      <tp t="e">
        <v>#N/A</v>
        <stp/>
        <stp>BDH|7726829367399800578</stp>
        <tr r="U17" s="3"/>
      </tp>
      <tp t="e">
        <v>#N/A</v>
        <stp/>
        <stp>BDH|6490694373162129022</stp>
        <tr r="D56" s="10"/>
      </tp>
      <tp t="e">
        <v>#N/A</v>
        <stp/>
        <stp>BDH|1611065114613192684</stp>
        <tr r="U28" s="3"/>
      </tp>
      <tp t="e">
        <v>#N/A</v>
        <stp/>
        <stp>BDH|5983493455001275052</stp>
        <tr r="AA20" s="3"/>
      </tp>
    </main>
    <main first="bofaddin.rtdserver">
      <tp t="e">
        <v>#N/A</v>
        <stp/>
        <stp>BDH|7739765733544621275</stp>
        <tr r="D142" s="10"/>
      </tp>
      <tp t="s">
        <v>#N/A N/A</v>
        <stp/>
        <stp>BDH|2647519717075379600</stp>
        <tr r="O209" s="5"/>
        <tr r="P208" s="5"/>
      </tp>
    </main>
    <main first="bofaddin.rtdserver">
      <tp t="e">
        <v>#N/A</v>
        <stp/>
        <stp>BDH|1187219026665798117</stp>
        <tr r="U118" s="5"/>
        <tr r="T128" s="5"/>
        <tr r="T119" s="5"/>
        <tr r="Z28" s="3"/>
      </tp>
      <tp t="e">
        <v>#N/A</v>
        <stp/>
        <stp>BDH|8334429275718529605</stp>
        <tr r="D177" s="10"/>
      </tp>
    </main>
    <main first="bofaddin.rtdserver">
      <tp t="s">
        <v>#N/A N/A</v>
        <stp/>
        <stp>BDH|8877441380829984839</stp>
        <tr r="T94" s="5"/>
        <tr r="U82" s="5"/>
        <tr r="T83" s="5"/>
      </tp>
    </main>
    <main first="bofaddin.rtdserver">
      <tp t="s">
        <v>#N/A N/A</v>
        <stp/>
        <stp>BDH|6373155572937075239</stp>
        <tr r="P120" s="5"/>
        <tr r="O121" s="5"/>
        <tr r="P126" s="5"/>
      </tp>
      <tp t="e">
        <v>#N/A</v>
        <stp/>
        <stp>BDH|3013659641311014536</stp>
        <tr r="T157" s="5"/>
        <tr r="U148" s="5"/>
        <tr r="T149" s="5"/>
        <tr r="Z24" s="3"/>
      </tp>
      <tp t="e">
        <v>#N/A</v>
        <stp/>
        <stp>BDH|1238745500640774357</stp>
        <tr r="AA18" s="3"/>
      </tp>
      <tp t="e">
        <v>#N/A</v>
        <stp/>
        <stp>BDH|2293109482729791737</stp>
        <tr r="D63" s="10"/>
      </tp>
    </main>
    <main first="bofaddin.rtdserver">
      <tp t="s">
        <v>#N/A N/A</v>
        <stp/>
        <stp>BDH|1601615460754505074</stp>
        <tr r="T21" s="5"/>
      </tp>
    </main>
    <main first="bloomberg.rtd">
      <tp t="s">
        <v>Communications</v>
        <stp/>
        <stp>##V3_BDPV12</stp>
        <stp>EK508481 Corp</stp>
        <stp>industry_sector</stp>
        <stp>[hybrids_03.xlsx]tkrBBG!R63C14</stp>
        <tr r="N63" s="1"/>
      </tp>
      <tp t="s">
        <v>N</v>
        <stp/>
        <stp>##V3_BDPV12</stp>
        <stp>EK824997 Corp</stp>
        <stp>green_bond_loan_indicator</stp>
        <stp>[hybrids_03.xlsx]tkrBBG!R130C21</stp>
        <tr r="U130" s="1"/>
      </tp>
      <tp t="s">
        <v>Communications</v>
        <stp/>
        <stp>##V3_BDPV12</stp>
        <stp>EK143492 Corp</stp>
        <stp>industry_sector</stp>
        <stp>[hybrids_03.xlsx]tkrBBG!R73C14</stp>
        <tr r="N73" s="1"/>
      </tp>
      <tp t="s">
        <v>N</v>
        <stp/>
        <stp>##V3_BDPV12</stp>
        <stp>ED984069 Corp</stp>
        <stp>green_bond_loan_indicator</stp>
        <stp>[hybrids_03.xlsx]tkrBBG!R189C21</stp>
        <tr r="U189" s="1"/>
      </tp>
      <tp t="s">
        <v>EUR</v>
        <stp/>
        <stp>##V3_BDPV12</stp>
        <stp>EK834863 Corp</stp>
        <stp>crncy</stp>
        <stp>[hybrids_03.xlsx]tkrBBG!R6C12</stp>
        <tr r="L6" s="1"/>
      </tp>
      <tp t="s">
        <v>N</v>
        <stp/>
        <stp>##V3_BDPV12</stp>
        <stp>AN880326 Corp</stp>
        <stp>green_bond_loan_indicator</stp>
        <stp>[hybrids_03.xlsx]tkrBBG!R158C21</stp>
        <tr r="U158" s="1"/>
      </tp>
      <tp t="s">
        <v>N</v>
        <stp/>
        <stp>##V3_BDPV12</stp>
        <stp>AN880322 Corp</stp>
        <stp>green_bond_loan_indicator</stp>
        <stp>[hybrids_03.xlsx]tkrBBG!R153C21</stp>
        <tr r="U153" s="1"/>
      </tp>
      <tp t="s">
        <v>N</v>
        <stp/>
        <stp>##V3_BDPV12</stp>
        <stp>BK293686 Corp</stp>
        <stp>green_bond_loan_indicator</stp>
        <stp>[hybrids_03.xlsx]tkrBBG!R138C21</stp>
        <tr r="U138" s="1"/>
      </tp>
      <tp t="s">
        <v>N</v>
        <stp/>
        <stp>##V3_BDPV12</stp>
        <stp>EK024610 Corp</stp>
        <stp>green_bond_loan_indicator</stp>
        <stp>[hybrids_03.xlsx]tkrBBG!R101C21</stp>
        <tr r="U101" s="1"/>
      </tp>
      <tp t="s">
        <v>Basic Materials</v>
        <stp/>
        <stp>##V3_BDPV12</stp>
        <stp>BJ736567 Corp</stp>
        <stp>industry_sector</stp>
        <stp>[hybrids_03.xlsx]tkrBBG!R10C14</stp>
        <tr r="N10" s="1"/>
      </tp>
      <tp t="s">
        <v>BB+</v>
        <stp/>
        <stp>##V3_BDPV12</stp>
        <stp>FR0011697010 Corp</stp>
        <stp>bb_composite</stp>
        <stp>[hybrids_03.xlsx]maturity!R6C5</stp>
        <tr r="E6" s="7"/>
      </tp>
      <tp t="s">
        <v>BBB-</v>
        <stp/>
        <stp>##V3_BDPV12</stp>
        <stp>XS1115490523 Corp</stp>
        <stp>bb_composite</stp>
        <stp>[hybrids_03.xlsx]maturity!R6C5</stp>
        <tr r="E6" s="7"/>
      </tp>
      <tp t="s">
        <v>N</v>
        <stp/>
        <stp>##V3_BDPV12</stp>
        <stp>AS640422 Corp</stp>
        <stp>green_bond_loan_indicator</stp>
        <stp>[hybrids_03.xlsx]tkrBBG!R117C21</stp>
        <tr r="U117" s="1"/>
      </tp>
      <tp t="s">
        <v>Y</v>
        <stp/>
        <stp>##V3_BDPV12</stp>
        <stp>AR810587 Corp</stp>
        <stp>green_bond_loan_indicator</stp>
        <stp>[hybrids_03.xlsx]tkrBBG!R125C21</stp>
        <tr r="U125" s="1"/>
      </tp>
      <tp t="s">
        <v>N</v>
        <stp/>
        <stp>##V3_BDPV12</stp>
        <stp>AS640440 Corp</stp>
        <stp>green_bond_loan_indicator</stp>
        <stp>[hybrids_03.xlsx]tkrBBG!R120C21</stp>
        <tr r="U120" s="1"/>
      </tp>
      <tp t="s">
        <v>#N/A N/A</v>
        <stp/>
        <stp>##V3_BDPV12</stp>
        <stp>XS1582433428 Corp</stp>
        <stp>bb_composite</stp>
        <stp>[hybrids_03.xlsx]maturity!R6C5</stp>
        <tr r="E6" s="7"/>
      </tp>
      <tp>
        <v>199.15451724137927</v>
        <stp/>
        <stp>##V3_BDPV12</stp>
        <stp>XS1721244371 Corp</stp>
        <stp>interval_avg</stp>
        <stp>[hybrids_03.xlsx]sectorTable!R33C31</stp>
        <stp>calc_interval=30d</stp>
        <stp>market_data_override=sp210</stp>
        <tr r="AE33" s="3"/>
      </tp>
      <tp t="s">
        <v>BBB-</v>
        <stp/>
        <stp>##V3_BDPV12</stp>
        <stp>XS1498442521 Corp</stp>
        <stp>bb_composite</stp>
        <stp>[hybrids_03.xlsx]maturity!R6C5</stp>
        <tr r="E6" s="7"/>
      </tp>
      <tp t="s">
        <v>BBB-</v>
        <stp/>
        <stp>##V3_BDPV12</stp>
        <stp>XS1491364953 Corp</stp>
        <stp>bb_composite</stp>
        <stp>[hybrids_03.xlsx]maturity!R6C5</stp>
        <tr r="E6" s="7"/>
      </tp>
      <tp t="s">
        <v>BB+</v>
        <stp/>
        <stp>##V3_BDPV12</stp>
        <stp>XS1216020161 Corp</stp>
        <stp>bb_composite</stp>
        <stp>[hybrids_03.xlsx]maturity!R6C5</stp>
        <tr r="E6" s="7"/>
      </tp>
      <tp t="s">
        <v>BB+</v>
        <stp/>
        <stp>##V3_BDPV12</stp>
        <stp>XS1207054666 Corp</stp>
        <stp>bb_composite</stp>
        <stp>[hybrids_03.xlsx]maturity!R6C5</stp>
        <tr r="E6" s="7"/>
      </tp>
      <tp t="s">
        <v>NR</v>
        <stp/>
        <stp>##V3_BDPV12</stp>
        <stp>DE000A161W62 Corp</stp>
        <stp>bb_composite</stp>
        <stp>[hybrids_03.xlsx]maturity!R6C5</stp>
        <tr r="E6" s="7"/>
      </tp>
      <tp>
        <v>239.53298837209303</v>
        <stp/>
        <stp>##V3_BDPV12</stp>
        <stp>XS1721244371 Corp</stp>
        <stp>interval_avg</stp>
        <stp>[hybrids_03.xlsx]sectorTable!R33C32</stp>
        <stp>calc_interval=90d</stp>
        <stp>market_data_override=sp210</stp>
        <tr r="AF33" s="3"/>
      </tp>
      <tp t="s">
        <v>N</v>
        <stp/>
        <stp>##V3_BDPV12</stp>
        <stp>AZ920495 Corp</stp>
        <stp>green_bond_loan_indicator</stp>
        <stp>[hybrids_03.xlsx]tkrBBG!R194C21</stp>
        <tr r="U194" s="1"/>
      </tp>
      <tp>
        <v>471.428</v>
        <stp/>
        <stp>##V3_BDPV12</stp>
        <stp>XS1048428012 Corp</stp>
        <stp>interval_high</stp>
        <stp>[hybrids_03.xlsx]issuerTable!R4C18</stp>
        <stp>calc_interval=30d</stp>
        <stp>market_data_override=sp210</stp>
        <tr r="R4" s="5"/>
      </tp>
      <tp>
        <v>410.97</v>
        <stp/>
        <stp>##V3_BDPV12</stp>
        <stp>XS1048428442 Corp</stp>
        <stp>interval_high</stp>
        <stp>[hybrids_03.xlsx]issuerTable!R4C18</stp>
        <stp>calc_interval=30d</stp>
        <stp>market_data_override=sp210</stp>
        <tr r="R4" s="5"/>
      </tp>
      <tp t="s">
        <v>BBB-</v>
        <stp/>
        <stp>##V3_BDPV12</stp>
        <stp>AO148682 Corp</stp>
        <stp>rtg_sp</stp>
        <stp>[hybrids_03.xlsx]tkrBBG!R20C19</stp>
        <tr r="S20" s="1"/>
      </tp>
      <tp t="s">
        <v>BBB-</v>
        <stp/>
        <stp>##V3_BDPV12</stp>
        <stp>AM938782 Corp</stp>
        <stp>rtg_sp</stp>
        <stp>[hybrids_03.xlsx]tkrBBG!R59C19</stp>
        <tr r="S59" s="1"/>
      </tp>
      <tp t="s">
        <v>BB+</v>
        <stp/>
        <stp>##V3_BDPV12</stp>
        <stp>AR738797 Corp</stp>
        <stp>rtg_sp</stp>
        <stp>[hybrids_03.xlsx]tkrBBG!R75C19</stp>
        <tr r="S75" s="1"/>
      </tp>
      <tp t="s">
        <v>BB+</v>
        <stp/>
        <stp>##V3_BDPV12</stp>
        <stp>AR738776 Corp</stp>
        <stp>rtg_sp</stp>
        <stp>[hybrids_03.xlsx]tkrBBG!R72C19</stp>
        <tr r="S72" s="1"/>
      </tp>
      <tp>
        <v>332.053</v>
        <stp/>
        <stp>##V3_BDPV12</stp>
        <stp>XS1629774230 Corp</stp>
        <stp>interval_low</stp>
        <stp>[hybrids_03.xlsx]issuerTable!R4C17</stp>
        <stp>calc_interval=30d</stp>
        <stp>market_data_override=sp210</stp>
        <tr r="Q4" s="5"/>
      </tp>
      <tp>
        <v>282.30399999999997</v>
        <stp/>
        <stp>##V3_BDPV12</stp>
        <stp>XS1799938995 Corp</stp>
        <stp>interval_low</stp>
        <stp>[hybrids_03.xlsx]issuerTable!R4C17</stp>
        <stp>calc_interval=30d</stp>
        <stp>market_data_override=sp210</stp>
        <tr r="Q4" s="5"/>
      </tp>
      <tp t="s">
        <v>BBB-</v>
        <stp/>
        <stp>##V3_BDPV12</stp>
        <stp>AZ018655 Corp</stp>
        <stp>rtg_sp</stp>
        <stp>[hybrids_03.xlsx]tkrBBG!R16C19</stp>
        <tr r="S16" s="1"/>
      </tp>
      <tp t="s">
        <v>BBB+</v>
        <stp/>
        <stp>##V3_BDPV12</stp>
        <stp>AZ208021 Corp</stp>
        <stp>rtg_sp</stp>
        <stp>[hybrids_03.xlsx]tkrBBG!R13C19</stp>
        <tr r="S13" s="1"/>
      </tp>
      <tp t="s">
        <v>EDPPL 1.7 07/20/80</v>
        <stp/>
        <stp>##V3_BDPV12</stp>
        <stp>ZP454068 Corp</stp>
        <stp>security_name</stp>
        <stp>[hybrids_03.xlsx]sectorTable!R9C6</stp>
        <tr r="F9" s="3"/>
      </tp>
    </main>
    <main first="bofaddin.rtdserver">
      <tp t="e">
        <v>#N/A</v>
        <stp/>
        <stp>BDH|6688155082278328185</stp>
        <tr r="Z31" s="3"/>
      </tp>
    </main>
    <main first="bofaddin.rtdserver">
      <tp t="e">
        <v>#N/A</v>
        <stp/>
        <stp>BDH|4801851274305680810</stp>
        <tr r="U472" s="5"/>
        <tr r="U470" s="5"/>
        <tr r="AA33" s="3"/>
      </tp>
    </main>
    <main first="bofaddin.rtdserver">
      <tp t="e">
        <v>#N/A</v>
        <stp/>
        <stp>BDH|2955264880788734678</stp>
        <tr r="D74" s="10"/>
      </tp>
    </main>
    <main first="bofaddin.rtdserver">
      <tp t="s">
        <v>#N/A N/A</v>
        <stp/>
        <stp>BDH|7451688673132591266</stp>
        <tr r="U209" s="5"/>
        <tr r="T218" s="5"/>
        <tr r="T210" s="5"/>
      </tp>
    </main>
    <main first="bofaddin.rtdserver">
      <tp t="e">
        <v>#N/A</v>
        <stp/>
        <stp>BDH|7261328049850957620</stp>
        <tr r="V13" s="3"/>
      </tp>
    </main>
    <main first="bofaddin.rtdserver">
      <tp t="e">
        <v>#N/A</v>
        <stp/>
        <stp>BDH|8241413196842473121</stp>
        <tr r="D68" s="10"/>
      </tp>
    </main>
    <main first="bofaddin.rtdserver">
      <tp t="e">
        <v>#N/A</v>
        <stp/>
        <stp>BDH|5676263496931690903</stp>
        <tr r="D195" s="10"/>
      </tp>
    </main>
    <main first="bofaddin.rtdserver">
      <tp t="e">
        <v>#N/A</v>
        <stp/>
        <stp>BDH|2227822035337344876</stp>
        <tr r="U5" s="3"/>
      </tp>
      <tp t="e">
        <v>#N/A</v>
        <stp/>
        <stp>BDH|9882775082903418383</stp>
        <tr r="D137" s="10"/>
      </tp>
      <tp t="e">
        <v>#N/A</v>
        <stp/>
        <stp>BDH|6967425279651264218</stp>
        <tr r="F37" s="13"/>
        <tr r="F37" s="14"/>
      </tp>
    </main>
    <main first="bofaddin.rtdserver">
      <tp t="e">
        <v>#N/A</v>
        <stp/>
        <stp>BDH|2258384572516990678</stp>
        <tr r="D155" s="10"/>
        <tr r="E155" s="10"/>
        <tr r="F155" s="10"/>
      </tp>
      <tp t="e">
        <v>#N/A</v>
        <stp/>
        <stp>BDH|5915586571836074778</stp>
        <tr r="V14" s="3"/>
      </tp>
    </main>
    <main first="bloomberg.rtd">
      <tp t="s">
        <v>22/01/2025</v>
        <stp/>
        <stp>##V3_BDPV12</stp>
        <stp>ZQ099270 Corp</stp>
        <stp>nxt_call_dt</stp>
        <stp>[hybrids_03.xlsx]sectorTable!R29C7</stp>
        <tr r="G29" s="3"/>
      </tp>
    </main>
    <main first="bofaddin.rtdserver">
      <tp t="e">
        <v>#N/A</v>
        <stp/>
        <stp>BDH|4131739606820376534</stp>
        <tr r="D162" s="10"/>
      </tp>
    </main>
    <main first="bofaddin.rtdserver">
      <tp t="e">
        <v>#N/A</v>
        <stp/>
        <stp>BDH|7641008867122434502</stp>
        <tr r="D53" s="10"/>
      </tp>
    </main>
    <main first="bloomberg.rtd">
      <tp t="s">
        <v>Energy</v>
        <stp/>
        <stp>##V3_BDPV12</stp>
        <stp>BJ814648 Corp</stp>
        <stp>industry_sector</stp>
        <stp>[hybrids_03.xlsx]tkrBBG!R35C14</stp>
        <tr r="N35" s="1"/>
      </tp>
      <tp t="s">
        <v>N</v>
        <stp/>
        <stp>##V3_BDPV12</stp>
        <stp>BJ980938 Corp</stp>
        <stp>green_bond_loan_indicator</stp>
        <stp>[hybrids_03.xlsx]tkrBBG!R160C21</stp>
        <tr r="U160" s="1"/>
      </tp>
      <tp t="s">
        <v>N</v>
        <stp/>
        <stp>##V3_BDPV12</stp>
        <stp>BK290986 Corp</stp>
        <stp>green_bond_loan_indicator</stp>
        <stp>[hybrids_03.xlsx]tkrBBG!R136C21</stp>
        <tr r="U136" s="1"/>
      </tp>
      <tp t="s">
        <v>N</v>
        <stp/>
        <stp>##V3_BDPV12</stp>
        <stp>EK117900 Corp</stp>
        <stp>green_bond_loan_indicator</stp>
        <stp>[hybrids_03.xlsx]tkrBBG!R104C21</stp>
        <tr r="U104" s="1"/>
      </tp>
      <tp t="s">
        <v>N</v>
        <stp/>
        <stp>##V3_BDPV12</stp>
        <stp>EK117900 Corp</stp>
        <stp>green_bond_loan_indicator</stp>
        <stp>[hybrids_03.xlsx]tkrBBG!R105C21</stp>
        <tr r="U105" s="1"/>
      </tp>
      <tp t="s">
        <v>Basic Materials</v>
        <stp/>
        <stp>##V3_BDPV12</stp>
        <stp>QJ190690 Corp</stp>
        <stp>industry_sector</stp>
        <stp>[hybrids_03.xlsx]tkrBBG!R48C14</stp>
        <tr r="N48" s="1"/>
      </tp>
      <tp t="s">
        <v>N</v>
        <stp/>
        <stp>##V3_BDPV12</stp>
        <stp>EK027221 Corp</stp>
        <stp>green_bond_loan_indicator</stp>
        <stp>[hybrids_03.xlsx]tkrBBG!R103C21</stp>
        <tr r="U103" s="1"/>
      </tp>
      <tp t="s">
        <v>N</v>
        <stp/>
        <stp>##V3_BDPV12</stp>
        <stp>EJ817236 Corp</stp>
        <stp>green_bond_loan_indicator</stp>
        <stp>[hybrids_03.xlsx]tkrBBG!R121C21</stp>
        <tr r="U121" s="1"/>
      </tp>
      <tp t="s">
        <v>N</v>
        <stp/>
        <stp>##V3_BDPV12</stp>
        <stp>EK337178 Corp</stp>
        <stp>green_bond_loan_indicator</stp>
        <stp>[hybrids_03.xlsx]tkrBBG!R162C21</stp>
        <tr r="U162" s="1"/>
      </tp>
      <tp t="s">
        <v>N</v>
        <stp/>
        <stp>##V3_BDPV12</stp>
        <stp>BJ980509 Corp</stp>
        <stp>green_bond_loan_indicator</stp>
        <stp>[hybrids_03.xlsx]tkrBBG!R156C21</stp>
        <tr r="U156" s="1"/>
      </tp>
      <tp t="s">
        <v>BBB-</v>
        <stp/>
        <stp>##V3_BDPV12</stp>
        <stp>XS1196714429 Corp</stp>
        <stp>bb_composite</stp>
        <stp>[hybrids_03.xlsx]maturity!R6C5</stp>
        <tr r="E6" s="7"/>
      </tp>
      <tp t="s">
        <v>A-</v>
        <stp/>
        <stp>##V3_BDPV12</stp>
        <stp>XS1413581205 Corp</stp>
        <stp>bb_composite</stp>
        <stp>[hybrids_03.xlsx]maturity!R6C5</stp>
        <tr r="E6" s="7"/>
      </tp>
      <tp t="s">
        <v>BBB-</v>
        <stp/>
        <stp>##V3_BDPV12</stp>
        <stp>XS0954674825 Corp</stp>
        <stp>bb_composite</stp>
        <stp>[hybrids_03.xlsx]maturity!R6C5</stp>
        <tr r="E6" s="7"/>
      </tp>
      <tp t="s">
        <v>N</v>
        <stp/>
        <stp>##V3_BDPV12</stp>
        <stp>AQ713600 Corp</stp>
        <stp>green_bond_loan_indicator</stp>
        <stp>[hybrids_03.xlsx]tkrBBG!R179C21</stp>
        <tr r="U179" s="1"/>
      </tp>
      <tp t="s">
        <v>BBB-</v>
        <stp/>
        <stp>##V3_BDPV12</stp>
        <stp>XS1048428012 Corp</stp>
        <stp>bb_composite</stp>
        <stp>[hybrids_03.xlsx]maturity!R6C5</stp>
        <tr r="E6" s="7"/>
      </tp>
      <tp t="s">
        <v>BBB-</v>
        <stp/>
        <stp>##V3_BDPV12</stp>
        <stp>XS1206540806 Corp</stp>
        <stp>bb_composite</stp>
        <stp>[hybrids_03.xlsx]maturity!R6C5</stp>
        <tr r="E6" s="7"/>
      </tp>
      <tp t="s">
        <v>BBB+</v>
        <stp/>
        <stp>##V3_BDPV12</stp>
        <stp>XS1309437215 Corp</stp>
        <stp>bb_composite</stp>
        <stp>[hybrids_03.xlsx]maturity!R6C5</stp>
        <tr r="E6" s="7"/>
      </tp>
      <tp t="s">
        <v>BBB-</v>
        <stp/>
        <stp>##V3_BDPV12</stp>
        <stp>XS1572349865 Corp</stp>
        <stp>bb_composite</stp>
        <stp>[hybrids_03.xlsx]maturity!R6C5</stp>
        <tr r="E6" s="7"/>
      </tp>
    </main>
    <main first="bofaddin.rtdserver">
      <tp t="e">
        <v>#N/A</v>
        <stp/>
        <stp>BDH|89948289029283342</stp>
        <tr r="U35" s="3"/>
      </tp>
    </main>
    <main first="bloomberg.rtd">
      <tp t="s">
        <v>EUR</v>
        <stp/>
        <stp>##V3_BDPV12</stp>
        <stp>XS1323897725 Corp</stp>
        <stp>crncy</stp>
        <stp>[hybrids_03.xlsx]sectorTable!R4C18</stp>
        <tr r="R4" s="3"/>
      </tp>
    </main>
    <main first="bofaddin.rtdserver">
      <tp t="e">
        <v>#N/A</v>
        <stp/>
        <stp>BDH|5876622102927123325</stp>
        <tr r="D196" s="10"/>
      </tp>
      <tp t="e">
        <v>#N/A</v>
        <stp/>
        <stp>BDH|2057183156710047159</stp>
        <tr r="AA19" s="3"/>
      </tp>
    </main>
    <main first="bofaddin.rtdserver">
      <tp t="e">
        <v>#N/A</v>
        <stp/>
        <stp>BDH|3213992548320374986</stp>
        <tr r="U25" s="3"/>
      </tp>
    </main>
    <main first="bofaddin.rtdserver">
      <tp t="s">
        <v>#N/A N/A</v>
        <stp/>
        <stp>BDH|4328041568771768460</stp>
        <tr r="O117" s="5"/>
      </tp>
      <tp t="e">
        <v>#N/A</v>
        <stp/>
        <stp>BDH|7521432201554002093</stp>
        <tr r="U19" s="3"/>
      </tp>
    </main>
    <main first="bofaddin.rtdserver">
      <tp t="e">
        <v>#N/A</v>
        <stp/>
        <stp>BDH|7389694799967924854</stp>
        <tr r="D19" s="10"/>
      </tp>
    </main>
    <main first="bofaddin.rtdserver">
      <tp t="e">
        <v>#N/A</v>
        <stp/>
        <stp>BDH|6967389339319713838</stp>
        <tr r="U26" s="3"/>
      </tp>
    </main>
    <main first="bofaddin.rtdserver">
      <tp t="s">
        <v>#N/A N/A</v>
        <stp/>
        <stp>BDH|1284536220879523865</stp>
        <tr r="F36" s="15"/>
      </tp>
    </main>
    <main first="bofaddin.rtdserver">
      <tp t="s">
        <v>#N/A N/A</v>
        <stp/>
        <stp>BDH|6220386284908807266</stp>
        <tr r="P119" s="5"/>
        <tr r="O120" s="5"/>
      </tp>
    </main>
    <main first="bofaddin.rtdserver">
      <tp t="s">
        <v>#N/A N/A</v>
        <stp/>
        <stp>BDH|6772484758405269544</stp>
        <tr r="U236" s="5"/>
        <tr r="U242" s="5"/>
      </tp>
    </main>
    <main first="bloomberg.rtd">
      <tp t="s">
        <v>18/07/2029</v>
        <stp/>
        <stp>##V3_BDPV12</stp>
        <stp>ZQ100348 Corp</stp>
        <stp>nxt_call_dt</stp>
        <stp>[hybrids_03.xlsx]sectorTable!R29C8</stp>
        <tr r="H29" s="3"/>
      </tp>
    </main>
    <main first="bofaddin.rtdserver">
      <tp t="e">
        <v>#N/A</v>
        <stp/>
        <stp>BDH|9204199694176004099</stp>
        <tr r="D122" s="10"/>
      </tp>
      <tp t="s">
        <v>#N/A N/A</v>
        <stp/>
        <stp>BDH|9621401479124095991</stp>
        <tr r="P312" s="5"/>
        <tr r="P306" s="5"/>
      </tp>
    </main>
    <main first="bofaddin.rtdserver">
      <tp t="e">
        <v>#N/A</v>
        <stp/>
        <stp>BDH|5052534326154511151</stp>
        <tr r="Z12" s="3"/>
      </tp>
      <tp t="s">
        <v>#N/A N/A</v>
        <stp/>
        <stp>BDH|5821269988890316807</stp>
        <tr r="U380" s="5"/>
        <tr r="U374" s="5"/>
      </tp>
      <tp t="e">
        <v>#N/A</v>
        <stp/>
        <stp>BDH|7891370521114959528</stp>
        <tr r="U14" s="3"/>
      </tp>
      <tp t="s">
        <v>#N/A N/A</v>
        <stp/>
        <stp>BDH|1775510426162460316</stp>
        <tr r="P282" s="5"/>
        <tr r="P288" s="5"/>
      </tp>
      <tp t="e">
        <v>#N/A</v>
        <stp/>
        <stp>BDH|9858255986934818063</stp>
        <tr r="AA27" s="3"/>
      </tp>
    </main>
    <main first="bloomberg.rtd">
      <tp t="s">
        <v>EUR</v>
        <stp/>
        <stp>##V3_BDPV12</stp>
        <stp>EJ917655 Corp</stp>
        <stp>crncy</stp>
        <stp>[hybrids_03.xlsx]tkrBBG!R3C12</stp>
        <tr r="L3" s="1"/>
      </tp>
      <tp t="s">
        <v>EUR</v>
        <stp/>
        <stp>##V3_BDPV12</stp>
        <stp>QJ937853 Corp</stp>
        <stp>crncy</stp>
        <stp>[hybrids_03.xlsx]tkrBBG!R2C12</stp>
        <tr r="L2" s="1"/>
      </tp>
      <tp t="s">
        <v>Basic Materials</v>
        <stp/>
        <stp>##V3_BDPV12</stp>
        <stp>EK545606 Corp</stp>
        <stp>industry_sector</stp>
        <stp>[hybrids_03.xlsx]tkrBBG!R15C14</stp>
        <tr r="N15" s="1"/>
      </tp>
      <tp t="s">
        <v>N</v>
        <stp/>
        <stp>##V3_BDPV12</stp>
        <stp>EJ516173 Corp</stp>
        <stp>green_bond_loan_indicator</stp>
        <stp>[hybrids_03.xlsx]tkrBBG!R100C21</stp>
        <tr r="U100" s="1"/>
      </tp>
      <tp t="s">
        <v>N</v>
        <stp/>
        <stp>##V3_BDPV12</stp>
        <stp>AO262498 Corp</stp>
        <stp>green_bond_loan_indicator</stp>
        <stp>[hybrids_03.xlsx]tkrBBG!R195C21</stp>
        <tr r="U195" s="1"/>
      </tp>
      <tp t="s">
        <v>N</v>
        <stp/>
        <stp>##V3_BDPV12</stp>
        <stp>AO262515 Corp</stp>
        <stp>green_bond_loan_indicator</stp>
        <stp>[hybrids_03.xlsx]tkrBBG!R196C21</stp>
        <tr r="U196" s="1"/>
      </tp>
      <tp t="s">
        <v>Basic Materials</v>
        <stp/>
        <stp>##V3_BDPV12</stp>
        <stp>QJ937853 Corp</stp>
        <stp>industry_sector</stp>
        <stp>[hybrids_03.xlsx]tkrBBG!R2C14</stp>
        <tr r="N2" s="1"/>
      </tp>
      <tp t="s">
        <v>BBB-</v>
        <stp/>
        <stp>##V3_BDPV12</stp>
        <stp>XS1028597315 Corp</stp>
        <stp>bb_composite</stp>
        <stp>[hybrids_03.xlsx]maturity!R6C5</stp>
        <tr r="E6" s="7"/>
      </tp>
      <tp t="s">
        <v>N</v>
        <stp/>
        <stp>##V3_BDPV12</stp>
        <stp>AS322477 Corp</stp>
        <stp>green_bond_loan_indicator</stp>
        <stp>[hybrids_03.xlsx]tkrBBG!R186C21</stp>
        <tr r="U186" s="1"/>
      </tp>
      <tp t="s">
        <v>Basic Materials</v>
        <stp/>
        <stp>##V3_BDPV12</stp>
        <stp>QJ937566 Corp</stp>
        <stp>industry_sector</stp>
        <stp>[hybrids_03.xlsx]tkrBBG!R5C14</stp>
        <tr r="N5" s="1"/>
      </tp>
      <tp t="s">
        <v>BBB</v>
        <stp/>
        <stp>##V3_BDPV12</stp>
        <stp>XS1152338072 Corp</stp>
        <stp>bb_composite</stp>
        <stp>[hybrids_03.xlsx]maturity!R6C5</stp>
        <tr r="E6" s="7"/>
      </tp>
      <tp>
        <v>348.66</v>
        <stp/>
        <stp>##V3_BDPV12</stp>
        <stp>XS1799939027 Corp</stp>
        <stp>interval_low</stp>
        <stp>[hybrids_03.xlsx]issuerTable!R4C17</stp>
        <stp>calc_interval=30d</stp>
        <stp>market_data_override=sp210</stp>
        <tr r="Q4" s="5"/>
      </tp>
      <tp t="s">
        <v>EUR</v>
        <stp/>
        <stp>##V3_BDPV12</stp>
        <stp>XS2187689034 Corp</stp>
        <stp>crncy</stp>
        <stp>[hybrids_03.xlsx]issuerTable!R9C5</stp>
        <tr r="E9" s="5"/>
      </tp>
      <tp t="s">
        <v>EUR</v>
        <stp/>
        <stp>##V3_BDPV12</stp>
        <stp>FR0013399177 Corp</stp>
        <stp>crncy</stp>
        <stp>[hybrids_03.xlsx]sectorTable!R7C17</stp>
        <tr r="Q7" s="3"/>
      </tp>
      <tp>
        <v>750000000</v>
        <stp/>
        <stp>##V3_BDPV12</stp>
        <stp>ZQ513315 Corp</stp>
        <stp>amt_outstanding</stp>
        <stp>[hybrids_03.xlsx]tkrBBG!R9C13</stp>
        <tr r="M9" s="1"/>
      </tp>
    </main>
    <main first="bofaddin.rtdserver">
      <tp t="e">
        <v>#N/A</v>
        <stp/>
        <stp>BDH|2272068922939516998</stp>
        <tr r="D128" s="10"/>
      </tp>
    </main>
    <main first="bofaddin.rtdserver">
      <tp t="e">
        <v>#N/A</v>
        <stp/>
        <stp>BDH|3953369784751796940</stp>
        <tr r="V8" s="3"/>
      </tp>
    </main>
    <main first="bofaddin.rtdserver">
      <tp t="e">
        <v>#N/A</v>
        <stp/>
        <stp>BDH|4421650078100460534</stp>
        <tr r="D70" s="10"/>
      </tp>
      <tp t="e">
        <v>#N/A</v>
        <stp/>
        <stp>BDH|2058719101935772093</stp>
        <tr r="D165" s="10"/>
      </tp>
      <tp t="e">
        <v>#N/A</v>
        <stp/>
        <stp>BDH|8885248682037469547</stp>
        <tr r="D50" s="10"/>
      </tp>
      <tp t="e">
        <v>#N/A</v>
        <stp/>
        <stp>BDH|5772580086990434831</stp>
        <tr r="D22" s="10"/>
      </tp>
      <tp t="e">
        <v>#N/A</v>
        <stp/>
        <stp>BDH|5689460251702738683</stp>
        <tr r="U15" s="3"/>
      </tp>
    </main>
    <main first="bofaddin.rtdserver">
      <tp t="e">
        <v>#N/A</v>
        <stp/>
        <stp>BDH|2495735058540643063</stp>
        <tr r="U30" s="3"/>
      </tp>
    </main>
    <main first="bofaddin.rtdserver">
      <tp t="e">
        <v>#N/A</v>
        <stp/>
        <stp>BDH|7945012720092021748</stp>
        <tr r="D176" s="10"/>
      </tp>
    </main>
    <main first="bofaddin.rtdserver">
      <tp t="e">
        <v>#N/A</v>
        <stp/>
        <stp>BDH|3256692224715567274</stp>
        <tr r="D116" s="10"/>
      </tp>
      <tp t="e">
        <v>#N/A</v>
        <stp/>
        <stp>BDH|5981737761523739710</stp>
        <tr r="D129" s="10"/>
      </tp>
    </main>
    <main first="bofaddin.rtdserver">
      <tp t="s">
        <v>#N/A N/A</v>
        <stp/>
        <stp>BDH|7600386144506904616</stp>
        <tr r="O28" s="5"/>
        <tr r="P27" s="5"/>
      </tp>
    </main>
    <main first="bofaddin.rtdserver">
      <tp t="s">
        <v>#N/A N/A</v>
        <stp/>
        <stp>BDH|7075835834079093543</stp>
        <tr r="T399" s="5"/>
        <tr r="T396" s="5"/>
      </tp>
    </main>
    <main first="bofaddin.rtdserver">
      <tp t="e">
        <v>#N/A</v>
        <stp/>
        <stp>BDH|2171491358531207230</stp>
        <tr r="D16" s="10"/>
      </tp>
    </main>
    <main first="bofaddin.rtdserver">
      <tp t="s">
        <v>#N/A N/A</v>
        <stp/>
        <stp>BDH|8686632033915361832</stp>
        <tr r="O80" s="5"/>
      </tp>
      <tp t="s">
        <v>#N/A N/A</v>
        <stp/>
        <stp>BDH|1397267751332018424</stp>
        <tr r="U91" s="5"/>
        <tr r="U84" s="5"/>
        <tr r="T85" s="5"/>
      </tp>
    </main>
    <main first="bloomberg.rtd">
      <tp t="s">
        <v>CALLABLE</v>
        <stp/>
        <stp>##V3_BDPV12</stp>
        <stp>ZQ513315 Corp</stp>
        <stp>mty_typ</stp>
        <stp>[hybrids_03.xlsx]tkrBBG!R9C11</stp>
        <tr r="K9" s="1"/>
      </tp>
    </main>
    <main first="bofaddin.rtdserver">
      <tp t="e">
        <v>#N/A</v>
        <stp/>
        <stp>BDH|9759868026277058403</stp>
        <tr r="D124" s="10"/>
      </tp>
      <tp t="e">
        <v>#N/A</v>
        <stp/>
        <stp>BDH|6988205942436982659</stp>
        <tr r="D98" s="10"/>
      </tp>
    </main>
    <main first="bofaddin.rtdserver">
      <tp t="e">
        <v>#N/A</v>
        <stp/>
        <stp>BDH|4113009672771186264</stp>
        <tr r="T179" s="5"/>
        <tr r="U178" s="5"/>
        <tr r="Z15" s="3"/>
      </tp>
    </main>
    <main first="bofaddin.rtdserver">
      <tp t="s">
        <v>#N/A N/A</v>
        <stp/>
        <stp>BDH|5085727653317088043</stp>
        <tr r="T470" s="5"/>
        <tr r="U469" s="5"/>
      </tp>
    </main>
    <main first="bloomberg.rtd">
      <tp t="s">
        <v>31/03/2024</v>
        <stp/>
        <stp>##V3_BDPV12</stp>
        <stp>XS1050461034 Corp</stp>
        <stp>nxt_call_dt</stp>
        <stp>[hybrids_03.xlsx]telefo!R35C5</stp>
        <tr r="E35" s="15"/>
      </tp>
      <tp t="s">
        <v>EUR</v>
        <stp/>
        <stp>##V3_BDPV12</stp>
        <stp>AV915324 Corp</stp>
        <stp>crncy</stp>
        <stp>[hybrids_03.xlsx]tkrBBG!R4C12</stp>
        <tr r="L4" s="1"/>
      </tp>
      <tp t="s">
        <v>05/02/2027</v>
        <stp/>
        <stp>##V3_BDPV12</stp>
        <stp>XS2109819859 Corp</stp>
        <stp>nxt_call_dt</stp>
        <stp>[hybrids_03.xlsx]telefo!R38C5</stp>
        <tr r="E38" s="15"/>
      </tp>
      <tp t="s">
        <v>N</v>
        <stp/>
        <stp>##V3_BDPV12</stp>
        <stp>EK131372 Corp</stp>
        <stp>green_bond_loan_indicator</stp>
        <stp>[hybrids_03.xlsx]tkrBBG!R157C21</stp>
        <tr r="U157" s="1"/>
      </tp>
      <tp t="s">
        <v>N</v>
        <stp/>
        <stp>##V3_BDPV12</stp>
        <stp>EK131366 Corp</stp>
        <stp>green_bond_loan_indicator</stp>
        <stp>[hybrids_03.xlsx]tkrBBG!R151C21</stp>
        <tr r="U151" s="1"/>
      </tp>
      <tp t="s">
        <v>Basic Materials</v>
        <stp/>
        <stp>##V3_BDPV12</stp>
        <stp>QJ191077 Corp</stp>
        <stp>industry_sector</stp>
        <stp>[hybrids_03.xlsx]tkrBBG!R52C14</stp>
        <tr r="N52" s="1"/>
      </tp>
      <tp t="s">
        <v>N</v>
        <stp/>
        <stp>##V3_BDPV12</stp>
        <stp>EJ891119 Corp</stp>
        <stp>green_bond_loan_indicator</stp>
        <stp>[hybrids_03.xlsx]tkrBBG!R190C21</stp>
        <tr r="U190" s="1"/>
      </tp>
      <tp t="s">
        <v>Consumer, Non-cyclical</v>
        <stp/>
        <stp>##V3_BDPV12</stp>
        <stp>EK634166 Corp</stp>
        <stp>industry_sector</stp>
        <stp>[hybrids_03.xlsx]tkrBBG!R11C14</stp>
        <tr r="N11" s="1"/>
      </tp>
      <tp t="s">
        <v>N</v>
        <stp/>
        <stp>##V3_BDPV12</stp>
        <stp>EK811633 Corp</stp>
        <stp>green_bond_loan_indicator</stp>
        <stp>[hybrids_03.xlsx]tkrBBG!R152C21</stp>
        <tr r="U152" s="1"/>
      </tp>
      <tp t="s">
        <v>Communications</v>
        <stp/>
        <stp>##V3_BDPV12</stp>
        <stp>AM938782 Corp</stp>
        <stp>industry_sector</stp>
        <stp>[hybrids_03.xlsx]tkrBBG!R59C14</stp>
        <tr r="N59" s="1"/>
      </tp>
      <tp t="s">
        <v>N</v>
        <stp/>
        <stp>##V3_BDPV12</stp>
        <stp>EJ811600 Corp</stp>
        <stp>green_bond_loan_indicator</stp>
        <stp>[hybrids_03.xlsx]tkrBBG!R154C21</stp>
        <tr r="U154" s="1"/>
      </tp>
      <tp t="s">
        <v>N</v>
        <stp/>
        <stp>##V3_BDPV12</stp>
        <stp>EK811579 Corp</stp>
        <stp>green_bond_loan_indicator</stp>
        <stp>[hybrids_03.xlsx]tkrBBG!R161C21</stp>
        <tr r="U161" s="1"/>
      </tp>
      <tp>
        <v>294.5493448275862</v>
        <stp/>
        <stp>##V3_BDPV12</stp>
        <stp>XS1713462403 Corp</stp>
        <stp>interval_avg</stp>
        <stp>[hybrids_03.xlsx]sectorTable!R32C31</stp>
        <stp>calc_interval=30d</stp>
        <stp>market_data_override=sp210</stp>
        <tr r="AE32" s="3"/>
      </tp>
      <tp t="s">
        <v>Y</v>
        <stp/>
        <stp>##V3_BDPV12</stp>
        <stp>AW875570 Corp</stp>
        <stp>green_bond_loan_indicator</stp>
        <stp>[hybrids_03.xlsx]tkrBBG!R147C21</stp>
        <tr r="U147" s="1"/>
      </tp>
      <tp t="s">
        <v>B</v>
        <stp/>
        <stp>##V3_BDPV12</stp>
        <stp>XS0222524372 Corp</stp>
        <stp>bb_composite</stp>
        <stp>[hybrids_03.xlsx]maturity!R6C5</stp>
        <tr r="E6" s="7"/>
      </tp>
      <tp>
        <v>361.97286046511624</v>
        <stp/>
        <stp>##V3_BDPV12</stp>
        <stp>XS1713462403 Corp</stp>
        <stp>interval_avg</stp>
        <stp>[hybrids_03.xlsx]sectorTable!R32C32</stp>
        <stp>calc_interval=90d</stp>
        <stp>market_data_override=sp210</stp>
        <tr r="AF32" s="3"/>
      </tp>
      <tp t="s">
        <v>BB</v>
        <stp/>
        <stp>##V3_BDPV12</stp>
        <stp>XS1405777746 Corp</stp>
        <stp>bb_composite</stp>
        <stp>[hybrids_03.xlsx]maturity!R6C5</stp>
        <tr r="E6" s="7"/>
      </tp>
      <tp t="s">
        <v>BBB-</v>
        <stp/>
        <stp>##V3_BDPV12</stp>
        <stp>XS1629658755 Corp</stp>
        <stp>bb_composite</stp>
        <stp>[hybrids_03.xlsx]maturity!R6C5</stp>
        <tr r="E6" s="7"/>
      </tp>
      <tp>
        <v>426.35356249999995</v>
        <stp/>
        <stp>##V3_BDPV12</stp>
        <stp>XS2187689380 Corp</stp>
        <stp>interval_avg</stp>
        <stp>[hybrids_03.xlsx]issuerTable!R4C13</stp>
        <stp>calc_interval=30d</stp>
        <stp>market_data_override=sp210</stp>
        <tr r="M4" s="5"/>
      </tp>
      <tp t="s">
        <v>EUR</v>
        <stp/>
        <stp>##V3_BDPV12</stp>
        <stp>XS1799938995 Corp</stp>
        <stp>crncy</stp>
        <stp>[hybrids_03.xlsx]issuerTable!R8C5</stp>
        <tr r="E8" s="5"/>
      </tp>
    </main>
    <main first="bloomberg.rtd">
      <tp>
        <v>1000000000</v>
        <stp/>
        <stp>##V3_BDPV12</stp>
        <stp>ZQ512606 Corp</stp>
        <stp>amt_outstanding</stp>
        <stp>[hybrids_03.xlsx]tkrBBG!R8C13</stp>
        <tr r="M8" s="1"/>
      </tp>
    </main>
    <main first="bofaddin.rtdserver">
      <tp t="s">
        <v>#N/A N/A</v>
        <stp/>
        <stp>BDH|5404148574390998274</stp>
        <tr r="O257" s="5"/>
        <tr r="O265" s="5"/>
      </tp>
      <tp t="e">
        <v>#N/A</v>
        <stp/>
        <stp>BDH|3486715332865511389</stp>
        <tr r="D62" s="10"/>
      </tp>
    </main>
    <main first="bofaddin.rtdserver">
      <tp t="s">
        <v>#N/A N/A</v>
        <stp/>
        <stp>BDH|2855083558987957188</stp>
        <tr r="U24" s="5"/>
        <tr r="T25" s="5"/>
      </tp>
    </main>
    <main first="bofaddin.rtdserver">
      <tp t="e">
        <v>#N/A</v>
        <stp/>
        <stp>BDH|6417143248864944685</stp>
        <tr r="D103" s="10"/>
      </tp>
      <tp t="e">
        <v>#N/A</v>
        <stp/>
        <stp>BDH|3982099933404881523</stp>
        <tr r="E159" s="10"/>
        <tr r="D159" s="10"/>
        <tr r="F159" s="10"/>
      </tp>
    </main>
    <main first="bofaddin.rtdserver">
      <tp t="e">
        <v>#N/A</v>
        <stp/>
        <stp>BDH|6234743174300630781</stp>
        <tr r="V12" s="3"/>
      </tp>
      <tp t="s">
        <v>#N/A N/A</v>
        <stp/>
        <stp>BDH|9085166990483221389</stp>
        <tr r="O83" s="5"/>
        <tr r="P82" s="5"/>
        <tr r="O94" s="5"/>
      </tp>
      <tp t="e">
        <v>#N/A</v>
        <stp/>
        <stp>BDH|3994150405427219475</stp>
        <tr r="D182" s="10"/>
      </tp>
    </main>
    <main first="bofaddin.rtdserver">
      <tp t="e">
        <v>#N/A</v>
        <stp/>
        <stp>BDH|1994350945115396277</stp>
        <tr r="U128" s="5"/>
        <tr r="U121" s="5"/>
        <tr r="AA28" s="3"/>
      </tp>
    </main>
    <main first="bloomberg.rtd">
      <tp t="s">
        <v>CALLABLE</v>
        <stp/>
        <stp>##V3_BDPV12</stp>
        <stp>ZQ512606 Corp</stp>
        <stp>mty_typ</stp>
        <stp>[hybrids_03.xlsx]tkrBBG!R8C11</stp>
        <tr r="K8" s="1"/>
      </tp>
      <tp t="s">
        <v>01/01/2028</v>
        <stp/>
        <stp>##V3_BDPV12</stp>
        <stp>ZR796862 Corp</stp>
        <stp>nxt_call_dt</stp>
        <stp>[hybrids_03.xlsx]sectorTable!R27C8</stp>
        <tr r="H27" s="3"/>
      </tp>
    </main>
    <main first="bloomberg.rtd">
      <tp t="s">
        <v>08/07/2023</v>
        <stp/>
        <stp>##V3_BDPV12</stp>
        <stp>AR936992 Corp</stp>
        <stp>nxt_call_dt</stp>
        <stp>[hybrids_03.xlsx]sectorTable!R16C7</stp>
        <tr r="G16" s="3"/>
      </tp>
    </main>
    <main first="bofaddin.rtdserver">
      <tp t="s">
        <v>#N/A N/A</v>
        <stp/>
        <stp>BDH|3144128626522491314</stp>
        <tr r="U234" s="5"/>
        <tr r="T235" s="5"/>
      </tp>
    </main>
    <main first="bofaddin.rtdserver">
      <tp t="s">
        <v>#N/A N/A</v>
        <stp/>
        <stp>BDH|2023590467613016385</stp>
        <tr r="T452" s="5"/>
        <tr r="T455" s="5"/>
      </tp>
      <tp t="e">
        <v>#N/A</v>
        <stp/>
        <stp>BDH|5798234364245035562</stp>
        <tr r="D194" s="10"/>
      </tp>
    </main>
    <main first="bofaddin.rtdserver">
      <tp t="e">
        <v>#N/A</v>
        <stp/>
        <stp>BDH|2766310952153586663</stp>
        <tr r="AA5" s="3"/>
      </tp>
    </main>
    <main first="bofaddin.rtdserver">
      <tp t="e">
        <v>#N/A</v>
        <stp/>
        <stp>BDH|1211155600415041436</stp>
        <tr r="D9" s="10"/>
      </tp>
      <tp t="e">
        <v>#N/A</v>
        <stp/>
        <stp>BDH|3516260112351683034</stp>
        <tr r="U358" s="5"/>
        <tr r="U352" s="5"/>
        <tr r="AA13" s="3"/>
      </tp>
      <tp t="s">
        <v>#N/A N/A</v>
        <stp/>
        <stp>BDH|9802921814378943838</stp>
        <tr r="T26" s="5"/>
        <tr r="U25" s="5"/>
      </tp>
    </main>
    <main first="bofaddin.rtdserver">
      <tp t="e">
        <v>#N/A</v>
        <stp/>
        <stp>BDH|6648524212076500568</stp>
        <tr r="D187" s="10"/>
      </tp>
    </main>
    <main first="bloomberg.rtd">
      <tp t="s">
        <v>Energy</v>
        <stp/>
        <stp>##V3_BDPV12</stp>
        <stp>BJ815149 Corp</stp>
        <stp>industry_sector</stp>
        <stp>[hybrids_03.xlsx]tkrBBG!R36C14</stp>
        <tr r="N36" s="1"/>
      </tp>
      <tp t="s">
        <v>Energy</v>
        <stp/>
        <stp>##V3_BDPV12</stp>
        <stp>EK803079 Corp</stp>
        <stp>industry_sector</stp>
        <stp>[hybrids_03.xlsx]tkrBBG!R33C14</stp>
        <tr r="N33" s="1"/>
      </tp>
      <tp t="s">
        <v>N</v>
        <stp/>
        <stp>##V3_BDPV12</stp>
        <stp>EJ530879 Corp</stp>
        <stp>green_bond_loan_indicator</stp>
        <stp>[hybrids_03.xlsx]tkrBBG!R102C21</stp>
        <tr r="U102" s="1"/>
      </tp>
      <tp t="s">
        <v>N</v>
        <stp/>
        <stp>##V3_BDPV12</stp>
        <stp>EK770296 Corp</stp>
        <stp>green_bond_loan_indicator</stp>
        <stp>[hybrids_03.xlsx]tkrBBG!R137C21</stp>
        <tr r="U137" s="1"/>
      </tp>
      <tp t="s">
        <v>N</v>
        <stp/>
        <stp>##V3_BDPV12</stp>
        <stp>AN964724 Corp</stp>
        <stp>green_bond_loan_indicator</stp>
        <stp>[hybrids_03.xlsx]tkrBBG!R181C21</stp>
        <tr r="U181" s="1"/>
      </tp>
      <tp t="s">
        <v>N</v>
        <stp/>
        <stp>##V3_BDPV12</stp>
        <stp>EJ670730 Corp</stp>
        <stp>green_bond_loan_indicator</stp>
        <stp>[hybrids_03.xlsx]tkrBBG!R118C21</stp>
        <tr r="U118" s="1"/>
      </tp>
      <tp t="s">
        <v>Energy</v>
        <stp/>
        <stp>##V3_BDPV12</stp>
        <stp>BK116008 Corp</stp>
        <stp>industry_sector</stp>
        <stp>[hybrids_03.xlsx]tkrBBG!R41C14</stp>
        <tr r="N41" s="1"/>
      </tp>
      <tp t="s">
        <v>N</v>
        <stp/>
        <stp>##V3_BDPV12</stp>
        <stp>AM714338 Corp</stp>
        <stp>green_bond_loan_indicator</stp>
        <stp>[hybrids_03.xlsx]tkrBBG!R139C21</stp>
        <tr r="U139" s="1"/>
      </tp>
      <tp t="s">
        <v>N</v>
        <stp/>
        <stp>##V3_BDPV12</stp>
        <stp>AT214421 Corp</stp>
        <stp>green_bond_loan_indicator</stp>
        <stp>[hybrids_03.xlsx]tkrBBG!R155C21</stp>
        <tr r="U155" s="1"/>
      </tp>
      <tp t="s">
        <v>N</v>
        <stp/>
        <stp>##V3_BDPV12</stp>
        <stp>AT214434 Corp</stp>
        <stp>green_bond_loan_indicator</stp>
        <stp>[hybrids_03.xlsx]tkrBBG!R159C21</stp>
        <tr r="U159" s="1"/>
      </tp>
      <tp>
        <v>254.13506896551726</v>
        <stp/>
        <stp>##V3_BDPV12</stp>
        <stp>XS1713463716 Corp</stp>
        <stp>interval_avg</stp>
        <stp>[hybrids_03.xlsx]sectorTable!R13C31</stp>
        <stp>calc_interval=30d</stp>
        <stp>market_data_override=sp210</stp>
        <tr r="AE13" s="3"/>
      </tp>
      <tp>
        <v>335.86589534883717</v>
        <stp/>
        <stp>##V3_BDPV12</stp>
        <stp>XS1713463716 Corp</stp>
        <stp>interval_avg</stp>
        <stp>[hybrids_03.xlsx]sectorTable!R13C32</stp>
        <stp>calc_interval=90d</stp>
        <stp>market_data_override=sp210</stp>
        <tr r="AF13" s="3"/>
      </tp>
      <tp t="s">
        <v>BBB</v>
        <stp/>
        <stp>##V3_BDPV12</stp>
        <stp>FR0013310505 Corp</stp>
        <stp>bb_composite</stp>
        <stp>[hybrids_03.xlsx]maturity!R6C5</stp>
        <tr r="E6" s="7"/>
      </tp>
      <tp t="s">
        <v>BBB-</v>
        <stp/>
        <stp>##V3_BDPV12</stp>
        <stp>EK508571 Corp</stp>
        <stp>rtg_sp</stp>
        <stp>[hybrids_03.xlsx]tkrBBG!R69C19</stp>
        <tr r="S69" s="1"/>
      </tp>
      <tp t="s">
        <v>BBB-</v>
        <stp/>
        <stp>##V3_BDPV12</stp>
        <stp>EK508523 Corp</stp>
        <stp>rtg_sp</stp>
        <stp>[hybrids_03.xlsx]tkrBBG!R66C19</stp>
        <tr r="S66" s="1"/>
      </tp>
      <tp t="s">
        <v>BBB-</v>
        <stp/>
        <stp>##V3_BDPV12</stp>
        <stp>EK508481 Corp</stp>
        <stp>rtg_sp</stp>
        <stp>[hybrids_03.xlsx]tkrBBG!R63C19</stp>
        <tr r="S63" s="1"/>
      </tp>
      <tp t="s">
        <v>BBB-</v>
        <stp/>
        <stp>##V3_BDPV12</stp>
        <stp>EK848378 Corp</stp>
        <stp>rtg_sp</stp>
        <stp>[hybrids_03.xlsx]tkrBBG!R55C19</stp>
        <tr r="S55" s="1"/>
      </tp>
      <tp t="s">
        <v>BBB+</v>
        <stp/>
        <stp>##V3_BDPV12</stp>
        <stp>EK648265 Corp</stp>
        <stp>rtg_sp</stp>
        <stp>[hybrids_03.xlsx]tkrBBG!R12C19</stp>
        <tr r="S12" s="1"/>
      </tp>
    </main>
    <main first="bloomberg.rtd">
      <tp t="s">
        <v>25/01/2026</v>
        <stp/>
        <stp>##V3_BDPV12</stp>
        <stp>AS146490 Corp</stp>
        <stp>nxt_call_dt</stp>
        <stp>[hybrids_03.xlsx]sectorTable!R39C8</stp>
        <tr r="H39" s="3"/>
      </tp>
    </main>
    <main first="bofaddin.rtdserver">
      <tp t="e">
        <v>#N/A</v>
        <stp/>
        <stp>BDH|7367713979374735144</stp>
        <tr r="D37" s="10"/>
        <tr r="E37" s="10"/>
      </tp>
    </main>
    <main first="bofaddin.rtdserver">
      <tp t="e">
        <v>#N/A</v>
        <stp/>
        <stp>BDH|7666335750776855542</stp>
        <tr r="D178" s="10"/>
      </tp>
    </main>
    <main first="bofaddin.rtdserver">
      <tp t="e">
        <v>#N/A</v>
        <stp/>
        <stp>BDH|4433057749663238140</stp>
        <tr r="U22" s="3"/>
      </tp>
      <tp t="s">
        <v>#N/A N/A</v>
        <stp/>
        <stp>BDH|4884987461829942068</stp>
        <tr r="T208" s="5"/>
        <tr r="T216" s="5"/>
      </tp>
    </main>
    <main first="bofaddin.rtdserver">
      <tp t="e">
        <v>#N/A</v>
        <stp/>
        <stp>BDH|8092738686560278580</stp>
        <tr r="U4" s="3"/>
      </tp>
      <tp t="e">
        <v>#N/A</v>
        <stp/>
        <stp>BDH|3314487929361810657</stp>
        <tr r="U16" s="3"/>
      </tp>
      <tp t="e">
        <v>#N/A</v>
        <stp/>
        <stp>BDH|1485223333002826025</stp>
        <tr r="D138" s="10"/>
      </tp>
    </main>
    <main first="bofaddin.rtdserver">
      <tp t="e">
        <v>#N/A</v>
        <stp/>
        <stp>BDH|8286707397677049374</stp>
        <tr r="D24" s="10"/>
      </tp>
      <tp t="e">
        <v>#N/A</v>
        <stp/>
        <stp>BDH|4099368155055329528</stp>
        <tr r="U265" s="5"/>
        <tr r="U259" s="5"/>
        <tr r="AA4" s="3"/>
      </tp>
    </main>
    <main first="bloomberg.rtd">
      <tp t="s">
        <v>25/07/2023</v>
        <stp/>
        <stp>##V3_BDPV12</stp>
        <stp>AS146424 Corp</stp>
        <stp>nxt_call_dt</stp>
        <stp>[hybrids_03.xlsx]sectorTable!R39C7</stp>
        <tr r="G39" s="3"/>
      </tp>
    </main>
    <main first="bofaddin.rtdserver">
      <tp t="e">
        <v>#N/A</v>
        <stp/>
        <stp>BDH|4530797762870889761</stp>
        <tr r="F32" s="13"/>
        <tr r="F32" s="14"/>
      </tp>
      <tp t="e">
        <v>#N/A</v>
        <stp/>
        <stp>BDH|7400745566842451626</stp>
        <tr r="T358" s="5"/>
        <tr r="T350" s="5"/>
        <tr r="Z13" s="3"/>
      </tp>
    </main>
    <main first="bofaddin.rtdserver">
      <tp t="e">
        <v>#N/A</v>
        <stp/>
        <stp>BDH|3648415320483487423</stp>
        <tr r="V18" s="3"/>
      </tp>
    </main>
    <main first="bofaddin.rtdserver">
      <tp t="e">
        <v>#N/A</v>
        <stp/>
        <stp>BDH|6631324254981298341</stp>
        <tr r="D118" s="10"/>
      </tp>
    </main>
    <main first="bofaddin.rtdserver">
      <tp t="e">
        <v>#N/A</v>
        <stp/>
        <stp>BDH|7612021080049792444</stp>
        <tr r="U32" s="3"/>
      </tp>
    </main>
    <main first="bofaddin.rtdserver">
      <tp t="e">
        <v>#N/A</v>
        <stp/>
        <stp>BDH|3151386012566774584</stp>
        <tr r="U312" s="5"/>
        <tr r="U306" s="5"/>
        <tr r="AA17" s="3"/>
      </tp>
      <tp t="e">
        <v>#N/A</v>
        <stp/>
        <stp>BDH|4281712400144129564</stp>
        <tr r="Z21" s="3"/>
      </tp>
    </main>
    <main first="bloomberg.rtd">
      <tp t="s">
        <v>01/06/2026</v>
        <stp/>
        <stp>##V3_BDPV12</stp>
        <stp>ZR441424 Corp</stp>
        <stp>nxt_call_dt</stp>
        <stp>[hybrids_03.xlsx]sectorTable!R18C8</stp>
        <tr r="H18" s="3"/>
      </tp>
    </main>
    <main first="bofaddin.rtdserver">
      <tp t="e">
        <v>#N/A</v>
        <stp/>
        <stp>BDH|4785341585239394405</stp>
        <tr r="D126" s="10"/>
      </tp>
      <tp t="e">
        <v>#N/A</v>
        <stp/>
        <stp>BDH|3407649798426530886</stp>
        <tr r="U24" s="3"/>
      </tp>
    </main>
    <main first="bloomberg.rtd">
      <tp t="s">
        <v>Y</v>
        <stp/>
        <stp>##V3_BDPV12</stp>
        <stp>BK184880 Corp</stp>
        <stp>green_bond_loan_indicator</stp>
        <stp>[hybrids_03.xlsx]tkrBBG!R108C21</stp>
        <tr r="U108" s="1"/>
      </tp>
      <tp t="s">
        <v>Communications</v>
        <stp/>
        <stp>##V3_BDPV12</stp>
        <stp>EK848378 Corp</stp>
        <stp>industry_sector</stp>
        <stp>[hybrids_03.xlsx]tkrBBG!R55C14</stp>
        <tr r="N55" s="1"/>
      </tp>
      <tp t="s">
        <v>07/03/2023</v>
        <stp/>
        <stp>##V3_BDPV12</stp>
        <stp>XS1731823255 Corp</stp>
        <stp>nxt_call_dt</stp>
        <stp>[hybrids_03.xlsx]telefo!R33C5</stp>
        <tr r="E33" s="15"/>
      </tp>
      <tp t="s">
        <v>N</v>
        <stp/>
        <stp>##V3_BDPV12</stp>
        <stp>EK013966 Corp</stp>
        <stp>green_bond_loan_indicator</stp>
        <stp>[hybrids_03.xlsx]tkrBBG!R122C21</stp>
        <tr r="U122" s="1"/>
      </tp>
      <tp t="s">
        <v>Utilities</v>
        <stp/>
        <stp>##V3_BDPV12</stp>
        <stp>AN206662 Corp</stp>
        <stp>industry_sector</stp>
        <stp>[hybrids_03.xlsx]tkrBBG!R93C14</stp>
        <tr r="N93" s="1"/>
      </tp>
      <tp t="s">
        <v>N</v>
        <stp/>
        <stp>##V3_BDPV12</stp>
        <stp>EJ843360 Corp</stp>
        <stp>green_bond_loan_indicator</stp>
        <stp>[hybrids_03.xlsx]tkrBBG!R123C21</stp>
        <tr r="U123" s="1"/>
      </tp>
      <tp t="s">
        <v>N</v>
        <stp/>
        <stp>##V3_BDPV12</stp>
        <stp>AM717420 Corp</stp>
        <stp>green_bond_loan_indicator</stp>
        <stp>[hybrids_03.xlsx]tkrBBG!R135C21</stp>
        <tr r="U135" s="1"/>
      </tp>
      <tp t="s">
        <v>N</v>
        <stp/>
        <stp>##V3_BDPV12</stp>
        <stp>EK523297 Corp</stp>
        <stp>green_bond_loan_indicator</stp>
        <stp>[hybrids_03.xlsx]tkrBBG!R192C21</stp>
        <tr r="U192" s="1"/>
      </tp>
      <tp t="s">
        <v>N</v>
        <stp/>
        <stp>##V3_BDPV12</stp>
        <stp>EJ723329 Corp</stp>
        <stp>green_bond_loan_indicator</stp>
        <stp>[hybrids_03.xlsx]tkrBBG!R142C21</stp>
        <tr r="U142" s="1"/>
      </tp>
      <tp t="s">
        <v>Utilities</v>
        <stp/>
        <stp>##V3_BDPV12</stp>
        <stp>EJ516233 Corp</stp>
        <stp>industry_sector</stp>
        <stp>[hybrids_03.xlsx]tkrBBG!R97C14</stp>
        <tr r="N97" s="1"/>
      </tp>
      <tp t="s">
        <v>Energy</v>
        <stp/>
        <stp>##V3_BDPV12</stp>
        <stp>EK755354 Corp</stp>
        <stp>industry_sector</stp>
        <stp>[hybrids_03.xlsx]tkrBBG!R42C14</stp>
        <tr r="N42" s="1"/>
      </tp>
      <tp t="s">
        <v>N</v>
        <stp/>
        <stp>##V3_BDPV12</stp>
        <stp>EK753416 Corp</stp>
        <stp>green_bond_loan_indicator</stp>
        <stp>[hybrids_03.xlsx]tkrBBG!R183C21</stp>
        <tr r="U183" s="1"/>
      </tp>
      <tp t="s">
        <v>Energy</v>
        <stp/>
        <stp>##V3_BDPV12</stp>
        <stp>EK755342 Corp</stp>
        <stp>industry_sector</stp>
        <stp>[hybrids_03.xlsx]tkrBBG!R46C14</stp>
        <tr r="N46" s="1"/>
      </tp>
      <tp t="s">
        <v>Basic Materials</v>
        <stp/>
        <stp>##V3_BDPV12</stp>
        <stp>AL243419 Corp</stp>
        <stp>industry_sector</stp>
        <stp>[hybrids_03.xlsx]tkrBBG!R18C14</stp>
        <tr r="N18" s="1"/>
      </tp>
      <tp t="s">
        <v>NR</v>
        <stp/>
        <stp>##V3_BDPV12</stp>
        <stp>XS1508392625 Corp</stp>
        <stp>bb_composite</stp>
        <stp>[hybrids_03.xlsx]maturity!R6C5</stp>
        <tr r="E6" s="7"/>
      </tp>
      <tp t="s">
        <v>Y</v>
        <stp/>
        <stp>##V3_BDPV12</stp>
        <stp>AQ077157 Corp</stp>
        <stp>green_bond_loan_indicator</stp>
        <stp>[hybrids_03.xlsx]tkrBBG!R143C21</stp>
        <tr r="U143" s="1"/>
      </tp>
      <tp t="s">
        <v>N</v>
        <stp/>
        <stp>##V3_BDPV12</stp>
        <stp>AZ207973 Corp</stp>
        <stp>green_bond_loan_indicator</stp>
        <stp>[hybrids_03.xlsx]tkrBBG!R182C21</stp>
        <tr r="U182" s="1"/>
      </tp>
      <tp>
        <v>189.02748275862069</v>
        <stp/>
        <stp>##V3_BDPV12</stp>
        <stp>XS2011260531 Corp</stp>
        <stp>interval_avg</stp>
        <stp>[hybrids_03.xlsx]sectorTable!R17C31</stp>
        <stp>calc_interval=30d</stp>
        <stp>market_data_override=sp210</stp>
        <tr r="AE17" s="3"/>
      </tp>
      <tp t="s">
        <v>NR</v>
        <stp/>
        <stp>##V3_BDPV12</stp>
        <stp>XS1141810991 Corp</stp>
        <stp>bb_composite</stp>
        <stp>[hybrids_03.xlsx]maturity!R6C5</stp>
        <tr r="E6" s="7"/>
      </tp>
      <tp t="s">
        <v>A-</v>
        <stp/>
        <stp>##V3_BDPV12</stp>
        <stp>XS1195201931 Corp</stp>
        <stp>bb_composite</stp>
        <stp>[hybrids_03.xlsx]maturity!R6C5</stp>
        <tr r="E6" s="7"/>
      </tp>
      <tp t="s">
        <v>BBB-</v>
        <stp/>
        <stp>##V3_BDPV12</stp>
        <stp>XS1044811591 Corp</stp>
        <stp>bb_composite</stp>
        <stp>[hybrids_03.xlsx]maturity!R6C5</stp>
        <tr r="E6" s="7"/>
        <tr r="E6" s="7"/>
      </tp>
      <tp t="s">
        <v>BBB+</v>
        <stp/>
        <stp>##V3_BDPV12</stp>
        <stp>XS1309436753 Corp</stp>
        <stp>bb_composite</stp>
        <stp>[hybrids_03.xlsx]maturity!R6C5</stp>
        <tr r="E6" s="7"/>
      </tp>
      <tp>
        <v>261.52913953488371</v>
        <stp/>
        <stp>##V3_BDPV12</stp>
        <stp>XS2011260531 Corp</stp>
        <stp>interval_avg</stp>
        <stp>[hybrids_03.xlsx]sectorTable!R17C32</stp>
        <stp>calc_interval=90d</stp>
        <stp>market_data_override=sp210</stp>
        <tr r="AF17" s="3"/>
      </tp>
      <tp t="s">
        <v>BB+</v>
        <stp/>
        <stp>##V3_BDPV12</stp>
        <stp>DE000A14J611 Corp</stp>
        <stp>bb_composite</stp>
        <stp>[hybrids_03.xlsx]maturity!R6C5</stp>
        <tr r="E6" s="7"/>
      </tp>
      <tp>
        <v>223.173</v>
        <stp/>
        <stp>##V3_BDPV12</stp>
        <stp>XS1629658755 Corp</stp>
        <stp>interval_low</stp>
        <stp>[hybrids_03.xlsx]issuerTable!R4C17</stp>
        <stp>calc_interval=30d</stp>
        <stp>market_data_override=sp210</stp>
        <tr r="Q4" s="5"/>
      </tp>
    </main>
    <main first="bofaddin.rtdserver">
      <tp t="s">
        <v>#N/A N/A</v>
        <stp/>
        <stp>BDH|2952168144963764768</stp>
        <tr r="O21" s="5"/>
      </tp>
    </main>
    <main first="bofaddin.rtdserver">
      <tp t="e">
        <v>#N/A</v>
        <stp/>
        <stp>BDH|4129250545501909007</stp>
        <tr r="D109" s="10"/>
      </tp>
    </main>
    <main first="bofaddin.rtdserver">
      <tp t="e">
        <v>#N/A</v>
        <stp/>
        <stp>BDH|9602648124146802879</stp>
        <tr r="D38" s="10"/>
        <tr r="E38" s="10"/>
      </tp>
      <tp t="e">
        <v>#N/A</v>
        <stp/>
        <stp>BDH|1471958461374984902</stp>
        <tr r="D6" s="10"/>
      </tp>
    </main>
    <main first="bofaddin.rtdserver">
      <tp t="s">
        <v>#N/A N/A</v>
        <stp/>
        <stp>BDH|7013868782954210091</stp>
        <tr r="O329" s="5"/>
        <tr r="P328" s="5"/>
      </tp>
      <tp t="e">
        <v>#N/A</v>
        <stp/>
        <stp>BDH|4886971295843439419</stp>
        <tr r="D47" s="10"/>
      </tp>
    </main>
    <main first="bofaddin.rtdserver">
      <tp t="s">
        <v>#N/A N/A</v>
        <stp/>
        <stp>BDH|3037294932000483132</stp>
        <tr r="P128" s="5"/>
        <tr r="P121" s="5"/>
      </tp>
    </main>
    <main first="bofaddin.rtdserver">
      <tp t="s">
        <v>#N/A N/A</v>
        <stp/>
        <stp>BDH|1165275951537203286</stp>
        <tr r="P148" s="5"/>
        <tr r="O149" s="5"/>
        <tr r="O157" s="5"/>
      </tp>
    </main>
    <main first="bofaddin.rtdserver">
      <tp t="e">
        <v>#N/A</v>
        <stp/>
        <stp>BDH|5259730133260724250</stp>
        <tr r="D101" s="10"/>
      </tp>
    </main>
    <main first="bofaddin.rtdserver">
      <tp t="e">
        <v>#N/A</v>
        <stp/>
        <stp>BDH|3069901192486528661</stp>
        <tr r="D79" s="10"/>
      </tp>
      <tp t="e">
        <v>#N/A</v>
        <stp/>
        <stp>BDH|7239392521475268091</stp>
        <tr r="D7" s="10"/>
      </tp>
      <tp t="s">
        <v>#N/A N/A</v>
        <stp/>
        <stp>BDH|3111610973113585277</stp>
        <tr r="T28" s="5"/>
        <tr r="U27" s="5"/>
      </tp>
    </main>
    <main first="bofaddin.rtdserver">
      <tp t="e">
        <v>#N/A</v>
        <stp/>
        <stp>BDH|4772656299869510189</stp>
        <tr r="D180" s="10"/>
      </tp>
      <tp t="e">
        <v>#N/A</v>
        <stp/>
        <stp>BDH|4631179071813250247</stp>
        <tr r="Z27" s="3"/>
      </tp>
    </main>
    <main first="bofaddin.rtdserver">
      <tp t="e">
        <v>#N/A</v>
        <stp/>
        <stp>BDH|1364249131885074615</stp>
        <tr r="V11" s="3"/>
      </tp>
      <tp t="s">
        <v>#N/A N/A</v>
        <stp/>
        <stp>BDH|8013898230366981678</stp>
        <tr r="D2" s="10"/>
      </tp>
    </main>
    <main first="bofaddin.rtdserver">
      <tp t="e">
        <v>#N/A</v>
        <stp/>
        <stp>BDH|3101190360815886246</stp>
        <tr r="D54" s="10"/>
      </tp>
      <tp t="e">
        <v>#N/A</v>
        <stp/>
        <stp>BDH|5224409631640565123</stp>
        <tr r="D36" s="10"/>
      </tp>
      <tp t="e">
        <v>#N/A</v>
        <stp/>
        <stp>BDH|2168727470937240651</stp>
        <tr r="U282" s="5"/>
        <tr r="U288" s="5"/>
        <tr r="AA14" s="3"/>
      </tp>
    </main>
    <main first="bloomberg.rtd">
      <tp t="s">
        <v>Financial</v>
        <stp/>
        <stp>##V3_BDPV12</stp>
        <stp>BJ924355 Corp</stp>
        <stp>industry_sector</stp>
        <stp>[hybrids_03.xlsx]tkrBBG!R27C14</stp>
        <tr r="N27" s="1"/>
      </tp>
      <tp t="s">
        <v>Energy</v>
        <stp/>
        <stp>##V3_BDPV12</stp>
        <stp>QJ993374 Corp</stp>
        <stp>industry_sector</stp>
        <stp>[hybrids_03.xlsx]tkrBBG!R32C14</stp>
        <tr r="N32" s="1"/>
      </tp>
      <tp t="s">
        <v>N</v>
        <stp/>
        <stp>##V3_BDPV12</stp>
        <stp>EK642935 Corp</stp>
        <stp>green_bond_loan_indicator</stp>
        <stp>[hybrids_03.xlsx]tkrBBG!R168C21</stp>
        <tr r="U168" s="1"/>
      </tp>
      <tp t="s">
        <v>Basic Materials</v>
        <stp/>
        <stp>##V3_BDPV12</stp>
        <stp>AO148682 Corp</stp>
        <stp>industry_sector</stp>
        <stp>[hybrids_03.xlsx]tkrBBG!R20C14</stp>
        <tr r="N20" s="1"/>
      </tp>
      <tp t="s">
        <v>Communications</v>
        <stp/>
        <stp>##V3_BDPV12</stp>
        <stp>EK041241 Corp</stp>
        <stp>industry_sector</stp>
        <stp>[hybrids_03.xlsx]tkrBBG!R68C14</stp>
        <tr r="N68" s="1"/>
      </tp>
      <tp t="s">
        <v>Utilities</v>
        <stp/>
        <stp>##V3_BDPV12</stp>
        <stp>EK293278 Corp</stp>
        <stp>industry_sector</stp>
        <stp>[hybrids_03.xlsx]tkrBBG!R89C14</stp>
        <tr r="N89" s="1"/>
      </tp>
      <tp t="s">
        <v>Energy</v>
        <stp/>
        <stp>##V3_BDPV12</stp>
        <stp>BK122273 Corp</stp>
        <stp>industry_sector</stp>
        <stp>[hybrids_03.xlsx]tkrBBG!R37C14</stp>
        <tr r="N37" s="1"/>
      </tp>
      <tp t="s">
        <v>Communications</v>
        <stp/>
        <stp>##V3_BDPV12</stp>
        <stp>EJ606316 Corp</stp>
        <stp>industry_sector</stp>
        <stp>[hybrids_03.xlsx]tkrBBG!R57C14</stp>
        <tr r="N57" s="1"/>
      </tp>
      <tp t="s">
        <v>Energy</v>
        <stp/>
        <stp>##V3_BDPV12</stp>
        <stp>BK123260 Corp</stp>
        <stp>industry_sector</stp>
        <stp>[hybrids_03.xlsx]tkrBBG!R38C14</stp>
        <tr r="N38" s="1"/>
      </tp>
      <tp t="s">
        <v>Consumer, Non-cyclical</v>
        <stp/>
        <stp>##V3_BDPV12</stp>
        <stp>EK648265 Corp</stp>
        <stp>industry_sector</stp>
        <stp>[hybrids_03.xlsx]tkrBBG!R12C14</stp>
        <tr r="N12" s="1"/>
      </tp>
      <tp t="s">
        <v>N</v>
        <stp/>
        <stp>##V3_BDPV12</stp>
        <stp>EK872764 Corp</stp>
        <stp>green_bond_loan_indicator</stp>
        <stp>[hybrids_03.xlsx]tkrBBG!R128C21</stp>
        <tr r="U128" s="1"/>
      </tp>
      <tp t="s">
        <v>Communications</v>
        <stp/>
        <stp>##V3_BDPV12</stp>
        <stp>EK041235 Corp</stp>
        <stp>industry_sector</stp>
        <stp>[hybrids_03.xlsx]tkrBBG!R64C14</stp>
        <tr r="N64" s="1"/>
      </tp>
      <tp t="s">
        <v>BB</v>
        <stp/>
        <stp>##V3_BDPV12</stp>
        <stp>XS1219498141 Corp</stp>
        <stp>bb_composite</stp>
        <stp>[hybrids_03.xlsx]maturity!R6C5</stp>
        <tr r="E6" s="7"/>
      </tp>
      <tp t="s">
        <v>N</v>
        <stp/>
        <stp>##V3_BDPV12</stp>
        <stp>AZ576858 Corp</stp>
        <stp>green_bond_loan_indicator</stp>
        <stp>[hybrids_03.xlsx]tkrBBG!R180C21</stp>
        <tr r="U180" s="1"/>
      </tp>
      <tp t="s">
        <v>Y</v>
        <stp/>
        <stp>##V3_BDPV12</stp>
        <stp>AQ026565 Corp</stp>
        <stp>green_bond_loan_indicator</stp>
        <stp>[hybrids_03.xlsx]tkrBBG!R124C21</stp>
        <tr r="U124" s="1"/>
      </tp>
      <tp t="s">
        <v>BB+</v>
        <stp/>
        <stp>##V3_BDPV12</stp>
        <stp>XS1323897485 Corp</stp>
        <stp>bb_composite</stp>
        <stp>[hybrids_03.xlsx]maturity!R6C5</stp>
        <tr r="E6" s="7"/>
      </tp>
      <tp t="s">
        <v>N</v>
        <stp/>
        <stp>##V3_BDPV12</stp>
        <stp>AS146490 Corp</stp>
        <stp>green_bond_loan_indicator</stp>
        <stp>[hybrids_03.xlsx]tkrBBG!R170C21</stp>
        <tr r="U170" s="1"/>
      </tp>
      <tp t="s">
        <v>N</v>
        <stp/>
        <stp>##V3_BDPV12</stp>
        <stp>AS146424 Corp</stp>
        <stp>green_bond_loan_indicator</stp>
        <stp>[hybrids_03.xlsx]tkrBBG!R169C21</stp>
        <tr r="U169" s="1"/>
      </tp>
      <tp t="s">
        <v>N</v>
        <stp/>
        <stp>##V3_BDPV12</stp>
        <stp>AS256491 Corp</stp>
        <stp>green_bond_loan_indicator</stp>
        <stp>[hybrids_03.xlsx]tkrBBG!R185C21</stp>
        <tr r="U185" s="1"/>
      </tp>
      <tp t="s">
        <v>BBB-</v>
        <stp/>
        <stp>##V3_BDPV12</stp>
        <stp>FR0012278539 Corp</stp>
        <stp>bb_composite</stp>
        <stp>[hybrids_03.xlsx]maturity!R6C5</stp>
        <tr r="E6" s="7"/>
      </tp>
      <tp t="s">
        <v>N</v>
        <stp/>
        <stp>##V3_BDPV12</stp>
        <stp>AR936992 Corp</stp>
        <stp>green_bond_loan_indicator</stp>
        <stp>[hybrids_03.xlsx]tkrBBG!R171C21</stp>
        <tr r="U171" s="1"/>
      </tp>
      <tp t="s">
        <v>Y</v>
        <stp/>
        <stp>##V3_BDPV12</stp>
        <stp>AX076550 Corp</stp>
        <stp>green_bond_loan_indicator</stp>
        <stp>[hybrids_03.xlsx]tkrBBG!R126C21</stp>
        <tr r="U126" s="1"/>
      </tp>
      <tp t="s">
        <v>N</v>
        <stp/>
        <stp>##V3_BDPV12</stp>
        <stp>AU216832 Corp</stp>
        <stp>green_bond_loan_indicator</stp>
        <stp>[hybrids_03.xlsx]tkrBBG!R149C21</stp>
        <tr r="U149" s="1"/>
      </tp>
      <tp t="s">
        <v>NR</v>
        <stp/>
        <stp>##V3_BDPV12</stp>
        <stp>XS1117300837 Corp</stp>
        <stp>bb_composite</stp>
        <stp>[hybrids_03.xlsx]maturity!R6C5</stp>
        <tr r="E6" s="7"/>
      </tp>
      <tp>
        <v>393.38</v>
        <stp/>
        <stp>##V3_BDPV12</stp>
        <stp>XS1629658755 Corp</stp>
        <stp>interval_high</stp>
        <stp>[hybrids_03.xlsx]issuerTable!R4C18</stp>
        <stp>calc_interval=30d</stp>
        <stp>market_data_override=sp210</stp>
        <tr r="R4" s="5"/>
      </tp>
      <tp>
        <v>335.49410344827584</v>
        <stp/>
        <stp>##V3_BDPV12</stp>
        <stp>XS0968913342 Corp</stp>
        <stp>interval_avg</stp>
        <stp>[hybrids_03.xlsx]issuerTable!R4C13</stp>
        <stp>calc_interval=30d</stp>
        <stp>market_data_override=sp210</stp>
        <tr r="M4" s="5"/>
      </tp>
      <tp t="s">
        <v>BB</v>
        <stp/>
        <stp>##V3_BDPV12</stp>
        <stp>LW253022 Corp</stp>
        <stp>rtg_sp</stp>
        <stp>[hybrids_03.xlsx]tkrBBG!R61C19</stp>
        <tr r="S61" s="1"/>
      </tp>
      <tp t="s">
        <v>NR</v>
        <stp/>
        <stp>##V3_BDPV12</stp>
        <stp>DE000A1ZN206 Corp</stp>
        <stp>bb_composite</stp>
        <stp>[hybrids_03.xlsx]maturity!R6C5</stp>
        <tr r="E6" s="7"/>
      </tp>
      <tp t="s">
        <v>EUR</v>
        <stp/>
        <stp>##V3_BDPV12</stp>
        <stp>XS0968913342 Corp</stp>
        <stp>crncy</stp>
        <stp>[hybrids_03.xlsx]issuerTable!R7C5</stp>
        <tr r="E7" s="5"/>
      </tp>
    </main>
    <main first="bloomberg.rtd">
      <tp t="s">
        <v>Utilities</v>
        <stp/>
        <stp>##V3_BDPV12</stp>
        <stp>EK872764 Corp</stp>
        <stp>industry_sector</stp>
        <stp>[hybrids_03.xlsx]tkrBBG!R128C14</stp>
        <tr r="N128" s="1"/>
      </tp>
      <tp t="s">
        <v>Utilities</v>
        <stp/>
        <stp>##V3_BDPV12</stp>
        <stp>EK770296 Corp</stp>
        <stp>industry_sector</stp>
        <stp>[hybrids_03.xlsx]tkrBBG!R137C14</stp>
        <tr r="N137" s="1"/>
      </tp>
      <tp t="s">
        <v>Industrial</v>
        <stp/>
        <stp>##V3_BDPV12</stp>
        <stp>AP909674 Corp</stp>
        <stp>industry_sector</stp>
        <stp>[hybrids_03.xlsx]tkrBBG!R167C14</stp>
        <tr r="N167" s="1"/>
      </tp>
      <tp t="s">
        <v>Utilities</v>
        <stp/>
        <stp>##V3_BDPV12</stp>
        <stp>EJ843360 Corp</stp>
        <stp>industry_sector</stp>
        <stp>[hybrids_03.xlsx]tkrBBG!R123C14</stp>
        <tr r="N123" s="1"/>
      </tp>
      <tp t="s">
        <v>Utilities</v>
        <stp/>
        <stp>##V3_BDPV12</stp>
        <stp>EK605885 Corp</stp>
        <stp>industry_sector</stp>
        <stp>[hybrids_03.xlsx]tkrBBG!R145C14</stp>
        <tr r="N145" s="1"/>
      </tp>
      <tp t="s">
        <v>Utilities</v>
        <stp/>
        <stp>##V3_BDPV12</stp>
        <stp>EK888464 Corp</stp>
        <stp>industry_sector</stp>
        <stp>[hybrids_03.xlsx]tkrBBG!R141C14</stp>
        <tr r="N141" s="1"/>
      </tp>
      <tp t="s">
        <v>Utilities</v>
        <stp/>
        <stp>##V3_BDPV12</stp>
        <stp>EK858869 Corp</stp>
        <stp>industry_sector</stp>
        <stp>[hybrids_03.xlsx]tkrBBG!R112C14</stp>
        <tr r="N112" s="1"/>
      </tp>
      <tp t="s">
        <v>BAYNGR 3 3/4 07/01/74</v>
        <stp/>
        <stp>##V3_BDPV12</stp>
        <stp>EK352403 Corp</stp>
        <stp>security name</stp>
        <stp>[hybrids_03.xlsx]tkrBBG!R7C7</stp>
        <tr r="G7" s="1"/>
      </tp>
      <tp t="s">
        <v>Communications</v>
        <stp/>
        <stp>##V3_BDPV12</stp>
        <stp>ZP870673 Corp</stp>
        <stp>industry_sector</stp>
        <stp>[hybrids_03.xlsx]tkrBBG!R60C14</stp>
        <tr r="N60" s="1"/>
      </tp>
      <tp t="s">
        <v>Utilities</v>
        <stp/>
        <stp>##V3_BDPV12</stp>
        <stp>ZR441424 Corp</stp>
        <stp>industry_sector</stp>
        <stp>[hybrids_03.xlsx]tkrBBG!R94C14</stp>
        <tr r="N94" s="1"/>
      </tp>
      <tp t="s">
        <v>Communications</v>
        <stp/>
        <stp>##V3_BDPV12</stp>
        <stp>AU654357 Corp</stp>
        <stp>industry_sector</stp>
        <stp>[hybrids_03.xlsx]tkrBBG!R81C14</stp>
        <tr r="N81" s="1"/>
      </tp>
      <tp t="s">
        <v>N</v>
        <stp/>
        <stp>##V3_BDPV12</stp>
        <stp>QZ509895 Corp</stp>
        <stp>green_bond_loan_indicator</stp>
        <stp>[hybrids_03.xlsx]tkrBBG!R184C21</stp>
        <tr r="U184" s="1"/>
      </tp>
      <tp t="s">
        <v>BBB+</v>
        <stp/>
        <stp>##V3_BDPV12</stp>
        <stp>QJ201812 Corp</stp>
        <stp>rtg_sp</stp>
        <stp>[hybrids_03.xlsx]tkrBBG!R50C19</stp>
        <tr r="S50" s="1"/>
      </tp>
      <tp t="s">
        <v>BBB+</v>
        <stp/>
        <stp>##V3_BDPV12</stp>
        <stp>QJ201811 Corp</stp>
        <stp>rtg_sp</stp>
        <stp>[hybrids_03.xlsx]tkrBBG!R51C19</stp>
        <tr r="S51" s="1"/>
      </tp>
      <tp t="s">
        <v>BBB+</v>
        <stp/>
        <stp>##V3_BDPV12</stp>
        <stp>QJ191077 Corp</stp>
        <stp>rtg_sp</stp>
        <stp>[hybrids_03.xlsx]tkrBBG!R52C19</stp>
        <tr r="S52" s="1"/>
      </tp>
      <tp t="s">
        <v>EUR</v>
        <stp/>
        <stp>##V3_BDPV12</stp>
        <stp>ZP870673 Corp</stp>
        <stp>crncy</stp>
        <stp>[hybrids_03.xlsx]tkrBBG!R60C12</stp>
        <tr r="L60" s="1"/>
      </tp>
      <tp t="s">
        <v>EUR</v>
        <stp/>
        <stp>##V3_BDPV12</stp>
        <stp>ZP707724 Corp</stp>
        <stp>crncy</stp>
        <stp>[hybrids_03.xlsx]tkrBBG!R76C12</stp>
        <tr r="L76" s="1"/>
      </tp>
      <tp t="s">
        <v>24/03/2026</v>
        <stp/>
        <stp>##V3_BDPV12</stp>
        <stp>XS1048428442 Corp</stp>
        <stp>nxt_call_dt</stp>
        <stp>[hybrids_03.xlsx]directH (tkr)!R35C5</stp>
        <tr r="E35" s="13"/>
      </tp>
      <tp t="s">
        <v>BBB+</v>
        <stp/>
        <stp>##V3_BDPV12</stp>
        <stp>QJ190690 Corp</stp>
        <stp>bb_composite</stp>
        <stp>[hybrids_03.xlsx]tkrBBG!R48C20</stp>
        <tr r="T48" s="1"/>
      </tp>
      <tp t="s">
        <v>EUR</v>
        <stp/>
        <stp>##V3_BDPV12</stp>
        <stp>AL211915 Corp</stp>
        <stp>crncy</stp>
        <stp>[hybrids_03.xlsx]tkrBBG!R62C12</stp>
        <tr r="L62" s="1"/>
      </tp>
      <tp t="s">
        <v>EUR</v>
        <stp/>
        <stp>##V3_BDPV12</stp>
        <stp>AZ371883 Corp</stp>
        <stp>crncy</stp>
        <stp>[hybrids_03.xlsx]tkrBBG!R91C12</stp>
        <tr r="L91" s="1"/>
      </tp>
      <tp t="s">
        <v>EUR</v>
        <stp/>
        <stp>##V3_BDPV12</stp>
        <stp>BJ736567 Corp</stp>
        <stp>crncy</stp>
        <stp>[hybrids_03.xlsx]tkrBBG!R10C12</stp>
        <tr r="L10" s="1"/>
      </tp>
      <tp t="s">
        <v>EUR</v>
        <stp/>
        <stp>##V3_BDPV12</stp>
        <stp>AU654481 Corp</stp>
        <stp>crncy</stp>
        <stp>[hybrids_03.xlsx]tkrBBG!R78C12</stp>
        <tr r="L78" s="1"/>
      </tp>
      <tp t="s">
        <v>14/06/2027</v>
        <stp/>
        <stp>##V3_BDPV12</stp>
        <stp>XS1629774230 Corp</stp>
        <stp>nxt_call_dt</stp>
        <stp>[hybrids_03.xlsx]directH (tkr)!R34C5</stp>
        <tr r="E34" s="13"/>
      </tp>
      <tp t="s">
        <v>BBB+</v>
        <stp/>
        <stp>##V3_BDPV12</stp>
        <stp>BK115993 Corp</stp>
        <stp>bb_composite</stp>
        <stp>[hybrids_03.xlsx]tkrBBG!R40C20</stp>
        <tr r="T40" s="1"/>
      </tp>
      <tp t="s">
        <v>EUR</v>
        <stp/>
        <stp>##V3_BDPV12</stp>
        <stp>AR738797 Corp</stp>
        <stp>crncy</stp>
        <stp>[hybrids_03.xlsx]tkrBBG!R75C12</stp>
        <tr r="L75" s="1"/>
      </tp>
      <tp t="s">
        <v>EUR</v>
        <stp/>
        <stp>##V3_BDPV12</stp>
        <stp>AZ018655 Corp</stp>
        <stp>crncy</stp>
        <stp>[hybrids_03.xlsx]tkrBBG!R16C12</stp>
        <tr r="L16" s="1"/>
      </tp>
      <tp t="s">
        <v>BB</v>
        <stp/>
        <stp>##V3_BDPV12</stp>
        <stp>EK143492 Corp</stp>
        <stp>bb_composite</stp>
        <stp>[hybrids_03.xlsx]tkrBBG!R73C20</stp>
        <tr r="T73" s="1"/>
      </tp>
      <tp t="s">
        <v>Consumer, Cyclical</v>
        <stp/>
        <stp>##V3_BDPV12</stp>
        <stp>EK628291 Corp</stp>
        <stp>industry_sector</stp>
        <stp>[hybrids_03.xlsx]tkrBBG!R150C14</stp>
        <tr r="N150" s="1"/>
      </tp>
      <tp t="s">
        <v>Consumer, Non-cyclical</v>
        <stp/>
        <stp>##V3_BDPV12</stp>
        <stp>ED984069 Corp</stp>
        <stp>industry_sector</stp>
        <stp>[hybrids_03.xlsx]tkrBBG!R189C14</stp>
        <tr r="N189" s="1"/>
      </tp>
      <tp>
        <v>300000000</v>
        <stp/>
        <stp>##V3_BDPV12</stp>
        <stp>AV915324 Corp</stp>
        <stp>amt_outstanding</stp>
        <stp>[hybrids_03.xlsx]tkrBBG!R4C13</stp>
        <tr r="M4" s="1"/>
      </tp>
      <tp t="s">
        <v>Utilities</v>
        <stp/>
        <stp>##V3_BDPV12</stp>
        <stp>AW875570 Corp</stp>
        <stp>industry_sector</stp>
        <stp>[hybrids_03.xlsx]tkrBBG!R147C14</stp>
        <tr r="N147" s="1"/>
      </tp>
      <tp t="s">
        <v>Consumer, Cyclical</v>
        <stp/>
        <stp>##V3_BDPV12</stp>
        <stp>EK811579 Corp</stp>
        <stp>industry_sector</stp>
        <stp>[hybrids_03.xlsx]tkrBBG!R161C14</stp>
        <tr r="N161" s="1"/>
      </tp>
      <tp t="s">
        <v>Utilities</v>
        <stp/>
        <stp>##V3_BDPV12</stp>
        <stp>ZQ804479 Corp</stp>
        <stp>industry_sector</stp>
        <stp>[hybrids_03.xlsx]tkrBBG!R144C14</stp>
        <tr r="N144" s="1"/>
      </tp>
      <tp t="s">
        <v>PERP/CALL</v>
        <stp/>
        <stp>##V3_BDPV12</stp>
        <stp>AV915324 Corp</stp>
        <stp>mty_typ</stp>
        <stp>[hybrids_03.xlsx]tkrBBG!R4C11</stp>
        <tr r="K4" s="1"/>
      </tp>
      <tp t="s">
        <v>Energy</v>
        <stp/>
        <stp>##V3_BDPV12</stp>
        <stp>UV853118 Corp</stp>
        <stp>industry_sector</stp>
        <stp>[hybrids_03.xlsx]tkrBBG!R30C14</stp>
        <tr r="N30" s="1"/>
      </tp>
      <tp t="s">
        <v>Communications</v>
        <stp/>
        <stp>##V3_BDPV12</stp>
        <stp>ZP707724 Corp</stp>
        <stp>industry_sector</stp>
        <stp>[hybrids_03.xlsx]tkrBBG!R76C14</stp>
        <tr r="N76" s="1"/>
      </tp>
      <tp t="s">
        <v>Consumer, Non-cyclical</v>
        <stp/>
        <stp>##V3_BDPV12</stp>
        <stp>ZR457518 Corp</stp>
        <stp>industry_sector</stp>
        <stp>[hybrids_03.xlsx]tkrBBG!R21C14</stp>
        <tr r="N21" s="1"/>
      </tp>
      <tp t="s">
        <v>Communications</v>
        <stp/>
        <stp>##V3_BDPV12</stp>
        <stp>LW253022 Corp</stp>
        <stp>industry_sector</stp>
        <stp>[hybrids_03.xlsx]tkrBBG!R61C14</stp>
        <tr r="N61" s="1"/>
      </tp>
      <tp t="s">
        <v>Communications</v>
        <stp/>
        <stp>##V3_BDPV12</stp>
        <stp>AQ234625 Corp</stp>
        <stp>industry_sector</stp>
        <stp>[hybrids_03.xlsx]tkrBBG!R71C14</stp>
        <tr r="N71" s="1"/>
      </tp>
      <tp>
        <v>382.35262068965523</v>
        <stp/>
        <stp>##V3_BDPV12</stp>
        <stp>XS1795406575 Corp</stp>
        <stp>interval_avg</stp>
        <stp>[hybrids_03.xlsx]issuerTable!R82C25</stp>
        <stp>calc_interval=30d</stp>
        <stp>market_data_override=sp210</stp>
        <tr r="Y82" s="5"/>
      </tp>
      <tp t="s">
        <v>Energy</v>
        <stp/>
        <stp>##V3_BDPV12</stp>
        <stp>LW068019 Corp</stp>
        <stp>industry_sector</stp>
        <stp>[hybrids_03.xlsx]tkrBBG!R43C14</stp>
        <tr r="N43" s="1"/>
      </tp>
      <tp t="s">
        <v>Communications</v>
        <stp/>
        <stp>##V3_BDPV12</stp>
        <stp>ZR570567 Corp</stp>
        <stp>industry_sector</stp>
        <stp>[hybrids_03.xlsx]tkrBBG!R67C14</stp>
        <tr r="N67" s="1"/>
      </tp>
      <tp t="s">
        <v>Utilities</v>
        <stp/>
        <stp>##V3_BDPV12</stp>
        <stp>ZQ782646 Corp</stp>
        <stp>industry_sector</stp>
        <stp>[hybrids_03.xlsx]tkrBBG!R99C14</stp>
        <tr r="N99" s="1"/>
      </tp>
      <tp>
        <v>318.80524137931042</v>
        <stp/>
        <stp>##V3_BDPV12</stp>
        <stp>XS1795406658 Corp</stp>
        <stp>interval_avg</stp>
        <stp>[hybrids_03.xlsx]issuerTable!R85C25</stp>
        <stp>calc_interval=30d</stp>
        <stp>market_data_override=sp210</stp>
        <tr r="Y85" s="5"/>
      </tp>
      <tp t="s">
        <v>N</v>
        <stp/>
        <stp>##V3_BDPV12</stp>
        <stp>ZR363807 Corp</stp>
        <stp>green_bond_loan_indicator</stp>
        <stp>[hybrids_03.xlsx]tkrBBG!R132C21</stp>
        <tr r="U132" s="1"/>
      </tp>
      <tp t="s">
        <v>N</v>
        <stp/>
        <stp>##V3_BDPV12</stp>
        <stp>ZR363806 Corp</stp>
        <stp>green_bond_loan_indicator</stp>
        <stp>[hybrids_03.xlsx]tkrBBG!R131C21</stp>
        <tr r="U131" s="1"/>
      </tp>
      <tp t="s">
        <v>BBB+</v>
        <stp/>
        <stp>##V3_BDPV12</stp>
        <stp>QJ190880 Corp</stp>
        <stp>rtg_sp</stp>
        <stp>[hybrids_03.xlsx]tkrBBG!R49C19</stp>
        <tr r="S49" s="1"/>
      </tp>
      <tp t="s">
        <v>BBB+</v>
        <stp/>
        <stp>##V3_BDPV12</stp>
        <stp>QJ190690 Corp</stp>
        <stp>rtg_sp</stp>
        <stp>[hybrids_03.xlsx]tkrBBG!R48C19</stp>
        <tr r="S48" s="1"/>
      </tp>
      <tp t="s">
        <v>A-</v>
        <stp/>
        <stp>##V3_BDPV12</stp>
        <stp>QZ730458 Corp</stp>
        <stp>rtg_sp</stp>
        <stp>[hybrids_03.xlsx]tkrBBG!R47C19</stp>
        <tr r="S47" s="1"/>
      </tp>
      <tp t="s">
        <v>A-</v>
        <stp/>
        <stp>##V3_BDPV12</stp>
        <stp>QZ730280 Corp</stp>
        <stp>rtg_sp</stp>
        <stp>[hybrids_03.xlsx]tkrBBG!R44C19</stp>
        <tr r="S44" s="1"/>
      </tp>
      <tp t="s">
        <v>BBB+</v>
        <stp/>
        <stp>##V3_BDPV12</stp>
        <stp>QJ190880 Corp</stp>
        <stp>bb_composite</stp>
        <stp>[hybrids_03.xlsx]tkrBBG!R49C20</stp>
        <tr r="T49" s="1"/>
      </tp>
      <tp t="s">
        <v>EUR</v>
        <stp/>
        <stp>##V3_BDPV12</stp>
        <stp>EK814844 Corp</stp>
        <stp>crncy</stp>
        <stp>[hybrids_03.xlsx]tkrBBG!R34C12</stp>
        <tr r="L34" s="1"/>
      </tp>
      <tp t="s">
        <v>EUR</v>
        <stp/>
        <stp>##V3_BDPV12</stp>
        <stp>EK634166 Corp</stp>
        <stp>crncy</stp>
        <stp>[hybrids_03.xlsx]tkrBBG!R11C12</stp>
        <tr r="L11" s="1"/>
      </tp>
      <tp t="s">
        <v>BBB</v>
        <stp/>
        <stp>##V3_BDPV12</stp>
        <stp>UV853118 Corp</stp>
        <stp>bb_composite</stp>
        <stp>[hybrids_03.xlsx]tkrBBG!R30C20</stp>
        <tr r="T30" s="1"/>
      </tp>
      <tp t="s">
        <v>USD</v>
        <stp/>
        <stp>##V3_BDPV12</stp>
        <stp>AX916964 Corp</stp>
        <stp>crncy</stp>
        <stp>[hybrids_03.xlsx]tkrBBG!R82C12</stp>
        <tr r="L82" s="1"/>
      </tp>
      <tp t="s">
        <v>EUR</v>
        <stp/>
        <stp>##V3_BDPV12</stp>
        <stp>EK821917 Corp</stp>
        <stp>crncy</stp>
        <stp>[hybrids_03.xlsx]tkrBBG!R92C12</stp>
        <tr r="L92" s="1"/>
      </tp>
      <tp t="s">
        <v>GBP</v>
        <stp/>
        <stp>##V3_BDPV12</stp>
        <stp>EK041241 Corp</stp>
        <stp>crncy</stp>
        <stp>[hybrids_03.xlsx]tkrBBG!R68C12</stp>
        <tr r="L68" s="1"/>
      </tp>
      <tp t="s">
        <v>EUR</v>
        <stp/>
        <stp>##V3_BDPV12</stp>
        <stp>AR738776 Corp</stp>
        <stp>crncy</stp>
        <stp>[hybrids_03.xlsx]tkrBBG!R72C12</stp>
        <tr r="L72" s="1"/>
      </tp>
      <tp t="s">
        <v>BB</v>
        <stp/>
        <stp>##V3_BDPV12</stp>
        <stp>FR0013399177 Corp</stp>
        <stp>bb_composite</stp>
        <stp>[hybrids_03.xlsx]sectorTable!R7C15</stp>
        <tr r="O7" s="3"/>
      </tp>
      <tp t="s">
        <v>NR</v>
        <stp/>
        <stp>##V3_BDPV12</stp>
        <stp>EK821917 Corp</stp>
        <stp>bb_composite</stp>
        <stp>[hybrids_03.xlsx]tkrBBG!R92C20</stp>
        <tr r="T92" s="1"/>
      </tp>
      <tp t="s">
        <v>BBB-</v>
        <stp/>
        <stp>##V3_BDPV12</stp>
        <stp>AO148682 Corp</stp>
        <stp>bb_composite</stp>
        <stp>[hybrids_03.xlsx]tkrBBG!R20C20</stp>
        <tr r="T20" s="1"/>
      </tp>
      <tp t="s">
        <v>CALLABLE</v>
        <stp/>
        <stp>##V3_BDPV12</stp>
        <stp>EK352403 Corp</stp>
        <stp>mty_typ</stp>
        <stp>[hybrids_03.xlsx]tkrBBG!R7C11</stp>
        <tr r="K7" s="1"/>
      </tp>
      <tp t="s">
        <v>Financial</v>
        <stp/>
        <stp>##V3_BDPV12</stp>
        <stp>QZ509895 Corp</stp>
        <stp>industry_sector</stp>
        <stp>[hybrids_03.xlsx]tkrBBG!R184C14</stp>
        <tr r="N184" s="1"/>
      </tp>
      <tp t="s">
        <v>Industrial</v>
        <stp/>
        <stp>##V3_BDPV12</stp>
        <stp>EK523297 Corp</stp>
        <stp>industry_sector</stp>
        <stp>[hybrids_03.xlsx]tkrBBG!R192C14</stp>
        <tr r="N192" s="1"/>
      </tp>
      <tp t="s">
        <v>Utilities</v>
        <stp/>
        <stp>##V3_BDPV12</stp>
        <stp>EK588292 Corp</stp>
        <stp>industry_sector</stp>
        <stp>[hybrids_03.xlsx]tkrBBG!R127C14</stp>
        <tr r="N127" s="1"/>
      </tp>
      <tp t="s">
        <v>SOLBBB 5.869 PERP</v>
        <stp/>
        <stp>##V3_BDPV12</stp>
        <stp>QJ937566 Corp</stp>
        <stp>security name</stp>
        <stp>[hybrids_03.xlsx]tkrBBG!R5C7</stp>
        <tr r="G5" s="1"/>
      </tp>
      <tp>
        <v>1500000000</v>
        <stp/>
        <stp>##V3_BDPV12</stp>
        <stp>EK352403 Corp</stp>
        <stp>amt_outstanding</stp>
        <stp>[hybrids_03.xlsx]tkrBBG!R7C13</stp>
        <tr r="M7" s="1"/>
      </tp>
      <tp t="s">
        <v>Technology</v>
        <stp/>
        <stp>##V3_BDPV12</stp>
        <stp>ZR796682 Corp</stp>
        <stp>industry_sector</stp>
        <stp>[hybrids_03.xlsx]tkrBBG!R84C14</stp>
        <tr r="N84" s="1"/>
      </tp>
      <tp>
        <v>386.01937931034496</v>
        <stp/>
        <stp>##V3_BDPV12</stp>
        <stp>XS1048428442 Corp</stp>
        <stp>interval_avg</stp>
        <stp>[hybrids_03.xlsx]issuerTable!R27C25</stp>
        <stp>calc_interval=30d</stp>
        <stp>market_data_override=sp210</stp>
        <tr r="Y27" s="5"/>
      </tp>
      <tp t="s">
        <v>Financial</v>
        <stp/>
        <stp>##V3_BDPV12</stp>
        <stp>UV391246 Corp</stp>
        <stp>industry_sector</stp>
        <stp>[hybrids_03.xlsx]tkrBBG!R26C14</stp>
        <tr r="N26" s="1"/>
      </tp>
      <tp t="s">
        <v>Communications</v>
        <stp/>
        <stp>##V3_BDPV12</stp>
        <stp>ZR655675 Corp</stp>
        <stp>industry_sector</stp>
        <stp>[hybrids_03.xlsx]tkrBBG!R77C14</stp>
        <tr r="N77" s="1"/>
      </tp>
      <tp>
        <v>301.09331034482761</v>
        <stp/>
        <stp>##V3_BDPV12</stp>
        <stp>XS1048428012 Corp</stp>
        <stp>interval_avg</stp>
        <stp>[hybrids_03.xlsx]issuerTable!R21C25</stp>
        <stp>calc_interval=30d</stp>
        <stp>market_data_override=sp210</stp>
        <tr r="Y21" s="5"/>
      </tp>
      <tp t="s">
        <v>#N/A N/A</v>
        <stp/>
        <stp>##V3_BDPV12</stp>
        <stp>QJ993374 Corp</stp>
        <stp>rtg_sp</stp>
        <stp>[hybrids_03.xlsx]tkrBBG!R32C19</stp>
        <tr r="S32" s="1"/>
      </tp>
      <tp t="s">
        <v>USD</v>
        <stp/>
        <stp>##V3_BDPV12</stp>
        <stp>EJ606316 Corp</stp>
        <stp>crncy</stp>
        <stp>[hybrids_03.xlsx]tkrBBG!R57C12</stp>
        <tr r="L57" s="1"/>
      </tp>
      <tp t="s">
        <v>EUR</v>
        <stp/>
        <stp>##V3_BDPV12</stp>
        <stp>EK864970 Corp</stp>
        <stp>crncy</stp>
        <stp>[hybrids_03.xlsx]tkrBBG!R56C12</stp>
        <tr r="L56" s="1"/>
      </tp>
      <tp t="s">
        <v>EUR</v>
        <stp/>
        <stp>##V3_BDPV12</stp>
        <stp>EK143492 Corp</stp>
        <stp>crncy</stp>
        <stp>[hybrids_03.xlsx]tkrBBG!R73C12</stp>
        <tr r="L73" s="1"/>
      </tp>
      <tp t="s">
        <v>EUR</v>
        <stp/>
        <stp>##V3_BDPV12</stp>
        <stp>AZ207706 Corp</stp>
        <stp>crncy</stp>
        <stp>[hybrids_03.xlsx]tkrBBG!R14C12</stp>
        <tr r="L14" s="1"/>
      </tp>
      <tp t="s">
        <v>BB+</v>
        <stp/>
        <stp>##V3_BDPV12</stp>
        <stp>ZP991036 Corp</stp>
        <stp>bb_composite</stp>
        <stp>[hybrids_03.xlsx]tkrBBG!R86C20</stp>
        <tr r="T86" s="1"/>
      </tp>
      <tp t="s">
        <v>EUR</v>
        <stp/>
        <stp>##V3_BDPV12</stp>
        <stp>AQ234625 Corp</stp>
        <stp>crncy</stp>
        <stp>[hybrids_03.xlsx]tkrBBG!R71C12</stp>
        <tr r="L71" s="1"/>
      </tp>
      <tp t="s">
        <v>EUR</v>
        <stp/>
        <stp>##V3_BDPV12</stp>
        <stp>AU669900 Corp</stp>
        <stp>crncy</stp>
        <stp>[hybrids_03.xlsx]tkrBBG!R96C12</stp>
        <tr r="L96" s="1"/>
      </tp>
      <tp t="s">
        <v>EUR</v>
        <stp/>
        <stp>##V3_BDPV12</stp>
        <stp>AO148682 Corp</stp>
        <stp>crncy</stp>
        <stp>[hybrids_03.xlsx]tkrBBG!R20C12</stp>
        <tr r="L20" s="1"/>
      </tp>
      <tp t="s">
        <v>27/06/2024</v>
        <stp/>
        <stp>##V3_BDPV12</stp>
        <stp>XS1799938995 Corp</stp>
        <stp>nxt_call_dt</stp>
        <stp>[hybrids_03.xlsx]directH (tkr)!R36C5</stp>
        <tr r="E36" s="13"/>
      </tp>
      <tp t="s">
        <v>Utilities</v>
        <stp/>
        <stp>##V3_BDPV12</stp>
        <stp>EK858851 Corp</stp>
        <stp>industry_sector</stp>
        <stp>[hybrids_03.xlsx]tkrBBG!R111C14</stp>
        <tr r="N111" s="1"/>
      </tp>
      <tp t="s">
        <v>Consumer, Cyclical</v>
        <stp/>
        <stp>##V3_BDPV12</stp>
        <stp>EK808355 Corp</stp>
        <stp>industry_sector</stp>
        <stp>[hybrids_03.xlsx]tkrBBG!R165C14</stp>
        <tr r="N165" s="1"/>
      </tp>
      <tp t="s">
        <v>Utilities</v>
        <stp/>
        <stp>##V3_BDPV12</stp>
        <stp>AZ851450 Corp</stp>
        <stp>industry_sector</stp>
        <stp>[hybrids_03.xlsx]tkrBBG!R109C14</stp>
        <tr r="N109" s="1"/>
      </tp>
      <tp t="s">
        <v>Financial</v>
        <stp/>
        <stp>##V3_BDPV12</stp>
        <stp>QZ912649 Corp</stp>
        <stp>industry_sector</stp>
        <stp>[hybrids_03.xlsx]tkrBBG!R178C14</stp>
        <tr r="N178" s="1"/>
      </tp>
      <tp t="s">
        <v>23/04/2027</v>
        <stp/>
        <stp>##V3_BDPV12</stp>
        <stp>EK864970 Corp</stp>
        <stp>nxt_call_dt</stp>
        <stp>[hybrids_03.xlsx]sectorTable!R31C8</stp>
        <tr r="H31" s="3"/>
      </tp>
      <tp t="s">
        <v>Communications</v>
        <stp/>
        <stp>##V3_BDPV12</stp>
        <stp>AR738797 Corp</stp>
        <stp>industry_sector</stp>
        <stp>[hybrids_03.xlsx]tkrBBG!R75C14</stp>
        <tr r="N75" s="1"/>
      </tp>
      <tp t="s">
        <v>Basic Materials</v>
        <stp/>
        <stp>##V3_BDPV12</stp>
        <stp>ZP482524 Corp</stp>
        <stp>industry_sector</stp>
        <stp>[hybrids_03.xlsx]tkrBBG!R17C14</stp>
        <tr r="N17" s="1"/>
      </tp>
      <tp t="s">
        <v>Communications</v>
        <stp/>
        <stp>##V3_BDPV12</stp>
        <stp>AR738776 Corp</stp>
        <stp>industry_sector</stp>
        <stp>[hybrids_03.xlsx]tkrBBG!R72C14</stp>
        <tr r="N72" s="1"/>
      </tp>
      <tp t="s">
        <v>BBB-</v>
        <stp/>
        <stp>##V3_BDPV12</stp>
        <stp>ZQ099270 Corp</stp>
        <stp>rtg_sp</stp>
        <stp>[hybrids_03.xlsx]tkrBBG!R28C19</stp>
        <tr r="S28" s="1"/>
      </tp>
      <tp t="s">
        <v>EUR</v>
        <stp/>
        <stp>##V3_BDPV12</stp>
        <stp>ZQ376350 Corp</stp>
        <stp>crncy</stp>
        <stp>[hybrids_03.xlsx]tkrBBG!R58C12</stp>
        <tr r="L58" s="1"/>
      </tp>
      <tp t="s">
        <v>EUR</v>
        <stp/>
        <stp>##V3_BDPV12</stp>
        <stp>EK755342 Corp</stp>
        <stp>crncy</stp>
        <stp>[hybrids_03.xlsx]tkrBBG!R46C12</stp>
        <tr r="L46" s="1"/>
      </tp>
      <tp t="s">
        <v>A</v>
        <stp/>
        <stp>##V3_BDPV12</stp>
        <stp>AR887333 Corp</stp>
        <stp>bb_composite</stp>
        <stp>[hybrids_03.xlsx]tkrBBG!R25C20</stp>
        <tr r="T25" s="1"/>
      </tp>
      <tp t="s">
        <v>EUR</v>
        <stp/>
        <stp>##V3_BDPV12</stp>
        <stp>BJ924355 Corp</stp>
        <stp>crncy</stp>
        <stp>[hybrids_03.xlsx]tkrBBG!R27C12</stp>
        <tr r="L27" s="1"/>
      </tp>
      <tp t="s">
        <v>BBB-</v>
        <stp/>
        <stp>##V3_BDPV12</stp>
        <stp>XS1811181566 Corp</stp>
        <stp>bb_composite</stp>
        <stp>[hybrids_03.xlsx]sectorTable!R6C16</stp>
        <tr r="P6" s="3"/>
      </tp>
      <tp t="s">
        <v>BBB-</v>
        <stp/>
        <stp>##V3_BDPV12</stp>
        <stp>EJ814830 Corp</stp>
        <stp>bb_composite</stp>
        <stp>[hybrids_03.xlsx]tkrBBG!R53C20</stp>
        <tr r="T53" s="1"/>
      </tp>
      <tp t="s">
        <v>BBB</v>
        <stp/>
        <stp>##V3_BDPV12</stp>
        <stp>AZ371883 Corp</stp>
        <stp>bb_composite</stp>
        <stp>[hybrids_03.xlsx]tkrBBG!R91C20</stp>
        <tr r="T91" s="1"/>
      </tp>
      <tp t="s">
        <v>EUR</v>
        <stp/>
        <stp>##V3_BDPV12</stp>
        <stp>LW253022 Corp</stp>
        <stp>crncy</stp>
        <stp>[hybrids_03.xlsx]tkrBBG!R61C12</stp>
        <tr r="L61" s="1"/>
      </tp>
      <tp t="s">
        <v>Consumer, Cyclical</v>
        <stp/>
        <stp>##V3_BDPV12</stp>
        <stp>BJ980938 Corp</stp>
        <stp>industry_sector</stp>
        <stp>[hybrids_03.xlsx]tkrBBG!R160C14</stp>
        <tr r="N160" s="1"/>
      </tp>
      <tp t="s">
        <v>Utilities</v>
        <stp/>
        <stp>##V3_BDPV12</stp>
        <stp>AM888722 Corp</stp>
        <stp>industry_sector</stp>
        <stp>[hybrids_03.xlsx]tkrBBG!R114C14</stp>
        <tr r="N114" s="1"/>
      </tp>
      <tp t="s">
        <v>Consumer, Cyclical</v>
        <stp/>
        <stp>##V3_BDPV12</stp>
        <stp>AN880322 Corp</stp>
        <stp>industry_sector</stp>
        <stp>[hybrids_03.xlsx]tkrBBG!R153C14</stp>
        <tr r="N153" s="1"/>
      </tp>
      <tp t="s">
        <v>CALLABLE</v>
        <stp/>
        <stp>##V3_BDPV12</stp>
        <stp>EK834863 Corp</stp>
        <stp>mty_typ</stp>
        <stp>[hybrids_03.xlsx]tkrBBG!R6C11</stp>
        <tr r="K6" s="1"/>
      </tp>
      <tp t="s">
        <v>Consumer, Cyclical</v>
        <stp/>
        <stp>##V3_BDPV12</stp>
        <stp>AN880326 Corp</stp>
        <stp>industry_sector</stp>
        <stp>[hybrids_03.xlsx]tkrBBG!R158C14</stp>
        <tr r="N158" s="1"/>
      </tp>
      <tp t="s">
        <v>Utilities</v>
        <stp/>
        <stp>##V3_BDPV12</stp>
        <stp>BK293686 Corp</stp>
        <stp>industry_sector</stp>
        <stp>[hybrids_03.xlsx]tkrBBG!R138C14</stp>
        <tr r="N138" s="1"/>
      </tp>
      <tp t="s">
        <v>Utilities</v>
        <stp/>
        <stp>##V3_BDPV12</stp>
        <stp>BK290986 Corp</stp>
        <stp>industry_sector</stp>
        <stp>[hybrids_03.xlsx]tkrBBG!R136C14</stp>
        <tr r="N136" s="1"/>
      </tp>
      <tp>
        <v>1300000000</v>
        <stp/>
        <stp>##V3_BDPV12</stp>
        <stp>EK834863 Corp</stp>
        <stp>amt_outstanding</stp>
        <stp>[hybrids_03.xlsx]tkrBBG!R6C13</stp>
        <tr r="M6" s="1"/>
      </tp>
      <tp t="s">
        <v>Utilities</v>
        <stp/>
        <stp>##V3_BDPV12</stp>
        <stp>AZ371883 Corp</stp>
        <stp>industry_sector</stp>
        <stp>[hybrids_03.xlsx]tkrBBG!R91C14</stp>
        <tr r="N91" s="1"/>
      </tp>
      <tp>
        <v>349.2758275862069</v>
        <stp/>
        <stp>##V3_BDPV12</stp>
        <stp>XS1629658755 Corp</stp>
        <stp>interval_avg</stp>
        <stp>[hybrids_03.xlsx]issuerTable!R23C25</stp>
        <stp>calc_interval=30d</stp>
        <stp>market_data_override=sp210</stp>
        <tr r="Y23" s="5"/>
      </tp>
      <tp t="s">
        <v>Industrial</v>
        <stp/>
        <stp>##V3_BDPV12</stp>
        <stp>ZQ100348 Corp</stp>
        <stp>industry_sector</stp>
        <stp>[hybrids_03.xlsx]tkrBBG!R29C14</stp>
        <tr r="N29" s="1"/>
      </tp>
      <tp t="s">
        <v>Communications</v>
        <stp/>
        <stp>##V3_BDPV12</stp>
        <stp>ZQ376350 Corp</stp>
        <stp>industry_sector</stp>
        <stp>[hybrids_03.xlsx]tkrBBG!R58C14</stp>
        <tr r="N58" s="1"/>
      </tp>
      <tp t="s">
        <v>N</v>
        <stp/>
        <stp>##V3_BDPV12</stp>
        <stp>UV309787 Corp</stp>
        <stp>green_bond_loan_indicator</stp>
        <stp>[hybrids_03.xlsx]tkrBBG!R191C21</stp>
        <tr r="U191" s="1"/>
      </tp>
      <tp t="s">
        <v>N</v>
        <stp/>
        <stp>##V3_BDPV12</stp>
        <stp>UV429459 Corp</stp>
        <stp>green_bond_loan_indicator</stp>
        <stp>[hybrids_03.xlsx]tkrBBG!R166C21</stp>
        <tr r="U166" s="1"/>
      </tp>
      <tp t="s">
        <v>A+</v>
        <stp/>
        <stp>##V3_BDPV12</stp>
        <stp>UV391246 Corp</stp>
        <stp>rtg_sp</stp>
        <stp>[hybrids_03.xlsx]tkrBBG!R26C19</stp>
        <tr r="S26" s="1"/>
      </tp>
      <tp t="s">
        <v>EUR</v>
        <stp/>
        <stp>##V3_BDPV12</stp>
        <stp>ZR570567 Corp</stp>
        <stp>crncy</stp>
        <stp>[hybrids_03.xlsx]tkrBBG!R67C12</stp>
        <tr r="L67" s="1"/>
      </tp>
      <tp t="s">
        <v>EUR</v>
        <stp/>
        <stp>##V3_BDPV12</stp>
        <stp>ZR441424 Corp</stp>
        <stp>crncy</stp>
        <stp>[hybrids_03.xlsx]tkrBBG!R94C12</stp>
        <tr r="L94" s="1"/>
      </tp>
      <tp t="s">
        <v>EUR</v>
        <stp/>
        <stp>##V3_BDPV12</stp>
        <stp>ZR655675 Corp</stp>
        <stp>crncy</stp>
        <stp>[hybrids_03.xlsx]tkrBBG!R77C12</stp>
        <tr r="L77" s="1"/>
      </tp>
      <tp t="s">
        <v>BB+</v>
        <stp/>
        <stp>##V3_BDPV12</stp>
        <stp>BJ815149 Corp</stp>
        <stp>bb_composite</stp>
        <stp>[hybrids_03.xlsx]tkrBBG!R36C20</stp>
        <tr r="T36" s="1"/>
      </tp>
      <tp t="s">
        <v>BB</v>
        <stp/>
        <stp>##V3_BDPV12</stp>
        <stp>FR0013457157 Corp</stp>
        <stp>bb_composite</stp>
        <stp>[hybrids_03.xlsx]sectorTable!R7C16</stp>
        <tr r="P7" s="3"/>
      </tp>
      <tp t="s">
        <v>BB+</v>
        <stp/>
        <stp>##V3_BDPV12</stp>
        <stp>BJ814648 Corp</stp>
        <stp>bb_composite</stp>
        <stp>[hybrids_03.xlsx]tkrBBG!R35C20</stp>
        <tr r="T35" s="1"/>
      </tp>
      <tp t="s">
        <v>EUR</v>
        <stp/>
        <stp>##V3_BDPV12</stp>
        <stp>EK024532 Corp</stp>
        <stp>crncy</stp>
        <stp>[hybrids_03.xlsx]tkrBBG!R95C12</stp>
        <tr r="L95" s="1"/>
      </tp>
      <tp t="s">
        <v>EUR</v>
        <stp/>
        <stp>##V3_BDPV12</stp>
        <stp>AX520482 Corp</stp>
        <stp>crncy</stp>
        <stp>[hybrids_03.xlsx]tkrBBG!R74C12</stp>
        <tr r="L74" s="1"/>
      </tp>
      <tp t="s">
        <v>EUR</v>
        <stp/>
        <stp>##V3_BDPV12</stp>
        <stp>AR776117 Corp</stp>
        <stp>crncy</stp>
        <stp>[hybrids_03.xlsx]tkrBBG!R31C12</stp>
        <tr r="L31" s="1"/>
      </tp>
      <tp t="s">
        <v>GBP</v>
        <stp/>
        <stp>##V3_BDPV12</stp>
        <stp>AU654475 Corp</stp>
        <stp>crncy</stp>
        <stp>[hybrids_03.xlsx]tkrBBG!R80C12</stp>
        <tr r="L80" s="1"/>
      </tp>
      <tp t="s">
        <v>BBB-</v>
        <stp/>
        <stp>##V3_BDPV12</stp>
        <stp>EJ814840 Corp</stp>
        <stp>bb_composite</stp>
        <stp>[hybrids_03.xlsx]tkrBBG!R54C20</stp>
        <tr r="T54" s="1"/>
      </tp>
      <tp t="s">
        <v>#N/A N/A</v>
        <stp/>
        <stp>##V3_BDPV12</stp>
        <stp>EK856946 Corp</stp>
        <stp>bb_composite</stp>
        <stp>[hybrids_03.xlsx]tkrBBG!R22C20</stp>
        <tr r="T22" s="1"/>
      </tp>
      <tp t="s">
        <v>BB+</v>
        <stp/>
        <stp>##V3_BDPV12</stp>
        <stp>EK814844 Corp</stp>
        <stp>bb_composite</stp>
        <stp>[hybrids_03.xlsx]tkrBBG!R34C20</stp>
        <tr r="T34" s="1"/>
      </tp>
      <tp t="s">
        <v>NR</v>
        <stp/>
        <stp>##V3_BDPV12</stp>
        <stp>BJ924355 Corp</stp>
        <stp>bb_composite</stp>
        <stp>[hybrids_03.xlsx]tkrBBG!R27C20</stp>
        <tr r="T27" s="1"/>
      </tp>
      <tp t="s">
        <v>Financial</v>
        <stp/>
        <stp>##V3_BDPV12</stp>
        <stp>AN964724 Corp</stp>
        <stp>industry_sector</stp>
        <stp>[hybrids_03.xlsx]tkrBBG!R181C14</stp>
        <tr r="N181" s="1"/>
      </tp>
      <tp t="s">
        <v>Consumer, Cyclical</v>
        <stp/>
        <stp>##V3_BDPV12</stp>
        <stp>EK811633 Corp</stp>
        <stp>industry_sector</stp>
        <stp>[hybrids_03.xlsx]tkrBBG!R152C14</stp>
        <tr r="N152" s="1"/>
      </tp>
      <tp t="s">
        <v>Financial</v>
        <stp/>
        <stp>##V3_BDPV12</stp>
        <stp>ZP989429 Corp</stp>
        <stp>industry_sector</stp>
        <stp>[hybrids_03.xlsx]tkrBBG!R172C14</stp>
        <tr r="N172" s="1"/>
      </tp>
      <tp t="s">
        <v>Utilities</v>
        <stp/>
        <stp>##V3_BDPV12</stp>
        <stp>EK825033 Corp</stp>
        <stp>industry_sector</stp>
        <stp>[hybrids_03.xlsx]tkrBBG!R129C14</stp>
        <tr r="N129" s="1"/>
      </tp>
      <tp t="s">
        <v>Consumer, Non-cyclical</v>
        <stp/>
        <stp>##V3_BDPV12</stp>
        <stp>UV309787 Corp</stp>
        <stp>industry_sector</stp>
        <stp>[hybrids_03.xlsx]tkrBBG!R191C14</stp>
        <tr r="N191" s="1"/>
      </tp>
      <tp t="s">
        <v>Utilities</v>
        <stp/>
        <stp>##V3_BDPV12</stp>
        <stp>EJ817236 Corp</stp>
        <stp>industry_sector</stp>
        <stp>[hybrids_03.xlsx]tkrBBG!R121C14</stp>
        <tr r="N121" s="1"/>
      </tp>
      <tp t="s">
        <v>Financial</v>
        <stp/>
        <stp>##V3_BDPV12</stp>
        <stp>AS256491 Corp</stp>
        <stp>industry_sector</stp>
        <stp>[hybrids_03.xlsx]tkrBBG!R185C14</stp>
        <tr r="N185" s="1"/>
      </tp>
      <tp t="s">
        <v>Communications</v>
        <stp/>
        <stp>##V3_BDPV12</stp>
        <stp>AO262498 Corp</stp>
        <stp>industry_sector</stp>
        <stp>[hybrids_03.xlsx]tkrBBG!R195C14</stp>
        <tr r="N195" s="1"/>
      </tp>
      <tp t="s">
        <v>Energy</v>
        <stp/>
        <stp>##V3_BDPV12</stp>
        <stp>AR776117 Corp</stp>
        <stp>industry_sector</stp>
        <stp>[hybrids_03.xlsx]tkrBBG!R31C14</stp>
        <tr r="N31" s="1"/>
      </tp>
      <tp t="s">
        <v>Industrial</v>
        <stp/>
        <stp>##V3_BDPV12</stp>
        <stp>ZQ099270 Corp</stp>
        <stp>industry_sector</stp>
        <stp>[hybrids_03.xlsx]tkrBBG!R28C14</stp>
        <tr r="N28" s="1"/>
      </tp>
      <tp>
        <v>364.81162068965523</v>
        <stp/>
        <stp>##V3_BDPV12</stp>
        <stp>XS1933828433 Corp</stp>
        <stp>interval_avg</stp>
        <stp>[hybrids_03.xlsx]issuerTable!R84C25</stp>
        <stp>calc_interval=30d</stp>
        <stp>market_data_override=sp210</stp>
        <tr r="Y84" s="5"/>
      </tp>
      <tp>
        <v>289.40648275862071</v>
        <stp/>
        <stp>##V3_BDPV12</stp>
        <stp>FR0013425170 Corp</stp>
        <stp>interval_avg</stp>
        <stp>[hybrids_03.xlsx]sectorTable!R36C31</stp>
        <stp>calc_interval=30d</stp>
        <stp>market_data_override=sp210</stp>
        <tr r="AE36" s="3"/>
      </tp>
      <tp>
        <v>367.06625581395349</v>
        <stp/>
        <stp>##V3_BDPV12</stp>
        <stp>FR0013425170 Corp</stp>
        <stp>interval_avg</stp>
        <stp>[hybrids_03.xlsx]sectorTable!R36C32</stp>
        <stp>calc_interval=90d</stp>
        <stp>market_data_override=sp210</stp>
        <tr r="AF36" s="3"/>
      </tp>
      <tp t="s">
        <v>USD</v>
        <stp/>
        <stp>##V3_BDPV12</stp>
        <stp>QJ201811 Corp</stp>
        <stp>crncy</stp>
        <stp>[hybrids_03.xlsx]tkrBBG!R51C12</stp>
        <tr r="L51" s="1"/>
      </tp>
      <tp t="s">
        <v>EUR</v>
        <stp/>
        <stp>##V3_BDPV12</stp>
        <stp>ZS023353 Corp</stp>
        <stp>crncy</stp>
        <stp>[hybrids_03.xlsx]tkrBBG!R65C12</stp>
        <tr r="L65" s="1"/>
      </tp>
      <tp t="s">
        <v>EUR</v>
        <stp/>
        <stp>##V3_BDPV12</stp>
        <stp>QZ498658 Corp</stp>
        <stp>crncy</stp>
        <stp>[hybrids_03.xlsx]tkrBBG!R70C12</stp>
        <tr r="L70" s="1"/>
      </tp>
      <tp t="s">
        <v>24/03/2021</v>
        <stp/>
        <stp>##V3_BDPV12</stp>
        <stp>XS1048428012 Corp</stp>
        <stp>nxt_call_dt</stp>
        <stp>[hybrids_03.xlsx]directH (tkr)!R40C5</stp>
        <tr r="E40" s="13"/>
      </tp>
      <tp t="s">
        <v>#N/A N/A</v>
        <stp/>
        <stp>##V3_BDPV12</stp>
        <stp>AP809058 Corp</stp>
        <stp>bb_composite</stp>
        <stp>[hybrids_03.xlsx]tkrBBG!R23C20</stp>
        <tr r="T23" s="1"/>
      </tp>
      <tp t="s">
        <v>EUR</v>
        <stp/>
        <stp>##V3_BDPV12</stp>
        <stp>AU692498 Corp</stp>
        <stp>crncy</stp>
        <stp>[hybrids_03.xlsx]tkrBBG!R79C12</stp>
        <tr r="L79" s="1"/>
      </tp>
      <tp t="s">
        <v>EUR</v>
        <stp/>
        <stp>##V3_BDPV12</stp>
        <stp>BK122273 Corp</stp>
        <stp>crncy</stp>
        <stp>[hybrids_03.xlsx]tkrBBG!R37C12</stp>
        <tr r="L37" s="1"/>
      </tp>
      <tp t="s">
        <v>EUR</v>
        <stp/>
        <stp>##V3_BDPV12</stp>
        <stp>EK755354 Corp</stp>
        <stp>crncy</stp>
        <stp>[hybrids_03.xlsx]tkrBBG!R42C12</stp>
        <tr r="L42" s="1"/>
      </tp>
      <tp t="s">
        <v>EUR</v>
        <stp/>
        <stp>##V3_BDPV12</stp>
        <stp>EJ814830 Corp</stp>
        <stp>crncy</stp>
        <stp>[hybrids_03.xlsx]tkrBBG!R53C12</stp>
        <tr r="L53" s="1"/>
      </tp>
      <tp t="s">
        <v>GBP</v>
        <stp/>
        <stp>##V3_BDPV12</stp>
        <stp>EJ814840 Corp</stp>
        <stp>crncy</stp>
        <stp>[hybrids_03.xlsx]tkrBBG!R54C12</stp>
        <tr r="L54" s="1"/>
      </tp>
      <tp t="s">
        <v>EUR</v>
        <stp/>
        <stp>##V3_BDPV12</stp>
        <stp>EK293278 Corp</stp>
        <stp>crncy</stp>
        <stp>[hybrids_03.xlsx]tkrBBG!R89C12</stp>
        <tr r="L89" s="1"/>
      </tp>
      <tp t="s">
        <v>EUR</v>
        <stp/>
        <stp>##V3_BDPV12</stp>
        <stp>EK041235 Corp</stp>
        <stp>crncy</stp>
        <stp>[hybrids_03.xlsx]tkrBBG!R64C12</stp>
        <tr r="L64" s="1"/>
      </tp>
      <tp t="s">
        <v>EUR</v>
        <stp/>
        <stp>##V3_BDPV12</stp>
        <stp>AX895488 Corp</stp>
        <stp>crncy</stp>
        <stp>[hybrids_03.xlsx]tkrBBG!R45C12</stp>
        <tr r="L45" s="1"/>
      </tp>
      <tp t="s">
        <v>BB</v>
        <stp/>
        <stp>##V3_BDPV12</stp>
        <stp>AX520482 Corp</stp>
        <stp>bb_composite</stp>
        <stp>[hybrids_03.xlsx]tkrBBG!R74C20</stp>
        <tr r="T74" s="1"/>
      </tp>
      <tp t="s">
        <v>BBB-</v>
        <stp/>
        <stp>##V3_BDPV12</stp>
        <stp>EK508481 Corp</stp>
        <stp>bb_composite</stp>
        <stp>[hybrids_03.xlsx]tkrBBG!R63C20</stp>
        <tr r="T63" s="1"/>
      </tp>
      <tp t="s">
        <v>BB+</v>
        <stp/>
        <stp>##V3_BDPV12</stp>
        <stp>AX960245 Corp</stp>
        <stp>bb_composite</stp>
        <stp>[hybrids_03.xlsx]tkrBBG!R19C20</stp>
        <tr r="T19" s="1"/>
      </tp>
      <tp t="s">
        <v>EUR</v>
        <stp/>
        <stp>##V3_BDPV12</stp>
        <stp>AM938782 Corp</stp>
        <stp>crncy</stp>
        <stp>[hybrids_03.xlsx]tkrBBG!R59C12</stp>
        <tr r="L59" s="1"/>
      </tp>
      <tp t="s">
        <v>EUR</v>
        <stp/>
        <stp>##V3_BDPV12</stp>
        <stp>AZ208021 Corp</stp>
        <stp>crncy</stp>
        <stp>[hybrids_03.xlsx]tkrBBG!R13C12</stp>
        <tr r="L13" s="1"/>
      </tp>
      <tp t="s">
        <v>27/06/2028</v>
        <stp/>
        <stp>##V3_BDPV12</stp>
        <stp>XS1799939027 Corp</stp>
        <stp>nxt_call_dt</stp>
        <stp>[hybrids_03.xlsx]directH (tkr)!R33C5</stp>
        <tr r="E33" s="13"/>
      </tp>
      <tp t="s">
        <v>EUR</v>
        <stp/>
        <stp>##V3_BDPV12</stp>
        <stp>EK648265 Corp</stp>
        <stp>crncy</stp>
        <stp>[hybrids_03.xlsx]tkrBBG!R12C12</stp>
        <tr r="L12" s="1"/>
      </tp>
      <tp t="s">
        <v>GBP</v>
        <stp/>
        <stp>##V3_BDPV12</stp>
        <stp>EK508571 Corp</stp>
        <stp>crncy</stp>
        <stp>[hybrids_03.xlsx]tkrBBG!R69C12</stp>
        <tr r="L69" s="1"/>
      </tp>
      <tp t="s">
        <v>EUR</v>
        <stp/>
        <stp>##V3_BDPV12</stp>
        <stp>EK508481 Corp</stp>
        <stp>crncy</stp>
        <stp>[hybrids_03.xlsx]tkrBBG!R63C12</stp>
        <tr r="L63" s="1"/>
      </tp>
      <tp t="s">
        <v>Consumer, Cyclical</v>
        <stp/>
        <stp>##V3_BDPV12</stp>
        <stp>EJ811600 Corp</stp>
        <stp>industry_sector</stp>
        <stp>[hybrids_03.xlsx]tkrBBG!R154C14</stp>
        <tr r="N154" s="1"/>
      </tp>
      <tp t="s">
        <v>Financial</v>
        <stp/>
        <stp>##V3_BDPV12</stp>
        <stp>AS146490 Corp</stp>
        <stp>industry_sector</stp>
        <stp>[hybrids_03.xlsx]tkrBBG!R170C14</stp>
        <tr r="N170" s="1"/>
      </tp>
      <tp t="s">
        <v>Consumer, Non-cyclical</v>
        <stp/>
        <stp>##V3_BDPV12</stp>
        <stp>AP809058 Corp</stp>
        <stp>industry_sector</stp>
        <stp>[hybrids_03.xlsx]tkrBBG!R23C14</stp>
        <tr r="N23" s="1"/>
      </tp>
      <tp t="s">
        <v>Communications</v>
        <stp/>
        <stp>##V3_BDPV12</stp>
        <stp>ZP991036 Corp</stp>
        <stp>industry_sector</stp>
        <stp>[hybrids_03.xlsx]tkrBBG!R86C14</stp>
        <tr r="N86" s="1"/>
      </tp>
      <tp t="s">
        <v>Communications</v>
        <stp/>
        <stp>##V3_BDPV12</stp>
        <stp>ZS023353 Corp</stp>
        <stp>industry_sector</stp>
        <stp>[hybrids_03.xlsx]tkrBBG!R65C14</stp>
        <tr r="N65" s="1"/>
      </tp>
      <tp t="s">
        <v>Utilities</v>
        <stp/>
        <stp>##V3_BDPV12</stp>
        <stp>AQ711148 Corp</stp>
        <stp>industry_sector</stp>
        <stp>[hybrids_03.xlsx]tkrBBG!R88C14</stp>
        <tr r="N88" s="1"/>
      </tp>
      <tp t="s">
        <v>Y</v>
        <stp/>
        <stp>##V3_BDPV12</stp>
        <stp>ZP454068 Corp</stp>
        <stp>green_bond_loan_indicator</stp>
        <stp>[hybrids_03.xlsx]tkrBBG!R148C21</stp>
        <tr r="U148" s="1"/>
      </tp>
      <tp t="s">
        <v>Y</v>
        <stp/>
        <stp>##V3_BDPV12</stp>
        <stp>ZQ804479 Corp</stp>
        <stp>green_bond_loan_indicator</stp>
        <stp>[hybrids_03.xlsx]tkrBBG!R144C21</stp>
        <tr r="U144" s="1"/>
      </tp>
      <tp t="s">
        <v>#N/A N/A</v>
        <stp/>
        <stp>##V3_BDPV12</stp>
        <stp>UV853118 Corp</stp>
        <stp>rtg_sp</stp>
        <stp>[hybrids_03.xlsx]tkrBBG!R30C19</stp>
        <tr r="S30" s="1"/>
      </tp>
      <tp t="s">
        <v>USD</v>
        <stp/>
        <stp>##V3_BDPV12</stp>
        <stp>QJ201812 Corp</stp>
        <stp>crncy</stp>
        <stp>[hybrids_03.xlsx]tkrBBG!R50C12</stp>
        <tr r="L50" s="1"/>
      </tp>
      <tp t="s">
        <v>EUR</v>
        <stp/>
        <stp>##V3_BDPV12</stp>
        <stp>EJ516233 Corp</stp>
        <stp>crncy</stp>
        <stp>[hybrids_03.xlsx]tkrBBG!R97C12</stp>
        <tr r="L97" s="1"/>
      </tp>
      <tp t="s">
        <v>EUR</v>
        <stp/>
        <stp>##V3_BDPV12</stp>
        <stp>EK545606 Corp</stp>
        <stp>crncy</stp>
        <stp>[hybrids_03.xlsx]tkrBBG!R15C12</stp>
        <tr r="L15" s="1"/>
      </tp>
      <tp t="s">
        <v>EUR</v>
        <stp/>
        <stp>##V3_BDPV12</stp>
        <stp>BK123260 Corp</stp>
        <stp>crncy</stp>
        <stp>[hybrids_03.xlsx]tkrBBG!R38C12</stp>
        <tr r="L38" s="1"/>
      </tp>
      <tp t="s">
        <v>EUR</v>
        <stp/>
        <stp>##V3_BDPV12</stp>
        <stp>AW770805 Corp</stp>
        <stp>crncy</stp>
        <stp>[hybrids_03.xlsx]tkrBBG!R90C12</stp>
        <tr r="L90" s="1"/>
      </tp>
      <tp t="s">
        <v>BBB</v>
        <stp/>
        <stp>##V3_BDPV12</stp>
        <stp>QJ993374 Corp</stp>
        <stp>bb_composite</stp>
        <stp>[hybrids_03.xlsx]tkrBBG!R32C20</stp>
        <tr r="T32" s="1"/>
      </tp>
      <tp t="s">
        <v>EUR</v>
        <stp/>
        <stp>##V3_BDPV12</stp>
        <stp>AN206662 Corp</stp>
        <stp>crncy</stp>
        <stp>[hybrids_03.xlsx]tkrBBG!R93C12</stp>
        <tr r="L93" s="1"/>
      </tp>
      <tp t="s">
        <v>USD</v>
        <stp/>
        <stp>##V3_BDPV12</stp>
        <stp>BK115993 Corp</stp>
        <stp>crncy</stp>
        <stp>[hybrids_03.xlsx]tkrBBG!R40C12</stp>
        <tr r="L40" s="1"/>
      </tp>
      <tp t="s">
        <v>USD</v>
        <stp/>
        <stp>##V3_BDPV12</stp>
        <stp>AU654357 Corp</stp>
        <stp>crncy</stp>
        <stp>[hybrids_03.xlsx]tkrBBG!R81C12</stp>
        <tr r="L81" s="1"/>
      </tp>
      <tp t="s">
        <v>BB</v>
        <stp/>
        <stp>##V3_BDPV12</stp>
        <stp>AR738797 Corp</stp>
        <stp>bb_composite</stp>
        <stp>[hybrids_03.xlsx]tkrBBG!R75C20</stp>
        <tr r="T75" s="1"/>
      </tp>
      <tp t="s">
        <v>BB+</v>
        <stp/>
        <stp>##V3_BDPV12</stp>
        <stp>AU654481 Corp</stp>
        <stp>bb_composite</stp>
        <stp>[hybrids_03.xlsx]tkrBBG!R78C20</stp>
        <tr r="T78" s="1"/>
      </tp>
      <tp t="s">
        <v>Consumer, Non-cyclical</v>
        <stp/>
        <stp>##V3_BDPV12</stp>
        <stp>EJ891119 Corp</stp>
        <stp>industry_sector</stp>
        <stp>[hybrids_03.xlsx]tkrBBG!R190C14</stp>
        <tr r="N190" s="1"/>
      </tp>
      <tp t="s">
        <v>PERP/CALL</v>
        <stp/>
        <stp>##V3_BDPV12</stp>
        <stp>EJ917655 Corp</stp>
        <stp>mty_typ</stp>
        <stp>[hybrids_03.xlsx]tkrBBG!R3C11</stp>
        <tr r="K3" s="1"/>
      </tp>
      <tp t="s">
        <v>Financial</v>
        <stp/>
        <stp>##V3_BDPV12</stp>
        <stp>AO971106 Corp</stp>
        <stp>industry_sector</stp>
        <stp>[hybrids_03.xlsx]tkrBBG!R173C14</stp>
        <tr r="N173" s="1"/>
      </tp>
      <tp t="s">
        <v>Consumer, Cyclical</v>
        <stp/>
        <stp>##V3_BDPV12</stp>
        <stp>BJ980509 Corp</stp>
        <stp>industry_sector</stp>
        <stp>[hybrids_03.xlsx]tkrBBG!R156C14</stp>
        <tr r="N156" s="1"/>
      </tp>
      <tp t="s">
        <v>Utilities</v>
        <stp/>
        <stp>##V3_BDPV12</stp>
        <stp>BK184880 Corp</stp>
        <stp>industry_sector</stp>
        <stp>[hybrids_03.xlsx]tkrBBG!R108C14</stp>
        <tr r="N108" s="1"/>
      </tp>
      <tp t="s">
        <v>SOLBBB 5.425 PERP</v>
        <stp/>
        <stp>##V3_BDPV12</stp>
        <stp>EJ917655 Corp</stp>
        <stp>security name</stp>
        <stp>[hybrids_03.xlsx]tkrBBG!R3C7</stp>
        <tr r="G3" s="1"/>
      </tp>
      <tp>
        <v>500000000</v>
        <stp/>
        <stp>##V3_BDPV12</stp>
        <stp>EJ917655 Corp</stp>
        <stp>amt_outstanding</stp>
        <stp>[hybrids_03.xlsx]tkrBBG!R3C13</stp>
        <tr r="M3" s="1"/>
      </tp>
      <tp t="s">
        <v>Communications</v>
        <stp/>
        <stp>##V3_BDPV12</stp>
        <stp>AU654481 Corp</stp>
        <stp>industry_sector</stp>
        <stp>[hybrids_03.xlsx]tkrBBG!R78C14</stp>
        <tr r="N78" s="1"/>
      </tp>
      <tp t="s">
        <v>Communications</v>
        <stp/>
        <stp>##V3_BDPV12</stp>
        <stp>AU692498 Corp</stp>
        <stp>industry_sector</stp>
        <stp>[hybrids_03.xlsx]tkrBBG!R79C14</stp>
        <tr r="N79" s="1"/>
      </tp>
      <tp t="s">
        <v>Communications</v>
        <stp/>
        <stp>##V3_BDPV12</stp>
        <stp>AX916964 Corp</stp>
        <stp>industry_sector</stp>
        <stp>[hybrids_03.xlsx]tkrBBG!R82C14</stp>
        <tr r="N82" s="1"/>
      </tp>
      <tp>
        <v>360.71231034482759</v>
        <stp/>
        <stp>##V3_BDPV12</stp>
        <stp>XS1490960942 Corp</stp>
        <stp>interval_avg</stp>
        <stp>[hybrids_03.xlsx]issuerTable!R80C25</stp>
        <stp>calc_interval=30d</stp>
        <stp>market_data_override=sp210</stp>
        <tr r="Y80" s="5"/>
      </tp>
      <tp t="s">
        <v>Financial</v>
        <stp/>
        <stp>##V3_BDPV12</stp>
        <stp>AR887333 Corp</stp>
        <stp>industry_sector</stp>
        <stp>[hybrids_03.xlsx]tkrBBG!R25C14</stp>
        <tr r="N25" s="1"/>
      </tp>
      <tp t="s">
        <v>Consumer, Non-cyclical</v>
        <stp/>
        <stp>##V3_BDPV12</stp>
        <stp>AP691131 Corp</stp>
        <stp>industry_sector</stp>
        <stp>[hybrids_03.xlsx]tkrBBG!R24C14</stp>
        <tr r="N24" s="1"/>
      </tp>
      <tp t="s">
        <v>Communications</v>
        <stp/>
        <stp>##V3_BDPV12</stp>
        <stp>AU654475 Corp</stp>
        <stp>industry_sector</stp>
        <stp>[hybrids_03.xlsx]tkrBBG!R80C14</stp>
        <tr r="N80" s="1"/>
      </tp>
      <tp>
        <v>350.88055172413783</v>
        <stp/>
        <stp>##V3_BDPV12</stp>
        <stp>XS2109819859 Corp</stp>
        <stp>interval_avg</stp>
        <stp>[hybrids_03.xlsx]issuerTable!R86C25</stp>
        <stp>calc_interval=30d</stp>
        <stp>market_data_override=sp210</stp>
        <tr r="Y86" s="5"/>
      </tp>
      <tp>
        <v>368.0054827586207</v>
        <stp/>
        <stp>##V3_BDPV12</stp>
        <stp>FR0013367612 Corp</stp>
        <stp>interval_avg</stp>
        <stp>[hybrids_03.xlsx]sectorTable!R11C31</stp>
        <stp>calc_interval=30d</stp>
        <stp>market_data_override=sp210</stp>
        <tr r="AE11" s="3"/>
      </tp>
      <tp t="s">
        <v>N</v>
        <stp/>
        <stp>##V3_BDPV12</stp>
        <stp>ZS235422 Corp</stp>
        <stp>green_bond_loan_indicator</stp>
        <stp>[hybrids_03.xlsx]tkrBBG!R176C21</stp>
        <tr r="U176" s="1"/>
      </tp>
      <tp>
        <v>420.07123255813946</v>
        <stp/>
        <stp>##V3_BDPV12</stp>
        <stp>FR0013367612 Corp</stp>
        <stp>interval_avg</stp>
        <stp>[hybrids_03.xlsx]sectorTable!R11C32</stp>
        <stp>calc_interval=90d</stp>
        <stp>market_data_override=sp210</stp>
        <tr r="AF11" s="3"/>
      </tp>
      <tp t="s">
        <v>EUR</v>
        <stp/>
        <stp>##V3_BDPV12</stp>
        <stp>QZ730280 Corp</stp>
        <stp>crncy</stp>
        <stp>[hybrids_03.xlsx]tkrBBG!R44C12</stp>
        <tr r="L44" s="1"/>
      </tp>
      <tp t="s">
        <v>BB+</v>
        <stp/>
        <stp>##V3_BDPV12</stp>
        <stp>EK803079 Corp</stp>
        <stp>bb_composite</stp>
        <stp>[hybrids_03.xlsx]tkrBBG!R33C20</stp>
        <tr r="T33" s="1"/>
      </tp>
      <tp t="s">
        <v>EUR</v>
        <stp/>
        <stp>##V3_BDPV12</stp>
        <stp>EK856946 Corp</stp>
        <stp>crncy</stp>
        <stp>[hybrids_03.xlsx]tkrBBG!R22C12</stp>
        <tr r="L22" s="1"/>
      </tp>
      <tp t="s">
        <v>BB+</v>
        <stp/>
        <stp>##V3_BDPV12</stp>
        <stp>XS0992293901 Corp</stp>
        <stp>bb_composite</stp>
        <stp>[hybrids_03.xlsx]sectorTable!R4C15</stp>
        <tr r="O4" s="3"/>
      </tp>
      <tp t="s">
        <v>NR</v>
        <stp/>
        <stp>##V3_BDPV12</stp>
        <stp>ZR796682 Corp</stp>
        <stp>bb_composite</stp>
        <stp>[hybrids_03.xlsx]tkrBBG!R84C20</stp>
        <tr r="T84" s="1"/>
      </tp>
      <tp t="s">
        <v>EUR</v>
        <stp/>
        <stp>##V3_BDPV12</stp>
        <stp>BG013162 Corp</stp>
        <stp>crncy</stp>
        <stp>[hybrids_03.xlsx]tkrBBG!R83C12</stp>
        <tr r="L83" s="1"/>
      </tp>
      <tp t="s">
        <v>EUR</v>
        <stp/>
        <stp>##V3_BDPV12</stp>
        <stp>AX960245 Corp</stp>
        <stp>crncy</stp>
        <stp>[hybrids_03.xlsx]tkrBBG!R19C12</stp>
        <tr r="L19" s="1"/>
      </tp>
      <tp t="s">
        <v>BB+</v>
        <stp/>
        <stp>##V3_BDPV12</stp>
        <stp>EK848378 Corp</stp>
        <stp>bb_composite</stp>
        <stp>[hybrids_03.xlsx]tkrBBG!R55C20</stp>
        <tr r="T55" s="1"/>
      </tp>
      <tp t="s">
        <v>BB+</v>
        <stp/>
        <stp>##V3_BDPV12</stp>
        <stp>XS1207058733 Corp</stp>
        <stp>bb_composite</stp>
        <stp>[hybrids_03.xlsx]sectorTable!R8C15</stp>
        <tr r="O8" s="3"/>
      </tp>
      <tp t="s">
        <v>BB+</v>
        <stp/>
        <stp>##V3_BDPV12</stp>
        <stp>AU692498 Corp</stp>
        <stp>bb_composite</stp>
        <stp>[hybrids_03.xlsx]tkrBBG!R79C20</stp>
        <tr r="T79" s="1"/>
      </tp>
      <tp t="s">
        <v>A-</v>
        <stp/>
        <stp>##V3_BDPV12</stp>
        <stp>QZ730280 Corp</stp>
        <stp>bb_composite</stp>
        <stp>[hybrids_03.xlsx]tkrBBG!R44C20</stp>
        <tr r="T44" s="1"/>
      </tp>
      <tp t="s">
        <v>BBB-</v>
        <stp/>
        <stp>##V3_BDPV12</stp>
        <stp>ZP870673 Corp</stp>
        <stp>bb_composite</stp>
        <stp>[hybrids_03.xlsx]tkrBBG!R60C20</stp>
        <tr r="T60" s="1"/>
      </tp>
      <tp t="s">
        <v>20/03/2030</v>
        <stp/>
        <stp>##V3_BDPV12</stp>
        <stp>XS1206541366 Corp</stp>
        <stp>nxt_call_dt</stp>
        <stp>[hybrids_03.xlsx]directH (tkr)!R32C5</stp>
        <tr r="E32" s="13"/>
      </tp>
      <tp t="s">
        <v>BB+</v>
        <stp/>
        <stp>##V3_BDPV12</stp>
        <stp>AX916964 Corp</stp>
        <stp>bb_composite</stp>
        <stp>[hybrids_03.xlsx]tkrBBG!R82C20</stp>
        <tr r="T82" s="1"/>
      </tp>
      <tp t="s">
        <v>BB+</v>
        <stp/>
        <stp>##V3_BDPV12</stp>
        <stp>EK864970 Corp</stp>
        <stp>bb_composite</stp>
        <stp>[hybrids_03.xlsx]tkrBBG!R56C20</stp>
        <tr r="T56" s="1"/>
      </tp>
      <tp t="s">
        <v>EUR</v>
        <stp/>
        <stp>##V3_BDPV12</stp>
        <stp>EK508523 Corp</stp>
        <stp>crncy</stp>
        <stp>[hybrids_03.xlsx]tkrBBG!R66C12</stp>
        <tr r="L66" s="1"/>
      </tp>
      <tp t="s">
        <v>Utilities</v>
        <stp/>
        <stp>##V3_BDPV12</stp>
        <stp>UV323151 Corp</stp>
        <stp>industry_sector</stp>
        <stp>[hybrids_03.xlsx]tkrBBG!R113C14</stp>
        <tr r="N113" s="1"/>
      </tp>
      <tp t="s">
        <v>Financial</v>
        <stp/>
        <stp>##V3_BDPV12</stp>
        <stp>EK753416 Corp</stp>
        <stp>industry_sector</stp>
        <stp>[hybrids_03.xlsx]tkrBBG!R183C14</stp>
        <tr r="N183" s="1"/>
      </tp>
      <tp t="s">
        <v>Consumer, Cyclical</v>
        <stp/>
        <stp>##V3_BDPV12</stp>
        <stp>EK131372 Corp</stp>
        <stp>industry_sector</stp>
        <stp>[hybrids_03.xlsx]tkrBBG!R157C14</stp>
        <tr r="N157" s="1"/>
      </tp>
      <tp t="s">
        <v>Utilities</v>
        <stp/>
        <stp>##V3_BDPV12</stp>
        <stp>ZS668300 Corp</stp>
        <stp>industry_sector</stp>
        <stp>[hybrids_03.xlsx]tkrBBG!R119C14</stp>
        <tr r="N119" s="1"/>
      </tp>
      <tp t="s">
        <v>Utilities</v>
        <stp/>
        <stp>##V3_BDPV12</stp>
        <stp>EK013966 Corp</stp>
        <stp>industry_sector</stp>
        <stp>[hybrids_03.xlsx]tkrBBG!R122C14</stp>
        <tr r="N122" s="1"/>
      </tp>
      <tp t="s">
        <v>Utilities</v>
        <stp/>
        <stp>##V3_BDPV12</stp>
        <stp>AQ026565 Corp</stp>
        <stp>industry_sector</stp>
        <stp>[hybrids_03.xlsx]tkrBBG!R124C14</stp>
        <tr r="N124" s="1"/>
      </tp>
      <tp t="s">
        <v>SOLBBB 5.118 PERP</v>
        <stp/>
        <stp>##V3_BDPV12</stp>
        <stp>QJ937853 Corp</stp>
        <stp>security name</stp>
        <stp>[hybrids_03.xlsx]tkrBBG!R2C7</stp>
        <tr r="G2" s="1"/>
      </tp>
      <tp>
        <v>404.51303448275854</v>
        <stp/>
        <stp>##V3_BDPV12</stp>
        <stp>XS1629774230 Corp</stp>
        <stp>interval_avg</stp>
        <stp>[hybrids_03.xlsx]issuerTable!R28C25</stp>
        <stp>calc_interval=30d</stp>
        <stp>market_data_override=sp210</stp>
        <tr r="Y28" s="5"/>
      </tp>
      <tp t="s">
        <v>Energy</v>
        <stp/>
        <stp>##V3_BDPV12</stp>
        <stp>QZ730458 Corp</stp>
        <stp>industry_sector</stp>
        <stp>[hybrids_03.xlsx]tkrBBG!R47C14</stp>
        <tr r="N47" s="1"/>
      </tp>
      <tp t="s">
        <v>N</v>
        <stp/>
        <stp>##V3_BDPV12</stp>
        <stp>UV785974 Corp</stp>
        <stp>green_bond_loan_indicator</stp>
        <stp>[hybrids_03.xlsx]tkrBBG!R146C21</stp>
        <tr r="U146" s="1"/>
      </tp>
      <tp t="s">
        <v>BBB-</v>
        <stp/>
        <stp>##V3_BDPV12</stp>
        <stp>ZP482524 Corp</stp>
        <stp>rtg_sp</stp>
        <stp>[hybrids_03.xlsx]tkrBBG!R17C19</stp>
        <tr r="S17" s="1"/>
      </tp>
      <tp t="s">
        <v>BB-</v>
        <stp/>
        <stp>##V3_BDPV12</stp>
        <stp>ZQ782646 Corp</stp>
        <stp>rtg_sp</stp>
        <stp>[hybrids_03.xlsx]tkrBBG!R99C19</stp>
        <tr r="S99" s="1"/>
      </tp>
      <tp t="s">
        <v>EUR</v>
        <stp/>
        <stp>##V3_BDPV12</stp>
        <stp>ZP482524 Corp</stp>
        <stp>crncy</stp>
        <stp>[hybrids_03.xlsx]tkrBBG!R17C12</stp>
        <tr r="L17" s="1"/>
      </tp>
      <tp t="s">
        <v>BBB</v>
        <stp/>
        <stp>##V3_BDPV12</stp>
        <stp>EJ744879 Corp</stp>
        <stp>bb_composite</stp>
        <stp>[hybrids_03.xlsx]tkrBBG!R87C20</stp>
        <tr r="T87" s="1"/>
      </tp>
      <tp t="s">
        <v>04/09/2023</v>
        <stp/>
        <stp>##V3_BDPV12</stp>
        <stp>XS0968913342 Corp</stp>
        <stp>nxt_call_dt</stp>
        <stp>[hybrids_03.xlsx]directH (tkr)!R37C5</stp>
        <tr r="E37" s="13"/>
      </tp>
      <tp t="s">
        <v>BBB</v>
        <stp/>
        <stp>##V3_BDPV12</stp>
        <stp>EK648265 Corp</stp>
        <stp>bb_composite</stp>
        <stp>[hybrids_03.xlsx]tkrBBG!R12C20</stp>
        <tr r="T12" s="1"/>
      </tp>
      <tp t="s">
        <v>BBB</v>
        <stp/>
        <stp>##V3_BDPV12</stp>
        <stp>AZ208021 Corp</stp>
        <stp>bb_composite</stp>
        <stp>[hybrids_03.xlsx]tkrBBG!R13C20</stp>
        <tr r="T13" s="1"/>
      </tp>
      <tp t="s">
        <v>A-</v>
        <stp/>
        <stp>##V3_BDPV12</stp>
        <stp>AX895488 Corp</stp>
        <stp>bb_composite</stp>
        <stp>[hybrids_03.xlsx]tkrBBG!R45C20</stp>
        <tr r="T45" s="1"/>
      </tp>
      <tp t="s">
        <v>BB</v>
        <stp/>
        <stp>##V3_BDPV12</stp>
        <stp>AR738776 Corp</stp>
        <stp>bb_composite</stp>
        <stp>[hybrids_03.xlsx]tkrBBG!R72C20</stp>
        <tr r="T72" s="1"/>
      </tp>
      <tp t="s">
        <v>BBB</v>
        <stp/>
        <stp>##V3_BDPV12</stp>
        <stp>EK634166 Corp</stp>
        <stp>bb_composite</stp>
        <stp>[hybrids_03.xlsx]tkrBBG!R11C20</stp>
        <tr r="T11" s="1"/>
      </tp>
      <tp t="s">
        <v>BB</v>
        <stp/>
        <stp>##V3_BDPV12</stp>
        <stp>AQ234625 Corp</stp>
        <stp>bb_composite</stp>
        <stp>[hybrids_03.xlsx]tkrBBG!R71C20</stp>
        <tr r="T71" s="1"/>
      </tp>
      <tp t="s">
        <v>BB</v>
        <stp/>
        <stp>##V3_BDPV12</stp>
        <stp>LW253022 Corp</stp>
        <stp>bb_composite</stp>
        <stp>[hybrids_03.xlsx]tkrBBG!R61C20</stp>
        <tr r="T61" s="1"/>
      </tp>
      <tp t="s">
        <v>EUR</v>
        <stp/>
        <stp>##V3_BDPV12</stp>
        <stp>EK848378 Corp</stp>
        <stp>crncy</stp>
        <stp>[hybrids_03.xlsx]tkrBBG!R55C12</stp>
        <tr r="L55" s="1"/>
      </tp>
      <tp t="s">
        <v>Financial</v>
        <stp/>
        <stp>##V3_BDPV12</stp>
        <stp>AQ713600 Corp</stp>
        <stp>industry_sector</stp>
        <stp>[hybrids_03.xlsx]tkrBBG!R179C14</stp>
        <tr r="N179" s="1"/>
      </tp>
      <tp t="s">
        <v>Financial</v>
        <stp/>
        <stp>##V3_BDPV12</stp>
        <stp>ZP659512 Corp</stp>
        <stp>industry_sector</stp>
        <stp>[hybrids_03.xlsx]tkrBBG!R177C14</stp>
        <tr r="N177" s="1"/>
      </tp>
      <tp t="s">
        <v>Consumer, Cyclical</v>
        <stp/>
        <stp>##V3_BDPV12</stp>
        <stp>EK131366 Corp</stp>
        <stp>industry_sector</stp>
        <stp>[hybrids_03.xlsx]tkrBBG!R151C14</stp>
        <tr r="N151" s="1"/>
      </tp>
      <tp t="s">
        <v>Financial</v>
        <stp/>
        <stp>##V3_BDPV12</stp>
        <stp>ZS108668 Corp</stp>
        <stp>industry_sector</stp>
        <stp>[hybrids_03.xlsx]tkrBBG!R187C14</stp>
        <tr r="N187" s="1"/>
      </tp>
      <tp t="s">
        <v>18/11/2022</v>
        <stp/>
        <stp>##V3_BDPV12</stp>
        <stp>EK588292 Corp</stp>
        <stp>nxt_call_dt</stp>
        <stp>[hybrids_03.xlsx]sectorTable!R10C7</stp>
        <tr r="G10" s="3"/>
      </tp>
      <tp t="s">
        <v>23/04/2023</v>
        <stp/>
        <stp>##V3_BDPV12</stp>
        <stp>EK848378 Corp</stp>
        <stp>nxt_call_dt</stp>
        <stp>[hybrids_03.xlsx]sectorTable!R31C7</stp>
        <tr r="G31" s="3"/>
      </tp>
      <tp t="s">
        <v>04/04/2023</v>
        <stp/>
        <stp>##V3_BDPV12</stp>
        <stp>AM938782 Corp</stp>
        <stp>nxt_call_dt</stp>
        <stp>[hybrids_03.xlsx]sectorTable!R23C7</stp>
        <tr r="G23" s="3"/>
      </tp>
      <tp t="s">
        <v>22/03/2029</v>
        <stp/>
        <stp>##V3_BDPV12</stp>
        <stp>BK123260 Corp</stp>
        <stp>nxt_call_dt</stp>
        <stp>[hybrids_03.xlsx]sectorTable!R20C8</stp>
        <tr r="H20" s="3"/>
      </tp>
      <tp t="s">
        <v>22/03/2026</v>
        <stp/>
        <stp>##V3_BDPV12</stp>
        <stp>BK122273 Corp</stp>
        <stp>nxt_call_dt</stp>
        <stp>[hybrids_03.xlsx]sectorTable!R20C7</stp>
        <tr r="G20" s="3"/>
      </tp>
      <tp t="s">
        <v>Basic Materials</v>
        <stp/>
        <stp>##V3_BDPV12</stp>
        <stp>AV915324 Corp</stp>
        <stp>industry_sector</stp>
        <stp>[hybrids_03.xlsx]tkrBBG!R4C14</stp>
        <tr r="N4" s="1"/>
      </tp>
      <tp t="s">
        <v>BB+</v>
        <stp/>
        <stp>##V3_BDPV12</stp>
        <stp>QJ937853 Corp</stp>
        <stp>rtg_sp</stp>
        <stp>[hybrids_03.xlsx]tkrBBG!R2C19</stp>
        <tr r="S2" s="1"/>
      </tp>
      <tp t="s">
        <v>Utilities</v>
        <stp/>
        <stp>##V3_BDPV12</stp>
        <stp>AW770805 Corp</stp>
        <stp>industry_sector</stp>
        <stp>[hybrids_03.xlsx]tkrBBG!R90C14</stp>
        <tr r="N90" s="1"/>
      </tp>
      <tp t="s">
        <v>BB+</v>
        <stp/>
        <stp>##V3_BDPV12</stp>
        <stp>EK834863 Corp</stp>
        <stp>rtg_sp</stp>
        <stp>[hybrids_03.xlsx]tkrBBG!R6C19</stp>
        <tr r="S6" s="1"/>
      </tp>
      <tp t="s">
        <v>BBB-</v>
        <stp/>
        <stp>##V3_BDPV12</stp>
        <stp>ZS023353 Corp</stp>
        <stp>rtg_sp</stp>
        <stp>[hybrids_03.xlsx]tkrBBG!R65C19</stp>
        <tr r="S65" s="1"/>
      </tp>
      <tp t="s">
        <v>BB+</v>
        <stp/>
        <stp>##V3_BDPV12</stp>
        <stp>QZ498658 Corp</stp>
        <stp>rtg_sp</stp>
        <stp>[hybrids_03.xlsx]tkrBBG!R70C19</stp>
        <tr r="S70" s="1"/>
      </tp>
      <tp t="s">
        <v>EUR</v>
        <stp/>
        <stp>##V3_BDPV12</stp>
        <stp>QJ993374 Corp</stp>
        <stp>crncy</stp>
        <stp>[hybrids_03.xlsx]tkrBBG!R32C12</stp>
        <tr r="L32" s="1"/>
      </tp>
      <tp t="s">
        <v>EUR</v>
        <stp/>
        <stp>##V3_BDPV12</stp>
        <stp>UV853118 Corp</stp>
        <stp>crncy</stp>
        <stp>[hybrids_03.xlsx]tkrBBG!R30C12</stp>
        <tr r="L30" s="1"/>
      </tp>
      <tp t="s">
        <v>EUR</v>
        <stp/>
        <stp>##V3_BDPV12</stp>
        <stp>ZR457518 Corp</stp>
        <stp>crncy</stp>
        <stp>[hybrids_03.xlsx]tkrBBG!R21C12</stp>
        <tr r="L21" s="1"/>
      </tp>
      <tp t="s">
        <v>EUR</v>
        <stp/>
        <stp>##V3_BDPV12</stp>
        <stp>AL243419 Corp</stp>
        <stp>crncy</stp>
        <stp>[hybrids_03.xlsx]tkrBBG!R18C12</stp>
        <tr r="L18" s="1"/>
      </tp>
      <tp t="s">
        <v>BBB+</v>
        <stp/>
        <stp>##V3_BDPV12</stp>
        <stp>BK116008 Corp</stp>
        <stp>bb_composite</stp>
        <stp>[hybrids_03.xlsx]tkrBBG!R41C20</stp>
        <tr r="T41" s="1"/>
      </tp>
      <tp t="s">
        <v>NR</v>
        <stp/>
        <stp>##V3_BDPV12</stp>
        <stp>ZR796862 Corp</stp>
        <stp>bb_composite</stp>
        <stp>[hybrids_03.xlsx]tkrBBG!R85C20</stp>
        <tr r="T85" s="1"/>
      </tp>
      <tp t="s">
        <v>EUR</v>
        <stp/>
        <stp>##V3_BDPV12</stp>
        <stp>EJ744879 Corp</stp>
        <stp>crncy</stp>
        <stp>[hybrids_03.xlsx]tkrBBG!R87C12</stp>
        <tr r="L87" s="1"/>
      </tp>
      <tp t="s">
        <v>A-</v>
        <stp/>
        <stp>##V3_BDPV12</stp>
        <stp>LW068019 Corp</stp>
        <stp>bb_composite</stp>
        <stp>[hybrids_03.xlsx]tkrBBG!R43C20</stp>
        <tr r="T43" s="1"/>
      </tp>
      <tp t="s">
        <v>BB</v>
        <stp/>
        <stp>##V3_BDPV12</stp>
        <stp>ZR655675 Corp</stp>
        <stp>bb_composite</stp>
        <stp>[hybrids_03.xlsx]tkrBBG!R77C20</stp>
        <tr r="T77" s="1"/>
      </tp>
      <tp t="s">
        <v>BB+</v>
        <stp/>
        <stp>##V3_BDPV12</stp>
        <stp>AU654475 Corp</stp>
        <stp>bb_composite</stp>
        <stp>[hybrids_03.xlsx]tkrBBG!R80C20</stp>
        <tr r="T80" s="1"/>
      </tp>
      <tp t="s">
        <v>BB</v>
        <stp/>
        <stp>##V3_BDPV12</stp>
        <stp>QZ498658 Corp</stp>
        <stp>bb_composite</stp>
        <stp>[hybrids_03.xlsx]tkrBBG!R70C20</stp>
        <tr r="T70" s="1"/>
      </tp>
      <tp t="s">
        <v>BBB-</v>
        <stp/>
        <stp>##V3_BDPV12</stp>
        <stp>AM938782 Corp</stp>
        <stp>bb_composite</stp>
        <stp>[hybrids_03.xlsx]tkrBBG!R59C20</stp>
        <tr r="T59" s="1"/>
      </tp>
      <tp t="s">
        <v>NR</v>
        <stp/>
        <stp>##V3_BDPV12</stp>
        <stp>BJ736567 Corp</stp>
        <stp>bb_composite</stp>
        <stp>[hybrids_03.xlsx]tkrBBG!R10C20</stp>
        <tr r="T10" s="1"/>
      </tp>
      <tp t="s">
        <v>Consumer, Cyclical</v>
        <stp/>
        <stp>##V3_BDPV12</stp>
        <stp>AW798439 Corp</stp>
        <stp>industry_sector</stp>
        <stp>[hybrids_03.xlsx]tkrBBG!R163C14</stp>
        <tr r="N163" s="1"/>
      </tp>
      <tp t="s">
        <v>Financial</v>
        <stp/>
        <stp>##V3_BDPV12</stp>
        <stp>ZR668027 Corp</stp>
        <stp>industry_sector</stp>
        <stp>[hybrids_03.xlsx]tkrBBG!R174C14</stp>
        <tr r="N174" s="1"/>
      </tp>
      <tp t="s">
        <v>Utilities</v>
        <stp/>
        <stp>##V3_BDPV12</stp>
        <stp>AS640422 Corp</stp>
        <stp>industry_sector</stp>
        <stp>[hybrids_03.xlsx]tkrBBG!R117C14</stp>
        <tr r="N117" s="1"/>
      </tp>
      <tp t="s">
        <v>Financial</v>
        <stp/>
        <stp>##V3_BDPV12</stp>
        <stp>AS322477 Corp</stp>
        <stp>industry_sector</stp>
        <stp>[hybrids_03.xlsx]tkrBBG!R186C14</stp>
        <tr r="N186" s="1"/>
      </tp>
      <tp t="s">
        <v>Consumer, Cyclical</v>
        <stp/>
        <stp>##V3_BDPV12</stp>
        <stp>EK337178 Corp</stp>
        <stp>industry_sector</stp>
        <stp>[hybrids_03.xlsx]tkrBBG!R162C14</stp>
        <tr r="N162" s="1"/>
      </tp>
      <tp t="s">
        <v>Utilities</v>
        <stp/>
        <stp>##V3_BDPV12</stp>
        <stp>AM714338 Corp</stp>
        <stp>industry_sector</stp>
        <stp>[hybrids_03.xlsx]tkrBBG!R139C14</stp>
        <tr r="N139" s="1"/>
      </tp>
      <tp t="s">
        <v>Utilities</v>
        <stp/>
        <stp>##V3_BDPV12</stp>
        <stp>QJ787834 Corp</stp>
        <stp>industry_sector</stp>
        <stp>[hybrids_03.xlsx]tkrBBG!R116C14</stp>
        <tr r="N116" s="1"/>
      </tp>
      <tp t="s">
        <v>30/03/2022</v>
        <stp/>
        <stp>##V3_BDPV12</stp>
        <stp>EK821917 Corp</stp>
        <stp>nxt_call_dt</stp>
        <stp>[hybrids_03.xlsx]sectorTable!R18C7</stp>
        <tr r="G18" s="3"/>
      </tp>
      <tp t="s">
        <v>Communications</v>
        <stp/>
        <stp>##V3_BDPV12</stp>
        <stp>AX520482 Corp</stp>
        <stp>industry_sector</stp>
        <stp>[hybrids_03.xlsx]tkrBBG!R74C14</stp>
        <tr r="N74" s="1"/>
      </tp>
      <tp t="s">
        <v>Basic Materials</v>
        <stp/>
        <stp>##V3_BDPV12</stp>
        <stp>AZ018655 Corp</stp>
        <stp>industry_sector</stp>
        <stp>[hybrids_03.xlsx]tkrBBG!R16C14</stp>
        <tr r="N16" s="1"/>
      </tp>
      <tp t="s">
        <v>Utilities</v>
        <stp/>
        <stp>##V3_BDPV12</stp>
        <stp>AU669900 Corp</stp>
        <stp>industry_sector</stp>
        <stp>[hybrids_03.xlsx]tkrBBG!R96C14</stp>
        <tr r="N96" s="1"/>
      </tp>
      <tp t="s">
        <v>Energy</v>
        <stp/>
        <stp>##V3_BDPV12</stp>
        <stp>AX895488 Corp</stp>
        <stp>industry_sector</stp>
        <stp>[hybrids_03.xlsx]tkrBBG!R45C14</stp>
        <tr r="N45" s="1"/>
      </tp>
      <tp>
        <v>364.85582758620694</v>
        <stp/>
        <stp>##V3_BDPV12</stp>
        <stp>XS1050461034 Corp</stp>
        <stp>interval_avg</stp>
        <stp>[hybrids_03.xlsx]issuerTable!R83C25</stp>
        <stp>calc_interval=30d</stp>
        <stp>market_data_override=sp210</stp>
        <tr r="Y83" s="5"/>
      </tp>
      <tp t="s">
        <v>Communications</v>
        <stp/>
        <stp>##V3_BDPV12</stp>
        <stp>QZ498658 Corp</stp>
        <stp>industry_sector</stp>
        <stp>[hybrids_03.xlsx]tkrBBG!R70C14</stp>
        <tr r="N70" s="1"/>
      </tp>
      <tp t="s">
        <v>N</v>
        <stp/>
        <stp>##V3_BDPV12</stp>
        <stp>ZS668300 Corp</stp>
        <stp>green_bond_loan_indicator</stp>
        <stp>[hybrids_03.xlsx]tkrBBG!R119C21</stp>
        <tr r="U119" s="1"/>
      </tp>
      <tp t="s">
        <v>N</v>
        <stp/>
        <stp>##V3_BDPV12</stp>
        <stp>ZQ578143 Corp</stp>
        <stp>green_bond_loan_indicator</stp>
        <stp>[hybrids_03.xlsx]tkrBBG!R175C21</stp>
        <tr r="U175" s="1"/>
      </tp>
      <tp t="s">
        <v>N</v>
        <stp/>
        <stp>##V3_BDPV12</stp>
        <stp>ZR668027 Corp</stp>
        <stp>green_bond_loan_indicator</stp>
        <stp>[hybrids_03.xlsx]tkrBBG!R174C21</stp>
        <tr r="U174" s="1"/>
      </tp>
      <tp t="s">
        <v>N</v>
        <stp/>
        <stp>##V3_BDPV12</stp>
        <stp>ZS108668 Corp</stp>
        <stp>green_bond_loan_indicator</stp>
        <stp>[hybrids_03.xlsx]tkrBBG!R187C21</stp>
        <tr r="U187" s="1"/>
      </tp>
      <tp t="s">
        <v>N</v>
        <stp/>
        <stp>##V3_BDPV12</stp>
        <stp>ZQ258633 Corp</stp>
        <stp>green_bond_loan_indicator</stp>
        <stp>[hybrids_03.xlsx]tkrBBG!R164C21</stp>
        <tr r="U164" s="1"/>
      </tp>
      <tp t="s">
        <v>Consumer, Non-cyclical</v>
        <stp/>
        <stp>##V3_BDPV12</stp>
        <stp>EK352403 Corp</stp>
        <stp>industry_sector</stp>
        <stp>[hybrids_03.xlsx]tkrBBG!R7C14</stp>
        <tr r="N7" s="1"/>
      </tp>
      <tp t="s">
        <v>BBB-</v>
        <stp/>
        <stp>##V3_BDPV12</stp>
        <stp>ZP870673 Corp</stp>
        <stp>rtg_sp</stp>
        <stp>[hybrids_03.xlsx]tkrBBG!R60C19</stp>
        <tr r="S60" s="1"/>
      </tp>
      <tp t="s">
        <v>BBB-</v>
        <stp/>
        <stp>##V3_BDPV12</stp>
        <stp>ZR570567 Corp</stp>
        <stp>rtg_sp</stp>
        <stp>[hybrids_03.xlsx]tkrBBG!R67C19</stp>
        <tr r="S67" s="1"/>
      </tp>
      <tp t="s">
        <v>BBB-</v>
        <stp/>
        <stp>##V3_BDPV12</stp>
        <stp>ZQ100348 Corp</stp>
        <stp>rtg_sp</stp>
        <stp>[hybrids_03.xlsx]tkrBBG!R29C19</stp>
        <tr r="S29" s="1"/>
      </tp>
      <tp t="s">
        <v>GBP</v>
        <stp/>
        <stp>##V3_BDPV12</stp>
        <stp>QJ191077 Corp</stp>
        <stp>crncy</stp>
        <stp>[hybrids_03.xlsx]tkrBBG!R52C12</stp>
        <tr r="L52" s="1"/>
      </tp>
      <tp t="s">
        <v>EUR</v>
        <stp/>
        <stp>##V3_BDPV12</stp>
        <stp>ZQ782646 Corp</stp>
        <stp>crncy</stp>
        <stp>[hybrids_03.xlsx]tkrBBG!R99C12</stp>
        <tr r="L99" s="1"/>
      </tp>
      <tp t="s">
        <v>A-</v>
        <stp/>
        <stp>##V3_BDPV12</stp>
        <stp>QZ730458 Corp</stp>
        <stp>bb_composite</stp>
        <stp>[hybrids_03.xlsx]tkrBBG!R47C20</stp>
        <tr r="T47" s="1"/>
      </tp>
      <tp t="s">
        <v>BBB-</v>
        <stp/>
        <stp>##V3_BDPV12</stp>
        <stp>EK508571 Corp</stp>
        <stp>bb_composite</stp>
        <stp>[hybrids_03.xlsx]tkrBBG!R69C20</stp>
        <tr r="T69" s="1"/>
      </tp>
      <tp t="s">
        <v>A-</v>
        <stp/>
        <stp>##V3_BDPV12</stp>
        <stp>EK755354 Corp</stp>
        <stp>bb_composite</stp>
        <stp>[hybrids_03.xlsx]tkrBBG!R42C20</stp>
        <tr r="T42" s="1"/>
      </tp>
      <tp t="s">
        <v>BBB</v>
        <stp/>
        <stp>##V3_BDPV12</stp>
        <stp>AZ207706 Corp</stp>
        <stp>bb_composite</stp>
        <stp>[hybrids_03.xlsx]tkrBBG!R14C20</stp>
        <tr r="T14" s="1"/>
      </tp>
      <tp t="s">
        <v>Financial</v>
        <stp/>
        <stp>##V3_BDPV12</stp>
        <stp>AZ207973 Corp</stp>
        <stp>industry_sector</stp>
        <stp>[hybrids_03.xlsx]tkrBBG!R182C14</stp>
        <tr r="N182" s="1"/>
      </tp>
      <tp t="s">
        <v>Utilities</v>
        <stp/>
        <stp>##V3_BDPV12</stp>
        <stp>AQ077157 Corp</stp>
        <stp>industry_sector</stp>
        <stp>[hybrids_03.xlsx]tkrBBG!R143C14</stp>
        <tr r="N143" s="1"/>
      </tp>
      <tp t="s">
        <v>Financial</v>
        <stp/>
        <stp>##V3_BDPV12</stp>
        <stp>EK642935 Corp</stp>
        <stp>industry_sector</stp>
        <stp>[hybrids_03.xlsx]tkrBBG!R168C14</stp>
        <tr r="N168" s="1"/>
      </tp>
      <tp t="s">
        <v>Utilities</v>
        <stp/>
        <stp>##V3_BDPV12</stp>
        <stp>AM717420 Corp</stp>
        <stp>industry_sector</stp>
        <stp>[hybrids_03.xlsx]tkrBBG!R135C14</stp>
        <tr r="N135" s="1"/>
      </tp>
      <tp t="s">
        <v>Utilities</v>
        <stp/>
        <stp>##V3_BDPV12</stp>
        <stp>EJ670730 Corp</stp>
        <stp>industry_sector</stp>
        <stp>[hybrids_03.xlsx]tkrBBG!R118C14</stp>
        <tr r="N118" s="1"/>
      </tp>
      <tp t="s">
        <v>Utilities</v>
        <stp/>
        <stp>##V3_BDPV12</stp>
        <stp>AX076550 Corp</stp>
        <stp>industry_sector</stp>
        <stp>[hybrids_03.xlsx]tkrBBG!R126C14</stp>
        <tr r="N126" s="1"/>
      </tp>
      <tp t="s">
        <v>Utilities</v>
        <stp/>
        <stp>##V3_BDPV12</stp>
        <stp>EJ723329 Corp</stp>
        <stp>industry_sector</stp>
        <stp>[hybrids_03.xlsx]tkrBBG!R142C14</stp>
        <tr r="N142" s="1"/>
      </tp>
      <tp t="s">
        <v>Utilities</v>
        <stp/>
        <stp>##V3_BDPV12</stp>
        <stp>EK785024 Corp</stp>
        <stp>industry_sector</stp>
        <stp>[hybrids_03.xlsx]tkrBBG!R115C14</stp>
        <tr r="N115" s="1"/>
      </tp>
      <tp t="s">
        <v>16/03/2027</v>
        <stp/>
        <stp>##V3_BDPV12</stp>
        <stp>BJ924355 Corp</stp>
        <stp>nxt_call_dt</stp>
        <stp>[hybrids_03.xlsx]sectorTable!R12C8</stp>
        <tr r="H12" s="3"/>
      </tp>
      <tp t="s">
        <v>01/07/2024</v>
        <stp/>
        <stp>##V3_BDPV12</stp>
        <stp>EK352403 Corp</stp>
        <stp>nxt_call_dt</stp>
        <stp>[hybrids_03.xlsx]sectorTable!R14C7</stp>
        <tr r="G14" s="3"/>
      </tp>
      <tp t="s">
        <v>26/06/2023</v>
        <stp/>
        <stp>##V3_BDPV12</stp>
        <stp>EJ723329 Corp</stp>
        <stp>nxt_call_dt</stp>
        <stp>[hybrids_03.xlsx]sectorTable!R22C7</stp>
        <tr r="G22" s="3"/>
      </tp>
      <tp>
        <v>335.49410344827584</v>
        <stp/>
        <stp>##V3_BDPV12</stp>
        <stp>XS0968913342 Corp</stp>
        <stp>interval_avg</stp>
        <stp>[hybrids_03.xlsx]issuerTable!R24C25</stp>
        <stp>calc_interval=30d</stp>
        <stp>market_data_override=sp210</stp>
        <tr r="Y24" s="5"/>
      </tp>
      <tp t="s">
        <v>Consumer, Non-cyclical</v>
        <stp/>
        <stp>##V3_BDPV12</stp>
        <stp>AZ207706 Corp</stp>
        <stp>industry_sector</stp>
        <stp>[hybrids_03.xlsx]tkrBBG!R14C14</stp>
        <tr r="N14" s="1"/>
      </tp>
      <tp t="s">
        <v>N</v>
        <stp/>
        <stp>##V3_BDPV12</stp>
        <stp>ZP659512 Corp</stp>
        <stp>green_bond_loan_indicator</stp>
        <stp>[hybrids_03.xlsx]tkrBBG!R177C21</stp>
        <tr r="U177" s="1"/>
      </tp>
      <tp t="s">
        <v>N</v>
        <stp/>
        <stp>##V3_BDPV12</stp>
        <stp>ZP989429 Corp</stp>
        <stp>green_bond_loan_indicator</stp>
        <stp>[hybrids_03.xlsx]tkrBBG!R172C21</stp>
        <tr r="U172" s="1"/>
      </tp>
      <tp t="s">
        <v>N</v>
        <stp/>
        <stp>##V3_BDPV12</stp>
        <stp>QZ912649 Corp</stp>
        <stp>green_bond_loan_indicator</stp>
        <stp>[hybrids_03.xlsx]tkrBBG!R178C21</stp>
        <tr r="U178" s="1"/>
      </tp>
      <tp t="s">
        <v>#N/A N/A</v>
        <stp/>
        <stp>##V3_BDPV12</stp>
        <stp>ZR441424 Corp</stp>
        <stp>rtg_sp</stp>
        <stp>[hybrids_03.xlsx]tkrBBG!R94C19</stp>
        <tr r="S94" s="1"/>
      </tp>
      <tp t="s">
        <v>BB+</v>
        <stp/>
        <stp>##V3_BDPV12</stp>
        <stp>ZP991036 Corp</stp>
        <stp>rtg_sp</stp>
        <stp>[hybrids_03.xlsx]tkrBBG!R86C19</stp>
        <tr r="S86" s="1"/>
      </tp>
      <tp t="s">
        <v>EUR</v>
        <stp/>
        <stp>##V3_BDPV12</stp>
        <stp>UV391246 Corp</stp>
        <stp>crncy</stp>
        <stp>[hybrids_03.xlsx]tkrBBG!R26C12</stp>
        <tr r="L26" s="1"/>
      </tp>
      <tp t="s">
        <v>EUR</v>
        <stp/>
        <stp>##V3_BDPV12</stp>
        <stp>ZP991036 Corp</stp>
        <stp>crncy</stp>
        <stp>[hybrids_03.xlsx]tkrBBG!R86C12</stp>
        <tr r="L86" s="1"/>
      </tp>
      <tp t="s">
        <v>BBB</v>
        <stp/>
        <stp>##V3_BDPV12</stp>
        <stp>AQ711148 Corp</stp>
        <stp>bb_composite</stp>
        <stp>[hybrids_03.xlsx]tkrBBG!R88C20</stp>
        <tr r="T88" s="1"/>
      </tp>
      <tp t="s">
        <v>BB+</v>
        <stp/>
        <stp>##V3_BDPV12</stp>
        <stp>AL243419 Corp</stp>
        <stp>bb_composite</stp>
        <stp>[hybrids_03.xlsx]tkrBBG!R18C20</stp>
        <tr r="T18" s="1"/>
      </tp>
      <tp t="s">
        <v>14/12/2022</v>
        <stp/>
        <stp>##V3_BDPV12</stp>
        <stp>XS1629658755 Corp</stp>
        <stp>nxt_call_dt</stp>
        <stp>[hybrids_03.xlsx]directH (tkr)!R38C5</stp>
        <tr r="E38" s="13"/>
      </tp>
      <tp t="s">
        <v>BB+</v>
        <stp/>
        <stp>##V3_BDPV12</stp>
        <stp>ZQ782646 Corp</stp>
        <stp>bb_composite</stp>
        <stp>[hybrids_03.xlsx]tkrBBG!R99C20</stp>
        <tr r="T99" s="1"/>
      </tp>
      <tp t="s">
        <v>EUR</v>
        <stp/>
        <stp>##V3_BDPV12</stp>
        <stp>LW068019 Corp</stp>
        <stp>crncy</stp>
        <stp>[hybrids_03.xlsx]tkrBBG!R43C12</stp>
        <tr r="L43" s="1"/>
      </tp>
      <tp t="s">
        <v>BBB-</v>
        <stp/>
        <stp>##V3_BDPV12</stp>
        <stp>ZR570567 Corp</stp>
        <stp>bb_composite</stp>
        <stp>[hybrids_03.xlsx]tkrBBG!R67C20</stp>
        <tr r="T67" s="1"/>
      </tp>
      <tp t="s">
        <v>BB+</v>
        <stp/>
        <stp>##V3_BDPV12</stp>
        <stp>EK024532 Corp</stp>
        <stp>bb_composite</stp>
        <stp>[hybrids_03.xlsx]tkrBBG!R95C20</stp>
        <tr r="T95" s="1"/>
      </tp>
      <tp t="s">
        <v>BBB+</v>
        <stp/>
        <stp>##V3_BDPV12</stp>
        <stp>QJ201811 Corp</stp>
        <stp>bb_composite</stp>
        <stp>[hybrids_03.xlsx]tkrBBG!R51C20</stp>
        <tr r="T51" s="1"/>
      </tp>
      <tp t="s">
        <v>BBB-</v>
        <stp/>
        <stp>##V3_BDPV12</stp>
        <stp>EK041235 Corp</stp>
        <stp>bb_composite</stp>
        <stp>[hybrids_03.xlsx]tkrBBG!R64C20</stp>
        <tr r="T64" s="1"/>
      </tp>
      <tp t="s">
        <v>BBB+</v>
        <stp/>
        <stp>##V3_BDPV12</stp>
        <stp>QJ201812 Corp</stp>
        <stp>bb_composite</stp>
        <stp>[hybrids_03.xlsx]tkrBBG!R50C20</stp>
        <tr r="T50" s="1"/>
      </tp>
      <tp t="s">
        <v>BB+</v>
        <stp/>
        <stp>##V3_BDPV12</stp>
        <stp>AU654357 Corp</stp>
        <stp>bb_composite</stp>
        <stp>[hybrids_03.xlsx]tkrBBG!R81C20</stp>
        <tr r="T81" s="1"/>
      </tp>
      <tp t="s">
        <v>BB</v>
        <stp/>
        <stp>##V3_BDPV12</stp>
        <stp>AL211915 Corp</stp>
        <stp>bb_composite</stp>
        <stp>[hybrids_03.xlsx]tkrBBG!R62C20</stp>
        <tr r="T62" s="1"/>
      </tp>
      <tp t="s">
        <v>A-</v>
        <stp/>
        <stp>##V3_BDPV12</stp>
        <stp>EK755342 Corp</stp>
        <stp>bb_composite</stp>
        <stp>[hybrids_03.xlsx]tkrBBG!R46C20</stp>
        <tr r="T46" s="1"/>
      </tp>
      <tp t="s">
        <v>Utilities</v>
        <stp/>
        <stp>##V3_BDPV12</stp>
        <stp>EJ516173 Corp</stp>
        <stp>industry_sector</stp>
        <stp>[hybrids_03.xlsx]tkrBBG!R100C14</stp>
        <tr r="N100" s="1"/>
      </tp>
      <tp t="s">
        <v>Utilities</v>
        <stp/>
        <stp>##V3_BDPV12</stp>
        <stp>AR008123 Corp</stp>
        <stp>industry_sector</stp>
        <stp>[hybrids_03.xlsx]tkrBBG!R140C14</stp>
        <tr r="N140" s="1"/>
      </tp>
      <tp t="s">
        <v>Utilities</v>
        <stp/>
        <stp>##V3_BDPV12</stp>
        <stp>EK027221 Corp</stp>
        <stp>industry_sector</stp>
        <stp>[hybrids_03.xlsx]tkrBBG!R103C14</stp>
        <tr r="N103" s="1"/>
      </tp>
      <tp t="s">
        <v>Utilities</v>
        <stp/>
        <stp>##V3_BDPV12</stp>
        <stp>EJ575377 Corp</stp>
        <stp>industry_sector</stp>
        <stp>[hybrids_03.xlsx]tkrBBG!R133C14</stp>
        <tr r="N133" s="1"/>
      </tp>
      <tp t="s">
        <v>Energy</v>
        <stp/>
        <stp>##V3_BDPV12</stp>
        <stp>AM679347 Corp</stp>
        <stp>industry_sector</stp>
        <stp>[hybrids_03.xlsx]tkrBBG!R193C14</stp>
        <tr r="N193" s="1"/>
      </tp>
      <tp t="s">
        <v>Utilities</v>
        <stp/>
        <stp>##V3_BDPV12</stp>
        <stp>QZ716550 Corp</stp>
        <stp>industry_sector</stp>
        <stp>[hybrids_03.xlsx]tkrBBG!R106C14</stp>
        <tr r="N106" s="1"/>
      </tp>
      <tp t="s">
        <v>Utilities</v>
        <stp/>
        <stp>##V3_BDPV12</stp>
        <stp>AS640440 Corp</stp>
        <stp>industry_sector</stp>
        <stp>[hybrids_03.xlsx]tkrBBG!R120C14</stp>
        <tr r="N120" s="1"/>
      </tp>
      <tp t="s">
        <v>Utilities</v>
        <stp/>
        <stp>##V3_BDPV12</stp>
        <stp>EJ530879 Corp</stp>
        <stp>industry_sector</stp>
        <stp>[hybrids_03.xlsx]tkrBBG!R102C14</stp>
        <tr r="N102" s="1"/>
      </tp>
      <tp t="s">
        <v>Financial</v>
        <stp/>
        <stp>##V3_BDPV12</stp>
        <stp>AX691342 Corp</stp>
        <stp>industry_sector</stp>
        <stp>[hybrids_03.xlsx]tkrBBG!R188C14</stp>
        <tr r="N188" s="1"/>
      </tp>
      <tp t="s">
        <v>Utilities</v>
        <stp/>
        <stp>##V3_BDPV12</stp>
        <stp>ZP454068 Corp</stp>
        <stp>industry_sector</stp>
        <stp>[hybrids_03.xlsx]tkrBBG!R148C14</stp>
        <tr r="N148" s="1"/>
      </tp>
      <tp t="s">
        <v>24/04/2024</v>
        <stp/>
        <stp>##V3_BDPV12</stp>
        <stp>EK872764 Corp</stp>
        <stp>nxt_call_dt</stp>
        <stp>[hybrids_03.xlsx]sectorTable!R10C8</stp>
        <tr r="H10" s="3"/>
      </tp>
      <tp t="s">
        <v>Industrial</v>
        <stp/>
        <stp>##V3_BDPV12</stp>
        <stp>AX960245 Corp</stp>
        <stp>industry_sector</stp>
        <stp>[hybrids_03.xlsx]tkrBBG!R19C14</stp>
        <tr r="N19" s="1"/>
      </tp>
      <tp t="s">
        <v>BB+</v>
        <stp/>
        <stp>##V3_BDPV12</stp>
        <stp>QJ937566 Corp</stp>
        <stp>rtg_sp</stp>
        <stp>[hybrids_03.xlsx]tkrBBG!R5C19</stp>
        <tr r="S5" s="1"/>
      </tp>
      <tp t="s">
        <v>Consumer, Non-cyclical</v>
        <stp/>
        <stp>##V3_BDPV12</stp>
        <stp>AZ208021 Corp</stp>
        <stp>industry_sector</stp>
        <stp>[hybrids_03.xlsx]tkrBBG!R13C14</stp>
        <tr r="N13" s="1"/>
      </tp>
      <tp t="s">
        <v>Technology</v>
        <stp/>
        <stp>##V3_BDPV12</stp>
        <stp>ZR796862 Corp</stp>
        <stp>industry_sector</stp>
        <stp>[hybrids_03.xlsx]tkrBBG!R85C14</stp>
        <tr r="N85" s="1"/>
      </tp>
      <tp t="s">
        <v>Consumer, Non-cyclical</v>
        <stp/>
        <stp>##V3_BDPV12</stp>
        <stp>EK834863 Corp</stp>
        <stp>industry_sector</stp>
        <stp>[hybrids_03.xlsx]tkrBBG!R6C14</stp>
        <tr r="N6" s="1"/>
      </tp>
      <tp t="s">
        <v>BB+</v>
        <stp/>
        <stp>##V3_BDPV12</stp>
        <stp>AV915324 Corp</stp>
        <stp>rtg_sp</stp>
        <stp>[hybrids_03.xlsx]tkrBBG!R4C19</stp>
        <tr r="S4" s="1"/>
      </tp>
      <tp t="s">
        <v>BB</v>
        <stp/>
        <stp>##V3_BDPV12</stp>
        <stp>ZR796682 Corp</stp>
        <stp>rtg_sp</stp>
        <stp>[hybrids_03.xlsx]tkrBBG!R84C19</stp>
        <tr r="S84" s="1"/>
      </tp>
      <tp t="s">
        <v>BB+</v>
        <stp/>
        <stp>##V3_BDPV12</stp>
        <stp>ZQ376350 Corp</stp>
        <stp>rtg_sp</stp>
        <stp>[hybrids_03.xlsx]tkrBBG!R58C19</stp>
        <tr r="S58" s="1"/>
      </tp>
      <tp t="s">
        <v>BB</v>
        <stp/>
        <stp>##V3_BDPV12</stp>
        <stp>ZR796862 Corp</stp>
        <stp>rtg_sp</stp>
        <stp>[hybrids_03.xlsx]tkrBBG!R85C19</stp>
        <tr r="S85" s="1"/>
      </tp>
      <tp t="s">
        <v>EUR</v>
        <stp/>
        <stp>##V3_BDPV12</stp>
        <stp>ZQ100348 Corp</stp>
        <stp>crncy</stp>
        <stp>[hybrids_03.xlsx]tkrBBG!R29C12</stp>
        <tr r="L29" s="1"/>
      </tp>
      <tp t="s">
        <v>EUR</v>
        <stp/>
        <stp>##V3_BDPV12</stp>
        <stp>AP691131 Corp</stp>
        <stp>crncy</stp>
        <stp>[hybrids_03.xlsx]tkrBBG!R24C12</stp>
        <tr r="L24" s="1"/>
      </tp>
      <tp t="s">
        <v>EUR</v>
        <stp/>
        <stp>##V3_BDPV12</stp>
        <stp>BJ815149 Corp</stp>
        <stp>crncy</stp>
        <stp>[hybrids_03.xlsx]tkrBBG!R36C12</stp>
        <tr r="L36" s="1"/>
      </tp>
      <tp t="s">
        <v>NR</v>
        <stp/>
        <stp>##V3_BDPV12</stp>
        <stp>AN206662 Corp</stp>
        <stp>bb_composite</stp>
        <stp>[hybrids_03.xlsx]tkrBBG!R93C20</stp>
        <tr r="T93" s="1"/>
      </tp>
      <tp t="s">
        <v>EUR</v>
        <stp/>
        <stp>##V3_BDPV12</stp>
        <stp>AP809058 Corp</stp>
        <stp>crncy</stp>
        <stp>[hybrids_03.xlsx]tkrBBG!R23C12</stp>
        <tr r="L23" s="1"/>
      </tp>
      <tp t="s">
        <v>20/03/2022</v>
        <stp/>
        <stp>##V3_BDPV12</stp>
        <stp>XS1206540806 Corp</stp>
        <stp>nxt_call_dt</stp>
        <stp>[hybrids_03.xlsx]directH (tkr)!R39C5</stp>
        <tr r="E39" s="13"/>
      </tp>
      <tp t="s">
        <v>BBB-</v>
        <stp/>
        <stp>##V3_BDPV12</stp>
        <stp>EK041241 Corp</stp>
        <stp>bb_composite</stp>
        <stp>[hybrids_03.xlsx]tkrBBG!R68C20</stp>
        <tr r="T68" s="1"/>
      </tp>
      <tp t="s">
        <v>Communications</v>
        <stp/>
        <stp>##V3_BDPV12</stp>
        <stp>AO262515 Corp</stp>
        <stp>industry_sector</stp>
        <stp>[hybrids_03.xlsx]tkrBBG!R196C14</stp>
        <tr r="N196" s="1"/>
      </tp>
      <tp t="s">
        <v>Utilities</v>
        <stp/>
        <stp>##V3_BDPV12</stp>
        <stp>ZR363806 Corp</stp>
        <stp>industry_sector</stp>
        <stp>[hybrids_03.xlsx]tkrBBG!R131C14</stp>
        <tr r="N131" s="1"/>
      </tp>
      <tp t="s">
        <v>Financial</v>
        <stp/>
        <stp>##V3_BDPV12</stp>
        <stp>AS146424 Corp</stp>
        <stp>industry_sector</stp>
        <stp>[hybrids_03.xlsx]tkrBBG!R169C14</stp>
        <tr r="N169" s="1"/>
      </tp>
      <tp t="s">
        <v>Utilities</v>
        <stp/>
        <stp>##V3_BDPV12</stp>
        <stp>ZR363807 Corp</stp>
        <stp>industry_sector</stp>
        <stp>[hybrids_03.xlsx]tkrBBG!R132C14</stp>
        <tr r="N132" s="1"/>
      </tp>
      <tp t="s">
        <v>14/12/2022</v>
        <stp/>
        <stp>##V3_BDPV12</stp>
        <stp>AN880322 Corp</stp>
        <stp>nxt_call_dt</stp>
        <stp>[hybrids_03.xlsx]sectorTable!R30C7</stp>
        <tr r="G30" s="3"/>
      </tp>
      <tp t="s">
        <v>BAYNGR 2 3/8 04/02/75</v>
        <stp/>
        <stp>##V3_BDPV12</stp>
        <stp>EK834863 Corp</stp>
        <stp>security name</stp>
        <stp>[hybrids_03.xlsx]tkrBBG!R6C7</stp>
        <tr r="G6" s="1"/>
      </tp>
      <tp t="s">
        <v>BB+</v>
        <stp/>
        <stp>##V3_BDPV12</stp>
        <stp>ZQ513315 Corp</stp>
        <stp>rtg_sp</stp>
        <stp>[hybrids_03.xlsx]tkrBBG!R9C19</stp>
        <tr r="S9" s="1"/>
      </tp>
      <tp t="s">
        <v>BB+</v>
        <stp/>
        <stp>##V3_BDPV12</stp>
        <stp>EJ917655 Corp</stp>
        <stp>rtg_sp</stp>
        <stp>[hybrids_03.xlsx]tkrBBG!R3C19</stp>
        <tr r="S3" s="1"/>
      </tp>
      <tp t="s">
        <v>#N/A N/A</v>
        <stp/>
        <stp>##V3_BDPV12</stp>
        <stp>ZR457518 Corp</stp>
        <stp>rtg_sp</stp>
        <stp>[hybrids_03.xlsx]tkrBBG!R21C19</stp>
        <tr r="S21" s="1"/>
      </tp>
      <tp t="s">
        <v>#N/A N/A</v>
        <stp/>
        <stp>##V3_BDPV12</stp>
        <stp>ZP707724 Corp</stp>
        <stp>rtg_sp</stp>
        <stp>[hybrids_03.xlsx]tkrBBG!R76C19</stp>
        <tr r="S76" s="1"/>
      </tp>
      <tp t="s">
        <v>EUR</v>
        <stp/>
        <stp>##V3_BDPV12</stp>
        <stp>ZQ099270 Corp</stp>
        <stp>crncy</stp>
        <stp>[hybrids_03.xlsx]tkrBBG!R28C12</stp>
        <tr r="L28" s="1"/>
      </tp>
      <tp t="s">
        <v>EUR</v>
        <stp/>
        <stp>##V3_BDPV12</stp>
        <stp>QJ190880 Corp</stp>
        <stp>crncy</stp>
        <stp>[hybrids_03.xlsx]tkrBBG!R49C12</stp>
        <tr r="L49" s="1"/>
      </tp>
      <tp t="s">
        <v>EUR</v>
        <stp/>
        <stp>##V3_BDPV12</stp>
        <stp>QJ190690 Corp</stp>
        <stp>crncy</stp>
        <stp>[hybrids_03.xlsx]tkrBBG!R48C12</stp>
        <tr r="L48" s="1"/>
      </tp>
      <tp t="s">
        <v>BBB+</v>
        <stp/>
        <stp>##V3_BDPV12</stp>
        <stp>ZQ100348 Corp</stp>
        <stp>bb_composite</stp>
        <stp>[hybrids_03.xlsx]tkrBBG!R29C20</stp>
        <tr r="T29" s="1"/>
      </tp>
      <tp t="s">
        <v>BBB-</v>
        <stp/>
        <stp>##V3_BDPV12</stp>
        <stp>AP691131 Corp</stp>
        <stp>bb_composite</stp>
        <stp>[hybrids_03.xlsx]tkrBBG!R24C20</stp>
        <tr r="T24" s="1"/>
      </tp>
      <tp t="s">
        <v>BBB+</v>
        <stp/>
        <stp>##V3_BDPV12</stp>
        <stp>BK123548 Corp</stp>
        <stp>bb_composite</stp>
        <stp>[hybrids_03.xlsx]tkrBBG!R39C20</stp>
        <tr r="T39" s="1"/>
      </tp>
      <tp t="s">
        <v>EUR</v>
        <stp/>
        <stp>##V3_BDPV12</stp>
        <stp>AQ711148 Corp</stp>
        <stp>crncy</stp>
        <stp>[hybrids_03.xlsx]tkrBBG!R88C12</stp>
        <tr r="L88" s="1"/>
      </tp>
      <tp t="s">
        <v>EUR</v>
        <stp/>
        <stp>##V3_BDPV12</stp>
        <stp>EK803079 Corp</stp>
        <stp>crncy</stp>
        <stp>[hybrids_03.xlsx]tkrBBG!R33C12</stp>
        <tr r="L33" s="1"/>
      </tp>
      <tp t="s">
        <v>EUR</v>
        <stp/>
        <stp>##V3_BDPV12</stp>
        <stp>BJ814648 Corp</stp>
        <stp>crncy</stp>
        <stp>[hybrids_03.xlsx]tkrBBG!R35C12</stp>
        <tr r="L35" s="1"/>
      </tp>
      <tp t="s">
        <v>#N/A N/A</v>
        <stp/>
        <stp>##V3_BDPV12</stp>
        <stp>ZR457518 Corp</stp>
        <stp>bb_composite</stp>
        <stp>[hybrids_03.xlsx]tkrBBG!R21C20</stp>
        <tr r="T21" s="1"/>
      </tp>
      <tp t="s">
        <v>USD</v>
        <stp/>
        <stp>##V3_BDPV12</stp>
        <stp>BK116008 Corp</stp>
        <stp>crncy</stp>
        <stp>[hybrids_03.xlsx]tkrBBG!R41C12</stp>
        <tr r="L41" s="1"/>
      </tp>
      <tp t="s">
        <v>BBB-</v>
        <stp/>
        <stp>##V3_BDPV12</stp>
        <stp>ZS023353 Corp</stp>
        <stp>bb_composite</stp>
        <stp>[hybrids_03.xlsx]tkrBBG!R65C20</stp>
        <tr r="T65" s="1"/>
      </tp>
      <tp t="s">
        <v>BBB</v>
        <stp/>
        <stp>##V3_BDPV12</stp>
        <stp>EK293278 Corp</stp>
        <stp>bb_composite</stp>
        <stp>[hybrids_03.xlsx]tkrBBG!R89C20</stp>
        <tr r="T89" s="1"/>
      </tp>
      <tp t="s">
        <v>BBB-</v>
        <stp/>
        <stp>##V3_BDPV12</stp>
        <stp>EK545606 Corp</stp>
        <stp>bb_composite</stp>
        <stp>[hybrids_03.xlsx]tkrBBG!R15C20</stp>
        <tr r="T15" s="1"/>
      </tp>
      <tp t="s">
        <v>BB</v>
        <stp/>
        <stp>##V3_BDPV12</stp>
        <stp>ZP707724 Corp</stp>
        <stp>bb_composite</stp>
        <stp>[hybrids_03.xlsx]tkrBBG!R76C20</stp>
        <tr r="T76" s="1"/>
      </tp>
      <tp t="s">
        <v>BBB-</v>
        <stp/>
        <stp>##V3_BDPV12</stp>
        <stp>AZ018655 Corp</stp>
        <stp>bb_composite</stp>
        <stp>[hybrids_03.xlsx]tkrBBG!R16C20</stp>
        <tr r="T16" s="1"/>
      </tp>
      <tp t="s">
        <v>Consumer, Cyclical</v>
        <stp/>
        <stp>##V3_BDPV12</stp>
        <stp>AT214421 Corp</stp>
        <stp>industry_sector</stp>
        <stp>[hybrids_03.xlsx]tkrBBG!R155C14</stp>
        <tr r="N155" s="1"/>
      </tp>
      <tp t="s">
        <v>Financial</v>
        <stp/>
        <stp>##V3_BDPV12</stp>
        <stp>ZS235422 Corp</stp>
        <stp>industry_sector</stp>
        <stp>[hybrids_03.xlsx]tkrBBG!R176C14</stp>
        <tr r="N176" s="1"/>
      </tp>
      <tp t="s">
        <v>Financial</v>
        <stp/>
        <stp>##V3_BDPV12</stp>
        <stp>AR936992 Corp</stp>
        <stp>industry_sector</stp>
        <stp>[hybrids_03.xlsx]tkrBBG!R171C14</stp>
        <tr r="N171" s="1"/>
      </tp>
      <tp t="s">
        <v>Utilities</v>
        <stp/>
        <stp>##V3_BDPV12</stp>
        <stp>AR810587 Corp</stp>
        <stp>industry_sector</stp>
        <stp>[hybrids_03.xlsx]tkrBBG!R125C14</stp>
        <tr r="N125" s="1"/>
      </tp>
      <tp t="s">
        <v>Energy</v>
        <stp/>
        <stp>##V3_BDPV12</stp>
        <stp>AZ920495 Corp</stp>
        <stp>industry_sector</stp>
        <stp>[hybrids_03.xlsx]tkrBBG!R194C14</stp>
        <tr r="N194" s="1"/>
      </tp>
      <tp t="s">
        <v>Financial</v>
        <stp/>
        <stp>##V3_BDPV12</stp>
        <stp>AZ576858 Corp</stp>
        <stp>industry_sector</stp>
        <stp>[hybrids_03.xlsx]tkrBBG!R180C14</stp>
        <tr r="N180" s="1"/>
      </tp>
      <tp t="s">
        <v>Utilities</v>
        <stp/>
        <stp>##V3_BDPV12</stp>
        <stp>UV785974 Corp</stp>
        <stp>industry_sector</stp>
        <stp>[hybrids_03.xlsx]tkrBBG!R146C14</stp>
        <tr r="N146" s="1"/>
      </tp>
      <tp t="s">
        <v>20/03/2030</v>
        <stp/>
        <stp>##V3_BDPV12</stp>
        <stp>EK811579 Corp</stp>
        <stp>nxt_call_dt</stp>
        <stp>[hybrids_03.xlsx]sectorTable!R30C8</stp>
        <tr r="H30" s="3"/>
      </tp>
      <tp t="s">
        <v>Energy</v>
        <stp/>
        <stp>##V3_BDPV12</stp>
        <stp>QZ730280 Corp</stp>
        <stp>industry_sector</stp>
        <stp>[hybrids_03.xlsx]tkrBBG!R44C14</stp>
        <tr r="N44" s="1"/>
      </tp>
      <tp t="s">
        <v>N</v>
        <stp/>
        <stp>##V3_BDPV12</stp>
        <stp>QJ787834 Corp</stp>
        <stp>green_bond_loan_indicator</stp>
        <stp>[hybrids_03.xlsx]tkrBBG!R116C21</stp>
        <tr r="U116" s="1"/>
      </tp>
      <tp>
        <v>338.31886206896559</v>
        <stp/>
        <stp>##V3_BDPV12</stp>
        <stp>XS1206540806 Corp</stp>
        <stp>interval_avg</stp>
        <stp>[hybrids_03.xlsx]issuerTable!R22C25</stp>
        <stp>calc_interval=30d</stp>
        <stp>market_data_override=sp210</stp>
        <tr r="Y22" s="5"/>
      </tp>
      <tp t="s">
        <v>BB+</v>
        <stp/>
        <stp>##V3_BDPV12</stp>
        <stp>ZQ512606 Corp</stp>
        <stp>rtg_sp</stp>
        <stp>[hybrids_03.xlsx]tkrBBG!R8C19</stp>
        <tr r="S8" s="1"/>
      </tp>
      <tp>
        <v>410.14217241379316</v>
        <stp/>
        <stp>##V3_BDPV12</stp>
        <stp>XS1799939027 Corp</stp>
        <stp>interval_avg</stp>
        <stp>[hybrids_03.xlsx]issuerTable!R29C25</stp>
        <stp>calc_interval=30d</stp>
        <stp>market_data_override=sp210</stp>
        <tr r="Y29" s="5"/>
      </tp>
      <tp>
        <v>245.29713793103448</v>
        <stp/>
        <stp>##V3_BDPV12</stp>
        <stp>XS1731823255 Corp</stp>
        <stp>interval_avg</stp>
        <stp>[hybrids_03.xlsx]issuerTable!R81C25</stp>
        <stp>calc_interval=30d</stp>
        <stp>market_data_override=sp210</stp>
        <tr r="Y81" s="5"/>
      </tp>
      <tp t="s">
        <v>N</v>
        <stp/>
        <stp>##V3_BDPV12</stp>
        <stp>UV323151 Corp</stp>
        <stp>green_bond_loan_indicator</stp>
        <stp>[hybrids_03.xlsx]tkrBBG!R113C21</stp>
        <tr r="U113" s="1"/>
      </tp>
      <tp t="s">
        <v>N</v>
        <stp/>
        <stp>##V3_BDPV12</stp>
        <stp>QZ677477 Corp</stp>
        <stp>green_bond_loan_indicator</stp>
        <stp>[hybrids_03.xlsx]tkrBBG!R110C21</stp>
        <tr r="U110" s="1"/>
      </tp>
      <tp t="s">
        <v>BB+</v>
        <stp/>
        <stp>##V3_BDPV12</stp>
        <stp>EK024568 Corp</stp>
        <stp>bb_composite</stp>
        <stp>[hybrids_03.xlsx]tkrBBG!R98C20</stp>
        <tr r="T98" s="1"/>
      </tp>
      <tp t="s">
        <v>EUR</v>
        <stp/>
        <stp>##V3_BDPV12</stp>
        <stp>EK024568 Corp</stp>
        <stp>crncy</stp>
        <stp>[hybrids_03.xlsx]tkrBBG!R98C12</stp>
        <tr r="L98" s="1"/>
      </tp>
      <tp t="s">
        <v>GBP</v>
        <stp/>
        <stp>##V3_BDPV12</stp>
        <stp>BK123548 Corp</stp>
        <stp>crncy</stp>
        <stp>[hybrids_03.xlsx]tkrBBG!R39C12</stp>
        <tr r="L39" s="1"/>
      </tp>
      <tp t="s">
        <v>BBB-</v>
        <stp/>
        <stp>##V3_BDPV12</stp>
        <stp>ZP482524 Corp</stp>
        <stp>bb_composite</stp>
        <stp>[hybrids_03.xlsx]tkrBBG!R17C20</stp>
        <tr r="T17" s="1"/>
      </tp>
      <tp t="s">
        <v>BBB+</v>
        <stp/>
        <stp>##V3_BDPV12</stp>
        <stp>QJ191077 Corp</stp>
        <stp>bb_composite</stp>
        <stp>[hybrids_03.xlsx]tkrBBG!R52C20</stp>
        <tr r="T52" s="1"/>
      </tp>
      <tp t="s">
        <v>BBB-</v>
        <stp/>
        <stp>##V3_BDPV12</stp>
        <stp>XS1191320297 Corp</stp>
        <stp>bb_composite</stp>
        <stp>[hybrids_03.xlsx]sectorTable!R6C15</stp>
        <tr r="O6" s="3"/>
      </tp>
      <tp t="s">
        <v>NR</v>
        <stp/>
        <stp>##V3_BDPV12</stp>
        <stp>ZR441424 Corp</stp>
        <stp>bb_composite</stp>
        <stp>[hybrids_03.xlsx]tkrBBG!R94C20</stp>
        <tr r="T94" s="1"/>
      </tp>
      <tp t="s">
        <v>BBB</v>
        <stp/>
        <stp>##V3_BDPV12</stp>
        <stp>AR776117 Corp</stp>
        <stp>bb_composite</stp>
        <stp>[hybrids_03.xlsx]tkrBBG!R31C20</stp>
        <tr r="T31" s="1"/>
      </tp>
      <tp t="s">
        <v>BBB+</v>
        <stp/>
        <stp>##V3_BDPV12</stp>
        <stp>BK122273 Corp</stp>
        <stp>bb_composite</stp>
        <stp>[hybrids_03.xlsx]tkrBBG!R37C20</stp>
        <tr r="T37" s="1"/>
      </tp>
      <tp t="s">
        <v>BB+</v>
        <stp/>
        <stp>##V3_BDPV12</stp>
        <stp>EJ516233 Corp</stp>
        <stp>bb_composite</stp>
        <stp>[hybrids_03.xlsx]tkrBBG!R97C20</stp>
        <tr r="T97" s="1"/>
      </tp>
      <tp t="s">
        <v>BB+</v>
        <stp/>
        <stp>##V3_BDPV12</stp>
        <stp>BG013162 Corp</stp>
        <stp>bb_composite</stp>
        <stp>[hybrids_03.xlsx]tkrBBG!R83C20</stp>
        <tr r="T83" s="1"/>
      </tp>
      <tp t="s">
        <v>BB+</v>
        <stp/>
        <stp>##V3_BDPV12</stp>
        <stp>XS1323897725 Corp</stp>
        <stp>bb_composite</stp>
        <stp>[hybrids_03.xlsx]sectorTable!R4C16</stp>
        <tr r="P4" s="3"/>
      </tp>
      <tp t="s">
        <v>BB+</v>
        <stp/>
        <stp>##V3_BDPV12</stp>
        <stp>AU669900 Corp</stp>
        <stp>bb_composite</stp>
        <stp>[hybrids_03.xlsx]tkrBBG!R96C20</stp>
        <tr r="T96" s="1"/>
      </tp>
      <tp t="s">
        <v>BB</v>
        <stp/>
        <stp>##V3_BDPV12</stp>
        <stp>ZQ376350 Corp</stp>
        <stp>bb_composite</stp>
        <stp>[hybrids_03.xlsx]tkrBBG!R58C20</stp>
        <tr r="T58" s="1"/>
      </tp>
      <tp t="s">
        <v>Utilities</v>
        <stp/>
        <stp>##V3_BDPV12</stp>
        <stp>EK024610 Corp</stp>
        <stp>industry_sector</stp>
        <stp>[hybrids_03.xlsx]tkrBBG!R101C14</stp>
        <tr r="N101" s="1"/>
      </tp>
      <tp t="s">
        <v>Utilities</v>
        <stp/>
        <stp>##V3_BDPV12</stp>
        <stp>AU216832 Corp</stp>
        <stp>industry_sector</stp>
        <stp>[hybrids_03.xlsx]tkrBBG!R149C14</stp>
        <tr r="N149" s="1"/>
      </tp>
      <tp t="s">
        <v>Utilities</v>
        <stp/>
        <stp>##V3_BDPV12</stp>
        <stp>QZ677477 Corp</stp>
        <stp>industry_sector</stp>
        <stp>[hybrids_03.xlsx]tkrBBG!R110C14</stp>
        <tr r="N110" s="1"/>
      </tp>
      <tp t="s">
        <v>Utilities</v>
        <stp/>
        <stp>##V3_BDPV12</stp>
        <stp>EK117900 Corp</stp>
        <stp>industry_sector</stp>
        <stp>[hybrids_03.xlsx]tkrBBG!R104C14</stp>
        <tr r="N104" s="1"/>
      </tp>
      <tp t="s">
        <v>Utilities</v>
        <stp/>
        <stp>##V3_BDPV12</stp>
        <stp>EK117900 Corp</stp>
        <stp>industry_sector</stp>
        <stp>[hybrids_03.xlsx]tkrBBG!R105C14</stp>
        <tr r="N105" s="1"/>
      </tp>
      <tp t="s">
        <v>Consumer, Cyclical</v>
        <stp/>
        <stp>##V3_BDPV12</stp>
        <stp>ZQ258633 Corp</stp>
        <stp>industry_sector</stp>
        <stp>[hybrids_03.xlsx]tkrBBG!R164C14</stp>
        <tr r="N164" s="1"/>
      </tp>
      <tp t="s">
        <v>Utilities</v>
        <stp/>
        <stp>##V3_BDPV12</stp>
        <stp>AZ851393 Corp</stp>
        <stp>industry_sector</stp>
        <stp>[hybrids_03.xlsx]tkrBBG!R107C14</stp>
        <tr r="N107" s="1"/>
      </tp>
      <tp t="s">
        <v>Financial</v>
        <stp/>
        <stp>##V3_BDPV12</stp>
        <stp>ZQ578143 Corp</stp>
        <stp>industry_sector</stp>
        <stp>[hybrids_03.xlsx]tkrBBG!R175C14</stp>
        <tr r="N175" s="1"/>
      </tp>
      <tp t="s">
        <v>Utilities</v>
        <stp/>
        <stp>##V3_BDPV12</stp>
        <stp>EK824997 Corp</stp>
        <stp>industry_sector</stp>
        <stp>[hybrids_03.xlsx]tkrBBG!R130C14</stp>
        <tr r="N130" s="1"/>
      </tp>
      <tp t="s">
        <v>Consumer, Cyclical</v>
        <stp/>
        <stp>##V3_BDPV12</stp>
        <stp>AT214434 Corp</stp>
        <stp>industry_sector</stp>
        <stp>[hybrids_03.xlsx]tkrBBG!R159C14</stp>
        <tr r="N159" s="1"/>
      </tp>
      <tp t="s">
        <v>Consumer, Cyclical</v>
        <stp/>
        <stp>##V3_BDPV12</stp>
        <stp>UV429459 Corp</stp>
        <stp>industry_sector</stp>
        <stp>[hybrids_03.xlsx]tkrBBG!R166C14</stp>
        <tr r="N166" s="1"/>
      </tp>
      <tp t="s">
        <v>Utilities</v>
        <stp/>
        <stp>##V3_BDPV12</stp>
        <stp>EK768069 Corp</stp>
        <stp>industry_sector</stp>
        <stp>[hybrids_03.xlsx]tkrBBG!R134C14</stp>
        <tr r="N134" s="1"/>
      </tp>
      <tp>
        <v>401.87606249999999</v>
        <stp/>
        <stp>##V3_BDPV12</stp>
        <stp>XS2187689034 Corp</stp>
        <stp>interval_avg</stp>
        <stp>[hybrids_03.xlsx]issuerTable!R26C25</stp>
        <stp>calc_interval=30d</stp>
        <stp>market_data_override=sp210</stp>
        <tr r="Y26" s="5"/>
      </tp>
      <tp>
        <v>426.35356249999995</v>
        <stp/>
        <stp>##V3_BDPV12</stp>
        <stp>XS2187689380 Corp</stp>
        <stp>interval_avg</stp>
        <stp>[hybrids_03.xlsx]issuerTable!R30C25</stp>
        <stp>calc_interval=30d</stp>
        <stp>market_data_override=sp210</stp>
        <tr r="Y30" s="5"/>
      </tp>
      <tp>
        <v>376.70889655172414</v>
        <stp/>
        <stp>##V3_BDPV12</stp>
        <stp>XS1799938995 Corp</stp>
        <stp>interval_avg</stp>
        <stp>[hybrids_03.xlsx]issuerTable!R25C25</stp>
        <stp>calc_interval=30d</stp>
        <stp>market_data_override=sp210</stp>
        <tr r="Y25" s="5"/>
      </tp>
      <tp t="s">
        <v>BB+</v>
        <stp/>
        <stp>##V3_BDPV12</stp>
        <stp>EK352403 Corp</stp>
        <stp>rtg_sp</stp>
        <stp>[hybrids_03.xlsx]tkrBBG!R7C19</stp>
        <tr r="S7" s="1"/>
      </tp>
      <tp t="s">
        <v>Basic Materials</v>
        <stp/>
        <stp>##V3_BDPV12</stp>
        <stp>EJ917655 Corp</stp>
        <stp>industry_sector</stp>
        <stp>[hybrids_03.xlsx]tkrBBG!R3C14</stp>
        <tr r="N3" s="1"/>
      </tp>
      <tp t="s">
        <v>N</v>
        <stp/>
        <stp>##V3_BDPV12</stp>
        <stp>QZ716550 Corp</stp>
        <stp>green_bond_loan_indicator</stp>
        <stp>[hybrids_03.xlsx]tkrBBG!R106C21</stp>
        <tr r="U106" s="1"/>
      </tp>
      <tp t="s">
        <v>BB+</v>
        <stp/>
        <stp>##V3_BDPV12</stp>
        <stp>ZR655675 Corp</stp>
        <stp>rtg_sp</stp>
        <stp>[hybrids_03.xlsx]tkrBBG!R77C19</stp>
        <tr r="S77" s="1"/>
      </tp>
      <tp t="s">
        <v>EUR</v>
        <stp/>
        <stp>##V3_BDPV12</stp>
        <stp>QZ730458 Corp</stp>
        <stp>crncy</stp>
        <stp>[hybrids_03.xlsx]tkrBBG!R47C12</stp>
        <tr r="L47" s="1"/>
      </tp>
      <tp t="s">
        <v>EUR</v>
        <stp/>
        <stp>##V3_BDPV12</stp>
        <stp>ZR796862 Corp</stp>
        <stp>crncy</stp>
        <stp>[hybrids_03.xlsx]tkrBBG!R85C12</stp>
        <tr r="L85" s="1"/>
      </tp>
      <tp t="s">
        <v>EUR</v>
        <stp/>
        <stp>##V3_BDPV12</stp>
        <stp>ZR796682 Corp</stp>
        <stp>crncy</stp>
        <stp>[hybrids_03.xlsx]tkrBBG!R84C12</stp>
        <tr r="L84" s="1"/>
      </tp>
      <tp t="s">
        <v>BBB+</v>
        <stp/>
        <stp>##V3_BDPV12</stp>
        <stp>ZQ099270 Corp</stp>
        <stp>bb_composite</stp>
        <stp>[hybrids_03.xlsx]tkrBBG!R28C20</stp>
        <tr r="T28" s="1"/>
      </tp>
      <tp t="s">
        <v>EUR</v>
        <stp/>
        <stp>##V3_BDPV12</stp>
        <stp>AR887333 Corp</stp>
        <stp>crncy</stp>
        <stp>[hybrids_03.xlsx]tkrBBG!R25C12</stp>
        <tr r="L25" s="1"/>
      </tp>
      <tp t="s">
        <v>NR</v>
        <stp/>
        <stp>##V3_BDPV12</stp>
        <stp>UV391246 Corp</stp>
        <stp>bb_composite</stp>
        <stp>[hybrids_03.xlsx]tkrBBG!R26C20</stp>
        <tr r="T26" s="1"/>
      </tp>
      <tp t="s">
        <v>BBB</v>
        <stp/>
        <stp>##V3_BDPV12</stp>
        <stp>AW770805 Corp</stp>
        <stp>bb_composite</stp>
        <stp>[hybrids_03.xlsx]tkrBBG!R90C20</stp>
        <tr r="T90" s="1"/>
      </tp>
      <tp t="s">
        <v>BBB+</v>
        <stp/>
        <stp>##V3_BDPV12</stp>
        <stp>BK123260 Corp</stp>
        <stp>bb_composite</stp>
        <stp>[hybrids_03.xlsx]tkrBBG!R38C20</stp>
        <tr r="T38" s="1"/>
      </tp>
      <tp t="s">
        <v>BBB-</v>
        <stp/>
        <stp>##V3_BDPV12</stp>
        <stp>EK508523 Corp</stp>
        <stp>bb_composite</stp>
        <stp>[hybrids_03.xlsx]tkrBBG!R66C20</stp>
        <tr r="T66" s="1"/>
      </tp>
      <tp t="s">
        <v>BB</v>
        <stp/>
        <stp>##V3_BDPV12</stp>
        <stp>EJ606316 Corp</stp>
        <stp>bb_composite</stp>
        <stp>[hybrids_03.xlsx]tkrBBG!R57C20</stp>
        <tr r="T57" s="1"/>
      </tp>
      <tp>
        <v>637.70972413793118</v>
        <stp/>
        <stp>##V3_BDPV12</stp>
        <stp>AS146424 Corp</stp>
        <stp>interval_avg</stp>
        <stp>[hybrids_03.xlsx]sectorTable!R39C31</stp>
        <stp>calc_interval=30d</stp>
        <stp>market_data_override=sp210</stp>
        <tr r="AE39" s="3"/>
      </tp>
      <tp t="s">
        <v>PERP/CALL</v>
        <stp/>
        <stp>##V3_BDPV12</stp>
        <stp>QZ730458 Corp</stp>
        <stp>mty_typ</stp>
        <stp>[hybrids_03.xlsx]tkrBBG!R47C11</stp>
        <tr r="K47" s="1"/>
      </tp>
      <tp>
        <v>487.52308139534864</v>
        <stp/>
        <stp>##V3_BDPV12</stp>
        <stp>AR936992 Corp</stp>
        <stp>interval_avg</stp>
        <stp>[hybrids_03.xlsx]sectorTable!R16C32</stp>
        <stp>calc_interval=90d</stp>
        <stp>market_data_override=sp210</stp>
        <tr r="AF16" s="3"/>
      </tp>
      <tp>
        <v>660.11715116279106</v>
        <stp/>
        <stp>##V3_BDPV12</stp>
        <stp>AS146424 Corp</stp>
        <stp>interval_avg</stp>
        <stp>[hybrids_03.xlsx]sectorTable!R39C32</stp>
        <stp>calc_interval=90d</stp>
        <stp>market_data_override=sp210</stp>
        <tr r="AF39" s="3"/>
      </tp>
      <tp>
        <v>391.21968965517237</v>
        <stp/>
        <stp>##V3_BDPV12</stp>
        <stp>AR936992 Corp</stp>
        <stp>interval_avg</stp>
        <stp>[hybrids_03.xlsx]sectorTable!R16C31</stp>
        <stp>calc_interval=30d</stp>
        <stp>market_data_override=sp210</stp>
        <tr r="AE16" s="3"/>
      </tp>
      <tp>
        <v>374.24588372093012</v>
        <stp/>
        <stp>##V3_BDPV12</stp>
        <stp>EK352403 Corp</stp>
        <stp>interval_avg</stp>
        <stp>[hybrids_03.xlsx]sectorTable!R14C32</stp>
        <stp>calc_interval=90d</stp>
        <stp>market_data_override=sp210</stp>
        <tr r="AF14" s="3"/>
      </tp>
      <tp>
        <v>288.58586206896541</v>
        <stp/>
        <stp>##V3_BDPV12</stp>
        <stp>EK352403 Corp</stp>
        <stp>interval_avg</stp>
        <stp>[hybrids_03.xlsx]sectorTable!R14C31</stp>
        <stp>calc_interval=30d</stp>
        <stp>market_data_override=sp210</stp>
        <tr r="AE14" s="3"/>
      </tp>
      <tp t="s">
        <v>#N/A N/A</v>
        <stp/>
        <stp>##V3_BDPV12</stp>
        <stp>AZ207973 Corp</stp>
        <stp>rtg_moody</stp>
        <stp>[hybrids_03.xlsx]tkrBBG!R182C18</stp>
        <tr r="R182" s="1"/>
      </tp>
      <tp t="s">
        <v>Baa3</v>
        <stp/>
        <stp>##V3_BDPV12</stp>
        <stp>AQ077157 Corp</stp>
        <stp>rtg_moody</stp>
        <stp>[hybrids_03.xlsx]tkrBBG!R143C18</stp>
        <tr r="R143" s="1"/>
      </tp>
      <tp t="s">
        <v>Ba1</v>
        <stp/>
        <stp>##V3_BDPV12</stp>
        <stp>EK013966 Corp</stp>
        <stp>rtg_moody</stp>
        <stp>[hybrids_03.xlsx]tkrBBG!R122C18</stp>
        <tr r="R122" s="1"/>
      </tp>
      <tp t="s">
        <v>#N/A N/A</v>
        <stp/>
        <stp>##V3_BDPV12</stp>
        <stp>BK184880 Corp</stp>
        <stp>rtg_moody</stp>
        <stp>[hybrids_03.xlsx]tkrBBG!R108C18</stp>
        <tr r="R108" s="1"/>
      </tp>
      <tp>
        <v>412.53771260130731</v>
        <stp/>
        <stp>##V3_BDPV12</stp>
        <stp>DE000A1ZN206 Corp</stp>
        <stp>yas_ispread</stp>
        <stp>[hybrids_03.xlsx]maturity!R6C6</stp>
        <tr r="F6" s="7"/>
      </tp>
      <tp t="s">
        <v>Baa3</v>
        <stp/>
        <stp>##V3_BDPV12</stp>
        <stp>EK753416 Corp</stp>
        <stp>rtg_moody</stp>
        <stp>[hybrids_03.xlsx]tkrBBG!R183C18</stp>
        <tr r="R183" s="1"/>
      </tp>
      <tp t="s">
        <v>Baa3</v>
        <stp/>
        <stp>##V3_BDPV12</stp>
        <stp>EJ723329 Corp</stp>
        <stp>rtg_moody</stp>
        <stp>[hybrids_03.xlsx]tkrBBG!R142C18</stp>
        <tr r="R142" s="1"/>
      </tp>
      <tp t="s">
        <v>Ba3</v>
        <stp/>
        <stp>##V3_BDPV12</stp>
        <stp>EK523297 Corp</stp>
        <stp>rtg_moody</stp>
        <stp>[hybrids_03.xlsx]tkrBBG!R192C18</stp>
        <tr r="R192" s="1"/>
      </tp>
      <tp t="s">
        <v>Baa3</v>
        <stp/>
        <stp>##V3_BDPV12</stp>
        <stp>AM717420 Corp</stp>
        <stp>rtg_moody</stp>
        <stp>[hybrids_03.xlsx]tkrBBG!R135C18</stp>
        <tr r="R135" s="1"/>
      </tp>
      <tp t="s">
        <v>Ba1</v>
        <stp/>
        <stp>##V3_BDPV12</stp>
        <stp>EJ843360 Corp</stp>
        <stp>rtg_moody</stp>
        <stp>[hybrids_03.xlsx]tkrBBG!R123C18</stp>
        <tr r="R123" s="1"/>
      </tp>
      <tp>
        <v>415.298095703125</v>
        <stp/>
        <stp>##V3_BDPV12</stp>
        <stp>ZP991036 Corp</stp>
        <stp>blp_i_sprd_mid</stp>
        <stp>[hybrids_03.xlsx]tkrBBG!R86C17</stp>
        <tr r="Q86" s="1"/>
      </tp>
    </main>
    <main first="bloomberg.rtd">
      <tp t="s">
        <v>ENGIFP 1 5/8 PERP</v>
        <stp/>
        <stp>##V3_BDPV12</stp>
        <stp>AZ371883 Corp</stp>
        <stp>security name</stp>
        <stp>[hybrids_03.xlsx]tkrBBG!R91C7</stp>
        <tr r="G91" s="1"/>
      </tp>
    </main>
    <main first="bloomberg.rtd">
      <tp>
        <v>293.48464965820313</v>
        <stp/>
        <stp>##V3_BDPV12</stp>
        <stp>ZR441424 Corp</stp>
        <stp>blp_i_sprd_mid</stp>
        <stp>[hybrids_03.xlsx]tkrBBG!R94C17</stp>
        <tr r="Q94" s="1"/>
      </tp>
    </main>
    <main first="bloomberg.rtd">
      <tp t="s">
        <v>EDF 3 PERP</v>
        <stp/>
        <stp>##V3_BDPV12</stp>
        <stp>ZQ782646 Corp</stp>
        <stp>security name</stp>
        <stp>[hybrids_03.xlsx]tkrBBG!R99C7</stp>
        <tr r="G99" s="1"/>
      </tp>
    </main>
    <main first="bloomberg.rtd">
      <tp t="s">
        <v>BERTEL 3 04/23/75</v>
        <stp/>
        <stp>##V3_BDPV12</stp>
        <stp>EK848378 Corp</stp>
        <stp>security name</stp>
        <stp>[hybrids_03.xlsx]tkrBBG!R55C7</stp>
        <tr r="G55" s="1"/>
      </tp>
    </main>
    <main first="bloomberg.rtd">
      <tp t="s">
        <v>REPSM 4.247 PERP</v>
        <stp/>
        <stp>##V3_BDPV12</stp>
        <stp>BJ815149 Corp</stp>
        <stp>security name</stp>
        <stp>[hybrids_03.xlsx]tkrBBG!R36C7</stp>
        <tr r="G36" s="1"/>
      </tp>
      <tp t="s">
        <v>EUR</v>
        <stp/>
        <stp>##V3_BDPV12</stp>
        <stp>BJ814648 Corp</stp>
        <stp>crncy</stp>
        <stp>[hybrids_03.xlsx]sectorTable!R8C18</stp>
        <tr r="R8" s="3"/>
      </tp>
      <tp t="s">
        <v>PERP/CALL</v>
        <stp/>
        <stp>##V3_BDPV12</stp>
        <stp>AW770805 Corp</stp>
        <stp>mty_typ</stp>
        <stp>[hybrids_03.xlsx]tkrBBG!R90C11</stp>
        <tr r="K90" s="1"/>
      </tp>
      <tp>
        <v>221.318476744186</v>
        <stp/>
        <stp>##V3_BDPV12</stp>
        <stp>EJ723329 Corp</stp>
        <stp>interval_avg</stp>
        <stp>[hybrids_03.xlsx]sectorTable!R22C32</stp>
        <stp>calc_interval=90d</stp>
        <stp>market_data_override=sp210</stp>
        <tr r="AF22" s="3"/>
      </tp>
      <tp>
        <v>168.97568965517243</v>
        <stp/>
        <stp>##V3_BDPV12</stp>
        <stp>EJ723329 Corp</stp>
        <stp>interval_avg</stp>
        <stp>[hybrids_03.xlsx]sectorTable!R22C31</stp>
        <stp>calc_interval=30d</stp>
        <stp>market_data_override=sp210</stp>
        <tr r="AE22" s="3"/>
      </tp>
      <tp t="s">
        <v>Baa3</v>
        <stp/>
        <stp>##V3_BDPV12</stp>
        <stp>AS256491 Corp</stp>
        <stp>rtg_moody</stp>
        <stp>[hybrids_03.xlsx]tkrBBG!R185C18</stp>
        <tr r="R185" s="1"/>
      </tp>
      <tp t="s">
        <v>Baa2</v>
        <stp/>
        <stp>##V3_BDPV12</stp>
        <stp>AS146424 Corp</stp>
        <stp>rtg_moody</stp>
        <stp>[hybrids_03.xlsx]tkrBBG!R169C18</stp>
        <tr r="R169" s="1"/>
      </tp>
      <tp t="s">
        <v>Baa2</v>
        <stp/>
        <stp>##V3_BDPV12</stp>
        <stp>AS146490 Corp</stp>
        <stp>rtg_moody</stp>
        <stp>[hybrids_03.xlsx]tkrBBG!R170C18</stp>
        <tr r="R170" s="1"/>
      </tp>
      <tp t="s">
        <v>Baa3</v>
        <stp/>
        <stp>##V3_BDPV12</stp>
        <stp>AQ026565 Corp</stp>
        <stp>rtg_moody</stp>
        <stp>[hybrids_03.xlsx]tkrBBG!R124C18</stp>
        <tr r="R124" s="1"/>
      </tp>
      <tp t="s">
        <v>#N/A N/A</v>
        <stp/>
        <stp>##V3_BDPV12</stp>
        <stp>AZ576858 Corp</stp>
        <stp>rtg_moody</stp>
        <stp>[hybrids_03.xlsx]tkrBBG!R180C18</stp>
        <tr r="R180" s="1"/>
      </tp>
      <tp t="s">
        <v>#N/A N/A</v>
        <stp/>
        <stp>##V3_BDPV12</stp>
        <stp>AU216832 Corp</stp>
        <stp>rtg_moody</stp>
        <stp>[hybrids_03.xlsx]tkrBBG!R149C18</stp>
        <tr r="R149" s="1"/>
      </tp>
      <tp t="s">
        <v>Baa3</v>
        <stp/>
        <stp>##V3_BDPV12</stp>
        <stp>AX076550 Corp</stp>
        <stp>rtg_moody</stp>
        <stp>[hybrids_03.xlsx]tkrBBG!R126C18</stp>
        <tr r="R126" s="1"/>
      </tp>
      <tp t="s">
        <v>#N/A N/A</v>
        <stp/>
        <stp>##V3_BDPV12</stp>
        <stp>AR936992 Corp</stp>
        <stp>rtg_moody</stp>
        <stp>[hybrids_03.xlsx]tkrBBG!R171C18</stp>
        <tr r="R171" s="1"/>
      </tp>
      <tp t="s">
        <v>#N/A N/A</v>
        <stp/>
        <stp>##V3_BDPV12</stp>
        <stp>EK642935 Corp</stp>
        <stp>rtg_moody</stp>
        <stp>[hybrids_03.xlsx]tkrBBG!R168C18</stp>
        <tr r="R168" s="1"/>
      </tp>
      <tp t="s">
        <v>Ba1u</v>
        <stp/>
        <stp>##V3_BDPV12</stp>
        <stp>EK872764 Corp</stp>
        <stp>rtg_moody</stp>
        <stp>[hybrids_03.xlsx]tkrBBG!R128C18</stp>
        <tr r="R128" s="1"/>
      </tp>
    </main>
    <main first="bloomberg.rtd">
      <tp t="s">
        <v>DBOERS 1 1/4 06/16/47</v>
        <stp/>
        <stp>##V3_BDPV12</stp>
        <stp>BJ924355 Corp</stp>
        <stp>security name</stp>
        <stp>[hybrids_03.xlsx]tkrBBG!R27C7</stp>
        <tr r="G27" s="1"/>
      </tp>
    </main>
    <main first="bloomberg.rtd">
      <tp t="s">
        <v>TELEFO 5 7/8 PERP</v>
        <stp/>
        <stp>##V3_BDPV12</stp>
        <stp>EK143492 Corp</stp>
        <stp>security name</stp>
        <stp>[hybrids_03.xlsx]tkrBBG!R73C7</stp>
        <tr r="G73" s="1"/>
      </tp>
      <tp t="s">
        <v>SEVFP 2 1/2 PERP</v>
        <stp/>
        <stp>##V3_BDPV12</stp>
        <stp>EK821917 Corp</stp>
        <stp>security name</stp>
        <stp>[hybrids_03.xlsx]tkrBBG!R92C7</stp>
        <tr r="G92" s="1"/>
      </tp>
      <tp>
        <v>205.67337036132813</v>
        <stp/>
        <stp>##V3_BDPV12</stp>
        <stp>ZQ100348 Corp</stp>
        <stp>blp_i_sprd_mid</stp>
        <stp>[hybrids_03.xlsx]tkrBBG!R29C17</stp>
        <tr r="Q29" s="1"/>
      </tp>
    </main>
    <main first="bloomberg.rtd">
      <tp t="s">
        <v>TELEFO 3 7/8 PERP</v>
        <stp/>
        <stp>##V3_BDPV12</stp>
        <stp>AR738797 Corp</stp>
        <stp>security name</stp>
        <stp>[hybrids_03.xlsx]tkrBBG!R75C7</stp>
        <tr r="G75" s="1"/>
      </tp>
    </main>
    <main first="bloomberg.rtd">
      <tp t="s">
        <v>TOTAL 2.708 PERP</v>
        <stp/>
        <stp>##V3_BDPV12</stp>
        <stp>QZ730280 Corp</stp>
        <stp>security name</stp>
        <stp>[hybrids_03.xlsx]tkrBBG!R44C7</stp>
        <tr r="G44" s="1"/>
      </tp>
      <tp>
        <v>235.63558959960938</v>
        <stp/>
        <stp>##V3_BDPV12</stp>
        <stp>ZR570567 Corp</stp>
        <stp>blp_i_sprd_mid</stp>
        <stp>[hybrids_03.xlsx]tkrBBG!R67C17</stp>
        <tr r="Q67" s="1"/>
      </tp>
      <tp t="s">
        <v>ORAFP 5 3/4 PERP</v>
        <stp/>
        <stp>##V3_BDPV12</stp>
        <stp>EK508571 Corp</stp>
        <stp>security name</stp>
        <stp>[hybrids_03.xlsx]tkrBBG!R69C7</stp>
        <tr r="G69" s="1"/>
      </tp>
      <tp>
        <v>262.66436767578125</v>
        <stp/>
        <stp>##V3_BDPV12</stp>
        <stp>ZP870673 Corp</stp>
        <stp>blp_i_sprd_mid</stp>
        <stp>[hybrids_03.xlsx]tkrBBG!R60C17</stp>
        <tr r="Q60" s="1"/>
      </tp>
    </main>
    <main first="bofaddin.rtdserver">
      <tp t="s">
        <v>#N/A N/A</v>
        <stp/>
        <stp>BDH|952274012347212087</stp>
        <tr r="O486" s="5"/>
        <tr r="P485" s="5"/>
      </tp>
    </main>
    <main first="bloomberg.rtd">
      <tp t="s">
        <v>LXSGR 4 1/2 12/06/76</v>
        <stp/>
        <stp>##V3_BDPV12</stp>
        <stp>AL243419 Corp</stp>
        <stp>security name</stp>
        <stp>[hybrids_03.xlsx]tkrBBG!R18C7</stp>
        <tr r="G18" s="1"/>
      </tp>
    </main>
    <main first="bofaddin.rtdserver">
      <tp t="s">
        <v>#N/A N/A</v>
        <stp/>
        <stp>BDH|459740094803461901</stp>
        <tr r="O27" s="5"/>
        <tr r="O43" s="5"/>
        <tr r="P26" s="5"/>
      </tp>
    </main>
    <main first="bloomberg.rtd">
      <tp t="s">
        <v>IFXGR 2 7/8 PERP</v>
        <stp/>
        <stp>##V3_BDPV12</stp>
        <stp>ZR796682 Corp</stp>
        <stp>security name</stp>
        <stp>[hybrids_03.xlsx]tkrBBG!R84C7</stp>
        <tr r="G84" s="1"/>
      </tp>
    </main>
    <main first="bloomberg.rtd">
      <tp t="s">
        <v>ENGIFP 1 3/8 PERP</v>
        <stp/>
        <stp>##V3_BDPV12</stp>
        <stp>AQ711148 Corp</stp>
        <stp>security name</stp>
        <stp>[hybrids_03.xlsx]tkrBBG!R88C7</stp>
        <tr r="G88" s="1"/>
      </tp>
    </main>
    <main first="bloomberg.rtd">
      <tp t="s">
        <v>PERP/CALL</v>
        <stp/>
        <stp>##V3_BDPV12</stp>
        <stp>AZ018655 Corp</stp>
        <stp>mty_typ</stp>
        <stp>[hybrids_03.xlsx]tkrBBG!R16C11</stp>
        <tr r="K16" s="1"/>
      </tp>
      <tp t="s">
        <v>PERP/CALL</v>
        <stp/>
        <stp>##V3_BDPV12</stp>
        <stp>AU669900 Corp</stp>
        <stp>mty_typ</stp>
        <stp>[hybrids_03.xlsx]tkrBBG!R96C11</stp>
        <tr r="K96" s="1"/>
      </tp>
      <tp>
        <v>1000000000</v>
        <stp/>
        <stp>##V3_BDPV12</stp>
        <stp>EK814844 Corp</stp>
        <stp>amt_outstanding</stp>
        <stp>[hybrids_03.xlsx]tkrBBG!R34C13</stp>
        <tr r="M34" s="1"/>
      </tp>
    </main>
    <main first="bloomberg.rtd">
      <tp t="s">
        <v>PERP/CALL</v>
        <stp/>
        <stp>##V3_BDPV12</stp>
        <stp>AX895488 Corp</stp>
        <stp>mty_typ</stp>
        <stp>[hybrids_03.xlsx]tkrBBG!R45C11</stp>
        <tr r="K45" s="1"/>
      </tp>
      <tp t="s">
        <v>PERP/CALL</v>
        <stp/>
        <stp>##V3_BDPV12</stp>
        <stp>QZ498658 Corp</stp>
        <stp>mty_typ</stp>
        <stp>[hybrids_03.xlsx]tkrBBG!R70C11</stp>
        <tr r="K70" s="1"/>
      </tp>
      <tp>
        <v>308.81713793103449</v>
        <stp/>
        <stp>##V3_BDPV12</stp>
        <stp>AU654481 Corp</stp>
        <stp>interval_avg</stp>
        <stp>[hybrids_03.xlsx]sectorTable!R35C31</stp>
        <stp>calc_interval=30d</stp>
        <stp>market_data_override=sp210</stp>
        <tr r="AE35" s="3"/>
      </tp>
      <tp t="s">
        <v>PERP/CALL</v>
        <stp/>
        <stp>##V3_BDPV12</stp>
        <stp>AX520482 Corp</stp>
        <stp>mty_typ</stp>
        <stp>[hybrids_03.xlsx]tkrBBG!R74C11</stp>
        <tr r="K74" s="1"/>
      </tp>
      <tp>
        <v>369.31670930232553</v>
        <stp/>
        <stp>##V3_BDPV12</stp>
        <stp>AU654481 Corp</stp>
        <stp>interval_avg</stp>
        <stp>[hybrids_03.xlsx]sectorTable!R35C32</stp>
        <stp>calc_interval=90d</stp>
        <stp>market_data_override=sp210</stp>
        <tr r="AF35" s="3"/>
      </tp>
      <tp t="s">
        <v>Ba2</v>
        <stp/>
        <stp>##V3_BDPV12</stp>
        <stp>AW875570 Corp</stp>
        <stp>rtg_moody</stp>
        <stp>[hybrids_03.xlsx]tkrBBG!R147C18</stp>
        <tr r="R147" s="1"/>
      </tp>
      <tp t="s">
        <v>Baa2</v>
        <stp/>
        <stp>##V3_BDPV12</stp>
        <stp>EK811579 Corp</stp>
        <stp>rtg_moody</stp>
        <stp>[hybrids_03.xlsx]tkrBBG!R161C18</stp>
        <tr r="R161" s="1"/>
      </tp>
      <tp t="s">
        <v>Baa2</v>
        <stp/>
        <stp>##V3_BDPV12</stp>
        <stp>EJ811600 Corp</stp>
        <stp>rtg_moody</stp>
        <stp>[hybrids_03.xlsx]tkrBBG!R154C18</stp>
        <tr r="R154" s="1"/>
      </tp>
      <tp t="s">
        <v>Baa2</v>
        <stp/>
        <stp>##V3_BDPV12</stp>
        <stp>EK811633 Corp</stp>
        <stp>rtg_moody</stp>
        <stp>[hybrids_03.xlsx]tkrBBG!R152C18</stp>
        <tr r="R152" s="1"/>
      </tp>
      <tp t="s">
        <v>Caa1</v>
        <stp/>
        <stp>##V3_BDPV12</stp>
        <stp>EJ891119 Corp</stp>
        <stp>rtg_moody</stp>
        <stp>[hybrids_03.xlsx]tkrBBG!R190C18</stp>
        <tr r="R190" s="1"/>
      </tp>
      <tp t="s">
        <v>Baa2</v>
        <stp/>
        <stp>##V3_BDPV12</stp>
        <stp>EK131366 Corp</stp>
        <stp>rtg_moody</stp>
        <stp>[hybrids_03.xlsx]tkrBBG!R151C18</stp>
        <tr r="R151" s="1"/>
      </tp>
      <tp t="s">
        <v>Baa2</v>
        <stp/>
        <stp>##V3_BDPV12</stp>
        <stp>EK131372 Corp</stp>
        <stp>rtg_moody</stp>
        <stp>[hybrids_03.xlsx]tkrBBG!R157C18</stp>
        <tr r="R157" s="1"/>
      </tp>
      <tp>
        <v>225.10504150390625</v>
        <stp/>
        <stp>##V3_BDPV12</stp>
        <stp>ZS023353 Corp</stp>
        <stp>blp_i_sprd_mid</stp>
        <stp>[hybrids_03.xlsx]tkrBBG!R65C17</stp>
        <tr r="Q65" s="1"/>
      </tp>
      <tp t="s">
        <v>REPSM 4 1/2 03/25/75</v>
        <stp/>
        <stp>##V3_BDPV12</stp>
        <stp>EK814844 Corp</stp>
        <stp>security name</stp>
        <stp>[hybrids_03.xlsx]tkrBBG!R34C7</stp>
        <tr r="G34" s="1"/>
      </tp>
    </main>
    <main first="bloomberg.rtd">
      <tp t="s">
        <v>BPLN 4 3/8 PERP</v>
        <stp/>
        <stp>##V3_BDPV12</stp>
        <stp>BK115993 Corp</stp>
        <stp>security name</stp>
        <stp>[hybrids_03.xlsx]tkrBBG!R40C7</stp>
        <tr r="G40" s="1"/>
      </tp>
    </main>
    <main first="bloomberg.rtd">
      <tp t="s">
        <v>TELIAS 3 04/04/78</v>
        <stp/>
        <stp>##V3_BDPV12</stp>
        <stp>AM938782 Corp</stp>
        <stp>security name</stp>
        <stp>[hybrids_03.xlsx]tkrBBG!R59C7</stp>
        <tr r="G59" s="1"/>
      </tp>
      <tp t="s">
        <v>AMXLMM 6 3/8 09/06/73</v>
        <stp/>
        <stp>##V3_BDPV12</stp>
        <stp>EJ814830 Corp</stp>
        <stp>security name</stp>
        <stp>[hybrids_03.xlsx]tkrBBG!R53C7</stp>
        <tr r="G53" s="1"/>
      </tp>
      <tp t="s">
        <v>AMXLMM 6 3/8 09/06/73</v>
        <stp/>
        <stp>##V3_BDPV12</stp>
        <stp>EJ814840 Corp</stp>
        <stp>security name</stp>
        <stp>[hybrids_03.xlsx]tkrBBG!R54C7</stp>
        <tr r="G54" s="1"/>
      </tp>
    </main>
    <main first="bofaddin.rtdserver">
      <tp t="e">
        <v>#N/A</v>
        <stp/>
        <stp>BDH|785451027149703869</stp>
        <tr r="D55" s="10"/>
      </tp>
    </main>
    <main first="bloomberg.rtd">
      <tp>
        <v>342.055908203125</v>
        <stp/>
        <stp>##V3_BDPV12</stp>
        <stp>QZ498658 Corp</stp>
        <stp>blp_i_sprd_mid</stp>
        <stp>[hybrids_03.xlsx]tkrBBG!R70C17</stp>
        <tr r="Q70" s="1"/>
      </tp>
    </main>
    <main first="bofaddin.rtdserver">
      <tp t="e">
        <v>#N/A</v>
        <stp/>
        <stp>BDH|134632215551561118</stp>
        <tr r="D18" s="10"/>
      </tp>
    </main>
    <main first="bloomberg.rtd">
      <tp>
        <v>600000000</v>
        <stp/>
        <stp>##V3_BDPV12</stp>
        <stp>EK864970 Corp</stp>
        <stp>amt_outstanding</stp>
        <stp>[hybrids_03.xlsx]tkrBBG!R56C13</stp>
        <tr r="M56" s="1"/>
      </tp>
      <tp>
        <v>300000000</v>
        <stp/>
        <stp>##V3_BDPV12</stp>
        <stp>EK856946 Corp</stp>
        <stp>amt_outstanding</stp>
        <stp>[hybrids_03.xlsx]tkrBBG!R22C13</stp>
        <tr r="M22" s="1"/>
      </tp>
      <tp>
        <v>550000000</v>
        <stp/>
        <stp>##V3_BDPV12</stp>
        <stp>EJ814840 Corp</stp>
        <stp>amt_outstanding</stp>
        <stp>[hybrids_03.xlsx]tkrBBG!R54C13</stp>
        <tr r="M54" s="1"/>
      </tp>
      <tp t="s">
        <v>EUR</v>
        <stp/>
        <stp>##V3_BDPV12</stp>
        <stp>FR0013413887 Corp</stp>
        <stp>crncy</stp>
        <stp>[hybrids_03.xlsx]issuerTable!R171C5</stp>
        <tr r="E171" s="5"/>
      </tp>
      <tp>
        <v>550000000</v>
        <stp/>
        <stp>##V3_BDPV12</stp>
        <stp>EJ814830 Corp</stp>
        <stp>amt_outstanding</stp>
        <stp>[hybrids_03.xlsx]tkrBBG!R53C13</stp>
        <tr r="M53" s="1"/>
      </tp>
      <tp t="s">
        <v>CALLABLE</v>
        <stp/>
        <stp>##V3_BDPV12</stp>
        <stp>AZ207706 Corp</stp>
        <stp>mty_typ</stp>
        <stp>[hybrids_03.xlsx]tkrBBG!R14C11</stp>
        <tr r="K14" s="1"/>
      </tp>
      <tp>
        <v>2500000000</v>
        <stp/>
        <stp>##V3_BDPV12</stp>
        <stp>BK115993 Corp</stp>
        <stp>amt_outstanding</stp>
        <stp>[hybrids_03.xlsx]tkrBBG!R40C13</stp>
        <tr r="M40" s="1"/>
      </tp>
      <tp>
        <v>500000000</v>
        <stp/>
        <stp>##V3_BDPV12</stp>
        <stp>EK821917 Corp</stp>
        <stp>amt_outstanding</stp>
        <stp>[hybrids_03.xlsx]tkrBBG!R92C13</stp>
        <tr r="M92" s="1"/>
      </tp>
      <tp>
        <v>750000000</v>
        <stp/>
        <stp>##V3_BDPV12</stp>
        <stp>QJ190880 Corp</stp>
        <stp>amt_outstanding</stp>
        <stp>[hybrids_03.xlsx]tkrBBG!R49C13</stp>
        <tr r="M49" s="1"/>
      </tp>
      <tp>
        <v>1000000000</v>
        <stp/>
        <stp>##V3_BDPV12</stp>
        <stp>QJ201811 Corp</stp>
        <stp>amt_outstanding</stp>
        <stp>[hybrids_03.xlsx]tkrBBG!R51C13</stp>
        <tr r="M51" s="1"/>
      </tp>
      <tp>
        <v>2250000000</v>
        <stp/>
        <stp>##V3_BDPV12</stp>
        <stp>QJ201812 Corp</stp>
        <stp>amt_outstanding</stp>
        <stp>[hybrids_03.xlsx]tkrBBG!R50C13</stp>
        <tr r="M50" s="1"/>
      </tp>
      <tp>
        <v>413099999.99999994</v>
        <stp/>
        <stp>##V3_BDPV12</stp>
        <stp>EJ744879 Corp</stp>
        <stp>amt_outstanding</stp>
        <stp>[hybrids_03.xlsx]tkrBBG!R87C13</stp>
        <tr r="M87" s="1"/>
      </tp>
      <tp>
        <v>249.73844827586205</v>
        <stp/>
        <stp>##V3_BDPV12</stp>
        <stp>EK821917 Corp</stp>
        <stp>interval_avg</stp>
        <stp>[hybrids_03.xlsx]sectorTable!R18C31</stp>
        <stp>calc_interval=30d</stp>
        <stp>market_data_override=sp210</stp>
        <tr r="AE18" s="3"/>
      </tp>
      <tp>
        <v>306.96030232558144</v>
        <stp/>
        <stp>##V3_BDPV12</stp>
        <stp>EK821917 Corp</stp>
        <stp>interval_avg</stp>
        <stp>[hybrids_03.xlsx]sectorTable!R18C32</stp>
        <stp>calc_interval=90d</stp>
        <stp>market_data_override=sp210</stp>
        <tr r="AF18" s="3"/>
      </tp>
      <tp t="s">
        <v>Baa2</v>
        <stp/>
        <stp>##V3_BDPV12</stp>
        <stp>AT214434 Corp</stp>
        <stp>rtg_moody</stp>
        <stp>[hybrids_03.xlsx]tkrBBG!R159C18</stp>
        <tr r="R159" s="1"/>
      </tp>
      <tp t="s">
        <v>Baa2</v>
        <stp/>
        <stp>##V3_BDPV12</stp>
        <stp>AT214421 Corp</stp>
        <stp>rtg_moody</stp>
        <stp>[hybrids_03.xlsx]tkrBBG!R155C18</stp>
        <tr r="R155" s="1"/>
      </tp>
      <tp t="s">
        <v>Baa3</v>
        <stp/>
        <stp>##V3_BDPV12</stp>
        <stp>EJ530879 Corp</stp>
        <stp>rtg_moody</stp>
        <stp>[hybrids_03.xlsx]tkrBBG!R102C18</stp>
        <tr r="R102" s="1"/>
      </tp>
      <tp t="s">
        <v>Baa3</v>
        <stp/>
        <stp>##V3_BDPV12</stp>
        <stp>AM714338 Corp</stp>
        <stp>rtg_moody</stp>
        <stp>[hybrids_03.xlsx]tkrBBG!R139C18</stp>
        <tr r="R139" s="1"/>
      </tp>
      <tp t="s">
        <v>Ba1</v>
        <stp/>
        <stp>##V3_BDPV12</stp>
        <stp>EJ670730 Corp</stp>
        <stp>rtg_moody</stp>
        <stp>[hybrids_03.xlsx]tkrBBG!R118C18</stp>
        <tr r="R118" s="1"/>
      </tp>
      <tp t="s">
        <v>#N/A N/A</v>
        <stp/>
        <stp>##V3_BDPV12</stp>
        <stp>AN964724 Corp</stp>
        <stp>rtg_moody</stp>
        <stp>[hybrids_03.xlsx]tkrBBG!R181C18</stp>
        <tr r="R181" s="1"/>
      </tp>
      <tp t="s">
        <v>Baa3</v>
        <stp/>
        <stp>##V3_BDPV12</stp>
        <stp>EK770296 Corp</stp>
        <stp>rtg_moody</stp>
        <stp>[hybrids_03.xlsx]tkrBBG!R137C18</stp>
        <tr r="R137" s="1"/>
      </tp>
    </main>
    <main first="bloomberg.rtd">
      <tp t="s">
        <v>EVKGR 2 1/8 07/07/77</v>
        <stp/>
        <stp>##V3_BDPV12</stp>
        <stp>AO148682 Corp</stp>
        <stp>security name</stp>
        <stp>[hybrids_03.xlsx]tkrBBG!R20C7</stp>
        <tr r="G20" s="1"/>
      </tp>
      <tp t="s">
        <v>BERTEL 3 1/2 04/23/75</v>
        <stp/>
        <stp>##V3_BDPV12</stp>
        <stp>EK864970 Corp</stp>
        <stp>security name</stp>
        <stp>[hybrids_03.xlsx]tkrBBG!R56C7</stp>
        <tr r="G56" s="1"/>
      </tp>
    </main>
    <main first="bloomberg.rtd">
      <tp>
        <v>295.0897216796875</v>
        <stp/>
        <stp>##V3_BDPV12</stp>
        <stp>ZP482524 Corp</stp>
        <stp>blp_i_sprd_mid</stp>
        <stp>[hybrids_03.xlsx]tkrBBG!R17C17</stp>
        <tr r="Q17" s="1"/>
      </tp>
    </main>
    <main first="bloomberg.rtd">
      <tp>
        <v>364.42132568359375</v>
        <stp/>
        <stp>##V3_BDPV12</stp>
        <stp>ZQ782646 Corp</stp>
        <stp>blp_i_sprd_mid</stp>
        <stp>[hybrids_03.xlsx]tkrBBG!R99C17</stp>
        <tr r="Q99" s="1"/>
      </tp>
    </main>
    <main first="bofaddin.rtdserver">
      <tp t="e">
        <v>#N/A</v>
        <stp/>
        <stp>BDH|913030976172056378</stp>
        <tr r="V9" s="3"/>
      </tp>
    </main>
    <main first="bloomberg.rtd">
      <tp t="s">
        <v>TELEFO 4 3/8 PERP</v>
        <stp/>
        <stp>##V3_BDPV12</stp>
        <stp>AX520482 Corp</stp>
        <stp>security name</stp>
        <stp>[hybrids_03.xlsx]tkrBBG!R74C7</stp>
        <tr r="G74" s="1"/>
      </tp>
    </main>
    <main first="bofaddin.rtdserver">
      <tp t="e">
        <v>#N/A</v>
        <stp/>
        <stp>BDH|547209194575043843</stp>
        <tr r="V22" s="3"/>
      </tp>
    </main>
    <main first="bloomberg.rtd">
      <tp t="s">
        <v>OMVAV 5 1/4 PERP</v>
        <stp/>
        <stp>##V3_BDPV12</stp>
        <stp>UV853118 Corp</stp>
        <stp>security name</stp>
        <stp>[hybrids_03.xlsx]tkrBBG!R30C7</stp>
        <tr r="G30" s="1"/>
      </tp>
    </main>
    <main first="bofaddin.rtdserver">
      <tp t="s">
        <v>#N/A N/A</v>
        <stp/>
        <stp>BDH|776185337425340195</stp>
        <tr r="T373" s="5"/>
        <tr r="U372" s="5"/>
      </tp>
    </main>
    <main first="bloomberg.rtd">
      <tp t="s">
        <v>REPSM 3 3/4 PERP</v>
        <stp/>
        <stp>##V3_BDPV12</stp>
        <stp>BJ814648 Corp</stp>
        <stp>security name</stp>
        <stp>[hybrids_03.xlsx]tkrBBG!R35C7</stp>
        <tr r="G35" s="1"/>
      </tp>
      <tp>
        <v>555.87291046549467</v>
        <stp/>
        <stp>##V3_BDPV12</stp>
        <stp>AS322477 Corp</stp>
        <stp>interval_avg</stp>
        <stp>[hybrids_03.xlsx]sectorTable!R25C31</stp>
        <stp>calc_interval=30d</stp>
        <stp>market_data_override=sp210</stp>
        <tr r="AE25" s="3"/>
      </tp>
      <tp t="s">
        <v>CALLABLE</v>
        <stp/>
        <stp>##V3_BDPV12</stp>
        <stp>AZ208021 Corp</stp>
        <stp>mty_typ</stp>
        <stp>[hybrids_03.xlsx]tkrBBG!R13C11</stp>
        <tr r="K13" s="1"/>
      </tp>
      <tp t="s">
        <v>PERP/CALL</v>
        <stp/>
        <stp>##V3_BDPV12</stp>
        <stp>ZR796862 Corp</stp>
        <stp>mty_typ</stp>
        <stp>[hybrids_03.xlsx]tkrBBG!R85C11</stp>
        <tr r="K85" s="1"/>
      </tp>
      <tp t="s">
        <v>PERP/CALL</v>
        <stp/>
        <stp>##V3_BDPV12</stp>
        <stp>AX960245 Corp</stp>
        <stp>mty_typ</stp>
        <stp>[hybrids_03.xlsx]tkrBBG!R19C11</stp>
        <tr r="K19" s="1"/>
      </tp>
      <tp>
        <v>644.39778521798667</v>
        <stp/>
        <stp>##V3_BDPV12</stp>
        <stp>AS322477 Corp</stp>
        <stp>interval_avg</stp>
        <stp>[hybrids_03.xlsx]sectorTable!R25C32</stp>
        <stp>calc_interval=90d</stp>
        <stp>market_data_override=sp210</stp>
        <tr r="AF25" s="3"/>
      </tp>
      <tp>
        <v>550000000</v>
        <stp/>
        <stp>##V3_BDPV12</stp>
        <stp>AL211915 Corp</stp>
        <stp>amt_outstanding</stp>
        <stp>[hybrids_03.xlsx]tkrBBG!R62C13</stp>
        <tr r="M62" s="1"/>
      </tp>
      <tp t="s">
        <v>#N/A N/A</v>
        <stp/>
        <stp>##V3_BDPV12</stp>
        <stp>AQ713600 Corp</stp>
        <stp>rtg_moody</stp>
        <stp>[hybrids_03.xlsx]tkrBBG!R179C18</stp>
        <tr r="R179" s="1"/>
      </tp>
      <tp t="s">
        <v>Baa2</v>
        <stp/>
        <stp>##V3_BDPV12</stp>
        <stp>EK117900 Corp</stp>
        <stp>rtg_moody</stp>
        <stp>[hybrids_03.xlsx]tkrBBG!R104C18</stp>
        <tr r="R104" s="1"/>
      </tp>
      <tp t="s">
        <v>Baa2</v>
        <stp/>
        <stp>##V3_BDPV12</stp>
        <stp>EK117900 Corp</stp>
        <stp>rtg_moody</stp>
        <stp>[hybrids_03.xlsx]tkrBBG!R105C18</stp>
        <tr r="R105" s="1"/>
      </tp>
      <tp t="s">
        <v>Baa3</v>
        <stp/>
        <stp>##V3_BDPV12</stp>
        <stp>BK290986 Corp</stp>
        <stp>rtg_moody</stp>
        <stp>[hybrids_03.xlsx]tkrBBG!R136C18</stp>
        <tr r="R136" s="1"/>
      </tp>
      <tp t="s">
        <v>Baa2</v>
        <stp/>
        <stp>##V3_BDPV12</stp>
        <stp>BJ980938 Corp</stp>
        <stp>rtg_moody</stp>
        <stp>[hybrids_03.xlsx]tkrBBG!R160C18</stp>
        <tr r="R160" s="1"/>
      </tp>
      <tp>
        <v>271.63880028853873</v>
        <stp/>
        <stp>##V3_BDPV12</stp>
        <stp>DE000A14J611 Corp</stp>
        <stp>yas_ispread</stp>
        <stp>[hybrids_03.xlsx]maturity!R6C6</stp>
        <tr r="F6" s="7"/>
      </tp>
      <tp t="s">
        <v>Baa2</v>
        <stp/>
        <stp>##V3_BDPV12</stp>
        <stp>BJ980509 Corp</stp>
        <stp>rtg_moody</stp>
        <stp>[hybrids_03.xlsx]tkrBBG!R156C18</stp>
        <tr r="R156" s="1"/>
      </tp>
      <tp t="s">
        <v>#N/A N/A</v>
        <stp/>
        <stp>##V3_BDPV12</stp>
        <stp>EK337178 Corp</stp>
        <stp>rtg_moody</stp>
        <stp>[hybrids_03.xlsx]tkrBBG!R162C18</stp>
        <tr r="R162" s="1"/>
      </tp>
      <tp t="s">
        <v>Ba1</v>
        <stp/>
        <stp>##V3_BDPV12</stp>
        <stp>EJ817236 Corp</stp>
        <stp>rtg_moody</stp>
        <stp>[hybrids_03.xlsx]tkrBBG!R121C18</stp>
        <tr r="R121" s="1"/>
      </tp>
      <tp t="s">
        <v>Baa3</v>
        <stp/>
        <stp>##V3_BDPV12</stp>
        <stp>EK027221 Corp</stp>
        <stp>rtg_moody</stp>
        <stp>[hybrids_03.xlsx]tkrBBG!R103C18</stp>
        <tr r="R103" s="1"/>
      </tp>
      <tp t="s">
        <v>KPN 2 PERP</v>
        <stp/>
        <stp>##V3_BDPV12</stp>
        <stp>ZQ376350 Corp</stp>
        <stp>security name</stp>
        <stp>[hybrids_03.xlsx]tkrBBG!R58C7</stp>
        <tr r="G58" s="1"/>
      </tp>
    </main>
    <main first="bloomberg.rtd">
      <tp t="s">
        <v>ERFFP 4 7/8 PERP</v>
        <stp/>
        <stp>##V3_BDPV12</stp>
        <stp>EK856946 Corp</stp>
        <stp>security name</stp>
        <stp>[hybrids_03.xlsx]tkrBBG!R22C7</stp>
        <tr r="G22" s="1"/>
      </tp>
      <tp>
        <v>378.88082885742188</v>
        <stp/>
        <stp>##V3_BDPV12</stp>
        <stp>ZR655675 Corp</stp>
        <stp>blp_i_sprd_mid</stp>
        <stp>[hybrids_03.xlsx]tkrBBG!R77C17</stp>
        <tr r="Q77" s="1"/>
      </tp>
    </main>
    <main first="bloomberg.rtd">
      <tp t="s">
        <v>ORAFP 4 PERP</v>
        <stp/>
        <stp>##V3_BDPV12</stp>
        <stp>EK508481 Corp</stp>
        <stp>security name</stp>
        <stp>[hybrids_03.xlsx]tkrBBG!R63C7</stp>
        <tr r="G63" s="1"/>
      </tp>
    </main>
    <main first="bloomberg.rtd">
      <tp t="s">
        <v>EUR</v>
        <stp/>
        <stp>##V3_BDPV12</stp>
        <stp>ZP454068 Corp</stp>
        <stp>crncy</stp>
        <stp>[hybrids_03.xlsx]sectorTable!R9C18</stp>
        <tr r="R9" s="3"/>
      </tp>
    </main>
    <main first="bloomberg.rtd">
      <tp t="s">
        <v>ECLEAR 2 5/8 04/11/48</v>
        <stp/>
        <stp>##V3_BDPV12</stp>
        <stp>AR887333 Corp</stp>
        <stp>security name</stp>
        <stp>[hybrids_03.xlsx]tkrBBG!R25C7</stp>
        <tr r="G25" s="1"/>
      </tp>
      <tp t="s">
        <v>EDF 5 PERP</v>
        <stp/>
        <stp>##V3_BDPV12</stp>
        <stp>EK024568 Corp</stp>
        <stp>security name</stp>
        <stp>[hybrids_03.xlsx]tkrBBG!R98C7</stp>
        <tr r="G98" s="1"/>
      </tp>
    </main>
    <main first="bofaddin.rtdserver">
      <tp t="s">
        <v>#N/A N/A</v>
        <stp/>
        <stp>BDH|219065918005647588</stp>
        <tr r="P374" s="5"/>
        <tr r="P380" s="5"/>
      </tp>
    </main>
    <main first="bofaddin.rtdserver">
      <tp t="e">
        <v>#N/A</v>
        <stp/>
        <stp>BDH|463104358055869075</stp>
        <tr r="D43" s="10"/>
      </tp>
    </main>
    <main first="bloomberg.rtd">
      <tp t="s">
        <v>ERFFP 3 1/4 PERP</v>
        <stp/>
        <stp>##V3_BDPV12</stp>
        <stp>AP809058 Corp</stp>
        <stp>security name</stp>
        <stp>[hybrids_03.xlsx]tkrBBG!R23C7</stp>
        <tr r="G23" s="1"/>
      </tp>
      <tp t="s">
        <v>EUR</v>
        <stp/>
        <stp>##V3_BDPV12</stp>
        <stp>FR0013447877 Corp</stp>
        <stp>crncy</stp>
        <stp>[hybrids_03.xlsx]issuerTable!R173C5</stp>
        <tr r="E173" s="5"/>
      </tp>
      <tp t="s">
        <v>Ba1</v>
        <stp/>
        <stp>##V3_BDPV12</stp>
        <stp>AS322477 Corp</stp>
        <stp>rtg_moody</stp>
        <stp>[hybrids_03.xlsx]tkrBBG!R186C18</stp>
        <tr r="R186" s="1"/>
      </tp>
      <tp t="s">
        <v>B2u</v>
        <stp/>
        <stp>##V3_BDPV12</stp>
        <stp>AO262515 Corp</stp>
        <stp>rtg_moody</stp>
        <stp>[hybrids_03.xlsx]tkrBBG!R196C18</stp>
        <tr r="R196" s="1"/>
      </tp>
      <tp t="s">
        <v>B2u</v>
        <stp/>
        <stp>##V3_BDPV12</stp>
        <stp>AO262498 Corp</stp>
        <stp>rtg_moody</stp>
        <stp>[hybrids_03.xlsx]tkrBBG!R195C18</stp>
        <tr r="R195" s="1"/>
      </tp>
      <tp t="s">
        <v>Baa3</v>
        <stp/>
        <stp>##V3_BDPV12</stp>
        <stp>EJ516173 Corp</stp>
        <stp>rtg_moody</stp>
        <stp>[hybrids_03.xlsx]tkrBBG!R100C18</stp>
        <tr r="R100" s="1"/>
      </tp>
    </main>
    <main first="bloomberg.rtd">
      <tp t="s">
        <v>TELIAS 1 3/8 05/11/81</v>
        <stp/>
        <stp>##V3_BDPV12</stp>
        <stp>ZP870673 Corp</stp>
        <stp>security name</stp>
        <stp>[hybrids_03.xlsx]tkrBBG!R60C7</stp>
        <tr r="G60" s="1"/>
      </tp>
    </main>
    <main first="bofaddin.rtdserver">
      <tp t="e">
        <v>#N/A</v>
        <stp/>
        <stp>BDH|174989292626126635</stp>
        <tr r="D175" s="10"/>
      </tp>
    </main>
    <main first="bloomberg.rtd">
      <tp t="s">
        <v>BPLN 3 5/8 PERP</v>
        <stp/>
        <stp>##V3_BDPV12</stp>
        <stp>BK123260 Corp</stp>
        <stp>security name</stp>
        <stp>[hybrids_03.xlsx]tkrBBG!R38C7</stp>
        <tr r="G38" s="1"/>
      </tp>
    </main>
    <main first="bloomberg.rtd">
      <tp t="s">
        <v>DBHNGR 0.95 PERP</v>
        <stp/>
        <stp>##V3_BDPV12</stp>
        <stp>ZQ099270 Corp</stp>
        <stp>security name</stp>
        <stp>[hybrids_03.xlsx]tkrBBG!R28C7</stp>
        <tr r="G28" s="1"/>
      </tp>
    </main>
    <main first="bloomberg.rtd">
      <tp t="s">
        <v>BB</v>
        <stp/>
        <stp>##V3_BDPV12</stp>
        <stp>LW253022 Corp</stp>
        <stp>bb_composite</stp>
        <stp>[hybrids_03.xlsx]sectorTable!R5C15</stp>
        <tr r="O5" s="3"/>
      </tp>
      <tp t="s">
        <v>PERP/CALL</v>
        <stp/>
        <stp>##V3_BDPV12</stp>
        <stp>QZ730280 Corp</stp>
        <stp>mty_typ</stp>
        <stp>[hybrids_03.xlsx]tkrBBG!R44C11</stp>
        <tr r="K44" s="1"/>
      </tp>
      <tp>
        <v>437.72023255813946</v>
        <stp/>
        <stp>##V3_BDPV12</stp>
        <stp>AN880322 Corp</stp>
        <stp>interval_avg</stp>
        <stp>[hybrids_03.xlsx]sectorTable!R30C32</stp>
        <stp>calc_interval=90d</stp>
        <stp>market_data_override=sp210</stp>
        <tr r="AF30" s="3"/>
      </tp>
      <tp>
        <v>349.2758275862069</v>
        <stp/>
        <stp>##V3_BDPV12</stp>
        <stp>AN880322 Corp</stp>
        <stp>interval_avg</stp>
        <stp>[hybrids_03.xlsx]sectorTable!R30C31</stp>
        <stp>calc_interval=30d</stp>
        <stp>market_data_override=sp210</stp>
        <tr r="AE30" s="3"/>
      </tp>
      <tp t="s">
        <v>Baa2</v>
        <stp/>
        <stp>##V3_BDPV12</stp>
        <stp>AZ851450 Corp</stp>
        <stp>rtg_moody</stp>
        <stp>[hybrids_03.xlsx]tkrBBG!R109C18</stp>
        <tr r="R109" s="1"/>
      </tp>
      <tp t="s">
        <v>#N/A N/A</v>
        <stp/>
        <stp>##V3_BDPV12</stp>
        <stp>AX691342 Corp</stp>
        <stp>rtg_moody</stp>
        <stp>[hybrids_03.xlsx]tkrBBG!R188C18</stp>
        <tr r="R188" s="1"/>
      </tp>
      <tp t="s">
        <v>Baa2</v>
        <stp/>
        <stp>##V3_BDPV12</stp>
        <stp>AZ851393 Corp</stp>
        <stp>rtg_moody</stp>
        <stp>[hybrids_03.xlsx]tkrBBG!R107C18</stp>
        <tr r="R107" s="1"/>
      </tp>
      <tp t="s">
        <v>#N/A N/A</v>
        <stp/>
        <stp>##V3_BDPV12</stp>
        <stp>EK605885 Corp</stp>
        <stp>rtg_moody</stp>
        <stp>[hybrids_03.xlsx]tkrBBG!R145C18</stp>
        <tr r="R145" s="1"/>
      </tp>
      <tp t="s">
        <v>Ba2u</v>
        <stp/>
        <stp>##V3_BDPV12</stp>
        <stp>AO971106 Corp</stp>
        <stp>rtg_moody</stp>
        <stp>[hybrids_03.xlsx]tkrBBG!R173C18</stp>
        <tr r="R173" s="1"/>
      </tp>
      <tp t="s">
        <v>Baa2</v>
        <stp/>
        <stp>##V3_BDPV12</stp>
        <stp>EK785024 Corp</stp>
        <stp>rtg_moody</stp>
        <stp>[hybrids_03.xlsx]tkrBBG!R115C18</stp>
        <tr r="R115" s="1"/>
      </tp>
      <tp t="s">
        <v>Ba1</v>
        <stp/>
        <stp>##V3_BDPV12</stp>
        <stp>EK825033 Corp</stp>
        <stp>rtg_moody</stp>
        <stp>[hybrids_03.xlsx]tkrBBG!R129C18</stp>
        <tr r="R129" s="1"/>
      </tp>
      <tp t="s">
        <v>Baa3</v>
        <stp/>
        <stp>##V3_BDPV12</stp>
        <stp>EJ575377 Corp</stp>
        <stp>rtg_moody</stp>
        <stp>[hybrids_03.xlsx]tkrBBG!R133C18</stp>
        <tr r="R133" s="1"/>
      </tp>
    </main>
    <main first="bofaddin.rtdserver">
      <tp t="s">
        <v>#N/A N/A</v>
        <stp/>
        <stp>BDH|847554837047427222</stp>
        <tr r="O233" s="5"/>
        <tr r="O242" s="5"/>
      </tp>
    </main>
    <main first="bloomberg.rtd">
      <tp t="s">
        <v>ORAFP 5 7/8 PERP</v>
        <stp/>
        <stp>##V3_BDPV12</stp>
        <stp>EK041241 Corp</stp>
        <stp>security name</stp>
        <stp>[hybrids_03.xlsx]tkrBBG!R68C7</stp>
        <tr r="G68" s="1"/>
      </tp>
    </main>
    <main first="bloomberg.rtd">
      <tp>
        <v>351.28857421875</v>
        <stp/>
        <stp>##V3_BDPV12</stp>
        <stp>ZP707724 Corp</stp>
        <stp>blp_i_sprd_mid</stp>
        <stp>[hybrids_03.xlsx]tkrBBG!R76C17</stp>
        <tr r="Q76" s="1"/>
      </tp>
      <tp>
        <v>430.8477783203125</v>
        <stp/>
        <stp>##V3_BDPV12</stp>
        <stp>ZR457518 Corp</stp>
        <stp>blp_i_sprd_mid</stp>
        <stp>[hybrids_03.xlsx]tkrBBG!R21C17</stp>
        <tr r="Q21" s="1"/>
      </tp>
      <tp t="s">
        <v>ENGIFP 3 7/8 PERP</v>
        <stp/>
        <stp>##V3_BDPV12</stp>
        <stp>EK293278 Corp</stp>
        <stp>security name</stp>
        <stp>[hybrids_03.xlsx]tkrBBG!R89C7</stp>
        <tr r="G89" s="1"/>
      </tp>
      <tp t="s">
        <v>T 2 7/8 PERP</v>
        <stp/>
        <stp>##V3_BDPV12</stp>
        <stp>ZP991036 Corp</stp>
        <stp>security name</stp>
        <stp>[hybrids_03.xlsx]tkrBBG!R86C7</stp>
        <tr r="G86" s="1"/>
      </tp>
      <tp t="s">
        <v>OMVAV 6 1/4 PERP</v>
        <stp/>
        <stp>##V3_BDPV12</stp>
        <stp>QJ993374 Corp</stp>
        <stp>security name</stp>
        <stp>[hybrids_03.xlsx]tkrBBG!R32C7</stp>
        <tr r="G32" s="1"/>
      </tp>
    </main>
    <main first="bofaddin.rtdserver">
      <tp t="s">
        <v>#N/A N/A</v>
        <stp/>
        <stp>BDH|961981281733050179</stp>
        <tr r="T80" s="5"/>
      </tp>
    </main>
    <main first="bloomberg.rtd">
      <tp t="s">
        <v>BPLN 4 1/4 PERP</v>
        <stp/>
        <stp>##V3_BDPV12</stp>
        <stp>BK123548 Corp</stp>
        <stp>security name</stp>
        <stp>[hybrids_03.xlsx]tkrBBG!R39C7</stp>
        <tr r="G39" s="1"/>
      </tp>
    </main>
    <main first="bloomberg.rtd">
      <tp t="s">
        <v>REPSM 3 7/8 PERP</v>
        <stp/>
        <stp>##V3_BDPV12</stp>
        <stp>EK803079 Corp</stp>
        <stp>security name</stp>
        <stp>[hybrids_03.xlsx]tkrBBG!R33C7</stp>
        <tr r="G33" s="1"/>
      </tp>
      <tp t="s">
        <v>DBHNGR 1.6 PERP</v>
        <stp/>
        <stp>##V3_BDPV12</stp>
        <stp>ZQ100348 Corp</stp>
        <stp>security name</stp>
        <stp>[hybrids_03.xlsx]tkrBBG!R29C7</stp>
        <tr r="G29" s="1"/>
      </tp>
      <tp t="s">
        <v>BB</v>
        <stp/>
        <stp>##V3_BDPV12</stp>
        <stp>AL211915 Corp</stp>
        <stp>bb_composite</stp>
        <stp>[hybrids_03.xlsx]sectorTable!R5C16</stp>
        <tr r="P5" s="3"/>
      </tp>
      <tp>
        <v>256.90365517241372</v>
        <stp/>
        <stp>##V3_BDPV12</stp>
        <stp>AQ711148 Corp</stp>
        <stp>interval_avg</stp>
        <stp>[hybrids_03.xlsx]sectorTable!R37C31</stp>
        <stp>calc_interval=30d</stp>
        <stp>market_data_override=sp210</stp>
        <tr r="AE37" s="3"/>
      </tp>
      <tp>
        <v>500000000</v>
        <stp/>
        <stp>##V3_BDPV12</stp>
        <stp>BG013162 Corp</stp>
        <stp>amt_outstanding</stp>
        <stp>[hybrids_03.xlsx]tkrBBG!R83C13</stp>
        <tr r="M83" s="1"/>
      </tp>
      <tp>
        <v>273.33801162790712</v>
        <stp/>
        <stp>##V3_BDPV12</stp>
        <stp>AQ711148 Corp</stp>
        <stp>interval_avg</stp>
        <stp>[hybrids_03.xlsx]sectorTable!R37C32</stp>
        <stp>calc_interval=90d</stp>
        <stp>market_data_override=sp210</stp>
        <tr r="AF37" s="3"/>
      </tp>
      <tp>
        <v>344.83769999999998</v>
        <stp/>
        <stp>##V3_BDPV12</stp>
        <stp>BK122273 Corp</stp>
        <stp>interval_avg</stp>
        <stp>[hybrids_03.xlsx]sectorTable!R20C32</stp>
        <stp>calc_interval=90d</stp>
        <stp>market_data_override=sp210</stp>
        <tr r="AF20" s="3"/>
      </tp>
      <tp>
        <v>344.83769999999998</v>
        <stp/>
        <stp>##V3_BDPV12</stp>
        <stp>BK122273 Corp</stp>
        <stp>interval_avg</stp>
        <stp>[hybrids_03.xlsx]sectorTable!R20C31</stp>
        <stp>calc_interval=30d</stp>
        <stp>market_data_override=sp210</stp>
        <tr r="AE20" s="3"/>
      </tp>
      <tp t="s">
        <v>Ba1</v>
        <stp/>
        <stp>##V3_BDPV12</stp>
        <stp>AS640440 Corp</stp>
        <stp>rtg_moody</stp>
        <stp>[hybrids_03.xlsx]tkrBBG!R120C18</stp>
        <tr r="R120" s="1"/>
      </tp>
      <tp t="s">
        <v>Baa3</v>
        <stp/>
        <stp>##V3_BDPV12</stp>
        <stp>AR810587 Corp</stp>
        <stp>rtg_moody</stp>
        <stp>[hybrids_03.xlsx]tkrBBG!R125C18</stp>
        <tr r="R125" s="1"/>
      </tp>
      <tp t="s">
        <v>Ba1</v>
        <stp/>
        <stp>##V3_BDPV12</stp>
        <stp>AS640422 Corp</stp>
        <stp>rtg_moody</stp>
        <stp>[hybrids_03.xlsx]tkrBBG!R117C18</stp>
        <tr r="R117" s="1"/>
      </tp>
      <tp t="s">
        <v>#N/A N/A</v>
        <stp/>
        <stp>##V3_BDPV12</stp>
        <stp>AZ920495 Corp</stp>
        <stp>rtg_moody</stp>
        <stp>[hybrids_03.xlsx]tkrBBG!R194C18</stp>
        <tr r="R194" s="1"/>
      </tp>
      <tp t="s">
        <v>B2</v>
        <stp/>
        <stp>##V3_BDPV12</stp>
        <stp>ED984069 Corp</stp>
        <stp>rtg_moody</stp>
        <stp>[hybrids_03.xlsx]tkrBBG!R189C18</stp>
        <tr r="R189" s="1"/>
      </tp>
      <tp t="s">
        <v>Ba1</v>
        <stp/>
        <stp>##V3_BDPV12</stp>
        <stp>EK824997 Corp</stp>
        <stp>rtg_moody</stp>
        <stp>[hybrids_03.xlsx]tkrBBG!R130C18</stp>
        <tr r="R130" s="1"/>
      </tp>
      <tp t="s">
        <v>Baa3</v>
        <stp/>
        <stp>##V3_BDPV12</stp>
        <stp>EK024610 Corp</stp>
        <stp>rtg_moody</stp>
        <stp>[hybrids_03.xlsx]tkrBBG!R101C18</stp>
        <tr r="R101" s="1"/>
      </tp>
      <tp t="s">
        <v>Baa3</v>
        <stp/>
        <stp>##V3_BDPV12</stp>
        <stp>BK293686 Corp</stp>
        <stp>rtg_moody</stp>
        <stp>[hybrids_03.xlsx]tkrBBG!R138C18</stp>
        <tr r="R138" s="1"/>
      </tp>
      <tp t="s">
        <v>Baa2</v>
        <stp/>
        <stp>##V3_BDPV12</stp>
        <stp>AN880322 Corp</stp>
        <stp>rtg_moody</stp>
        <stp>[hybrids_03.xlsx]tkrBBG!R153C18</stp>
        <tr r="R153" s="1"/>
      </tp>
      <tp t="s">
        <v>Baa2</v>
        <stp/>
        <stp>##V3_BDPV12</stp>
        <stp>AN880326 Corp</stp>
        <stp>rtg_moody</stp>
        <stp>[hybrids_03.xlsx]tkrBBG!R158C18</stp>
        <tr r="R158" s="1"/>
      </tp>
      <tp t="s">
        <v>VOD 7 04/04/79</v>
        <stp/>
        <stp>##V3_BDPV12</stp>
        <stp>AX916964 Corp</stp>
        <stp>security name</stp>
        <stp>[hybrids_03.xlsx]tkrBBG!R82C7</stp>
        <tr r="G82" s="1"/>
      </tp>
      <tp>
        <v>358.26751708984375</v>
        <stp/>
        <stp>##V3_BDPV12</stp>
        <stp>ZQ376350 Corp</stp>
        <stp>blp_i_sprd_mid</stp>
        <stp>[hybrids_03.xlsx]tkrBBG!R58C17</stp>
        <tr r="Q58" s="1"/>
      </tp>
      <tp>
        <v>352.81552124023438</v>
        <stp/>
        <stp>##V3_BDPV12</stp>
        <stp>ZR796682 Corp</stp>
        <stp>blp_i_sprd_mid</stp>
        <stp>[hybrids_03.xlsx]tkrBBG!R84C17</stp>
        <tr r="Q84" s="1"/>
      </tp>
    </main>
    <main first="bloomberg.rtd">
      <tp>
        <v>375.88986206054688</v>
        <stp/>
        <stp>##V3_BDPV12</stp>
        <stp>ZR796862 Corp</stp>
        <stp>blp_i_sprd_mid</stp>
        <stp>[hybrids_03.xlsx]tkrBBG!R85C17</stp>
        <tr r="Q85" s="1"/>
      </tp>
    </main>
    <main first="bloomberg.rtd">
      <tp t="s">
        <v>BB</v>
        <stp/>
        <stp>##V3_BDPV12</stp>
        <stp>ZP454068 Corp</stp>
        <stp>bb_composite</stp>
        <stp>[hybrids_03.xlsx]sectorTable!R9C16</stp>
        <tr r="P9" s="3"/>
      </tp>
      <tp>
        <v>750000000</v>
        <stp/>
        <stp>##V3_BDPV12</stp>
        <stp>QJ993374 Corp</stp>
        <stp>amt_outstanding</stp>
        <stp>[hybrids_03.xlsx]tkrBBG!R32C13</stp>
        <tr r="M32" s="1"/>
      </tp>
      <tp t="s">
        <v>PERP/CALL</v>
        <stp/>
        <stp>##V3_BDPV12</stp>
        <stp>ZR441424 Corp</stp>
        <stp>mty_typ</stp>
        <stp>[hybrids_03.xlsx]tkrBBG!R94C11</stp>
        <tr r="K94" s="1"/>
      </tp>
      <tp>
        <v>600000000</v>
        <stp/>
        <stp>##V3_BDPV12</stp>
        <stp>BJ924355 Corp</stp>
        <stp>amt_outstanding</stp>
        <stp>[hybrids_03.xlsx]tkrBBG!R27C13</stp>
        <tr r="M27" s="1"/>
      </tp>
      <tp t="s">
        <v>CALLABLE</v>
        <stp/>
        <stp>##V3_BDPV12</stp>
        <stp>AU654357 Corp</stp>
        <stp>mty_typ</stp>
        <stp>[hybrids_03.xlsx]tkrBBG!R81C11</stp>
        <tr r="K81" s="1"/>
      </tp>
      <tp>
        <v>500000000</v>
        <stp/>
        <stp>##V3_BDPV12</stp>
        <stp>AO148682 Corp</stp>
        <stp>amt_outstanding</stp>
        <stp>[hybrids_03.xlsx]tkrBBG!R20C13</stp>
        <tr r="M20" s="1"/>
      </tp>
      <tp>
        <v>2500000000</v>
        <stp/>
        <stp>##V3_BDPV12</stp>
        <stp>BK122273 Corp</stp>
        <stp>amt_outstanding</stp>
        <stp>[hybrids_03.xlsx]tkrBBG!R37C13</stp>
        <tr r="M37" s="1"/>
      </tp>
      <tp>
        <v>2250000000</v>
        <stp/>
        <stp>##V3_BDPV12</stp>
        <stp>BK123260 Corp</stp>
        <stp>amt_outstanding</stp>
        <stp>[hybrids_03.xlsx]tkrBBG!R38C13</stp>
        <tr r="M38" s="1"/>
      </tp>
      <tp>
        <v>600000000</v>
        <stp/>
        <stp>##V3_BDPV12</stp>
        <stp>EJ606316 Corp</stp>
        <stp>amt_outstanding</stp>
        <stp>[hybrids_03.xlsx]tkrBBG!R57C13</stp>
        <tr r="M57" s="1"/>
      </tp>
      <tp>
        <v>650000000</v>
        <stp/>
        <stp>##V3_BDPV12</stp>
        <stp>EK041241 Corp</stp>
        <stp>amt_outstanding</stp>
        <stp>[hybrids_03.xlsx]tkrBBG!R68C13</stp>
        <tr r="M68" s="1"/>
      </tp>
      <tp t="s">
        <v>CALLABLE</v>
        <stp/>
        <stp>##V3_BDPV12</stp>
        <stp>ZP870673 Corp</stp>
        <stp>mty_typ</stp>
        <stp>[hybrids_03.xlsx]tkrBBG!R60C11</stp>
        <tr r="K60" s="1"/>
      </tp>
      <tp>
        <v>1000000000</v>
        <stp/>
        <stp>##V3_BDPV12</stp>
        <stp>EK293278 Corp</stp>
        <stp>amt_outstanding</stp>
        <stp>[hybrids_03.xlsx]tkrBBG!R89C13</stp>
        <tr r="M89" s="1"/>
      </tp>
      <tp>
        <v>1000000000</v>
        <stp/>
        <stp>##V3_BDPV12</stp>
        <stp>EK041235 Corp</stp>
        <stp>amt_outstanding</stp>
        <stp>[hybrids_03.xlsx]tkrBBG!R64C13</stp>
        <tr r="M64" s="1"/>
      </tp>
      <tp>
        <v>292.00369262695313</v>
        <stp/>
        <stp>##V3_BDPV12</stp>
        <stp>EK352403 Corp</stp>
        <stp>blp_i_sprd_mid</stp>
        <stp>[hybrids_03.xlsx]tkrBBG!R7C17</stp>
        <tr r="Q7" s="1"/>
      </tp>
      <tp>
        <v>500000000</v>
        <stp/>
        <stp>##V3_BDPV12</stp>
        <stp>EK648265 Corp</stp>
        <stp>amt_outstanding</stp>
        <stp>[hybrids_03.xlsx]tkrBBG!R12C13</stp>
        <tr r="M12" s="1"/>
      </tp>
      <tp>
        <v>199.25624084472656</v>
        <stp/>
        <stp>##V3_BDPV12</stp>
        <stp>ZQ099270 Corp</stp>
        <stp>blp_i_sprd_mid</stp>
        <stp>[hybrids_03.xlsx]tkrBBG!R28C17</stp>
        <tr r="Q28" s="1"/>
      </tp>
      <tp t="s">
        <v>TELEFO 3 PERP</v>
        <stp/>
        <stp>##V3_BDPV12</stp>
        <stp>AR738776 Corp</stp>
        <stp>security name</stp>
        <stp>[hybrids_03.xlsx]tkrBBG!R72C7</stp>
        <tr r="G72" s="1"/>
      </tp>
      <tp t="s">
        <v>VOD 6 1/4 10/03/78</v>
        <stp/>
        <stp>##V3_BDPV12</stp>
        <stp>AU654357 Corp</stp>
        <stp>security name</stp>
        <stp>[hybrids_03.xlsx]tkrBBG!R81C7</stp>
        <tr r="G81" s="1"/>
      </tp>
      <tp t="s">
        <v>MRKGR 3 3/8 12/12/74</v>
        <stp/>
        <stp>##V3_BDPV12</stp>
        <stp>EK648265 Corp</stp>
        <stp>security name</stp>
        <stp>[hybrids_03.xlsx]tkrBBG!R12C7</stp>
        <tr r="G12" s="1"/>
      </tp>
      <tp t="s">
        <v>BHP 6 1/4 10/19/75</v>
        <stp/>
        <stp>##V3_BDPV12</stp>
        <stp>QJ201811 Corp</stp>
        <stp>security name</stp>
        <stp>[hybrids_03.xlsx]tkrBBG!R51C7</stp>
        <tr r="G51" s="1"/>
      </tp>
      <tp t="s">
        <v>SEVFP 1 5/8 PERP</v>
        <stp/>
        <stp>##V3_BDPV12</stp>
        <stp>ZR441424 Corp</stp>
        <stp>security name</stp>
        <stp>[hybrids_03.xlsx]tkrBBG!R94C7</stp>
        <tr r="G94" s="1"/>
      </tp>
    </main>
    <main first="bloomberg.rtd">
      <tp t="s">
        <v>TOTAL 3 7/8 PERP</v>
        <stp/>
        <stp>##V3_BDPV12</stp>
        <stp>LW068019 Corp</stp>
        <stp>security name</stp>
        <stp>[hybrids_03.xlsx]tkrBBG!R43C7</stp>
        <tr r="G43" s="1"/>
      </tp>
    </main>
    <main first="bofaddin.rtdserver">
      <tp t="s">
        <v>#N/A N/A</v>
        <stp/>
        <stp>BDH|359823114227487365</stp>
        <tr r="U92" s="5"/>
        <tr r="U94" s="5"/>
        <tr r="U86" s="5"/>
      </tp>
    </main>
    <main first="bloomberg.rtd">
      <tp t="s">
        <v>PERP/CALL</v>
        <stp/>
        <stp>##V3_BDPV12</stp>
        <stp>ZR457518 Corp</stp>
        <stp>mty_typ</stp>
        <stp>[hybrids_03.xlsx]tkrBBG!R21C11</stp>
        <tr r="K21" s="1"/>
      </tp>
      <tp t="s">
        <v>PERP/CALL</v>
        <stp/>
        <stp>##V3_BDPV12</stp>
        <stp>ZP707724 Corp</stp>
        <stp>mty_typ</stp>
        <stp>[hybrids_03.xlsx]tkrBBG!R76C11</stp>
        <tr r="K76" s="1"/>
      </tp>
      <tp>
        <v>650000000</v>
        <stp/>
        <stp>##V3_BDPV12</stp>
        <stp>EK848378 Corp</stp>
        <stp>amt_outstanding</stp>
        <stp>[hybrids_03.xlsx]tkrBBG!R55C13</stp>
        <tr r="M55" s="1"/>
      </tp>
      <tp t="s">
        <v>PERP/CALL</v>
        <stp/>
        <stp>##V3_BDPV12</stp>
        <stp>AQ234625 Corp</stp>
        <stp>mty_typ</stp>
        <stp>[hybrids_03.xlsx]tkrBBG!R71C11</stp>
        <tr r="K71" s="1"/>
      </tp>
      <tp t="s">
        <v>PERP/CALL</v>
        <stp/>
        <stp>##V3_BDPV12</stp>
        <stp>LW253022 Corp</stp>
        <stp>mty_typ</stp>
        <stp>[hybrids_03.xlsx]tkrBBG!R61C11</stp>
        <tr r="K61" s="1"/>
      </tp>
      <tp t="s">
        <v>PERP/CALL</v>
        <stp/>
        <stp>##V3_BDPV12</stp>
        <stp>LW068019 Corp</stp>
        <stp>mty_typ</stp>
        <stp>[hybrids_03.xlsx]tkrBBG!R43C11</stp>
        <tr r="K43" s="1"/>
      </tp>
      <tp t="s">
        <v>PERP/CALL</v>
        <stp/>
        <stp>##V3_BDPV12</stp>
        <stp>ZR570567 Corp</stp>
        <stp>mty_typ</stp>
        <stp>[hybrids_03.xlsx]tkrBBG!R67C11</stp>
        <tr r="K67" s="1"/>
      </tp>
      <tp t="s">
        <v>PERP/CALL</v>
        <stp/>
        <stp>##V3_BDPV12</stp>
        <stp>ZQ782646 Corp</stp>
        <stp>mty_typ</stp>
        <stp>[hybrids_03.xlsx]tkrBBG!R99C11</stp>
        <tr r="K99" s="1"/>
      </tp>
      <tp>
        <v>1250000000</v>
        <stp/>
        <stp>##V3_BDPV12</stp>
        <stp>EJ516233 Corp</stp>
        <stp>amt_outstanding</stp>
        <stp>[hybrids_03.xlsx]tkrBBG!R97C13</stp>
        <tr r="M97" s="1"/>
      </tp>
      <tp>
        <v>600000000</v>
        <stp/>
        <stp>##V3_BDPV12</stp>
        <stp>AN206662 Corp</stp>
        <stp>amt_outstanding</stp>
        <stp>[hybrids_03.xlsx]tkrBBG!R93C13</stp>
        <tr r="M93" s="1"/>
      </tp>
      <tp>
        <v>1000000000</v>
        <stp/>
        <stp>##V3_BDPV12</stp>
        <stp>EK755354 Corp</stp>
        <stp>amt_outstanding</stp>
        <stp>[hybrids_03.xlsx]tkrBBG!R42C13</stp>
        <tr r="M42" s="1"/>
      </tp>
      <tp t="s">
        <v>PERP/CALL</v>
        <stp/>
        <stp>##V3_BDPV12</stp>
        <stp>UV853118 Corp</stp>
        <stp>mty_typ</stp>
        <stp>[hybrids_03.xlsx]tkrBBG!R30C11</stp>
        <tr r="K30" s="1"/>
      </tp>
      <tp>
        <v>2500000000</v>
        <stp/>
        <stp>##V3_BDPV12</stp>
        <stp>EK755342 Corp</stp>
        <stp>amt_outstanding</stp>
        <stp>[hybrids_03.xlsx]tkrBBG!R46C13</stp>
        <tr r="M46" s="1"/>
      </tp>
      <tp>
        <v>500000000</v>
        <stp/>
        <stp>##V3_BDPV12</stp>
        <stp>AL243419 Corp</stp>
        <stp>amt_outstanding</stp>
        <stp>[hybrids_03.xlsx]tkrBBG!R18C13</stp>
        <tr r="M18" s="1"/>
      </tp>
      <tp>
        <v>313.13482666015625</v>
        <stp/>
        <stp>##V3_BDPV12</stp>
        <stp>ZQ512606 Corp</stp>
        <stp>blp_i_sprd_mid</stp>
        <stp>[hybrids_03.xlsx]tkrBBG!R8C17</stp>
        <tr r="Q8" s="1"/>
      </tp>
      <tp t="s">
        <v>AKEFP 2 3/4 PERP</v>
        <stp/>
        <stp>##V3_BDPV12</stp>
        <stp>AZ018655 Corp</stp>
        <stp>security name</stp>
        <stp>[hybrids_03.xlsx]tkrBBG!R16C7</stp>
        <tr r="G16" s="1"/>
      </tp>
      <tp t="s">
        <v>TELEFO 2.502 PERP</v>
        <stp/>
        <stp>##V3_BDPV12</stp>
        <stp>ZP707724 Corp</stp>
        <stp>security name</stp>
        <stp>[hybrids_03.xlsx]tkrBBG!R76C7</stp>
        <tr r="G76" s="1"/>
      </tp>
    </main>
    <main first="bloomberg.rtd">
      <tp t="s">
        <v>BHP 6 3/4 10/19/75</v>
        <stp/>
        <stp>##V3_BDPV12</stp>
        <stp>QJ201812 Corp</stp>
        <stp>security name</stp>
        <stp>[hybrids_03.xlsx]tkrBBG!R50C7</stp>
        <tr r="G50" s="1"/>
      </tp>
      <tp t="s">
        <v>MRKGR 1 5/8 06/25/79</v>
        <stp/>
        <stp>##V3_BDPV12</stp>
        <stp>AZ208021 Corp</stp>
        <stp>security name</stp>
        <stp>[hybrids_03.xlsx]tkrBBG!R13C7</stp>
        <tr r="G13" s="1"/>
      </tp>
    </main>
    <main first="bofaddin.rtdserver">
      <tp t="s">
        <v>#N/A N/A</v>
        <stp/>
        <stp>BDH|984960989699677464</stp>
        <tr r="O327" s="5"/>
        <tr r="O335" s="5"/>
      </tp>
    </main>
    <main first="bloomberg.rtd">
      <tp t="s">
        <v>BB+</v>
        <stp/>
        <stp>##V3_BDPV12</stp>
        <stp>BJ814648 Corp</stp>
        <stp>bb_composite</stp>
        <stp>[hybrids_03.xlsx]sectorTable!R8C16</stp>
        <tr r="P8" s="3"/>
      </tp>
      <tp>
        <v>292.89523315429688</v>
        <stp/>
        <stp>##V3_BDPV12</stp>
        <stp>QJ993374 Corp</stp>
        <stp>blp_i_sprd_mid</stp>
        <stp>[hybrids_03.xlsx]tkrBBG!R32C17</stp>
        <tr r="Q32" s="1"/>
      </tp>
      <tp>
        <v>406277000</v>
        <stp/>
        <stp>##V3_BDPV12</stp>
        <stp>EK803079 Corp</stp>
        <stp>amt_outstanding</stp>
        <stp>[hybrids_03.xlsx]tkrBBG!R33C13</stp>
        <tr r="M33" s="1"/>
      </tp>
      <tp>
        <v>750000000</v>
        <stp/>
        <stp>##V3_BDPV12</stp>
        <stp>BJ815149 Corp</stp>
        <stp>amt_outstanding</stp>
        <stp>[hybrids_03.xlsx]tkrBBG!R36C13</stp>
        <tr r="M36" s="1"/>
      </tp>
      <tp t="s">
        <v>CALLABLE</v>
        <stp/>
        <stp>##V3_BDPV12</stp>
        <stp>UV391246 Corp</stp>
        <stp>mty_typ</stp>
        <stp>[hybrids_03.xlsx]tkrBBG!R26C11</stp>
        <tr r="K26" s="1"/>
      </tp>
      <tp t="s">
        <v>PERP/CALL</v>
        <stp/>
        <stp>##V3_BDPV12</stp>
        <stp>ZR655675 Corp</stp>
        <stp>mty_typ</stp>
        <stp>[hybrids_03.xlsx]tkrBBG!R77C11</stp>
        <tr r="K77" s="1"/>
      </tp>
      <tp>
        <v>292.29855346679688</v>
        <stp/>
        <stp>##V3_BDPV12</stp>
        <stp>EJ917655 Corp</stp>
        <stp>blp_i_sprd_mid</stp>
        <stp>[hybrids_03.xlsx]tkrBBG!R3C17</stp>
        <tr r="Q3" s="1"/>
      </tp>
      <tp t="s">
        <v>PERP/CALL</v>
        <stp/>
        <stp>##V3_BDPV12</stp>
        <stp>ZR796682 Corp</stp>
        <stp>mty_typ</stp>
        <stp>[hybrids_03.xlsx]tkrBBG!R84C11</stp>
        <tr r="K84" s="1"/>
      </tp>
      <tp>
        <v>2500000000</v>
        <stp/>
        <stp>##V3_BDPV12</stp>
        <stp>BK116008 Corp</stp>
        <stp>amt_outstanding</stp>
        <stp>[hybrids_03.xlsx]tkrBBG!R41C13</stp>
        <tr r="M41" s="1"/>
      </tp>
      <tp>
        <v>334.91348266601563</v>
        <stp/>
        <stp>##V3_BDPV12</stp>
        <stp>ZQ513315 Corp</stp>
        <stp>blp_i_sprd_mid</stp>
        <stp>[hybrids_03.xlsx]tkrBBG!R9C17</stp>
        <tr r="Q9" s="1"/>
      </tp>
      <tp>
        <v>369.51067441860471</v>
        <stp/>
        <stp>##V3_BDPV12</stp>
        <stp>EK588292 Corp</stp>
        <stp>interval_avg</stp>
        <stp>[hybrids_03.xlsx]sectorTable!R10C32</stp>
        <stp>calc_interval=90d</stp>
        <stp>market_data_override=sp210</stp>
        <tr r="AF10" s="3"/>
      </tp>
      <tp>
        <v>416.14254651162793</v>
        <stp/>
        <stp>##V3_BDPV12</stp>
        <stp>EK848378 Corp</stp>
        <stp>interval_avg</stp>
        <stp>[hybrids_03.xlsx]sectorTable!R31C32</stp>
        <stp>calc_interval=90d</stp>
        <stp>market_data_override=sp210</stp>
        <tr r="AF31" s="3"/>
      </tp>
      <tp>
        <v>319.35489655172415</v>
        <stp/>
        <stp>##V3_BDPV12</stp>
        <stp>EK588292 Corp</stp>
        <stp>interval_avg</stp>
        <stp>[hybrids_03.xlsx]sectorTable!R10C31</stp>
        <stp>calc_interval=30d</stp>
        <stp>market_data_override=sp210</stp>
        <tr r="AE10" s="3"/>
      </tp>
      <tp>
        <v>375.44996551724142</v>
        <stp/>
        <stp>##V3_BDPV12</stp>
        <stp>EK848378 Corp</stp>
        <stp>interval_avg</stp>
        <stp>[hybrids_03.xlsx]sectorTable!R31C31</stp>
        <stp>calc_interval=30d</stp>
        <stp>market_data_override=sp210</stp>
        <tr r="AE31" s="3"/>
      </tp>
    </main>
    <main first="bloomberg.rtd">
      <tp t="s">
        <v>EDF 4 PERP</v>
        <stp/>
        <stp>##V3_BDPV12</stp>
        <stp>AU669900 Corp</stp>
        <stp>security name</stp>
        <stp>[hybrids_03.xlsx]tkrBBG!R96C7</stp>
        <tr r="G96" s="1"/>
      </tp>
      <tp t="s">
        <v>KPN 7 03/28/73</v>
        <stp/>
        <stp>##V3_BDPV12</stp>
        <stp>EJ606316 Corp</stp>
        <stp>security name</stp>
        <stp>[hybrids_03.xlsx]tkrBBG!R57C7</stp>
        <tr r="G57" s="1"/>
      </tp>
    </main>
    <main first="bloomberg.rtd">
      <tp t="s">
        <v>AKEFP 4 3/4 PERP</v>
        <stp/>
        <stp>##V3_BDPV12</stp>
        <stp>EK545606 Corp</stp>
        <stp>security name</stp>
        <stp>[hybrids_03.xlsx]tkrBBG!R15C7</stp>
        <tr r="G15" s="1"/>
      </tp>
    </main>
    <main first="bloomberg.rtd">
      <tp t="s">
        <v>TOTAL 2 1/4 PERP</v>
        <stp/>
        <stp>##V3_BDPV12</stp>
        <stp>EK755354 Corp</stp>
        <stp>security name</stp>
        <stp>[hybrids_03.xlsx]tkrBBG!R42C7</stp>
        <tr r="G42" s="1"/>
      </tp>
      <tp t="s">
        <v>ORAFP 2 3/8 PERP</v>
        <stp/>
        <stp>##V3_BDPV12</stp>
        <stp>ZS023353 Corp</stp>
        <stp>security name</stp>
        <stp>[hybrids_03.xlsx]tkrBBG!R65C7</stp>
        <tr r="G65" s="1"/>
      </tp>
    </main>
    <main first="bloomberg.rtd">
      <tp>
        <v>205.27247619628906</v>
        <stp/>
        <stp>##V3_BDPV12</stp>
        <stp>QZ730280 Corp</stp>
        <stp>blp_i_sprd_mid</stp>
        <stp>[hybrids_03.xlsx]tkrBBG!R44C17</stp>
        <tr r="Q44" s="1"/>
      </tp>
    </main>
    <main first="bloomberg.rtd">
      <tp t="s">
        <v>BPLN 4 7/8 PERP</v>
        <stp/>
        <stp>##V3_BDPV12</stp>
        <stp>BK116008 Corp</stp>
        <stp>security name</stp>
        <stp>[hybrids_03.xlsx]tkrBBG!R41C7</stp>
        <tr r="G41" s="1"/>
      </tp>
      <tp t="s">
        <v>BHP 4 3/4 04/22/76</v>
        <stp/>
        <stp>##V3_BDPV12</stp>
        <stp>QJ190690 Corp</stp>
        <stp>security name</stp>
        <stp>[hybrids_03.xlsx]tkrBBG!R48C7</stp>
        <tr r="G48" s="1"/>
      </tp>
      <tp t="s">
        <v>BHP 5 5/8 10/22/79</v>
        <stp/>
        <stp>##V3_BDPV12</stp>
        <stp>QJ190880 Corp</stp>
        <stp>security name</stp>
        <stp>[hybrids_03.xlsx]tkrBBG!R49C7</stp>
        <tr r="G49" s="1"/>
      </tp>
      <tp>
        <v>232.00341796875</v>
        <stp/>
        <stp>##V3_BDPV12</stp>
        <stp>QZ730458 Corp</stp>
        <stp>blp_i_sprd_mid</stp>
        <stp>[hybrids_03.xlsx]tkrBBG!R47C17</stp>
        <tr r="Q47" s="1"/>
      </tp>
      <tp t="s">
        <v>#N/A Field Not Applicable</v>
        <stp/>
        <stp>##V3_BDPV12</stp>
        <stp>QJ190880 Corp</stp>
        <stp>blp_i_sprd_mid</stp>
        <stp>[hybrids_03.xlsx]tkrBBG!R49C17</stp>
        <tr r="Q49" s="1"/>
      </tp>
      <tp t="s">
        <v>BB</v>
        <stp/>
        <stp>##V3_BDPV12</stp>
        <stp>AW875570 Corp</stp>
        <stp>bb_composite</stp>
        <stp>[hybrids_03.xlsx]sectorTable!R9C15</stp>
        <tr r="O9" s="3"/>
      </tp>
      <tp t="s">
        <v>#N/A Field Not Applicable</v>
        <stp/>
        <stp>##V3_BDPV12</stp>
        <stp>QJ190690 Corp</stp>
        <stp>blp_i_sprd_mid</stp>
        <stp>[hybrids_03.xlsx]tkrBBG!R48C17</stp>
        <tr r="Q48" s="1"/>
      </tp>
      <tp t="s">
        <v>PERP/CALL</v>
        <stp/>
        <stp>##V3_BDPV12</stp>
        <stp>ZP482524 Corp</stp>
        <stp>mty_typ</stp>
        <stp>[hybrids_03.xlsx]tkrBBG!R17C11</stp>
        <tr r="K17" s="1"/>
      </tp>
      <tp>
        <v>309.39914999999996</v>
        <stp/>
        <stp>##V3_BDPV12</stp>
        <stp>QJ937853 Corp</stp>
        <stp>PX388</stp>
        <stp>[hybrids_03.xlsx]sectorTable!R44C34</stp>
        <stp>PX395=BLP_I_SPRD_MID</stp>
        <stp>DY262=D</stp>
        <stp>PY204=N</stp>
        <stp>PX393=1M</stp>
        <tr r="AH44" s="3"/>
      </tp>
      <tp t="s">
        <v>PERP/CALL</v>
        <stp/>
        <stp>##V3_BDPV12</stp>
        <stp>AR738776 Corp</stp>
        <stp>mty_typ</stp>
        <stp>[hybrids_03.xlsx]tkrBBG!R72C11</stp>
        <tr r="K72" s="1"/>
      </tp>
      <tp>
        <v>600000000</v>
        <stp/>
        <stp>##V3_BDPV12</stp>
        <stp>QJ191077 Corp</stp>
        <stp>amt_outstanding</stp>
        <stp>[hybrids_03.xlsx]tkrBBG!R52C13</stp>
        <tr r="M52" s="1"/>
      </tp>
      <tp t="s">
        <v>PERP/CALL</v>
        <stp/>
        <stp>##V3_BDPV12</stp>
        <stp>AR738797 Corp</stp>
        <stp>mty_typ</stp>
        <stp>[hybrids_03.xlsx]tkrBBG!R75C11</stp>
        <tr r="K75" s="1"/>
      </tp>
      <tp>
        <v>1000000000</v>
        <stp/>
        <stp>##V3_BDPV12</stp>
        <stp>EK634166 Corp</stp>
        <stp>amt_outstanding</stp>
        <stp>[hybrids_03.xlsx]tkrBBG!R11C13</stp>
        <tr r="M11" s="1"/>
      </tp>
      <tp>
        <v>321.42068481445313</v>
        <stp/>
        <stp>##V3_BDPV12</stp>
        <stp>AV915324 Corp</stp>
        <stp>blp_i_sprd_mid</stp>
        <stp>[hybrids_03.xlsx]tkrBBG!R4C17</stp>
        <tr r="Q4" s="1"/>
      </tp>
      <tp>
        <v>900000000</v>
        <stp/>
        <stp>##V3_BDPV12</stp>
        <stp>AM938782 Corp</stp>
        <stp>amt_outstanding</stp>
        <stp>[hybrids_03.xlsx]tkrBBG!R59C13</stp>
        <tr r="M59" s="1"/>
      </tp>
      <tp>
        <v>335.46994018554688</v>
        <stp/>
        <stp>##V3_BDPV12</stp>
        <stp>QJ937566 Corp</stp>
        <stp>blp_i_sprd_mid</stp>
        <stp>[hybrids_03.xlsx]tkrBBG!R5C17</stp>
        <tr r="Q5" s="1"/>
      </tp>
      <tp t="s">
        <v>Ba2</v>
        <stp/>
        <stp>##V3_BDPV12</stp>
        <stp>EK858851 Corp</stp>
        <stp>rtg_moody</stp>
        <stp>[hybrids_03.xlsx]tkrBBG!R111C18</stp>
        <tr r="R111" s="1"/>
      </tp>
      <tp t="s">
        <v>Ba2</v>
        <stp/>
        <stp>##V3_BDPV12</stp>
        <stp>EK858869 Corp</stp>
        <stp>rtg_moody</stp>
        <stp>[hybrids_03.xlsx]tkrBBG!R112C18</stp>
        <tr r="R112" s="1"/>
      </tp>
      <tp t="s">
        <v>Baa3</v>
        <stp/>
        <stp>##V3_BDPV12</stp>
        <stp>EK888464 Corp</stp>
        <stp>rtg_moody</stp>
        <stp>[hybrids_03.xlsx]tkrBBG!R141C18</stp>
        <tr r="R141" s="1"/>
      </tp>
      <tp t="s">
        <v>Baa3</v>
        <stp/>
        <stp>##V3_BDPV12</stp>
        <stp>EK768069 Corp</stp>
        <stp>rtg_moody</stp>
        <stp>[hybrids_03.xlsx]tkrBBG!R134C18</stp>
        <tr r="R134" s="1"/>
      </tp>
      <tp t="s">
        <v>#N/A N/A</v>
        <stp/>
        <stp>##V3_BDPV12</stp>
        <stp>EK808355 Corp</stp>
        <stp>rtg_moody</stp>
        <stp>[hybrids_03.xlsx]tkrBBG!R165C18</stp>
        <tr r="R165" s="1"/>
      </tp>
      <tp t="s">
        <v>Baa2</v>
        <stp/>
        <stp>##V3_BDPV12</stp>
        <stp>EK628291 Corp</stp>
        <stp>rtg_moody</stp>
        <stp>[hybrids_03.xlsx]tkrBBG!R150C18</stp>
        <tr r="R150" s="1"/>
      </tp>
      <tp t="s">
        <v>Ba1u</v>
        <stp/>
        <stp>##V3_BDPV12</stp>
        <stp>EK588292 Corp</stp>
        <stp>rtg_moody</stp>
        <stp>[hybrids_03.xlsx]tkrBBG!R127C18</stp>
        <tr r="R127" s="1"/>
      </tp>
    </main>
    <main first="bloomberg.rtd">
      <tp t="s">
        <v>SESGFP 4 5/8 PERP</v>
        <stp/>
        <stp>##V3_BDPV12</stp>
        <stp>LW253022 Corp</stp>
        <stp>security name</stp>
        <stp>[hybrids_03.xlsx]tkrBBG!R61C7</stp>
        <tr r="G61" s="1"/>
      </tp>
      <tp t="s">
        <v>TELEFO 2 5/8 PERP</v>
        <stp/>
        <stp>##V3_BDPV12</stp>
        <stp>AQ234625 Corp</stp>
        <stp>security name</stp>
        <stp>[hybrids_03.xlsx]tkrBBG!R71C7</stp>
        <tr r="G71" s="1"/>
      </tp>
      <tp t="s">
        <v>MRKGR 2 5/8 12/12/74</v>
        <stp/>
        <stp>##V3_BDPV12</stp>
        <stp>EK634166 Corp</stp>
        <stp>security name</stp>
        <stp>[hybrids_03.xlsx]tkrBBG!R11C7</stp>
        <tr r="G11" s="1"/>
      </tp>
      <tp t="s">
        <v>FIRMEN 3 3/4 PERP</v>
        <stp/>
        <stp>##V3_BDPV12</stp>
        <stp>BJ736567 Corp</stp>
        <stp>security name</stp>
        <stp>[hybrids_03.xlsx]tkrBBG!R10C7</stp>
        <tr r="G10" s="1"/>
      </tp>
      <tp t="s">
        <v>SESGFP 5 5/8 PERP</v>
        <stp/>
        <stp>##V3_BDPV12</stp>
        <stp>AL211915 Corp</stp>
        <stp>security name</stp>
        <stp>[hybrids_03.xlsx]tkrBBG!R62C7</stp>
        <tr r="G62" s="1"/>
      </tp>
      <tp t="s">
        <v>ORAFP 5 PERP</v>
        <stp/>
        <stp>##V3_BDPV12</stp>
        <stp>EK508523 Corp</stp>
        <stp>security name</stp>
        <stp>[hybrids_03.xlsx]tkrBBG!R66C7</stp>
        <tr r="G66" s="1"/>
      </tp>
      <tp t="s">
        <v>EDF 5 3/8 PERP</v>
        <stp/>
        <stp>##V3_BDPV12</stp>
        <stp>EJ516233 Corp</stp>
        <stp>security name</stp>
        <stp>[hybrids_03.xlsx]tkrBBG!R97C7</stp>
        <tr r="G97" s="1"/>
      </tp>
    </main>
    <main first="bofaddin.rtdserver">
      <tp t="s">
        <v>#N/A N/A</v>
        <stp/>
        <stp>BDH|740346383173279688</stp>
        <tr r="T146" s="5"/>
        <tr r="T155" s="5"/>
        <tr r="T147" s="5"/>
        <tr r="U146" s="5"/>
      </tp>
    </main>
    <main first="bloomberg.rtd">
      <tp t="s">
        <v>BPLN 3 1/4 PERP</v>
        <stp/>
        <stp>##V3_BDPV12</stp>
        <stp>BK122273 Corp</stp>
        <stp>security name</stp>
        <stp>[hybrids_03.xlsx]tkrBBG!R37C7</stp>
        <tr r="G37" s="1"/>
      </tp>
      <tp t="s">
        <v>TELEFO 3 3/4 PERP</v>
        <stp/>
        <stp>##V3_BDPV12</stp>
        <stp>QZ498658 Corp</stp>
        <stp>security name</stp>
        <stp>[hybrids_03.xlsx]tkrBBG!R70C7</stp>
        <tr r="G70" s="1"/>
      </tp>
      <tp t="s">
        <v>VOD 4 7/8 10/03/78</v>
        <stp/>
        <stp>##V3_BDPV12</stp>
        <stp>AU654475 Corp</stp>
        <stp>security name</stp>
        <stp>[hybrids_03.xlsx]tkrBBG!R80C7</stp>
        <tr r="G80" s="1"/>
      </tp>
    </main>
    <main first="bloomberg.rtd">
      <tp t="s">
        <v>DBOERS 2 3/4 02/05/41</v>
        <stp/>
        <stp>##V3_BDPV12</stp>
        <stp>UV391246 Corp</stp>
        <stp>security name</stp>
        <stp>[hybrids_03.xlsx]tkrBBG!R26C7</stp>
        <tr r="G26" s="1"/>
      </tp>
    </main>
    <main first="bloomberg.rtd">
      <tp t="s">
        <v>AKEFP 1 1/2 PERP</v>
        <stp/>
        <stp>##V3_BDPV12</stp>
        <stp>ZP482524 Corp</stp>
        <stp>security name</stp>
        <stp>[hybrids_03.xlsx]tkrBBG!R17C7</stp>
        <tr r="G17" s="1"/>
      </tp>
    </main>
    <main first="bloomberg.rtd">
      <tp t="s">
        <v>BNFP 1 3/4 PERP</v>
        <stp/>
        <stp>##V3_BDPV12</stp>
        <stp>AP691131 Corp</stp>
        <stp>security name</stp>
        <stp>[hybrids_03.xlsx]tkrBBG!R24C7</stp>
        <tr r="G24" s="1"/>
      </tp>
      <tp t="s">
        <v>#N/A Field Not Applicable</v>
        <stp/>
        <stp>##V3_BDPV12</stp>
        <stp>QJ201811 Corp</stp>
        <stp>blp_i_sprd_mid</stp>
        <stp>[hybrids_03.xlsx]tkrBBG!R51C17</stp>
        <tr r="Q51" s="1"/>
      </tp>
      <tp t="s">
        <v>#N/A Field Not Applicable</v>
        <stp/>
        <stp>##V3_BDPV12</stp>
        <stp>QJ201812 Corp</stp>
        <stp>blp_i_sprd_mid</stp>
        <stp>[hybrids_03.xlsx]tkrBBG!R50C17</stp>
        <tr r="Q50" s="1"/>
      </tp>
      <tp t="s">
        <v>#N/A Field Not Applicable</v>
        <stp/>
        <stp>##V3_BDPV12</stp>
        <stp>QJ191077 Corp</stp>
        <stp>blp_i_sprd_mid</stp>
        <stp>[hybrids_03.xlsx]tkrBBG!R52C17</stp>
        <tr r="Q52" s="1"/>
      </tp>
      <tp t="s">
        <v>PERP/CALL</v>
        <stp/>
        <stp>##V3_BDPV12</stp>
        <stp>ZQ100348 Corp</stp>
        <stp>mty_typ</stp>
        <stp>[hybrids_03.xlsx]tkrBBG!R29C11</stp>
        <tr r="K29" s="1"/>
      </tp>
      <tp t="s">
        <v>PERP/CALL</v>
        <stp/>
        <stp>##V3_BDPV12</stp>
        <stp>ZQ376350 Corp</stp>
        <stp>mty_typ</stp>
        <stp>[hybrids_03.xlsx]tkrBBG!R58C11</stp>
        <tr r="K58" s="1"/>
      </tp>
      <tp>
        <v>300000000</v>
        <stp/>
        <stp>##V3_BDPV12</stp>
        <stp>EK545606 Corp</stp>
        <stp>amt_outstanding</stp>
        <stp>[hybrids_03.xlsx]tkrBBG!R15C13</stp>
        <tr r="M15" s="1"/>
      </tp>
      <tp t="s">
        <v>PERP/CALL</v>
        <stp/>
        <stp>##V3_BDPV12</stp>
        <stp>AZ371883 Corp</stp>
        <stp>mty_typ</stp>
        <stp>[hybrids_03.xlsx]tkrBBG!R91C11</stp>
        <tr r="K91" s="1"/>
      </tp>
      <tp t="s">
        <v>MRKGR 2 7/8 06/25/79</v>
        <stp/>
        <stp>##V3_BDPV12</stp>
        <stp>AZ207706 Corp</stp>
        <stp>security name</stp>
        <stp>[hybrids_03.xlsx]tkrBBG!R14C7</stp>
        <tr r="G14" s="1"/>
      </tp>
    </main>
    <main first="bofaddin.rtdserver">
      <tp t="e">
        <v>#N/A</v>
        <stp/>
        <stp>BDH|842665415166346871</stp>
        <tr r="V16" s="3"/>
      </tp>
    </main>
    <main first="bloomberg.rtd">
      <tp t="s">
        <v>VOD 3.1 01/03/79</v>
        <stp/>
        <stp>##V3_BDPV12</stp>
        <stp>AU654481 Corp</stp>
        <stp>security name</stp>
        <stp>[hybrids_03.xlsx]tkrBBG!R78C7</stp>
        <tr r="G78" s="1"/>
      </tp>
    </main>
    <main first="bofaddin.rtdserver">
      <tp t="e">
        <v>#N/A</v>
        <stp/>
        <stp>BDH|171476289514357140</stp>
        <tr r="AA35" s="3"/>
      </tp>
    </main>
    <main first="bofaddin.rtdserver">
      <tp t="e">
        <v>#N/A</v>
        <stp/>
        <stp>BDH|948504646340371857</stp>
        <tr r="U327" s="5"/>
        <tr r="T328" s="5"/>
        <tr r="Z8" s="3"/>
      </tp>
    </main>
    <main first="bloomberg.rtd">
      <tp t="s">
        <v>VOD 4.2 10/03/78</v>
        <stp/>
        <stp>##V3_BDPV12</stp>
        <stp>AU692498 Corp</stp>
        <stp>security name</stp>
        <stp>[hybrids_03.xlsx]tkrBBG!R79C7</stp>
        <tr r="G79" s="1"/>
      </tp>
      <tp t="s">
        <v>EDF 4 1/8 PERP</v>
        <stp/>
        <stp>##V3_BDPV12</stp>
        <stp>EK024532 Corp</stp>
        <stp>security name</stp>
        <stp>[hybrids_03.xlsx]tkrBBG!R95C7</stp>
        <tr r="G95" s="1"/>
      </tp>
      <tp t="s">
        <v>TELEFO 2 7/8 PERP</v>
        <stp/>
        <stp>##V3_BDPV12</stp>
        <stp>ZR655675 Corp</stp>
        <stp>security name</stp>
        <stp>[hybrids_03.xlsx]tkrBBG!R77C7</stp>
        <tr r="G77" s="1"/>
      </tp>
    </main>
    <main first="bloomberg.rtd">
      <tp t="s">
        <v>PERP/CALL</v>
        <stp/>
        <stp>##V3_BDPV12</stp>
        <stp>AR776117 Corp</stp>
        <stp>mty_typ</stp>
        <stp>[hybrids_03.xlsx]tkrBBG!R31C11</stp>
        <tr r="K31" s="1"/>
      </tp>
      <tp>
        <v>750000000</v>
        <stp/>
        <stp>##V3_BDPV12</stp>
        <stp>BJ814648 Corp</stp>
        <stp>amt_outstanding</stp>
        <stp>[hybrids_03.xlsx]tkrBBG!R35C13</stp>
        <tr r="M35" s="1"/>
      </tp>
      <tp t="s">
        <v>PERP/CALL</v>
        <stp/>
        <stp>##V3_BDPV12</stp>
        <stp>ZQ099270 Corp</stp>
        <stp>mty_typ</stp>
        <stp>[hybrids_03.xlsx]tkrBBG!R28C11</stp>
        <tr r="K28" s="1"/>
      </tp>
      <tp>
        <v>1250000000</v>
        <stp/>
        <stp>##V3_BDPV12</stp>
        <stp>QJ190690 Corp</stp>
        <stp>amt_outstanding</stp>
        <stp>[hybrids_03.xlsx]tkrBBG!R48C13</stp>
        <tr r="M48" s="1"/>
      </tp>
    </main>
    <main first="bloomberg.rtd">
      <tp t="s">
        <v>SEVFP 2 7/8 PERP</v>
        <stp/>
        <stp>##V3_BDPV12</stp>
        <stp>AN206662 Corp</stp>
        <stp>security name</stp>
        <stp>[hybrids_03.xlsx]tkrBBG!R93C7</stp>
        <tr r="G93" s="1"/>
      </tp>
      <tp t="s">
        <v>ENGIFP 3 1/4 PERP</v>
        <stp/>
        <stp>##V3_BDPV12</stp>
        <stp>AW770805 Corp</stp>
        <stp>security name</stp>
        <stp>[hybrids_03.xlsx]tkrBBG!R90C7</stp>
        <tr r="G90" s="1"/>
      </tp>
      <tp>
        <v>222.61714172363281</v>
        <stp/>
        <stp>##V3_BDPV12</stp>
        <stp>UV853118 Corp</stp>
        <stp>blp_i_sprd_mid</stp>
        <stp>[hybrids_03.xlsx]tkrBBG!R30C17</stp>
        <tr r="Q30" s="1"/>
      </tp>
      <tp t="s">
        <v>ORAFP 5 1/4 PERP</v>
        <stp/>
        <stp>##V3_BDPV12</stp>
        <stp>EK041235 Corp</stp>
        <stp>security name</stp>
        <stp>[hybrids_03.xlsx]tkrBBG!R64C7</stp>
        <tr r="G64" s="1"/>
      </tp>
    </main>
    <main first="bloomberg.rtd">
      <tp t="s">
        <v>OMVAV 2 7/8 PERP</v>
        <stp/>
        <stp>##V3_BDPV12</stp>
        <stp>AR776117 Corp</stp>
        <stp>security name</stp>
        <stp>[hybrids_03.xlsx]tkrBBG!R31C7</stp>
        <tr r="G31" s="1"/>
      </tp>
    </main>
    <main first="bloomberg.rtd">
      <tp t="s">
        <v>ENGIFP 4 3/4 PERP</v>
        <stp/>
        <stp>##V3_BDPV12</stp>
        <stp>EJ744879 Corp</stp>
        <stp>security name</stp>
        <stp>[hybrids_03.xlsx]tkrBBG!R87C7</stp>
        <tr r="G87" s="1"/>
      </tp>
      <tp t="s">
        <v>EUR</v>
        <stp/>
        <stp>##V3_BDPV12</stp>
        <stp>AL211915 Corp</stp>
        <stp>crncy</stp>
        <stp>[hybrids_03.xlsx]sectorTable!R5C18</stp>
        <tr r="R5" s="3"/>
      </tp>
      <tp>
        <v>618.53071531519379</v>
        <stp/>
        <stp>##V3_BDPV12</stp>
        <stp>LW253022 Corp</stp>
        <stp>interval_avg</stp>
        <stp>[hybrids_03.xlsx]sectorTable!R5C32</stp>
        <stp>calc_interval=90d</stp>
        <stp>market_data_override=sp210</stp>
        <tr r="AF5" s="3"/>
      </tp>
      <tp>
        <v>284.76520689655177</v>
        <stp/>
        <stp>##V3_BDPV12</stp>
        <stp>AW875570 Corp</stp>
        <stp>interval_avg</stp>
        <stp>[hybrids_03.xlsx]sectorTable!R9C31</stp>
        <stp>calc_interval=30d</stp>
        <stp>market_data_override=sp210</stp>
        <tr r="AE9" s="3"/>
      </tp>
      <tp>
        <v>391.4576077473958</v>
        <stp/>
        <stp>##V3_BDPV12</stp>
        <stp>LW253022 Corp</stp>
        <stp>interval_avg</stp>
        <stp>[hybrids_03.xlsx]sectorTable!R5C31</stp>
        <stp>calc_interval=30d</stp>
        <stp>market_data_override=sp210</stp>
        <tr r="AE5" s="3"/>
      </tp>
      <tp>
        <v>337.8654767441862</v>
        <stp/>
        <stp>##V3_BDPV12</stp>
        <stp>AW875570 Corp</stp>
        <stp>interval_avg</stp>
        <stp>[hybrids_03.xlsx]sectorTable!R9C32</stp>
        <stp>calc_interval=90d</stp>
        <stp>market_data_override=sp210</stp>
        <tr r="AF9" s="3"/>
      </tp>
      <tp t="s">
        <v>PERP/CALL</v>
        <stp/>
        <stp>##V3_BDPV12</stp>
        <stp>ZS023353 Corp</stp>
        <stp>mty_typ</stp>
        <stp>[hybrids_03.xlsx]tkrBBG!R65C11</stp>
        <tr r="K65" s="1"/>
      </tp>
      <tp>
        <v>500001000</v>
        <stp/>
        <stp>##V3_BDPV12</stp>
        <stp>EK508481 Corp</stp>
        <stp>amt_outstanding</stp>
        <stp>[hybrids_03.xlsx]tkrBBG!R63C13</stp>
        <tr r="M63" s="1"/>
      </tp>
      <tp>
        <v>382.35262068965523</v>
        <stp/>
        <stp>##V3_BDPV12</stp>
        <stp>AR738776 Corp</stp>
        <stp>interval_avg</stp>
        <stp>[hybrids_03.xlsx]sectorTable!R34C31</stp>
        <stp>calc_interval=30d</stp>
        <stp>market_data_override=sp210</stp>
        <tr r="AE34" s="3"/>
      </tp>
      <tp>
        <v>1000000000</v>
        <stp/>
        <stp>##V3_BDPV12</stp>
        <stp>EK143492 Corp</stp>
        <stp>amt_outstanding</stp>
        <stp>[hybrids_03.xlsx]tkrBBG!R73C13</stp>
        <tr r="M73" s="1"/>
      </tp>
      <tp t="s">
        <v>PERP/CALL</v>
        <stp/>
        <stp>##V3_BDPV12</stp>
        <stp>AQ711148 Corp</stp>
        <stp>mty_typ</stp>
        <stp>[hybrids_03.xlsx]tkrBBG!R88C11</stp>
        <tr r="K88" s="1"/>
      </tp>
      <tp t="s">
        <v>PERP/CALL</v>
        <stp/>
        <stp>##V3_BDPV12</stp>
        <stp>AP809058 Corp</stp>
        <stp>mty_typ</stp>
        <stp>[hybrids_03.xlsx]tkrBBG!R23C11</stp>
        <tr r="K23" s="1"/>
      </tp>
      <tp>
        <v>434.61859302325587</v>
        <stp/>
        <stp>##V3_BDPV12</stp>
        <stp>AR738776 Corp</stp>
        <stp>interval_avg</stp>
        <stp>[hybrids_03.xlsx]sectorTable!R34C32</stp>
        <stp>calc_interval=90d</stp>
        <stp>market_data_override=sp210</stp>
        <tr r="AF34" s="3"/>
      </tp>
      <tp>
        <v>264.56268310546875</v>
        <stp/>
        <stp>##V3_BDPV12</stp>
        <stp>EK834863 Corp</stp>
        <stp>blp_i_sprd_mid</stp>
        <stp>[hybrids_03.xlsx]tkrBBG!R6C17</stp>
        <tr r="Q6" s="1"/>
      </tp>
      <tp t="s">
        <v>PERP/CALL</v>
        <stp/>
        <stp>##V3_BDPV12</stp>
        <stp>ZP991036 Corp</stp>
        <stp>mty_typ</stp>
        <stp>[hybrids_03.xlsx]tkrBBG!R86C11</stp>
        <tr r="K86" s="1"/>
      </tp>
      <tp>
        <v>750000000</v>
        <stp/>
        <stp>##V3_BDPV12</stp>
        <stp>BJ736567 Corp</stp>
        <stp>amt_outstanding</stp>
        <stp>[hybrids_03.xlsx]tkrBBG!R10C13</stp>
        <tr r="M10" s="1"/>
      </tp>
      <tp>
        <v>284.6240581395349</v>
        <stp/>
        <stp>##V3_BDPV12</stp>
        <stp>AM938782 Corp</stp>
        <stp>interval_avg</stp>
        <stp>[hybrids_03.xlsx]sectorTable!R23C32</stp>
        <stp>calc_interval=90d</stp>
        <stp>market_data_override=sp210</stp>
        <tr r="AF23" s="3"/>
      </tp>
      <tp>
        <v>317.10955810546875</v>
        <stp/>
        <stp>##V3_BDPV12</stp>
        <stp>QJ937853 Corp</stp>
        <stp>blp_i_sprd_mid</stp>
        <stp>[hybrids_03.xlsx]tkrBBG!R2C17</stp>
        <tr r="Q2" s="1"/>
      </tp>
      <tp>
        <v>229.91155172413795</v>
        <stp/>
        <stp>##V3_BDPV12</stp>
        <stp>AM938782 Corp</stp>
        <stp>interval_avg</stp>
        <stp>[hybrids_03.xlsx]sectorTable!R23C31</stp>
        <stp>calc_interval=30d</stp>
        <stp>market_data_override=sp210</stp>
        <tr r="AE23" s="3"/>
      </tp>
      <tp t="s">
        <v>#N/A N/A</v>
        <stp/>
        <stp>##V3_BDPV12</stp>
        <stp>AP909674 Corp</stp>
        <stp>rtg_moody</stp>
        <stp>[hybrids_03.xlsx]tkrBBG!R167C18</stp>
        <tr r="R167" s="1"/>
      </tp>
      <tp t="s">
        <v>#N/A N/A</v>
        <stp/>
        <stp>##V3_BDPV12</stp>
        <stp>AM679347 Corp</stp>
        <stp>rtg_moody</stp>
        <stp>[hybrids_03.xlsx]tkrBBG!R193C18</stp>
        <tr r="R193" s="1"/>
      </tp>
    </main>
    <main first="bloomberg.rtd">
      <tp t="s">
        <v>LHNVX 3 PERP</v>
        <stp/>
        <stp>##V3_BDPV12</stp>
        <stp>AX960245 Corp</stp>
        <stp>security name</stp>
        <stp>[hybrids_03.xlsx]tkrBBG!R19C7</stp>
        <tr r="G19" s="1"/>
      </tp>
    </main>
    <main first="bloomberg.rtd">
      <tp t="s">
        <v>ORAFP 1 3/4 PERP</v>
        <stp/>
        <stp>##V3_BDPV12</stp>
        <stp>ZR570567 Corp</stp>
        <stp>security name</stp>
        <stp>[hybrids_03.xlsx]tkrBBG!R67C7</stp>
        <tr r="G67" s="1"/>
      </tp>
    </main>
    <main first="bloomberg.rtd">
      <tp t="s">
        <v>BHP 6 1/2 10/22/77</v>
        <stp/>
        <stp>##V3_BDPV12</stp>
        <stp>QJ191077 Corp</stp>
        <stp>security name</stp>
        <stp>[hybrids_03.xlsx]tkrBBG!R52C7</stp>
        <tr r="G52" s="1"/>
      </tp>
      <tp t="s">
        <v>ERFFP 2 7/8 PERP</v>
        <stp/>
        <stp>##V3_BDPV12</stp>
        <stp>ZR457518 Corp</stp>
        <stp>security name</stp>
        <stp>[hybrids_03.xlsx]tkrBBG!R21C7</stp>
        <tr r="G21" s="1"/>
      </tp>
      <tp t="s">
        <v>IFXGR 3 5/8 PERP</v>
        <stp/>
        <stp>##V3_BDPV12</stp>
        <stp>ZR796862 Corp</stp>
        <stp>security name</stp>
        <stp>[hybrids_03.xlsx]tkrBBG!R85C7</stp>
        <tr r="G85" s="1"/>
      </tp>
    </main>
    <main first="bloomberg.rtd">
      <tp t="s">
        <v>EUR</v>
        <stp/>
        <stp>##V3_BDPV12</stp>
        <stp>AW875570 Corp</stp>
        <stp>crncy</stp>
        <stp>[hybrids_03.xlsx]sectorTable!R9C17</stp>
        <tr r="Q9" s="3"/>
      </tp>
      <tp t="s">
        <v>EUR</v>
        <stp/>
        <stp>##V3_BDPV12</stp>
        <stp>LW253022 Corp</stp>
        <stp>crncy</stp>
        <stp>[hybrids_03.xlsx]sectorTable!R5C17</stp>
        <tr r="Q5" s="3"/>
      </tp>
      <tp t="s">
        <v>PERP/CALL</v>
        <stp/>
        <stp>##V3_BDPV12</stp>
        <stp>AP691131 Corp</stp>
        <stp>mty_typ</stp>
        <stp>[hybrids_03.xlsx]tkrBBG!R24C11</stp>
        <tr r="K24" s="1"/>
      </tp>
      <tp t="s">
        <v>CALLABLE</v>
        <stp/>
        <stp>##V3_BDPV12</stp>
        <stp>AU654475 Corp</stp>
        <stp>mty_typ</stp>
        <stp>[hybrids_03.xlsx]tkrBBG!R80C11</stp>
        <tr r="K80" s="1"/>
      </tp>
      <tp>
        <v>1000000000</v>
        <stp/>
        <stp>##V3_BDPV12</stp>
        <stp>EK024568 Corp</stp>
        <stp>amt_outstanding</stp>
        <stp>[hybrids_03.xlsx]tkrBBG!R98C13</stp>
        <tr r="M98" s="1"/>
      </tp>
      <tp>
        <v>1250000000</v>
        <stp/>
        <stp>##V3_BDPV12</stp>
        <stp>EK508523 Corp</stp>
        <stp>amt_outstanding</stp>
        <stp>[hybrids_03.xlsx]tkrBBG!R66C13</stp>
        <tr r="M66" s="1"/>
      </tp>
      <tp t="s">
        <v>CALLABLE</v>
        <stp/>
        <stp>##V3_BDPV12</stp>
        <stp>AU654481 Corp</stp>
        <stp>mty_typ</stp>
        <stp>[hybrids_03.xlsx]tkrBBG!R78C11</stp>
        <tr r="K78" s="1"/>
      </tp>
      <tp t="s">
        <v>CALLABLE</v>
        <stp/>
        <stp>##V3_BDPV12</stp>
        <stp>AX916964 Corp</stp>
        <stp>mty_typ</stp>
        <stp>[hybrids_03.xlsx]tkrBBG!R82C11</stp>
        <tr r="K82" s="1"/>
      </tp>
      <tp t="s">
        <v>CALLABLE</v>
        <stp/>
        <stp>##V3_BDPV12</stp>
        <stp>AU692498 Corp</stp>
        <stp>mty_typ</stp>
        <stp>[hybrids_03.xlsx]tkrBBG!R79C11</stp>
        <tr r="K79" s="1"/>
      </tp>
      <tp>
        <v>1250000000</v>
        <stp/>
        <stp>##V3_BDPV12</stp>
        <stp>BK123548 Corp</stp>
        <stp>amt_outstanding</stp>
        <stp>[hybrids_03.xlsx]tkrBBG!R39C13</stp>
        <tr r="M39" s="1"/>
      </tp>
      <tp>
        <v>600000000</v>
        <stp/>
        <stp>##V3_BDPV12</stp>
        <stp>EK508571 Corp</stp>
        <stp>amt_outstanding</stp>
        <stp>[hybrids_03.xlsx]tkrBBG!R69C13</stp>
        <tr r="M69" s="1"/>
      </tp>
      <tp>
        <v>266900000</v>
        <stp/>
        <stp>##V3_BDPV12</stp>
        <stp>EK024532 Corp</stp>
        <stp>amt_outstanding</stp>
        <stp>[hybrids_03.xlsx]tkrBBG!R95C13</stp>
        <tr r="M95" s="1"/>
      </tp>
      <tp t="s">
        <v>CALLABLE</v>
        <stp/>
        <stp>##V3_BDPV12</stp>
        <stp>AR887333 Corp</stp>
        <stp>mty_typ</stp>
        <stp>[hybrids_03.xlsx]tkrBBG!R25C11</stp>
        <tr r="K25" s="1"/>
      </tp>
      <tp t="s">
        <v>#N/A N/A</v>
        <stp/>
        <stp>##V3_BDPV12</stp>
        <stp>AW798439 Corp</stp>
        <stp>rtg_moody</stp>
        <stp>[hybrids_03.xlsx]tkrBBG!R163C18</stp>
        <tr r="R163" s="1"/>
      </tp>
      <tp t="s">
        <v>A2</v>
        <stp/>
        <stp>##V3_BDPV12</stp>
        <stp>AR008123 Corp</stp>
        <stp>rtg_moody</stp>
        <stp>[hybrids_03.xlsx]tkrBBG!R140C18</stp>
        <tr r="R140" s="1"/>
      </tp>
      <tp t="s">
        <v>Baa3</v>
        <stp/>
        <stp>##V3_BDPV12</stp>
        <stp>AM888722 Corp</stp>
        <stp>rtg_moody</stp>
        <stp>[hybrids_03.xlsx]tkrBBG!R114C18</stp>
        <tr r="R114" s="1"/>
      </tp>
    </main>
    <main first="bloomberg.rtd">
      <tp t="s">
        <v>TOTAL 2 5/8 PERP</v>
        <stp/>
        <stp>##V3_BDPV12</stp>
        <stp>EK755342 Corp</stp>
        <stp>security name</stp>
        <stp>[hybrids_03.xlsx]tkrBBG!R46C7</stp>
        <tr r="G46" s="1"/>
      </tp>
      <tp t="s">
        <v>BRITEL 1.874 08/18/80</v>
        <stp/>
        <stp>##V3_BDPV12</stp>
        <stp>BG013162 Corp</stp>
        <stp>security name</stp>
        <stp>[hybrids_03.xlsx]tkrBBG!R83C7</stp>
        <tr r="G83" s="1"/>
      </tp>
    </main>
    <main first="bofaddin.rtdserver">
      <tp t="e">
        <v>#N/A</v>
        <stp/>
        <stp>BDH|225960426355285493</stp>
        <tr r="T469" s="5"/>
        <tr r="T472" s="5"/>
        <tr r="Z33" s="3"/>
      </tp>
    </main>
    <main first="bloomberg.rtd">
      <tp>
        <v>21.199522018432617</v>
        <stp/>
        <stp>##V3_BDPV12</stp>
        <stp>UV391246 Corp</stp>
        <stp>blp_i_sprd_mid</stp>
        <stp>[hybrids_03.xlsx]tkrBBG!R26C17</stp>
        <tr r="Q26" s="1"/>
      </tp>
    </main>
    <main first="bloomberg.rtd">
      <tp t="s">
        <v>TOTAL 1 3/4 PERP</v>
        <stp/>
        <stp>##V3_BDPV12</stp>
        <stp>AX895488 Corp</stp>
        <stp>security name</stp>
        <stp>[hybrids_03.xlsx]tkrBBG!R45C7</stp>
        <tr r="G45" s="1"/>
      </tp>
    </main>
    <main first="bloomberg.rtd">
      <tp t="s">
        <v>TOTAL 3.369 PERP</v>
        <stp/>
        <stp>##V3_BDPV12</stp>
        <stp>QZ730458 Corp</stp>
        <stp>security name</stp>
        <stp>[hybrids_03.xlsx]tkrBBG!R47C7</stp>
        <tr r="G47" s="1"/>
      </tp>
    </main>
    <main first="bloomberg.rtd">
      <tp>
        <v>2000000000</v>
        <stp/>
        <stp>##V3_BDPV12</stp>
        <stp>AU654481 Corp</stp>
        <stp>amt_outstanding</stp>
        <stp>[hybrids_03.xlsx]tkrBBG!R78C13</stp>
        <tr r="M78" s="1"/>
      </tp>
      <tp t="s">
        <v>PERP/CALL</v>
        <stp/>
        <stp>##V3_BDPV12</stp>
        <stp>BK123548 Corp</stp>
        <stp>mty_typ</stp>
        <stp>[hybrids_03.xlsx]tkrBBG!R39C11</stp>
        <tr r="K39" s="1"/>
      </tp>
      <tp>
        <v>500000000</v>
        <stp/>
        <stp>##V3_BDPV12</stp>
        <stp>AU692498 Corp</stp>
        <stp>amt_outstanding</stp>
        <stp>[hybrids_03.xlsx]tkrBBG!R79C13</stp>
        <tr r="M79" s="1"/>
      </tp>
      <tp>
        <v>2000000000</v>
        <stp/>
        <stp>##V3_BDPV12</stp>
        <stp>AX916964 Corp</stp>
        <stp>amt_outstanding</stp>
        <stp>[hybrids_03.xlsx]tkrBBG!R82C13</stp>
        <tr r="M82" s="1"/>
      </tp>
      <tp t="s">
        <v>PERP/CALL</v>
        <stp/>
        <stp>##V3_BDPV12</stp>
        <stp>EK024568 Corp</stp>
        <stp>mty_typ</stp>
        <stp>[hybrids_03.xlsx]tkrBBG!R98C11</stp>
        <tr r="K98" s="1"/>
      </tp>
      <tp t="s">
        <v>PERP/CALL</v>
        <stp/>
        <stp>##V3_BDPV12</stp>
        <stp>EK508523 Corp</stp>
        <stp>mty_typ</stp>
        <stp>[hybrids_03.xlsx]tkrBBG!R66C11</stp>
        <tr r="K66" s="1"/>
      </tp>
      <tp>
        <v>400000000</v>
        <stp/>
        <stp>##V3_BDPV12</stp>
        <stp>AR887333 Corp</stp>
        <stp>amt_outstanding</stp>
        <stp>[hybrids_03.xlsx]tkrBBG!R25C13</stp>
        <tr r="M25" s="1"/>
      </tp>
      <tp t="s">
        <v>PERP/CALL</v>
        <stp/>
        <stp>##V3_BDPV12</stp>
        <stp>EK508571 Corp</stp>
        <stp>mty_typ</stp>
        <stp>[hybrids_03.xlsx]tkrBBG!R69C11</stp>
        <tr r="K69" s="1"/>
      </tp>
      <tp t="s">
        <v>PERP/CALL</v>
        <stp/>
        <stp>##V3_BDPV12</stp>
        <stp>EK024532 Corp</stp>
        <stp>mty_typ</stp>
        <stp>[hybrids_03.xlsx]tkrBBG!R95C11</stp>
        <tr r="K95" s="1"/>
      </tp>
      <tp t="s">
        <v>PERP/CALL</v>
        <stp/>
        <stp>##V3_BDPV12</stp>
        <stp>EK131372 Corp</stp>
        <stp>mty_typ</stp>
        <stp>[hybrids_03.xlsx]tkrBBG!R157C11</stp>
        <tr r="K157" s="1"/>
      </tp>
      <tp t="s">
        <v>CALLABLE</v>
        <stp/>
        <stp>##V3_BDPV12</stp>
        <stp>UV323151 Corp</stp>
        <stp>mty_typ</stp>
        <stp>[hybrids_03.xlsx]tkrBBG!R113C11</stp>
        <tr r="K113" s="1"/>
      </tp>
      <tp t="s">
        <v>PERP/CALL</v>
        <stp/>
        <stp>##V3_BDPV12</stp>
        <stp>EK753416 Corp</stp>
        <stp>mty_typ</stp>
        <stp>[hybrids_03.xlsx]tkrBBG!R183C11</stp>
        <tr r="K183" s="1"/>
      </tp>
      <tp>
        <v>1250000000</v>
        <stp/>
        <stp>##V3_BDPV12</stp>
        <stp>AP691131 Corp</stp>
        <stp>amt_outstanding</stp>
        <stp>[hybrids_03.xlsx]tkrBBG!R24C13</stp>
        <tr r="M24" s="1"/>
      </tp>
      <tp t="s">
        <v>PERP/CALL</v>
        <stp/>
        <stp>##V3_BDPV12</stp>
        <stp>AQ026565 Corp</stp>
        <stp>mty_typ</stp>
        <stp>[hybrids_03.xlsx]tkrBBG!R124C11</stp>
        <tr r="K124" s="1"/>
      </tp>
      <tp t="s">
        <v>CALLABLE</v>
        <stp/>
        <stp>##V3_BDPV12</stp>
        <stp>EK013966 Corp</stp>
        <stp>mty_typ</stp>
        <stp>[hybrids_03.xlsx]tkrBBG!R122C11</stp>
        <tr r="K122" s="1"/>
      </tp>
      <tp t="s">
        <v>CALLABLE</v>
        <stp/>
        <stp>##V3_BDPV12</stp>
        <stp>ZS668300 Corp</stp>
        <stp>mty_typ</stp>
        <stp>[hybrids_03.xlsx]tkrBBG!R119C11</stp>
        <tr r="K119" s="1"/>
      </tp>
      <tp>
        <v>500000000</v>
        <stp/>
        <stp>##V3_BDPV12</stp>
        <stp>AU654475 Corp</stp>
        <stp>amt_outstanding</stp>
        <stp>[hybrids_03.xlsx]tkrBBG!R80C13</stp>
        <tr r="M80" s="1"/>
      </tp>
      <tp>
        <v>200000000</v>
        <stp/>
        <stp>##V3_BDPV12</stp>
        <stp>QZ509895 Corp</stp>
        <stp>amt_outstanding</stp>
        <stp>[hybrids_03.xlsx]tkrBBG!R184C13</stp>
        <tr r="M184" s="1"/>
      </tp>
      <tp>
        <v>222230000</v>
        <stp/>
        <stp>##V3_BDPV12</stp>
        <stp>EK523297 Corp</stp>
        <stp>amt_outstanding</stp>
        <stp>[hybrids_03.xlsx]tkrBBG!R192C13</stp>
        <tr r="M192" s="1"/>
      </tp>
      <tp>
        <v>1000000000</v>
        <stp/>
        <stp>##V3_BDPV12</stp>
        <stp>EK588292 Corp</stp>
        <stp>amt_outstanding</stp>
        <stp>[hybrids_03.xlsx]tkrBBG!R127C13</stp>
        <tr r="M127" s="1"/>
      </tp>
      <tp t="s">
        <v>Ba2</v>
        <stp/>
        <stp>##V3_BDPV12</stp>
        <stp>UV323151 Corp</stp>
        <stp>rtg_moody</stp>
        <stp>[hybrids_03.xlsx]tkrBBG!R113C18</stp>
        <tr r="R113" s="1"/>
      </tp>
      <tp t="s">
        <v>Baa2</v>
        <stp/>
        <stp>##V3_BDPV12</stp>
        <stp>QZ677477 Corp</stp>
        <stp>rtg_moody</stp>
        <stp>[hybrids_03.xlsx]tkrBBG!R110C18</stp>
        <tr r="R110" s="1"/>
      </tp>
      <tp t="s">
        <v>18/09/2024</v>
        <stp/>
        <stp>##V3_BDPV12</stp>
        <stp>XS2011260531 Corp</stp>
        <stp>nxt_call_dt</stp>
        <stp>[hybrids_03.xlsx]sectorTable!R17C7</stp>
        <tr r="G17" s="3"/>
      </tp>
      <tp t="s">
        <v>Baa2</v>
        <stp/>
        <stp>##V3_BDPV12</stp>
        <stp>QJ787834 Corp</stp>
        <stp>rtg_moody</stp>
        <stp>[hybrids_03.xlsx]tkrBBG!R116C18</stp>
        <tr r="R116" s="1"/>
      </tp>
      <tp>
        <v>322.79375130549226</v>
        <stp/>
        <stp>##V3_BDPV12</stp>
        <stp>USQ12441AA19 Corp</stp>
        <stp>yas_ispread</stp>
        <stp>[hybrids_03.xlsx]maturity!R6C6</stp>
        <tr r="F6" s="7"/>
      </tp>
      <tp t="s">
        <v>PERP/CALL</v>
        <stp/>
        <stp>##V3_BDPV12</stp>
        <stp>ZS108668 Corp</stp>
        <stp>mty_typ</stp>
        <stp>[hybrids_03.xlsx]tkrBBG!R187C11</stp>
        <tr r="K187" s="1"/>
      </tp>
      <tp>
        <v>400000000</v>
        <stp/>
        <stp>##V3_BDPV12</stp>
        <stp>AP809058 Corp</stp>
        <stp>amt_outstanding</stp>
        <stp>[hybrids_03.xlsx]tkrBBG!R23C13</stp>
        <tr r="M23" s="1"/>
      </tp>
      <tp>
        <v>2000000000</v>
        <stp/>
        <stp>##V3_BDPV12</stp>
        <stp>ZP991036 Corp</stp>
        <stp>amt_outstanding</stp>
        <stp>[hybrids_03.xlsx]tkrBBG!R86C13</stp>
        <tr r="M86" s="1"/>
      </tp>
      <tp t="s">
        <v>PERP/CALL</v>
        <stp/>
        <stp>##V3_BDPV12</stp>
        <stp>BJ736567 Corp</stp>
        <stp>mty_typ</stp>
        <stp>[hybrids_03.xlsx]tkrBBG!R10C11</stp>
        <tr r="K10" s="1"/>
      </tp>
      <tp t="s">
        <v>PERP/CALL</v>
        <stp/>
        <stp>##V3_BDPV12</stp>
        <stp>AQ713600 Corp</stp>
        <stp>mty_typ</stp>
        <stp>[hybrids_03.xlsx]tkrBBG!R179C11</stp>
        <tr r="K179" s="1"/>
      </tp>
      <tp t="s">
        <v>PERP/CALL</v>
        <stp/>
        <stp>##V3_BDPV12</stp>
        <stp>EK508481 Corp</stp>
        <stp>mty_typ</stp>
        <stp>[hybrids_03.xlsx]tkrBBG!R63C11</stp>
        <tr r="K63" s="1"/>
      </tp>
      <tp>
        <v>1000000000</v>
        <stp/>
        <stp>##V3_BDPV12</stp>
        <stp>ZS023353 Corp</stp>
        <stp>amt_outstanding</stp>
        <stp>[hybrids_03.xlsx]tkrBBG!R65C13</stp>
        <tr r="M65" s="1"/>
      </tp>
      <tp t="s">
        <v>PERP/CALL</v>
        <stp/>
        <stp>##V3_BDPV12</stp>
        <stp>EK143492 Corp</stp>
        <stp>mty_typ</stp>
        <stp>[hybrids_03.xlsx]tkrBBG!R73C11</stp>
        <tr r="K73" s="1"/>
      </tp>
      <tp t="s">
        <v>PERP/CALL</v>
        <stp/>
        <stp>##V3_BDPV12</stp>
        <stp>EK131366 Corp</stp>
        <stp>mty_typ</stp>
        <stp>[hybrids_03.xlsx]tkrBBG!R151C11</stp>
        <tr r="K151" s="1"/>
      </tp>
      <tp>
        <v>1000000000</v>
        <stp/>
        <stp>##V3_BDPV12</stp>
        <stp>AQ711148 Corp</stp>
        <stp>amt_outstanding</stp>
        <stp>[hybrids_03.xlsx]tkrBBG!R88C13</stp>
        <tr r="M88" s="1"/>
      </tp>
      <tp t="s">
        <v>PERP/CALL</v>
        <stp/>
        <stp>##V3_BDPV12</stp>
        <stp>ZP659512 Corp</stp>
        <stp>mty_typ</stp>
        <stp>[hybrids_03.xlsx]tkrBBG!R177C11</stp>
        <tr r="K177" s="1"/>
      </tp>
      <tp>
        <v>500000000</v>
        <stp/>
        <stp>##V3_BDPV12</stp>
        <stp>AZ851450 Corp</stp>
        <stp>amt_outstanding</stp>
        <stp>[hybrids_03.xlsx]tkrBBG!R109C13</stp>
        <tr r="M109" s="1"/>
      </tp>
      <tp>
        <v>405500000</v>
        <stp/>
        <stp>##V3_BDPV12</stp>
        <stp>EK808355 Corp</stp>
        <stp>amt_outstanding</stp>
        <stp>[hybrids_03.xlsx]tkrBBG!R165C13</stp>
        <tr r="M165" s="1"/>
      </tp>
      <tp>
        <v>538951000</v>
        <stp/>
        <stp>##V3_BDPV12</stp>
        <stp>EK858851 Corp</stp>
        <stp>amt_outstanding</stp>
        <stp>[hybrids_03.xlsx]tkrBBG!R111C13</stp>
        <tr r="M111" s="1"/>
      </tp>
      <tp>
        <v>600000000</v>
        <stp/>
        <stp>##V3_BDPV12</stp>
        <stp>QZ912649 Corp</stp>
        <stp>amt_outstanding</stp>
        <stp>[hybrids_03.xlsx]tkrBBG!R178C13</stp>
        <tr r="M178" s="1"/>
      </tp>
      <tp t="s">
        <v>Baa2</v>
        <stp/>
        <stp>##V3_BDPV12</stp>
        <stp>QZ716550 Corp</stp>
        <stp>rtg_moody</stp>
        <stp>[hybrids_03.xlsx]tkrBBG!R106C18</stp>
        <tr r="R106" s="1"/>
      </tp>
      <tp t="s">
        <v>01/10/2026</v>
        <stp/>
        <stp>##V3_BDPV12</stp>
        <stp>XS1115498260 Corp</stp>
        <stp>nxt_call_dt</stp>
        <stp>[hybrids_03.xlsx]sectorTable!R15C8</stp>
        <tr r="H15" s="3"/>
      </tp>
      <tp t="s">
        <v>ACFP 4 3/8 PERP</v>
        <stp/>
        <stp>##V3_BDPV12</stp>
        <stp>FR0013399177 Corp</stp>
        <stp>security_name</stp>
        <stp>[hybrids_03.xlsx]sectorTable!R7C5</stp>
        <tr r="E7" s="3"/>
      </tp>
      <tp t="s">
        <v>CALLABLE</v>
        <stp/>
        <stp>##V3_BDPV12</stp>
        <stp>AM714338 Corp</stp>
        <stp>mty_typ</stp>
        <stp>[hybrids_03.xlsx]tkrBBG!R139C11</stp>
        <tr r="K139" s="1"/>
      </tp>
      <tp t="s">
        <v>PERP/CALL</v>
        <stp/>
        <stp>##V3_BDPV12</stp>
        <stp>EK337178 Corp</stp>
        <stp>mty_typ</stp>
        <stp>[hybrids_03.xlsx]tkrBBG!R162C11</stp>
        <tr r="K162" s="1"/>
      </tp>
      <tp t="s">
        <v>CALLABLE</v>
        <stp/>
        <stp>##V3_BDPV12</stp>
        <stp>QJ787834 Corp</stp>
        <stp>mty_typ</stp>
        <stp>[hybrids_03.xlsx]tkrBBG!R116C11</stp>
        <tr r="K116" s="1"/>
      </tp>
      <tp t="s">
        <v>PERP/CALL</v>
        <stp/>
        <stp>##V3_BDPV12</stp>
        <stp>ZR668027 Corp</stp>
        <stp>mty_typ</stp>
        <stp>[hybrids_03.xlsx]tkrBBG!R174C11</stp>
        <tr r="K174" s="1"/>
      </tp>
      <tp t="s">
        <v>PERP/CALL</v>
        <stp/>
        <stp>##V3_BDPV12</stp>
        <stp>BJ814648 Corp</stp>
        <stp>mty_typ</stp>
        <stp>[hybrids_03.xlsx]tkrBBG!R35C11</stp>
        <tr r="K35" s="1"/>
      </tp>
      <tp>
        <v>500000000</v>
        <stp/>
        <stp>##V3_BDPV12</stp>
        <stp>AR776117 Corp</stp>
        <stp>amt_outstanding</stp>
        <stp>[hybrids_03.xlsx]tkrBBG!R31C13</stp>
        <tr r="M31" s="1"/>
      </tp>
      <tp t="s">
        <v>PERP/CALL</v>
        <stp/>
        <stp>##V3_BDPV12</stp>
        <stp>AW798439 Corp</stp>
        <stp>mty_typ</stp>
        <stp>[hybrids_03.xlsx]tkrBBG!R163C11</stp>
        <tr r="K163" s="1"/>
      </tp>
      <tp>
        <v>1000000000</v>
        <stp/>
        <stp>##V3_BDPV12</stp>
        <stp>ZQ099270 Corp</stp>
        <stp>amt_outstanding</stp>
        <stp>[hybrids_03.xlsx]tkrBBG!R28C13</stp>
        <tr r="M28" s="1"/>
      </tp>
      <tp t="s">
        <v>CALLABLE</v>
        <stp/>
        <stp>##V3_BDPV12</stp>
        <stp>QJ190690 Corp</stp>
        <stp>mty_typ</stp>
        <stp>[hybrids_03.xlsx]tkrBBG!R48C11</stp>
        <tr r="K48" s="1"/>
      </tp>
      <tp t="s">
        <v>PERP/CALL</v>
        <stp/>
        <stp>##V3_BDPV12</stp>
        <stp>AS322477 Corp</stp>
        <stp>mty_typ</stp>
        <stp>[hybrids_03.xlsx]tkrBBG!R186C11</stp>
        <tr r="K186" s="1"/>
      </tp>
      <tp t="s">
        <v>CALLABLE</v>
        <stp/>
        <stp>##V3_BDPV12</stp>
        <stp>AS640422 Corp</stp>
        <stp>mty_typ</stp>
        <stp>[hybrids_03.xlsx]tkrBBG!R117C11</stp>
        <tr r="K117" s="1"/>
      </tp>
      <tp>
        <v>500000000</v>
        <stp/>
        <stp>##V3_BDPV12</stp>
        <stp>EK872764 Corp</stp>
        <stp>amt_outstanding</stp>
        <stp>[hybrids_03.xlsx]tkrBBG!R128C13</stp>
        <tr r="M128" s="1"/>
      </tp>
      <tp>
        <v>600000000</v>
        <stp/>
        <stp>##V3_BDPV12</stp>
        <stp>EK770296 Corp</stp>
        <stp>amt_outstanding</stp>
        <stp>[hybrids_03.xlsx]tkrBBG!R137C13</stp>
        <tr r="M137" s="1"/>
      </tp>
      <tp>
        <v>500000000</v>
        <stp/>
        <stp>##V3_BDPV12</stp>
        <stp>EK605885 Corp</stp>
        <stp>amt_outstanding</stp>
        <stp>[hybrids_03.xlsx]tkrBBG!R145C13</stp>
        <tr r="M145" s="1"/>
      </tp>
      <tp>
        <v>1250000000</v>
        <stp/>
        <stp>##V3_BDPV12</stp>
        <stp>EJ843360 Corp</stp>
        <stp>amt_outstanding</stp>
        <stp>[hybrids_03.xlsx]tkrBBG!R123C13</stp>
        <tr r="M123" s="1"/>
      </tp>
      <tp>
        <v>500000000</v>
        <stp/>
        <stp>##V3_BDPV12</stp>
        <stp>AP909674 Corp</stp>
        <stp>amt_outstanding</stp>
        <stp>[hybrids_03.xlsx]tkrBBG!R167C13</stp>
        <tr r="M167" s="1"/>
      </tp>
      <tp>
        <v>281680000</v>
        <stp/>
        <stp>##V3_BDPV12</stp>
        <stp>EK858869 Corp</stp>
        <stp>amt_outstanding</stp>
        <stp>[hybrids_03.xlsx]tkrBBG!R112C13</stp>
        <tr r="M112" s="1"/>
      </tp>
      <tp>
        <v>0</v>
        <stp/>
        <stp>##V3_BDPV12</stp>
        <stp>EK888464 Corp</stp>
        <stp>amt_outstanding</stp>
        <stp>[hybrids_03.xlsx]tkrBBG!R141C13</stp>
        <tr r="M141" s="1"/>
      </tp>
      <tp t="s">
        <v>25/03/2029</v>
        <stp/>
        <stp>##V3_BDPV12</stp>
        <stp>XS2011260705 Corp</stp>
        <stp>nxt_call_dt</stp>
        <stp>[hybrids_03.xlsx]sectorTable!R17C8</stp>
        <tr r="H17" s="3"/>
      </tp>
      <tp t="s">
        <v>22/01/2026</v>
        <stp/>
        <stp>##V3_BDPV12</stp>
        <stp>FR0011697028 Corp</stp>
        <stp>nxt_call_dt</stp>
        <stp>[hybrids_03.xlsx]sectorTable!R11C8</stp>
        <tr r="H11" s="3"/>
      </tp>
      <tp t="s">
        <v>22/02/2023</v>
        <stp/>
        <stp>##V3_BDPV12</stp>
        <stp>XS1721244371 Corp</stp>
        <stp>nxt_call_dt</stp>
        <stp>[hybrids_03.xlsx]sectorTable!R33C7</stp>
        <tr r="G33" s="3"/>
      </tp>
      <tp t="s">
        <v>06/10/2026</v>
        <stp/>
        <stp>##V3_BDPV12</stp>
        <stp>XS1501166869 Corp</stp>
        <stp>nxt_call_dt</stp>
        <stp>[hybrids_03.xlsx]sectorTable!R28C8</stp>
        <tr r="H28" s="3"/>
      </tp>
      <tp t="s">
        <v>21/04/2025</v>
        <stp/>
        <stp>##V3_BDPV12</stp>
        <stp>XS1219499032 Corp</stp>
        <stp>nxt_call_dt</stp>
        <stp>[hybrids_03.xlsx]sectorTable!R38C8</stp>
        <tr r="H38" s="3"/>
      </tp>
      <tp>
        <v>366.8743896484375</v>
        <stp/>
        <stp>##V3_BDPV12</stp>
        <stp>AR738776 Corp</stp>
        <stp>blp_i_sprd_mid</stp>
        <stp>[hybrids_03.xlsx]tkrBBG!R72C17</stp>
        <tr r="Q72" s="1"/>
      </tp>
      <tp>
        <v>319.63970947265625</v>
        <stp/>
        <stp>##V3_BDPV12</stp>
        <stp>AR738797 Corp</stp>
        <stp>blp_i_sprd_mid</stp>
        <stp>[hybrids_03.xlsx]tkrBBG!R75C17</stp>
        <tr r="Q75" s="1"/>
      </tp>
      <tp>
        <v>192.27372741699219</v>
        <stp/>
        <stp>##V3_BDPV12</stp>
        <stp>AZ208021 Corp</stp>
        <stp>blp_i_sprd_mid</stp>
        <stp>[hybrids_03.xlsx]tkrBBG!R13C17</stp>
        <tr r="Q13" s="1"/>
      </tp>
      <tp>
        <v>295.34799194335938</v>
        <stp/>
        <stp>##V3_BDPV12</stp>
        <stp>AZ018655 Corp</stp>
        <stp>blp_i_sprd_mid</stp>
        <stp>[hybrids_03.xlsx]tkrBBG!R16C17</stp>
        <tr r="Q16" s="1"/>
      </tp>
      <tp t="s">
        <v>GYCGR 2 1/2 PERP</v>
        <stp/>
        <stp>##V3_BDPV12</stp>
        <stp>XS1811181566 Corp</stp>
        <stp>security_name</stp>
        <stp>[hybrids_03.xlsx]sectorTable!R6C6</stp>
        <tr r="F6" s="3"/>
      </tp>
      <tp>
        <v>304.625244140625</v>
        <stp/>
        <stp>##V3_BDPV12</stp>
        <stp>AO148682 Corp</stp>
        <stp>blp_i_sprd_mid</stp>
        <stp>[hybrids_03.xlsx]tkrBBG!R20C17</stp>
        <tr r="Q20" s="1"/>
      </tp>
      <tp>
        <v>235.09748840332031</v>
        <stp/>
        <stp>##V3_BDPV12</stp>
        <stp>AM938782 Corp</stp>
        <stp>blp_i_sprd_mid</stp>
        <stp>[hybrids_03.xlsx]tkrBBG!R59C17</stp>
        <tr r="Q59" s="1"/>
      </tp>
      <tp>
        <v>71.323344827586212</v>
        <stp/>
        <stp>##V3_BDPV12</stp>
        <stp>UV391246 Corp</stp>
        <stp>interval_avg</stp>
        <stp>[hybrids_03.xlsx]sectorTable!R12C31</stp>
        <stp>calc_interval=30d</stp>
        <stp>market_data_override=sp210</stp>
        <tr r="AE12" s="3"/>
      </tp>
      <tp t="s">
        <v>PERP/CALL</v>
        <stp/>
        <stp>##V3_BDPV12</stp>
        <stp>EK545606 Corp</stp>
        <stp>mty_typ</stp>
        <stp>[hybrids_03.xlsx]tkrBBG!R15C11</stp>
        <tr r="K15" s="1"/>
      </tp>
      <tp t="s">
        <v>CALLABLE</v>
        <stp/>
        <stp>##V3_BDPV12</stp>
        <stp>EJ723329 Corp</stp>
        <stp>mty_typ</stp>
        <stp>[hybrids_03.xlsx]tkrBBG!R142C11</stp>
        <tr r="K142" s="1"/>
      </tp>
      <tp t="s">
        <v>CALLABLE</v>
        <stp/>
        <stp>##V3_BDPV12</stp>
        <stp>EK785024 Corp</stp>
        <stp>mty_typ</stp>
        <stp>[hybrids_03.xlsx]tkrBBG!R115C11</stp>
        <tr r="K115" s="1"/>
      </tp>
      <tp>
        <v>500000000</v>
        <stp/>
        <stp>##V3_BDPV12</stp>
        <stp>AZ371883 Corp</stp>
        <stp>amt_outstanding</stp>
        <stp>[hybrids_03.xlsx]tkrBBG!R91C13</stp>
        <tr r="M91" s="1"/>
      </tp>
      <tp t="s">
        <v>CALLABLE</v>
        <stp/>
        <stp>##V3_BDPV12</stp>
        <stp>AM717420 Corp</stp>
        <stp>mty_typ</stp>
        <stp>[hybrids_03.xlsx]tkrBBG!R135C11</stp>
        <tr r="K135" s="1"/>
      </tp>
      <tp>
        <v>500000000</v>
        <stp/>
        <stp>##V3_BDPV12</stp>
        <stp>ZQ376350 Corp</stp>
        <stp>amt_outstanding</stp>
        <stp>[hybrids_03.xlsx]tkrBBG!R58C13</stp>
        <tr r="M58" s="1"/>
      </tp>
      <tp t="s">
        <v>PERP/CALL</v>
        <stp/>
        <stp>##V3_BDPV12</stp>
        <stp>EK642935 Corp</stp>
        <stp>mty_typ</stp>
        <stp>[hybrids_03.xlsx]tkrBBG!R168C11</stp>
        <tr r="K168" s="1"/>
      </tp>
      <tp t="s">
        <v>CALLABLE</v>
        <stp/>
        <stp>##V3_BDPV12</stp>
        <stp>AQ077157 Corp</stp>
        <stp>mty_typ</stp>
        <stp>[hybrids_03.xlsx]tkrBBG!R143C11</stp>
        <tr r="K143" s="1"/>
      </tp>
      <tp>
        <v>201.86241860465111</v>
        <stp/>
        <stp>##V3_BDPV12</stp>
        <stp>UV391246 Corp</stp>
        <stp>interval_avg</stp>
        <stp>[hybrids_03.xlsx]sectorTable!R12C32</stp>
        <stp>calc_interval=90d</stp>
        <stp>market_data_override=sp210</stp>
        <tr r="AF12" s="3"/>
      </tp>
      <tp t="s">
        <v>EUR</v>
        <stp/>
        <stp>##V3_BDPV12</stp>
        <stp>XS1044811591 Corp</stp>
        <stp>crncy</stp>
        <stp>[hybrids_03.xlsx]issuerTable!R138C5</stp>
        <tr r="E138" s="5"/>
      </tp>
      <tp t="s">
        <v>PERP/CALL</v>
        <stp/>
        <stp>##V3_BDPV12</stp>
        <stp>AZ207973 Corp</stp>
        <stp>mty_typ</stp>
        <stp>[hybrids_03.xlsx]tkrBBG!R182C11</stp>
        <tr r="K182" s="1"/>
      </tp>
      <tp>
        <v>1000000000</v>
        <stp/>
        <stp>##V3_BDPV12</stp>
        <stp>ZQ100348 Corp</stp>
        <stp>amt_outstanding</stp>
        <stp>[hybrids_03.xlsx]tkrBBG!R29C13</stp>
        <tr r="M29" s="1"/>
      </tp>
      <tp t="s">
        <v>PERP/CALL</v>
        <stp/>
        <stp>##V3_BDPV12</stp>
        <stp>AX076550 Corp</stp>
        <stp>mty_typ</stp>
        <stp>[hybrids_03.xlsx]tkrBBG!R126C11</stp>
        <tr r="K126" s="1"/>
      </tp>
      <tp t="s">
        <v>CALLABLE</v>
        <stp/>
        <stp>##V3_BDPV12</stp>
        <stp>EJ670730 Corp</stp>
        <stp>mty_typ</stp>
        <stp>[hybrids_03.xlsx]tkrBBG!R118C11</stp>
        <tr r="K118" s="1"/>
      </tp>
      <tp>
        <v>600000000</v>
        <stp/>
        <stp>##V3_BDPV12</stp>
        <stp>EK628291 Corp</stp>
        <stp>amt_outstanding</stp>
        <stp>[hybrids_03.xlsx]tkrBBG!R150C13</stp>
        <tr r="M150" s="1"/>
      </tp>
      <tp>
        <v>700000000</v>
        <stp/>
        <stp>##V3_BDPV12</stp>
        <stp>ED984069 Corp</stp>
        <stp>amt_outstanding</stp>
        <stp>[hybrids_03.xlsx]tkrBBG!R189C13</stp>
        <tr r="M189" s="1"/>
      </tp>
      <tp>
        <v>1000000000</v>
        <stp/>
        <stp>##V3_BDPV12</stp>
        <stp>AW875570 Corp</stp>
        <stp>amt_outstanding</stp>
        <stp>[hybrids_03.xlsx]tkrBBG!R147C13</stp>
        <tr r="M147" s="1"/>
      </tp>
      <tp>
        <v>600000000</v>
        <stp/>
        <stp>##V3_BDPV12</stp>
        <stp>ZQ804479 Corp</stp>
        <stp>amt_outstanding</stp>
        <stp>[hybrids_03.xlsx]tkrBBG!R144C13</stp>
        <tr r="M144" s="1"/>
      </tp>
      <tp>
        <v>1400000000</v>
        <stp/>
        <stp>##V3_BDPV12</stp>
        <stp>EK811579 Corp</stp>
        <stp>amt_outstanding</stp>
        <stp>[hybrids_03.xlsx]tkrBBG!R161C13</stp>
        <tr r="M161" s="1"/>
      </tp>
      <tp t="s">
        <v>21/10/2020</v>
        <stp/>
        <stp>##V3_BDPV12</stp>
        <stp>XS1219498141 Corp</stp>
        <stp>nxt_call_dt</stp>
        <stp>[hybrids_03.xlsx]sectorTable!R38C7</stp>
        <tr r="G38" s="3"/>
      </tp>
      <tp t="s">
        <v>12/08/2027</v>
        <stp/>
        <stp>##V3_BDPV12</stp>
        <stp>XS2077670342 Corp</stp>
        <stp>nxt_call_dt</stp>
        <stp>[hybrids_03.xlsx]sectorTable!R14C8</stp>
        <tr r="H14" s="3"/>
      </tp>
      <tp>
        <v>427.08554077148438</v>
        <stp/>
        <stp>##V3_BDPV12</stp>
        <stp>AP809058 Corp</stp>
        <stp>blp_i_sprd_mid</stp>
        <stp>[hybrids_03.xlsx]tkrBBG!R23C17</stp>
        <tr r="Q23" s="1"/>
      </tp>
      <tp>
        <v>317.12295532226563</v>
        <stp/>
        <stp>##V3_BDPV12</stp>
        <stp>AU669900 Corp</stp>
        <stp>blp_i_sprd_mid</stp>
        <stp>[hybrids_03.xlsx]tkrBBG!R96C17</stp>
        <tr r="Q96" s="1"/>
      </tp>
      <tp>
        <v>1000000000</v>
        <stp/>
        <stp>##V3_BDPV12</stp>
        <stp>AR738797 Corp</stp>
        <stp>amt_outstanding</stp>
        <stp>[hybrids_03.xlsx]tkrBBG!R75C13</stp>
        <tr r="M75" s="1"/>
      </tp>
      <tp t="s">
        <v>CALLABLE</v>
        <stp/>
        <stp>##V3_BDPV12</stp>
        <stp>QJ191077 Corp</stp>
        <stp>mty_typ</stp>
        <stp>[hybrids_03.xlsx]tkrBBG!R52C11</stp>
        <tr r="K52" s="1"/>
      </tp>
      <tp t="s">
        <v>PERP/CALL</v>
        <stp/>
        <stp>##V3_BDPV12</stp>
        <stp>AX691342 Corp</stp>
        <stp>mty_typ</stp>
        <stp>[hybrids_03.xlsx]tkrBBG!R188C11</stp>
        <tr r="K188" s="1"/>
      </tp>
      <tp t="s">
        <v>PERP/CALL</v>
        <stp/>
        <stp>##V3_BDPV12</stp>
        <stp>EJ530879 Corp</stp>
        <stp>mty_typ</stp>
        <stp>[hybrids_03.xlsx]tkrBBG!R102C11</stp>
        <tr r="K102" s="1"/>
      </tp>
      <tp t="s">
        <v>CALLABLE</v>
        <stp/>
        <stp>##V3_BDPV12</stp>
        <stp>EK634166 Corp</stp>
        <stp>mty_typ</stp>
        <stp>[hybrids_03.xlsx]tkrBBG!R11C11</stp>
        <tr r="K11" s="1"/>
      </tp>
      <tp t="s">
        <v>CALLABLE</v>
        <stp/>
        <stp>##V3_BDPV12</stp>
        <stp>ZP454068 Corp</stp>
        <stp>mty_typ</stp>
        <stp>[hybrids_03.xlsx]tkrBBG!R148C11</stp>
        <tr r="K148" s="1"/>
      </tp>
      <tp>
        <v>183.59748275862069</v>
        <stp/>
        <stp>##V3_BDPV12</stp>
        <stp>ZQ099270 Corp</stp>
        <stp>interval_avg</stp>
        <stp>[hybrids_03.xlsx]sectorTable!R29C31</stp>
        <stp>calc_interval=30d</stp>
        <stp>market_data_override=sp210</stp>
        <tr r="AE29" s="3"/>
      </tp>
      <tp t="s">
        <v>CALLABLE</v>
        <stp/>
        <stp>##V3_BDPV12</stp>
        <stp>AM938782 Corp</stp>
        <stp>mty_typ</stp>
        <stp>[hybrids_03.xlsx]tkrBBG!R59C11</stp>
        <tr r="K59" s="1"/>
      </tp>
      <tp t="s">
        <v>CALLABLE</v>
        <stp/>
        <stp>##V3_BDPV12</stp>
        <stp>QZ716550 Corp</stp>
        <stp>mty_typ</stp>
        <stp>[hybrids_03.xlsx]tkrBBG!R106C11</stp>
        <tr r="K106" s="1"/>
      </tp>
      <tp>
        <v>300000000</v>
        <stp/>
        <stp>##V3_BDPV12</stp>
        <stp>ZP482524 Corp</stp>
        <stp>amt_outstanding</stp>
        <stp>[hybrids_03.xlsx]tkrBBG!R17C13</stp>
        <tr r="M17" s="1"/>
      </tp>
      <tp t="s">
        <v>CALLABLE</v>
        <stp/>
        <stp>##V3_BDPV12</stp>
        <stp>EJ575377 Corp</stp>
        <stp>mty_typ</stp>
        <stp>[hybrids_03.xlsx]tkrBBG!R133C11</stp>
        <tr r="K133" s="1"/>
      </tp>
      <tp t="s">
        <v>PERP/CALL</v>
        <stp/>
        <stp>##V3_BDPV12</stp>
        <stp>AM679347 Corp</stp>
        <stp>mty_typ</stp>
        <stp>[hybrids_03.xlsx]tkrBBG!R193C11</stp>
        <tr r="K193" s="1"/>
      </tp>
      <tp t="s">
        <v>PERP/CALL</v>
        <stp/>
        <stp>##V3_BDPV12</stp>
        <stp>EK027221 Corp</stp>
        <stp>mty_typ</stp>
        <stp>[hybrids_03.xlsx]tkrBBG!R103C11</stp>
        <tr r="K103" s="1"/>
      </tp>
      <tp t="s">
        <v>PERP/CALL</v>
        <stp/>
        <stp>##V3_BDPV12</stp>
        <stp>AR008123 Corp</stp>
        <stp>mty_typ</stp>
        <stp>[hybrids_03.xlsx]tkrBBG!R140C11</stp>
        <tr r="K140" s="1"/>
      </tp>
      <tp t="s">
        <v>PERP/CALL</v>
        <stp/>
        <stp>##V3_BDPV12</stp>
        <stp>EJ516173 Corp</stp>
        <stp>mty_typ</stp>
        <stp>[hybrids_03.xlsx]tkrBBG!R100C11</stp>
        <tr r="K100" s="1"/>
      </tp>
      <tp t="s">
        <v>CALLABLE</v>
        <stp/>
        <stp>##V3_BDPV12</stp>
        <stp>AS640440 Corp</stp>
        <stp>mty_typ</stp>
        <stp>[hybrids_03.xlsx]tkrBBG!R120C11</stp>
        <tr r="K120" s="1"/>
      </tp>
      <tp>
        <v>184.48391860465111</v>
        <stp/>
        <stp>##V3_BDPV12</stp>
        <stp>ZQ099270 Corp</stp>
        <stp>interval_avg</stp>
        <stp>[hybrids_03.xlsx]sectorTable!R29C32</stp>
        <stp>calc_interval=90d</stp>
        <stp>market_data_override=sp210</stp>
        <tr r="AF29" s="3"/>
      </tp>
      <tp>
        <v>1250000000</v>
        <stp/>
        <stp>##V3_BDPV12</stp>
        <stp>AR738776 Corp</stp>
        <stp>amt_outstanding</stp>
        <stp>[hybrids_03.xlsx]tkrBBG!R72C13</stp>
        <tr r="M72" s="1"/>
      </tp>
      <tp>
        <v>750000000</v>
        <stp/>
        <stp>##V3_BDPV12</stp>
        <stp>EJ811600 Corp</stp>
        <stp>amt_outstanding</stp>
        <stp>[hybrids_03.xlsx]tkrBBG!R154C13</stp>
        <tr r="M154" s="1"/>
      </tp>
      <tp>
        <v>750000000</v>
        <stp/>
        <stp>##V3_BDPV12</stp>
        <stp>AS146490 Corp</stp>
        <stp>amt_outstanding</stp>
        <stp>[hybrids_03.xlsx]tkrBBG!R170C13</stp>
        <tr r="M170" s="1"/>
      </tp>
      <tp t="s">
        <v>#N/A N/A</v>
        <stp/>
        <stp>##V3_BDPV12</stp>
        <stp>ZQ258633 Corp</stp>
        <stp>rtg_moody</stp>
        <stp>[hybrids_03.xlsx]tkrBBG!R164C18</stp>
        <tr r="R164" s="1"/>
      </tp>
      <tp t="s">
        <v>Ba1</v>
        <stp/>
        <stp>##V3_BDPV12</stp>
        <stp>ZS108668 Corp</stp>
        <stp>rtg_moody</stp>
        <stp>[hybrids_03.xlsx]tkrBBG!R187C18</stp>
        <tr r="R187" s="1"/>
      </tp>
      <tp t="s">
        <v>Ba1</v>
        <stp/>
        <stp>##V3_BDPV12</stp>
        <stp>ZR668027 Corp</stp>
        <stp>rtg_moody</stp>
        <stp>[hybrids_03.xlsx]tkrBBG!R174C18</stp>
        <tr r="R174" s="1"/>
      </tp>
      <tp t="s">
        <v>#N/A N/A</v>
        <stp/>
        <stp>##V3_BDPV12</stp>
        <stp>ZQ578143 Corp</stp>
        <stp>rtg_moody</stp>
        <stp>[hybrids_03.xlsx]tkrBBG!R175C18</stp>
        <tr r="R175" s="1"/>
      </tp>
      <tp t="s">
        <v>Ba1</v>
        <stp/>
        <stp>##V3_BDPV12</stp>
        <stp>ZS668300 Corp</stp>
        <stp>rtg_moody</stp>
        <stp>[hybrids_03.xlsx]tkrBBG!R119C18</stp>
        <tr r="R119" s="1"/>
      </tp>
      <tp t="s">
        <v>05/05/2027</v>
        <stp/>
        <stp>##V3_BDPV12</stp>
        <stp>XS2035564629 Corp</stp>
        <stp>nxt_call_dt</stp>
        <stp>[hybrids_03.xlsx]sectorTable!R24C8</stp>
        <tr r="H24" s="3"/>
      </tp>
      <tp t="s">
        <v>24/08/2023</v>
        <stp/>
        <stp>##V3_BDPV12</stp>
        <stp>XS1713463716 Corp</stp>
        <stp>nxt_call_dt</stp>
        <stp>[hybrids_03.xlsx]sectorTable!R13C7</stp>
        <tr r="G13" s="3"/>
      </tp>
      <tp>
        <v>342.02215576171875</v>
        <stp/>
        <stp>##V3_BDPV12</stp>
        <stp>LW253022 Corp</stp>
        <stp>blp_i_sprd_mid</stp>
        <stp>[hybrids_03.xlsx]tkrBBG!R61C17</stp>
        <tr r="Q61" s="1"/>
      </tp>
      <tp t="s">
        <v>ACFP 2 5/8 PERP</v>
        <stp/>
        <stp>##V3_BDPV12</stp>
        <stp>FR0013457157 Corp</stp>
        <stp>security_name</stp>
        <stp>[hybrids_03.xlsx]sectorTable!R7C6</stp>
        <tr r="F7" s="3"/>
      </tp>
      <tp t="s">
        <v>SOLBBB 5.425 PERP</v>
        <stp/>
        <stp>##V3_BDPV12</stp>
        <stp>XS0992293901 Corp</stp>
        <stp>security_name</stp>
        <stp>[hybrids_03.xlsx]sectorTable!R4C5</stp>
        <tr r="E4" s="3"/>
      </tp>
      <tp>
        <v>600000000</v>
        <stp/>
        <stp>##V3_BDPV12</stp>
        <stp>ZR796682 Corp</stp>
        <stp>amt_outstanding</stp>
        <stp>[hybrids_03.xlsx]tkrBBG!R84C13</stp>
        <tr r="M84" s="1"/>
      </tp>
      <tp t="s">
        <v>EUR</v>
        <stp/>
        <stp>##V3_BDPV12</stp>
        <stp>XS1028599287 Corp</stp>
        <stp>crncy</stp>
        <stp>[hybrids_03.xlsx]issuerTable!R170C5</stp>
        <tr r="E170" s="5"/>
      </tp>
      <tp t="s">
        <v>PERP/CALL</v>
        <stp/>
        <stp>##V3_BDPV12</stp>
        <stp>BK116008 Corp</stp>
        <stp>mty_typ</stp>
        <stp>[hybrids_03.xlsx]tkrBBG!R41C11</stp>
        <tr r="K41" s="1"/>
      </tp>
      <tp t="s">
        <v>PERP/CALL</v>
        <stp/>
        <stp>##V3_BDPV12</stp>
        <stp>BJ815149 Corp</stp>
        <stp>mty_typ</stp>
        <stp>[hybrids_03.xlsx]tkrBBG!R36C11</stp>
        <tr r="K36" s="1"/>
      </tp>
      <tp t="s">
        <v>CALLABLE</v>
        <stp/>
        <stp>##V3_BDPV12</stp>
        <stp>ZR363807 Corp</stp>
        <stp>mty_typ</stp>
        <stp>[hybrids_03.xlsx]tkrBBG!R132C11</stp>
        <tr r="K132" s="1"/>
      </tp>
      <tp t="s">
        <v>CALLABLE</v>
        <stp/>
        <stp>##V3_BDPV12</stp>
        <stp>ZR363806 Corp</stp>
        <stp>mty_typ</stp>
        <stp>[hybrids_03.xlsx]tkrBBG!R131C11</stp>
        <tr r="K131" s="1"/>
      </tp>
      <tp t="s">
        <v>PERP/CALL</v>
        <stp/>
        <stp>##V3_BDPV12</stp>
        <stp>AS146424 Corp</stp>
        <stp>mty_typ</stp>
        <stp>[hybrids_03.xlsx]tkrBBG!R169C11</stp>
        <tr r="K169" s="1"/>
      </tp>
      <tp>
        <v>315063000</v>
        <stp/>
        <stp>##V3_BDPV12</stp>
        <stp>UV391246 Corp</stp>
        <stp>amt_outstanding</stp>
        <stp>[hybrids_03.xlsx]tkrBBG!R26C13</stp>
        <tr r="M26" s="1"/>
      </tp>
      <tp t="s">
        <v>PERP/CALL</v>
        <stp/>
        <stp>##V3_BDPV12</stp>
        <stp>AO262515 Corp</stp>
        <stp>mty_typ</stp>
        <stp>[hybrids_03.xlsx]tkrBBG!R196C11</stp>
        <tr r="K196" s="1"/>
      </tp>
      <tp t="s">
        <v>PERP/CALL</v>
        <stp/>
        <stp>##V3_BDPV12</stp>
        <stp>EK803079 Corp</stp>
        <stp>mty_typ</stp>
        <stp>[hybrids_03.xlsx]tkrBBG!R33C11</stp>
        <tr r="K33" s="1"/>
      </tp>
      <tp>
        <v>500000000</v>
        <stp/>
        <stp>##V3_BDPV12</stp>
        <stp>ZR655675 Corp</stp>
        <stp>amt_outstanding</stp>
        <stp>[hybrids_03.xlsx]tkrBBG!R77C13</stp>
        <tr r="M77" s="1"/>
      </tp>
      <tp t="s">
        <v>EUR</v>
        <stp/>
        <stp>##V3_BDPV12</stp>
        <stp>XS1115498260 Corp</stp>
        <stp>crncy</stp>
        <stp>[hybrids_03.xlsx]issuerTable!R172C5</stp>
        <tr r="E172" s="5"/>
      </tp>
      <tp>
        <v>1500000000</v>
        <stp/>
        <stp>##V3_BDPV12</stp>
        <stp>BJ980509 Corp</stp>
        <stp>amt_outstanding</stp>
        <stp>[hybrids_03.xlsx]tkrBBG!R156C13</stp>
        <tr r="M156" s="1"/>
      </tp>
      <tp>
        <v>350000000</v>
        <stp/>
        <stp>##V3_BDPV12</stp>
        <stp>AO971106 Corp</stp>
        <stp>amt_outstanding</stp>
        <stp>[hybrids_03.xlsx]tkrBBG!R173C13</stp>
        <tr r="M173" s="1"/>
      </tp>
      <tp>
        <v>750000000</v>
        <stp/>
        <stp>##V3_BDPV12</stp>
        <stp>EJ891119 Corp</stp>
        <stp>amt_outstanding</stp>
        <stp>[hybrids_03.xlsx]tkrBBG!R190C13</stp>
        <tr r="M190" s="1"/>
      </tp>
      <tp>
        <v>500000000</v>
        <stp/>
        <stp>##V3_BDPV12</stp>
        <stp>BK184880 Corp</stp>
        <stp>amt_outstanding</stp>
        <stp>[hybrids_03.xlsx]tkrBBG!R108C13</stp>
        <tr r="M108" s="1"/>
      </tp>
      <tp t="s">
        <v>#N/A N/A</v>
        <stp/>
        <stp>##V3_BDPV12</stp>
        <stp>ZP989429 Corp</stp>
        <stp>rtg_moody</stp>
        <stp>[hybrids_03.xlsx]tkrBBG!R172C18</stp>
        <tr r="R172" s="1"/>
      </tp>
      <tp t="s">
        <v>#N/A N/A</v>
        <stp/>
        <stp>##V3_BDPV12</stp>
        <stp>ZP659512 Corp</stp>
        <stp>rtg_moody</stp>
        <stp>[hybrids_03.xlsx]tkrBBG!R177C18</stp>
        <tr r="R177" s="1"/>
      </tp>
      <tp t="s">
        <v>21/10/2025</v>
        <stp/>
        <stp>##V3_BDPV12</stp>
        <stp>FR0013478252 Corp</stp>
        <stp>nxt_call_dt</stp>
        <stp>[hybrids_03.xlsx]sectorTable!R36C8</stp>
        <tr r="H36" s="3"/>
      </tp>
      <tp t="s">
        <v>#N/A N/A</v>
        <stp/>
        <stp>##V3_BDPV12</stp>
        <stp>QZ912649 Corp</stp>
        <stp>rtg_moody</stp>
        <stp>[hybrids_03.xlsx]tkrBBG!R178C18</stp>
        <tr r="R178" s="1"/>
      </tp>
      <tp t="s">
        <v>PERP/CALL</v>
        <stp/>
        <stp>##V3_BDPV12</stp>
        <stp>AN206662 Corp</stp>
        <stp>mty_typ</stp>
        <stp>[hybrids_03.xlsx]tkrBBG!R93C11</stp>
        <tr r="K93" s="1"/>
      </tp>
      <tp t="s">
        <v>PERP/CALL</v>
        <stp/>
        <stp>##V3_BDPV12</stp>
        <stp>EJ516233 Corp</stp>
        <stp>mty_typ</stp>
        <stp>[hybrids_03.xlsx]tkrBBG!R97C11</stp>
        <tr r="K97" s="1"/>
      </tp>
      <tp t="s">
        <v>CALLABLE</v>
        <stp/>
        <stp>##V3_BDPV12</stp>
        <stp>UV785974 Corp</stp>
        <stp>mty_typ</stp>
        <stp>[hybrids_03.xlsx]tkrBBG!R146C11</stp>
        <tr r="K146" s="1"/>
      </tp>
      <tp t="s">
        <v>PERP/CALL</v>
        <stp/>
        <stp>##V3_BDPV12</stp>
        <stp>EK755354 Corp</stp>
        <stp>mty_typ</stp>
        <stp>[hybrids_03.xlsx]tkrBBG!R42C11</stp>
        <tr r="K42" s="1"/>
      </tp>
      <tp t="s">
        <v>PERP/CALL</v>
        <stp/>
        <stp>##V3_BDPV12</stp>
        <stp>AZ576858 Corp</stp>
        <stp>mty_typ</stp>
        <stp>[hybrids_03.xlsx]tkrBBG!R180C11</stp>
        <tr r="K180" s="1"/>
      </tp>
      <tp t="s">
        <v>CALLABLE</v>
        <stp/>
        <stp>##V3_BDPV12</stp>
        <stp>AL243419 Corp</stp>
        <stp>mty_typ</stp>
        <stp>[hybrids_03.xlsx]tkrBBG!R18C11</stp>
        <tr r="K18" s="1"/>
      </tp>
      <tp t="s">
        <v>PERP/CALL</v>
        <stp/>
        <stp>##V3_BDPV12</stp>
        <stp>EK755342 Corp</stp>
        <stp>mty_typ</stp>
        <stp>[hybrids_03.xlsx]tkrBBG!R46C11</stp>
        <tr r="K46" s="1"/>
      </tp>
      <tp>
        <v>750000000</v>
        <stp/>
        <stp>##V3_BDPV12</stp>
        <stp>UV853118 Corp</stp>
        <stp>amt_outstanding</stp>
        <stp>[hybrids_03.xlsx]tkrBBG!R30C13</stp>
        <tr r="M30" s="1"/>
      </tp>
      <tp t="s">
        <v>PERP/CALL</v>
        <stp/>
        <stp>##V3_BDPV12</stp>
        <stp>ZS235422 Corp</stp>
        <stp>mty_typ</stp>
        <stp>[hybrids_03.xlsx]tkrBBG!R176C11</stp>
        <tr r="K176" s="1"/>
      </tp>
      <tp t="s">
        <v>CALLABLE</v>
        <stp/>
        <stp>##V3_BDPV12</stp>
        <stp>AR936992 Corp</stp>
        <stp>mty_typ</stp>
        <stp>[hybrids_03.xlsx]tkrBBG!R171C11</stp>
        <tr r="K171" s="1"/>
      </tp>
      <tp t="s">
        <v>EUR</v>
        <stp/>
        <stp>##V3_BDPV12</stp>
        <stp>XS1115490523 Corp</stp>
        <stp>crncy</stp>
        <stp>[hybrids_03.xlsx]issuerTable!R169C5</stp>
        <tr r="E169" s="5"/>
      </tp>
      <tp t="s">
        <v>PERP/CALL</v>
        <stp/>
        <stp>##V3_BDPV12</stp>
        <stp>AT214421 Corp</stp>
        <stp>mty_typ</stp>
        <stp>[hybrids_03.xlsx]tkrBBG!R155C11</stp>
        <tr r="K155" s="1"/>
      </tp>
      <tp t="s">
        <v>CALLABLE</v>
        <stp/>
        <stp>##V3_BDPV12</stp>
        <stp>EK848378 Corp</stp>
        <stp>mty_typ</stp>
        <stp>[hybrids_03.xlsx]tkrBBG!R55C11</stp>
        <tr r="K55" s="1"/>
      </tp>
      <tp>
        <v>500000000</v>
        <stp/>
        <stp>##V3_BDPV12</stp>
        <stp>ZP707724 Corp</stp>
        <stp>amt_outstanding</stp>
        <stp>[hybrids_03.xlsx]tkrBBG!R76C13</stp>
        <tr r="M76" s="1"/>
      </tp>
      <tp>
        <v>300000000</v>
        <stp/>
        <stp>##V3_BDPV12</stp>
        <stp>ZR457518 Corp</stp>
        <stp>amt_outstanding</stp>
        <stp>[hybrids_03.xlsx]tkrBBG!R21C13</stp>
        <tr r="M21" s="1"/>
      </tp>
      <tp>
        <v>500000000</v>
        <stp/>
        <stp>##V3_BDPV12</stp>
        <stp>ZR570567 Corp</stp>
        <stp>amt_outstanding</stp>
        <stp>[hybrids_03.xlsx]tkrBBG!R67C13</stp>
        <tr r="M67" s="1"/>
      </tp>
      <tp>
        <v>500000000</v>
        <stp/>
        <stp>##V3_BDPV12</stp>
        <stp>ZQ782646 Corp</stp>
        <stp>amt_outstanding</stp>
        <stp>[hybrids_03.xlsx]tkrBBG!R99C13</stp>
        <tr r="M99" s="1"/>
      </tp>
      <tp>
        <v>1000000000</v>
        <stp/>
        <stp>##V3_BDPV12</stp>
        <stp>AQ234625 Corp</stp>
        <stp>amt_outstanding</stp>
        <stp>[hybrids_03.xlsx]tkrBBG!R71C13</stp>
        <tr r="M71" s="1"/>
      </tp>
      <tp>
        <v>750000000</v>
        <stp/>
        <stp>##V3_BDPV12</stp>
        <stp>LW253022 Corp</stp>
        <stp>amt_outstanding</stp>
        <stp>[hybrids_03.xlsx]tkrBBG!R61C13</stp>
        <tr r="M61" s="1"/>
      </tp>
      <tp t="s">
        <v>PERP/CALL</v>
        <stp/>
        <stp>##V3_BDPV12</stp>
        <stp>AZ920495 Corp</stp>
        <stp>mty_typ</stp>
        <stp>[hybrids_03.xlsx]tkrBBG!R194C11</stp>
        <tr r="K194" s="1"/>
      </tp>
      <tp t="s">
        <v>PERP/CALL</v>
        <stp/>
        <stp>##V3_BDPV12</stp>
        <stp>AR810587 Corp</stp>
        <stp>mty_typ</stp>
        <stp>[hybrids_03.xlsx]tkrBBG!R125C11</stp>
        <tr r="K125" s="1"/>
      </tp>
      <tp>
        <v>1750000000</v>
        <stp/>
        <stp>##V3_BDPV12</stp>
        <stp>LW068019 Corp</stp>
        <stp>amt_outstanding</stp>
        <stp>[hybrids_03.xlsx]tkrBBG!R43C13</stp>
        <tr r="M43" s="1"/>
      </tp>
      <tp>
        <v>1500000000</v>
        <stp/>
        <stp>##V3_BDPV12</stp>
        <stp>BJ980938 Corp</stp>
        <stp>amt_outstanding</stp>
        <stp>[hybrids_03.xlsx]tkrBBG!R160C13</stp>
        <tr r="M160" s="1"/>
      </tp>
      <tp>
        <v>1500000000</v>
        <stp/>
        <stp>##V3_BDPV12</stp>
        <stp>AN880322 Corp</stp>
        <stp>amt_outstanding</stp>
        <stp>[hybrids_03.xlsx]tkrBBG!R153C13</stp>
        <tr r="M153" s="1"/>
      </tp>
      <tp>
        <v>1100000000</v>
        <stp/>
        <stp>##V3_BDPV12</stp>
        <stp>AM888722 Corp</stp>
        <stp>amt_outstanding</stp>
        <stp>[hybrids_03.xlsx]tkrBBG!R114C13</stp>
        <tr r="M114" s="1"/>
      </tp>
      <tp>
        <v>600000000</v>
        <stp/>
        <stp>##V3_BDPV12</stp>
        <stp>BK290986 Corp</stp>
        <stp>amt_outstanding</stp>
        <stp>[hybrids_03.xlsx]tkrBBG!R136C13</stp>
        <tr r="M136" s="1"/>
      </tp>
      <tp>
        <v>500000000</v>
        <stp/>
        <stp>##V3_BDPV12</stp>
        <stp>BK293686 Corp</stp>
        <stp>amt_outstanding</stp>
        <stp>[hybrids_03.xlsx]tkrBBG!R138C13</stp>
        <tr r="M138" s="1"/>
      </tp>
      <tp>
        <v>2000000000</v>
        <stp/>
        <stp>##V3_BDPV12</stp>
        <stp>AN880326 Corp</stp>
        <stp>amt_outstanding</stp>
        <stp>[hybrids_03.xlsx]tkrBBG!R158C13</stp>
        <tr r="M158" s="1"/>
      </tp>
      <tp t="s">
        <v>09/12/2025</v>
        <stp/>
        <stp>##V3_BDPV12</stp>
        <stp>XS1294343337 Corp</stp>
        <stp>nxt_call_dt</stp>
        <stp>[hybrids_03.xlsx]sectorTable!R32C8</stp>
        <tr r="H32" s="3"/>
      </tp>
      <tp t="s">
        <v>Ba2</v>
        <stp/>
        <stp>##V3_BDPV12</stp>
        <stp>UV785974 Corp</stp>
        <stp>rtg_moody</stp>
        <stp>[hybrids_03.xlsx]tkrBBG!R146C18</stp>
        <tr r="R146" s="1"/>
      </tp>
      <tp t="s">
        <v>24/08/2026</v>
        <stp/>
        <stp>##V3_BDPV12</stp>
        <stp>XS1713463559 Corp</stp>
        <stp>nxt_call_dt</stp>
        <stp>[hybrids_03.xlsx]sectorTable!R13C8</stp>
        <tr r="H13" s="3"/>
      </tp>
      <tp t="s">
        <v>17/06/2024</v>
        <stp/>
        <stp>##V3_BDPV12</stp>
        <stp>FR0013425170 Corp</stp>
        <stp>nxt_call_dt</stp>
        <stp>[hybrids_03.xlsx]sectorTable!R36C7</stp>
        <tr r="G36" s="3"/>
      </tp>
      <tp t="s">
        <v>04/07/2024</v>
        <stp/>
        <stp>##V3_BDPV12</stp>
        <stp>FR0013367612 Corp</stp>
        <stp>nxt_call_dt</stp>
        <stp>[hybrids_03.xlsx]sectorTable!R11C7</stp>
        <tr r="G11" s="3"/>
      </tp>
      <tp t="s">
        <v>19/03/2024</v>
        <stp/>
        <stp>##V3_BDPV12</stp>
        <stp>XS1713462403 Corp</stp>
        <stp>nxt_call_dt</stp>
        <stp>[hybrids_03.xlsx]sectorTable!R32C7</stp>
        <tr r="G32" s="3"/>
      </tp>
      <tp>
        <v>181.18266296386719</v>
        <stp/>
        <stp>##V3_BDPV12</stp>
        <stp>EK648265 Corp</stp>
        <stp>blp_i_sprd_mid</stp>
        <stp>[hybrids_03.xlsx]tkrBBG!R12C17</stp>
        <tr r="Q12" s="1"/>
      </tp>
      <tp>
        <v>342.96234130859375</v>
        <stp/>
        <stp>##V3_BDPV12</stp>
        <stp>EK848378 Corp</stp>
        <stp>blp_i_sprd_mid</stp>
        <stp>[hybrids_03.xlsx]tkrBBG!R55C17</stp>
        <tr r="Q55" s="1"/>
      </tp>
      <tp>
        <v>146.06346130371094</v>
        <stp/>
        <stp>##V3_BDPV12</stp>
        <stp>EK508481 Corp</stp>
        <stp>blp_i_sprd_mid</stp>
        <stp>[hybrids_03.xlsx]tkrBBG!R63C17</stp>
        <tr r="Q63" s="1"/>
      </tp>
      <tp>
        <v>241.22697448730469</v>
        <stp/>
        <stp>##V3_BDPV12</stp>
        <stp>EK508523 Corp</stp>
        <stp>blp_i_sprd_mid</stp>
        <stp>[hybrids_03.xlsx]tkrBBG!R66C17</stp>
        <tr r="Q66" s="1"/>
      </tp>
      <tp>
        <v>215.05628967285156</v>
        <stp/>
        <stp>##V3_BDPV12</stp>
        <stp>EK508571 Corp</stp>
        <stp>blp_i_sprd_mid</stp>
        <stp>[hybrids_03.xlsx]tkrBBG!R69C17</stp>
        <tr r="Q69" s="1"/>
      </tp>
      <tp t="s">
        <v>PERP/CALL</v>
        <stp/>
        <stp>##V3_BDPV12</stp>
        <stp>EK041241 Corp</stp>
        <stp>mty_typ</stp>
        <stp>[hybrids_03.xlsx]tkrBBG!R68C11</stp>
        <tr r="K68" s="1"/>
      </tp>
      <tp t="s">
        <v>PERP/CALL</v>
        <stp/>
        <stp>##V3_BDPV12</stp>
        <stp>EK293278 Corp</stp>
        <stp>mty_typ</stp>
        <stp>[hybrids_03.xlsx]tkrBBG!R89C11</stp>
        <tr r="K89" s="1"/>
      </tp>
      <tp>
        <v>500000000</v>
        <stp/>
        <stp>##V3_BDPV12</stp>
        <stp>ZP870673 Corp</stp>
        <stp>amt_outstanding</stp>
        <stp>[hybrids_03.xlsx]tkrBBG!R60C13</stp>
        <tr r="M60" s="1"/>
      </tp>
      <tp t="s">
        <v>PERP/CALL</v>
        <stp/>
        <stp>##V3_BDPV12</stp>
        <stp>BK122273 Corp</stp>
        <stp>mty_typ</stp>
        <stp>[hybrids_03.xlsx]tkrBBG!R37C11</stp>
        <tr r="K37" s="1"/>
      </tp>
      <tp t="s">
        <v>CALLABLE</v>
        <stp/>
        <stp>##V3_BDPV12</stp>
        <stp>UV429459 Corp</stp>
        <stp>mty_typ</stp>
        <stp>[hybrids_03.xlsx]tkrBBG!R166C11</stp>
        <tr r="K166" s="1"/>
      </tp>
      <tp t="s">
        <v>PERP/CALL</v>
        <stp/>
        <stp>##V3_BDPV12</stp>
        <stp>BK123260 Corp</stp>
        <stp>mty_typ</stp>
        <stp>[hybrids_03.xlsx]tkrBBG!R38C11</stp>
        <tr r="K38" s="1"/>
      </tp>
      <tp t="s">
        <v>CALLABLE</v>
        <stp/>
        <stp>##V3_BDPV12</stp>
        <stp>EJ606316 Corp</stp>
        <stp>mty_typ</stp>
        <stp>[hybrids_03.xlsx]tkrBBG!R57C11</stp>
        <tr r="K57" s="1"/>
      </tp>
      <tp t="s">
        <v>CALLABLE</v>
        <stp/>
        <stp>##V3_BDPV12</stp>
        <stp>EK648265 Corp</stp>
        <stp>mty_typ</stp>
        <stp>[hybrids_03.xlsx]tkrBBG!R12C11</stp>
        <tr r="K12" s="1"/>
      </tp>
      <tp t="s">
        <v>EUR</v>
        <stp/>
        <stp>##V3_BDPV12</stp>
        <stp>XS1405770907 Corp</stp>
        <stp>crncy</stp>
        <stp>[hybrids_03.xlsx]issuerTable!R139C5</stp>
        <tr r="E139" s="5"/>
      </tp>
      <tp t="s">
        <v>EUR</v>
        <stp/>
        <stp>##V3_BDPV12</stp>
        <stp>XS1195202822 Corp</stp>
        <stp>crncy</stp>
        <stp>[hybrids_03.xlsx]issuerTable!R112C5</stp>
        <tr r="E112" s="5"/>
      </tp>
      <tp t="s">
        <v>PERP/CALL</v>
        <stp/>
        <stp>##V3_BDPV12</stp>
        <stp>EK768069 Corp</stp>
        <stp>mty_typ</stp>
        <stp>[hybrids_03.xlsx]tkrBBG!R134C11</stp>
        <tr r="K134" s="1"/>
      </tp>
      <tp t="s">
        <v>PERP/CALL</v>
        <stp/>
        <stp>##V3_BDPV12</stp>
        <stp>EK041235 Corp</stp>
        <stp>mty_typ</stp>
        <stp>[hybrids_03.xlsx]tkrBBG!R64C11</stp>
        <tr r="K64" s="1"/>
      </tp>
      <tp t="s">
        <v>CALLABLE</v>
        <stp/>
        <stp>##V3_BDPV12</stp>
        <stp>BJ924355 Corp</stp>
        <stp>mty_typ</stp>
        <stp>[hybrids_03.xlsx]tkrBBG!R27C11</stp>
        <tr r="K27" s="1"/>
      </tp>
      <tp t="s">
        <v>CALLABLE</v>
        <stp/>
        <stp>##V3_BDPV12</stp>
        <stp>EK117900 Corp</stp>
        <stp>mty_typ</stp>
        <stp>[hybrids_03.xlsx]tkrBBG!R104C11</stp>
        <tr r="K104" s="1"/>
      </tp>
      <tp t="s">
        <v>CALLABLE</v>
        <stp/>
        <stp>##V3_BDPV12</stp>
        <stp>EK117900 Corp</stp>
        <stp>mty_typ</stp>
        <stp>[hybrids_03.xlsx]tkrBBG!R105C11</stp>
        <tr r="K105" s="1"/>
      </tp>
      <tp>
        <v>500000000</v>
        <stp/>
        <stp>##V3_BDPV12</stp>
        <stp>ZR441424 Corp</stp>
        <stp>amt_outstanding</stp>
        <stp>[hybrids_03.xlsx]tkrBBG!R94C13</stp>
        <tr r="M94" s="1"/>
      </tp>
      <tp t="s">
        <v>CALLABLE</v>
        <stp/>
        <stp>##V3_BDPV12</stp>
        <stp>QZ677477 Corp</stp>
        <stp>mty_typ</stp>
        <stp>[hybrids_03.xlsx]tkrBBG!R110C11</stp>
        <tr r="K110" s="1"/>
      </tp>
      <tp t="s">
        <v>EUR</v>
        <stp/>
        <stp>##V3_BDPV12</stp>
        <stp>XS1413581205 Corp</stp>
        <stp>crncy</stp>
        <stp>[hybrids_03.xlsx]issuerTable!R109C5</stp>
        <tr r="E109" s="5"/>
      </tp>
      <tp t="s">
        <v>PERP/CALL</v>
        <stp/>
        <stp>##V3_BDPV12</stp>
        <stp>QJ993374 Corp</stp>
        <stp>mty_typ</stp>
        <stp>[hybrids_03.xlsx]tkrBBG!R32C11</stp>
        <tr r="K32" s="1"/>
      </tp>
      <tp t="s">
        <v>PERP/CALL</v>
        <stp/>
        <stp>##V3_BDPV12</stp>
        <stp>AU216832 Corp</stp>
        <stp>mty_typ</stp>
        <stp>[hybrids_03.xlsx]tkrBBG!R149C11</stp>
        <tr r="K149" s="1"/>
      </tp>
      <tp t="s">
        <v>PERP/CALL</v>
        <stp/>
        <stp>##V3_BDPV12</stp>
        <stp>EK024610 Corp</stp>
        <stp>mty_typ</stp>
        <stp>[hybrids_03.xlsx]tkrBBG!R101C11</stp>
        <tr r="K101" s="1"/>
      </tp>
      <tp t="s">
        <v>CALLABLE</v>
        <stp/>
        <stp>##V3_BDPV12</stp>
        <stp>EK824997 Corp</stp>
        <stp>mty_typ</stp>
        <stp>[hybrids_03.xlsx]tkrBBG!R130C11</stp>
        <tr r="K130" s="1"/>
      </tp>
      <tp t="s">
        <v>PERP/CALL</v>
        <stp/>
        <stp>##V3_BDPV12</stp>
        <stp>AT214434 Corp</stp>
        <stp>mty_typ</stp>
        <stp>[hybrids_03.xlsx]tkrBBG!R159C11</stp>
        <tr r="K159" s="1"/>
      </tp>
      <tp t="s">
        <v>PERP/CALL</v>
        <stp/>
        <stp>##V3_BDPV12</stp>
        <stp>ZQ578143 Corp</stp>
        <stp>mty_typ</stp>
        <stp>[hybrids_03.xlsx]tkrBBG!R175C11</stp>
        <tr r="K175" s="1"/>
      </tp>
      <tp t="s">
        <v>CALLABLE</v>
        <stp/>
        <stp>##V3_BDPV12</stp>
        <stp>AO148682 Corp</stp>
        <stp>mty_typ</stp>
        <stp>[hybrids_03.xlsx]tkrBBG!R20C11</stp>
        <tr r="K20" s="1"/>
      </tp>
      <tp>
        <v>1300000000</v>
        <stp/>
        <stp>##V3_BDPV12</stp>
        <stp>AU654357 Corp</stp>
        <stp>amt_outstanding</stp>
        <stp>[hybrids_03.xlsx]tkrBBG!R81C13</stp>
        <tr r="M81" s="1"/>
      </tp>
      <tp t="s">
        <v>PERP/CALL</v>
        <stp/>
        <stp>##V3_BDPV12</stp>
        <stp>ZQ258633 Corp</stp>
        <stp>mty_typ</stp>
        <stp>[hybrids_03.xlsx]tkrBBG!R164C11</stp>
        <tr r="K164" s="1"/>
      </tp>
      <tp t="s">
        <v>CALLABLE</v>
        <stp/>
        <stp>##V3_BDPV12</stp>
        <stp>AZ851393 Corp</stp>
        <stp>mty_typ</stp>
        <stp>[hybrids_03.xlsx]tkrBBG!R107C11</stp>
        <tr r="K107" s="1"/>
      </tp>
      <tp>
        <v>1100000000</v>
        <stp/>
        <stp>##V3_BDPV12</stp>
        <stp>EK811633 Corp</stp>
        <stp>amt_outstanding</stp>
        <stp>[hybrids_03.xlsx]tkrBBG!R152C13</stp>
        <tr r="M152" s="1"/>
      </tp>
      <tp>
        <v>641500000</v>
        <stp/>
        <stp>##V3_BDPV12</stp>
        <stp>AN964724 Corp</stp>
        <stp>amt_outstanding</stp>
        <stp>[hybrids_03.xlsx]tkrBBG!R181C13</stp>
        <tr r="M181" s="1"/>
      </tp>
      <tp>
        <v>500000000</v>
        <stp/>
        <stp>##V3_BDPV12</stp>
        <stp>ZP989429 Corp</stp>
        <stp>amt_outstanding</stp>
        <stp>[hybrids_03.xlsx]tkrBBG!R172C13</stp>
        <tr r="M172" s="1"/>
      </tp>
      <tp>
        <v>750000000</v>
        <stp/>
        <stp>##V3_BDPV12</stp>
        <stp>EK825033 Corp</stp>
        <stp>amt_outstanding</stp>
        <stp>[hybrids_03.xlsx]tkrBBG!R129C13</stp>
        <tr r="M129" s="1"/>
      </tp>
      <tp>
        <v>250000000</v>
        <stp/>
        <stp>##V3_BDPV12</stp>
        <stp>UV309787 Corp</stp>
        <stp>amt_outstanding</stp>
        <stp>[hybrids_03.xlsx]tkrBBG!R191C13</stp>
        <tr r="M191" s="1"/>
      </tp>
      <tp>
        <v>400000000</v>
        <stp/>
        <stp>##V3_BDPV12</stp>
        <stp>EJ817236 Corp</stp>
        <stp>amt_outstanding</stp>
        <stp>[hybrids_03.xlsx]tkrBBG!R121C13</stp>
        <tr r="M121" s="1"/>
      </tp>
      <tp>
        <v>350000000</v>
        <stp/>
        <stp>##V3_BDPV12</stp>
        <stp>AS256491 Corp</stp>
        <stp>amt_outstanding</stp>
        <stp>[hybrids_03.xlsx]tkrBBG!R185C13</stp>
        <tr r="M185" s="1"/>
      </tp>
      <tp>
        <v>2750000000</v>
        <stp/>
        <stp>##V3_BDPV12</stp>
        <stp>AO262498 Corp</stp>
        <stp>amt_outstanding</stp>
        <stp>[hybrids_03.xlsx]tkrBBG!R195C13</stp>
        <tr r="M195" s="1"/>
      </tp>
      <tp>
        <v>535.18482758620678</v>
        <stp/>
        <stp>##V3_BDPV12</stp>
        <stp>ZS235422 Corp</stp>
        <stp>interval_avg</stp>
        <stp>[hybrids_03.xlsx]sectorTable!R21C31</stp>
        <stp>calc_interval=30d</stp>
        <stp>market_data_override=sp210</stp>
        <tr r="AE21" s="3"/>
      </tp>
      <tp t="s">
        <v>CALLABLE</v>
        <stp/>
        <stp>##V3_BDPV12</stp>
        <stp>BG013162 Corp</stp>
        <stp>mty_typ</stp>
        <stp>[hybrids_03.xlsx]tkrBBG!R83C11</stp>
        <tr r="K83" s="1"/>
      </tp>
      <tp t="s">
        <v>CALLABLE</v>
        <stp/>
        <stp>##V3_BDPV12</stp>
        <stp>EK858869 Corp</stp>
        <stp>mty_typ</stp>
        <stp>[hybrids_03.xlsx]tkrBBG!R112C11</stp>
        <tr r="K112" s="1"/>
      </tp>
      <tp t="s">
        <v>CALLABLE</v>
        <stp/>
        <stp>##V3_BDPV12</stp>
        <stp>EK888464 Corp</stp>
        <stp>mty_typ</stp>
        <stp>[hybrids_03.xlsx]tkrBBG!R141C11</stp>
        <tr r="K141" s="1"/>
      </tp>
      <tp t="s">
        <v>PERP/CALL</v>
        <stp/>
        <stp>##V3_BDPV12</stp>
        <stp>EK770296 Corp</stp>
        <stp>mty_typ</stp>
        <stp>[hybrids_03.xlsx]tkrBBG!R137C11</stp>
        <tr r="K137" s="1"/>
      </tp>
      <tp>
        <v>587.65357142857147</v>
        <stp/>
        <stp>##V3_BDPV12</stp>
        <stp>ZS235422 Corp</stp>
        <stp>interval_avg</stp>
        <stp>[hybrids_03.xlsx]sectorTable!R21C32</stp>
        <stp>calc_interval=90d</stp>
        <stp>market_data_override=sp210</stp>
        <tr r="AF21" s="3"/>
      </tp>
      <tp t="s">
        <v>PERP/CALL</v>
        <stp/>
        <stp>##V3_BDPV12</stp>
        <stp>EK872764 Corp</stp>
        <stp>mty_typ</stp>
        <stp>[hybrids_03.xlsx]tkrBBG!R128C11</stp>
        <tr r="K128" s="1"/>
      </tp>
      <tp t="s">
        <v>PERP/CALL</v>
        <stp/>
        <stp>##V3_BDPV12</stp>
        <stp>EK605885 Corp</stp>
        <stp>mty_typ</stp>
        <stp>[hybrids_03.xlsx]tkrBBG!R145C11</stp>
        <tr r="K145" s="1"/>
      </tp>
      <tp t="s">
        <v>CALLABLE</v>
        <stp/>
        <stp>##V3_BDPV12</stp>
        <stp>EJ843360 Corp</stp>
        <stp>mty_typ</stp>
        <stp>[hybrids_03.xlsx]tkrBBG!R123C11</stp>
        <tr r="K123" s="1"/>
      </tp>
      <tp t="s">
        <v>PERP/CALL</v>
        <stp/>
        <stp>##V3_BDPV12</stp>
        <stp>AP909674 Corp</stp>
        <stp>mty_typ</stp>
        <stp>[hybrids_03.xlsx]tkrBBG!R167C11</stp>
        <tr r="K167" s="1"/>
      </tp>
      <tp>
        <v>600000000</v>
        <stp/>
        <stp>##V3_BDPV12</stp>
        <stp>ZR668027 Corp</stp>
        <stp>amt_outstanding</stp>
        <stp>[hybrids_03.xlsx]tkrBBG!R174C13</stp>
        <tr r="M174" s="1"/>
      </tp>
      <tp>
        <v>500000000</v>
        <stp/>
        <stp>##V3_BDPV12</stp>
        <stp>AW798439 Corp</stp>
        <stp>amt_outstanding</stp>
        <stp>[hybrids_03.xlsx]tkrBBG!R163C13</stp>
        <tr r="M163" s="1"/>
      </tp>
      <tp>
        <v>750019000</v>
        <stp/>
        <stp>##V3_BDPV12</stp>
        <stp>AS640422 Corp</stp>
        <stp>amt_outstanding</stp>
        <stp>[hybrids_03.xlsx]tkrBBG!R117C13</stp>
        <tr r="M117" s="1"/>
      </tp>
      <tp>
        <v>550000000</v>
        <stp/>
        <stp>##V3_BDPV12</stp>
        <stp>AS322477 Corp</stp>
        <stp>amt_outstanding</stp>
        <stp>[hybrids_03.xlsx]tkrBBG!R186C13</stp>
        <tr r="M186" s="1"/>
      </tp>
      <tp>
        <v>0</v>
        <stp/>
        <stp>##V3_BDPV12</stp>
        <stp>EK337178 Corp</stp>
        <stp>amt_outstanding</stp>
        <stp>[hybrids_03.xlsx]tkrBBG!R162C13</stp>
        <tr r="M162" s="1"/>
      </tp>
      <tp>
        <v>900000000</v>
        <stp/>
        <stp>##V3_BDPV12</stp>
        <stp>AM714338 Corp</stp>
        <stp>amt_outstanding</stp>
        <stp>[hybrids_03.xlsx]tkrBBG!R139C13</stp>
        <tr r="M139" s="1"/>
      </tp>
      <tp>
        <v>400000000</v>
        <stp/>
        <stp>##V3_BDPV12</stp>
        <stp>QJ787834 Corp</stp>
        <stp>amt_outstanding</stp>
        <stp>[hybrids_03.xlsx]tkrBBG!R116C13</stp>
        <tr r="M116" s="1"/>
      </tp>
      <tp t="s">
        <v>Baa3</v>
        <stp/>
        <stp>##V3_BDPV12</stp>
        <stp>ZQ804479 Corp</stp>
        <stp>rtg_moody</stp>
        <stp>[hybrids_03.xlsx]tkrBBG!R144C18</stp>
        <tr r="R144" s="1"/>
      </tp>
      <tp t="s">
        <v>Ba2</v>
        <stp/>
        <stp>##V3_BDPV12</stp>
        <stp>ZP454068 Corp</stp>
        <stp>rtg_moody</stp>
        <stp>[hybrids_03.xlsx]tkrBBG!R148C18</stp>
        <tr r="R148" s="1"/>
      </tp>
      <tp t="s">
        <v>12/11/2024</v>
        <stp/>
        <stp>##V3_BDPV12</stp>
        <stp>XS1890845875 Corp</stp>
        <stp>nxt_call_dt</stp>
        <stp>[hybrids_03.xlsx]sectorTable!R33C8</stp>
        <tr r="H33" s="3"/>
      </tp>
      <tp>
        <v>311.1961669921875</v>
        <stp/>
        <stp>##V3_BDPV12</stp>
        <stp>AU692498 Corp</stp>
        <stp>blp_i_sprd_mid</stp>
        <stp>[hybrids_03.xlsx]tkrBBG!R79C17</stp>
        <tr r="Q79" s="1"/>
      </tp>
      <tp t="s">
        <v>REPSM 4 1/2 03/25/75</v>
        <stp/>
        <stp>##V3_BDPV12</stp>
        <stp>XS1207058733 Corp</stp>
        <stp>security_name</stp>
        <stp>[hybrids_03.xlsx]sectorTable!R8C5</stp>
        <tr r="E8" s="3"/>
      </tp>
      <tp>
        <v>357.14666748046875</v>
        <stp/>
        <stp>##V3_BDPV12</stp>
        <stp>EK856946 Corp</stp>
        <stp>blp_i_sprd_mid</stp>
        <stp>[hybrids_03.xlsx]tkrBBG!R22C17</stp>
        <tr r="Q22" s="1"/>
      </tp>
      <tp>
        <v>360.888916015625</v>
        <stp/>
        <stp>##V3_BDPV12</stp>
        <stp>EJ606316 Corp</stp>
        <stp>blp_i_sprd_mid</stp>
        <stp>[hybrids_03.xlsx]tkrBBG!R57C17</stp>
        <tr r="Q57" s="1"/>
      </tp>
      <tp>
        <v>341.44174194335938</v>
        <stp/>
        <stp>##V3_BDPV12</stp>
        <stp>EJ516233 Corp</stp>
        <stp>blp_i_sprd_mid</stp>
        <stp>[hybrids_03.xlsx]tkrBBG!R97C17</stp>
        <tr r="Q97" s="1"/>
      </tp>
      <tp t="s">
        <v>CALLABLE</v>
        <stp/>
        <stp>##V3_BDPV12</stp>
        <stp>ZQ804479 Corp</stp>
        <stp>mty_typ</stp>
        <stp>[hybrids_03.xlsx]tkrBBG!R144C11</stp>
        <tr r="K144" s="1"/>
      </tp>
      <tp t="s">
        <v>PERP/CALL</v>
        <stp/>
        <stp>##V3_BDPV12</stp>
        <stp>EK811579 Corp</stp>
        <stp>mty_typ</stp>
        <stp>[hybrids_03.xlsx]tkrBBG!R161C11</stp>
        <tr r="K161" s="1"/>
      </tp>
      <tp>
        <v>1000000000</v>
        <stp/>
        <stp>##V3_BDPV12</stp>
        <stp>QZ730280 Corp</stp>
        <stp>amt_outstanding</stp>
        <stp>[hybrids_03.xlsx]tkrBBG!R44C13</stp>
        <tr r="M44" s="1"/>
      </tp>
      <tp t="s">
        <v>EUR</v>
        <stp/>
        <stp>##V3_BDPV12</stp>
        <stp>XS2035564975 Corp</stp>
        <stp>crncy</stp>
        <stp>[hybrids_03.xlsx]issuerTable!R140C5</stp>
        <tr r="E140" s="5"/>
      </tp>
      <tp t="s">
        <v>PERP/CALL</v>
        <stp/>
        <stp>##V3_BDPV12</stp>
        <stp>ED984069 Corp</stp>
        <stp>mty_typ</stp>
        <stp>[hybrids_03.xlsx]tkrBBG!R189C11</stp>
        <tr r="K189" s="1"/>
      </tp>
      <tp t="s">
        <v>EUR</v>
        <stp/>
        <stp>##V3_BDPV12</stp>
        <stp>XS1501167164 Corp</stp>
        <stp>crncy</stp>
        <stp>[hybrids_03.xlsx]issuerTable!R110C5</stp>
        <tr r="E110" s="5"/>
      </tp>
      <tp t="s">
        <v>CALLABLE</v>
        <stp/>
        <stp>##V3_BDPV12</stp>
        <stp>EK628291 Corp</stp>
        <stp>mty_typ</stp>
        <stp>[hybrids_03.xlsx]tkrBBG!R150C11</stp>
        <tr r="K150" s="1"/>
      </tp>
      <tp t="s">
        <v>CALLABLE</v>
        <stp/>
        <stp>##V3_BDPV12</stp>
        <stp>AW875570 Corp</stp>
        <stp>mty_typ</stp>
        <stp>[hybrids_03.xlsx]tkrBBG!R147C11</stp>
        <tr r="K147" s="1"/>
      </tp>
      <tp>
        <v>400000000</v>
        <stp/>
        <stp>##V3_BDPV12</stp>
        <stp>AZ207973 Corp</stp>
        <stp>amt_outstanding</stp>
        <stp>[hybrids_03.xlsx]tkrBBG!R182C13</stp>
        <tr r="M182" s="1"/>
      </tp>
      <tp>
        <v>300000000</v>
        <stp/>
        <stp>##V3_BDPV12</stp>
        <stp>AM717420 Corp</stp>
        <stp>amt_outstanding</stp>
        <stp>[hybrids_03.xlsx]tkrBBG!R135C13</stp>
        <tr r="M135" s="1"/>
      </tp>
      <tp>
        <v>1000000000</v>
        <stp/>
        <stp>##V3_BDPV12</stp>
        <stp>EK642935 Corp</stp>
        <stp>amt_outstanding</stp>
        <stp>[hybrids_03.xlsx]tkrBBG!R168C13</stp>
        <tr r="M168" s="1"/>
      </tp>
      <tp>
        <v>500000000</v>
        <stp/>
        <stp>##V3_BDPV12</stp>
        <stp>AQ077157 Corp</stp>
        <stp>amt_outstanding</stp>
        <stp>[hybrids_03.xlsx]tkrBBG!R143C13</stp>
        <tr r="M143" s="1"/>
      </tp>
      <tp>
        <v>800000000</v>
        <stp/>
        <stp>##V3_BDPV12</stp>
        <stp>AX076550 Corp</stp>
        <stp>amt_outstanding</stp>
        <stp>[hybrids_03.xlsx]tkrBBG!R126C13</stp>
        <tr r="M126" s="1"/>
      </tp>
      <tp>
        <v>297423999.99999988</v>
        <stp/>
        <stp>##V3_BDPV12</stp>
        <stp>EJ670730 Corp</stp>
        <stp>amt_outstanding</stp>
        <stp>[hybrids_03.xlsx]tkrBBG!R118C13</stp>
        <tr r="M118" s="1"/>
      </tp>
      <tp>
        <v>700000000</v>
        <stp/>
        <stp>##V3_BDPV12</stp>
        <stp>EJ723329 Corp</stp>
        <stp>amt_outstanding</stp>
        <stp>[hybrids_03.xlsx]tkrBBG!R142C13</stp>
        <tr r="M142" s="1"/>
      </tp>
      <tp>
        <v>1000000000</v>
        <stp/>
        <stp>##V3_BDPV12</stp>
        <stp>EK785024 Corp</stp>
        <stp>amt_outstanding</stp>
        <stp>[hybrids_03.xlsx]tkrBBG!R115C13</stp>
        <tr r="M115" s="1"/>
      </tp>
      <tp t="s">
        <v>#N/A N/A</v>
        <stp/>
        <stp>##V3_BDPV12</stp>
        <stp>ZS235422 Corp</stp>
        <stp>rtg_moody</stp>
        <stp>[hybrids_03.xlsx]tkrBBG!R176C18</stp>
        <tr r="R176" s="1"/>
      </tp>
      <tp>
        <v>320.05459594726563</v>
        <stp/>
        <stp>##V3_BDPV12</stp>
        <stp>AL243419 Corp</stp>
        <stp>blp_i_sprd_mid</stp>
        <stp>[hybrids_03.xlsx]tkrBBG!R18C17</stp>
        <tr r="Q18" s="1"/>
      </tp>
      <tp>
        <v>449.07038465169279</v>
        <stp/>
        <stp>##V3_BDPV12</stp>
        <stp>ZR457518 Corp</stp>
        <stp>interval_avg</stp>
        <stp>[hybrids_03.xlsx]sectorTable!R26C31</stp>
        <stp>calc_interval=30d</stp>
        <stp>market_data_override=sp210</stp>
        <tr r="AE26" s="3"/>
      </tp>
      <tp t="s">
        <v>PERP/CALL</v>
        <stp/>
        <stp>##V3_BDPV12</stp>
        <stp>EK588292 Corp</stp>
        <stp>mty_typ</stp>
        <stp>[hybrids_03.xlsx]tkrBBG!R127C11</stp>
        <tr r="K127" s="1"/>
      </tp>
      <tp>
        <v>516.02162095844301</v>
        <stp/>
        <stp>##V3_BDPV12</stp>
        <stp>ZR457518 Corp</stp>
        <stp>interval_avg</stp>
        <stp>[hybrids_03.xlsx]sectorTable!R26C32</stp>
        <stp>calc_interval=90d</stp>
        <stp>market_data_override=sp210</stp>
        <tr r="AF26" s="3"/>
      </tp>
      <tp t="s">
        <v>PERP/CALL</v>
        <stp/>
        <stp>##V3_BDPV12</stp>
        <stp>QZ509895 Corp</stp>
        <stp>mty_typ</stp>
        <stp>[hybrids_03.xlsx]tkrBBG!R184C11</stp>
        <tr r="K184" s="1"/>
      </tp>
      <tp t="s">
        <v>PERP/CALL</v>
        <stp/>
        <stp>##V3_BDPV12</stp>
        <stp>EK523297 Corp</stp>
        <stp>mty_typ</stp>
        <stp>[hybrids_03.xlsx]tkrBBG!R192C11</stp>
        <tr r="K192" s="1"/>
      </tp>
      <tp>
        <v>317360000</v>
        <stp/>
        <stp>##V3_BDPV12</stp>
        <stp>UV323151 Corp</stp>
        <stp>amt_outstanding</stp>
        <stp>[hybrids_03.xlsx]tkrBBG!R113C13</stp>
        <tr r="M113" s="1"/>
      </tp>
      <tp>
        <v>500000000</v>
        <stp/>
        <stp>##V3_BDPV12</stp>
        <stp>EK753416 Corp</stp>
        <stp>amt_outstanding</stp>
        <stp>[hybrids_03.xlsx]tkrBBG!R183C13</stp>
        <tr r="M183" s="1"/>
      </tp>
      <tp>
        <v>1750000000</v>
        <stp/>
        <stp>##V3_BDPV12</stp>
        <stp>EK131372 Corp</stp>
        <stp>amt_outstanding</stp>
        <stp>[hybrids_03.xlsx]tkrBBG!R157C13</stp>
        <tr r="M157" s="1"/>
      </tp>
      <tp>
        <v>1000000000</v>
        <stp/>
        <stp>##V3_BDPV12</stp>
        <stp>AQ026565 Corp</stp>
        <stp>amt_outstanding</stp>
        <stp>[hybrids_03.xlsx]tkrBBG!R124C13</stp>
        <tr r="M124" s="1"/>
      </tp>
      <tp>
        <v>500000000</v>
        <stp/>
        <stp>##V3_BDPV12</stp>
        <stp>EK013966 Corp</stp>
        <stp>amt_outstanding</stp>
        <stp>[hybrids_03.xlsx]tkrBBG!R122C13</stp>
        <tr r="M122" s="1"/>
      </tp>
      <tp>
        <v>900001000</v>
        <stp/>
        <stp>##V3_BDPV12</stp>
        <stp>ZS668300 Corp</stp>
        <stp>amt_outstanding</stp>
        <stp>[hybrids_03.xlsx]tkrBBG!R119C13</stp>
        <tr r="M119" s="1"/>
      </tp>
      <tp t="s">
        <v>#N/A N/A</v>
        <stp/>
        <stp>##V3_BDPV12</stp>
        <stp>UV429459 Corp</stp>
        <stp>rtg_moody</stp>
        <stp>[hybrids_03.xlsx]tkrBBG!R166C18</stp>
        <tr r="R166" s="1"/>
      </tp>
      <tp t="s">
        <v>#N/A N/A</v>
        <stp/>
        <stp>##V3_BDPV12</stp>
        <stp>UV309787 Corp</stp>
        <stp>rtg_moody</stp>
        <stp>[hybrids_03.xlsx]tkrBBG!R191C18</stp>
        <tr r="R191" s="1"/>
      </tp>
      <tp>
        <v>301.57855224609375</v>
        <stp/>
        <stp>##V3_BDPV12</stp>
        <stp>AX960245 Corp</stp>
        <stp>blp_i_sprd_mid</stp>
        <stp>[hybrids_03.xlsx]tkrBBG!R19C17</stp>
        <tr r="Q19" s="1"/>
      </tp>
      <tp>
        <v>361.7596435546875</v>
        <stp/>
        <stp>##V3_BDPV12</stp>
        <stp>AX520482 Corp</stp>
        <stp>blp_i_sprd_mid</stp>
        <stp>[hybrids_03.xlsx]tkrBBG!R74C17</stp>
        <tr r="Q74" s="1"/>
      </tp>
      <tp>
        <v>232.81163024902344</v>
        <stp/>
        <stp>##V3_BDPV12</stp>
        <stp>AW770805 Corp</stp>
        <stp>blp_i_sprd_mid</stp>
        <stp>[hybrids_03.xlsx]tkrBBG!R90C17</stp>
        <tr r="Q90" s="1"/>
      </tp>
      <tp>
        <v>368.1009521484375</v>
        <stp/>
        <stp>##V3_BDPV12</stp>
        <stp>EK814844 Corp</stp>
        <stp>blp_i_sprd_mid</stp>
        <stp>[hybrids_03.xlsx]tkrBBG!R34C17</stp>
        <tr r="Q34" s="1"/>
      </tp>
      <tp>
        <v>367.57467651367188</v>
        <stp/>
        <stp>##V3_BDPV12</stp>
        <stp>EK864970 Corp</stp>
        <stp>blp_i_sprd_mid</stp>
        <stp>[hybrids_03.xlsx]tkrBBG!R56C17</stp>
        <tr r="Q56" s="1"/>
      </tp>
      <tp>
        <v>348.77816772460938</v>
        <stp/>
        <stp>##V3_BDPV12</stp>
        <stp>EJ814840 Corp</stp>
        <stp>blp_i_sprd_mid</stp>
        <stp>[hybrids_03.xlsx]tkrBBG!R54C17</stp>
        <tr r="Q54" s="1"/>
      </tp>
      <tp>
        <v>142.70748901367188</v>
        <stp/>
        <stp>##V3_BDPV12</stp>
        <stp>EJ744879 Corp</stp>
        <stp>blp_i_sprd_mid</stp>
        <stp>[hybrids_03.xlsx]tkrBBG!R87C17</stp>
        <tr r="Q87" s="1"/>
      </tp>
      <tp>
        <v>243.56353759765625</v>
        <stp/>
        <stp>##V3_BDPV12</stp>
        <stp>EJ814830 Corp</stp>
        <stp>blp_i_sprd_mid</stp>
        <stp>[hybrids_03.xlsx]tkrBBG!R53C17</stp>
        <tr r="Q53" s="1"/>
      </tp>
      <tp>
        <v>382.90301513671875</v>
        <stp/>
        <stp>##V3_BDPV12</stp>
        <stp>BG013162 Corp</stp>
        <stp>blp_i_sprd_mid</stp>
        <stp>[hybrids_03.xlsx]tkrBBG!R83C17</stp>
        <tr r="Q83" s="1"/>
      </tp>
      <tp>
        <v>357.11846923828125</v>
        <stp/>
        <stp>##V3_BDPV12</stp>
        <stp>BK123260 Corp</stp>
        <stp>blp_i_sprd_mid</stp>
        <stp>[hybrids_03.xlsx]tkrBBG!R38C17</stp>
        <tr r="Q38" s="1"/>
      </tp>
      <tp>
        <v>202.75999450683594</v>
        <stp/>
        <stp>##V3_BDPV12</stp>
        <stp>EK634166 Corp</stp>
        <stp>blp_i_sprd_mid</stp>
        <stp>[hybrids_03.xlsx]tkrBBG!R11C17</stp>
        <tr r="Q11" s="1"/>
      </tp>
      <tp>
        <v>351.38076782226563</v>
        <stp/>
        <stp>##V3_BDPV12</stp>
        <stp>BK123548 Corp</stp>
        <stp>blp_i_sprd_mid</stp>
        <stp>[hybrids_03.xlsx]tkrBBG!R39C17</stp>
        <tr r="Q39" s="1"/>
      </tp>
      <tp>
        <v>211.28549194335938</v>
        <stp/>
        <stp>##V3_BDPV12</stp>
        <stp>EK024532 Corp</stp>
        <stp>blp_i_sprd_mid</stp>
        <stp>[hybrids_03.xlsx]tkrBBG!R95C17</stp>
        <tr r="Q95" s="1"/>
      </tp>
      <tp>
        <v>349.37689208984375</v>
        <stp/>
        <stp>##V3_BDPV12</stp>
        <stp>EK024568 Corp</stp>
        <stp>blp_i_sprd_mid</stp>
        <stp>[hybrids_03.xlsx]tkrBBG!R98C17</stp>
        <tr r="Q98" s="1"/>
      </tp>
      <tp t="s">
        <v>PERP/CALL</v>
        <stp/>
        <stp>##V3_BDPV12</stp>
        <stp>QZ912649 Corp</stp>
        <stp>mty_typ</stp>
        <stp>[hybrids_03.xlsx]tkrBBG!R178C11</stp>
        <tr r="K178" s="1"/>
      </tp>
      <tp t="s">
        <v>EUR</v>
        <stp/>
        <stp>##V3_BDPV12</stp>
        <stp>XS1501166869 Corp</stp>
        <stp>crncy</stp>
        <stp>[hybrids_03.xlsx]issuerTable!R113C5</stp>
        <tr r="E113" s="5"/>
      </tp>
      <tp>
        <v>500000000</v>
        <stp/>
        <stp>##V3_BDPV12</stp>
        <stp>AX960245 Corp</stp>
        <stp>amt_outstanding</stp>
        <stp>[hybrids_03.xlsx]tkrBBG!R19C13</stp>
        <tr r="M19" s="1"/>
      </tp>
      <tp>
        <v>360.33458620689657</v>
        <stp/>
        <stp>##V3_BDPV12</stp>
        <stp>ZR796682 Corp</stp>
        <stp>interval_avg</stp>
        <stp>[hybrids_03.xlsx]sectorTable!R27C31</stp>
        <stp>calc_interval=30d</stp>
        <stp>market_data_override=sp210</stp>
        <tr r="AE27" s="3"/>
      </tp>
      <tp t="s">
        <v>PERP/CALL</v>
        <stp/>
        <stp>##V3_BDPV12</stp>
        <stp>AL211915 Corp</stp>
        <stp>mty_typ</stp>
        <stp>[hybrids_03.xlsx]tkrBBG!R62C11</stp>
        <tr r="K62" s="1"/>
      </tp>
      <tp>
        <v>418.17289534883713</v>
        <stp/>
        <stp>##V3_BDPV12</stp>
        <stp>ZR796682 Corp</stp>
        <stp>interval_avg</stp>
        <stp>[hybrids_03.xlsx]sectorTable!R27C32</stp>
        <stp>calc_interval=90d</stp>
        <stp>market_data_override=sp210</stp>
        <tr r="AF27" s="3"/>
      </tp>
      <tp t="s">
        <v>EUR</v>
        <stp/>
        <stp>##V3_BDPV12</stp>
        <stp>XS2035564629 Corp</stp>
        <stp>crncy</stp>
        <stp>[hybrids_03.xlsx]issuerTable!R142C5</stp>
        <tr r="E142" s="5"/>
      </tp>
      <tp t="s">
        <v>CALLABLE</v>
        <stp/>
        <stp>##V3_BDPV12</stp>
        <stp>AZ851450 Corp</stp>
        <stp>mty_typ</stp>
        <stp>[hybrids_03.xlsx]tkrBBG!R109C11</stp>
        <tr r="K109" s="1"/>
      </tp>
      <tp t="s">
        <v>PERP/CALL</v>
        <stp/>
        <stp>##V3_BDPV12</stp>
        <stp>EK808355 Corp</stp>
        <stp>mty_typ</stp>
        <stp>[hybrids_03.xlsx]tkrBBG!R165C11</stp>
        <tr r="K165" s="1"/>
      </tp>
      <tp t="s">
        <v>CALLABLE</v>
        <stp/>
        <stp>##V3_BDPV12</stp>
        <stp>EK858851 Corp</stp>
        <stp>mty_typ</stp>
        <stp>[hybrids_03.xlsx]tkrBBG!R111C11</stp>
        <tr r="K111" s="1"/>
      </tp>
      <tp>
        <v>500000000</v>
        <stp/>
        <stp>##V3_BDPV12</stp>
        <stp>AZ208021 Corp</stp>
        <stp>amt_outstanding</stp>
        <stp>[hybrids_03.xlsx]tkrBBG!R13C13</stp>
        <tr r="M13" s="1"/>
      </tp>
      <tp>
        <v>600000000</v>
        <stp/>
        <stp>##V3_BDPV12</stp>
        <stp>ZR796862 Corp</stp>
        <stp>amt_outstanding</stp>
        <stp>[hybrids_03.xlsx]tkrBBG!R85C13</stp>
        <tr r="M85" s="1"/>
      </tp>
      <tp>
        <v>400000000</v>
        <stp/>
        <stp>##V3_BDPV12</stp>
        <stp>AQ713600 Corp</stp>
        <stp>amt_outstanding</stp>
        <stp>[hybrids_03.xlsx]tkrBBG!R179C13</stp>
        <tr r="M179" s="1"/>
      </tp>
      <tp>
        <v>500000000</v>
        <stp/>
        <stp>##V3_BDPV12</stp>
        <stp>ZP659512 Corp</stp>
        <stp>amt_outstanding</stp>
        <stp>[hybrids_03.xlsx]tkrBBG!R177C13</stp>
        <tr r="M177" s="1"/>
      </tp>
      <tp>
        <v>1250000000</v>
        <stp/>
        <stp>##V3_BDPV12</stp>
        <stp>EK131366 Corp</stp>
        <stp>amt_outstanding</stp>
        <stp>[hybrids_03.xlsx]tkrBBG!R151C13</stp>
        <tr r="M151" s="1"/>
      </tp>
      <tp>
        <v>550000000</v>
        <stp/>
        <stp>##V3_BDPV12</stp>
        <stp>ZS108668 Corp</stp>
        <stp>amt_outstanding</stp>
        <stp>[hybrids_03.xlsx]tkrBBG!R187C13</stp>
        <tr r="M187" s="1"/>
      </tp>
      <tp t="s">
        <v>05/08/2024</v>
        <stp/>
        <stp>##V3_BDPV12</stp>
        <stp>XS2035564975 Corp</stp>
        <stp>nxt_call_dt</stp>
        <stp>[hybrids_03.xlsx]sectorTable!R24C7</stp>
        <tr r="G24" s="3"/>
      </tp>
      <tp t="s">
        <v>05/05/2023</v>
        <stp/>
        <stp>##V3_BDPV12</stp>
        <stp>XS1501167164 Corp</stp>
        <stp>nxt_call_dt</stp>
        <stp>[hybrids_03.xlsx]sectorTable!R28C7</stp>
        <tr r="G28" s="3"/>
      </tp>
      <tp>
        <v>205.57980346679688</v>
        <stp/>
        <stp>##V3_BDPV12</stp>
        <stp>AP691131 Corp</stp>
        <stp>blp_i_sprd_mid</stp>
        <stp>[hybrids_03.xlsx]tkrBBG!R24C17</stp>
        <tr r="Q24" s="1"/>
      </tp>
      <tp>
        <v>254.91007995605469</v>
        <stp/>
        <stp>##V3_BDPV12</stp>
        <stp>AQ711148 Corp</stp>
        <stp>blp_i_sprd_mid</stp>
        <stp>[hybrids_03.xlsx]tkrBBG!R88C17</stp>
        <tr r="Q88" s="1"/>
      </tp>
      <tp>
        <v>246.63569641113281</v>
        <stp/>
        <stp>##V3_BDPV12</stp>
        <stp>AZ371883 Corp</stp>
        <stp>blp_i_sprd_mid</stp>
        <stp>[hybrids_03.xlsx]tkrBBG!R91C17</stp>
        <tr r="Q91" s="1"/>
      </tp>
      <tp>
        <v>452.4163818359375</v>
        <stp/>
        <stp>##V3_BDPV12</stp>
        <stp>AL211915 Corp</stp>
        <stp>blp_i_sprd_mid</stp>
        <stp>[hybrids_03.xlsx]tkrBBG!R62C17</stp>
        <tr r="Q62" s="1"/>
      </tp>
      <tp>
        <v>320.62295532226563</v>
        <stp/>
        <stp>##V3_BDPV12</stp>
        <stp>BK122273 Corp</stp>
        <stp>blp_i_sprd_mid</stp>
        <stp>[hybrids_03.xlsx]tkrBBG!R37C17</stp>
        <tr r="Q37" s="1"/>
      </tp>
      <tp>
        <v>226.51866149902344</v>
        <stp/>
        <stp>##V3_BDPV12</stp>
        <stp>EK755342 Corp</stp>
        <stp>blp_i_sprd_mid</stp>
        <stp>[hybrids_03.xlsx]tkrBBG!R46C17</stp>
        <tr r="Q46" s="1"/>
      </tp>
      <tp>
        <v>156.582763671875</v>
        <stp/>
        <stp>##V3_BDPV12</stp>
        <stp>EK755354 Corp</stp>
        <stp>blp_i_sprd_mid</stp>
        <stp>[hybrids_03.xlsx]tkrBBG!R42C17</stp>
        <tr r="Q42" s="1"/>
      </tp>
      <tp>
        <v>186.48274230957031</v>
        <stp/>
        <stp>##V3_BDPV12</stp>
        <stp>EK545606 Corp</stp>
        <stp>blp_i_sprd_mid</stp>
        <stp>[hybrids_03.xlsx]tkrBBG!R15C17</stp>
        <tr r="Q15" s="1"/>
      </tp>
      <tp t="s">
        <v>PERP/CALL</v>
        <stp/>
        <stp>##V3_BDPV12</stp>
        <stp>AN880322 Corp</stp>
        <stp>mty_typ</stp>
        <stp>[hybrids_03.xlsx]tkrBBG!R153C11</stp>
        <tr r="K153" s="1"/>
      </tp>
      <tp t="s">
        <v>PERP/CALL</v>
        <stp/>
        <stp>##V3_BDPV12</stp>
        <stp>AM888722 Corp</stp>
        <stp>mty_typ</stp>
        <stp>[hybrids_03.xlsx]tkrBBG!R114C11</stp>
        <tr r="K114" s="1"/>
      </tp>
      <tp t="s">
        <v>PERP/CALL</v>
        <stp/>
        <stp>##V3_BDPV12</stp>
        <stp>EJ744879 Corp</stp>
        <stp>mty_typ</stp>
        <stp>[hybrids_03.xlsx]tkrBBG!R87C11</stp>
        <tr r="K87" s="1"/>
      </tp>
      <tp t="s">
        <v>PERP/CALL</v>
        <stp/>
        <stp>##V3_BDPV12</stp>
        <stp>BK293686 Corp</stp>
        <stp>mty_typ</stp>
        <stp>[hybrids_03.xlsx]tkrBBG!R138C11</stp>
        <tr r="K138" s="1"/>
      </tp>
      <tp t="s">
        <v>PERP/CALL</v>
        <stp/>
        <stp>##V3_BDPV12</stp>
        <stp>BK290986 Corp</stp>
        <stp>mty_typ</stp>
        <stp>[hybrids_03.xlsx]tkrBBG!R136C11</stp>
        <tr r="K136" s="1"/>
      </tp>
      <tp t="s">
        <v>CALLABLE</v>
        <stp/>
        <stp>##V3_BDPV12</stp>
        <stp>QJ201811 Corp</stp>
        <stp>mty_typ</stp>
        <stp>[hybrids_03.xlsx]tkrBBG!R51C11</stp>
        <tr r="K51" s="1"/>
      </tp>
      <tp t="s">
        <v>CALLABLE</v>
        <stp/>
        <stp>##V3_BDPV12</stp>
        <stp>QJ201812 Corp</stp>
        <stp>mty_typ</stp>
        <stp>[hybrids_03.xlsx]tkrBBG!R50C11</stp>
        <tr r="K50" s="1"/>
      </tp>
      <tp t="s">
        <v>PERP/CALL</v>
        <stp/>
        <stp>##V3_BDPV12</stp>
        <stp>AN880326 Corp</stp>
        <stp>mty_typ</stp>
        <stp>[hybrids_03.xlsx]tkrBBG!R158C11</stp>
        <tr r="K158" s="1"/>
      </tp>
      <tp t="s">
        <v>PERP/CALL</v>
        <stp/>
        <stp>##V3_BDPV12</stp>
        <stp>EK856946 Corp</stp>
        <stp>mty_typ</stp>
        <stp>[hybrids_03.xlsx]tkrBBG!R22C11</stp>
        <tr r="K22" s="1"/>
      </tp>
      <tp t="s">
        <v>CALLABLE</v>
        <stp/>
        <stp>##V3_BDPV12</stp>
        <stp>EJ814840 Corp</stp>
        <stp>mty_typ</stp>
        <stp>[hybrids_03.xlsx]tkrBBG!R54C11</stp>
        <tr r="K54" s="1"/>
      </tp>
      <tp t="s">
        <v>PERP/CALL</v>
        <stp/>
        <stp>##V3_BDPV12</stp>
        <stp>BJ980938 Corp</stp>
        <stp>mty_typ</stp>
        <stp>[hybrids_03.xlsx]tkrBBG!R160C11</stp>
        <tr r="K160" s="1"/>
      </tp>
      <tp t="s">
        <v>EUR</v>
        <stp/>
        <stp>##V3_BDPV12</stp>
        <stp>XS1044811591 Corp</stp>
        <stp>crncy</stp>
        <stp>[hybrids_03.xlsx]issuerTable!R137C5</stp>
        <tr r="E137" s="5"/>
      </tp>
      <tp t="s">
        <v>CALLABLE</v>
        <stp/>
        <stp>##V3_BDPV12</stp>
        <stp>EK864970 Corp</stp>
        <stp>mty_typ</stp>
        <stp>[hybrids_03.xlsx]tkrBBG!R56C11</stp>
        <tr r="K56" s="1"/>
      </tp>
      <tp t="s">
        <v>PERP/CALL</v>
        <stp/>
        <stp>##V3_BDPV12</stp>
        <stp>BK115993 Corp</stp>
        <stp>mty_typ</stp>
        <stp>[hybrids_03.xlsx]tkrBBG!R40C11</stp>
        <tr r="K40" s="1"/>
      </tp>
      <tp>
        <v>1000000000</v>
        <stp/>
        <stp>##V3_BDPV12</stp>
        <stp>AZ207706 Corp</stp>
        <stp>amt_outstanding</stp>
        <stp>[hybrids_03.xlsx]tkrBBG!R14C13</stp>
        <tr r="M14" s="1"/>
      </tp>
      <tp t="s">
        <v>PERP/CALL</v>
        <stp/>
        <stp>##V3_BDPV12</stp>
        <stp>EK821917 Corp</stp>
        <stp>mty_typ</stp>
        <stp>[hybrids_03.xlsx]tkrBBG!R92C11</stp>
        <tr r="K92" s="1"/>
      </tp>
      <tp t="s">
        <v>CALLABLE</v>
        <stp/>
        <stp>##V3_BDPV12</stp>
        <stp>QJ190880 Corp</stp>
        <stp>mty_typ</stp>
        <stp>[hybrids_03.xlsx]tkrBBG!R49C11</stp>
        <tr r="K49" s="1"/>
      </tp>
      <tp t="s">
        <v>CALLABLE</v>
        <stp/>
        <stp>##V3_BDPV12</stp>
        <stp>EJ814830 Corp</stp>
        <stp>mty_typ</stp>
        <stp>[hybrids_03.xlsx]tkrBBG!R53C11</stp>
        <tr r="K53" s="1"/>
      </tp>
      <tp>
        <v>300000000</v>
        <stp/>
        <stp>##V3_BDPV12</stp>
        <stp>ZS235422 Corp</stp>
        <stp>amt_outstanding</stp>
        <stp>[hybrids_03.xlsx]tkrBBG!R176C13</stp>
        <tr r="M176" s="1"/>
      </tp>
      <tp>
        <v>500000000</v>
        <stp/>
        <stp>##V3_BDPV12</stp>
        <stp>AR936992 Corp</stp>
        <stp>amt_outstanding</stp>
        <stp>[hybrids_03.xlsx]tkrBBG!R171C13</stp>
        <tr r="M171" s="1"/>
      </tp>
      <tp>
        <v>1250000000</v>
        <stp/>
        <stp>##V3_BDPV12</stp>
        <stp>AT214421 Corp</stp>
        <stp>amt_outstanding</stp>
        <stp>[hybrids_03.xlsx]tkrBBG!R155C13</stp>
        <tr r="M155" s="1"/>
      </tp>
      <tp>
        <v>232936000</v>
        <stp/>
        <stp>##V3_BDPV12</stp>
        <stp>AZ920495 Corp</stp>
        <stp>amt_outstanding</stp>
        <stp>[hybrids_03.xlsx]tkrBBG!R194C13</stp>
        <tr r="M194" s="1"/>
      </tp>
      <tp>
        <v>700000000</v>
        <stp/>
        <stp>##V3_BDPV12</stp>
        <stp>AR810587 Corp</stp>
        <stp>amt_outstanding</stp>
        <stp>[hybrids_03.xlsx]tkrBBG!R125C13</stp>
        <tr r="M125" s="1"/>
      </tp>
      <tp>
        <v>500000000</v>
        <stp/>
        <stp>##V3_BDPV12</stp>
        <stp>AZ576858 Corp</stp>
        <stp>amt_outstanding</stp>
        <stp>[hybrids_03.xlsx]tkrBBG!R180C13</stp>
        <tr r="M180" s="1"/>
      </tp>
      <tp>
        <v>0</v>
        <stp/>
        <stp>##V3_BDPV12</stp>
        <stp>UV785974 Corp</stp>
        <stp>amt_outstanding</stp>
        <stp>[hybrids_03.xlsx]tkrBBG!R146C13</stp>
        <tr r="M146" s="1"/>
      </tp>
      <tp t="s">
        <v>07/02/2024</v>
        <stp/>
        <stp>##V3_BDPV12</stp>
        <stp>XS1028599287 Corp</stp>
        <stp>nxt_call_dt</stp>
        <stp>[hybrids_03.xlsx]sectorTable!R15C7</stp>
        <tr r="G15" s="3"/>
      </tp>
      <tp>
        <v>399.46502685546875</v>
        <stp/>
        <stp>##V3_BDPV12</stp>
        <stp>AX916964 Corp</stp>
        <stp>blp_i_sprd_mid</stp>
        <stp>[hybrids_03.xlsx]tkrBBG!R82C17</stp>
        <tr r="Q82" s="1"/>
      </tp>
      <tp>
        <v>290.67770385742188</v>
        <stp/>
        <stp>##V3_BDPV12</stp>
        <stp>AR776117 Corp</stp>
        <stp>blp_i_sprd_mid</stp>
        <stp>[hybrids_03.xlsx]tkrBBG!R31C17</stp>
        <tr r="Q31" s="1"/>
      </tp>
      <tp>
        <v>335.66351318359375</v>
        <stp/>
        <stp>##V3_BDPV12</stp>
        <stp>BK115993 Corp</stp>
        <stp>blp_i_sprd_mid</stp>
        <stp>[hybrids_03.xlsx]tkrBBG!R40C17</stp>
        <tr r="Q40" s="1"/>
      </tp>
      <tp>
        <v>277.18984985351563</v>
        <stp/>
        <stp>##V3_BDPV12</stp>
        <stp>AN206662 Corp</stp>
        <stp>blp_i_sprd_mid</stp>
        <stp>[hybrids_03.xlsx]tkrBBG!R93C17</stp>
        <tr r="Q93" s="1"/>
      </tp>
      <tp>
        <v>408.3079833984375</v>
        <stp/>
        <stp>##V3_BDPV12</stp>
        <stp>BJ815149 Corp</stp>
        <stp>blp_i_sprd_mid</stp>
        <stp>[hybrids_03.xlsx]tkrBBG!R36C17</stp>
        <tr r="Q36" s="1"/>
      </tp>
      <tp>
        <v>1300000000</v>
        <stp/>
        <stp>##V3_BDPV12</stp>
        <stp>AX520482 Corp</stp>
        <stp>amt_outstanding</stp>
        <stp>[hybrids_03.xlsx]tkrBBG!R74C13</stp>
        <tr r="M74" s="1"/>
      </tp>
      <tp t="s">
        <v>PERP/CALL</v>
        <stp/>
        <stp>##V3_BDPV12</stp>
        <stp>AO262498 Corp</stp>
        <stp>mty_typ</stp>
        <stp>[hybrids_03.xlsx]tkrBBG!R195C11</stp>
        <tr r="K195" s="1"/>
      </tp>
      <tp t="s">
        <v>CALLABLE</v>
        <stp/>
        <stp>##V3_BDPV12</stp>
        <stp>ZP989429 Corp</stp>
        <stp>mty_typ</stp>
        <stp>[hybrids_03.xlsx]tkrBBG!R172C11</stp>
        <tr r="K172" s="1"/>
      </tp>
      <tp t="s">
        <v>CALLABLE</v>
        <stp/>
        <stp>##V3_BDPV12</stp>
        <stp>EK814844 Corp</stp>
        <stp>mty_typ</stp>
        <stp>[hybrids_03.xlsx]tkrBBG!R34C11</stp>
        <tr r="K34" s="1"/>
      </tp>
      <tp t="s">
        <v>CALLABLE</v>
        <stp/>
        <stp>##V3_BDPV12</stp>
        <stp>EK825033 Corp</stp>
        <stp>mty_typ</stp>
        <stp>[hybrids_03.xlsx]tkrBBG!R129C11</stp>
        <tr r="K129" s="1"/>
      </tp>
      <tp>
        <v>1250000000</v>
        <stp/>
        <stp>##V3_BDPV12</stp>
        <stp>AU669900 Corp</stp>
        <stp>amt_outstanding</stp>
        <stp>[hybrids_03.xlsx]tkrBBG!R96C13</stp>
        <tr r="M96" s="1"/>
      </tp>
      <tp>
        <v>400000000</v>
        <stp/>
        <stp>##V3_BDPV12</stp>
        <stp>AZ018655 Corp</stp>
        <stp>amt_outstanding</stp>
        <stp>[hybrids_03.xlsx]tkrBBG!R16C13</stp>
        <tr r="M16" s="1"/>
      </tp>
      <tp t="s">
        <v>PERP/CALL</v>
        <stp/>
        <stp>##V3_BDPV12</stp>
        <stp>EK811633 Corp</stp>
        <stp>mty_typ</stp>
        <stp>[hybrids_03.xlsx]tkrBBG!R152C11</stp>
        <tr r="K152" s="1"/>
      </tp>
      <tp t="s">
        <v>PERP/CALL</v>
        <stp/>
        <stp>##V3_BDPV12</stp>
        <stp>AN964724 Corp</stp>
        <stp>mty_typ</stp>
        <stp>[hybrids_03.xlsx]tkrBBG!R181C11</stp>
        <tr r="K181" s="1"/>
      </tp>
      <tp t="s">
        <v>PERP/CALL</v>
        <stp/>
        <stp>##V3_BDPV12</stp>
        <stp>AS256491 Corp</stp>
        <stp>mty_typ</stp>
        <stp>[hybrids_03.xlsx]tkrBBG!R185C11</stp>
        <tr r="K185" s="1"/>
      </tp>
      <tp t="s">
        <v>PERP/CALL</v>
        <stp/>
        <stp>##V3_BDPV12</stp>
        <stp>UV309787 Corp</stp>
        <stp>mty_typ</stp>
        <stp>[hybrids_03.xlsx]tkrBBG!R191C11</stp>
        <tr r="K191" s="1"/>
      </tp>
      <tp>
        <v>1500000000</v>
        <stp/>
        <stp>##V3_BDPV12</stp>
        <stp>AX895488 Corp</stp>
        <stp>amt_outstanding</stp>
        <stp>[hybrids_03.xlsx]tkrBBG!R45C13</stp>
        <tr r="M45" s="1"/>
      </tp>
      <tp t="s">
        <v>CALLABLE</v>
        <stp/>
        <stp>##V3_BDPV12</stp>
        <stp>EJ817236 Corp</stp>
        <stp>mty_typ</stp>
        <stp>[hybrids_03.xlsx]tkrBBG!R121C11</stp>
        <tr r="K121" s="1"/>
      </tp>
      <tp>
        <v>1000000000</v>
        <stp/>
        <stp>##V3_BDPV12</stp>
        <stp>QZ498658 Corp</stp>
        <stp>amt_outstanding</stp>
        <stp>[hybrids_03.xlsx]tkrBBG!R70C13</stp>
        <tr r="M70" s="1"/>
      </tp>
      <tp>
        <v>700000000</v>
        <stp/>
        <stp>##V3_BDPV12</stp>
        <stp>AU216832 Corp</stp>
        <stp>amt_outstanding</stp>
        <stp>[hybrids_03.xlsx]tkrBBG!R149C13</stp>
        <tr r="M149" s="1"/>
      </tp>
      <tp>
        <v>750000000</v>
        <stp/>
        <stp>##V3_BDPV12</stp>
        <stp>EK024610 Corp</stp>
        <stp>amt_outstanding</stp>
        <stp>[hybrids_03.xlsx]tkrBBG!R101C13</stp>
        <tr r="M101" s="1"/>
      </tp>
      <tp>
        <v>1000000000</v>
        <stp/>
        <stp>##V3_BDPV12</stp>
        <stp>EK117900 Corp</stp>
        <stp>amt_outstanding</stp>
        <stp>[hybrids_03.xlsx]tkrBBG!R105C13</stp>
        <tr r="M105" s="1"/>
      </tp>
      <tp>
        <v>1000000000</v>
        <stp/>
        <stp>##V3_BDPV12</stp>
        <stp>EK117900 Corp</stp>
        <stp>amt_outstanding</stp>
        <stp>[hybrids_03.xlsx]tkrBBG!R104C13</stp>
        <tr r="M104" s="1"/>
      </tp>
      <tp>
        <v>300000000</v>
        <stp/>
        <stp>##V3_BDPV12</stp>
        <stp>QZ677477 Corp</stp>
        <stp>amt_outstanding</stp>
        <stp>[hybrids_03.xlsx]tkrBBG!R110C13</stp>
        <tr r="M110" s="1"/>
      </tp>
      <tp>
        <v>500000000</v>
        <stp/>
        <stp>##V3_BDPV12</stp>
        <stp>ZQ258633 Corp</stp>
        <stp>amt_outstanding</stp>
        <stp>[hybrids_03.xlsx]tkrBBG!R164C13</stp>
        <tr r="M164" s="1"/>
      </tp>
      <tp>
        <v>500000000</v>
        <stp/>
        <stp>##V3_BDPV12</stp>
        <stp>AZ851393 Corp</stp>
        <stp>amt_outstanding</stp>
        <stp>[hybrids_03.xlsx]tkrBBG!R107C13</stp>
        <tr r="M107" s="1"/>
      </tp>
      <tp>
        <v>1500000000</v>
        <stp/>
        <stp>##V3_BDPV12</stp>
        <stp>AT214434 Corp</stp>
        <stp>amt_outstanding</stp>
        <stp>[hybrids_03.xlsx]tkrBBG!R159C13</stp>
        <tr r="M159" s="1"/>
      </tp>
      <tp>
        <v>450000000</v>
        <stp/>
        <stp>##V3_BDPV12</stp>
        <stp>EK824997 Corp</stp>
        <stp>amt_outstanding</stp>
        <stp>[hybrids_03.xlsx]tkrBBG!R130C13</stp>
        <tr r="M130" s="1"/>
      </tp>
      <tp>
        <v>800000000</v>
        <stp/>
        <stp>##V3_BDPV12</stp>
        <stp>ZQ578143 Corp</stp>
        <stp>amt_outstanding</stp>
        <stp>[hybrids_03.xlsx]tkrBBG!R175C13</stp>
        <tr r="M175" s="1"/>
      </tp>
      <tp>
        <v>500000000</v>
        <stp/>
        <stp>##V3_BDPV12</stp>
        <stp>UV429459 Corp</stp>
        <stp>amt_outstanding</stp>
        <stp>[hybrids_03.xlsx]tkrBBG!R166C13</stp>
        <tr r="M166" s="1"/>
      </tp>
      <tp>
        <v>750000000</v>
        <stp/>
        <stp>##V3_BDPV12</stp>
        <stp>EK768069 Corp</stp>
        <stp>amt_outstanding</stp>
        <stp>[hybrids_03.xlsx]tkrBBG!R134C13</stp>
        <tr r="M134" s="1"/>
      </tp>
      <tp>
        <v>192.24560546875</v>
        <stp/>
        <stp>##V3_BDPV12</stp>
        <stp>AR887333 Corp</stp>
        <stp>blp_i_sprd_mid</stp>
        <stp>[hybrids_03.xlsx]tkrBBG!R25C17</stp>
        <tr r="Q25" s="1"/>
      </tp>
      <tp>
        <v>244.17184448242188</v>
        <stp/>
        <stp>##V3_BDPV12</stp>
        <stp>AZ207706 Corp</stp>
        <stp>blp_i_sprd_mid</stp>
        <stp>[hybrids_03.xlsx]tkrBBG!R14C17</stp>
        <tr r="Q14" s="1"/>
      </tp>
      <tp>
        <v>151.92535400390625</v>
        <stp/>
        <stp>##V3_BDPV12</stp>
        <stp>BJ924355 Corp</stp>
        <stp>blp_i_sprd_mid</stp>
        <stp>[hybrids_03.xlsx]tkrBBG!R27C17</stp>
        <tr r="Q27" s="1"/>
      </tp>
      <tp>
        <v>233.08833312988281</v>
        <stp/>
        <stp>##V3_BDPV12</stp>
        <stp>EK293278 Corp</stp>
        <stp>blp_i_sprd_mid</stp>
        <stp>[hybrids_03.xlsx]tkrBBG!R89C17</stp>
        <tr r="Q89" s="1"/>
      </tp>
      <tp t="s">
        <v>SOLBBB 5.869 PERP</v>
        <stp/>
        <stp>##V3_BDPV12</stp>
        <stp>XS1323897725 Corp</stp>
        <stp>security_name</stp>
        <stp>[hybrids_03.xlsx]sectorTable!R4C6</stp>
        <tr r="F4" s="3"/>
      </tp>
      <tp>
        <v>250.75576782226563</v>
        <stp/>
        <stp>##V3_BDPV12</stp>
        <stp>EK803079 Corp</stp>
        <stp>blp_i_sprd_mid</stp>
        <stp>[hybrids_03.xlsx]tkrBBG!R33C17</stp>
        <tr r="Q33" s="1"/>
      </tp>
      <tp>
        <v>385.14608764648438</v>
        <stp/>
        <stp>##V3_BDPV12</stp>
        <stp>BJ814648 Corp</stp>
        <stp>blp_i_sprd_mid</stp>
        <stp>[hybrids_03.xlsx]tkrBBG!R35C17</stp>
        <tr r="Q35" s="1"/>
      </tp>
      <tp>
        <v>353.89019775390625</v>
        <stp/>
        <stp>##V3_BDPV12</stp>
        <stp>EK143492 Corp</stp>
        <stp>blp_i_sprd_mid</stp>
        <stp>[hybrids_03.xlsx]tkrBBG!R73C17</stp>
        <tr r="Q73" s="1"/>
      </tp>
      <tp t="s">
        <v>EUR</v>
        <stp/>
        <stp>##V3_BDPV12</stp>
        <stp>XS1195201931 Corp</stp>
        <stp>crncy</stp>
        <stp>[hybrids_03.xlsx]issuerTable!R108C5</stp>
        <tr r="E108" s="5"/>
      </tp>
      <tp>
        <v>289.80526744186028</v>
        <stp/>
        <stp>##V3_BDPV12</stp>
        <stp>ZR363806 Corp</stp>
        <stp>interval_avg</stp>
        <stp>[hybrids_03.xlsx]sectorTable!R19C32</stp>
        <stp>calc_interval=90d</stp>
        <stp>market_data_override=sp210</stp>
        <tr r="AF19" s="3"/>
      </tp>
      <tp t="s">
        <v>PERP/CALL</v>
        <stp/>
        <stp>##V3_BDPV12</stp>
        <stp>EJ811600 Corp</stp>
        <stp>mty_typ</stp>
        <stp>[hybrids_03.xlsx]tkrBBG!R154C11</stp>
        <tr r="K154" s="1"/>
      </tp>
      <tp t="s">
        <v>EUR</v>
        <stp/>
        <stp>##V3_BDPV12</stp>
        <stp>XS2196328608 Corp</stp>
        <stp>crncy</stp>
        <stp>[hybrids_03.xlsx]issuerTable!R141C5</stp>
        <tr r="E141" s="5"/>
      </tp>
      <tp>
        <v>1000000000</v>
        <stp/>
        <stp>##V3_BDPV12</stp>
        <stp>AW770805 Corp</stp>
        <stp>amt_outstanding</stp>
        <stp>[hybrids_03.xlsx]tkrBBG!R90C13</stp>
        <tr r="M90" s="1"/>
      </tp>
      <tp t="s">
        <v>PERP/CALL</v>
        <stp/>
        <stp>##V3_BDPV12</stp>
        <stp>AS146490 Corp</stp>
        <stp>mty_typ</stp>
        <stp>[hybrids_03.xlsx]tkrBBG!R170C11</stp>
        <tr r="K170" s="1"/>
      </tp>
      <tp>
        <v>213.80151724137932</v>
        <stp/>
        <stp>##V3_BDPV12</stp>
        <stp>ZR363806 Corp</stp>
        <stp>interval_avg</stp>
        <stp>[hybrids_03.xlsx]sectorTable!R19C31</stp>
        <stp>calc_interval=30d</stp>
        <stp>market_data_override=sp210</stp>
        <tr r="AE19" s="3"/>
      </tp>
      <tp>
        <v>1500000000</v>
        <stp/>
        <stp>##V3_BDPV12</stp>
        <stp>EK027221 Corp</stp>
        <stp>amt_outstanding</stp>
        <stp>[hybrids_03.xlsx]tkrBBG!R103C13</stp>
        <tr r="M103" s="1"/>
      </tp>
      <tp>
        <v>500000000</v>
        <stp/>
        <stp>##V3_BDPV12</stp>
        <stp>AR008123 Corp</stp>
        <stp>amt_outstanding</stp>
        <stp>[hybrids_03.xlsx]tkrBBG!R140C13</stp>
        <tr r="M140" s="1"/>
      </tp>
      <tp>
        <v>1250000000</v>
        <stp/>
        <stp>##V3_BDPV12</stp>
        <stp>EJ516173 Corp</stp>
        <stp>amt_outstanding</stp>
        <stp>[hybrids_03.xlsx]tkrBBG!R100C13</stp>
        <tr r="M100" s="1"/>
      </tp>
      <tp>
        <v>725000000</v>
        <stp/>
        <stp>##V3_BDPV12</stp>
        <stp>QZ716550 Corp</stp>
        <stp>amt_outstanding</stp>
        <stp>[hybrids_03.xlsx]tkrBBG!R106C13</stp>
        <tr r="M106" s="1"/>
      </tp>
      <tp>
        <v>800000000</v>
        <stp/>
        <stp>##V3_BDPV12</stp>
        <stp>AM679347 Corp</stp>
        <stp>amt_outstanding</stp>
        <stp>[hybrids_03.xlsx]tkrBBG!R193C13</stp>
        <tr r="M193" s="1"/>
      </tp>
      <tp>
        <v>1000000000</v>
        <stp/>
        <stp>##V3_BDPV12</stp>
        <stp>EJ575377 Corp</stp>
        <stp>amt_outstanding</stp>
        <stp>[hybrids_03.xlsx]tkrBBG!R133C13</stp>
        <tr r="M133" s="1"/>
      </tp>
      <tp>
        <v>750000000</v>
        <stp/>
        <stp>##V3_BDPV12</stp>
        <stp>AS640440 Corp</stp>
        <stp>amt_outstanding</stp>
        <stp>[hybrids_03.xlsx]tkrBBG!R120C13</stp>
        <tr r="M120" s="1"/>
      </tp>
      <tp>
        <v>300000000</v>
        <stp/>
        <stp>##V3_BDPV12</stp>
        <stp>AX691342 Corp</stp>
        <stp>amt_outstanding</stp>
        <stp>[hybrids_03.xlsx]tkrBBG!R188C13</stp>
        <tr r="M188" s="1"/>
      </tp>
      <tp>
        <v>2097614000</v>
        <stp/>
        <stp>##V3_BDPV12</stp>
        <stp>EJ530879 Corp</stp>
        <stp>amt_outstanding</stp>
        <stp>[hybrids_03.xlsx]tkrBBG!R102C13</stp>
        <tr r="M102" s="1"/>
      </tp>
      <tp>
        <v>750000000</v>
        <stp/>
        <stp>##V3_BDPV12</stp>
        <stp>ZP454068 Corp</stp>
        <stp>amt_outstanding</stp>
        <stp>[hybrids_03.xlsx]tkrBBG!R148C13</stp>
        <tr r="M148" s="1"/>
      </tp>
      <tp t="s">
        <v>Baa3</v>
        <stp/>
        <stp>##V3_BDPV12</stp>
        <stp>QZ509895 Corp</stp>
        <stp>rtg_moody</stp>
        <stp>[hybrids_03.xlsx]tkrBBG!R184C18</stp>
        <tr r="R184" s="1"/>
      </tp>
      <tp>
        <v>305.66424560546875</v>
        <stp/>
        <stp>##V3_BDPV12</stp>
        <stp>AU654481 Corp</stp>
        <stp>blp_i_sprd_mid</stp>
        <stp>[hybrids_03.xlsx]tkrBBG!R78C17</stp>
        <tr r="Q78" s="1"/>
      </tp>
      <tp>
        <v>337.9415283203125</v>
        <stp/>
        <stp>##V3_BDPV12</stp>
        <stp>AU654475 Corp</stp>
        <stp>blp_i_sprd_mid</stp>
        <stp>[hybrids_03.xlsx]tkrBBG!R80C17</stp>
        <tr r="Q80" s="1"/>
      </tp>
      <tp>
        <v>244.11244201660156</v>
        <stp/>
        <stp>##V3_BDPV12</stp>
        <stp>AQ234625 Corp</stp>
        <stp>blp_i_sprd_mid</stp>
        <stp>[hybrids_03.xlsx]tkrBBG!R71C17</stp>
        <tr r="Q71" s="1"/>
      </tp>
      <tp t="s">
        <v>#N/A N/A</v>
        <stp/>
        <stp>##V3_BDPV12</stp>
        <stp>AU654357 Corp</stp>
        <stp>blp_i_sprd_mid</stp>
        <stp>[hybrids_03.xlsx]tkrBBG!R81C17</stp>
        <tr r="Q81" s="1"/>
      </tp>
      <tp t="s">
        <v>CALLABLE</v>
        <stp/>
        <stp>##V3_BDPV12</stp>
        <stp>BK184880 Corp</stp>
        <stp>mty_typ</stp>
        <stp>[hybrids_03.xlsx]tkrBBG!R108C11</stp>
        <tr r="K108" s="1"/>
      </tp>
      <tp t="s">
        <v>CALLABLE</v>
        <stp/>
        <stp>##V3_BDPV12</stp>
        <stp>AO971106 Corp</stp>
        <stp>mty_typ</stp>
        <stp>[hybrids_03.xlsx]tkrBBG!R173C11</stp>
        <tr r="K173" s="1"/>
      </tp>
      <tp t="s">
        <v>PERP/CALL</v>
        <stp/>
        <stp>##V3_BDPV12</stp>
        <stp>BJ980509 Corp</stp>
        <stp>mty_typ</stp>
        <stp>[hybrids_03.xlsx]tkrBBG!R156C11</stp>
        <tr r="K156" s="1"/>
      </tp>
      <tp t="s">
        <v>EUR</v>
        <stp/>
        <stp>##V3_BDPV12</stp>
        <stp>XS1974787480 Corp</stp>
        <stp>crncy</stp>
        <stp>[hybrids_03.xlsx]issuerTable!R111C5</stp>
        <tr r="E111" s="5"/>
      </tp>
      <tp t="s">
        <v>PERP/CALL</v>
        <stp/>
        <stp>##V3_BDPV12</stp>
        <stp>EJ891119 Corp</stp>
        <stp>mty_typ</stp>
        <stp>[hybrids_03.xlsx]tkrBBG!R190C11</stp>
        <tr r="K190" s="1"/>
      </tp>
      <tp>
        <v>1500000000</v>
        <stp/>
        <stp>##V3_BDPV12</stp>
        <stp>QZ730458 Corp</stp>
        <stp>amt_outstanding</stp>
        <stp>[hybrids_03.xlsx]tkrBBG!R47C13</stp>
        <tr r="M47" s="1"/>
      </tp>
      <tp>
        <v>1750000000</v>
        <stp/>
        <stp>##V3_BDPV12</stp>
        <stp>AO262515 Corp</stp>
        <stp>amt_outstanding</stp>
        <stp>[hybrids_03.xlsx]tkrBBG!R196C13</stp>
        <tr r="M196" s="1"/>
      </tp>
      <tp>
        <v>750000000</v>
        <stp/>
        <stp>##V3_BDPV12</stp>
        <stp>ZR363807 Corp</stp>
        <stp>amt_outstanding</stp>
        <stp>[hybrids_03.xlsx]tkrBBG!R132C13</stp>
        <tr r="M132" s="1"/>
      </tp>
      <tp>
        <v>500000000</v>
        <stp/>
        <stp>##V3_BDPV12</stp>
        <stp>ZR363806 Corp</stp>
        <stp>amt_outstanding</stp>
        <stp>[hybrids_03.xlsx]tkrBBG!R131C13</stp>
        <tr r="M131" s="1"/>
      </tp>
      <tp>
        <v>1250000000</v>
        <stp/>
        <stp>##V3_BDPV12</stp>
        <stp>AS146424 Corp</stp>
        <stp>amt_outstanding</stp>
        <stp>[hybrids_03.xlsx]tkrBBG!R169C13</stp>
        <tr r="M169" s="1"/>
      </tp>
      <tp t="s">
        <v>Baa3</v>
        <stp/>
        <stp>##V3_BDPV12</stp>
        <stp>ZR363807 Corp</stp>
        <stp>rtg_moody</stp>
        <stp>[hybrids_03.xlsx]tkrBBG!R132C18</stp>
        <tr r="R132" s="1"/>
      </tp>
      <tp t="s">
        <v>Baa3</v>
        <stp/>
        <stp>##V3_BDPV12</stp>
        <stp>ZR363806 Corp</stp>
        <stp>rtg_moody</stp>
        <stp>[hybrids_03.xlsx]tkrBBG!R131C18</stp>
        <tr r="R131" s="1"/>
      </tp>
      <tp>
        <v>194.24299621582031</v>
        <stp/>
        <stp>##V3_BDPV12</stp>
        <stp>LW068019 Corp</stp>
        <stp>blp_i_sprd_mid</stp>
        <stp>[hybrids_03.xlsx]tkrBBG!R43C17</stp>
        <tr r="Q43" s="1"/>
      </tp>
      <tp>
        <v>220.21142578125</v>
        <stp/>
        <stp>##V3_BDPV12</stp>
        <stp>AX895488 Corp</stp>
        <stp>blp_i_sprd_mid</stp>
        <stp>[hybrids_03.xlsx]tkrBBG!R45C17</stp>
        <tr r="Q45" s="1"/>
      </tp>
      <tp t="s">
        <v>GYCGR 3 3/4 PERP</v>
        <stp/>
        <stp>##V3_BDPV12</stp>
        <stp>XS1191320297 Corp</stp>
        <stp>security_name</stp>
        <stp>[hybrids_03.xlsx]sectorTable!R6C5</stp>
        <tr r="E6" s="3"/>
      </tp>
      <tp>
        <v>248.65792846679688</v>
        <stp/>
        <stp>##V3_BDPV12</stp>
        <stp>EK821917 Corp</stp>
        <stp>blp_i_sprd_mid</stp>
        <stp>[hybrids_03.xlsx]tkrBBG!R92C17</stp>
        <tr r="Q92" s="1"/>
      </tp>
      <tp>
        <v>175.53782653808594</v>
        <stp/>
        <stp>##V3_BDPV12</stp>
        <stp>EK041241 Corp</stp>
        <stp>blp_i_sprd_mid</stp>
        <stp>[hybrids_03.xlsx]tkrBBG!R68C17</stp>
        <tr r="Q68" s="1"/>
      </tp>
      <tp>
        <v>208.99386596679688</v>
        <stp/>
        <stp>##V3_BDPV12</stp>
        <stp>EK041235 Corp</stp>
        <stp>blp_i_sprd_mid</stp>
        <stp>[hybrids_03.xlsx]tkrBBG!R64C17</stp>
        <tr r="Q64" s="1"/>
      </tp>
      <tp>
        <v>359.20932006835938</v>
        <stp/>
        <stp>##V3_BDPV12</stp>
        <stp>BK116008 Corp</stp>
        <stp>blp_i_sprd_mid</stp>
        <stp>[hybrids_03.xlsx]tkrBBG!R41C17</stp>
        <tr r="Q41" s="1"/>
      </tp>
      <tp>
        <v>317.21334838867188</v>
        <stp/>
        <stp>##V3_BDPV12</stp>
        <stp>BJ736567 Corp</stp>
        <stp>blp_i_sprd_mid</stp>
        <stp>[hybrids_03.xlsx]tkrBBG!R10C17</stp>
        <tr r="Q10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ex!$C$60</c:f>
              <c:strCache>
                <c:ptCount val="1"/>
                <c:pt idx="0">
                  <c:v>TOTAL 3 7/8 PERP nc-22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ex!$L$59:$SQ$59</c:f>
              <c:numCache>
                <c:formatCode>m/d/yyyy</c:formatCode>
                <c:ptCount val="500"/>
                <c:pt idx="0">
                  <c:v>44018</c:v>
                </c:pt>
                <c:pt idx="1">
                  <c:v>44015</c:v>
                </c:pt>
                <c:pt idx="2">
                  <c:v>44014</c:v>
                </c:pt>
                <c:pt idx="3">
                  <c:v>44013</c:v>
                </c:pt>
                <c:pt idx="4">
                  <c:v>44012</c:v>
                </c:pt>
                <c:pt idx="5">
                  <c:v>44011</c:v>
                </c:pt>
                <c:pt idx="6">
                  <c:v>44008</c:v>
                </c:pt>
                <c:pt idx="7">
                  <c:v>44007</c:v>
                </c:pt>
                <c:pt idx="8">
                  <c:v>44006</c:v>
                </c:pt>
                <c:pt idx="9">
                  <c:v>44005</c:v>
                </c:pt>
                <c:pt idx="10">
                  <c:v>44004</c:v>
                </c:pt>
                <c:pt idx="11">
                  <c:v>44001</c:v>
                </c:pt>
                <c:pt idx="12">
                  <c:v>44000</c:v>
                </c:pt>
                <c:pt idx="13">
                  <c:v>43999</c:v>
                </c:pt>
                <c:pt idx="14">
                  <c:v>43998</c:v>
                </c:pt>
                <c:pt idx="15">
                  <c:v>43997</c:v>
                </c:pt>
                <c:pt idx="16">
                  <c:v>43994</c:v>
                </c:pt>
                <c:pt idx="17">
                  <c:v>43993</c:v>
                </c:pt>
                <c:pt idx="18">
                  <c:v>43992</c:v>
                </c:pt>
                <c:pt idx="19">
                  <c:v>43991</c:v>
                </c:pt>
                <c:pt idx="20">
                  <c:v>43990</c:v>
                </c:pt>
                <c:pt idx="21">
                  <c:v>43987</c:v>
                </c:pt>
                <c:pt idx="22">
                  <c:v>43986</c:v>
                </c:pt>
                <c:pt idx="23">
                  <c:v>43985</c:v>
                </c:pt>
                <c:pt idx="24">
                  <c:v>43984</c:v>
                </c:pt>
                <c:pt idx="25">
                  <c:v>43983</c:v>
                </c:pt>
                <c:pt idx="26">
                  <c:v>43980</c:v>
                </c:pt>
                <c:pt idx="27">
                  <c:v>43979</c:v>
                </c:pt>
                <c:pt idx="28">
                  <c:v>43978</c:v>
                </c:pt>
                <c:pt idx="29">
                  <c:v>43977</c:v>
                </c:pt>
                <c:pt idx="30">
                  <c:v>43973</c:v>
                </c:pt>
                <c:pt idx="31">
                  <c:v>43972</c:v>
                </c:pt>
                <c:pt idx="32">
                  <c:v>43971</c:v>
                </c:pt>
                <c:pt idx="33">
                  <c:v>43970</c:v>
                </c:pt>
                <c:pt idx="34">
                  <c:v>43969</c:v>
                </c:pt>
                <c:pt idx="35">
                  <c:v>43966</c:v>
                </c:pt>
                <c:pt idx="36">
                  <c:v>43965</c:v>
                </c:pt>
                <c:pt idx="37">
                  <c:v>43964</c:v>
                </c:pt>
                <c:pt idx="38">
                  <c:v>43963</c:v>
                </c:pt>
                <c:pt idx="39">
                  <c:v>43962</c:v>
                </c:pt>
                <c:pt idx="40">
                  <c:v>43958</c:v>
                </c:pt>
                <c:pt idx="41">
                  <c:v>43957</c:v>
                </c:pt>
                <c:pt idx="42">
                  <c:v>43956</c:v>
                </c:pt>
                <c:pt idx="43">
                  <c:v>43955</c:v>
                </c:pt>
                <c:pt idx="44">
                  <c:v>43952</c:v>
                </c:pt>
                <c:pt idx="45">
                  <c:v>43951</c:v>
                </c:pt>
                <c:pt idx="46">
                  <c:v>43950</c:v>
                </c:pt>
                <c:pt idx="47">
                  <c:v>43949</c:v>
                </c:pt>
                <c:pt idx="48">
                  <c:v>43948</c:v>
                </c:pt>
                <c:pt idx="49">
                  <c:v>43945</c:v>
                </c:pt>
                <c:pt idx="50">
                  <c:v>43944</c:v>
                </c:pt>
                <c:pt idx="51">
                  <c:v>43943</c:v>
                </c:pt>
                <c:pt idx="52">
                  <c:v>43942</c:v>
                </c:pt>
                <c:pt idx="53">
                  <c:v>43941</c:v>
                </c:pt>
                <c:pt idx="54">
                  <c:v>43938</c:v>
                </c:pt>
                <c:pt idx="55">
                  <c:v>43937</c:v>
                </c:pt>
                <c:pt idx="56">
                  <c:v>43936</c:v>
                </c:pt>
                <c:pt idx="57">
                  <c:v>43935</c:v>
                </c:pt>
                <c:pt idx="58">
                  <c:v>43930</c:v>
                </c:pt>
                <c:pt idx="59">
                  <c:v>43929</c:v>
                </c:pt>
                <c:pt idx="60">
                  <c:v>43928</c:v>
                </c:pt>
                <c:pt idx="61">
                  <c:v>43927</c:v>
                </c:pt>
                <c:pt idx="62">
                  <c:v>43924</c:v>
                </c:pt>
                <c:pt idx="63">
                  <c:v>43923</c:v>
                </c:pt>
                <c:pt idx="64">
                  <c:v>43922</c:v>
                </c:pt>
                <c:pt idx="65">
                  <c:v>43921</c:v>
                </c:pt>
                <c:pt idx="66">
                  <c:v>43920</c:v>
                </c:pt>
                <c:pt idx="67">
                  <c:v>43917</c:v>
                </c:pt>
                <c:pt idx="68">
                  <c:v>43916</c:v>
                </c:pt>
                <c:pt idx="69">
                  <c:v>43915</c:v>
                </c:pt>
                <c:pt idx="70">
                  <c:v>43914</c:v>
                </c:pt>
                <c:pt idx="71">
                  <c:v>43913</c:v>
                </c:pt>
                <c:pt idx="72">
                  <c:v>43910</c:v>
                </c:pt>
                <c:pt idx="73">
                  <c:v>43909</c:v>
                </c:pt>
                <c:pt idx="74">
                  <c:v>43908</c:v>
                </c:pt>
                <c:pt idx="75">
                  <c:v>43907</c:v>
                </c:pt>
                <c:pt idx="76">
                  <c:v>43906</c:v>
                </c:pt>
                <c:pt idx="77">
                  <c:v>43903</c:v>
                </c:pt>
                <c:pt idx="78">
                  <c:v>43902</c:v>
                </c:pt>
                <c:pt idx="79">
                  <c:v>43901</c:v>
                </c:pt>
                <c:pt idx="80">
                  <c:v>43900</c:v>
                </c:pt>
                <c:pt idx="81">
                  <c:v>43899</c:v>
                </c:pt>
                <c:pt idx="82">
                  <c:v>43896</c:v>
                </c:pt>
                <c:pt idx="83">
                  <c:v>43895</c:v>
                </c:pt>
                <c:pt idx="84">
                  <c:v>43894</c:v>
                </c:pt>
                <c:pt idx="85">
                  <c:v>43893</c:v>
                </c:pt>
                <c:pt idx="86">
                  <c:v>43892</c:v>
                </c:pt>
                <c:pt idx="87">
                  <c:v>43889</c:v>
                </c:pt>
                <c:pt idx="88">
                  <c:v>43888</c:v>
                </c:pt>
                <c:pt idx="89">
                  <c:v>43887</c:v>
                </c:pt>
                <c:pt idx="90">
                  <c:v>43886</c:v>
                </c:pt>
                <c:pt idx="91">
                  <c:v>43885</c:v>
                </c:pt>
                <c:pt idx="92">
                  <c:v>43882</c:v>
                </c:pt>
                <c:pt idx="93">
                  <c:v>43881</c:v>
                </c:pt>
                <c:pt idx="94">
                  <c:v>43880</c:v>
                </c:pt>
                <c:pt idx="95">
                  <c:v>43879</c:v>
                </c:pt>
                <c:pt idx="96">
                  <c:v>43878</c:v>
                </c:pt>
                <c:pt idx="97">
                  <c:v>43875</c:v>
                </c:pt>
                <c:pt idx="98">
                  <c:v>43874</c:v>
                </c:pt>
                <c:pt idx="99">
                  <c:v>43873</c:v>
                </c:pt>
                <c:pt idx="100">
                  <c:v>43872</c:v>
                </c:pt>
                <c:pt idx="101">
                  <c:v>43871</c:v>
                </c:pt>
                <c:pt idx="102">
                  <c:v>43868</c:v>
                </c:pt>
                <c:pt idx="103">
                  <c:v>43867</c:v>
                </c:pt>
                <c:pt idx="104">
                  <c:v>43866</c:v>
                </c:pt>
                <c:pt idx="105">
                  <c:v>43865</c:v>
                </c:pt>
                <c:pt idx="106">
                  <c:v>43864</c:v>
                </c:pt>
                <c:pt idx="107">
                  <c:v>43861</c:v>
                </c:pt>
                <c:pt idx="108">
                  <c:v>43860</c:v>
                </c:pt>
                <c:pt idx="109">
                  <c:v>43859</c:v>
                </c:pt>
                <c:pt idx="110">
                  <c:v>43858</c:v>
                </c:pt>
                <c:pt idx="111">
                  <c:v>43857</c:v>
                </c:pt>
                <c:pt idx="112">
                  <c:v>43854</c:v>
                </c:pt>
                <c:pt idx="113">
                  <c:v>43853</c:v>
                </c:pt>
                <c:pt idx="114">
                  <c:v>43852</c:v>
                </c:pt>
                <c:pt idx="115">
                  <c:v>43851</c:v>
                </c:pt>
                <c:pt idx="116">
                  <c:v>43850</c:v>
                </c:pt>
                <c:pt idx="117">
                  <c:v>43847</c:v>
                </c:pt>
                <c:pt idx="118">
                  <c:v>43846</c:v>
                </c:pt>
                <c:pt idx="119">
                  <c:v>43845</c:v>
                </c:pt>
                <c:pt idx="120">
                  <c:v>43844</c:v>
                </c:pt>
                <c:pt idx="121">
                  <c:v>43843</c:v>
                </c:pt>
                <c:pt idx="122">
                  <c:v>43840</c:v>
                </c:pt>
                <c:pt idx="123">
                  <c:v>43839</c:v>
                </c:pt>
                <c:pt idx="124">
                  <c:v>43838</c:v>
                </c:pt>
                <c:pt idx="125">
                  <c:v>43837</c:v>
                </c:pt>
                <c:pt idx="126">
                  <c:v>43836</c:v>
                </c:pt>
                <c:pt idx="127">
                  <c:v>43833</c:v>
                </c:pt>
                <c:pt idx="128">
                  <c:v>43832</c:v>
                </c:pt>
                <c:pt idx="129">
                  <c:v>43830</c:v>
                </c:pt>
                <c:pt idx="130">
                  <c:v>43829</c:v>
                </c:pt>
                <c:pt idx="131">
                  <c:v>43826</c:v>
                </c:pt>
                <c:pt idx="132">
                  <c:v>43823</c:v>
                </c:pt>
                <c:pt idx="133">
                  <c:v>43822</c:v>
                </c:pt>
                <c:pt idx="134">
                  <c:v>43819</c:v>
                </c:pt>
                <c:pt idx="135">
                  <c:v>43818</c:v>
                </c:pt>
                <c:pt idx="136">
                  <c:v>43817</c:v>
                </c:pt>
                <c:pt idx="137">
                  <c:v>43816</c:v>
                </c:pt>
                <c:pt idx="138">
                  <c:v>43815</c:v>
                </c:pt>
                <c:pt idx="139">
                  <c:v>43812</c:v>
                </c:pt>
                <c:pt idx="140">
                  <c:v>43811</c:v>
                </c:pt>
                <c:pt idx="141">
                  <c:v>43810</c:v>
                </c:pt>
                <c:pt idx="142">
                  <c:v>43809</c:v>
                </c:pt>
                <c:pt idx="143">
                  <c:v>43808</c:v>
                </c:pt>
                <c:pt idx="144">
                  <c:v>43805</c:v>
                </c:pt>
                <c:pt idx="145">
                  <c:v>43804</c:v>
                </c:pt>
                <c:pt idx="146">
                  <c:v>43803</c:v>
                </c:pt>
                <c:pt idx="147">
                  <c:v>43802</c:v>
                </c:pt>
                <c:pt idx="148">
                  <c:v>43801</c:v>
                </c:pt>
                <c:pt idx="149">
                  <c:v>43798</c:v>
                </c:pt>
                <c:pt idx="150">
                  <c:v>43797</c:v>
                </c:pt>
                <c:pt idx="151">
                  <c:v>43796</c:v>
                </c:pt>
                <c:pt idx="152">
                  <c:v>43795</c:v>
                </c:pt>
                <c:pt idx="153">
                  <c:v>43794</c:v>
                </c:pt>
                <c:pt idx="154">
                  <c:v>43791</c:v>
                </c:pt>
                <c:pt idx="155">
                  <c:v>43790</c:v>
                </c:pt>
                <c:pt idx="156">
                  <c:v>43789</c:v>
                </c:pt>
                <c:pt idx="157">
                  <c:v>43788</c:v>
                </c:pt>
                <c:pt idx="158">
                  <c:v>43787</c:v>
                </c:pt>
                <c:pt idx="159">
                  <c:v>43784</c:v>
                </c:pt>
                <c:pt idx="160">
                  <c:v>43783</c:v>
                </c:pt>
                <c:pt idx="161">
                  <c:v>43782</c:v>
                </c:pt>
                <c:pt idx="162">
                  <c:v>43781</c:v>
                </c:pt>
                <c:pt idx="163">
                  <c:v>43780</c:v>
                </c:pt>
                <c:pt idx="164">
                  <c:v>43777</c:v>
                </c:pt>
                <c:pt idx="165">
                  <c:v>43776</c:v>
                </c:pt>
                <c:pt idx="166">
                  <c:v>43775</c:v>
                </c:pt>
                <c:pt idx="167">
                  <c:v>43774</c:v>
                </c:pt>
                <c:pt idx="168">
                  <c:v>43773</c:v>
                </c:pt>
                <c:pt idx="169">
                  <c:v>43770</c:v>
                </c:pt>
                <c:pt idx="170">
                  <c:v>43769</c:v>
                </c:pt>
                <c:pt idx="171">
                  <c:v>43768</c:v>
                </c:pt>
                <c:pt idx="172">
                  <c:v>43767</c:v>
                </c:pt>
                <c:pt idx="173">
                  <c:v>43766</c:v>
                </c:pt>
                <c:pt idx="174">
                  <c:v>43763</c:v>
                </c:pt>
                <c:pt idx="175">
                  <c:v>43762</c:v>
                </c:pt>
                <c:pt idx="176">
                  <c:v>43761</c:v>
                </c:pt>
                <c:pt idx="177">
                  <c:v>43760</c:v>
                </c:pt>
                <c:pt idx="178">
                  <c:v>43759</c:v>
                </c:pt>
                <c:pt idx="179">
                  <c:v>43756</c:v>
                </c:pt>
                <c:pt idx="180">
                  <c:v>43755</c:v>
                </c:pt>
                <c:pt idx="181">
                  <c:v>43754</c:v>
                </c:pt>
                <c:pt idx="182">
                  <c:v>43753</c:v>
                </c:pt>
                <c:pt idx="183">
                  <c:v>43752</c:v>
                </c:pt>
                <c:pt idx="184">
                  <c:v>43749</c:v>
                </c:pt>
                <c:pt idx="185">
                  <c:v>43748</c:v>
                </c:pt>
                <c:pt idx="186">
                  <c:v>43747</c:v>
                </c:pt>
                <c:pt idx="187">
                  <c:v>43746</c:v>
                </c:pt>
                <c:pt idx="188">
                  <c:v>43745</c:v>
                </c:pt>
                <c:pt idx="189">
                  <c:v>43742</c:v>
                </c:pt>
                <c:pt idx="190">
                  <c:v>43741</c:v>
                </c:pt>
                <c:pt idx="191">
                  <c:v>43740</c:v>
                </c:pt>
                <c:pt idx="192">
                  <c:v>43739</c:v>
                </c:pt>
                <c:pt idx="193">
                  <c:v>43738</c:v>
                </c:pt>
                <c:pt idx="194">
                  <c:v>43735</c:v>
                </c:pt>
                <c:pt idx="195">
                  <c:v>43734</c:v>
                </c:pt>
                <c:pt idx="196">
                  <c:v>43733</c:v>
                </c:pt>
                <c:pt idx="197">
                  <c:v>43732</c:v>
                </c:pt>
                <c:pt idx="198">
                  <c:v>43731</c:v>
                </c:pt>
                <c:pt idx="199">
                  <c:v>43728</c:v>
                </c:pt>
                <c:pt idx="200">
                  <c:v>43727</c:v>
                </c:pt>
                <c:pt idx="201">
                  <c:v>43726</c:v>
                </c:pt>
                <c:pt idx="202">
                  <c:v>43725</c:v>
                </c:pt>
                <c:pt idx="203">
                  <c:v>43724</c:v>
                </c:pt>
                <c:pt idx="204">
                  <c:v>43721</c:v>
                </c:pt>
                <c:pt idx="205">
                  <c:v>43720</c:v>
                </c:pt>
                <c:pt idx="206">
                  <c:v>43719</c:v>
                </c:pt>
                <c:pt idx="207">
                  <c:v>43718</c:v>
                </c:pt>
                <c:pt idx="208">
                  <c:v>43717</c:v>
                </c:pt>
                <c:pt idx="209">
                  <c:v>43714</c:v>
                </c:pt>
                <c:pt idx="210">
                  <c:v>43713</c:v>
                </c:pt>
                <c:pt idx="211">
                  <c:v>43712</c:v>
                </c:pt>
                <c:pt idx="212">
                  <c:v>43711</c:v>
                </c:pt>
                <c:pt idx="213">
                  <c:v>43710</c:v>
                </c:pt>
                <c:pt idx="214">
                  <c:v>43707</c:v>
                </c:pt>
                <c:pt idx="215">
                  <c:v>43706</c:v>
                </c:pt>
                <c:pt idx="216">
                  <c:v>43705</c:v>
                </c:pt>
                <c:pt idx="217">
                  <c:v>43704</c:v>
                </c:pt>
                <c:pt idx="218">
                  <c:v>43700</c:v>
                </c:pt>
                <c:pt idx="219">
                  <c:v>43699</c:v>
                </c:pt>
                <c:pt idx="220">
                  <c:v>43698</c:v>
                </c:pt>
                <c:pt idx="221">
                  <c:v>43697</c:v>
                </c:pt>
                <c:pt idx="222">
                  <c:v>43696</c:v>
                </c:pt>
                <c:pt idx="223">
                  <c:v>43693</c:v>
                </c:pt>
                <c:pt idx="224">
                  <c:v>43692</c:v>
                </c:pt>
                <c:pt idx="225">
                  <c:v>43691</c:v>
                </c:pt>
                <c:pt idx="226">
                  <c:v>43690</c:v>
                </c:pt>
                <c:pt idx="227">
                  <c:v>43689</c:v>
                </c:pt>
                <c:pt idx="228">
                  <c:v>43686</c:v>
                </c:pt>
                <c:pt idx="229">
                  <c:v>43685</c:v>
                </c:pt>
                <c:pt idx="230">
                  <c:v>43684</c:v>
                </c:pt>
                <c:pt idx="231">
                  <c:v>43683</c:v>
                </c:pt>
                <c:pt idx="232">
                  <c:v>43682</c:v>
                </c:pt>
                <c:pt idx="233">
                  <c:v>43679</c:v>
                </c:pt>
                <c:pt idx="234">
                  <c:v>43678</c:v>
                </c:pt>
                <c:pt idx="235">
                  <c:v>43677</c:v>
                </c:pt>
                <c:pt idx="236">
                  <c:v>43676</c:v>
                </c:pt>
                <c:pt idx="237">
                  <c:v>43675</c:v>
                </c:pt>
                <c:pt idx="238">
                  <c:v>43672</c:v>
                </c:pt>
                <c:pt idx="239">
                  <c:v>43671</c:v>
                </c:pt>
                <c:pt idx="240">
                  <c:v>43670</c:v>
                </c:pt>
                <c:pt idx="241">
                  <c:v>43669</c:v>
                </c:pt>
                <c:pt idx="242">
                  <c:v>43668</c:v>
                </c:pt>
                <c:pt idx="243">
                  <c:v>43665</c:v>
                </c:pt>
                <c:pt idx="244">
                  <c:v>43664</c:v>
                </c:pt>
                <c:pt idx="245">
                  <c:v>43663</c:v>
                </c:pt>
                <c:pt idx="246">
                  <c:v>43662</c:v>
                </c:pt>
                <c:pt idx="247">
                  <c:v>43661</c:v>
                </c:pt>
                <c:pt idx="248">
                  <c:v>43658</c:v>
                </c:pt>
                <c:pt idx="249">
                  <c:v>43657</c:v>
                </c:pt>
                <c:pt idx="250">
                  <c:v>43656</c:v>
                </c:pt>
                <c:pt idx="251">
                  <c:v>43655</c:v>
                </c:pt>
                <c:pt idx="252">
                  <c:v>43654</c:v>
                </c:pt>
                <c:pt idx="253">
                  <c:v>43651</c:v>
                </c:pt>
                <c:pt idx="254">
                  <c:v>43650</c:v>
                </c:pt>
                <c:pt idx="255">
                  <c:v>43649</c:v>
                </c:pt>
                <c:pt idx="256">
                  <c:v>43648</c:v>
                </c:pt>
                <c:pt idx="257">
                  <c:v>43647</c:v>
                </c:pt>
                <c:pt idx="258">
                  <c:v>43644</c:v>
                </c:pt>
                <c:pt idx="259">
                  <c:v>43643</c:v>
                </c:pt>
                <c:pt idx="260">
                  <c:v>43642</c:v>
                </c:pt>
                <c:pt idx="261">
                  <c:v>43641</c:v>
                </c:pt>
                <c:pt idx="262">
                  <c:v>43640</c:v>
                </c:pt>
                <c:pt idx="263">
                  <c:v>43637</c:v>
                </c:pt>
                <c:pt idx="264">
                  <c:v>43636</c:v>
                </c:pt>
                <c:pt idx="265">
                  <c:v>43635</c:v>
                </c:pt>
                <c:pt idx="266">
                  <c:v>43634</c:v>
                </c:pt>
                <c:pt idx="267">
                  <c:v>43633</c:v>
                </c:pt>
                <c:pt idx="268">
                  <c:v>43630</c:v>
                </c:pt>
                <c:pt idx="269">
                  <c:v>43629</c:v>
                </c:pt>
                <c:pt idx="270">
                  <c:v>43628</c:v>
                </c:pt>
                <c:pt idx="271">
                  <c:v>43627</c:v>
                </c:pt>
                <c:pt idx="272">
                  <c:v>43626</c:v>
                </c:pt>
                <c:pt idx="273">
                  <c:v>43623</c:v>
                </c:pt>
                <c:pt idx="274">
                  <c:v>43622</c:v>
                </c:pt>
                <c:pt idx="275">
                  <c:v>43621</c:v>
                </c:pt>
                <c:pt idx="276">
                  <c:v>43620</c:v>
                </c:pt>
                <c:pt idx="277">
                  <c:v>43619</c:v>
                </c:pt>
                <c:pt idx="278">
                  <c:v>43616</c:v>
                </c:pt>
                <c:pt idx="279">
                  <c:v>43615</c:v>
                </c:pt>
                <c:pt idx="280">
                  <c:v>43614</c:v>
                </c:pt>
                <c:pt idx="281">
                  <c:v>43613</c:v>
                </c:pt>
                <c:pt idx="282">
                  <c:v>43609</c:v>
                </c:pt>
                <c:pt idx="283">
                  <c:v>43608</c:v>
                </c:pt>
                <c:pt idx="284">
                  <c:v>43607</c:v>
                </c:pt>
                <c:pt idx="285">
                  <c:v>43606</c:v>
                </c:pt>
                <c:pt idx="286">
                  <c:v>43605</c:v>
                </c:pt>
                <c:pt idx="287">
                  <c:v>43602</c:v>
                </c:pt>
                <c:pt idx="288">
                  <c:v>43601</c:v>
                </c:pt>
                <c:pt idx="289">
                  <c:v>43600</c:v>
                </c:pt>
                <c:pt idx="290">
                  <c:v>43599</c:v>
                </c:pt>
                <c:pt idx="291">
                  <c:v>43598</c:v>
                </c:pt>
                <c:pt idx="292">
                  <c:v>43595</c:v>
                </c:pt>
                <c:pt idx="293">
                  <c:v>43594</c:v>
                </c:pt>
                <c:pt idx="294">
                  <c:v>43593</c:v>
                </c:pt>
                <c:pt idx="295">
                  <c:v>43592</c:v>
                </c:pt>
                <c:pt idx="296">
                  <c:v>43588</c:v>
                </c:pt>
                <c:pt idx="297">
                  <c:v>43587</c:v>
                </c:pt>
                <c:pt idx="298">
                  <c:v>43586</c:v>
                </c:pt>
                <c:pt idx="299">
                  <c:v>43585</c:v>
                </c:pt>
                <c:pt idx="300">
                  <c:v>43584</c:v>
                </c:pt>
                <c:pt idx="301">
                  <c:v>43581</c:v>
                </c:pt>
                <c:pt idx="302">
                  <c:v>43580</c:v>
                </c:pt>
                <c:pt idx="303">
                  <c:v>43579</c:v>
                </c:pt>
                <c:pt idx="304">
                  <c:v>43578</c:v>
                </c:pt>
                <c:pt idx="305">
                  <c:v>43573</c:v>
                </c:pt>
                <c:pt idx="306">
                  <c:v>43572</c:v>
                </c:pt>
                <c:pt idx="307">
                  <c:v>43571</c:v>
                </c:pt>
                <c:pt idx="308">
                  <c:v>43570</c:v>
                </c:pt>
                <c:pt idx="309">
                  <c:v>43567</c:v>
                </c:pt>
                <c:pt idx="310">
                  <c:v>43566</c:v>
                </c:pt>
                <c:pt idx="311">
                  <c:v>43565</c:v>
                </c:pt>
                <c:pt idx="312">
                  <c:v>43564</c:v>
                </c:pt>
                <c:pt idx="313">
                  <c:v>43563</c:v>
                </c:pt>
                <c:pt idx="314">
                  <c:v>43560</c:v>
                </c:pt>
                <c:pt idx="315">
                  <c:v>43559</c:v>
                </c:pt>
                <c:pt idx="316">
                  <c:v>43558</c:v>
                </c:pt>
                <c:pt idx="317">
                  <c:v>43557</c:v>
                </c:pt>
                <c:pt idx="318">
                  <c:v>43556</c:v>
                </c:pt>
                <c:pt idx="319">
                  <c:v>43553</c:v>
                </c:pt>
                <c:pt idx="320">
                  <c:v>43552</c:v>
                </c:pt>
                <c:pt idx="321">
                  <c:v>43551</c:v>
                </c:pt>
                <c:pt idx="322">
                  <c:v>43550</c:v>
                </c:pt>
                <c:pt idx="323">
                  <c:v>43549</c:v>
                </c:pt>
                <c:pt idx="324">
                  <c:v>43546</c:v>
                </c:pt>
                <c:pt idx="325">
                  <c:v>43545</c:v>
                </c:pt>
                <c:pt idx="326">
                  <c:v>43544</c:v>
                </c:pt>
                <c:pt idx="327">
                  <c:v>43543</c:v>
                </c:pt>
                <c:pt idx="328">
                  <c:v>43542</c:v>
                </c:pt>
                <c:pt idx="329">
                  <c:v>43539</c:v>
                </c:pt>
                <c:pt idx="330">
                  <c:v>43538</c:v>
                </c:pt>
                <c:pt idx="331">
                  <c:v>43537</c:v>
                </c:pt>
                <c:pt idx="332">
                  <c:v>43536</c:v>
                </c:pt>
                <c:pt idx="333">
                  <c:v>43535</c:v>
                </c:pt>
                <c:pt idx="334">
                  <c:v>43532</c:v>
                </c:pt>
                <c:pt idx="335">
                  <c:v>43531</c:v>
                </c:pt>
                <c:pt idx="336">
                  <c:v>43530</c:v>
                </c:pt>
                <c:pt idx="337">
                  <c:v>43529</c:v>
                </c:pt>
                <c:pt idx="338">
                  <c:v>43528</c:v>
                </c:pt>
                <c:pt idx="339">
                  <c:v>43525</c:v>
                </c:pt>
                <c:pt idx="340">
                  <c:v>43524</c:v>
                </c:pt>
                <c:pt idx="341">
                  <c:v>43523</c:v>
                </c:pt>
                <c:pt idx="342">
                  <c:v>43522</c:v>
                </c:pt>
                <c:pt idx="343">
                  <c:v>43521</c:v>
                </c:pt>
                <c:pt idx="344">
                  <c:v>43518</c:v>
                </c:pt>
                <c:pt idx="345">
                  <c:v>43517</c:v>
                </c:pt>
                <c:pt idx="346">
                  <c:v>43516</c:v>
                </c:pt>
                <c:pt idx="347">
                  <c:v>43515</c:v>
                </c:pt>
                <c:pt idx="348">
                  <c:v>43514</c:v>
                </c:pt>
                <c:pt idx="349">
                  <c:v>43511</c:v>
                </c:pt>
                <c:pt idx="350">
                  <c:v>43510</c:v>
                </c:pt>
                <c:pt idx="351">
                  <c:v>43509</c:v>
                </c:pt>
                <c:pt idx="352">
                  <c:v>43508</c:v>
                </c:pt>
                <c:pt idx="353">
                  <c:v>43507</c:v>
                </c:pt>
                <c:pt idx="354">
                  <c:v>43504</c:v>
                </c:pt>
                <c:pt idx="355">
                  <c:v>43503</c:v>
                </c:pt>
                <c:pt idx="356">
                  <c:v>43502</c:v>
                </c:pt>
                <c:pt idx="357">
                  <c:v>43501</c:v>
                </c:pt>
                <c:pt idx="358">
                  <c:v>43500</c:v>
                </c:pt>
                <c:pt idx="359">
                  <c:v>43497</c:v>
                </c:pt>
                <c:pt idx="360">
                  <c:v>43496</c:v>
                </c:pt>
                <c:pt idx="361">
                  <c:v>43495</c:v>
                </c:pt>
                <c:pt idx="362">
                  <c:v>43494</c:v>
                </c:pt>
                <c:pt idx="363">
                  <c:v>43493</c:v>
                </c:pt>
                <c:pt idx="364">
                  <c:v>43490</c:v>
                </c:pt>
                <c:pt idx="365">
                  <c:v>43489</c:v>
                </c:pt>
                <c:pt idx="366">
                  <c:v>43488</c:v>
                </c:pt>
                <c:pt idx="367">
                  <c:v>43487</c:v>
                </c:pt>
                <c:pt idx="368">
                  <c:v>43486</c:v>
                </c:pt>
                <c:pt idx="369">
                  <c:v>43483</c:v>
                </c:pt>
                <c:pt idx="370">
                  <c:v>43482</c:v>
                </c:pt>
                <c:pt idx="371">
                  <c:v>43481</c:v>
                </c:pt>
                <c:pt idx="372">
                  <c:v>43480</c:v>
                </c:pt>
                <c:pt idx="373">
                  <c:v>43479</c:v>
                </c:pt>
                <c:pt idx="374">
                  <c:v>43476</c:v>
                </c:pt>
                <c:pt idx="375">
                  <c:v>43475</c:v>
                </c:pt>
                <c:pt idx="376">
                  <c:v>43474</c:v>
                </c:pt>
                <c:pt idx="377">
                  <c:v>43473</c:v>
                </c:pt>
                <c:pt idx="378">
                  <c:v>43472</c:v>
                </c:pt>
                <c:pt idx="379">
                  <c:v>43469</c:v>
                </c:pt>
                <c:pt idx="380">
                  <c:v>43468</c:v>
                </c:pt>
                <c:pt idx="381">
                  <c:v>43467</c:v>
                </c:pt>
                <c:pt idx="382">
                  <c:v>43465</c:v>
                </c:pt>
                <c:pt idx="383">
                  <c:v>43462</c:v>
                </c:pt>
                <c:pt idx="384">
                  <c:v>43461</c:v>
                </c:pt>
                <c:pt idx="385">
                  <c:v>43458</c:v>
                </c:pt>
                <c:pt idx="386">
                  <c:v>43455</c:v>
                </c:pt>
                <c:pt idx="387">
                  <c:v>43454</c:v>
                </c:pt>
                <c:pt idx="388">
                  <c:v>43453</c:v>
                </c:pt>
                <c:pt idx="389">
                  <c:v>43452</c:v>
                </c:pt>
                <c:pt idx="390">
                  <c:v>43451</c:v>
                </c:pt>
                <c:pt idx="391">
                  <c:v>43448</c:v>
                </c:pt>
                <c:pt idx="392">
                  <c:v>43447</c:v>
                </c:pt>
                <c:pt idx="393">
                  <c:v>43446</c:v>
                </c:pt>
                <c:pt idx="394">
                  <c:v>43445</c:v>
                </c:pt>
                <c:pt idx="395">
                  <c:v>43444</c:v>
                </c:pt>
                <c:pt idx="396">
                  <c:v>43441</c:v>
                </c:pt>
                <c:pt idx="397">
                  <c:v>43440</c:v>
                </c:pt>
                <c:pt idx="398">
                  <c:v>43439</c:v>
                </c:pt>
                <c:pt idx="399">
                  <c:v>43438</c:v>
                </c:pt>
                <c:pt idx="400">
                  <c:v>43437</c:v>
                </c:pt>
                <c:pt idx="401">
                  <c:v>43434</c:v>
                </c:pt>
                <c:pt idx="402">
                  <c:v>43433</c:v>
                </c:pt>
                <c:pt idx="403">
                  <c:v>43432</c:v>
                </c:pt>
                <c:pt idx="404">
                  <c:v>43431</c:v>
                </c:pt>
                <c:pt idx="405">
                  <c:v>43430</c:v>
                </c:pt>
                <c:pt idx="406">
                  <c:v>43427</c:v>
                </c:pt>
                <c:pt idx="407">
                  <c:v>43426</c:v>
                </c:pt>
                <c:pt idx="408">
                  <c:v>43425</c:v>
                </c:pt>
                <c:pt idx="409">
                  <c:v>43424</c:v>
                </c:pt>
                <c:pt idx="410">
                  <c:v>43423</c:v>
                </c:pt>
                <c:pt idx="411">
                  <c:v>43420</c:v>
                </c:pt>
                <c:pt idx="412">
                  <c:v>43419</c:v>
                </c:pt>
                <c:pt idx="413">
                  <c:v>43418</c:v>
                </c:pt>
                <c:pt idx="414">
                  <c:v>43417</c:v>
                </c:pt>
                <c:pt idx="415">
                  <c:v>43416</c:v>
                </c:pt>
                <c:pt idx="416">
                  <c:v>43413</c:v>
                </c:pt>
                <c:pt idx="417">
                  <c:v>43412</c:v>
                </c:pt>
                <c:pt idx="418">
                  <c:v>43411</c:v>
                </c:pt>
                <c:pt idx="419">
                  <c:v>43410</c:v>
                </c:pt>
                <c:pt idx="420">
                  <c:v>43409</c:v>
                </c:pt>
                <c:pt idx="421">
                  <c:v>43406</c:v>
                </c:pt>
                <c:pt idx="422">
                  <c:v>43405</c:v>
                </c:pt>
                <c:pt idx="423">
                  <c:v>43404</c:v>
                </c:pt>
                <c:pt idx="424">
                  <c:v>43403</c:v>
                </c:pt>
                <c:pt idx="425">
                  <c:v>43402</c:v>
                </c:pt>
                <c:pt idx="426">
                  <c:v>43399</c:v>
                </c:pt>
                <c:pt idx="427">
                  <c:v>43398</c:v>
                </c:pt>
                <c:pt idx="428">
                  <c:v>43397</c:v>
                </c:pt>
                <c:pt idx="429">
                  <c:v>43396</c:v>
                </c:pt>
                <c:pt idx="430">
                  <c:v>43395</c:v>
                </c:pt>
                <c:pt idx="431">
                  <c:v>43392</c:v>
                </c:pt>
                <c:pt idx="432">
                  <c:v>43391</c:v>
                </c:pt>
                <c:pt idx="433">
                  <c:v>43390</c:v>
                </c:pt>
                <c:pt idx="434">
                  <c:v>43389</c:v>
                </c:pt>
                <c:pt idx="435">
                  <c:v>43388</c:v>
                </c:pt>
                <c:pt idx="436">
                  <c:v>43385</c:v>
                </c:pt>
                <c:pt idx="437">
                  <c:v>43384</c:v>
                </c:pt>
                <c:pt idx="438">
                  <c:v>43383</c:v>
                </c:pt>
                <c:pt idx="439">
                  <c:v>43382</c:v>
                </c:pt>
                <c:pt idx="440">
                  <c:v>43381</c:v>
                </c:pt>
                <c:pt idx="441">
                  <c:v>43378</c:v>
                </c:pt>
                <c:pt idx="442">
                  <c:v>43377</c:v>
                </c:pt>
                <c:pt idx="443">
                  <c:v>43376</c:v>
                </c:pt>
                <c:pt idx="444">
                  <c:v>43375</c:v>
                </c:pt>
                <c:pt idx="445">
                  <c:v>43374</c:v>
                </c:pt>
                <c:pt idx="446">
                  <c:v>43371</c:v>
                </c:pt>
                <c:pt idx="447">
                  <c:v>43370</c:v>
                </c:pt>
                <c:pt idx="448">
                  <c:v>43369</c:v>
                </c:pt>
                <c:pt idx="449">
                  <c:v>43368</c:v>
                </c:pt>
                <c:pt idx="450">
                  <c:v>43367</c:v>
                </c:pt>
                <c:pt idx="451">
                  <c:v>43364</c:v>
                </c:pt>
                <c:pt idx="452">
                  <c:v>43363</c:v>
                </c:pt>
                <c:pt idx="453">
                  <c:v>43362</c:v>
                </c:pt>
                <c:pt idx="454">
                  <c:v>43361</c:v>
                </c:pt>
                <c:pt idx="455">
                  <c:v>43360</c:v>
                </c:pt>
                <c:pt idx="456">
                  <c:v>43357</c:v>
                </c:pt>
                <c:pt idx="457">
                  <c:v>43356</c:v>
                </c:pt>
                <c:pt idx="458">
                  <c:v>43355</c:v>
                </c:pt>
                <c:pt idx="459">
                  <c:v>43354</c:v>
                </c:pt>
                <c:pt idx="460">
                  <c:v>43353</c:v>
                </c:pt>
                <c:pt idx="461">
                  <c:v>43350</c:v>
                </c:pt>
                <c:pt idx="462">
                  <c:v>43349</c:v>
                </c:pt>
                <c:pt idx="463">
                  <c:v>43348</c:v>
                </c:pt>
                <c:pt idx="464">
                  <c:v>43347</c:v>
                </c:pt>
                <c:pt idx="465">
                  <c:v>43346</c:v>
                </c:pt>
                <c:pt idx="466">
                  <c:v>43343</c:v>
                </c:pt>
                <c:pt idx="467">
                  <c:v>43342</c:v>
                </c:pt>
                <c:pt idx="468">
                  <c:v>43341</c:v>
                </c:pt>
                <c:pt idx="469">
                  <c:v>43340</c:v>
                </c:pt>
                <c:pt idx="470">
                  <c:v>43336</c:v>
                </c:pt>
                <c:pt idx="471">
                  <c:v>43335</c:v>
                </c:pt>
                <c:pt idx="472">
                  <c:v>43334</c:v>
                </c:pt>
                <c:pt idx="473">
                  <c:v>43333</c:v>
                </c:pt>
                <c:pt idx="474">
                  <c:v>43332</c:v>
                </c:pt>
                <c:pt idx="475">
                  <c:v>43329</c:v>
                </c:pt>
                <c:pt idx="476">
                  <c:v>43328</c:v>
                </c:pt>
                <c:pt idx="477">
                  <c:v>43327</c:v>
                </c:pt>
                <c:pt idx="478">
                  <c:v>43326</c:v>
                </c:pt>
                <c:pt idx="479">
                  <c:v>43325</c:v>
                </c:pt>
                <c:pt idx="480">
                  <c:v>43322</c:v>
                </c:pt>
                <c:pt idx="481">
                  <c:v>43321</c:v>
                </c:pt>
                <c:pt idx="482">
                  <c:v>43320</c:v>
                </c:pt>
                <c:pt idx="483">
                  <c:v>43319</c:v>
                </c:pt>
                <c:pt idx="484">
                  <c:v>43318</c:v>
                </c:pt>
                <c:pt idx="485">
                  <c:v>43315</c:v>
                </c:pt>
                <c:pt idx="486">
                  <c:v>43314</c:v>
                </c:pt>
                <c:pt idx="487">
                  <c:v>43313</c:v>
                </c:pt>
                <c:pt idx="488">
                  <c:v>43312</c:v>
                </c:pt>
                <c:pt idx="489">
                  <c:v>43311</c:v>
                </c:pt>
                <c:pt idx="490">
                  <c:v>43308</c:v>
                </c:pt>
                <c:pt idx="491">
                  <c:v>43307</c:v>
                </c:pt>
                <c:pt idx="492">
                  <c:v>43306</c:v>
                </c:pt>
                <c:pt idx="493">
                  <c:v>43305</c:v>
                </c:pt>
                <c:pt idx="494">
                  <c:v>43304</c:v>
                </c:pt>
                <c:pt idx="495">
                  <c:v>43301</c:v>
                </c:pt>
                <c:pt idx="496">
                  <c:v>43300</c:v>
                </c:pt>
                <c:pt idx="497">
                  <c:v>43299</c:v>
                </c:pt>
                <c:pt idx="498">
                  <c:v>43298</c:v>
                </c:pt>
                <c:pt idx="499">
                  <c:v>43297</c:v>
                </c:pt>
              </c:numCache>
            </c:numRef>
          </c:cat>
          <c:val>
            <c:numRef>
              <c:f>ex!$L$60:$SQ$60</c:f>
              <c:numCache>
                <c:formatCode>0</c:formatCode>
                <c:ptCount val="500"/>
                <c:pt idx="0">
                  <c:v>-32.045999999999992</c:v>
                </c:pt>
                <c:pt idx="1">
                  <c:v>-16.774999999999977</c:v>
                </c:pt>
                <c:pt idx="2">
                  <c:v>-19.681999999999988</c:v>
                </c:pt>
                <c:pt idx="3">
                  <c:v>-16.091000000000008</c:v>
                </c:pt>
                <c:pt idx="4">
                  <c:v>-15.751000000000005</c:v>
                </c:pt>
                <c:pt idx="5">
                  <c:v>-8.59699999999998</c:v>
                </c:pt>
                <c:pt idx="6">
                  <c:v>-9.2740000000000009</c:v>
                </c:pt>
                <c:pt idx="7">
                  <c:v>-8.1280000000000143</c:v>
                </c:pt>
                <c:pt idx="8">
                  <c:v>-14.64100000000002</c:v>
                </c:pt>
                <c:pt idx="9">
                  <c:v>4.0960000000000036</c:v>
                </c:pt>
                <c:pt idx="10">
                  <c:v>5.0699999999999932</c:v>
                </c:pt>
                <c:pt idx="11">
                  <c:v>18.676999999999992</c:v>
                </c:pt>
                <c:pt idx="12">
                  <c:v>13.740999999999985</c:v>
                </c:pt>
                <c:pt idx="13">
                  <c:v>-9.0360000000000014</c:v>
                </c:pt>
                <c:pt idx="14">
                  <c:v>19.412000000000006</c:v>
                </c:pt>
                <c:pt idx="15">
                  <c:v>13.994</c:v>
                </c:pt>
                <c:pt idx="16">
                  <c:v>10.072000000000003</c:v>
                </c:pt>
                <c:pt idx="17">
                  <c:v>9.407999999999987</c:v>
                </c:pt>
                <c:pt idx="18">
                  <c:v>-8.494000000000014</c:v>
                </c:pt>
                <c:pt idx="19">
                  <c:v>-39.069000000000003</c:v>
                </c:pt>
                <c:pt idx="20">
                  <c:v>-61.494999999999997</c:v>
                </c:pt>
                <c:pt idx="21">
                  <c:v>-25.866</c:v>
                </c:pt>
                <c:pt idx="22">
                  <c:v>-20.199000000000012</c:v>
                </c:pt>
                <c:pt idx="23">
                  <c:v>-10.340000000000003</c:v>
                </c:pt>
                <c:pt idx="24">
                  <c:v>-14.669000000000011</c:v>
                </c:pt>
                <c:pt idx="25">
                  <c:v>-16.457999999999998</c:v>
                </c:pt>
                <c:pt idx="26">
                  <c:v>-15.201999999999998</c:v>
                </c:pt>
                <c:pt idx="27">
                  <c:v>-39.075999999999993</c:v>
                </c:pt>
                <c:pt idx="28">
                  <c:v>-36.176999999999992</c:v>
                </c:pt>
                <c:pt idx="29">
                  <c:v>-49.262</c:v>
                </c:pt>
                <c:pt idx="30">
                  <c:v>-23.289000000000016</c:v>
                </c:pt>
                <c:pt idx="31">
                  <c:v>-19.663000000000011</c:v>
                </c:pt>
                <c:pt idx="32">
                  <c:v>-9.1689999999999827</c:v>
                </c:pt>
                <c:pt idx="33">
                  <c:v>12.808999999999997</c:v>
                </c:pt>
                <c:pt idx="34">
                  <c:v>51.766999999999996</c:v>
                </c:pt>
                <c:pt idx="35">
                  <c:v>57.625</c:v>
                </c:pt>
                <c:pt idx="36">
                  <c:v>71.230000000000018</c:v>
                </c:pt>
                <c:pt idx="37">
                  <c:v>48.885999999999967</c:v>
                </c:pt>
                <c:pt idx="38">
                  <c:v>43.946000000000026</c:v>
                </c:pt>
                <c:pt idx="39">
                  <c:v>51.762</c:v>
                </c:pt>
                <c:pt idx="40">
                  <c:v>43.033000000000015</c:v>
                </c:pt>
                <c:pt idx="41">
                  <c:v>63.062000000000012</c:v>
                </c:pt>
                <c:pt idx="42">
                  <c:v>78.44300000000004</c:v>
                </c:pt>
                <c:pt idx="43">
                  <c:v>99.899000000000001</c:v>
                </c:pt>
                <c:pt idx="44">
                  <c:v>119.84399999999999</c:v>
                </c:pt>
                <c:pt idx="45">
                  <c:v>96.498999999999967</c:v>
                </c:pt>
                <c:pt idx="46">
                  <c:v>98.114000000000033</c:v>
                </c:pt>
                <c:pt idx="47">
                  <c:v>55.210000000000036</c:v>
                </c:pt>
                <c:pt idx="48">
                  <c:v>28.111999999999995</c:v>
                </c:pt>
                <c:pt idx="49">
                  <c:v>64.726000000000028</c:v>
                </c:pt>
                <c:pt idx="50">
                  <c:v>80.204999999999984</c:v>
                </c:pt>
                <c:pt idx="51">
                  <c:v>190.81600000000003</c:v>
                </c:pt>
                <c:pt idx="52">
                  <c:v>219.62299999999993</c:v>
                </c:pt>
                <c:pt idx="53">
                  <c:v>55.241999999999962</c:v>
                </c:pt>
                <c:pt idx="54">
                  <c:v>-20.724999999999994</c:v>
                </c:pt>
                <c:pt idx="55">
                  <c:v>-28.826000000000022</c:v>
                </c:pt>
                <c:pt idx="56">
                  <c:v>-58.777999999999992</c:v>
                </c:pt>
                <c:pt idx="57">
                  <c:v>-75.302000000000021</c:v>
                </c:pt>
                <c:pt idx="58">
                  <c:v>-80.538000000000011</c:v>
                </c:pt>
                <c:pt idx="59">
                  <c:v>-68.217000000000013</c:v>
                </c:pt>
                <c:pt idx="60">
                  <c:v>-62.704999999999984</c:v>
                </c:pt>
                <c:pt idx="61">
                  <c:v>-43.194999999999993</c:v>
                </c:pt>
                <c:pt idx="62">
                  <c:v>-57.75</c:v>
                </c:pt>
                <c:pt idx="63">
                  <c:v>-52.02600000000001</c:v>
                </c:pt>
                <c:pt idx="64">
                  <c:v>-70.927999999999997</c:v>
                </c:pt>
                <c:pt idx="65">
                  <c:v>-70.884999999999991</c:v>
                </c:pt>
                <c:pt idx="66">
                  <c:v>-71.099000000000046</c:v>
                </c:pt>
                <c:pt idx="67">
                  <c:v>-80.045999999999992</c:v>
                </c:pt>
                <c:pt idx="68">
                  <c:v>-72.02600000000001</c:v>
                </c:pt>
                <c:pt idx="69">
                  <c:v>-55.06899999999996</c:v>
                </c:pt>
                <c:pt idx="70">
                  <c:v>-29.956999999999994</c:v>
                </c:pt>
                <c:pt idx="71">
                  <c:v>-34.230999999999995</c:v>
                </c:pt>
                <c:pt idx="72">
                  <c:v>-24.308999999999969</c:v>
                </c:pt>
                <c:pt idx="73">
                  <c:v>1.2889999999999873</c:v>
                </c:pt>
                <c:pt idx="74">
                  <c:v>10.916000000000054</c:v>
                </c:pt>
                <c:pt idx="75">
                  <c:v>21.461000000000013</c:v>
                </c:pt>
                <c:pt idx="76">
                  <c:v>31.079000000000008</c:v>
                </c:pt>
                <c:pt idx="77">
                  <c:v>-3.5570000000000164</c:v>
                </c:pt>
                <c:pt idx="78">
                  <c:v>-17.370999999999981</c:v>
                </c:pt>
                <c:pt idx="79">
                  <c:v>-41.054000000000002</c:v>
                </c:pt>
                <c:pt idx="80">
                  <c:v>-28.003999999999991</c:v>
                </c:pt>
                <c:pt idx="81">
                  <c:v>-10.144000000000005</c:v>
                </c:pt>
                <c:pt idx="82">
                  <c:v>-26.50500000000001</c:v>
                </c:pt>
                <c:pt idx="83">
                  <c:v>-31.103000000000009</c:v>
                </c:pt>
                <c:pt idx="84">
                  <c:v>-28.572000000000003</c:v>
                </c:pt>
                <c:pt idx="85">
                  <c:v>-34.158999999999992</c:v>
                </c:pt>
                <c:pt idx="86">
                  <c:v>-35.414000000000001</c:v>
                </c:pt>
                <c:pt idx="87">
                  <c:v>-31.481000000000009</c:v>
                </c:pt>
                <c:pt idx="88">
                  <c:v>-29.575000000000003</c:v>
                </c:pt>
                <c:pt idx="89">
                  <c:v>-25.091999999999999</c:v>
                </c:pt>
                <c:pt idx="90">
                  <c:v>-21.573999999999998</c:v>
                </c:pt>
                <c:pt idx="91">
                  <c:v>-24.006</c:v>
                </c:pt>
                <c:pt idx="92">
                  <c:v>-17.366999999999997</c:v>
                </c:pt>
                <c:pt idx="93">
                  <c:v>-18.078999999999994</c:v>
                </c:pt>
                <c:pt idx="94">
                  <c:v>-19.211999999999996</c:v>
                </c:pt>
                <c:pt idx="95">
                  <c:v>-18.506000000000007</c:v>
                </c:pt>
                <c:pt idx="96">
                  <c:v>-18.564999999999998</c:v>
                </c:pt>
                <c:pt idx="97">
                  <c:v>-20.408000000000001</c:v>
                </c:pt>
                <c:pt idx="98">
                  <c:v>-14.891000000000005</c:v>
                </c:pt>
                <c:pt idx="99">
                  <c:v>-20.864999999999995</c:v>
                </c:pt>
                <c:pt idx="100">
                  <c:v>-23.300999999999995</c:v>
                </c:pt>
                <c:pt idx="101">
                  <c:v>-26.445999999999998</c:v>
                </c:pt>
                <c:pt idx="102">
                  <c:v>-28.668999999999997</c:v>
                </c:pt>
                <c:pt idx="103">
                  <c:v>-27.570999999999998</c:v>
                </c:pt>
                <c:pt idx="104">
                  <c:v>-28.18</c:v>
                </c:pt>
                <c:pt idx="105">
                  <c:v>-28.948</c:v>
                </c:pt>
                <c:pt idx="106">
                  <c:v>-28.944000000000003</c:v>
                </c:pt>
                <c:pt idx="107">
                  <c:v>-30.466000000000001</c:v>
                </c:pt>
                <c:pt idx="108">
                  <c:v>-29.130999999999993</c:v>
                </c:pt>
                <c:pt idx="109">
                  <c:v>-28.259999999999998</c:v>
                </c:pt>
                <c:pt idx="110">
                  <c:v>-24.83700000000001</c:v>
                </c:pt>
                <c:pt idx="111">
                  <c:v>-24.873000000000005</c:v>
                </c:pt>
                <c:pt idx="112">
                  <c:v>-16.438000000000002</c:v>
                </c:pt>
                <c:pt idx="113">
                  <c:v>-14.955999999999996</c:v>
                </c:pt>
                <c:pt idx="114">
                  <c:v>-10.332999999999998</c:v>
                </c:pt>
                <c:pt idx="115">
                  <c:v>-9.1580000000000013</c:v>
                </c:pt>
                <c:pt idx="116">
                  <c:v>-10.11</c:v>
                </c:pt>
                <c:pt idx="117">
                  <c:v>-12.226000000000006</c:v>
                </c:pt>
                <c:pt idx="118">
                  <c:v>-11.401999999999994</c:v>
                </c:pt>
                <c:pt idx="119">
                  <c:v>-11.951000000000001</c:v>
                </c:pt>
                <c:pt idx="120">
                  <c:v>-12.007999999999996</c:v>
                </c:pt>
                <c:pt idx="121">
                  <c:v>-11.584000000000003</c:v>
                </c:pt>
                <c:pt idx="122">
                  <c:v>-11.079000000000001</c:v>
                </c:pt>
                <c:pt idx="123">
                  <c:v>-10.133000000000003</c:v>
                </c:pt>
                <c:pt idx="124">
                  <c:v>-11.344999999999992</c:v>
                </c:pt>
                <c:pt idx="125">
                  <c:v>-15.401000000000003</c:v>
                </c:pt>
                <c:pt idx="126">
                  <c:v>-14.919999999999995</c:v>
                </c:pt>
                <c:pt idx="127">
                  <c:v>-14.923999999999999</c:v>
                </c:pt>
                <c:pt idx="128">
                  <c:v>-15.826999999999998</c:v>
                </c:pt>
                <c:pt idx="129">
                  <c:v>-17.562999999999995</c:v>
                </c:pt>
                <c:pt idx="130">
                  <c:v>-15.332000000000001</c:v>
                </c:pt>
                <c:pt idx="131">
                  <c:v>-16.862000000000002</c:v>
                </c:pt>
                <c:pt idx="132">
                  <c:v>-19.625999999999998</c:v>
                </c:pt>
                <c:pt idx="133">
                  <c:v>-18.363999999999997</c:v>
                </c:pt>
                <c:pt idx="134">
                  <c:v>-19.573999999999998</c:v>
                </c:pt>
                <c:pt idx="135">
                  <c:v>-17.410999999999994</c:v>
                </c:pt>
                <c:pt idx="136">
                  <c:v>-15.480000000000004</c:v>
                </c:pt>
                <c:pt idx="137">
                  <c:v>-17.398999999999994</c:v>
                </c:pt>
                <c:pt idx="138">
                  <c:v>-17.100000000000001</c:v>
                </c:pt>
                <c:pt idx="139">
                  <c:v>-16.794000000000004</c:v>
                </c:pt>
                <c:pt idx="140">
                  <c:v>-17.886999999999993</c:v>
                </c:pt>
                <c:pt idx="141">
                  <c:v>-16.972999999999999</c:v>
                </c:pt>
                <c:pt idx="142">
                  <c:v>-15.827999999999996</c:v>
                </c:pt>
                <c:pt idx="143">
                  <c:v>-15.832000000000001</c:v>
                </c:pt>
                <c:pt idx="144">
                  <c:v>-18.984000000000002</c:v>
                </c:pt>
                <c:pt idx="145">
                  <c:v>-20.216999999999999</c:v>
                </c:pt>
                <c:pt idx="146">
                  <c:v>-20.929000000000002</c:v>
                </c:pt>
                <c:pt idx="147">
                  <c:v>-21.870999999999995</c:v>
                </c:pt>
                <c:pt idx="148">
                  <c:v>-17.599000000000004</c:v>
                </c:pt>
                <c:pt idx="149">
                  <c:v>-19.209000000000003</c:v>
                </c:pt>
                <c:pt idx="150">
                  <c:v>-20.251999999999995</c:v>
                </c:pt>
                <c:pt idx="151">
                  <c:v>-19.969000000000008</c:v>
                </c:pt>
                <c:pt idx="152">
                  <c:v>-21.216000000000001</c:v>
                </c:pt>
                <c:pt idx="153">
                  <c:v>-24.444000000000003</c:v>
                </c:pt>
                <c:pt idx="154">
                  <c:v>-33.457000000000008</c:v>
                </c:pt>
                <c:pt idx="155">
                  <c:v>-36.39500000000001</c:v>
                </c:pt>
                <c:pt idx="156">
                  <c:v>-38.573999999999998</c:v>
                </c:pt>
                <c:pt idx="157">
                  <c:v>-37.605999999999995</c:v>
                </c:pt>
                <c:pt idx="158">
                  <c:v>-34.233000000000004</c:v>
                </c:pt>
                <c:pt idx="159">
                  <c:v>-32.963999999999992</c:v>
                </c:pt>
                <c:pt idx="160">
                  <c:v>-33.119</c:v>
                </c:pt>
                <c:pt idx="161">
                  <c:v>-31.497999999999998</c:v>
                </c:pt>
                <c:pt idx="162">
                  <c:v>-29.584000000000003</c:v>
                </c:pt>
                <c:pt idx="163">
                  <c:v>-29.127999999999993</c:v>
                </c:pt>
                <c:pt idx="164">
                  <c:v>-28.966999999999999</c:v>
                </c:pt>
                <c:pt idx="165">
                  <c:v>-24.201000000000008</c:v>
                </c:pt>
                <c:pt idx="166">
                  <c:v>-24.333999999999996</c:v>
                </c:pt>
                <c:pt idx="167">
                  <c:v>-21.777999999999999</c:v>
                </c:pt>
                <c:pt idx="168">
                  <c:v>-23.036000000000001</c:v>
                </c:pt>
                <c:pt idx="169">
                  <c:v>-23.571000000000005</c:v>
                </c:pt>
                <c:pt idx="170">
                  <c:v>-24.714000000000006</c:v>
                </c:pt>
                <c:pt idx="171">
                  <c:v>-21.643999999999998</c:v>
                </c:pt>
                <c:pt idx="172">
                  <c:v>-19.375999999999991</c:v>
                </c:pt>
                <c:pt idx="173">
                  <c:v>-16.46</c:v>
                </c:pt>
                <c:pt idx="174">
                  <c:v>-15.579000000000008</c:v>
                </c:pt>
                <c:pt idx="175">
                  <c:v>-14.221000000000004</c:v>
                </c:pt>
                <c:pt idx="176">
                  <c:v>-15.516999999999996</c:v>
                </c:pt>
                <c:pt idx="177">
                  <c:v>-14.396999999999991</c:v>
                </c:pt>
                <c:pt idx="178">
                  <c:v>-12.629999999999995</c:v>
                </c:pt>
                <c:pt idx="179">
                  <c:v>-13.670000000000002</c:v>
                </c:pt>
                <c:pt idx="180">
                  <c:v>-12.067999999999998</c:v>
                </c:pt>
                <c:pt idx="181">
                  <c:v>-10.475999999999999</c:v>
                </c:pt>
                <c:pt idx="182">
                  <c:v>-11.663000000000011</c:v>
                </c:pt>
                <c:pt idx="183">
                  <c:v>-12.015000000000001</c:v>
                </c:pt>
                <c:pt idx="184">
                  <c:v>-11.086999999999989</c:v>
                </c:pt>
                <c:pt idx="185">
                  <c:v>-12.266000000000005</c:v>
                </c:pt>
                <c:pt idx="186">
                  <c:v>-14.912000000000006</c:v>
                </c:pt>
                <c:pt idx="187">
                  <c:v>-15.814999999999998</c:v>
                </c:pt>
                <c:pt idx="188">
                  <c:v>-16.298000000000002</c:v>
                </c:pt>
                <c:pt idx="189">
                  <c:v>-17.447000000000003</c:v>
                </c:pt>
                <c:pt idx="190">
                  <c:v>-16.263999999999996</c:v>
                </c:pt>
                <c:pt idx="191">
                  <c:v>-15.557999999999993</c:v>
                </c:pt>
                <c:pt idx="192">
                  <c:v>-13.178000000000011</c:v>
                </c:pt>
                <c:pt idx="193">
                  <c:v>-14.611999999999995</c:v>
                </c:pt>
                <c:pt idx="194">
                  <c:v>-14.707000000000008</c:v>
                </c:pt>
                <c:pt idx="195">
                  <c:v>-18.525000000000006</c:v>
                </c:pt>
                <c:pt idx="196">
                  <c:v>-18.338999999999999</c:v>
                </c:pt>
                <c:pt idx="197">
                  <c:v>-19.715999999999994</c:v>
                </c:pt>
                <c:pt idx="198">
                  <c:v>-20.914000000000001</c:v>
                </c:pt>
                <c:pt idx="199">
                  <c:v>-21.207999999999998</c:v>
                </c:pt>
                <c:pt idx="200">
                  <c:v>-25.992999999999995</c:v>
                </c:pt>
                <c:pt idx="201">
                  <c:v>-29.293999999999997</c:v>
                </c:pt>
                <c:pt idx="202">
                  <c:v>-21.262</c:v>
                </c:pt>
                <c:pt idx="203">
                  <c:v>-18.781999999999996</c:v>
                </c:pt>
                <c:pt idx="204">
                  <c:v>-17.241999999999997</c:v>
                </c:pt>
                <c:pt idx="205">
                  <c:v>-9.61</c:v>
                </c:pt>
                <c:pt idx="206">
                  <c:v>-24.783000000000001</c:v>
                </c:pt>
                <c:pt idx="207">
                  <c:v>-24.168000000000006</c:v>
                </c:pt>
                <c:pt idx="208">
                  <c:v>-24.959000000000003</c:v>
                </c:pt>
                <c:pt idx="209">
                  <c:v>-22.643000000000001</c:v>
                </c:pt>
                <c:pt idx="210">
                  <c:v>-21.909999999999997</c:v>
                </c:pt>
                <c:pt idx="211">
                  <c:v>-19.656000000000006</c:v>
                </c:pt>
                <c:pt idx="212">
                  <c:v>-22.028999999999996</c:v>
                </c:pt>
                <c:pt idx="213">
                  <c:v>-22.591999999999999</c:v>
                </c:pt>
                <c:pt idx="214">
                  <c:v>-24.08</c:v>
                </c:pt>
                <c:pt idx="215">
                  <c:v>-23.577999999999996</c:v>
                </c:pt>
                <c:pt idx="216">
                  <c:v>-25.164999999999999</c:v>
                </c:pt>
                <c:pt idx="217">
                  <c:v>-22.865000000000002</c:v>
                </c:pt>
                <c:pt idx="218">
                  <c:v>-23.650999999999996</c:v>
                </c:pt>
                <c:pt idx="219">
                  <c:v>-22.086000000000006</c:v>
                </c:pt>
                <c:pt idx="220">
                  <c:v>-20.99499999999999</c:v>
                </c:pt>
                <c:pt idx="221">
                  <c:v>-26.013000000000005</c:v>
                </c:pt>
                <c:pt idx="222">
                  <c:v>-23.272000000000006</c:v>
                </c:pt>
                <c:pt idx="223">
                  <c:v>-19.251999999999995</c:v>
                </c:pt>
                <c:pt idx="224">
                  <c:v>-19.284999999999997</c:v>
                </c:pt>
                <c:pt idx="225">
                  <c:v>-22.804000000000002</c:v>
                </c:pt>
                <c:pt idx="226">
                  <c:v>-20.503999999999991</c:v>
                </c:pt>
                <c:pt idx="227">
                  <c:v>-21.593999999999994</c:v>
                </c:pt>
                <c:pt idx="228">
                  <c:v>-28.141000000000005</c:v>
                </c:pt>
                <c:pt idx="229">
                  <c:v>-29.678999999999988</c:v>
                </c:pt>
                <c:pt idx="230">
                  <c:v>-32.263000000000005</c:v>
                </c:pt>
                <c:pt idx="231">
                  <c:v>-35.262</c:v>
                </c:pt>
                <c:pt idx="232">
                  <c:v>-33.582000000000008</c:v>
                </c:pt>
                <c:pt idx="233">
                  <c:v>-33.119</c:v>
                </c:pt>
                <c:pt idx="234">
                  <c:v>-28.625999999999991</c:v>
                </c:pt>
                <c:pt idx="235">
                  <c:v>-25.591999999999999</c:v>
                </c:pt>
                <c:pt idx="236">
                  <c:v>-23.626999999999995</c:v>
                </c:pt>
                <c:pt idx="237">
                  <c:v>-24.86399999999999</c:v>
                </c:pt>
                <c:pt idx="238">
                  <c:v>-22.15</c:v>
                </c:pt>
                <c:pt idx="239">
                  <c:v>-20.460000000000008</c:v>
                </c:pt>
                <c:pt idx="240">
                  <c:v>-19.081999999999994</c:v>
                </c:pt>
                <c:pt idx="241">
                  <c:v>-17.125</c:v>
                </c:pt>
                <c:pt idx="242">
                  <c:v>-19.343000000000004</c:v>
                </c:pt>
                <c:pt idx="243">
                  <c:v>-20.509</c:v>
                </c:pt>
                <c:pt idx="244">
                  <c:v>-18.86699999999999</c:v>
                </c:pt>
                <c:pt idx="245">
                  <c:v>-20.635000000000005</c:v>
                </c:pt>
                <c:pt idx="246">
                  <c:v>-17.349999999999994</c:v>
                </c:pt>
                <c:pt idx="247">
                  <c:v>-13.715999999999994</c:v>
                </c:pt>
                <c:pt idx="248">
                  <c:v>-14.536000000000001</c:v>
                </c:pt>
                <c:pt idx="249">
                  <c:v>-13.296999999999997</c:v>
                </c:pt>
                <c:pt idx="250">
                  <c:v>-13.123999999999995</c:v>
                </c:pt>
                <c:pt idx="251">
                  <c:v>-14.728000000000009</c:v>
                </c:pt>
                <c:pt idx="252">
                  <c:v>-18.246000000000009</c:v>
                </c:pt>
                <c:pt idx="253">
                  <c:v>-18.070999999999998</c:v>
                </c:pt>
                <c:pt idx="254">
                  <c:v>-12.744</c:v>
                </c:pt>
                <c:pt idx="255">
                  <c:v>-14.964000000000006</c:v>
                </c:pt>
                <c:pt idx="256">
                  <c:v>-14.161000000000001</c:v>
                </c:pt>
                <c:pt idx="257">
                  <c:v>-14.837000000000003</c:v>
                </c:pt>
                <c:pt idx="258">
                  <c:v>-14.99199999999999</c:v>
                </c:pt>
                <c:pt idx="259">
                  <c:v>-14.918999999999997</c:v>
                </c:pt>
                <c:pt idx="260">
                  <c:v>-16.591999999999999</c:v>
                </c:pt>
                <c:pt idx="261">
                  <c:v>-18.091000000000008</c:v>
                </c:pt>
                <c:pt idx="262">
                  <c:v>-19.852999999999994</c:v>
                </c:pt>
                <c:pt idx="263">
                  <c:v>-19.421999999999997</c:v>
                </c:pt>
                <c:pt idx="264">
                  <c:v>-17.114000000000004</c:v>
                </c:pt>
                <c:pt idx="265">
                  <c:v>-17.329000000000001</c:v>
                </c:pt>
                <c:pt idx="266">
                  <c:v>-22.634999999999998</c:v>
                </c:pt>
                <c:pt idx="267">
                  <c:v>-27.770000000000003</c:v>
                </c:pt>
                <c:pt idx="268">
                  <c:v>-28.759999999999991</c:v>
                </c:pt>
                <c:pt idx="269">
                  <c:v>-30.320000000000007</c:v>
                </c:pt>
                <c:pt idx="270">
                  <c:v>-32.116</c:v>
                </c:pt>
                <c:pt idx="271">
                  <c:v>-33.891999999999996</c:v>
                </c:pt>
                <c:pt idx="272">
                  <c:v>-27.468000000000004</c:v>
                </c:pt>
                <c:pt idx="273">
                  <c:v>-34.742000000000004</c:v>
                </c:pt>
                <c:pt idx="274">
                  <c:v>-38.042000000000002</c:v>
                </c:pt>
                <c:pt idx="275">
                  <c:v>-38.384</c:v>
                </c:pt>
                <c:pt idx="276">
                  <c:v>-37.820999999999998</c:v>
                </c:pt>
                <c:pt idx="277">
                  <c:v>-33.602999999999994</c:v>
                </c:pt>
                <c:pt idx="278">
                  <c:v>-30.878</c:v>
                </c:pt>
                <c:pt idx="279">
                  <c:v>-33.049000000000007</c:v>
                </c:pt>
                <c:pt idx="280">
                  <c:v>-32.463999999999999</c:v>
                </c:pt>
                <c:pt idx="281">
                  <c:v>-32.935999999999993</c:v>
                </c:pt>
                <c:pt idx="282">
                  <c:v>-34.525999999999996</c:v>
                </c:pt>
                <c:pt idx="283">
                  <c:v>-35.460000000000008</c:v>
                </c:pt>
                <c:pt idx="284">
                  <c:v>-37.557000000000002</c:v>
                </c:pt>
                <c:pt idx="285">
                  <c:v>-34.662999999999997</c:v>
                </c:pt>
                <c:pt idx="286">
                  <c:v>-38.757999999999996</c:v>
                </c:pt>
                <c:pt idx="287">
                  <c:v>-36.263000000000005</c:v>
                </c:pt>
                <c:pt idx="288">
                  <c:v>-36.08</c:v>
                </c:pt>
                <c:pt idx="289">
                  <c:v>-36.61399999999999</c:v>
                </c:pt>
                <c:pt idx="290">
                  <c:v>-36.831000000000003</c:v>
                </c:pt>
                <c:pt idx="291">
                  <c:v>-38.634</c:v>
                </c:pt>
                <c:pt idx="292">
                  <c:v>-39.232000000000014</c:v>
                </c:pt>
                <c:pt idx="293">
                  <c:v>-39.114000000000004</c:v>
                </c:pt>
                <c:pt idx="294">
                  <c:v>-37.326000000000008</c:v>
                </c:pt>
                <c:pt idx="295">
                  <c:v>-38.786000000000001</c:v>
                </c:pt>
                <c:pt idx="296">
                  <c:v>-41.149000000000001</c:v>
                </c:pt>
                <c:pt idx="297">
                  <c:v>-35.583999999999996</c:v>
                </c:pt>
                <c:pt idx="298">
                  <c:v>-36.39</c:v>
                </c:pt>
                <c:pt idx="299">
                  <c:v>-36.039999999999992</c:v>
                </c:pt>
                <c:pt idx="300">
                  <c:v>-36.316000000000003</c:v>
                </c:pt>
                <c:pt idx="301">
                  <c:v>-36.063000000000002</c:v>
                </c:pt>
                <c:pt idx="302">
                  <c:v>-35.137999999999998</c:v>
                </c:pt>
                <c:pt idx="303">
                  <c:v>-30.518000000000001</c:v>
                </c:pt>
                <c:pt idx="304">
                  <c:v>-29.194000000000003</c:v>
                </c:pt>
                <c:pt idx="305">
                  <c:v>-31.64</c:v>
                </c:pt>
                <c:pt idx="306">
                  <c:v>-30.450000000000003</c:v>
                </c:pt>
                <c:pt idx="307">
                  <c:v>-31.021999999999991</c:v>
                </c:pt>
                <c:pt idx="308">
                  <c:v>-29.711000000000013</c:v>
                </c:pt>
                <c:pt idx="309">
                  <c:v>-29.321000000000012</c:v>
                </c:pt>
                <c:pt idx="310">
                  <c:v>-29.463999999999999</c:v>
                </c:pt>
                <c:pt idx="311">
                  <c:v>-30.543000000000006</c:v>
                </c:pt>
                <c:pt idx="312">
                  <c:v>-31.864000000000004</c:v>
                </c:pt>
                <c:pt idx="313">
                  <c:v>-35.941000000000003</c:v>
                </c:pt>
                <c:pt idx="314">
                  <c:v>-33.943999999999988</c:v>
                </c:pt>
                <c:pt idx="315">
                  <c:v>-42.034999999999997</c:v>
                </c:pt>
                <c:pt idx="316">
                  <c:v>-50.539000000000001</c:v>
                </c:pt>
                <c:pt idx="317">
                  <c:v>-50.782000000000004</c:v>
                </c:pt>
                <c:pt idx="318">
                  <c:v>-46.604999999999997</c:v>
                </c:pt>
                <c:pt idx="319">
                  <c:v>-48.346000000000004</c:v>
                </c:pt>
                <c:pt idx="320">
                  <c:v>-47.570000000000007</c:v>
                </c:pt>
                <c:pt idx="321">
                  <c:v>-50.955999999999996</c:v>
                </c:pt>
                <c:pt idx="322">
                  <c:v>-48.481999999999999</c:v>
                </c:pt>
                <c:pt idx="323">
                  <c:v>-46.025999999999996</c:v>
                </c:pt>
                <c:pt idx="324">
                  <c:v>-24.152000000000001</c:v>
                </c:pt>
                <c:pt idx="325">
                  <c:v>-22.490000000000009</c:v>
                </c:pt>
                <c:pt idx="326">
                  <c:v>-22.725999999999999</c:v>
                </c:pt>
                <c:pt idx="327">
                  <c:v>-21.842999999999989</c:v>
                </c:pt>
                <c:pt idx="328">
                  <c:v>-17.587000000000003</c:v>
                </c:pt>
                <c:pt idx="329">
                  <c:v>-26.436999999999998</c:v>
                </c:pt>
                <c:pt idx="330">
                  <c:v>-24.612000000000009</c:v>
                </c:pt>
                <c:pt idx="331">
                  <c:v>-23.708999999999989</c:v>
                </c:pt>
                <c:pt idx="332">
                  <c:v>-23.786000000000001</c:v>
                </c:pt>
                <c:pt idx="333">
                  <c:v>-16.402999999999992</c:v>
                </c:pt>
                <c:pt idx="334">
                  <c:v>-14.912999999999997</c:v>
                </c:pt>
                <c:pt idx="335">
                  <c:v>-15.914000000000001</c:v>
                </c:pt>
                <c:pt idx="336">
                  <c:v>-14.563000000000002</c:v>
                </c:pt>
                <c:pt idx="337">
                  <c:v>-14.594999999999999</c:v>
                </c:pt>
                <c:pt idx="338">
                  <c:v>-13.208999999999989</c:v>
                </c:pt>
                <c:pt idx="339">
                  <c:v>-9.6189999999999998</c:v>
                </c:pt>
                <c:pt idx="340">
                  <c:v>-9.8029999999999973</c:v>
                </c:pt>
                <c:pt idx="341">
                  <c:v>-8.4379999999999882</c:v>
                </c:pt>
                <c:pt idx="342">
                  <c:v>-9.3070000000000022</c:v>
                </c:pt>
                <c:pt idx="343">
                  <c:v>-10.382999999999996</c:v>
                </c:pt>
                <c:pt idx="344">
                  <c:v>-10.478000000000009</c:v>
                </c:pt>
                <c:pt idx="345">
                  <c:v>-9.5960000000000178</c:v>
                </c:pt>
                <c:pt idx="346">
                  <c:v>-10.614000000000004</c:v>
                </c:pt>
                <c:pt idx="347">
                  <c:v>-10.680999999999997</c:v>
                </c:pt>
                <c:pt idx="348">
                  <c:v>-15.413000000000011</c:v>
                </c:pt>
                <c:pt idx="349">
                  <c:v>-15.654000000000011</c:v>
                </c:pt>
                <c:pt idx="350">
                  <c:v>-19.453999999999994</c:v>
                </c:pt>
                <c:pt idx="351">
                  <c:v>-16.582999999999984</c:v>
                </c:pt>
                <c:pt idx="352">
                  <c:v>-15.688000000000002</c:v>
                </c:pt>
                <c:pt idx="353">
                  <c:v>-17.554999999999993</c:v>
                </c:pt>
                <c:pt idx="354">
                  <c:v>-17.486999999999995</c:v>
                </c:pt>
                <c:pt idx="355">
                  <c:v>-14.735000000000014</c:v>
                </c:pt>
                <c:pt idx="356">
                  <c:v>-15.244</c:v>
                </c:pt>
                <c:pt idx="357">
                  <c:v>-16.281000000000006</c:v>
                </c:pt>
                <c:pt idx="358">
                  <c:v>-17.575000000000003</c:v>
                </c:pt>
                <c:pt idx="359">
                  <c:v>-18.062999999999988</c:v>
                </c:pt>
                <c:pt idx="360">
                  <c:v>-15.820999999999998</c:v>
                </c:pt>
                <c:pt idx="361">
                  <c:v>-12.694000000000017</c:v>
                </c:pt>
                <c:pt idx="362">
                  <c:v>-12.233000000000004</c:v>
                </c:pt>
                <c:pt idx="363">
                  <c:v>-11.430999999999983</c:v>
                </c:pt>
                <c:pt idx="364">
                  <c:v>-8.4249999999999829</c:v>
                </c:pt>
                <c:pt idx="365">
                  <c:v>-5.6409999999999911</c:v>
                </c:pt>
                <c:pt idx="366">
                  <c:v>-3.8880000000000052</c:v>
                </c:pt>
                <c:pt idx="367">
                  <c:v>-6.2139999999999986</c:v>
                </c:pt>
                <c:pt idx="368">
                  <c:v>-5.1009999999999991</c:v>
                </c:pt>
                <c:pt idx="369">
                  <c:v>-4.2849999999999966</c:v>
                </c:pt>
                <c:pt idx="370">
                  <c:v>-0.82599999999999341</c:v>
                </c:pt>
                <c:pt idx="371">
                  <c:v>-0.24600000000000932</c:v>
                </c:pt>
                <c:pt idx="372">
                  <c:v>-4.6829999999999927</c:v>
                </c:pt>
                <c:pt idx="373">
                  <c:v>-8.7229999999999848</c:v>
                </c:pt>
                <c:pt idx="374">
                  <c:v>-7.7369999999999948</c:v>
                </c:pt>
                <c:pt idx="375">
                  <c:v>-11.716999999999985</c:v>
                </c:pt>
                <c:pt idx="376">
                  <c:v>-11.019000000000005</c:v>
                </c:pt>
                <c:pt idx="377">
                  <c:v>-11.992999999999995</c:v>
                </c:pt>
                <c:pt idx="378">
                  <c:v>-13.989999999999981</c:v>
                </c:pt>
                <c:pt idx="379">
                  <c:v>-14.433000000000021</c:v>
                </c:pt>
                <c:pt idx="380">
                  <c:v>-14.632000000000005</c:v>
                </c:pt>
                <c:pt idx="381">
                  <c:v>-11.15300000000002</c:v>
                </c:pt>
                <c:pt idx="382">
                  <c:v>-5.6639999999999873</c:v>
                </c:pt>
                <c:pt idx="383">
                  <c:v>-3.9080000000000155</c:v>
                </c:pt>
                <c:pt idx="384">
                  <c:v>-6.0749999999999886</c:v>
                </c:pt>
                <c:pt idx="385">
                  <c:v>-5.9259999999999877</c:v>
                </c:pt>
                <c:pt idx="386">
                  <c:v>-6.7990000000000066</c:v>
                </c:pt>
                <c:pt idx="387">
                  <c:v>-2.2319999999999993</c:v>
                </c:pt>
                <c:pt idx="388">
                  <c:v>-6.2629999999999768</c:v>
                </c:pt>
                <c:pt idx="389">
                  <c:v>-8.0170000000000243</c:v>
                </c:pt>
                <c:pt idx="390">
                  <c:v>-10.939999999999998</c:v>
                </c:pt>
                <c:pt idx="391">
                  <c:v>-12.355999999999995</c:v>
                </c:pt>
                <c:pt idx="392">
                  <c:v>-8.4159999999999968</c:v>
                </c:pt>
                <c:pt idx="393">
                  <c:v>-10.191000000000003</c:v>
                </c:pt>
                <c:pt idx="394">
                  <c:v>-12.429999999999978</c:v>
                </c:pt>
                <c:pt idx="395">
                  <c:v>-16.275000000000006</c:v>
                </c:pt>
                <c:pt idx="396">
                  <c:v>-15.480999999999995</c:v>
                </c:pt>
                <c:pt idx="397">
                  <c:v>-15.974999999999994</c:v>
                </c:pt>
                <c:pt idx="398">
                  <c:v>-22.067000000000007</c:v>
                </c:pt>
                <c:pt idx="399">
                  <c:v>-31.533000000000015</c:v>
                </c:pt>
                <c:pt idx="400">
                  <c:v>-35.745000000000005</c:v>
                </c:pt>
                <c:pt idx="401">
                  <c:v>-36.388000000000005</c:v>
                </c:pt>
                <c:pt idx="402">
                  <c:v>-37.355000000000018</c:v>
                </c:pt>
                <c:pt idx="403">
                  <c:v>-33.481999999999999</c:v>
                </c:pt>
                <c:pt idx="404">
                  <c:v>-32.02600000000001</c:v>
                </c:pt>
                <c:pt idx="405">
                  <c:v>-30.420000000000016</c:v>
                </c:pt>
                <c:pt idx="406">
                  <c:v>-31.198999999999984</c:v>
                </c:pt>
                <c:pt idx="407">
                  <c:v>-29.556000000000012</c:v>
                </c:pt>
                <c:pt idx="408">
                  <c:v>-25.832000000000022</c:v>
                </c:pt>
                <c:pt idx="409">
                  <c:v>-26.353000000000009</c:v>
                </c:pt>
                <c:pt idx="410">
                  <c:v>-21.10299999999998</c:v>
                </c:pt>
                <c:pt idx="411">
                  <c:v>-19.356999999999999</c:v>
                </c:pt>
                <c:pt idx="412">
                  <c:v>-13.439999999999998</c:v>
                </c:pt>
                <c:pt idx="413">
                  <c:v>-15.344000000000023</c:v>
                </c:pt>
                <c:pt idx="414">
                  <c:v>-21.091999999999985</c:v>
                </c:pt>
                <c:pt idx="415">
                  <c:v>-17.870999999999981</c:v>
                </c:pt>
                <c:pt idx="416">
                  <c:v>-20.465000000000003</c:v>
                </c:pt>
                <c:pt idx="417">
                  <c:v>-22.210000000000008</c:v>
                </c:pt>
                <c:pt idx="418">
                  <c:v>-23.966000000000008</c:v>
                </c:pt>
                <c:pt idx="419">
                  <c:v>-20.097999999999985</c:v>
                </c:pt>
                <c:pt idx="420">
                  <c:v>-20.449999999999989</c:v>
                </c:pt>
                <c:pt idx="421">
                  <c:v>-18.253</c:v>
                </c:pt>
                <c:pt idx="422">
                  <c:v>-18.60499999999999</c:v>
                </c:pt>
                <c:pt idx="423">
                  <c:v>-19.243999999999986</c:v>
                </c:pt>
                <c:pt idx="424">
                  <c:v>-17.602999999999994</c:v>
                </c:pt>
                <c:pt idx="425">
                  <c:v>-17.846000000000004</c:v>
                </c:pt>
                <c:pt idx="426">
                  <c:v>-15.818999999999988</c:v>
                </c:pt>
                <c:pt idx="427">
                  <c:v>-16.285999999999973</c:v>
                </c:pt>
                <c:pt idx="428">
                  <c:v>-17.355999999999995</c:v>
                </c:pt>
                <c:pt idx="429">
                  <c:v>-19.021000000000015</c:v>
                </c:pt>
                <c:pt idx="430">
                  <c:v>-19.978000000000009</c:v>
                </c:pt>
                <c:pt idx="431">
                  <c:v>-20.033999999999992</c:v>
                </c:pt>
                <c:pt idx="432">
                  <c:v>-17.699000000000012</c:v>
                </c:pt>
                <c:pt idx="433">
                  <c:v>-18.102000000000018</c:v>
                </c:pt>
                <c:pt idx="434">
                  <c:v>-20.435000000000002</c:v>
                </c:pt>
                <c:pt idx="435">
                  <c:v>-20.349000000000004</c:v>
                </c:pt>
                <c:pt idx="436">
                  <c:v>-21.092999999999989</c:v>
                </c:pt>
                <c:pt idx="437">
                  <c:v>-21.229000000000013</c:v>
                </c:pt>
                <c:pt idx="438">
                  <c:v>-22.218000000000004</c:v>
                </c:pt>
                <c:pt idx="439">
                  <c:v>-21.807000000000002</c:v>
                </c:pt>
                <c:pt idx="440">
                  <c:v>-19.143000000000001</c:v>
                </c:pt>
                <c:pt idx="441">
                  <c:v>-19.683000000000007</c:v>
                </c:pt>
                <c:pt idx="442">
                  <c:v>-18.042000000000002</c:v>
                </c:pt>
                <c:pt idx="443">
                  <c:v>-17.932999999999993</c:v>
                </c:pt>
                <c:pt idx="444">
                  <c:v>-16.765000000000001</c:v>
                </c:pt>
                <c:pt idx="445">
                  <c:v>-18.161000000000001</c:v>
                </c:pt>
                <c:pt idx="446">
                  <c:v>-17.820000000000007</c:v>
                </c:pt>
                <c:pt idx="447">
                  <c:v>-16.84899999999999</c:v>
                </c:pt>
                <c:pt idx="448">
                  <c:v>-17.968999999999994</c:v>
                </c:pt>
                <c:pt idx="449">
                  <c:v>-17.954000000000008</c:v>
                </c:pt>
                <c:pt idx="450">
                  <c:v>-19.079000000000008</c:v>
                </c:pt>
                <c:pt idx="451">
                  <c:v>-17.188999999999993</c:v>
                </c:pt>
                <c:pt idx="452">
                  <c:v>-17.350000000000009</c:v>
                </c:pt>
                <c:pt idx="453">
                  <c:v>-18.22</c:v>
                </c:pt>
                <c:pt idx="454">
                  <c:v>-16.722999999999999</c:v>
                </c:pt>
                <c:pt idx="455">
                  <c:v>-18.509</c:v>
                </c:pt>
                <c:pt idx="456">
                  <c:v>-19.226000000000013</c:v>
                </c:pt>
                <c:pt idx="457">
                  <c:v>-20.271000000000001</c:v>
                </c:pt>
                <c:pt idx="458">
                  <c:v>-22.594000000000008</c:v>
                </c:pt>
                <c:pt idx="459">
                  <c:v>-23.945999999999998</c:v>
                </c:pt>
                <c:pt idx="460">
                  <c:v>-23.629000000000005</c:v>
                </c:pt>
                <c:pt idx="461">
                  <c:v>-20.062000000000012</c:v>
                </c:pt>
                <c:pt idx="462">
                  <c:v>-21.441000000000003</c:v>
                </c:pt>
                <c:pt idx="463">
                  <c:v>-22.835999999999999</c:v>
                </c:pt>
                <c:pt idx="464">
                  <c:v>-24.847000000000008</c:v>
                </c:pt>
                <c:pt idx="465">
                  <c:v>-24.836000000000013</c:v>
                </c:pt>
                <c:pt idx="466">
                  <c:v>-24.981000000000023</c:v>
                </c:pt>
                <c:pt idx="467">
                  <c:v>-29.389999999999986</c:v>
                </c:pt>
                <c:pt idx="468">
                  <c:v>-30.308000000000007</c:v>
                </c:pt>
                <c:pt idx="469">
                  <c:v>-30.156999999999996</c:v>
                </c:pt>
                <c:pt idx="470">
                  <c:v>-29.744</c:v>
                </c:pt>
                <c:pt idx="471">
                  <c:v>-28.742000000000004</c:v>
                </c:pt>
                <c:pt idx="472">
                  <c:v>-28.227999999999994</c:v>
                </c:pt>
                <c:pt idx="473">
                  <c:v>-28.742999999999995</c:v>
                </c:pt>
                <c:pt idx="474">
                  <c:v>-27.556999999999988</c:v>
                </c:pt>
                <c:pt idx="475">
                  <c:v>-24.760000000000005</c:v>
                </c:pt>
                <c:pt idx="476">
                  <c:v>-27.640999999999991</c:v>
                </c:pt>
                <c:pt idx="477">
                  <c:v>-28.031000000000006</c:v>
                </c:pt>
                <c:pt idx="478">
                  <c:v>-27.703000000000003</c:v>
                </c:pt>
                <c:pt idx="479">
                  <c:v>-27.637</c:v>
                </c:pt>
                <c:pt idx="480">
                  <c:v>-25.001000000000005</c:v>
                </c:pt>
                <c:pt idx="481">
                  <c:v>-22.89</c:v>
                </c:pt>
                <c:pt idx="482">
                  <c:v>-22.237999999999985</c:v>
                </c:pt>
                <c:pt idx="483">
                  <c:v>-21.137999999999991</c:v>
                </c:pt>
                <c:pt idx="484">
                  <c:v>-19.254000000000005</c:v>
                </c:pt>
                <c:pt idx="485">
                  <c:v>-17.856999999999999</c:v>
                </c:pt>
                <c:pt idx="486">
                  <c:v>-17.611999999999995</c:v>
                </c:pt>
                <c:pt idx="487">
                  <c:v>-18.727999999999994</c:v>
                </c:pt>
                <c:pt idx="488">
                  <c:v>-16.341000000000008</c:v>
                </c:pt>
                <c:pt idx="489">
                  <c:v>-15.295000000000002</c:v>
                </c:pt>
                <c:pt idx="490">
                  <c:v>-10.844999999999999</c:v>
                </c:pt>
                <c:pt idx="491">
                  <c:v>-9.3810000000000002</c:v>
                </c:pt>
                <c:pt idx="492">
                  <c:v>-8.9930000000000092</c:v>
                </c:pt>
                <c:pt idx="493">
                  <c:v>-10.516000000000005</c:v>
                </c:pt>
                <c:pt idx="494">
                  <c:v>-9.6269999999999953</c:v>
                </c:pt>
                <c:pt idx="495">
                  <c:v>-9.7210000000000036</c:v>
                </c:pt>
                <c:pt idx="496">
                  <c:v>-8.2150000000000034</c:v>
                </c:pt>
                <c:pt idx="497">
                  <c:v>-7.5</c:v>
                </c:pt>
                <c:pt idx="498" formatCode="General">
                  <c:v>-8.3969999999999914</c:v>
                </c:pt>
                <c:pt idx="499" formatCode="General">
                  <c:v>-9.1639999999999873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F9-4E8F-992C-406680D13BE5}"/>
            </c:ext>
          </c:extLst>
        </c:ser>
        <c:ser>
          <c:idx val="1"/>
          <c:order val="1"/>
          <c:tx>
            <c:strRef>
              <c:f>ex!$C$61</c:f>
              <c:strCache>
                <c:ptCount val="1"/>
                <c:pt idx="0">
                  <c:v>TOTAL 2.708 PERP nc-23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ex!$L$59:$SQ$59</c:f>
              <c:numCache>
                <c:formatCode>m/d/yyyy</c:formatCode>
                <c:ptCount val="500"/>
                <c:pt idx="0">
                  <c:v>44018</c:v>
                </c:pt>
                <c:pt idx="1">
                  <c:v>44015</c:v>
                </c:pt>
                <c:pt idx="2">
                  <c:v>44014</c:v>
                </c:pt>
                <c:pt idx="3">
                  <c:v>44013</c:v>
                </c:pt>
                <c:pt idx="4">
                  <c:v>44012</c:v>
                </c:pt>
                <c:pt idx="5">
                  <c:v>44011</c:v>
                </c:pt>
                <c:pt idx="6">
                  <c:v>44008</c:v>
                </c:pt>
                <c:pt idx="7">
                  <c:v>44007</c:v>
                </c:pt>
                <c:pt idx="8">
                  <c:v>44006</c:v>
                </c:pt>
                <c:pt idx="9">
                  <c:v>44005</c:v>
                </c:pt>
                <c:pt idx="10">
                  <c:v>44004</c:v>
                </c:pt>
                <c:pt idx="11">
                  <c:v>44001</c:v>
                </c:pt>
                <c:pt idx="12">
                  <c:v>44000</c:v>
                </c:pt>
                <c:pt idx="13">
                  <c:v>43999</c:v>
                </c:pt>
                <c:pt idx="14">
                  <c:v>43998</c:v>
                </c:pt>
                <c:pt idx="15">
                  <c:v>43997</c:v>
                </c:pt>
                <c:pt idx="16">
                  <c:v>43994</c:v>
                </c:pt>
                <c:pt idx="17">
                  <c:v>43993</c:v>
                </c:pt>
                <c:pt idx="18">
                  <c:v>43992</c:v>
                </c:pt>
                <c:pt idx="19">
                  <c:v>43991</c:v>
                </c:pt>
                <c:pt idx="20">
                  <c:v>43990</c:v>
                </c:pt>
                <c:pt idx="21">
                  <c:v>43987</c:v>
                </c:pt>
                <c:pt idx="22">
                  <c:v>43986</c:v>
                </c:pt>
                <c:pt idx="23">
                  <c:v>43985</c:v>
                </c:pt>
                <c:pt idx="24">
                  <c:v>43984</c:v>
                </c:pt>
                <c:pt idx="25">
                  <c:v>43983</c:v>
                </c:pt>
                <c:pt idx="26">
                  <c:v>43980</c:v>
                </c:pt>
                <c:pt idx="27">
                  <c:v>43979</c:v>
                </c:pt>
                <c:pt idx="28">
                  <c:v>43978</c:v>
                </c:pt>
                <c:pt idx="29">
                  <c:v>43977</c:v>
                </c:pt>
                <c:pt idx="30">
                  <c:v>43973</c:v>
                </c:pt>
                <c:pt idx="31">
                  <c:v>43972</c:v>
                </c:pt>
                <c:pt idx="32">
                  <c:v>43971</c:v>
                </c:pt>
                <c:pt idx="33">
                  <c:v>43970</c:v>
                </c:pt>
                <c:pt idx="34">
                  <c:v>43969</c:v>
                </c:pt>
                <c:pt idx="35">
                  <c:v>43966</c:v>
                </c:pt>
                <c:pt idx="36">
                  <c:v>43965</c:v>
                </c:pt>
                <c:pt idx="37">
                  <c:v>43964</c:v>
                </c:pt>
                <c:pt idx="38">
                  <c:v>43963</c:v>
                </c:pt>
                <c:pt idx="39">
                  <c:v>43962</c:v>
                </c:pt>
                <c:pt idx="40">
                  <c:v>43958</c:v>
                </c:pt>
                <c:pt idx="41">
                  <c:v>43957</c:v>
                </c:pt>
                <c:pt idx="42">
                  <c:v>43956</c:v>
                </c:pt>
                <c:pt idx="43">
                  <c:v>43955</c:v>
                </c:pt>
                <c:pt idx="44">
                  <c:v>43952</c:v>
                </c:pt>
                <c:pt idx="45">
                  <c:v>43951</c:v>
                </c:pt>
                <c:pt idx="46">
                  <c:v>43950</c:v>
                </c:pt>
                <c:pt idx="47">
                  <c:v>43949</c:v>
                </c:pt>
                <c:pt idx="48">
                  <c:v>43948</c:v>
                </c:pt>
                <c:pt idx="49">
                  <c:v>43945</c:v>
                </c:pt>
                <c:pt idx="50">
                  <c:v>43944</c:v>
                </c:pt>
                <c:pt idx="51">
                  <c:v>43943</c:v>
                </c:pt>
                <c:pt idx="52">
                  <c:v>43942</c:v>
                </c:pt>
                <c:pt idx="53">
                  <c:v>43941</c:v>
                </c:pt>
                <c:pt idx="54">
                  <c:v>43938</c:v>
                </c:pt>
                <c:pt idx="55">
                  <c:v>43937</c:v>
                </c:pt>
                <c:pt idx="56">
                  <c:v>43936</c:v>
                </c:pt>
                <c:pt idx="57">
                  <c:v>43935</c:v>
                </c:pt>
                <c:pt idx="58">
                  <c:v>43930</c:v>
                </c:pt>
                <c:pt idx="59">
                  <c:v>43929</c:v>
                </c:pt>
                <c:pt idx="60">
                  <c:v>43928</c:v>
                </c:pt>
                <c:pt idx="61">
                  <c:v>43927</c:v>
                </c:pt>
                <c:pt idx="62">
                  <c:v>43924</c:v>
                </c:pt>
                <c:pt idx="63">
                  <c:v>43923</c:v>
                </c:pt>
                <c:pt idx="64">
                  <c:v>43922</c:v>
                </c:pt>
                <c:pt idx="65">
                  <c:v>43921</c:v>
                </c:pt>
                <c:pt idx="66">
                  <c:v>43920</c:v>
                </c:pt>
                <c:pt idx="67">
                  <c:v>43917</c:v>
                </c:pt>
                <c:pt idx="68">
                  <c:v>43916</c:v>
                </c:pt>
                <c:pt idx="69">
                  <c:v>43915</c:v>
                </c:pt>
                <c:pt idx="70">
                  <c:v>43914</c:v>
                </c:pt>
                <c:pt idx="71">
                  <c:v>43913</c:v>
                </c:pt>
                <c:pt idx="72">
                  <c:v>43910</c:v>
                </c:pt>
                <c:pt idx="73">
                  <c:v>43909</c:v>
                </c:pt>
                <c:pt idx="74">
                  <c:v>43908</c:v>
                </c:pt>
                <c:pt idx="75">
                  <c:v>43907</c:v>
                </c:pt>
                <c:pt idx="76">
                  <c:v>43906</c:v>
                </c:pt>
                <c:pt idx="77">
                  <c:v>43903</c:v>
                </c:pt>
                <c:pt idx="78">
                  <c:v>43902</c:v>
                </c:pt>
                <c:pt idx="79">
                  <c:v>43901</c:v>
                </c:pt>
                <c:pt idx="80">
                  <c:v>43900</c:v>
                </c:pt>
                <c:pt idx="81">
                  <c:v>43899</c:v>
                </c:pt>
                <c:pt idx="82">
                  <c:v>43896</c:v>
                </c:pt>
                <c:pt idx="83">
                  <c:v>43895</c:v>
                </c:pt>
                <c:pt idx="84">
                  <c:v>43894</c:v>
                </c:pt>
                <c:pt idx="85">
                  <c:v>43893</c:v>
                </c:pt>
                <c:pt idx="86">
                  <c:v>43892</c:v>
                </c:pt>
                <c:pt idx="87">
                  <c:v>43889</c:v>
                </c:pt>
                <c:pt idx="88">
                  <c:v>43888</c:v>
                </c:pt>
                <c:pt idx="89">
                  <c:v>43887</c:v>
                </c:pt>
                <c:pt idx="90">
                  <c:v>43886</c:v>
                </c:pt>
                <c:pt idx="91">
                  <c:v>43885</c:v>
                </c:pt>
                <c:pt idx="92">
                  <c:v>43882</c:v>
                </c:pt>
                <c:pt idx="93">
                  <c:v>43881</c:v>
                </c:pt>
                <c:pt idx="94">
                  <c:v>43880</c:v>
                </c:pt>
                <c:pt idx="95">
                  <c:v>43879</c:v>
                </c:pt>
                <c:pt idx="96">
                  <c:v>43878</c:v>
                </c:pt>
                <c:pt idx="97">
                  <c:v>43875</c:v>
                </c:pt>
                <c:pt idx="98">
                  <c:v>43874</c:v>
                </c:pt>
                <c:pt idx="99">
                  <c:v>43873</c:v>
                </c:pt>
                <c:pt idx="100">
                  <c:v>43872</c:v>
                </c:pt>
                <c:pt idx="101">
                  <c:v>43871</c:v>
                </c:pt>
                <c:pt idx="102">
                  <c:v>43868</c:v>
                </c:pt>
                <c:pt idx="103">
                  <c:v>43867</c:v>
                </c:pt>
                <c:pt idx="104">
                  <c:v>43866</c:v>
                </c:pt>
                <c:pt idx="105">
                  <c:v>43865</c:v>
                </c:pt>
                <c:pt idx="106">
                  <c:v>43864</c:v>
                </c:pt>
                <c:pt idx="107">
                  <c:v>43861</c:v>
                </c:pt>
                <c:pt idx="108">
                  <c:v>43860</c:v>
                </c:pt>
                <c:pt idx="109">
                  <c:v>43859</c:v>
                </c:pt>
                <c:pt idx="110">
                  <c:v>43858</c:v>
                </c:pt>
                <c:pt idx="111">
                  <c:v>43857</c:v>
                </c:pt>
                <c:pt idx="112">
                  <c:v>43854</c:v>
                </c:pt>
                <c:pt idx="113">
                  <c:v>43853</c:v>
                </c:pt>
                <c:pt idx="114">
                  <c:v>43852</c:v>
                </c:pt>
                <c:pt idx="115">
                  <c:v>43851</c:v>
                </c:pt>
                <c:pt idx="116">
                  <c:v>43850</c:v>
                </c:pt>
                <c:pt idx="117">
                  <c:v>43847</c:v>
                </c:pt>
                <c:pt idx="118">
                  <c:v>43846</c:v>
                </c:pt>
                <c:pt idx="119">
                  <c:v>43845</c:v>
                </c:pt>
                <c:pt idx="120">
                  <c:v>43844</c:v>
                </c:pt>
                <c:pt idx="121">
                  <c:v>43843</c:v>
                </c:pt>
                <c:pt idx="122">
                  <c:v>43840</c:v>
                </c:pt>
                <c:pt idx="123">
                  <c:v>43839</c:v>
                </c:pt>
                <c:pt idx="124">
                  <c:v>43838</c:v>
                </c:pt>
                <c:pt idx="125">
                  <c:v>43837</c:v>
                </c:pt>
                <c:pt idx="126">
                  <c:v>43836</c:v>
                </c:pt>
                <c:pt idx="127">
                  <c:v>43833</c:v>
                </c:pt>
                <c:pt idx="128">
                  <c:v>43832</c:v>
                </c:pt>
                <c:pt idx="129">
                  <c:v>43830</c:v>
                </c:pt>
                <c:pt idx="130">
                  <c:v>43829</c:v>
                </c:pt>
                <c:pt idx="131">
                  <c:v>43826</c:v>
                </c:pt>
                <c:pt idx="132">
                  <c:v>43823</c:v>
                </c:pt>
                <c:pt idx="133">
                  <c:v>43822</c:v>
                </c:pt>
                <c:pt idx="134">
                  <c:v>43819</c:v>
                </c:pt>
                <c:pt idx="135">
                  <c:v>43818</c:v>
                </c:pt>
                <c:pt idx="136">
                  <c:v>43817</c:v>
                </c:pt>
                <c:pt idx="137">
                  <c:v>43816</c:v>
                </c:pt>
                <c:pt idx="138">
                  <c:v>43815</c:v>
                </c:pt>
                <c:pt idx="139">
                  <c:v>43812</c:v>
                </c:pt>
                <c:pt idx="140">
                  <c:v>43811</c:v>
                </c:pt>
                <c:pt idx="141">
                  <c:v>43810</c:v>
                </c:pt>
                <c:pt idx="142">
                  <c:v>43809</c:v>
                </c:pt>
                <c:pt idx="143">
                  <c:v>43808</c:v>
                </c:pt>
                <c:pt idx="144">
                  <c:v>43805</c:v>
                </c:pt>
                <c:pt idx="145">
                  <c:v>43804</c:v>
                </c:pt>
                <c:pt idx="146">
                  <c:v>43803</c:v>
                </c:pt>
                <c:pt idx="147">
                  <c:v>43802</c:v>
                </c:pt>
                <c:pt idx="148">
                  <c:v>43801</c:v>
                </c:pt>
                <c:pt idx="149">
                  <c:v>43798</c:v>
                </c:pt>
                <c:pt idx="150">
                  <c:v>43797</c:v>
                </c:pt>
                <c:pt idx="151">
                  <c:v>43796</c:v>
                </c:pt>
                <c:pt idx="152">
                  <c:v>43795</c:v>
                </c:pt>
                <c:pt idx="153">
                  <c:v>43794</c:v>
                </c:pt>
                <c:pt idx="154">
                  <c:v>43791</c:v>
                </c:pt>
                <c:pt idx="155">
                  <c:v>43790</c:v>
                </c:pt>
                <c:pt idx="156">
                  <c:v>43789</c:v>
                </c:pt>
                <c:pt idx="157">
                  <c:v>43788</c:v>
                </c:pt>
                <c:pt idx="158">
                  <c:v>43787</c:v>
                </c:pt>
                <c:pt idx="159">
                  <c:v>43784</c:v>
                </c:pt>
                <c:pt idx="160">
                  <c:v>43783</c:v>
                </c:pt>
                <c:pt idx="161">
                  <c:v>43782</c:v>
                </c:pt>
                <c:pt idx="162">
                  <c:v>43781</c:v>
                </c:pt>
                <c:pt idx="163">
                  <c:v>43780</c:v>
                </c:pt>
                <c:pt idx="164">
                  <c:v>43777</c:v>
                </c:pt>
                <c:pt idx="165">
                  <c:v>43776</c:v>
                </c:pt>
                <c:pt idx="166">
                  <c:v>43775</c:v>
                </c:pt>
                <c:pt idx="167">
                  <c:v>43774</c:v>
                </c:pt>
                <c:pt idx="168">
                  <c:v>43773</c:v>
                </c:pt>
                <c:pt idx="169">
                  <c:v>43770</c:v>
                </c:pt>
                <c:pt idx="170">
                  <c:v>43769</c:v>
                </c:pt>
                <c:pt idx="171">
                  <c:v>43768</c:v>
                </c:pt>
                <c:pt idx="172">
                  <c:v>43767</c:v>
                </c:pt>
                <c:pt idx="173">
                  <c:v>43766</c:v>
                </c:pt>
                <c:pt idx="174">
                  <c:v>43763</c:v>
                </c:pt>
                <c:pt idx="175">
                  <c:v>43762</c:v>
                </c:pt>
                <c:pt idx="176">
                  <c:v>43761</c:v>
                </c:pt>
                <c:pt idx="177">
                  <c:v>43760</c:v>
                </c:pt>
                <c:pt idx="178">
                  <c:v>43759</c:v>
                </c:pt>
                <c:pt idx="179">
                  <c:v>43756</c:v>
                </c:pt>
                <c:pt idx="180">
                  <c:v>43755</c:v>
                </c:pt>
                <c:pt idx="181">
                  <c:v>43754</c:v>
                </c:pt>
                <c:pt idx="182">
                  <c:v>43753</c:v>
                </c:pt>
                <c:pt idx="183">
                  <c:v>43752</c:v>
                </c:pt>
                <c:pt idx="184">
                  <c:v>43749</c:v>
                </c:pt>
                <c:pt idx="185">
                  <c:v>43748</c:v>
                </c:pt>
                <c:pt idx="186">
                  <c:v>43747</c:v>
                </c:pt>
                <c:pt idx="187">
                  <c:v>43746</c:v>
                </c:pt>
                <c:pt idx="188">
                  <c:v>43745</c:v>
                </c:pt>
                <c:pt idx="189">
                  <c:v>43742</c:v>
                </c:pt>
                <c:pt idx="190">
                  <c:v>43741</c:v>
                </c:pt>
                <c:pt idx="191">
                  <c:v>43740</c:v>
                </c:pt>
                <c:pt idx="192">
                  <c:v>43739</c:v>
                </c:pt>
                <c:pt idx="193">
                  <c:v>43738</c:v>
                </c:pt>
                <c:pt idx="194">
                  <c:v>43735</c:v>
                </c:pt>
                <c:pt idx="195">
                  <c:v>43734</c:v>
                </c:pt>
                <c:pt idx="196">
                  <c:v>43733</c:v>
                </c:pt>
                <c:pt idx="197">
                  <c:v>43732</c:v>
                </c:pt>
                <c:pt idx="198">
                  <c:v>43731</c:v>
                </c:pt>
                <c:pt idx="199">
                  <c:v>43728</c:v>
                </c:pt>
                <c:pt idx="200">
                  <c:v>43727</c:v>
                </c:pt>
                <c:pt idx="201">
                  <c:v>43726</c:v>
                </c:pt>
                <c:pt idx="202">
                  <c:v>43725</c:v>
                </c:pt>
                <c:pt idx="203">
                  <c:v>43724</c:v>
                </c:pt>
                <c:pt idx="204">
                  <c:v>43721</c:v>
                </c:pt>
                <c:pt idx="205">
                  <c:v>43720</c:v>
                </c:pt>
                <c:pt idx="206">
                  <c:v>43719</c:v>
                </c:pt>
                <c:pt idx="207">
                  <c:v>43718</c:v>
                </c:pt>
                <c:pt idx="208">
                  <c:v>43717</c:v>
                </c:pt>
                <c:pt idx="209">
                  <c:v>43714</c:v>
                </c:pt>
                <c:pt idx="210">
                  <c:v>43713</c:v>
                </c:pt>
                <c:pt idx="211">
                  <c:v>43712</c:v>
                </c:pt>
                <c:pt idx="212">
                  <c:v>43711</c:v>
                </c:pt>
                <c:pt idx="213">
                  <c:v>43710</c:v>
                </c:pt>
                <c:pt idx="214">
                  <c:v>43707</c:v>
                </c:pt>
                <c:pt idx="215">
                  <c:v>43706</c:v>
                </c:pt>
                <c:pt idx="216">
                  <c:v>43705</c:v>
                </c:pt>
                <c:pt idx="217">
                  <c:v>43704</c:v>
                </c:pt>
                <c:pt idx="218">
                  <c:v>43700</c:v>
                </c:pt>
                <c:pt idx="219">
                  <c:v>43699</c:v>
                </c:pt>
                <c:pt idx="220">
                  <c:v>43698</c:v>
                </c:pt>
                <c:pt idx="221">
                  <c:v>43697</c:v>
                </c:pt>
                <c:pt idx="222">
                  <c:v>43696</c:v>
                </c:pt>
                <c:pt idx="223">
                  <c:v>43693</c:v>
                </c:pt>
                <c:pt idx="224">
                  <c:v>43692</c:v>
                </c:pt>
                <c:pt idx="225">
                  <c:v>43691</c:v>
                </c:pt>
                <c:pt idx="226">
                  <c:v>43690</c:v>
                </c:pt>
                <c:pt idx="227">
                  <c:v>43689</c:v>
                </c:pt>
                <c:pt idx="228">
                  <c:v>43686</c:v>
                </c:pt>
                <c:pt idx="229">
                  <c:v>43685</c:v>
                </c:pt>
                <c:pt idx="230">
                  <c:v>43684</c:v>
                </c:pt>
                <c:pt idx="231">
                  <c:v>43683</c:v>
                </c:pt>
                <c:pt idx="232">
                  <c:v>43682</c:v>
                </c:pt>
                <c:pt idx="233">
                  <c:v>43679</c:v>
                </c:pt>
                <c:pt idx="234">
                  <c:v>43678</c:v>
                </c:pt>
                <c:pt idx="235">
                  <c:v>43677</c:v>
                </c:pt>
                <c:pt idx="236">
                  <c:v>43676</c:v>
                </c:pt>
                <c:pt idx="237">
                  <c:v>43675</c:v>
                </c:pt>
                <c:pt idx="238">
                  <c:v>43672</c:v>
                </c:pt>
                <c:pt idx="239">
                  <c:v>43671</c:v>
                </c:pt>
                <c:pt idx="240">
                  <c:v>43670</c:v>
                </c:pt>
                <c:pt idx="241">
                  <c:v>43669</c:v>
                </c:pt>
                <c:pt idx="242">
                  <c:v>43668</c:v>
                </c:pt>
                <c:pt idx="243">
                  <c:v>43665</c:v>
                </c:pt>
                <c:pt idx="244">
                  <c:v>43664</c:v>
                </c:pt>
                <c:pt idx="245">
                  <c:v>43663</c:v>
                </c:pt>
                <c:pt idx="246">
                  <c:v>43662</c:v>
                </c:pt>
                <c:pt idx="247">
                  <c:v>43661</c:v>
                </c:pt>
                <c:pt idx="248">
                  <c:v>43658</c:v>
                </c:pt>
                <c:pt idx="249">
                  <c:v>43657</c:v>
                </c:pt>
                <c:pt idx="250">
                  <c:v>43656</c:v>
                </c:pt>
                <c:pt idx="251">
                  <c:v>43655</c:v>
                </c:pt>
                <c:pt idx="252">
                  <c:v>43654</c:v>
                </c:pt>
                <c:pt idx="253">
                  <c:v>43651</c:v>
                </c:pt>
                <c:pt idx="254">
                  <c:v>43650</c:v>
                </c:pt>
                <c:pt idx="255">
                  <c:v>43649</c:v>
                </c:pt>
                <c:pt idx="256">
                  <c:v>43648</c:v>
                </c:pt>
                <c:pt idx="257">
                  <c:v>43647</c:v>
                </c:pt>
                <c:pt idx="258">
                  <c:v>43644</c:v>
                </c:pt>
                <c:pt idx="259">
                  <c:v>43643</c:v>
                </c:pt>
                <c:pt idx="260">
                  <c:v>43642</c:v>
                </c:pt>
                <c:pt idx="261">
                  <c:v>43641</c:v>
                </c:pt>
                <c:pt idx="262">
                  <c:v>43640</c:v>
                </c:pt>
                <c:pt idx="263">
                  <c:v>43637</c:v>
                </c:pt>
                <c:pt idx="264">
                  <c:v>43636</c:v>
                </c:pt>
                <c:pt idx="265">
                  <c:v>43635</c:v>
                </c:pt>
                <c:pt idx="266">
                  <c:v>43634</c:v>
                </c:pt>
                <c:pt idx="267">
                  <c:v>43633</c:v>
                </c:pt>
                <c:pt idx="268">
                  <c:v>43630</c:v>
                </c:pt>
                <c:pt idx="269">
                  <c:v>43629</c:v>
                </c:pt>
                <c:pt idx="270">
                  <c:v>43628</c:v>
                </c:pt>
                <c:pt idx="271">
                  <c:v>43627</c:v>
                </c:pt>
                <c:pt idx="272">
                  <c:v>43626</c:v>
                </c:pt>
                <c:pt idx="273">
                  <c:v>43623</c:v>
                </c:pt>
                <c:pt idx="274">
                  <c:v>43622</c:v>
                </c:pt>
                <c:pt idx="275">
                  <c:v>43621</c:v>
                </c:pt>
                <c:pt idx="276">
                  <c:v>43620</c:v>
                </c:pt>
                <c:pt idx="277">
                  <c:v>43619</c:v>
                </c:pt>
                <c:pt idx="278">
                  <c:v>43616</c:v>
                </c:pt>
                <c:pt idx="279">
                  <c:v>43615</c:v>
                </c:pt>
                <c:pt idx="280">
                  <c:v>43614</c:v>
                </c:pt>
                <c:pt idx="281">
                  <c:v>43613</c:v>
                </c:pt>
                <c:pt idx="282">
                  <c:v>43609</c:v>
                </c:pt>
                <c:pt idx="283">
                  <c:v>43608</c:v>
                </c:pt>
                <c:pt idx="284">
                  <c:v>43607</c:v>
                </c:pt>
                <c:pt idx="285">
                  <c:v>43606</c:v>
                </c:pt>
                <c:pt idx="286">
                  <c:v>43605</c:v>
                </c:pt>
                <c:pt idx="287">
                  <c:v>43602</c:v>
                </c:pt>
                <c:pt idx="288">
                  <c:v>43601</c:v>
                </c:pt>
                <c:pt idx="289">
                  <c:v>43600</c:v>
                </c:pt>
                <c:pt idx="290">
                  <c:v>43599</c:v>
                </c:pt>
                <c:pt idx="291">
                  <c:v>43598</c:v>
                </c:pt>
                <c:pt idx="292">
                  <c:v>43595</c:v>
                </c:pt>
                <c:pt idx="293">
                  <c:v>43594</c:v>
                </c:pt>
                <c:pt idx="294">
                  <c:v>43593</c:v>
                </c:pt>
                <c:pt idx="295">
                  <c:v>43592</c:v>
                </c:pt>
                <c:pt idx="296">
                  <c:v>43588</c:v>
                </c:pt>
                <c:pt idx="297">
                  <c:v>43587</c:v>
                </c:pt>
                <c:pt idx="298">
                  <c:v>43586</c:v>
                </c:pt>
                <c:pt idx="299">
                  <c:v>43585</c:v>
                </c:pt>
                <c:pt idx="300">
                  <c:v>43584</c:v>
                </c:pt>
                <c:pt idx="301">
                  <c:v>43581</c:v>
                </c:pt>
                <c:pt idx="302">
                  <c:v>43580</c:v>
                </c:pt>
                <c:pt idx="303">
                  <c:v>43579</c:v>
                </c:pt>
                <c:pt idx="304">
                  <c:v>43578</c:v>
                </c:pt>
                <c:pt idx="305">
                  <c:v>43573</c:v>
                </c:pt>
                <c:pt idx="306">
                  <c:v>43572</c:v>
                </c:pt>
                <c:pt idx="307">
                  <c:v>43571</c:v>
                </c:pt>
                <c:pt idx="308">
                  <c:v>43570</c:v>
                </c:pt>
                <c:pt idx="309">
                  <c:v>43567</c:v>
                </c:pt>
                <c:pt idx="310">
                  <c:v>43566</c:v>
                </c:pt>
                <c:pt idx="311">
                  <c:v>43565</c:v>
                </c:pt>
                <c:pt idx="312">
                  <c:v>43564</c:v>
                </c:pt>
                <c:pt idx="313">
                  <c:v>43563</c:v>
                </c:pt>
                <c:pt idx="314">
                  <c:v>43560</c:v>
                </c:pt>
                <c:pt idx="315">
                  <c:v>43559</c:v>
                </c:pt>
                <c:pt idx="316">
                  <c:v>43558</c:v>
                </c:pt>
                <c:pt idx="317">
                  <c:v>43557</c:v>
                </c:pt>
                <c:pt idx="318">
                  <c:v>43556</c:v>
                </c:pt>
                <c:pt idx="319">
                  <c:v>43553</c:v>
                </c:pt>
                <c:pt idx="320">
                  <c:v>43552</c:v>
                </c:pt>
                <c:pt idx="321">
                  <c:v>43551</c:v>
                </c:pt>
                <c:pt idx="322">
                  <c:v>43550</c:v>
                </c:pt>
                <c:pt idx="323">
                  <c:v>43549</c:v>
                </c:pt>
                <c:pt idx="324">
                  <c:v>43546</c:v>
                </c:pt>
                <c:pt idx="325">
                  <c:v>43545</c:v>
                </c:pt>
                <c:pt idx="326">
                  <c:v>43544</c:v>
                </c:pt>
                <c:pt idx="327">
                  <c:v>43543</c:v>
                </c:pt>
                <c:pt idx="328">
                  <c:v>43542</c:v>
                </c:pt>
                <c:pt idx="329">
                  <c:v>43539</c:v>
                </c:pt>
                <c:pt idx="330">
                  <c:v>43538</c:v>
                </c:pt>
                <c:pt idx="331">
                  <c:v>43537</c:v>
                </c:pt>
                <c:pt idx="332">
                  <c:v>43536</c:v>
                </c:pt>
                <c:pt idx="333">
                  <c:v>43535</c:v>
                </c:pt>
                <c:pt idx="334">
                  <c:v>43532</c:v>
                </c:pt>
                <c:pt idx="335">
                  <c:v>43531</c:v>
                </c:pt>
                <c:pt idx="336">
                  <c:v>43530</c:v>
                </c:pt>
                <c:pt idx="337">
                  <c:v>43529</c:v>
                </c:pt>
                <c:pt idx="338">
                  <c:v>43528</c:v>
                </c:pt>
                <c:pt idx="339">
                  <c:v>43525</c:v>
                </c:pt>
                <c:pt idx="340">
                  <c:v>43524</c:v>
                </c:pt>
                <c:pt idx="341">
                  <c:v>43523</c:v>
                </c:pt>
                <c:pt idx="342">
                  <c:v>43522</c:v>
                </c:pt>
                <c:pt idx="343">
                  <c:v>43521</c:v>
                </c:pt>
                <c:pt idx="344">
                  <c:v>43518</c:v>
                </c:pt>
                <c:pt idx="345">
                  <c:v>43517</c:v>
                </c:pt>
                <c:pt idx="346">
                  <c:v>43516</c:v>
                </c:pt>
                <c:pt idx="347">
                  <c:v>43515</c:v>
                </c:pt>
                <c:pt idx="348">
                  <c:v>43514</c:v>
                </c:pt>
                <c:pt idx="349">
                  <c:v>43511</c:v>
                </c:pt>
                <c:pt idx="350">
                  <c:v>43510</c:v>
                </c:pt>
                <c:pt idx="351">
                  <c:v>43509</c:v>
                </c:pt>
                <c:pt idx="352">
                  <c:v>43508</c:v>
                </c:pt>
                <c:pt idx="353">
                  <c:v>43507</c:v>
                </c:pt>
                <c:pt idx="354">
                  <c:v>43504</c:v>
                </c:pt>
                <c:pt idx="355">
                  <c:v>43503</c:v>
                </c:pt>
                <c:pt idx="356">
                  <c:v>43502</c:v>
                </c:pt>
                <c:pt idx="357">
                  <c:v>43501</c:v>
                </c:pt>
                <c:pt idx="358">
                  <c:v>43500</c:v>
                </c:pt>
                <c:pt idx="359">
                  <c:v>43497</c:v>
                </c:pt>
                <c:pt idx="360">
                  <c:v>43496</c:v>
                </c:pt>
                <c:pt idx="361">
                  <c:v>43495</c:v>
                </c:pt>
                <c:pt idx="362">
                  <c:v>43494</c:v>
                </c:pt>
                <c:pt idx="363">
                  <c:v>43493</c:v>
                </c:pt>
                <c:pt idx="364">
                  <c:v>43490</c:v>
                </c:pt>
                <c:pt idx="365">
                  <c:v>43489</c:v>
                </c:pt>
                <c:pt idx="366">
                  <c:v>43488</c:v>
                </c:pt>
                <c:pt idx="367">
                  <c:v>43487</c:v>
                </c:pt>
                <c:pt idx="368">
                  <c:v>43486</c:v>
                </c:pt>
                <c:pt idx="369">
                  <c:v>43483</c:v>
                </c:pt>
                <c:pt idx="370">
                  <c:v>43482</c:v>
                </c:pt>
                <c:pt idx="371">
                  <c:v>43481</c:v>
                </c:pt>
                <c:pt idx="372">
                  <c:v>43480</c:v>
                </c:pt>
                <c:pt idx="373">
                  <c:v>43479</c:v>
                </c:pt>
                <c:pt idx="374">
                  <c:v>43476</c:v>
                </c:pt>
                <c:pt idx="375">
                  <c:v>43475</c:v>
                </c:pt>
                <c:pt idx="376">
                  <c:v>43474</c:v>
                </c:pt>
                <c:pt idx="377">
                  <c:v>43473</c:v>
                </c:pt>
                <c:pt idx="378">
                  <c:v>43472</c:v>
                </c:pt>
                <c:pt idx="379">
                  <c:v>43469</c:v>
                </c:pt>
                <c:pt idx="380">
                  <c:v>43468</c:v>
                </c:pt>
                <c:pt idx="381">
                  <c:v>43467</c:v>
                </c:pt>
                <c:pt idx="382">
                  <c:v>43465</c:v>
                </c:pt>
                <c:pt idx="383">
                  <c:v>43462</c:v>
                </c:pt>
                <c:pt idx="384">
                  <c:v>43461</c:v>
                </c:pt>
                <c:pt idx="385">
                  <c:v>43458</c:v>
                </c:pt>
                <c:pt idx="386">
                  <c:v>43455</c:v>
                </c:pt>
                <c:pt idx="387">
                  <c:v>43454</c:v>
                </c:pt>
                <c:pt idx="388">
                  <c:v>43453</c:v>
                </c:pt>
                <c:pt idx="389">
                  <c:v>43452</c:v>
                </c:pt>
                <c:pt idx="390">
                  <c:v>43451</c:v>
                </c:pt>
                <c:pt idx="391">
                  <c:v>43448</c:v>
                </c:pt>
                <c:pt idx="392">
                  <c:v>43447</c:v>
                </c:pt>
                <c:pt idx="393">
                  <c:v>43446</c:v>
                </c:pt>
                <c:pt idx="394">
                  <c:v>43445</c:v>
                </c:pt>
                <c:pt idx="395">
                  <c:v>43444</c:v>
                </c:pt>
                <c:pt idx="396">
                  <c:v>43441</c:v>
                </c:pt>
                <c:pt idx="397">
                  <c:v>43440</c:v>
                </c:pt>
                <c:pt idx="398">
                  <c:v>43439</c:v>
                </c:pt>
                <c:pt idx="399">
                  <c:v>43438</c:v>
                </c:pt>
                <c:pt idx="400">
                  <c:v>43437</c:v>
                </c:pt>
                <c:pt idx="401">
                  <c:v>43434</c:v>
                </c:pt>
                <c:pt idx="402">
                  <c:v>43433</c:v>
                </c:pt>
                <c:pt idx="403">
                  <c:v>43432</c:v>
                </c:pt>
                <c:pt idx="404">
                  <c:v>43431</c:v>
                </c:pt>
                <c:pt idx="405">
                  <c:v>43430</c:v>
                </c:pt>
                <c:pt idx="406">
                  <c:v>43427</c:v>
                </c:pt>
                <c:pt idx="407">
                  <c:v>43426</c:v>
                </c:pt>
                <c:pt idx="408">
                  <c:v>43425</c:v>
                </c:pt>
                <c:pt idx="409">
                  <c:v>43424</c:v>
                </c:pt>
                <c:pt idx="410">
                  <c:v>43423</c:v>
                </c:pt>
                <c:pt idx="411">
                  <c:v>43420</c:v>
                </c:pt>
                <c:pt idx="412">
                  <c:v>43419</c:v>
                </c:pt>
                <c:pt idx="413">
                  <c:v>43418</c:v>
                </c:pt>
                <c:pt idx="414">
                  <c:v>43417</c:v>
                </c:pt>
                <c:pt idx="415">
                  <c:v>43416</c:v>
                </c:pt>
                <c:pt idx="416">
                  <c:v>43413</c:v>
                </c:pt>
                <c:pt idx="417">
                  <c:v>43412</c:v>
                </c:pt>
                <c:pt idx="418">
                  <c:v>43411</c:v>
                </c:pt>
                <c:pt idx="419">
                  <c:v>43410</c:v>
                </c:pt>
                <c:pt idx="420">
                  <c:v>43409</c:v>
                </c:pt>
                <c:pt idx="421">
                  <c:v>43406</c:v>
                </c:pt>
                <c:pt idx="422">
                  <c:v>43405</c:v>
                </c:pt>
                <c:pt idx="423">
                  <c:v>43404</c:v>
                </c:pt>
                <c:pt idx="424">
                  <c:v>43403</c:v>
                </c:pt>
                <c:pt idx="425">
                  <c:v>43402</c:v>
                </c:pt>
                <c:pt idx="426">
                  <c:v>43399</c:v>
                </c:pt>
                <c:pt idx="427">
                  <c:v>43398</c:v>
                </c:pt>
                <c:pt idx="428">
                  <c:v>43397</c:v>
                </c:pt>
                <c:pt idx="429">
                  <c:v>43396</c:v>
                </c:pt>
                <c:pt idx="430">
                  <c:v>43395</c:v>
                </c:pt>
                <c:pt idx="431">
                  <c:v>43392</c:v>
                </c:pt>
                <c:pt idx="432">
                  <c:v>43391</c:v>
                </c:pt>
                <c:pt idx="433">
                  <c:v>43390</c:v>
                </c:pt>
                <c:pt idx="434">
                  <c:v>43389</c:v>
                </c:pt>
                <c:pt idx="435">
                  <c:v>43388</c:v>
                </c:pt>
                <c:pt idx="436">
                  <c:v>43385</c:v>
                </c:pt>
                <c:pt idx="437">
                  <c:v>43384</c:v>
                </c:pt>
                <c:pt idx="438">
                  <c:v>43383</c:v>
                </c:pt>
                <c:pt idx="439">
                  <c:v>43382</c:v>
                </c:pt>
                <c:pt idx="440">
                  <c:v>43381</c:v>
                </c:pt>
                <c:pt idx="441">
                  <c:v>43378</c:v>
                </c:pt>
                <c:pt idx="442">
                  <c:v>43377</c:v>
                </c:pt>
                <c:pt idx="443">
                  <c:v>43376</c:v>
                </c:pt>
                <c:pt idx="444">
                  <c:v>43375</c:v>
                </c:pt>
                <c:pt idx="445">
                  <c:v>43374</c:v>
                </c:pt>
                <c:pt idx="446">
                  <c:v>43371</c:v>
                </c:pt>
                <c:pt idx="447">
                  <c:v>43370</c:v>
                </c:pt>
                <c:pt idx="448">
                  <c:v>43369</c:v>
                </c:pt>
                <c:pt idx="449">
                  <c:v>43368</c:v>
                </c:pt>
                <c:pt idx="450">
                  <c:v>43367</c:v>
                </c:pt>
                <c:pt idx="451">
                  <c:v>43364</c:v>
                </c:pt>
                <c:pt idx="452">
                  <c:v>43363</c:v>
                </c:pt>
                <c:pt idx="453">
                  <c:v>43362</c:v>
                </c:pt>
                <c:pt idx="454">
                  <c:v>43361</c:v>
                </c:pt>
                <c:pt idx="455">
                  <c:v>43360</c:v>
                </c:pt>
                <c:pt idx="456">
                  <c:v>43357</c:v>
                </c:pt>
                <c:pt idx="457">
                  <c:v>43356</c:v>
                </c:pt>
                <c:pt idx="458">
                  <c:v>43355</c:v>
                </c:pt>
                <c:pt idx="459">
                  <c:v>43354</c:v>
                </c:pt>
                <c:pt idx="460">
                  <c:v>43353</c:v>
                </c:pt>
                <c:pt idx="461">
                  <c:v>43350</c:v>
                </c:pt>
                <c:pt idx="462">
                  <c:v>43349</c:v>
                </c:pt>
                <c:pt idx="463">
                  <c:v>43348</c:v>
                </c:pt>
                <c:pt idx="464">
                  <c:v>43347</c:v>
                </c:pt>
                <c:pt idx="465">
                  <c:v>43346</c:v>
                </c:pt>
                <c:pt idx="466">
                  <c:v>43343</c:v>
                </c:pt>
                <c:pt idx="467">
                  <c:v>43342</c:v>
                </c:pt>
                <c:pt idx="468">
                  <c:v>43341</c:v>
                </c:pt>
                <c:pt idx="469">
                  <c:v>43340</c:v>
                </c:pt>
                <c:pt idx="470">
                  <c:v>43336</c:v>
                </c:pt>
                <c:pt idx="471">
                  <c:v>43335</c:v>
                </c:pt>
                <c:pt idx="472">
                  <c:v>43334</c:v>
                </c:pt>
                <c:pt idx="473">
                  <c:v>43333</c:v>
                </c:pt>
                <c:pt idx="474">
                  <c:v>43332</c:v>
                </c:pt>
                <c:pt idx="475">
                  <c:v>43329</c:v>
                </c:pt>
                <c:pt idx="476">
                  <c:v>43328</c:v>
                </c:pt>
                <c:pt idx="477">
                  <c:v>43327</c:v>
                </c:pt>
                <c:pt idx="478">
                  <c:v>43326</c:v>
                </c:pt>
                <c:pt idx="479">
                  <c:v>43325</c:v>
                </c:pt>
                <c:pt idx="480">
                  <c:v>43322</c:v>
                </c:pt>
                <c:pt idx="481">
                  <c:v>43321</c:v>
                </c:pt>
                <c:pt idx="482">
                  <c:v>43320</c:v>
                </c:pt>
                <c:pt idx="483">
                  <c:v>43319</c:v>
                </c:pt>
                <c:pt idx="484">
                  <c:v>43318</c:v>
                </c:pt>
                <c:pt idx="485">
                  <c:v>43315</c:v>
                </c:pt>
                <c:pt idx="486">
                  <c:v>43314</c:v>
                </c:pt>
                <c:pt idx="487">
                  <c:v>43313</c:v>
                </c:pt>
                <c:pt idx="488">
                  <c:v>43312</c:v>
                </c:pt>
                <c:pt idx="489">
                  <c:v>43311</c:v>
                </c:pt>
                <c:pt idx="490">
                  <c:v>43308</c:v>
                </c:pt>
                <c:pt idx="491">
                  <c:v>43307</c:v>
                </c:pt>
                <c:pt idx="492">
                  <c:v>43306</c:v>
                </c:pt>
                <c:pt idx="493">
                  <c:v>43305</c:v>
                </c:pt>
                <c:pt idx="494">
                  <c:v>43304</c:v>
                </c:pt>
                <c:pt idx="495">
                  <c:v>43301</c:v>
                </c:pt>
                <c:pt idx="496">
                  <c:v>43300</c:v>
                </c:pt>
                <c:pt idx="497">
                  <c:v>43299</c:v>
                </c:pt>
                <c:pt idx="498">
                  <c:v>43298</c:v>
                </c:pt>
                <c:pt idx="499">
                  <c:v>43297</c:v>
                </c:pt>
              </c:numCache>
            </c:numRef>
          </c:cat>
          <c:val>
            <c:numRef>
              <c:f>ex!$L$61:$SQ$61</c:f>
              <c:numCache>
                <c:formatCode>0</c:formatCode>
                <c:ptCount val="500"/>
                <c:pt idx="0">
                  <c:v>-44.835000000000008</c:v>
                </c:pt>
                <c:pt idx="1">
                  <c:v>-28.701999999999998</c:v>
                </c:pt>
                <c:pt idx="2">
                  <c:v>-27.924000000000007</c:v>
                </c:pt>
                <c:pt idx="3">
                  <c:v>-17.477000000000004</c:v>
                </c:pt>
                <c:pt idx="4">
                  <c:v>-12.643000000000001</c:v>
                </c:pt>
                <c:pt idx="5">
                  <c:v>-3.0879999999999939</c:v>
                </c:pt>
                <c:pt idx="6">
                  <c:v>1.5220000000000198</c:v>
                </c:pt>
                <c:pt idx="7">
                  <c:v>3.0270000000000152</c:v>
                </c:pt>
                <c:pt idx="8">
                  <c:v>-3.8000000000000114</c:v>
                </c:pt>
                <c:pt idx="9">
                  <c:v>15.068000000000012</c:v>
                </c:pt>
                <c:pt idx="10">
                  <c:v>11.822000000000003</c:v>
                </c:pt>
                <c:pt idx="11">
                  <c:v>24.152999999999992</c:v>
                </c:pt>
                <c:pt idx="12">
                  <c:v>12.701999999999998</c:v>
                </c:pt>
                <c:pt idx="13">
                  <c:v>-15.960999999999984</c:v>
                </c:pt>
                <c:pt idx="14">
                  <c:v>18.902000000000015</c:v>
                </c:pt>
                <c:pt idx="15">
                  <c:v>11.957999999999998</c:v>
                </c:pt>
                <c:pt idx="16">
                  <c:v>7.5509999999999877</c:v>
                </c:pt>
                <c:pt idx="17">
                  <c:v>-3.0449999999999875</c:v>
                </c:pt>
                <c:pt idx="18">
                  <c:v>-28.936999999999998</c:v>
                </c:pt>
                <c:pt idx="19">
                  <c:v>-70.364999999999995</c:v>
                </c:pt>
                <c:pt idx="20">
                  <c:v>-87.942999999999984</c:v>
                </c:pt>
                <c:pt idx="21">
                  <c:v>-52.721999999999994</c:v>
                </c:pt>
                <c:pt idx="22">
                  <c:v>-41.99199999999999</c:v>
                </c:pt>
                <c:pt idx="23">
                  <c:v>-27.835000000000008</c:v>
                </c:pt>
                <c:pt idx="24">
                  <c:v>-30.600999999999999</c:v>
                </c:pt>
                <c:pt idx="25">
                  <c:v>-34.587999999999994</c:v>
                </c:pt>
                <c:pt idx="26">
                  <c:v>-44.619</c:v>
                </c:pt>
                <c:pt idx="27">
                  <c:v>-73.045000000000016</c:v>
                </c:pt>
                <c:pt idx="28">
                  <c:v>-63.560999999999979</c:v>
                </c:pt>
                <c:pt idx="29">
                  <c:v>-76.088000000000022</c:v>
                </c:pt>
                <c:pt idx="30">
                  <c:v>-48.936000000000007</c:v>
                </c:pt>
                <c:pt idx="31">
                  <c:v>-45.971000000000004</c:v>
                </c:pt>
                <c:pt idx="32">
                  <c:v>-33.555999999999983</c:v>
                </c:pt>
                <c:pt idx="33">
                  <c:v>-7.4639999999999986</c:v>
                </c:pt>
                <c:pt idx="34">
                  <c:v>35.747000000000014</c:v>
                </c:pt>
                <c:pt idx="35">
                  <c:v>43.113</c:v>
                </c:pt>
                <c:pt idx="36">
                  <c:v>61.853999999999985</c:v>
                </c:pt>
                <c:pt idx="37">
                  <c:v>34.56</c:v>
                </c:pt>
                <c:pt idx="38">
                  <c:v>26.646000000000015</c:v>
                </c:pt>
                <c:pt idx="39">
                  <c:v>32.955000000000041</c:v>
                </c:pt>
                <c:pt idx="40">
                  <c:v>25.227000000000032</c:v>
                </c:pt>
                <c:pt idx="41">
                  <c:v>47.222000000000037</c:v>
                </c:pt>
                <c:pt idx="42">
                  <c:v>70.109000000000037</c:v>
                </c:pt>
                <c:pt idx="43">
                  <c:v>91.562999999999988</c:v>
                </c:pt>
                <c:pt idx="44">
                  <c:v>119.20299999999997</c:v>
                </c:pt>
                <c:pt idx="45">
                  <c:v>97.150999999999954</c:v>
                </c:pt>
                <c:pt idx="46">
                  <c:v>100.35200000000003</c:v>
                </c:pt>
                <c:pt idx="47">
                  <c:v>52.698000000000036</c:v>
                </c:pt>
                <c:pt idx="48">
                  <c:v>11.960999999999984</c:v>
                </c:pt>
                <c:pt idx="49">
                  <c:v>45.638000000000034</c:v>
                </c:pt>
                <c:pt idx="50">
                  <c:v>65.490999999999985</c:v>
                </c:pt>
                <c:pt idx="51">
                  <c:v>185.89300000000003</c:v>
                </c:pt>
                <c:pt idx="52">
                  <c:v>217.84099999999995</c:v>
                </c:pt>
                <c:pt idx="53">
                  <c:v>35.494999999999948</c:v>
                </c:pt>
                <c:pt idx="54">
                  <c:v>-49.619</c:v>
                </c:pt>
                <c:pt idx="55">
                  <c:v>-52.980000000000018</c:v>
                </c:pt>
                <c:pt idx="56">
                  <c:v>-95.411999999999978</c:v>
                </c:pt>
                <c:pt idx="57">
                  <c:v>-113.08000000000001</c:v>
                </c:pt>
                <c:pt idx="58">
                  <c:v>-103.38999999999999</c:v>
                </c:pt>
                <c:pt idx="59">
                  <c:v>-75.256</c:v>
                </c:pt>
                <c:pt idx="60">
                  <c:v>-60.358000000000004</c:v>
                </c:pt>
                <c:pt idx="61">
                  <c:v>-36.442000000000007</c:v>
                </c:pt>
                <c:pt idx="62">
                  <c:v>-44.491999999999962</c:v>
                </c:pt>
                <c:pt idx="63">
                  <c:v>-43.911999999999978</c:v>
                </c:pt>
                <c:pt idx="64">
                  <c:v>-55.171999999999969</c:v>
                </c:pt>
                <c:pt idx="65">
                  <c:v>-61.581999999999994</c:v>
                </c:pt>
                <c:pt idx="66">
                  <c:v>-65.003000000000043</c:v>
                </c:pt>
                <c:pt idx="67">
                  <c:v>-78.495000000000005</c:v>
                </c:pt>
                <c:pt idx="68">
                  <c:v>-49.05600000000004</c:v>
                </c:pt>
                <c:pt idx="69">
                  <c:v>-25.949999999999989</c:v>
                </c:pt>
                <c:pt idx="70">
                  <c:v>52.367999999999995</c:v>
                </c:pt>
                <c:pt idx="71">
                  <c:v>65.694000000000017</c:v>
                </c:pt>
                <c:pt idx="72">
                  <c:v>72.408000000000015</c:v>
                </c:pt>
                <c:pt idx="73">
                  <c:v>117.44200000000001</c:v>
                </c:pt>
                <c:pt idx="74">
                  <c:v>140.04200000000003</c:v>
                </c:pt>
                <c:pt idx="75">
                  <c:v>119.87</c:v>
                </c:pt>
                <c:pt idx="76">
                  <c:v>112.45100000000002</c:v>
                </c:pt>
                <c:pt idx="77">
                  <c:v>14.172000000000025</c:v>
                </c:pt>
                <c:pt idx="78">
                  <c:v>2.9420000000000073</c:v>
                </c:pt>
                <c:pt idx="79">
                  <c:v>-46.789000000000016</c:v>
                </c:pt>
                <c:pt idx="80">
                  <c:v>-37.667000000000002</c:v>
                </c:pt>
                <c:pt idx="81">
                  <c:v>-18.905000000000001</c:v>
                </c:pt>
                <c:pt idx="82">
                  <c:v>-39.001999999999995</c:v>
                </c:pt>
                <c:pt idx="83">
                  <c:v>-46.594999999999999</c:v>
                </c:pt>
                <c:pt idx="84">
                  <c:v>-50.186999999999998</c:v>
                </c:pt>
                <c:pt idx="85">
                  <c:v>-55.225999999999999</c:v>
                </c:pt>
                <c:pt idx="86">
                  <c:v>-54.334000000000003</c:v>
                </c:pt>
                <c:pt idx="87">
                  <c:v>-51.195999999999998</c:v>
                </c:pt>
                <c:pt idx="88">
                  <c:v>-44.512</c:v>
                </c:pt>
                <c:pt idx="89">
                  <c:v>-45.495999999999995</c:v>
                </c:pt>
                <c:pt idx="90">
                  <c:v>-47.048000000000002</c:v>
                </c:pt>
                <c:pt idx="91">
                  <c:v>-49.552999999999997</c:v>
                </c:pt>
                <c:pt idx="92">
                  <c:v>-44.107000000000006</c:v>
                </c:pt>
                <c:pt idx="93">
                  <c:v>-44.191000000000003</c:v>
                </c:pt>
                <c:pt idx="94">
                  <c:v>-44.866999999999997</c:v>
                </c:pt>
                <c:pt idx="95">
                  <c:v>-43.202999999999996</c:v>
                </c:pt>
                <c:pt idx="96">
                  <c:v>-43.224000000000004</c:v>
                </c:pt>
                <c:pt idx="97">
                  <c:v>-43.677000000000007</c:v>
                </c:pt>
                <c:pt idx="98">
                  <c:v>-23.944000000000003</c:v>
                </c:pt>
                <c:pt idx="99">
                  <c:v>-40.707999999999998</c:v>
                </c:pt>
                <c:pt idx="100">
                  <c:v>-42.526999999999994</c:v>
                </c:pt>
                <c:pt idx="101">
                  <c:v>-44.664999999999992</c:v>
                </c:pt>
                <c:pt idx="102">
                  <c:v>-44.218000000000004</c:v>
                </c:pt>
                <c:pt idx="103">
                  <c:v>-42.216000000000008</c:v>
                </c:pt>
                <c:pt idx="104">
                  <c:v>-43.308</c:v>
                </c:pt>
                <c:pt idx="105">
                  <c:v>-44.901999999999994</c:v>
                </c:pt>
                <c:pt idx="106">
                  <c:v>-48.712000000000003</c:v>
                </c:pt>
                <c:pt idx="107">
                  <c:v>-49.446000000000005</c:v>
                </c:pt>
                <c:pt idx="108">
                  <c:v>-47.094000000000001</c:v>
                </c:pt>
                <c:pt idx="109">
                  <c:v>-47.023999999999994</c:v>
                </c:pt>
                <c:pt idx="110">
                  <c:v>-42.256000000000007</c:v>
                </c:pt>
                <c:pt idx="111">
                  <c:v>-41.372</c:v>
                </c:pt>
                <c:pt idx="112">
                  <c:v>-34.926000000000002</c:v>
                </c:pt>
                <c:pt idx="113">
                  <c:v>-34.777999999999999</c:v>
                </c:pt>
                <c:pt idx="114">
                  <c:v>-31.598999999999997</c:v>
                </c:pt>
                <c:pt idx="115">
                  <c:v>-30.044000000000004</c:v>
                </c:pt>
                <c:pt idx="116">
                  <c:v>-29.170999999999999</c:v>
                </c:pt>
                <c:pt idx="117">
                  <c:v>-33.765000000000001</c:v>
                </c:pt>
                <c:pt idx="118">
                  <c:v>-33.227000000000004</c:v>
                </c:pt>
                <c:pt idx="119">
                  <c:v>-34.991999999999997</c:v>
                </c:pt>
                <c:pt idx="120">
                  <c:v>-35.397999999999996</c:v>
                </c:pt>
                <c:pt idx="121">
                  <c:v>-33.992000000000004</c:v>
                </c:pt>
                <c:pt idx="122">
                  <c:v>-33.646999999999998</c:v>
                </c:pt>
                <c:pt idx="123">
                  <c:v>-34.264999999999993</c:v>
                </c:pt>
                <c:pt idx="124">
                  <c:v>-34.559999999999995</c:v>
                </c:pt>
                <c:pt idx="125">
                  <c:v>-38.559000000000005</c:v>
                </c:pt>
                <c:pt idx="126">
                  <c:v>-37.366999999999997</c:v>
                </c:pt>
                <c:pt idx="127">
                  <c:v>-41.818000000000005</c:v>
                </c:pt>
                <c:pt idx="128">
                  <c:v>-39.901000000000003</c:v>
                </c:pt>
                <c:pt idx="129">
                  <c:v>-38.417999999999999</c:v>
                </c:pt>
                <c:pt idx="130">
                  <c:v>-35.584000000000003</c:v>
                </c:pt>
                <c:pt idx="131">
                  <c:v>-38.129000000000005</c:v>
                </c:pt>
                <c:pt idx="132">
                  <c:v>-39.978000000000002</c:v>
                </c:pt>
                <c:pt idx="133">
                  <c:v>-37.687000000000005</c:v>
                </c:pt>
                <c:pt idx="134">
                  <c:v>-37.811999999999998</c:v>
                </c:pt>
                <c:pt idx="135">
                  <c:v>-35.086999999999996</c:v>
                </c:pt>
                <c:pt idx="136">
                  <c:v>-32.816999999999993</c:v>
                </c:pt>
                <c:pt idx="137">
                  <c:v>-34.597999999999992</c:v>
                </c:pt>
                <c:pt idx="138">
                  <c:v>-33.481000000000002</c:v>
                </c:pt>
                <c:pt idx="139">
                  <c:v>-32.146000000000008</c:v>
                </c:pt>
                <c:pt idx="140">
                  <c:v>-32.615000000000002</c:v>
                </c:pt>
                <c:pt idx="141">
                  <c:v>-32.194999999999993</c:v>
                </c:pt>
                <c:pt idx="142">
                  <c:v>-30.869000000000007</c:v>
                </c:pt>
                <c:pt idx="143">
                  <c:v>-30.908999999999999</c:v>
                </c:pt>
                <c:pt idx="144">
                  <c:v>-32.29</c:v>
                </c:pt>
                <c:pt idx="145">
                  <c:v>-33.238</c:v>
                </c:pt>
                <c:pt idx="146">
                  <c:v>-34.189000000000007</c:v>
                </c:pt>
                <c:pt idx="147">
                  <c:v>-35.375999999999991</c:v>
                </c:pt>
                <c:pt idx="148">
                  <c:v>-30.954999999999998</c:v>
                </c:pt>
                <c:pt idx="149">
                  <c:v>-33.224000000000004</c:v>
                </c:pt>
                <c:pt idx="150">
                  <c:v>-34.078000000000003</c:v>
                </c:pt>
                <c:pt idx="151">
                  <c:v>-33.722000000000008</c:v>
                </c:pt>
                <c:pt idx="152">
                  <c:v>-34.552</c:v>
                </c:pt>
                <c:pt idx="153">
                  <c:v>-36.756</c:v>
                </c:pt>
                <c:pt idx="154">
                  <c:v>-44.822000000000003</c:v>
                </c:pt>
                <c:pt idx="155">
                  <c:v>-46.659000000000006</c:v>
                </c:pt>
                <c:pt idx="156">
                  <c:v>-49.11999999999999</c:v>
                </c:pt>
                <c:pt idx="157">
                  <c:v>-46.930999999999997</c:v>
                </c:pt>
                <c:pt idx="158">
                  <c:v>-46.158000000000001</c:v>
                </c:pt>
                <c:pt idx="159">
                  <c:v>-45.261000000000003</c:v>
                </c:pt>
                <c:pt idx="160">
                  <c:v>-45.682000000000002</c:v>
                </c:pt>
                <c:pt idx="161">
                  <c:v>-44.038999999999994</c:v>
                </c:pt>
                <c:pt idx="162">
                  <c:v>-42.426000000000002</c:v>
                </c:pt>
                <c:pt idx="163">
                  <c:v>-41.621000000000002</c:v>
                </c:pt>
                <c:pt idx="164">
                  <c:v>-41.701000000000008</c:v>
                </c:pt>
                <c:pt idx="165">
                  <c:v>-41.650000000000006</c:v>
                </c:pt>
                <c:pt idx="166">
                  <c:v>-42.76</c:v>
                </c:pt>
                <c:pt idx="167">
                  <c:v>-39.389999999999993</c:v>
                </c:pt>
                <c:pt idx="168">
                  <c:v>-40.369</c:v>
                </c:pt>
                <c:pt idx="169">
                  <c:v>-41.324999999999996</c:v>
                </c:pt>
                <c:pt idx="170">
                  <c:v>-42.312000000000005</c:v>
                </c:pt>
                <c:pt idx="171">
                  <c:v>-37.812999999999995</c:v>
                </c:pt>
                <c:pt idx="172">
                  <c:v>-34.98899999999999</c:v>
                </c:pt>
                <c:pt idx="173">
                  <c:v>-34.071999999999996</c:v>
                </c:pt>
                <c:pt idx="174">
                  <c:v>-33.450000000000003</c:v>
                </c:pt>
                <c:pt idx="175">
                  <c:v>-33.42</c:v>
                </c:pt>
                <c:pt idx="176">
                  <c:v>-34.813000000000002</c:v>
                </c:pt>
                <c:pt idx="177">
                  <c:v>-32.74799999999999</c:v>
                </c:pt>
                <c:pt idx="178">
                  <c:v>-29.768000000000001</c:v>
                </c:pt>
                <c:pt idx="179">
                  <c:v>-30.055999999999997</c:v>
                </c:pt>
                <c:pt idx="180">
                  <c:v>-29.491</c:v>
                </c:pt>
                <c:pt idx="181">
                  <c:v>-26.689000000000007</c:v>
                </c:pt>
                <c:pt idx="182">
                  <c:v>-26.52000000000001</c:v>
                </c:pt>
                <c:pt idx="183">
                  <c:v>-27.115000000000009</c:v>
                </c:pt>
                <c:pt idx="184">
                  <c:v>-26.863</c:v>
                </c:pt>
                <c:pt idx="185">
                  <c:v>-27.887</c:v>
                </c:pt>
                <c:pt idx="186">
                  <c:v>-28.832000000000008</c:v>
                </c:pt>
                <c:pt idx="187">
                  <c:v>-31.983000000000004</c:v>
                </c:pt>
                <c:pt idx="188">
                  <c:v>-31.843000000000004</c:v>
                </c:pt>
                <c:pt idx="189">
                  <c:v>-32.838000000000008</c:v>
                </c:pt>
                <c:pt idx="190">
                  <c:v>-32.36</c:v>
                </c:pt>
                <c:pt idx="191">
                  <c:v>-28.448999999999998</c:v>
                </c:pt>
                <c:pt idx="192">
                  <c:v>-29.330000000000013</c:v>
                </c:pt>
                <c:pt idx="193">
                  <c:v>-30.108999999999995</c:v>
                </c:pt>
                <c:pt idx="194">
                  <c:v>-30.698000000000008</c:v>
                </c:pt>
                <c:pt idx="195">
                  <c:v>-33.338000000000008</c:v>
                </c:pt>
                <c:pt idx="196">
                  <c:v>-33.838999999999999</c:v>
                </c:pt>
                <c:pt idx="197">
                  <c:v>-33.637999999999991</c:v>
                </c:pt>
                <c:pt idx="198">
                  <c:v>-34.519999999999996</c:v>
                </c:pt>
                <c:pt idx="199">
                  <c:v>-33.075999999999993</c:v>
                </c:pt>
                <c:pt idx="200">
                  <c:v>-36.066000000000003</c:v>
                </c:pt>
                <c:pt idx="201">
                  <c:v>-39.295000000000002</c:v>
                </c:pt>
                <c:pt idx="202">
                  <c:v>-34.769999999999996</c:v>
                </c:pt>
                <c:pt idx="203">
                  <c:v>-34.688000000000002</c:v>
                </c:pt>
                <c:pt idx="204">
                  <c:v>-32.892000000000003</c:v>
                </c:pt>
                <c:pt idx="205">
                  <c:v>-29.753</c:v>
                </c:pt>
                <c:pt idx="206">
                  <c:v>-40.915999999999997</c:v>
                </c:pt>
                <c:pt idx="207">
                  <c:v>-40.480000000000004</c:v>
                </c:pt>
                <c:pt idx="208">
                  <c:v>-42.03</c:v>
                </c:pt>
                <c:pt idx="209">
                  <c:v>-41.180999999999997</c:v>
                </c:pt>
                <c:pt idx="210">
                  <c:v>-40.307000000000002</c:v>
                </c:pt>
                <c:pt idx="211">
                  <c:v>-43.952000000000012</c:v>
                </c:pt>
                <c:pt idx="212">
                  <c:v>-45.702999999999989</c:v>
                </c:pt>
                <c:pt idx="213">
                  <c:v>-44.646999999999991</c:v>
                </c:pt>
                <c:pt idx="214">
                  <c:v>-45.945999999999998</c:v>
                </c:pt>
                <c:pt idx="215">
                  <c:v>-46.027999999999999</c:v>
                </c:pt>
                <c:pt idx="216">
                  <c:v>-46.183</c:v>
                </c:pt>
                <c:pt idx="217">
                  <c:v>-42.580000000000005</c:v>
                </c:pt>
                <c:pt idx="218">
                  <c:v>-44.111000000000004</c:v>
                </c:pt>
                <c:pt idx="219">
                  <c:v>-40.399000000000008</c:v>
                </c:pt>
                <c:pt idx="220">
                  <c:v>-39.686999999999998</c:v>
                </c:pt>
                <c:pt idx="221">
                  <c:v>-43.707000000000008</c:v>
                </c:pt>
                <c:pt idx="222">
                  <c:v>-43.367000000000004</c:v>
                </c:pt>
                <c:pt idx="223">
                  <c:v>-39.418999999999997</c:v>
                </c:pt>
                <c:pt idx="224">
                  <c:v>-37.248000000000005</c:v>
                </c:pt>
                <c:pt idx="225">
                  <c:v>-41.745000000000005</c:v>
                </c:pt>
                <c:pt idx="226">
                  <c:v>-39.903999999999996</c:v>
                </c:pt>
                <c:pt idx="227">
                  <c:v>-36.515000000000001</c:v>
                </c:pt>
                <c:pt idx="228">
                  <c:v>-42.90100000000001</c:v>
                </c:pt>
                <c:pt idx="229">
                  <c:v>-43.853999999999999</c:v>
                </c:pt>
                <c:pt idx="230">
                  <c:v>-43.820999999999998</c:v>
                </c:pt>
                <c:pt idx="231">
                  <c:v>-45.675000000000011</c:v>
                </c:pt>
                <c:pt idx="232">
                  <c:v>-46.250000000000014</c:v>
                </c:pt>
                <c:pt idx="233">
                  <c:v>-44.619000000000014</c:v>
                </c:pt>
                <c:pt idx="234">
                  <c:v>-46.715999999999994</c:v>
                </c:pt>
                <c:pt idx="235">
                  <c:v>-45.045999999999992</c:v>
                </c:pt>
                <c:pt idx="236">
                  <c:v>-41.665999999999997</c:v>
                </c:pt>
                <c:pt idx="237">
                  <c:v>-44.10199999999999</c:v>
                </c:pt>
                <c:pt idx="238">
                  <c:v>-34.761999999999993</c:v>
                </c:pt>
                <c:pt idx="239">
                  <c:v>-32.180999999999997</c:v>
                </c:pt>
                <c:pt idx="240">
                  <c:v>-33.197000000000003</c:v>
                </c:pt>
                <c:pt idx="241">
                  <c:v>-31.756</c:v>
                </c:pt>
                <c:pt idx="242">
                  <c:v>-33.036000000000001</c:v>
                </c:pt>
                <c:pt idx="243">
                  <c:v>-36.798000000000002</c:v>
                </c:pt>
                <c:pt idx="244">
                  <c:v>-33.241</c:v>
                </c:pt>
                <c:pt idx="245">
                  <c:v>-33.858999999999995</c:v>
                </c:pt>
                <c:pt idx="246">
                  <c:v>-31.503</c:v>
                </c:pt>
                <c:pt idx="247">
                  <c:v>-22.192999999999998</c:v>
                </c:pt>
                <c:pt idx="248">
                  <c:v>-22.438999999999993</c:v>
                </c:pt>
                <c:pt idx="249">
                  <c:v>-21.167000000000002</c:v>
                </c:pt>
                <c:pt idx="250">
                  <c:v>-20.156999999999996</c:v>
                </c:pt>
                <c:pt idx="251">
                  <c:v>-26.249000000000009</c:v>
                </c:pt>
                <c:pt idx="252">
                  <c:v>-29.524000000000001</c:v>
                </c:pt>
                <c:pt idx="253">
                  <c:v>-31.089999999999989</c:v>
                </c:pt>
                <c:pt idx="254">
                  <c:v>-27.692999999999998</c:v>
                </c:pt>
                <c:pt idx="255">
                  <c:v>-31.163000000000004</c:v>
                </c:pt>
                <c:pt idx="256">
                  <c:v>-32.039000000000001</c:v>
                </c:pt>
                <c:pt idx="257">
                  <c:v>-34.102999999999994</c:v>
                </c:pt>
                <c:pt idx="258">
                  <c:v>-37.787999999999997</c:v>
                </c:pt>
                <c:pt idx="259">
                  <c:v>-41.503</c:v>
                </c:pt>
                <c:pt idx="260">
                  <c:v>-42.423999999999992</c:v>
                </c:pt>
                <c:pt idx="261">
                  <c:v>-44.435000000000002</c:v>
                </c:pt>
                <c:pt idx="262">
                  <c:v>-48.947999999999993</c:v>
                </c:pt>
                <c:pt idx="263">
                  <c:v>-48.869</c:v>
                </c:pt>
                <c:pt idx="264">
                  <c:v>-49.028999999999996</c:v>
                </c:pt>
                <c:pt idx="265">
                  <c:v>-50.652999999999999</c:v>
                </c:pt>
                <c:pt idx="266">
                  <c:v>-56.517000000000003</c:v>
                </c:pt>
                <c:pt idx="267">
                  <c:v>-62.963000000000001</c:v>
                </c:pt>
                <c:pt idx="268">
                  <c:v>-61.696999999999989</c:v>
                </c:pt>
                <c:pt idx="269">
                  <c:v>-62.88900000000001</c:v>
                </c:pt>
                <c:pt idx="270">
                  <c:v>-65.634999999999991</c:v>
                </c:pt>
                <c:pt idx="271">
                  <c:v>-68.37700000000001</c:v>
                </c:pt>
                <c:pt idx="272">
                  <c:v>-64.915000000000006</c:v>
                </c:pt>
                <c:pt idx="273">
                  <c:v>-71.686999999999998</c:v>
                </c:pt>
                <c:pt idx="274">
                  <c:v>-76.085999999999999</c:v>
                </c:pt>
                <c:pt idx="275">
                  <c:v>-77.899000000000001</c:v>
                </c:pt>
                <c:pt idx="276">
                  <c:v>-75.501999999999995</c:v>
                </c:pt>
                <c:pt idx="277">
                  <c:v>-68.282999999999987</c:v>
                </c:pt>
                <c:pt idx="278">
                  <c:v>-64.427000000000007</c:v>
                </c:pt>
                <c:pt idx="279">
                  <c:v>-63.905000000000001</c:v>
                </c:pt>
                <c:pt idx="280">
                  <c:v>-62.294000000000011</c:v>
                </c:pt>
                <c:pt idx="281">
                  <c:v>-62.810999999999993</c:v>
                </c:pt>
                <c:pt idx="282">
                  <c:v>-62.918000000000006</c:v>
                </c:pt>
                <c:pt idx="283">
                  <c:v>-61.5</c:v>
                </c:pt>
                <c:pt idx="284">
                  <c:v>-62.566999999999993</c:v>
                </c:pt>
                <c:pt idx="285">
                  <c:v>-61.708000000000013</c:v>
                </c:pt>
                <c:pt idx="286">
                  <c:v>-60.72699999999999</c:v>
                </c:pt>
                <c:pt idx="287">
                  <c:v>-58.371999999999986</c:v>
                </c:pt>
                <c:pt idx="288">
                  <c:v>-57.644999999999996</c:v>
                </c:pt>
                <c:pt idx="289">
                  <c:v>-57.253999999999991</c:v>
                </c:pt>
                <c:pt idx="290">
                  <c:v>-57.672000000000011</c:v>
                </c:pt>
                <c:pt idx="291">
                  <c:v>-59.006999999999991</c:v>
                </c:pt>
                <c:pt idx="292">
                  <c:v>-59.559000000000012</c:v>
                </c:pt>
                <c:pt idx="293">
                  <c:v>-58.337999999999994</c:v>
                </c:pt>
                <c:pt idx="294">
                  <c:v>-54.953000000000017</c:v>
                </c:pt>
                <c:pt idx="295">
                  <c:v>-56.64</c:v>
                </c:pt>
                <c:pt idx="296">
                  <c:v>-59.447000000000003</c:v>
                </c:pt>
                <c:pt idx="297">
                  <c:v>-56.734000000000002</c:v>
                </c:pt>
                <c:pt idx="298">
                  <c:v>-57.927000000000007</c:v>
                </c:pt>
                <c:pt idx="299">
                  <c:v>-57.745999999999995</c:v>
                </c:pt>
                <c:pt idx="300">
                  <c:v>-57.554000000000002</c:v>
                </c:pt>
                <c:pt idx="301">
                  <c:v>-55.900999999999996</c:v>
                </c:pt>
                <c:pt idx="302">
                  <c:v>-54.717999999999996</c:v>
                </c:pt>
                <c:pt idx="303">
                  <c:v>-49.927000000000007</c:v>
                </c:pt>
                <c:pt idx="304">
                  <c:v>-49.597000000000008</c:v>
                </c:pt>
                <c:pt idx="305">
                  <c:v>-49.956000000000003</c:v>
                </c:pt>
                <c:pt idx="306">
                  <c:v>-48.025999999999996</c:v>
                </c:pt>
                <c:pt idx="307">
                  <c:v>-46.555999999999997</c:v>
                </c:pt>
                <c:pt idx="308">
                  <c:v>-44.221000000000004</c:v>
                </c:pt>
                <c:pt idx="309">
                  <c:v>-44.989000000000004</c:v>
                </c:pt>
                <c:pt idx="310">
                  <c:v>-46.137</c:v>
                </c:pt>
                <c:pt idx="311">
                  <c:v>-47.328000000000003</c:v>
                </c:pt>
                <c:pt idx="312">
                  <c:v>-51.183000000000007</c:v>
                </c:pt>
                <c:pt idx="313">
                  <c:v>-55.801999999999992</c:v>
                </c:pt>
                <c:pt idx="314">
                  <c:v>-54.248000000000005</c:v>
                </c:pt>
                <c:pt idx="315">
                  <c:v>-62.641999999999996</c:v>
                </c:pt>
                <c:pt idx="316">
                  <c:v>-71.465999999999994</c:v>
                </c:pt>
                <c:pt idx="317">
                  <c:v>-73.24199999999999</c:v>
                </c:pt>
                <c:pt idx="318">
                  <c:v>-72.265999999999991</c:v>
                </c:pt>
                <c:pt idx="319">
                  <c:v>-75.438000000000002</c:v>
                </c:pt>
                <c:pt idx="320">
                  <c:v>-75.408999999999992</c:v>
                </c:pt>
                <c:pt idx="321">
                  <c:v>-78.60899999999998</c:v>
                </c:pt>
                <c:pt idx="322">
                  <c:v>-78.540000000000006</c:v>
                </c:pt>
                <c:pt idx="323">
                  <c:v>-80.418000000000006</c:v>
                </c:pt>
                <c:pt idx="324">
                  <c:v>-40.237000000000009</c:v>
                </c:pt>
                <c:pt idx="325">
                  <c:v>-36.37700000000001</c:v>
                </c:pt>
                <c:pt idx="326">
                  <c:v>-35.204000000000008</c:v>
                </c:pt>
                <c:pt idx="327">
                  <c:v>-32.141999999999996</c:v>
                </c:pt>
                <c:pt idx="328">
                  <c:v>-28.805000000000007</c:v>
                </c:pt>
                <c:pt idx="329">
                  <c:v>-37.882999999999996</c:v>
                </c:pt>
                <c:pt idx="330">
                  <c:v>-37.328000000000003</c:v>
                </c:pt>
                <c:pt idx="331">
                  <c:v>-37.408999999999992</c:v>
                </c:pt>
                <c:pt idx="332">
                  <c:v>-37.676000000000002</c:v>
                </c:pt>
                <c:pt idx="333">
                  <c:v>-37.198999999999984</c:v>
                </c:pt>
                <c:pt idx="334">
                  <c:v>-38.528999999999982</c:v>
                </c:pt>
                <c:pt idx="335">
                  <c:v>-39.159000000000006</c:v>
                </c:pt>
                <c:pt idx="336">
                  <c:v>-36.527000000000001</c:v>
                </c:pt>
                <c:pt idx="337">
                  <c:v>-36.699999999999989</c:v>
                </c:pt>
                <c:pt idx="338">
                  <c:v>-36.302999999999983</c:v>
                </c:pt>
                <c:pt idx="339">
                  <c:v>-34.266000000000005</c:v>
                </c:pt>
                <c:pt idx="340">
                  <c:v>-35.623999999999995</c:v>
                </c:pt>
                <c:pt idx="341">
                  <c:v>-35.149000000000001</c:v>
                </c:pt>
                <c:pt idx="342">
                  <c:v>-37.290000000000006</c:v>
                </c:pt>
                <c:pt idx="343">
                  <c:v>-37.924000000000007</c:v>
                </c:pt>
                <c:pt idx="344">
                  <c:v>-40.67</c:v>
                </c:pt>
                <c:pt idx="345">
                  <c:v>-40.475000000000009</c:v>
                </c:pt>
                <c:pt idx="346">
                  <c:v>-39.211000000000013</c:v>
                </c:pt>
                <c:pt idx="347">
                  <c:v>-38.24499999999999</c:v>
                </c:pt>
                <c:pt idx="348">
                  <c:v>-42.382000000000005</c:v>
                </c:pt>
                <c:pt idx="349">
                  <c:v>-42.547000000000011</c:v>
                </c:pt>
                <c:pt idx="350">
                  <c:v>-45.146000000000001</c:v>
                </c:pt>
                <c:pt idx="351">
                  <c:v>-41.772000000000006</c:v>
                </c:pt>
                <c:pt idx="352">
                  <c:v>-42.445000000000007</c:v>
                </c:pt>
                <c:pt idx="353">
                  <c:v>-45.326000000000008</c:v>
                </c:pt>
                <c:pt idx="354">
                  <c:v>-45.601999999999975</c:v>
                </c:pt>
                <c:pt idx="355">
                  <c:v>-43.965000000000003</c:v>
                </c:pt>
                <c:pt idx="356">
                  <c:v>-44.588000000000022</c:v>
                </c:pt>
                <c:pt idx="357">
                  <c:v>-43.233000000000004</c:v>
                </c:pt>
                <c:pt idx="358">
                  <c:v>-44.484999999999999</c:v>
                </c:pt>
                <c:pt idx="359">
                  <c:v>-39.021999999999991</c:v>
                </c:pt>
                <c:pt idx="360">
                  <c:v>-33.87700000000001</c:v>
                </c:pt>
                <c:pt idx="361">
                  <c:v>-32.802000000000021</c:v>
                </c:pt>
                <c:pt idx="362">
                  <c:v>-34.039999999999992</c:v>
                </c:pt>
                <c:pt idx="363">
                  <c:v>-28.856999999999999</c:v>
                </c:pt>
                <c:pt idx="364">
                  <c:v>-26.716999999999985</c:v>
                </c:pt>
                <c:pt idx="365">
                  <c:v>-24.165999999999997</c:v>
                </c:pt>
                <c:pt idx="366">
                  <c:v>-23.742000000000019</c:v>
                </c:pt>
                <c:pt idx="367">
                  <c:v>-24.527999999999992</c:v>
                </c:pt>
                <c:pt idx="368">
                  <c:v>-21.318999999999988</c:v>
                </c:pt>
                <c:pt idx="369">
                  <c:v>-19.585999999999984</c:v>
                </c:pt>
                <c:pt idx="370">
                  <c:v>-18.257000000000005</c:v>
                </c:pt>
                <c:pt idx="371">
                  <c:v>-18.877999999999986</c:v>
                </c:pt>
                <c:pt idx="372">
                  <c:v>-24.819999999999993</c:v>
                </c:pt>
                <c:pt idx="373">
                  <c:v>-27.955999999999989</c:v>
                </c:pt>
                <c:pt idx="374">
                  <c:v>-25.877999999999986</c:v>
                </c:pt>
                <c:pt idx="375">
                  <c:v>-30.311999999999983</c:v>
                </c:pt>
                <c:pt idx="376">
                  <c:v>-31.444000000000017</c:v>
                </c:pt>
                <c:pt idx="377">
                  <c:v>-33.25</c:v>
                </c:pt>
                <c:pt idx="378">
                  <c:v>-36.100999999999999</c:v>
                </c:pt>
                <c:pt idx="379">
                  <c:v>-33.096000000000004</c:v>
                </c:pt>
                <c:pt idx="380">
                  <c:v>-32.523000000000025</c:v>
                </c:pt>
                <c:pt idx="381">
                  <c:v>-29.482000000000028</c:v>
                </c:pt>
                <c:pt idx="382">
                  <c:v>-19.99199999999999</c:v>
                </c:pt>
                <c:pt idx="383">
                  <c:v>-19.967999999999989</c:v>
                </c:pt>
                <c:pt idx="384">
                  <c:v>-17.981999999999999</c:v>
                </c:pt>
                <c:pt idx="385">
                  <c:v>-18.923000000000002</c:v>
                </c:pt>
                <c:pt idx="386">
                  <c:v>-17.968999999999994</c:v>
                </c:pt>
                <c:pt idx="387">
                  <c:v>-22.621999999999986</c:v>
                </c:pt>
                <c:pt idx="388">
                  <c:v>-21.970999999999975</c:v>
                </c:pt>
                <c:pt idx="389">
                  <c:v>-24.988</c:v>
                </c:pt>
                <c:pt idx="390">
                  <c:v>-29.622000000000014</c:v>
                </c:pt>
                <c:pt idx="391">
                  <c:v>-32.369</c:v>
                </c:pt>
                <c:pt idx="392">
                  <c:v>-37.929000000000002</c:v>
                </c:pt>
                <c:pt idx="393">
                  <c:v>-40.760000000000019</c:v>
                </c:pt>
                <c:pt idx="394">
                  <c:v>-44.606999999999999</c:v>
                </c:pt>
                <c:pt idx="395">
                  <c:v>-50.490000000000009</c:v>
                </c:pt>
                <c:pt idx="396">
                  <c:v>-48.420999999999992</c:v>
                </c:pt>
                <c:pt idx="397">
                  <c:v>-45.655000000000001</c:v>
                </c:pt>
                <c:pt idx="398">
                  <c:v>-49.331999999999994</c:v>
                </c:pt>
                <c:pt idx="399">
                  <c:v>-48.643000000000001</c:v>
                </c:pt>
                <c:pt idx="400">
                  <c:v>-48.466000000000008</c:v>
                </c:pt>
                <c:pt idx="401">
                  <c:v>-51.900000000000006</c:v>
                </c:pt>
                <c:pt idx="402">
                  <c:v>-54.106999999999999</c:v>
                </c:pt>
                <c:pt idx="403">
                  <c:v>-44.591000000000008</c:v>
                </c:pt>
                <c:pt idx="404">
                  <c:v>-43.459000000000003</c:v>
                </c:pt>
                <c:pt idx="405">
                  <c:v>-40.619</c:v>
                </c:pt>
                <c:pt idx="406">
                  <c:v>-41.650999999999982</c:v>
                </c:pt>
                <c:pt idx="407">
                  <c:v>-42.032000000000011</c:v>
                </c:pt>
                <c:pt idx="408">
                  <c:v>-37.837000000000018</c:v>
                </c:pt>
                <c:pt idx="409">
                  <c:v>-37.884000000000015</c:v>
                </c:pt>
                <c:pt idx="410">
                  <c:v>-31.036999999999978</c:v>
                </c:pt>
                <c:pt idx="411">
                  <c:v>-26.792000000000002</c:v>
                </c:pt>
                <c:pt idx="412">
                  <c:v>-29.032000000000011</c:v>
                </c:pt>
                <c:pt idx="413">
                  <c:v>-30.242999999999995</c:v>
                </c:pt>
                <c:pt idx="414">
                  <c:v>-33.766999999999996</c:v>
                </c:pt>
                <c:pt idx="415">
                  <c:v>-31.182999999999993</c:v>
                </c:pt>
                <c:pt idx="416">
                  <c:v>-36.00800000000001</c:v>
                </c:pt>
                <c:pt idx="417">
                  <c:v>-40.016999999999996</c:v>
                </c:pt>
                <c:pt idx="418">
                  <c:v>-41.760999999999996</c:v>
                </c:pt>
                <c:pt idx="419">
                  <c:v>-39.12299999999999</c:v>
                </c:pt>
                <c:pt idx="420">
                  <c:v>-40.051999999999992</c:v>
                </c:pt>
                <c:pt idx="421">
                  <c:v>-37.233999999999995</c:v>
                </c:pt>
                <c:pt idx="422">
                  <c:v>-35.901999999999987</c:v>
                </c:pt>
                <c:pt idx="423">
                  <c:v>-36.302000000000007</c:v>
                </c:pt>
                <c:pt idx="424">
                  <c:v>-34.811999999999998</c:v>
                </c:pt>
                <c:pt idx="425">
                  <c:v>-34.805000000000007</c:v>
                </c:pt>
                <c:pt idx="426">
                  <c:v>-34.176999999999992</c:v>
                </c:pt>
                <c:pt idx="427">
                  <c:v>-32.779999999999973</c:v>
                </c:pt>
                <c:pt idx="428">
                  <c:v>-33.953000000000003</c:v>
                </c:pt>
                <c:pt idx="429">
                  <c:v>-35.140000000000015</c:v>
                </c:pt>
                <c:pt idx="430">
                  <c:v>-34.31</c:v>
                </c:pt>
                <c:pt idx="431">
                  <c:v>-35.871999999999986</c:v>
                </c:pt>
                <c:pt idx="432">
                  <c:v>-33.539999999999992</c:v>
                </c:pt>
                <c:pt idx="433">
                  <c:v>-31.912999999999997</c:v>
                </c:pt>
                <c:pt idx="434">
                  <c:v>-34.543000000000006</c:v>
                </c:pt>
                <c:pt idx="435">
                  <c:v>-33.741</c:v>
                </c:pt>
                <c:pt idx="436">
                  <c:v>-32.471000000000004</c:v>
                </c:pt>
                <c:pt idx="437">
                  <c:v>-31.554000000000002</c:v>
                </c:pt>
                <c:pt idx="438">
                  <c:v>-32.498000000000005</c:v>
                </c:pt>
                <c:pt idx="439">
                  <c:v>-33.803999999999988</c:v>
                </c:pt>
                <c:pt idx="440">
                  <c:v>-33.337000000000018</c:v>
                </c:pt>
                <c:pt idx="441">
                  <c:v>-33.683000000000007</c:v>
                </c:pt>
                <c:pt idx="442">
                  <c:v>-32.125999999999991</c:v>
                </c:pt>
                <c:pt idx="443">
                  <c:v>-29.010999999999996</c:v>
                </c:pt>
                <c:pt idx="444">
                  <c:v>-27.173000000000016</c:v>
                </c:pt>
                <c:pt idx="445">
                  <c:v>-28.930999999999997</c:v>
                </c:pt>
                <c:pt idx="446">
                  <c:v>-27.132999999999996</c:v>
                </c:pt>
                <c:pt idx="447">
                  <c:v>-26.300000000000011</c:v>
                </c:pt>
                <c:pt idx="448">
                  <c:v>-28</c:v>
                </c:pt>
                <c:pt idx="449">
                  <c:v>-28.295999999999992</c:v>
                </c:pt>
                <c:pt idx="450">
                  <c:v>-29.197000000000003</c:v>
                </c:pt>
                <c:pt idx="451">
                  <c:v>-30.382000000000005</c:v>
                </c:pt>
                <c:pt idx="452">
                  <c:v>-29.155999999999992</c:v>
                </c:pt>
                <c:pt idx="453">
                  <c:v>-30.824999999999989</c:v>
                </c:pt>
                <c:pt idx="454">
                  <c:v>-29.832999999999998</c:v>
                </c:pt>
                <c:pt idx="455">
                  <c:v>-29.457000000000008</c:v>
                </c:pt>
                <c:pt idx="456">
                  <c:v>-30.642999999999986</c:v>
                </c:pt>
                <c:pt idx="457">
                  <c:v>-31.92</c:v>
                </c:pt>
                <c:pt idx="458">
                  <c:v>-32.679999999999993</c:v>
                </c:pt>
                <c:pt idx="459">
                  <c:v>-34.693000000000012</c:v>
                </c:pt>
                <c:pt idx="460">
                  <c:v>-34.989999999999995</c:v>
                </c:pt>
                <c:pt idx="461">
                  <c:v>-34.829000000000008</c:v>
                </c:pt>
                <c:pt idx="462">
                  <c:v>-39.100999999999999</c:v>
                </c:pt>
                <c:pt idx="463">
                  <c:v>-36.253</c:v>
                </c:pt>
                <c:pt idx="464">
                  <c:v>-36.199999999999989</c:v>
                </c:pt>
                <c:pt idx="465">
                  <c:v>-34.987000000000023</c:v>
                </c:pt>
                <c:pt idx="466">
                  <c:v>-35.156000000000006</c:v>
                </c:pt>
                <c:pt idx="467">
                  <c:v>-39.931999999999988</c:v>
                </c:pt>
                <c:pt idx="468">
                  <c:v>-40.00500000000001</c:v>
                </c:pt>
                <c:pt idx="469">
                  <c:v>-40.117000000000004</c:v>
                </c:pt>
                <c:pt idx="470">
                  <c:v>-36.129999999999995</c:v>
                </c:pt>
                <c:pt idx="471">
                  <c:v>-36.239000000000019</c:v>
                </c:pt>
                <c:pt idx="472">
                  <c:v>-35.486000000000004</c:v>
                </c:pt>
                <c:pt idx="473">
                  <c:v>-36.467999999999989</c:v>
                </c:pt>
                <c:pt idx="474">
                  <c:v>-36.524000000000001</c:v>
                </c:pt>
                <c:pt idx="475">
                  <c:v>-35.378</c:v>
                </c:pt>
                <c:pt idx="476">
                  <c:v>-36.897999999999996</c:v>
                </c:pt>
                <c:pt idx="477">
                  <c:v>-36.401999999999987</c:v>
                </c:pt>
                <c:pt idx="478">
                  <c:v>-36.418999999999983</c:v>
                </c:pt>
                <c:pt idx="479">
                  <c:v>-36.640999999999991</c:v>
                </c:pt>
                <c:pt idx="480">
                  <c:v>-35.929000000000002</c:v>
                </c:pt>
                <c:pt idx="481">
                  <c:v>-36.876999999999995</c:v>
                </c:pt>
                <c:pt idx="482">
                  <c:v>-36.769999999999996</c:v>
                </c:pt>
                <c:pt idx="483">
                  <c:v>-34.683999999999983</c:v>
                </c:pt>
                <c:pt idx="484">
                  <c:v>-33.191999999999993</c:v>
                </c:pt>
                <c:pt idx="485">
                  <c:v>-31.457000000000008</c:v>
                </c:pt>
                <c:pt idx="486">
                  <c:v>-30.997</c:v>
                </c:pt>
                <c:pt idx="487">
                  <c:v>-32.142999999999986</c:v>
                </c:pt>
                <c:pt idx="488">
                  <c:v>-29.082000000000008</c:v>
                </c:pt>
                <c:pt idx="489">
                  <c:v>-27.786000000000016</c:v>
                </c:pt>
                <c:pt idx="490">
                  <c:v>-26.399000000000015</c:v>
                </c:pt>
                <c:pt idx="491">
                  <c:v>-26.791000000000011</c:v>
                </c:pt>
                <c:pt idx="492">
                  <c:v>-27.259000000000015</c:v>
                </c:pt>
                <c:pt idx="493">
                  <c:v>-29.312000000000012</c:v>
                </c:pt>
                <c:pt idx="494">
                  <c:v>-29.315000000000012</c:v>
                </c:pt>
                <c:pt idx="495">
                  <c:v>-29.436999999999998</c:v>
                </c:pt>
                <c:pt idx="496">
                  <c:v>-29.783999999999992</c:v>
                </c:pt>
                <c:pt idx="497">
                  <c:v>-29.515999999999991</c:v>
                </c:pt>
                <c:pt idx="498" formatCode="General">
                  <c:v>-30.550000000000011</c:v>
                </c:pt>
                <c:pt idx="499" formatCode="General">
                  <c:v>-31.905000000000001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F9-4E8F-992C-406680D13BE5}"/>
            </c:ext>
          </c:extLst>
        </c:ser>
        <c:ser>
          <c:idx val="2"/>
          <c:order val="2"/>
          <c:tx>
            <c:strRef>
              <c:f>ex!$C$62</c:f>
              <c:strCache>
                <c:ptCount val="1"/>
                <c:pt idx="0">
                  <c:v>TOTAL 1 3/4 PERP nc-24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ex!$L$59:$SQ$59</c:f>
              <c:numCache>
                <c:formatCode>m/d/yyyy</c:formatCode>
                <c:ptCount val="500"/>
                <c:pt idx="0">
                  <c:v>44018</c:v>
                </c:pt>
                <c:pt idx="1">
                  <c:v>44015</c:v>
                </c:pt>
                <c:pt idx="2">
                  <c:v>44014</c:v>
                </c:pt>
                <c:pt idx="3">
                  <c:v>44013</c:v>
                </c:pt>
                <c:pt idx="4">
                  <c:v>44012</c:v>
                </c:pt>
                <c:pt idx="5">
                  <c:v>44011</c:v>
                </c:pt>
                <c:pt idx="6">
                  <c:v>44008</c:v>
                </c:pt>
                <c:pt idx="7">
                  <c:v>44007</c:v>
                </c:pt>
                <c:pt idx="8">
                  <c:v>44006</c:v>
                </c:pt>
                <c:pt idx="9">
                  <c:v>44005</c:v>
                </c:pt>
                <c:pt idx="10">
                  <c:v>44004</c:v>
                </c:pt>
                <c:pt idx="11">
                  <c:v>44001</c:v>
                </c:pt>
                <c:pt idx="12">
                  <c:v>44000</c:v>
                </c:pt>
                <c:pt idx="13">
                  <c:v>43999</c:v>
                </c:pt>
                <c:pt idx="14">
                  <c:v>43998</c:v>
                </c:pt>
                <c:pt idx="15">
                  <c:v>43997</c:v>
                </c:pt>
                <c:pt idx="16">
                  <c:v>43994</c:v>
                </c:pt>
                <c:pt idx="17">
                  <c:v>43993</c:v>
                </c:pt>
                <c:pt idx="18">
                  <c:v>43992</c:v>
                </c:pt>
                <c:pt idx="19">
                  <c:v>43991</c:v>
                </c:pt>
                <c:pt idx="20">
                  <c:v>43990</c:v>
                </c:pt>
                <c:pt idx="21">
                  <c:v>43987</c:v>
                </c:pt>
                <c:pt idx="22">
                  <c:v>43986</c:v>
                </c:pt>
                <c:pt idx="23">
                  <c:v>43985</c:v>
                </c:pt>
                <c:pt idx="24">
                  <c:v>43984</c:v>
                </c:pt>
                <c:pt idx="25">
                  <c:v>43983</c:v>
                </c:pt>
                <c:pt idx="26">
                  <c:v>43980</c:v>
                </c:pt>
                <c:pt idx="27">
                  <c:v>43979</c:v>
                </c:pt>
                <c:pt idx="28">
                  <c:v>43978</c:v>
                </c:pt>
                <c:pt idx="29">
                  <c:v>43977</c:v>
                </c:pt>
                <c:pt idx="30">
                  <c:v>43973</c:v>
                </c:pt>
                <c:pt idx="31">
                  <c:v>43972</c:v>
                </c:pt>
                <c:pt idx="32">
                  <c:v>43971</c:v>
                </c:pt>
                <c:pt idx="33">
                  <c:v>43970</c:v>
                </c:pt>
                <c:pt idx="34">
                  <c:v>43969</c:v>
                </c:pt>
                <c:pt idx="35">
                  <c:v>43966</c:v>
                </c:pt>
                <c:pt idx="36">
                  <c:v>43965</c:v>
                </c:pt>
                <c:pt idx="37">
                  <c:v>43964</c:v>
                </c:pt>
                <c:pt idx="38">
                  <c:v>43963</c:v>
                </c:pt>
                <c:pt idx="39">
                  <c:v>43962</c:v>
                </c:pt>
                <c:pt idx="40">
                  <c:v>43958</c:v>
                </c:pt>
                <c:pt idx="41">
                  <c:v>43957</c:v>
                </c:pt>
                <c:pt idx="42">
                  <c:v>43956</c:v>
                </c:pt>
                <c:pt idx="43">
                  <c:v>43955</c:v>
                </c:pt>
                <c:pt idx="44">
                  <c:v>43952</c:v>
                </c:pt>
                <c:pt idx="45">
                  <c:v>43951</c:v>
                </c:pt>
                <c:pt idx="46">
                  <c:v>43950</c:v>
                </c:pt>
                <c:pt idx="47">
                  <c:v>43949</c:v>
                </c:pt>
                <c:pt idx="48">
                  <c:v>43948</c:v>
                </c:pt>
                <c:pt idx="49">
                  <c:v>43945</c:v>
                </c:pt>
                <c:pt idx="50">
                  <c:v>43944</c:v>
                </c:pt>
                <c:pt idx="51">
                  <c:v>43943</c:v>
                </c:pt>
                <c:pt idx="52">
                  <c:v>43942</c:v>
                </c:pt>
                <c:pt idx="53">
                  <c:v>43941</c:v>
                </c:pt>
                <c:pt idx="54">
                  <c:v>43938</c:v>
                </c:pt>
                <c:pt idx="55">
                  <c:v>43937</c:v>
                </c:pt>
                <c:pt idx="56">
                  <c:v>43936</c:v>
                </c:pt>
                <c:pt idx="57">
                  <c:v>43935</c:v>
                </c:pt>
                <c:pt idx="58">
                  <c:v>43930</c:v>
                </c:pt>
                <c:pt idx="59">
                  <c:v>43929</c:v>
                </c:pt>
                <c:pt idx="60">
                  <c:v>43928</c:v>
                </c:pt>
                <c:pt idx="61">
                  <c:v>43927</c:v>
                </c:pt>
                <c:pt idx="62">
                  <c:v>43924</c:v>
                </c:pt>
                <c:pt idx="63">
                  <c:v>43923</c:v>
                </c:pt>
                <c:pt idx="64">
                  <c:v>43922</c:v>
                </c:pt>
                <c:pt idx="65">
                  <c:v>43921</c:v>
                </c:pt>
                <c:pt idx="66">
                  <c:v>43920</c:v>
                </c:pt>
                <c:pt idx="67">
                  <c:v>43917</c:v>
                </c:pt>
                <c:pt idx="68">
                  <c:v>43916</c:v>
                </c:pt>
                <c:pt idx="69">
                  <c:v>43915</c:v>
                </c:pt>
                <c:pt idx="70">
                  <c:v>43914</c:v>
                </c:pt>
                <c:pt idx="71">
                  <c:v>43913</c:v>
                </c:pt>
                <c:pt idx="72">
                  <c:v>43910</c:v>
                </c:pt>
                <c:pt idx="73">
                  <c:v>43909</c:v>
                </c:pt>
                <c:pt idx="74">
                  <c:v>43908</c:v>
                </c:pt>
                <c:pt idx="75">
                  <c:v>43907</c:v>
                </c:pt>
                <c:pt idx="76">
                  <c:v>43906</c:v>
                </c:pt>
                <c:pt idx="77">
                  <c:v>43903</c:v>
                </c:pt>
                <c:pt idx="78">
                  <c:v>43902</c:v>
                </c:pt>
                <c:pt idx="79">
                  <c:v>43901</c:v>
                </c:pt>
                <c:pt idx="80">
                  <c:v>43900</c:v>
                </c:pt>
                <c:pt idx="81">
                  <c:v>43899</c:v>
                </c:pt>
                <c:pt idx="82">
                  <c:v>43896</c:v>
                </c:pt>
                <c:pt idx="83">
                  <c:v>43895</c:v>
                </c:pt>
                <c:pt idx="84">
                  <c:v>43894</c:v>
                </c:pt>
                <c:pt idx="85">
                  <c:v>43893</c:v>
                </c:pt>
                <c:pt idx="86">
                  <c:v>43892</c:v>
                </c:pt>
                <c:pt idx="87">
                  <c:v>43889</c:v>
                </c:pt>
                <c:pt idx="88">
                  <c:v>43888</c:v>
                </c:pt>
                <c:pt idx="89">
                  <c:v>43887</c:v>
                </c:pt>
                <c:pt idx="90">
                  <c:v>43886</c:v>
                </c:pt>
                <c:pt idx="91">
                  <c:v>43885</c:v>
                </c:pt>
                <c:pt idx="92">
                  <c:v>43882</c:v>
                </c:pt>
                <c:pt idx="93">
                  <c:v>43881</c:v>
                </c:pt>
                <c:pt idx="94">
                  <c:v>43880</c:v>
                </c:pt>
                <c:pt idx="95">
                  <c:v>43879</c:v>
                </c:pt>
                <c:pt idx="96">
                  <c:v>43878</c:v>
                </c:pt>
                <c:pt idx="97">
                  <c:v>43875</c:v>
                </c:pt>
                <c:pt idx="98">
                  <c:v>43874</c:v>
                </c:pt>
                <c:pt idx="99">
                  <c:v>43873</c:v>
                </c:pt>
                <c:pt idx="100">
                  <c:v>43872</c:v>
                </c:pt>
                <c:pt idx="101">
                  <c:v>43871</c:v>
                </c:pt>
                <c:pt idx="102">
                  <c:v>43868</c:v>
                </c:pt>
                <c:pt idx="103">
                  <c:v>43867</c:v>
                </c:pt>
                <c:pt idx="104">
                  <c:v>43866</c:v>
                </c:pt>
                <c:pt idx="105">
                  <c:v>43865</c:v>
                </c:pt>
                <c:pt idx="106">
                  <c:v>43864</c:v>
                </c:pt>
                <c:pt idx="107">
                  <c:v>43861</c:v>
                </c:pt>
                <c:pt idx="108">
                  <c:v>43860</c:v>
                </c:pt>
                <c:pt idx="109">
                  <c:v>43859</c:v>
                </c:pt>
                <c:pt idx="110">
                  <c:v>43858</c:v>
                </c:pt>
                <c:pt idx="111">
                  <c:v>43857</c:v>
                </c:pt>
                <c:pt idx="112">
                  <c:v>43854</c:v>
                </c:pt>
                <c:pt idx="113">
                  <c:v>43853</c:v>
                </c:pt>
                <c:pt idx="114">
                  <c:v>43852</c:v>
                </c:pt>
                <c:pt idx="115">
                  <c:v>43851</c:v>
                </c:pt>
                <c:pt idx="116">
                  <c:v>43850</c:v>
                </c:pt>
                <c:pt idx="117">
                  <c:v>43847</c:v>
                </c:pt>
                <c:pt idx="118">
                  <c:v>43846</c:v>
                </c:pt>
                <c:pt idx="119">
                  <c:v>43845</c:v>
                </c:pt>
                <c:pt idx="120">
                  <c:v>43844</c:v>
                </c:pt>
                <c:pt idx="121">
                  <c:v>43843</c:v>
                </c:pt>
                <c:pt idx="122">
                  <c:v>43840</c:v>
                </c:pt>
                <c:pt idx="123">
                  <c:v>43839</c:v>
                </c:pt>
                <c:pt idx="124">
                  <c:v>43838</c:v>
                </c:pt>
                <c:pt idx="125">
                  <c:v>43837</c:v>
                </c:pt>
                <c:pt idx="126">
                  <c:v>43836</c:v>
                </c:pt>
                <c:pt idx="127">
                  <c:v>43833</c:v>
                </c:pt>
                <c:pt idx="128">
                  <c:v>43832</c:v>
                </c:pt>
                <c:pt idx="129">
                  <c:v>43830</c:v>
                </c:pt>
                <c:pt idx="130">
                  <c:v>43829</c:v>
                </c:pt>
                <c:pt idx="131">
                  <c:v>43826</c:v>
                </c:pt>
                <c:pt idx="132">
                  <c:v>43823</c:v>
                </c:pt>
                <c:pt idx="133">
                  <c:v>43822</c:v>
                </c:pt>
                <c:pt idx="134">
                  <c:v>43819</c:v>
                </c:pt>
                <c:pt idx="135">
                  <c:v>43818</c:v>
                </c:pt>
                <c:pt idx="136">
                  <c:v>43817</c:v>
                </c:pt>
                <c:pt idx="137">
                  <c:v>43816</c:v>
                </c:pt>
                <c:pt idx="138">
                  <c:v>43815</c:v>
                </c:pt>
                <c:pt idx="139">
                  <c:v>43812</c:v>
                </c:pt>
                <c:pt idx="140">
                  <c:v>43811</c:v>
                </c:pt>
                <c:pt idx="141">
                  <c:v>43810</c:v>
                </c:pt>
                <c:pt idx="142">
                  <c:v>43809</c:v>
                </c:pt>
                <c:pt idx="143">
                  <c:v>43808</c:v>
                </c:pt>
                <c:pt idx="144">
                  <c:v>43805</c:v>
                </c:pt>
                <c:pt idx="145">
                  <c:v>43804</c:v>
                </c:pt>
                <c:pt idx="146">
                  <c:v>43803</c:v>
                </c:pt>
                <c:pt idx="147">
                  <c:v>43802</c:v>
                </c:pt>
                <c:pt idx="148">
                  <c:v>43801</c:v>
                </c:pt>
                <c:pt idx="149">
                  <c:v>43798</c:v>
                </c:pt>
                <c:pt idx="150">
                  <c:v>43797</c:v>
                </c:pt>
                <c:pt idx="151">
                  <c:v>43796</c:v>
                </c:pt>
                <c:pt idx="152">
                  <c:v>43795</c:v>
                </c:pt>
                <c:pt idx="153">
                  <c:v>43794</c:v>
                </c:pt>
                <c:pt idx="154">
                  <c:v>43791</c:v>
                </c:pt>
                <c:pt idx="155">
                  <c:v>43790</c:v>
                </c:pt>
                <c:pt idx="156">
                  <c:v>43789</c:v>
                </c:pt>
                <c:pt idx="157">
                  <c:v>43788</c:v>
                </c:pt>
                <c:pt idx="158">
                  <c:v>43787</c:v>
                </c:pt>
                <c:pt idx="159">
                  <c:v>43784</c:v>
                </c:pt>
                <c:pt idx="160">
                  <c:v>43783</c:v>
                </c:pt>
                <c:pt idx="161">
                  <c:v>43782</c:v>
                </c:pt>
                <c:pt idx="162">
                  <c:v>43781</c:v>
                </c:pt>
                <c:pt idx="163">
                  <c:v>43780</c:v>
                </c:pt>
                <c:pt idx="164">
                  <c:v>43777</c:v>
                </c:pt>
                <c:pt idx="165">
                  <c:v>43776</c:v>
                </c:pt>
                <c:pt idx="166">
                  <c:v>43775</c:v>
                </c:pt>
                <c:pt idx="167">
                  <c:v>43774</c:v>
                </c:pt>
                <c:pt idx="168">
                  <c:v>43773</c:v>
                </c:pt>
                <c:pt idx="169">
                  <c:v>43770</c:v>
                </c:pt>
                <c:pt idx="170">
                  <c:v>43769</c:v>
                </c:pt>
                <c:pt idx="171">
                  <c:v>43768</c:v>
                </c:pt>
                <c:pt idx="172">
                  <c:v>43767</c:v>
                </c:pt>
                <c:pt idx="173">
                  <c:v>43766</c:v>
                </c:pt>
                <c:pt idx="174">
                  <c:v>43763</c:v>
                </c:pt>
                <c:pt idx="175">
                  <c:v>43762</c:v>
                </c:pt>
                <c:pt idx="176">
                  <c:v>43761</c:v>
                </c:pt>
                <c:pt idx="177">
                  <c:v>43760</c:v>
                </c:pt>
                <c:pt idx="178">
                  <c:v>43759</c:v>
                </c:pt>
                <c:pt idx="179">
                  <c:v>43756</c:v>
                </c:pt>
                <c:pt idx="180">
                  <c:v>43755</c:v>
                </c:pt>
                <c:pt idx="181">
                  <c:v>43754</c:v>
                </c:pt>
                <c:pt idx="182">
                  <c:v>43753</c:v>
                </c:pt>
                <c:pt idx="183">
                  <c:v>43752</c:v>
                </c:pt>
                <c:pt idx="184">
                  <c:v>43749</c:v>
                </c:pt>
                <c:pt idx="185">
                  <c:v>43748</c:v>
                </c:pt>
                <c:pt idx="186">
                  <c:v>43747</c:v>
                </c:pt>
                <c:pt idx="187">
                  <c:v>43746</c:v>
                </c:pt>
                <c:pt idx="188">
                  <c:v>43745</c:v>
                </c:pt>
                <c:pt idx="189">
                  <c:v>43742</c:v>
                </c:pt>
                <c:pt idx="190">
                  <c:v>43741</c:v>
                </c:pt>
                <c:pt idx="191">
                  <c:v>43740</c:v>
                </c:pt>
                <c:pt idx="192">
                  <c:v>43739</c:v>
                </c:pt>
                <c:pt idx="193">
                  <c:v>43738</c:v>
                </c:pt>
                <c:pt idx="194">
                  <c:v>43735</c:v>
                </c:pt>
                <c:pt idx="195">
                  <c:v>43734</c:v>
                </c:pt>
                <c:pt idx="196">
                  <c:v>43733</c:v>
                </c:pt>
                <c:pt idx="197">
                  <c:v>43732</c:v>
                </c:pt>
                <c:pt idx="198">
                  <c:v>43731</c:v>
                </c:pt>
                <c:pt idx="199">
                  <c:v>43728</c:v>
                </c:pt>
                <c:pt idx="200">
                  <c:v>43727</c:v>
                </c:pt>
                <c:pt idx="201">
                  <c:v>43726</c:v>
                </c:pt>
                <c:pt idx="202">
                  <c:v>43725</c:v>
                </c:pt>
                <c:pt idx="203">
                  <c:v>43724</c:v>
                </c:pt>
                <c:pt idx="204">
                  <c:v>43721</c:v>
                </c:pt>
                <c:pt idx="205">
                  <c:v>43720</c:v>
                </c:pt>
                <c:pt idx="206">
                  <c:v>43719</c:v>
                </c:pt>
                <c:pt idx="207">
                  <c:v>43718</c:v>
                </c:pt>
                <c:pt idx="208">
                  <c:v>43717</c:v>
                </c:pt>
                <c:pt idx="209">
                  <c:v>43714</c:v>
                </c:pt>
                <c:pt idx="210">
                  <c:v>43713</c:v>
                </c:pt>
                <c:pt idx="211">
                  <c:v>43712</c:v>
                </c:pt>
                <c:pt idx="212">
                  <c:v>43711</c:v>
                </c:pt>
                <c:pt idx="213">
                  <c:v>43710</c:v>
                </c:pt>
                <c:pt idx="214">
                  <c:v>43707</c:v>
                </c:pt>
                <c:pt idx="215">
                  <c:v>43706</c:v>
                </c:pt>
                <c:pt idx="216">
                  <c:v>43705</c:v>
                </c:pt>
                <c:pt idx="217">
                  <c:v>43704</c:v>
                </c:pt>
                <c:pt idx="218">
                  <c:v>43700</c:v>
                </c:pt>
                <c:pt idx="219">
                  <c:v>43699</c:v>
                </c:pt>
                <c:pt idx="220">
                  <c:v>43698</c:v>
                </c:pt>
                <c:pt idx="221">
                  <c:v>43697</c:v>
                </c:pt>
                <c:pt idx="222">
                  <c:v>43696</c:v>
                </c:pt>
                <c:pt idx="223">
                  <c:v>43693</c:v>
                </c:pt>
                <c:pt idx="224">
                  <c:v>43692</c:v>
                </c:pt>
                <c:pt idx="225">
                  <c:v>43691</c:v>
                </c:pt>
                <c:pt idx="226">
                  <c:v>43690</c:v>
                </c:pt>
                <c:pt idx="227">
                  <c:v>43689</c:v>
                </c:pt>
                <c:pt idx="228">
                  <c:v>43686</c:v>
                </c:pt>
                <c:pt idx="229">
                  <c:v>43685</c:v>
                </c:pt>
                <c:pt idx="230">
                  <c:v>43684</c:v>
                </c:pt>
                <c:pt idx="231">
                  <c:v>43683</c:v>
                </c:pt>
                <c:pt idx="232">
                  <c:v>43682</c:v>
                </c:pt>
                <c:pt idx="233">
                  <c:v>43679</c:v>
                </c:pt>
                <c:pt idx="234">
                  <c:v>43678</c:v>
                </c:pt>
                <c:pt idx="235">
                  <c:v>43677</c:v>
                </c:pt>
                <c:pt idx="236">
                  <c:v>43676</c:v>
                </c:pt>
                <c:pt idx="237">
                  <c:v>43675</c:v>
                </c:pt>
                <c:pt idx="238">
                  <c:v>43672</c:v>
                </c:pt>
                <c:pt idx="239">
                  <c:v>43671</c:v>
                </c:pt>
                <c:pt idx="240">
                  <c:v>43670</c:v>
                </c:pt>
                <c:pt idx="241">
                  <c:v>43669</c:v>
                </c:pt>
                <c:pt idx="242">
                  <c:v>43668</c:v>
                </c:pt>
                <c:pt idx="243">
                  <c:v>43665</c:v>
                </c:pt>
                <c:pt idx="244">
                  <c:v>43664</c:v>
                </c:pt>
                <c:pt idx="245">
                  <c:v>43663</c:v>
                </c:pt>
                <c:pt idx="246">
                  <c:v>43662</c:v>
                </c:pt>
                <c:pt idx="247">
                  <c:v>43661</c:v>
                </c:pt>
                <c:pt idx="248">
                  <c:v>43658</c:v>
                </c:pt>
                <c:pt idx="249">
                  <c:v>43657</c:v>
                </c:pt>
                <c:pt idx="250">
                  <c:v>43656</c:v>
                </c:pt>
                <c:pt idx="251">
                  <c:v>43655</c:v>
                </c:pt>
                <c:pt idx="252">
                  <c:v>43654</c:v>
                </c:pt>
                <c:pt idx="253">
                  <c:v>43651</c:v>
                </c:pt>
                <c:pt idx="254">
                  <c:v>43650</c:v>
                </c:pt>
                <c:pt idx="255">
                  <c:v>43649</c:v>
                </c:pt>
                <c:pt idx="256">
                  <c:v>43648</c:v>
                </c:pt>
                <c:pt idx="257">
                  <c:v>43647</c:v>
                </c:pt>
                <c:pt idx="258">
                  <c:v>43644</c:v>
                </c:pt>
                <c:pt idx="259">
                  <c:v>43643</c:v>
                </c:pt>
                <c:pt idx="260">
                  <c:v>43642</c:v>
                </c:pt>
                <c:pt idx="261">
                  <c:v>43641</c:v>
                </c:pt>
                <c:pt idx="262">
                  <c:v>43640</c:v>
                </c:pt>
                <c:pt idx="263">
                  <c:v>43637</c:v>
                </c:pt>
                <c:pt idx="264">
                  <c:v>43636</c:v>
                </c:pt>
                <c:pt idx="265">
                  <c:v>43635</c:v>
                </c:pt>
                <c:pt idx="266">
                  <c:v>43634</c:v>
                </c:pt>
                <c:pt idx="267">
                  <c:v>43633</c:v>
                </c:pt>
                <c:pt idx="268">
                  <c:v>43630</c:v>
                </c:pt>
                <c:pt idx="269">
                  <c:v>43629</c:v>
                </c:pt>
                <c:pt idx="270">
                  <c:v>43628</c:v>
                </c:pt>
                <c:pt idx="271">
                  <c:v>43627</c:v>
                </c:pt>
                <c:pt idx="272">
                  <c:v>43626</c:v>
                </c:pt>
                <c:pt idx="273">
                  <c:v>43623</c:v>
                </c:pt>
                <c:pt idx="274">
                  <c:v>43622</c:v>
                </c:pt>
                <c:pt idx="275">
                  <c:v>43621</c:v>
                </c:pt>
                <c:pt idx="276">
                  <c:v>43620</c:v>
                </c:pt>
                <c:pt idx="277">
                  <c:v>43619</c:v>
                </c:pt>
                <c:pt idx="278">
                  <c:v>43616</c:v>
                </c:pt>
                <c:pt idx="279">
                  <c:v>43615</c:v>
                </c:pt>
                <c:pt idx="280">
                  <c:v>43614</c:v>
                </c:pt>
                <c:pt idx="281">
                  <c:v>43613</c:v>
                </c:pt>
                <c:pt idx="282">
                  <c:v>43609</c:v>
                </c:pt>
                <c:pt idx="283">
                  <c:v>43608</c:v>
                </c:pt>
                <c:pt idx="284">
                  <c:v>43607</c:v>
                </c:pt>
                <c:pt idx="285">
                  <c:v>43606</c:v>
                </c:pt>
                <c:pt idx="286">
                  <c:v>43605</c:v>
                </c:pt>
                <c:pt idx="287">
                  <c:v>43602</c:v>
                </c:pt>
                <c:pt idx="288">
                  <c:v>43601</c:v>
                </c:pt>
                <c:pt idx="289">
                  <c:v>43600</c:v>
                </c:pt>
                <c:pt idx="290">
                  <c:v>43599</c:v>
                </c:pt>
                <c:pt idx="291">
                  <c:v>43598</c:v>
                </c:pt>
                <c:pt idx="292">
                  <c:v>43595</c:v>
                </c:pt>
                <c:pt idx="293">
                  <c:v>43594</c:v>
                </c:pt>
                <c:pt idx="294">
                  <c:v>43593</c:v>
                </c:pt>
                <c:pt idx="295">
                  <c:v>43592</c:v>
                </c:pt>
                <c:pt idx="296">
                  <c:v>43588</c:v>
                </c:pt>
                <c:pt idx="297">
                  <c:v>43587</c:v>
                </c:pt>
                <c:pt idx="298">
                  <c:v>43586</c:v>
                </c:pt>
                <c:pt idx="299">
                  <c:v>43585</c:v>
                </c:pt>
                <c:pt idx="300">
                  <c:v>43584</c:v>
                </c:pt>
                <c:pt idx="301">
                  <c:v>43581</c:v>
                </c:pt>
                <c:pt idx="302">
                  <c:v>43580</c:v>
                </c:pt>
                <c:pt idx="303">
                  <c:v>43579</c:v>
                </c:pt>
                <c:pt idx="304">
                  <c:v>43578</c:v>
                </c:pt>
                <c:pt idx="305">
                  <c:v>43573</c:v>
                </c:pt>
                <c:pt idx="306">
                  <c:v>43572</c:v>
                </c:pt>
                <c:pt idx="307">
                  <c:v>43571</c:v>
                </c:pt>
                <c:pt idx="308">
                  <c:v>43570</c:v>
                </c:pt>
                <c:pt idx="309">
                  <c:v>43567</c:v>
                </c:pt>
                <c:pt idx="310">
                  <c:v>43566</c:v>
                </c:pt>
                <c:pt idx="311">
                  <c:v>43565</c:v>
                </c:pt>
                <c:pt idx="312">
                  <c:v>43564</c:v>
                </c:pt>
                <c:pt idx="313">
                  <c:v>43563</c:v>
                </c:pt>
                <c:pt idx="314">
                  <c:v>43560</c:v>
                </c:pt>
                <c:pt idx="315">
                  <c:v>43559</c:v>
                </c:pt>
                <c:pt idx="316">
                  <c:v>43558</c:v>
                </c:pt>
                <c:pt idx="317">
                  <c:v>43557</c:v>
                </c:pt>
                <c:pt idx="318">
                  <c:v>43556</c:v>
                </c:pt>
                <c:pt idx="319">
                  <c:v>43553</c:v>
                </c:pt>
                <c:pt idx="320">
                  <c:v>43552</c:v>
                </c:pt>
                <c:pt idx="321">
                  <c:v>43551</c:v>
                </c:pt>
                <c:pt idx="322">
                  <c:v>43550</c:v>
                </c:pt>
                <c:pt idx="323">
                  <c:v>43549</c:v>
                </c:pt>
                <c:pt idx="324">
                  <c:v>43546</c:v>
                </c:pt>
                <c:pt idx="325">
                  <c:v>43545</c:v>
                </c:pt>
                <c:pt idx="326">
                  <c:v>43544</c:v>
                </c:pt>
                <c:pt idx="327">
                  <c:v>43543</c:v>
                </c:pt>
                <c:pt idx="328">
                  <c:v>43542</c:v>
                </c:pt>
                <c:pt idx="329">
                  <c:v>43539</c:v>
                </c:pt>
                <c:pt idx="330">
                  <c:v>43538</c:v>
                </c:pt>
                <c:pt idx="331">
                  <c:v>43537</c:v>
                </c:pt>
                <c:pt idx="332">
                  <c:v>43536</c:v>
                </c:pt>
                <c:pt idx="333">
                  <c:v>43535</c:v>
                </c:pt>
                <c:pt idx="334">
                  <c:v>43532</c:v>
                </c:pt>
                <c:pt idx="335">
                  <c:v>43531</c:v>
                </c:pt>
                <c:pt idx="336">
                  <c:v>43530</c:v>
                </c:pt>
                <c:pt idx="337">
                  <c:v>43529</c:v>
                </c:pt>
                <c:pt idx="338">
                  <c:v>43528</c:v>
                </c:pt>
                <c:pt idx="339">
                  <c:v>43525</c:v>
                </c:pt>
                <c:pt idx="340">
                  <c:v>43524</c:v>
                </c:pt>
                <c:pt idx="341">
                  <c:v>43523</c:v>
                </c:pt>
                <c:pt idx="342">
                  <c:v>43522</c:v>
                </c:pt>
                <c:pt idx="343">
                  <c:v>43521</c:v>
                </c:pt>
                <c:pt idx="344">
                  <c:v>43518</c:v>
                </c:pt>
                <c:pt idx="345">
                  <c:v>43517</c:v>
                </c:pt>
                <c:pt idx="346">
                  <c:v>43516</c:v>
                </c:pt>
                <c:pt idx="347">
                  <c:v>43515</c:v>
                </c:pt>
                <c:pt idx="348">
                  <c:v>43514</c:v>
                </c:pt>
                <c:pt idx="349">
                  <c:v>43511</c:v>
                </c:pt>
                <c:pt idx="350">
                  <c:v>43510</c:v>
                </c:pt>
                <c:pt idx="351">
                  <c:v>43509</c:v>
                </c:pt>
                <c:pt idx="352">
                  <c:v>43508</c:v>
                </c:pt>
                <c:pt idx="353">
                  <c:v>43507</c:v>
                </c:pt>
                <c:pt idx="354">
                  <c:v>43504</c:v>
                </c:pt>
                <c:pt idx="355">
                  <c:v>43503</c:v>
                </c:pt>
                <c:pt idx="356">
                  <c:v>43502</c:v>
                </c:pt>
                <c:pt idx="357">
                  <c:v>43501</c:v>
                </c:pt>
                <c:pt idx="358">
                  <c:v>43500</c:v>
                </c:pt>
                <c:pt idx="359">
                  <c:v>43497</c:v>
                </c:pt>
                <c:pt idx="360">
                  <c:v>43496</c:v>
                </c:pt>
                <c:pt idx="361">
                  <c:v>43495</c:v>
                </c:pt>
                <c:pt idx="362">
                  <c:v>43494</c:v>
                </c:pt>
                <c:pt idx="363">
                  <c:v>43493</c:v>
                </c:pt>
                <c:pt idx="364">
                  <c:v>43490</c:v>
                </c:pt>
                <c:pt idx="365">
                  <c:v>43489</c:v>
                </c:pt>
                <c:pt idx="366">
                  <c:v>43488</c:v>
                </c:pt>
                <c:pt idx="367">
                  <c:v>43487</c:v>
                </c:pt>
                <c:pt idx="368">
                  <c:v>43486</c:v>
                </c:pt>
                <c:pt idx="369">
                  <c:v>43483</c:v>
                </c:pt>
                <c:pt idx="370">
                  <c:v>43482</c:v>
                </c:pt>
                <c:pt idx="371">
                  <c:v>43481</c:v>
                </c:pt>
                <c:pt idx="372">
                  <c:v>43480</c:v>
                </c:pt>
                <c:pt idx="373">
                  <c:v>43479</c:v>
                </c:pt>
                <c:pt idx="374">
                  <c:v>43476</c:v>
                </c:pt>
                <c:pt idx="375">
                  <c:v>43475</c:v>
                </c:pt>
                <c:pt idx="376">
                  <c:v>43474</c:v>
                </c:pt>
                <c:pt idx="377">
                  <c:v>43473</c:v>
                </c:pt>
                <c:pt idx="378">
                  <c:v>43472</c:v>
                </c:pt>
                <c:pt idx="379">
                  <c:v>43469</c:v>
                </c:pt>
                <c:pt idx="380">
                  <c:v>43468</c:v>
                </c:pt>
                <c:pt idx="381">
                  <c:v>43467</c:v>
                </c:pt>
                <c:pt idx="382">
                  <c:v>43465</c:v>
                </c:pt>
                <c:pt idx="383">
                  <c:v>43462</c:v>
                </c:pt>
                <c:pt idx="384">
                  <c:v>43461</c:v>
                </c:pt>
                <c:pt idx="385">
                  <c:v>43458</c:v>
                </c:pt>
                <c:pt idx="386">
                  <c:v>43455</c:v>
                </c:pt>
                <c:pt idx="387">
                  <c:v>43454</c:v>
                </c:pt>
                <c:pt idx="388">
                  <c:v>43453</c:v>
                </c:pt>
                <c:pt idx="389">
                  <c:v>43452</c:v>
                </c:pt>
                <c:pt idx="390">
                  <c:v>43451</c:v>
                </c:pt>
                <c:pt idx="391">
                  <c:v>43448</c:v>
                </c:pt>
                <c:pt idx="392">
                  <c:v>43447</c:v>
                </c:pt>
                <c:pt idx="393">
                  <c:v>43446</c:v>
                </c:pt>
                <c:pt idx="394">
                  <c:v>43445</c:v>
                </c:pt>
                <c:pt idx="395">
                  <c:v>43444</c:v>
                </c:pt>
                <c:pt idx="396">
                  <c:v>43441</c:v>
                </c:pt>
                <c:pt idx="397">
                  <c:v>43440</c:v>
                </c:pt>
                <c:pt idx="398">
                  <c:v>43439</c:v>
                </c:pt>
                <c:pt idx="399">
                  <c:v>43438</c:v>
                </c:pt>
                <c:pt idx="400">
                  <c:v>43437</c:v>
                </c:pt>
                <c:pt idx="401">
                  <c:v>43434</c:v>
                </c:pt>
                <c:pt idx="402">
                  <c:v>43433</c:v>
                </c:pt>
                <c:pt idx="403">
                  <c:v>43432</c:v>
                </c:pt>
                <c:pt idx="404">
                  <c:v>43431</c:v>
                </c:pt>
                <c:pt idx="405">
                  <c:v>43430</c:v>
                </c:pt>
                <c:pt idx="406">
                  <c:v>43427</c:v>
                </c:pt>
                <c:pt idx="407">
                  <c:v>43426</c:v>
                </c:pt>
                <c:pt idx="408">
                  <c:v>43425</c:v>
                </c:pt>
                <c:pt idx="409">
                  <c:v>43424</c:v>
                </c:pt>
                <c:pt idx="410">
                  <c:v>43423</c:v>
                </c:pt>
                <c:pt idx="411">
                  <c:v>43420</c:v>
                </c:pt>
                <c:pt idx="412">
                  <c:v>43419</c:v>
                </c:pt>
                <c:pt idx="413">
                  <c:v>43418</c:v>
                </c:pt>
                <c:pt idx="414">
                  <c:v>43417</c:v>
                </c:pt>
                <c:pt idx="415">
                  <c:v>43416</c:v>
                </c:pt>
                <c:pt idx="416">
                  <c:v>43413</c:v>
                </c:pt>
                <c:pt idx="417">
                  <c:v>43412</c:v>
                </c:pt>
                <c:pt idx="418">
                  <c:v>43411</c:v>
                </c:pt>
                <c:pt idx="419">
                  <c:v>43410</c:v>
                </c:pt>
                <c:pt idx="420">
                  <c:v>43409</c:v>
                </c:pt>
                <c:pt idx="421">
                  <c:v>43406</c:v>
                </c:pt>
                <c:pt idx="422">
                  <c:v>43405</c:v>
                </c:pt>
                <c:pt idx="423">
                  <c:v>43404</c:v>
                </c:pt>
                <c:pt idx="424">
                  <c:v>43403</c:v>
                </c:pt>
                <c:pt idx="425">
                  <c:v>43402</c:v>
                </c:pt>
                <c:pt idx="426">
                  <c:v>43399</c:v>
                </c:pt>
                <c:pt idx="427">
                  <c:v>43398</c:v>
                </c:pt>
                <c:pt idx="428">
                  <c:v>43397</c:v>
                </c:pt>
                <c:pt idx="429">
                  <c:v>43396</c:v>
                </c:pt>
                <c:pt idx="430">
                  <c:v>43395</c:v>
                </c:pt>
                <c:pt idx="431">
                  <c:v>43392</c:v>
                </c:pt>
                <c:pt idx="432">
                  <c:v>43391</c:v>
                </c:pt>
                <c:pt idx="433">
                  <c:v>43390</c:v>
                </c:pt>
                <c:pt idx="434">
                  <c:v>43389</c:v>
                </c:pt>
                <c:pt idx="435">
                  <c:v>43388</c:v>
                </c:pt>
                <c:pt idx="436">
                  <c:v>43385</c:v>
                </c:pt>
                <c:pt idx="437">
                  <c:v>43384</c:v>
                </c:pt>
                <c:pt idx="438">
                  <c:v>43383</c:v>
                </c:pt>
                <c:pt idx="439">
                  <c:v>43382</c:v>
                </c:pt>
                <c:pt idx="440">
                  <c:v>43381</c:v>
                </c:pt>
                <c:pt idx="441">
                  <c:v>43378</c:v>
                </c:pt>
                <c:pt idx="442">
                  <c:v>43377</c:v>
                </c:pt>
                <c:pt idx="443">
                  <c:v>43376</c:v>
                </c:pt>
                <c:pt idx="444">
                  <c:v>43375</c:v>
                </c:pt>
                <c:pt idx="445">
                  <c:v>43374</c:v>
                </c:pt>
                <c:pt idx="446">
                  <c:v>43371</c:v>
                </c:pt>
                <c:pt idx="447">
                  <c:v>43370</c:v>
                </c:pt>
                <c:pt idx="448">
                  <c:v>43369</c:v>
                </c:pt>
                <c:pt idx="449">
                  <c:v>43368</c:v>
                </c:pt>
                <c:pt idx="450">
                  <c:v>43367</c:v>
                </c:pt>
                <c:pt idx="451">
                  <c:v>43364</c:v>
                </c:pt>
                <c:pt idx="452">
                  <c:v>43363</c:v>
                </c:pt>
                <c:pt idx="453">
                  <c:v>43362</c:v>
                </c:pt>
                <c:pt idx="454">
                  <c:v>43361</c:v>
                </c:pt>
                <c:pt idx="455">
                  <c:v>43360</c:v>
                </c:pt>
                <c:pt idx="456">
                  <c:v>43357</c:v>
                </c:pt>
                <c:pt idx="457">
                  <c:v>43356</c:v>
                </c:pt>
                <c:pt idx="458">
                  <c:v>43355</c:v>
                </c:pt>
                <c:pt idx="459">
                  <c:v>43354</c:v>
                </c:pt>
                <c:pt idx="460">
                  <c:v>43353</c:v>
                </c:pt>
                <c:pt idx="461">
                  <c:v>43350</c:v>
                </c:pt>
                <c:pt idx="462">
                  <c:v>43349</c:v>
                </c:pt>
                <c:pt idx="463">
                  <c:v>43348</c:v>
                </c:pt>
                <c:pt idx="464">
                  <c:v>43347</c:v>
                </c:pt>
                <c:pt idx="465">
                  <c:v>43346</c:v>
                </c:pt>
                <c:pt idx="466">
                  <c:v>43343</c:v>
                </c:pt>
                <c:pt idx="467">
                  <c:v>43342</c:v>
                </c:pt>
                <c:pt idx="468">
                  <c:v>43341</c:v>
                </c:pt>
                <c:pt idx="469">
                  <c:v>43340</c:v>
                </c:pt>
                <c:pt idx="470">
                  <c:v>43336</c:v>
                </c:pt>
                <c:pt idx="471">
                  <c:v>43335</c:v>
                </c:pt>
                <c:pt idx="472">
                  <c:v>43334</c:v>
                </c:pt>
                <c:pt idx="473">
                  <c:v>43333</c:v>
                </c:pt>
                <c:pt idx="474">
                  <c:v>43332</c:v>
                </c:pt>
                <c:pt idx="475">
                  <c:v>43329</c:v>
                </c:pt>
                <c:pt idx="476">
                  <c:v>43328</c:v>
                </c:pt>
                <c:pt idx="477">
                  <c:v>43327</c:v>
                </c:pt>
                <c:pt idx="478">
                  <c:v>43326</c:v>
                </c:pt>
                <c:pt idx="479">
                  <c:v>43325</c:v>
                </c:pt>
                <c:pt idx="480">
                  <c:v>43322</c:v>
                </c:pt>
                <c:pt idx="481">
                  <c:v>43321</c:v>
                </c:pt>
                <c:pt idx="482">
                  <c:v>43320</c:v>
                </c:pt>
                <c:pt idx="483">
                  <c:v>43319</c:v>
                </c:pt>
                <c:pt idx="484">
                  <c:v>43318</c:v>
                </c:pt>
                <c:pt idx="485">
                  <c:v>43315</c:v>
                </c:pt>
                <c:pt idx="486">
                  <c:v>43314</c:v>
                </c:pt>
                <c:pt idx="487">
                  <c:v>43313</c:v>
                </c:pt>
                <c:pt idx="488">
                  <c:v>43312</c:v>
                </c:pt>
                <c:pt idx="489">
                  <c:v>43311</c:v>
                </c:pt>
                <c:pt idx="490">
                  <c:v>43308</c:v>
                </c:pt>
                <c:pt idx="491">
                  <c:v>43307</c:v>
                </c:pt>
                <c:pt idx="492">
                  <c:v>43306</c:v>
                </c:pt>
                <c:pt idx="493">
                  <c:v>43305</c:v>
                </c:pt>
                <c:pt idx="494">
                  <c:v>43304</c:v>
                </c:pt>
                <c:pt idx="495">
                  <c:v>43301</c:v>
                </c:pt>
                <c:pt idx="496">
                  <c:v>43300</c:v>
                </c:pt>
                <c:pt idx="497">
                  <c:v>43299</c:v>
                </c:pt>
                <c:pt idx="498">
                  <c:v>43298</c:v>
                </c:pt>
                <c:pt idx="499">
                  <c:v>43297</c:v>
                </c:pt>
              </c:numCache>
            </c:numRef>
          </c:cat>
          <c:val>
            <c:numRef>
              <c:f>ex!$L$62:$SQ$62</c:f>
              <c:numCache>
                <c:formatCode>0</c:formatCode>
                <c:ptCount val="500"/>
                <c:pt idx="0">
                  <c:v>-56.376000000000005</c:v>
                </c:pt>
                <c:pt idx="1">
                  <c:v>-39.712999999999994</c:v>
                </c:pt>
                <c:pt idx="2">
                  <c:v>-36.474999999999994</c:v>
                </c:pt>
                <c:pt idx="3">
                  <c:v>-25.045999999999992</c:v>
                </c:pt>
                <c:pt idx="4">
                  <c:v>-16.409999999999997</c:v>
                </c:pt>
                <c:pt idx="5">
                  <c:v>-6.0609999999999786</c:v>
                </c:pt>
                <c:pt idx="6">
                  <c:v>-0.38999999999998636</c:v>
                </c:pt>
                <c:pt idx="7">
                  <c:v>-0.15199999999998681</c:v>
                </c:pt>
                <c:pt idx="8">
                  <c:v>-6.7849999999999966</c:v>
                </c:pt>
                <c:pt idx="9">
                  <c:v>13.462000000000018</c:v>
                </c:pt>
                <c:pt idx="10">
                  <c:v>15.22999999999999</c:v>
                </c:pt>
                <c:pt idx="11">
                  <c:v>26.838999999999999</c:v>
                </c:pt>
                <c:pt idx="12">
                  <c:v>11.46599999999998</c:v>
                </c:pt>
                <c:pt idx="13">
                  <c:v>-24.858000000000004</c:v>
                </c:pt>
                <c:pt idx="14">
                  <c:v>14.875</c:v>
                </c:pt>
                <c:pt idx="15">
                  <c:v>8.7860000000000014</c:v>
                </c:pt>
                <c:pt idx="16">
                  <c:v>1.3149999999999977</c:v>
                </c:pt>
                <c:pt idx="17">
                  <c:v>-10.763000000000005</c:v>
                </c:pt>
                <c:pt idx="18">
                  <c:v>-38.590999999999994</c:v>
                </c:pt>
                <c:pt idx="19">
                  <c:v>-84.671999999999983</c:v>
                </c:pt>
                <c:pt idx="20">
                  <c:v>-99.838999999999999</c:v>
                </c:pt>
                <c:pt idx="21">
                  <c:v>-66.14</c:v>
                </c:pt>
                <c:pt idx="22">
                  <c:v>-54.575000000000017</c:v>
                </c:pt>
                <c:pt idx="23">
                  <c:v>-44.168000000000006</c:v>
                </c:pt>
                <c:pt idx="24">
                  <c:v>-47.370000000000005</c:v>
                </c:pt>
                <c:pt idx="25">
                  <c:v>-52.199000000000012</c:v>
                </c:pt>
                <c:pt idx="26">
                  <c:v>-62.556999999999988</c:v>
                </c:pt>
                <c:pt idx="27">
                  <c:v>-90.742999999999995</c:v>
                </c:pt>
                <c:pt idx="28">
                  <c:v>-86.438999999999993</c:v>
                </c:pt>
                <c:pt idx="29">
                  <c:v>-103.87700000000001</c:v>
                </c:pt>
                <c:pt idx="30">
                  <c:v>-73.644000000000005</c:v>
                </c:pt>
                <c:pt idx="31">
                  <c:v>-68.907000000000011</c:v>
                </c:pt>
                <c:pt idx="32">
                  <c:v>-51.795999999999992</c:v>
                </c:pt>
                <c:pt idx="33">
                  <c:v>-27.567999999999984</c:v>
                </c:pt>
                <c:pt idx="34">
                  <c:v>16.98599999999999</c:v>
                </c:pt>
                <c:pt idx="35">
                  <c:v>21.887</c:v>
                </c:pt>
                <c:pt idx="36">
                  <c:v>41.064999999999998</c:v>
                </c:pt>
                <c:pt idx="37">
                  <c:v>17.048999999999978</c:v>
                </c:pt>
                <c:pt idx="38">
                  <c:v>12.634999999999991</c:v>
                </c:pt>
                <c:pt idx="39">
                  <c:v>19.023000000000025</c:v>
                </c:pt>
                <c:pt idx="40">
                  <c:v>11.033000000000015</c:v>
                </c:pt>
                <c:pt idx="41">
                  <c:v>33.488</c:v>
                </c:pt>
                <c:pt idx="42">
                  <c:v>58.830000000000041</c:v>
                </c:pt>
                <c:pt idx="43">
                  <c:v>83.730999999999995</c:v>
                </c:pt>
                <c:pt idx="44">
                  <c:v>112.709</c:v>
                </c:pt>
                <c:pt idx="45">
                  <c:v>84.22399999999999</c:v>
                </c:pt>
                <c:pt idx="46">
                  <c:v>89.22399999999999</c:v>
                </c:pt>
                <c:pt idx="47">
                  <c:v>42.941000000000031</c:v>
                </c:pt>
                <c:pt idx="48">
                  <c:v>-3.3760000000000048</c:v>
                </c:pt>
                <c:pt idx="49">
                  <c:v>27.05400000000003</c:v>
                </c:pt>
                <c:pt idx="50">
                  <c:v>41.365999999999985</c:v>
                </c:pt>
                <c:pt idx="51">
                  <c:v>161.63600000000002</c:v>
                </c:pt>
                <c:pt idx="52">
                  <c:v>188.08199999999994</c:v>
                </c:pt>
                <c:pt idx="53">
                  <c:v>8.3229999999999791</c:v>
                </c:pt>
                <c:pt idx="54">
                  <c:v>-78.267999999999972</c:v>
                </c:pt>
                <c:pt idx="55">
                  <c:v>-84.686000000000035</c:v>
                </c:pt>
                <c:pt idx="56">
                  <c:v>-127.749</c:v>
                </c:pt>
                <c:pt idx="57">
                  <c:v>-143.79600000000002</c:v>
                </c:pt>
                <c:pt idx="58">
                  <c:v>-135.32</c:v>
                </c:pt>
                <c:pt idx="59">
                  <c:v>-116.59399999999997</c:v>
                </c:pt>
                <c:pt idx="60">
                  <c:v>-96.795000000000016</c:v>
                </c:pt>
                <c:pt idx="61">
                  <c:v>-73.512999999999977</c:v>
                </c:pt>
                <c:pt idx="62">
                  <c:v>-77.740999999999985</c:v>
                </c:pt>
                <c:pt idx="63">
                  <c:v>-75.20799999999997</c:v>
                </c:pt>
                <c:pt idx="64">
                  <c:v>-85.45599999999996</c:v>
                </c:pt>
                <c:pt idx="65">
                  <c:v>-89.367999999999995</c:v>
                </c:pt>
                <c:pt idx="66">
                  <c:v>-89.115000000000009</c:v>
                </c:pt>
                <c:pt idx="67">
                  <c:v>-102.14400000000001</c:v>
                </c:pt>
                <c:pt idx="68">
                  <c:v>-70.549000000000035</c:v>
                </c:pt>
                <c:pt idx="69">
                  <c:v>-36.789999999999964</c:v>
                </c:pt>
                <c:pt idx="70">
                  <c:v>48.153999999999996</c:v>
                </c:pt>
                <c:pt idx="71">
                  <c:v>59.284999999999968</c:v>
                </c:pt>
                <c:pt idx="72">
                  <c:v>72.854000000000042</c:v>
                </c:pt>
                <c:pt idx="73">
                  <c:v>113.471</c:v>
                </c:pt>
                <c:pt idx="74">
                  <c:v>136.58400000000006</c:v>
                </c:pt>
                <c:pt idx="75">
                  <c:v>157.51600000000002</c:v>
                </c:pt>
                <c:pt idx="76">
                  <c:v>120.06100000000004</c:v>
                </c:pt>
                <c:pt idx="77">
                  <c:v>10.771000000000015</c:v>
                </c:pt>
                <c:pt idx="78">
                  <c:v>-0.83299999999996999</c:v>
                </c:pt>
                <c:pt idx="79">
                  <c:v>-53.820999999999998</c:v>
                </c:pt>
                <c:pt idx="80">
                  <c:v>-44.750999999999976</c:v>
                </c:pt>
                <c:pt idx="81">
                  <c:v>-29.546000000000021</c:v>
                </c:pt>
                <c:pt idx="82">
                  <c:v>-60.590000000000018</c:v>
                </c:pt>
                <c:pt idx="83">
                  <c:v>-72.34</c:v>
                </c:pt>
                <c:pt idx="84">
                  <c:v>-74.573000000000008</c:v>
                </c:pt>
                <c:pt idx="85">
                  <c:v>-78.746000000000009</c:v>
                </c:pt>
                <c:pt idx="86">
                  <c:v>-74.703000000000003</c:v>
                </c:pt>
                <c:pt idx="87">
                  <c:v>-66.911000000000001</c:v>
                </c:pt>
                <c:pt idx="88">
                  <c:v>-64.556000000000012</c:v>
                </c:pt>
                <c:pt idx="89">
                  <c:v>-60.486999999999995</c:v>
                </c:pt>
                <c:pt idx="90">
                  <c:v>-61.918999999999997</c:v>
                </c:pt>
                <c:pt idx="91">
                  <c:v>-64.055999999999997</c:v>
                </c:pt>
                <c:pt idx="92">
                  <c:v>-57.487999999999992</c:v>
                </c:pt>
                <c:pt idx="93">
                  <c:v>-57.825999999999993</c:v>
                </c:pt>
                <c:pt idx="94">
                  <c:v>-58.651999999999994</c:v>
                </c:pt>
                <c:pt idx="95">
                  <c:v>-56.902000000000008</c:v>
                </c:pt>
                <c:pt idx="96">
                  <c:v>-57.067999999999998</c:v>
                </c:pt>
                <c:pt idx="97">
                  <c:v>-57.676000000000002</c:v>
                </c:pt>
                <c:pt idx="98">
                  <c:v>-38.182999999999993</c:v>
                </c:pt>
                <c:pt idx="99">
                  <c:v>-55.463999999999999</c:v>
                </c:pt>
                <c:pt idx="100">
                  <c:v>-57.03799999999999</c:v>
                </c:pt>
                <c:pt idx="101">
                  <c:v>-59.602000000000004</c:v>
                </c:pt>
                <c:pt idx="102">
                  <c:v>-60.435999999999993</c:v>
                </c:pt>
                <c:pt idx="103">
                  <c:v>-57.460000000000008</c:v>
                </c:pt>
                <c:pt idx="104">
                  <c:v>-57.863999999999997</c:v>
                </c:pt>
                <c:pt idx="105">
                  <c:v>-60.201000000000001</c:v>
                </c:pt>
                <c:pt idx="106">
                  <c:v>-64.460000000000008</c:v>
                </c:pt>
                <c:pt idx="107">
                  <c:v>-64.432999999999993</c:v>
                </c:pt>
                <c:pt idx="108">
                  <c:v>-61.795999999999999</c:v>
                </c:pt>
                <c:pt idx="109">
                  <c:v>-60.065000000000005</c:v>
                </c:pt>
                <c:pt idx="110">
                  <c:v>-57.182000000000009</c:v>
                </c:pt>
                <c:pt idx="111">
                  <c:v>-56.38000000000001</c:v>
                </c:pt>
                <c:pt idx="112">
                  <c:v>-49.215999999999994</c:v>
                </c:pt>
                <c:pt idx="113">
                  <c:v>-48.925000000000004</c:v>
                </c:pt>
                <c:pt idx="114">
                  <c:v>-44.696000000000005</c:v>
                </c:pt>
                <c:pt idx="115">
                  <c:v>-42.964999999999996</c:v>
                </c:pt>
                <c:pt idx="116">
                  <c:v>-42.931000000000004</c:v>
                </c:pt>
                <c:pt idx="117">
                  <c:v>-46.775999999999996</c:v>
                </c:pt>
                <c:pt idx="118">
                  <c:v>-47.536000000000001</c:v>
                </c:pt>
                <c:pt idx="119">
                  <c:v>-50.338000000000001</c:v>
                </c:pt>
                <c:pt idx="120">
                  <c:v>-50.241</c:v>
                </c:pt>
                <c:pt idx="121">
                  <c:v>-49.653999999999996</c:v>
                </c:pt>
                <c:pt idx="122">
                  <c:v>-50.535000000000004</c:v>
                </c:pt>
                <c:pt idx="123">
                  <c:v>-52.848000000000006</c:v>
                </c:pt>
                <c:pt idx="124">
                  <c:v>-54.866999999999997</c:v>
                </c:pt>
                <c:pt idx="125">
                  <c:v>-58.678999999999995</c:v>
                </c:pt>
                <c:pt idx="126">
                  <c:v>-58.708999999999996</c:v>
                </c:pt>
                <c:pt idx="127">
                  <c:v>-62.616999999999997</c:v>
                </c:pt>
                <c:pt idx="128">
                  <c:v>-59.574999999999996</c:v>
                </c:pt>
                <c:pt idx="129">
                  <c:v>-58.969000000000001</c:v>
                </c:pt>
                <c:pt idx="130">
                  <c:v>-55.165999999999997</c:v>
                </c:pt>
                <c:pt idx="131">
                  <c:v>-57.611000000000004</c:v>
                </c:pt>
                <c:pt idx="132">
                  <c:v>-59.193999999999996</c:v>
                </c:pt>
                <c:pt idx="133">
                  <c:v>-56.445</c:v>
                </c:pt>
                <c:pt idx="134">
                  <c:v>-57.057999999999993</c:v>
                </c:pt>
                <c:pt idx="135">
                  <c:v>-54.306000000000004</c:v>
                </c:pt>
                <c:pt idx="136">
                  <c:v>-50.822000000000003</c:v>
                </c:pt>
                <c:pt idx="137">
                  <c:v>-52.922000000000004</c:v>
                </c:pt>
                <c:pt idx="138">
                  <c:v>-51.452000000000005</c:v>
                </c:pt>
                <c:pt idx="139">
                  <c:v>-51.961000000000006</c:v>
                </c:pt>
                <c:pt idx="140">
                  <c:v>-52.536999999999999</c:v>
                </c:pt>
                <c:pt idx="141">
                  <c:v>-53.182000000000002</c:v>
                </c:pt>
                <c:pt idx="142">
                  <c:v>-51.669000000000004</c:v>
                </c:pt>
                <c:pt idx="143">
                  <c:v>-51.283999999999999</c:v>
                </c:pt>
                <c:pt idx="144">
                  <c:v>-54.651999999999994</c:v>
                </c:pt>
                <c:pt idx="145">
                  <c:v>-55.66</c:v>
                </c:pt>
                <c:pt idx="146">
                  <c:v>-56.903999999999996</c:v>
                </c:pt>
                <c:pt idx="147">
                  <c:v>-59.036000000000001</c:v>
                </c:pt>
                <c:pt idx="148">
                  <c:v>-53.542000000000002</c:v>
                </c:pt>
                <c:pt idx="149">
                  <c:v>-57.006</c:v>
                </c:pt>
                <c:pt idx="150">
                  <c:v>-57.165999999999997</c:v>
                </c:pt>
                <c:pt idx="151">
                  <c:v>-56.887</c:v>
                </c:pt>
                <c:pt idx="152">
                  <c:v>-56.297999999999995</c:v>
                </c:pt>
                <c:pt idx="153">
                  <c:v>-56.671999999999997</c:v>
                </c:pt>
                <c:pt idx="154">
                  <c:v>-61.624000000000009</c:v>
                </c:pt>
                <c:pt idx="155">
                  <c:v>-62.910000000000011</c:v>
                </c:pt>
                <c:pt idx="156">
                  <c:v>-65.006</c:v>
                </c:pt>
                <c:pt idx="157">
                  <c:v>-66.89500000000001</c:v>
                </c:pt>
                <c:pt idx="158">
                  <c:v>-64.757999999999996</c:v>
                </c:pt>
                <c:pt idx="159">
                  <c:v>-62.595999999999997</c:v>
                </c:pt>
                <c:pt idx="160">
                  <c:v>-62.795000000000002</c:v>
                </c:pt>
                <c:pt idx="161">
                  <c:v>-59.931999999999995</c:v>
                </c:pt>
                <c:pt idx="162">
                  <c:v>-56.439000000000007</c:v>
                </c:pt>
                <c:pt idx="163">
                  <c:v>-55.523000000000003</c:v>
                </c:pt>
                <c:pt idx="164">
                  <c:v>-56.435000000000002</c:v>
                </c:pt>
                <c:pt idx="165">
                  <c:v>-54.820999999999998</c:v>
                </c:pt>
                <c:pt idx="166">
                  <c:v>-54.835000000000001</c:v>
                </c:pt>
                <c:pt idx="167">
                  <c:v>-52.740999999999993</c:v>
                </c:pt>
                <c:pt idx="168">
                  <c:v>-56.114999999999995</c:v>
                </c:pt>
                <c:pt idx="169">
                  <c:v>-58.195</c:v>
                </c:pt>
                <c:pt idx="170">
                  <c:v>-60.103000000000002</c:v>
                </c:pt>
                <c:pt idx="171">
                  <c:v>-55.800000000000004</c:v>
                </c:pt>
                <c:pt idx="172">
                  <c:v>-54.989999999999995</c:v>
                </c:pt>
                <c:pt idx="173">
                  <c:v>-52.452999999999996</c:v>
                </c:pt>
                <c:pt idx="174">
                  <c:v>-52.382999999999996</c:v>
                </c:pt>
                <c:pt idx="175">
                  <c:v>-53.371000000000009</c:v>
                </c:pt>
                <c:pt idx="176">
                  <c:v>-52.975000000000009</c:v>
                </c:pt>
                <c:pt idx="177">
                  <c:v>-50.347999999999999</c:v>
                </c:pt>
                <c:pt idx="178">
                  <c:v>-49.49199999999999</c:v>
                </c:pt>
                <c:pt idx="179">
                  <c:v>-50.831000000000003</c:v>
                </c:pt>
                <c:pt idx="180">
                  <c:v>-49.899000000000001</c:v>
                </c:pt>
                <c:pt idx="181">
                  <c:v>-45.376000000000005</c:v>
                </c:pt>
                <c:pt idx="182">
                  <c:v>-45.219000000000008</c:v>
                </c:pt>
                <c:pt idx="183">
                  <c:v>-46.408000000000001</c:v>
                </c:pt>
                <c:pt idx="184">
                  <c:v>-46.372</c:v>
                </c:pt>
                <c:pt idx="185">
                  <c:v>-47.661000000000016</c:v>
                </c:pt>
                <c:pt idx="186">
                  <c:v>-48.923999999999992</c:v>
                </c:pt>
                <c:pt idx="187">
                  <c:v>-50.817000000000007</c:v>
                </c:pt>
                <c:pt idx="188">
                  <c:v>-52.105000000000004</c:v>
                </c:pt>
                <c:pt idx="189">
                  <c:v>-53.921000000000006</c:v>
                </c:pt>
                <c:pt idx="190">
                  <c:v>-54.131999999999991</c:v>
                </c:pt>
                <c:pt idx="191">
                  <c:v>-49.350999999999999</c:v>
                </c:pt>
                <c:pt idx="192">
                  <c:v>-49.660000000000011</c:v>
                </c:pt>
                <c:pt idx="193">
                  <c:v>-50.192999999999998</c:v>
                </c:pt>
                <c:pt idx="194">
                  <c:v>-51.042000000000002</c:v>
                </c:pt>
                <c:pt idx="195">
                  <c:v>-56.698000000000008</c:v>
                </c:pt>
                <c:pt idx="196">
                  <c:v>-58.331999999999994</c:v>
                </c:pt>
                <c:pt idx="197">
                  <c:v>-58.194999999999993</c:v>
                </c:pt>
                <c:pt idx="198">
                  <c:v>-59.448999999999998</c:v>
                </c:pt>
                <c:pt idx="199">
                  <c:v>-58.343999999999994</c:v>
                </c:pt>
                <c:pt idx="200">
                  <c:v>-62.304000000000002</c:v>
                </c:pt>
                <c:pt idx="201">
                  <c:v>-64.077999999999989</c:v>
                </c:pt>
                <c:pt idx="202">
                  <c:v>-59.667000000000002</c:v>
                </c:pt>
                <c:pt idx="203">
                  <c:v>-56.563000000000002</c:v>
                </c:pt>
                <c:pt idx="204">
                  <c:v>-52.717000000000006</c:v>
                </c:pt>
                <c:pt idx="205">
                  <c:v>-55.713000000000008</c:v>
                </c:pt>
                <c:pt idx="206">
                  <c:v>-69.218000000000004</c:v>
                </c:pt>
                <c:pt idx="207">
                  <c:v>-68.546000000000006</c:v>
                </c:pt>
                <c:pt idx="208">
                  <c:v>-66.768000000000015</c:v>
                </c:pt>
                <c:pt idx="209">
                  <c:v>-65.714999999999989</c:v>
                </c:pt>
                <c:pt idx="210">
                  <c:v>-64.37</c:v>
                </c:pt>
                <c:pt idx="211">
                  <c:v>-65.567999999999998</c:v>
                </c:pt>
                <c:pt idx="212">
                  <c:v>-70.533000000000001</c:v>
                </c:pt>
                <c:pt idx="213">
                  <c:v>-67.361999999999995</c:v>
                </c:pt>
                <c:pt idx="214">
                  <c:v>-67.897000000000006</c:v>
                </c:pt>
                <c:pt idx="215">
                  <c:v>-67.419000000000011</c:v>
                </c:pt>
                <c:pt idx="216">
                  <c:v>-67.343999999999994</c:v>
                </c:pt>
                <c:pt idx="217">
                  <c:v>-62.363999999999997</c:v>
                </c:pt>
                <c:pt idx="218">
                  <c:v>-63.204999999999998</c:v>
                </c:pt>
                <c:pt idx="219">
                  <c:v>-60.283999999999999</c:v>
                </c:pt>
                <c:pt idx="220">
                  <c:v>-60.375999999999991</c:v>
                </c:pt>
                <c:pt idx="221">
                  <c:v>-66.60799999999999</c:v>
                </c:pt>
                <c:pt idx="222">
                  <c:v>-66.988000000000014</c:v>
                </c:pt>
                <c:pt idx="223">
                  <c:v>-66.198999999999984</c:v>
                </c:pt>
                <c:pt idx="224">
                  <c:v>-65.631000000000014</c:v>
                </c:pt>
                <c:pt idx="225">
                  <c:v>-67.312000000000012</c:v>
                </c:pt>
                <c:pt idx="226">
                  <c:v>-57.245000000000005</c:v>
                </c:pt>
                <c:pt idx="227">
                  <c:v>-47.692000000000007</c:v>
                </c:pt>
                <c:pt idx="228">
                  <c:v>-52.75200000000001</c:v>
                </c:pt>
                <c:pt idx="229">
                  <c:v>-56.347999999999999</c:v>
                </c:pt>
                <c:pt idx="230">
                  <c:v>-56.754000000000005</c:v>
                </c:pt>
                <c:pt idx="231">
                  <c:v>-59.436000000000007</c:v>
                </c:pt>
                <c:pt idx="232">
                  <c:v>-60.434000000000012</c:v>
                </c:pt>
                <c:pt idx="233">
                  <c:v>-63.678999999999988</c:v>
                </c:pt>
                <c:pt idx="234">
                  <c:v>-61.271999999999991</c:v>
                </c:pt>
                <c:pt idx="235">
                  <c:v>-54.170999999999992</c:v>
                </c:pt>
                <c:pt idx="236">
                  <c:v>-51.557999999999993</c:v>
                </c:pt>
                <c:pt idx="237">
                  <c:v>-53.375</c:v>
                </c:pt>
                <c:pt idx="238">
                  <c:v>-45.803000000000004</c:v>
                </c:pt>
                <c:pt idx="239">
                  <c:v>-42.393000000000001</c:v>
                </c:pt>
                <c:pt idx="240">
                  <c:v>-43.438999999999993</c:v>
                </c:pt>
                <c:pt idx="241">
                  <c:v>-45.290000000000006</c:v>
                </c:pt>
                <c:pt idx="242">
                  <c:v>-51.451999999999998</c:v>
                </c:pt>
                <c:pt idx="243">
                  <c:v>-54.907999999999987</c:v>
                </c:pt>
                <c:pt idx="244">
                  <c:v>-52.253999999999991</c:v>
                </c:pt>
                <c:pt idx="245">
                  <c:v>-53.731000000000009</c:v>
                </c:pt>
                <c:pt idx="246">
                  <c:v>-49.585999999999999</c:v>
                </c:pt>
                <c:pt idx="247">
                  <c:v>-42.209000000000003</c:v>
                </c:pt>
                <c:pt idx="248">
                  <c:v>-41.088999999999999</c:v>
                </c:pt>
                <c:pt idx="249">
                  <c:v>-40.840000000000003</c:v>
                </c:pt>
                <c:pt idx="250">
                  <c:v>-41.244</c:v>
                </c:pt>
                <c:pt idx="251">
                  <c:v>-45.294000000000011</c:v>
                </c:pt>
                <c:pt idx="252">
                  <c:v>-48.284000000000006</c:v>
                </c:pt>
                <c:pt idx="253">
                  <c:v>-47.298000000000002</c:v>
                </c:pt>
                <c:pt idx="254">
                  <c:v>-42.963999999999999</c:v>
                </c:pt>
                <c:pt idx="255">
                  <c:v>-44.708000000000006</c:v>
                </c:pt>
                <c:pt idx="256">
                  <c:v>-48.116</c:v>
                </c:pt>
                <c:pt idx="257">
                  <c:v>-52.090999999999994</c:v>
                </c:pt>
                <c:pt idx="258">
                  <c:v>-60.262</c:v>
                </c:pt>
                <c:pt idx="259">
                  <c:v>-63.965999999999994</c:v>
                </c:pt>
                <c:pt idx="260">
                  <c:v>-68.606000000000009</c:v>
                </c:pt>
                <c:pt idx="261">
                  <c:v>-71.531999999999996</c:v>
                </c:pt>
                <c:pt idx="262">
                  <c:v>-75.31</c:v>
                </c:pt>
                <c:pt idx="263">
                  <c:v>-75.842999999999989</c:v>
                </c:pt>
                <c:pt idx="264">
                  <c:v>-76.206999999999994</c:v>
                </c:pt>
                <c:pt idx="265">
                  <c:v>-78.46599999999998</c:v>
                </c:pt>
                <c:pt idx="266">
                  <c:v>-85.37299999999999</c:v>
                </c:pt>
                <c:pt idx="267">
                  <c:v>-93.965000000000003</c:v>
                </c:pt>
                <c:pt idx="268">
                  <c:v>-98.909000000000006</c:v>
                </c:pt>
                <c:pt idx="269">
                  <c:v>-100.911</c:v>
                </c:pt>
                <c:pt idx="270">
                  <c:v>-101.34899999999999</c:v>
                </c:pt>
                <c:pt idx="271">
                  <c:v>-101.4</c:v>
                </c:pt>
                <c:pt idx="272">
                  <c:v>-97.997</c:v>
                </c:pt>
                <c:pt idx="273">
                  <c:v>-97.108000000000018</c:v>
                </c:pt>
                <c:pt idx="274">
                  <c:v>-102.045</c:v>
                </c:pt>
                <c:pt idx="275">
                  <c:v>-99.175000000000011</c:v>
                </c:pt>
                <c:pt idx="276">
                  <c:v>-97.683000000000007</c:v>
                </c:pt>
                <c:pt idx="277">
                  <c:v>-92.378999999999991</c:v>
                </c:pt>
                <c:pt idx="278">
                  <c:v>-90.8</c:v>
                </c:pt>
                <c:pt idx="279">
                  <c:v>-89.85</c:v>
                </c:pt>
                <c:pt idx="280">
                  <c:v>-88.032000000000011</c:v>
                </c:pt>
                <c:pt idx="281">
                  <c:v>-89.969000000000008</c:v>
                </c:pt>
                <c:pt idx="282">
                  <c:v>-90.306999999999988</c:v>
                </c:pt>
                <c:pt idx="283">
                  <c:v>-87.419000000000011</c:v>
                </c:pt>
                <c:pt idx="284">
                  <c:v>-88.926000000000002</c:v>
                </c:pt>
                <c:pt idx="285">
                  <c:v>-90.366</c:v>
                </c:pt>
                <c:pt idx="286">
                  <c:v>-93.106999999999985</c:v>
                </c:pt>
                <c:pt idx="287">
                  <c:v>-89.043000000000006</c:v>
                </c:pt>
                <c:pt idx="288">
                  <c:v>-87.798999999999992</c:v>
                </c:pt>
                <c:pt idx="289">
                  <c:v>-87.028999999999996</c:v>
                </c:pt>
                <c:pt idx="290">
                  <c:v>-88.078999999999994</c:v>
                </c:pt>
                <c:pt idx="291">
                  <c:v>-89.04</c:v>
                </c:pt>
                <c:pt idx="292">
                  <c:v>-92.221000000000018</c:v>
                </c:pt>
                <c:pt idx="293">
                  <c:v>-93.174000000000007</c:v>
                </c:pt>
                <c:pt idx="294">
                  <c:v>-88.49</c:v>
                </c:pt>
                <c:pt idx="295">
                  <c:v>-90.047000000000011</c:v>
                </c:pt>
                <c:pt idx="296">
                  <c:v>-90.758999999999986</c:v>
                </c:pt>
                <c:pt idx="297">
                  <c:v>-90.27000000000001</c:v>
                </c:pt>
                <c:pt idx="298">
                  <c:v>-91.381000000000014</c:v>
                </c:pt>
                <c:pt idx="299">
                  <c:v>-90.399000000000001</c:v>
                </c:pt>
                <c:pt idx="300">
                  <c:v>-89.976000000000013</c:v>
                </c:pt>
                <c:pt idx="301">
                  <c:v>-89.600999999999999</c:v>
                </c:pt>
                <c:pt idx="302">
                  <c:v>-89.69</c:v>
                </c:pt>
                <c:pt idx="303">
                  <c:v>-85.388000000000019</c:v>
                </c:pt>
                <c:pt idx="304">
                  <c:v>-84.004999999999995</c:v>
                </c:pt>
                <c:pt idx="305">
                  <c:v>-84.900999999999996</c:v>
                </c:pt>
                <c:pt idx="306">
                  <c:v>-81.807000000000016</c:v>
                </c:pt>
                <c:pt idx="307">
                  <c:v>-80.171000000000006</c:v>
                </c:pt>
                <c:pt idx="308">
                  <c:v>-76.783000000000001</c:v>
                </c:pt>
                <c:pt idx="309">
                  <c:v>-74.992000000000019</c:v>
                </c:pt>
                <c:pt idx="310">
                  <c:v>-75.557999999999993</c:v>
                </c:pt>
                <c:pt idx="311">
                  <c:v>-76.012000000000015</c:v>
                </c:pt>
                <c:pt idx="312">
                  <c:v>-79.315000000000012</c:v>
                </c:pt>
                <c:pt idx="313">
                  <c:v>-85.287000000000006</c:v>
                </c:pt>
                <c:pt idx="314">
                  <c:v>-83.509</c:v>
                </c:pt>
                <c:pt idx="315">
                  <c:v>-92.917000000000002</c:v>
                </c:pt>
                <c:pt idx="316">
                  <c:v>-102.60700000000001</c:v>
                </c:pt>
                <c:pt idx="317">
                  <c:v>-105.69999999999999</c:v>
                </c:pt>
                <c:pt idx="318">
                  <c:v>-102.648</c:v>
                </c:pt>
                <c:pt idx="319">
                  <c:v>-104.657</c:v>
                </c:pt>
                <c:pt idx="320">
                  <c:v>-101.11699999999999</c:v>
                </c:pt>
                <c:pt idx="321">
                  <c:v>-104.70099999999999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F9-4E8F-992C-406680D13BE5}"/>
            </c:ext>
          </c:extLst>
        </c:ser>
        <c:ser>
          <c:idx val="3"/>
          <c:order val="3"/>
          <c:tx>
            <c:strRef>
              <c:f>ex!$C$63</c:f>
              <c:strCache>
                <c:ptCount val="1"/>
                <c:pt idx="0">
                  <c:v>TOTAL 2 5/8 PERP nc-25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ex!$L$59:$SQ$59</c:f>
              <c:numCache>
                <c:formatCode>m/d/yyyy</c:formatCode>
                <c:ptCount val="500"/>
                <c:pt idx="0">
                  <c:v>44018</c:v>
                </c:pt>
                <c:pt idx="1">
                  <c:v>44015</c:v>
                </c:pt>
                <c:pt idx="2">
                  <c:v>44014</c:v>
                </c:pt>
                <c:pt idx="3">
                  <c:v>44013</c:v>
                </c:pt>
                <c:pt idx="4">
                  <c:v>44012</c:v>
                </c:pt>
                <c:pt idx="5">
                  <c:v>44011</c:v>
                </c:pt>
                <c:pt idx="6">
                  <c:v>44008</c:v>
                </c:pt>
                <c:pt idx="7">
                  <c:v>44007</c:v>
                </c:pt>
                <c:pt idx="8">
                  <c:v>44006</c:v>
                </c:pt>
                <c:pt idx="9">
                  <c:v>44005</c:v>
                </c:pt>
                <c:pt idx="10">
                  <c:v>44004</c:v>
                </c:pt>
                <c:pt idx="11">
                  <c:v>44001</c:v>
                </c:pt>
                <c:pt idx="12">
                  <c:v>44000</c:v>
                </c:pt>
                <c:pt idx="13">
                  <c:v>43999</c:v>
                </c:pt>
                <c:pt idx="14">
                  <c:v>43998</c:v>
                </c:pt>
                <c:pt idx="15">
                  <c:v>43997</c:v>
                </c:pt>
                <c:pt idx="16">
                  <c:v>43994</c:v>
                </c:pt>
                <c:pt idx="17">
                  <c:v>43993</c:v>
                </c:pt>
                <c:pt idx="18">
                  <c:v>43992</c:v>
                </c:pt>
                <c:pt idx="19">
                  <c:v>43991</c:v>
                </c:pt>
                <c:pt idx="20">
                  <c:v>43990</c:v>
                </c:pt>
                <c:pt idx="21">
                  <c:v>43987</c:v>
                </c:pt>
                <c:pt idx="22">
                  <c:v>43986</c:v>
                </c:pt>
                <c:pt idx="23">
                  <c:v>43985</c:v>
                </c:pt>
                <c:pt idx="24">
                  <c:v>43984</c:v>
                </c:pt>
                <c:pt idx="25">
                  <c:v>43983</c:v>
                </c:pt>
                <c:pt idx="26">
                  <c:v>43980</c:v>
                </c:pt>
                <c:pt idx="27">
                  <c:v>43979</c:v>
                </c:pt>
                <c:pt idx="28">
                  <c:v>43978</c:v>
                </c:pt>
                <c:pt idx="29">
                  <c:v>43977</c:v>
                </c:pt>
                <c:pt idx="30">
                  <c:v>43973</c:v>
                </c:pt>
                <c:pt idx="31">
                  <c:v>43972</c:v>
                </c:pt>
                <c:pt idx="32">
                  <c:v>43971</c:v>
                </c:pt>
                <c:pt idx="33">
                  <c:v>43970</c:v>
                </c:pt>
                <c:pt idx="34">
                  <c:v>43969</c:v>
                </c:pt>
                <c:pt idx="35">
                  <c:v>43966</c:v>
                </c:pt>
                <c:pt idx="36">
                  <c:v>43965</c:v>
                </c:pt>
                <c:pt idx="37">
                  <c:v>43964</c:v>
                </c:pt>
                <c:pt idx="38">
                  <c:v>43963</c:v>
                </c:pt>
                <c:pt idx="39">
                  <c:v>43962</c:v>
                </c:pt>
                <c:pt idx="40">
                  <c:v>43958</c:v>
                </c:pt>
                <c:pt idx="41">
                  <c:v>43957</c:v>
                </c:pt>
                <c:pt idx="42">
                  <c:v>43956</c:v>
                </c:pt>
                <c:pt idx="43">
                  <c:v>43955</c:v>
                </c:pt>
                <c:pt idx="44">
                  <c:v>43952</c:v>
                </c:pt>
                <c:pt idx="45">
                  <c:v>43951</c:v>
                </c:pt>
                <c:pt idx="46">
                  <c:v>43950</c:v>
                </c:pt>
                <c:pt idx="47">
                  <c:v>43949</c:v>
                </c:pt>
                <c:pt idx="48">
                  <c:v>43948</c:v>
                </c:pt>
                <c:pt idx="49">
                  <c:v>43945</c:v>
                </c:pt>
                <c:pt idx="50">
                  <c:v>43944</c:v>
                </c:pt>
                <c:pt idx="51">
                  <c:v>43943</c:v>
                </c:pt>
                <c:pt idx="52">
                  <c:v>43942</c:v>
                </c:pt>
                <c:pt idx="53">
                  <c:v>43941</c:v>
                </c:pt>
                <c:pt idx="54">
                  <c:v>43938</c:v>
                </c:pt>
                <c:pt idx="55">
                  <c:v>43937</c:v>
                </c:pt>
                <c:pt idx="56">
                  <c:v>43936</c:v>
                </c:pt>
                <c:pt idx="57">
                  <c:v>43935</c:v>
                </c:pt>
                <c:pt idx="58">
                  <c:v>43930</c:v>
                </c:pt>
                <c:pt idx="59">
                  <c:v>43929</c:v>
                </c:pt>
                <c:pt idx="60">
                  <c:v>43928</c:v>
                </c:pt>
                <c:pt idx="61">
                  <c:v>43927</c:v>
                </c:pt>
                <c:pt idx="62">
                  <c:v>43924</c:v>
                </c:pt>
                <c:pt idx="63">
                  <c:v>43923</c:v>
                </c:pt>
                <c:pt idx="64">
                  <c:v>43922</c:v>
                </c:pt>
                <c:pt idx="65">
                  <c:v>43921</c:v>
                </c:pt>
                <c:pt idx="66">
                  <c:v>43920</c:v>
                </c:pt>
                <c:pt idx="67">
                  <c:v>43917</c:v>
                </c:pt>
                <c:pt idx="68">
                  <c:v>43916</c:v>
                </c:pt>
                <c:pt idx="69">
                  <c:v>43915</c:v>
                </c:pt>
                <c:pt idx="70">
                  <c:v>43914</c:v>
                </c:pt>
                <c:pt idx="71">
                  <c:v>43913</c:v>
                </c:pt>
                <c:pt idx="72">
                  <c:v>43910</c:v>
                </c:pt>
                <c:pt idx="73">
                  <c:v>43909</c:v>
                </c:pt>
                <c:pt idx="74">
                  <c:v>43908</c:v>
                </c:pt>
                <c:pt idx="75">
                  <c:v>43907</c:v>
                </c:pt>
                <c:pt idx="76">
                  <c:v>43906</c:v>
                </c:pt>
                <c:pt idx="77">
                  <c:v>43903</c:v>
                </c:pt>
                <c:pt idx="78">
                  <c:v>43902</c:v>
                </c:pt>
                <c:pt idx="79">
                  <c:v>43901</c:v>
                </c:pt>
                <c:pt idx="80">
                  <c:v>43900</c:v>
                </c:pt>
                <c:pt idx="81">
                  <c:v>43899</c:v>
                </c:pt>
                <c:pt idx="82">
                  <c:v>43896</c:v>
                </c:pt>
                <c:pt idx="83">
                  <c:v>43895</c:v>
                </c:pt>
                <c:pt idx="84">
                  <c:v>43894</c:v>
                </c:pt>
                <c:pt idx="85">
                  <c:v>43893</c:v>
                </c:pt>
                <c:pt idx="86">
                  <c:v>43892</c:v>
                </c:pt>
                <c:pt idx="87">
                  <c:v>43889</c:v>
                </c:pt>
                <c:pt idx="88">
                  <c:v>43888</c:v>
                </c:pt>
                <c:pt idx="89">
                  <c:v>43887</c:v>
                </c:pt>
                <c:pt idx="90">
                  <c:v>43886</c:v>
                </c:pt>
                <c:pt idx="91">
                  <c:v>43885</c:v>
                </c:pt>
                <c:pt idx="92">
                  <c:v>43882</c:v>
                </c:pt>
                <c:pt idx="93">
                  <c:v>43881</c:v>
                </c:pt>
                <c:pt idx="94">
                  <c:v>43880</c:v>
                </c:pt>
                <c:pt idx="95">
                  <c:v>43879</c:v>
                </c:pt>
                <c:pt idx="96">
                  <c:v>43878</c:v>
                </c:pt>
                <c:pt idx="97">
                  <c:v>43875</c:v>
                </c:pt>
                <c:pt idx="98">
                  <c:v>43874</c:v>
                </c:pt>
                <c:pt idx="99">
                  <c:v>43873</c:v>
                </c:pt>
                <c:pt idx="100">
                  <c:v>43872</c:v>
                </c:pt>
                <c:pt idx="101">
                  <c:v>43871</c:v>
                </c:pt>
                <c:pt idx="102">
                  <c:v>43868</c:v>
                </c:pt>
                <c:pt idx="103">
                  <c:v>43867</c:v>
                </c:pt>
                <c:pt idx="104">
                  <c:v>43866</c:v>
                </c:pt>
                <c:pt idx="105">
                  <c:v>43865</c:v>
                </c:pt>
                <c:pt idx="106">
                  <c:v>43864</c:v>
                </c:pt>
                <c:pt idx="107">
                  <c:v>43861</c:v>
                </c:pt>
                <c:pt idx="108">
                  <c:v>43860</c:v>
                </c:pt>
                <c:pt idx="109">
                  <c:v>43859</c:v>
                </c:pt>
                <c:pt idx="110">
                  <c:v>43858</c:v>
                </c:pt>
                <c:pt idx="111">
                  <c:v>43857</c:v>
                </c:pt>
                <c:pt idx="112">
                  <c:v>43854</c:v>
                </c:pt>
                <c:pt idx="113">
                  <c:v>43853</c:v>
                </c:pt>
                <c:pt idx="114">
                  <c:v>43852</c:v>
                </c:pt>
                <c:pt idx="115">
                  <c:v>43851</c:v>
                </c:pt>
                <c:pt idx="116">
                  <c:v>43850</c:v>
                </c:pt>
                <c:pt idx="117">
                  <c:v>43847</c:v>
                </c:pt>
                <c:pt idx="118">
                  <c:v>43846</c:v>
                </c:pt>
                <c:pt idx="119">
                  <c:v>43845</c:v>
                </c:pt>
                <c:pt idx="120">
                  <c:v>43844</c:v>
                </c:pt>
                <c:pt idx="121">
                  <c:v>43843</c:v>
                </c:pt>
                <c:pt idx="122">
                  <c:v>43840</c:v>
                </c:pt>
                <c:pt idx="123">
                  <c:v>43839</c:v>
                </c:pt>
                <c:pt idx="124">
                  <c:v>43838</c:v>
                </c:pt>
                <c:pt idx="125">
                  <c:v>43837</c:v>
                </c:pt>
                <c:pt idx="126">
                  <c:v>43836</c:v>
                </c:pt>
                <c:pt idx="127">
                  <c:v>43833</c:v>
                </c:pt>
                <c:pt idx="128">
                  <c:v>43832</c:v>
                </c:pt>
                <c:pt idx="129">
                  <c:v>43830</c:v>
                </c:pt>
                <c:pt idx="130">
                  <c:v>43829</c:v>
                </c:pt>
                <c:pt idx="131">
                  <c:v>43826</c:v>
                </c:pt>
                <c:pt idx="132">
                  <c:v>43823</c:v>
                </c:pt>
                <c:pt idx="133">
                  <c:v>43822</c:v>
                </c:pt>
                <c:pt idx="134">
                  <c:v>43819</c:v>
                </c:pt>
                <c:pt idx="135">
                  <c:v>43818</c:v>
                </c:pt>
                <c:pt idx="136">
                  <c:v>43817</c:v>
                </c:pt>
                <c:pt idx="137">
                  <c:v>43816</c:v>
                </c:pt>
                <c:pt idx="138">
                  <c:v>43815</c:v>
                </c:pt>
                <c:pt idx="139">
                  <c:v>43812</c:v>
                </c:pt>
                <c:pt idx="140">
                  <c:v>43811</c:v>
                </c:pt>
                <c:pt idx="141">
                  <c:v>43810</c:v>
                </c:pt>
                <c:pt idx="142">
                  <c:v>43809</c:v>
                </c:pt>
                <c:pt idx="143">
                  <c:v>43808</c:v>
                </c:pt>
                <c:pt idx="144">
                  <c:v>43805</c:v>
                </c:pt>
                <c:pt idx="145">
                  <c:v>43804</c:v>
                </c:pt>
                <c:pt idx="146">
                  <c:v>43803</c:v>
                </c:pt>
                <c:pt idx="147">
                  <c:v>43802</c:v>
                </c:pt>
                <c:pt idx="148">
                  <c:v>43801</c:v>
                </c:pt>
                <c:pt idx="149">
                  <c:v>43798</c:v>
                </c:pt>
                <c:pt idx="150">
                  <c:v>43797</c:v>
                </c:pt>
                <c:pt idx="151">
                  <c:v>43796</c:v>
                </c:pt>
                <c:pt idx="152">
                  <c:v>43795</c:v>
                </c:pt>
                <c:pt idx="153">
                  <c:v>43794</c:v>
                </c:pt>
                <c:pt idx="154">
                  <c:v>43791</c:v>
                </c:pt>
                <c:pt idx="155">
                  <c:v>43790</c:v>
                </c:pt>
                <c:pt idx="156">
                  <c:v>43789</c:v>
                </c:pt>
                <c:pt idx="157">
                  <c:v>43788</c:v>
                </c:pt>
                <c:pt idx="158">
                  <c:v>43787</c:v>
                </c:pt>
                <c:pt idx="159">
                  <c:v>43784</c:v>
                </c:pt>
                <c:pt idx="160">
                  <c:v>43783</c:v>
                </c:pt>
                <c:pt idx="161">
                  <c:v>43782</c:v>
                </c:pt>
                <c:pt idx="162">
                  <c:v>43781</c:v>
                </c:pt>
                <c:pt idx="163">
                  <c:v>43780</c:v>
                </c:pt>
                <c:pt idx="164">
                  <c:v>43777</c:v>
                </c:pt>
                <c:pt idx="165">
                  <c:v>43776</c:v>
                </c:pt>
                <c:pt idx="166">
                  <c:v>43775</c:v>
                </c:pt>
                <c:pt idx="167">
                  <c:v>43774</c:v>
                </c:pt>
                <c:pt idx="168">
                  <c:v>43773</c:v>
                </c:pt>
                <c:pt idx="169">
                  <c:v>43770</c:v>
                </c:pt>
                <c:pt idx="170">
                  <c:v>43769</c:v>
                </c:pt>
                <c:pt idx="171">
                  <c:v>43768</c:v>
                </c:pt>
                <c:pt idx="172">
                  <c:v>43767</c:v>
                </c:pt>
                <c:pt idx="173">
                  <c:v>43766</c:v>
                </c:pt>
                <c:pt idx="174">
                  <c:v>43763</c:v>
                </c:pt>
                <c:pt idx="175">
                  <c:v>43762</c:v>
                </c:pt>
                <c:pt idx="176">
                  <c:v>43761</c:v>
                </c:pt>
                <c:pt idx="177">
                  <c:v>43760</c:v>
                </c:pt>
                <c:pt idx="178">
                  <c:v>43759</c:v>
                </c:pt>
                <c:pt idx="179">
                  <c:v>43756</c:v>
                </c:pt>
                <c:pt idx="180">
                  <c:v>43755</c:v>
                </c:pt>
                <c:pt idx="181">
                  <c:v>43754</c:v>
                </c:pt>
                <c:pt idx="182">
                  <c:v>43753</c:v>
                </c:pt>
                <c:pt idx="183">
                  <c:v>43752</c:v>
                </c:pt>
                <c:pt idx="184">
                  <c:v>43749</c:v>
                </c:pt>
                <c:pt idx="185">
                  <c:v>43748</c:v>
                </c:pt>
                <c:pt idx="186">
                  <c:v>43747</c:v>
                </c:pt>
                <c:pt idx="187">
                  <c:v>43746</c:v>
                </c:pt>
                <c:pt idx="188">
                  <c:v>43745</c:v>
                </c:pt>
                <c:pt idx="189">
                  <c:v>43742</c:v>
                </c:pt>
                <c:pt idx="190">
                  <c:v>43741</c:v>
                </c:pt>
                <c:pt idx="191">
                  <c:v>43740</c:v>
                </c:pt>
                <c:pt idx="192">
                  <c:v>43739</c:v>
                </c:pt>
                <c:pt idx="193">
                  <c:v>43738</c:v>
                </c:pt>
                <c:pt idx="194">
                  <c:v>43735</c:v>
                </c:pt>
                <c:pt idx="195">
                  <c:v>43734</c:v>
                </c:pt>
                <c:pt idx="196">
                  <c:v>43733</c:v>
                </c:pt>
                <c:pt idx="197">
                  <c:v>43732</c:v>
                </c:pt>
                <c:pt idx="198">
                  <c:v>43731</c:v>
                </c:pt>
                <c:pt idx="199">
                  <c:v>43728</c:v>
                </c:pt>
                <c:pt idx="200">
                  <c:v>43727</c:v>
                </c:pt>
                <c:pt idx="201">
                  <c:v>43726</c:v>
                </c:pt>
                <c:pt idx="202">
                  <c:v>43725</c:v>
                </c:pt>
                <c:pt idx="203">
                  <c:v>43724</c:v>
                </c:pt>
                <c:pt idx="204">
                  <c:v>43721</c:v>
                </c:pt>
                <c:pt idx="205">
                  <c:v>43720</c:v>
                </c:pt>
                <c:pt idx="206">
                  <c:v>43719</c:v>
                </c:pt>
                <c:pt idx="207">
                  <c:v>43718</c:v>
                </c:pt>
                <c:pt idx="208">
                  <c:v>43717</c:v>
                </c:pt>
                <c:pt idx="209">
                  <c:v>43714</c:v>
                </c:pt>
                <c:pt idx="210">
                  <c:v>43713</c:v>
                </c:pt>
                <c:pt idx="211">
                  <c:v>43712</c:v>
                </c:pt>
                <c:pt idx="212">
                  <c:v>43711</c:v>
                </c:pt>
                <c:pt idx="213">
                  <c:v>43710</c:v>
                </c:pt>
                <c:pt idx="214">
                  <c:v>43707</c:v>
                </c:pt>
                <c:pt idx="215">
                  <c:v>43706</c:v>
                </c:pt>
                <c:pt idx="216">
                  <c:v>43705</c:v>
                </c:pt>
                <c:pt idx="217">
                  <c:v>43704</c:v>
                </c:pt>
                <c:pt idx="218">
                  <c:v>43700</c:v>
                </c:pt>
                <c:pt idx="219">
                  <c:v>43699</c:v>
                </c:pt>
                <c:pt idx="220">
                  <c:v>43698</c:v>
                </c:pt>
                <c:pt idx="221">
                  <c:v>43697</c:v>
                </c:pt>
                <c:pt idx="222">
                  <c:v>43696</c:v>
                </c:pt>
                <c:pt idx="223">
                  <c:v>43693</c:v>
                </c:pt>
                <c:pt idx="224">
                  <c:v>43692</c:v>
                </c:pt>
                <c:pt idx="225">
                  <c:v>43691</c:v>
                </c:pt>
                <c:pt idx="226">
                  <c:v>43690</c:v>
                </c:pt>
                <c:pt idx="227">
                  <c:v>43689</c:v>
                </c:pt>
                <c:pt idx="228">
                  <c:v>43686</c:v>
                </c:pt>
                <c:pt idx="229">
                  <c:v>43685</c:v>
                </c:pt>
                <c:pt idx="230">
                  <c:v>43684</c:v>
                </c:pt>
                <c:pt idx="231">
                  <c:v>43683</c:v>
                </c:pt>
                <c:pt idx="232">
                  <c:v>43682</c:v>
                </c:pt>
                <c:pt idx="233">
                  <c:v>43679</c:v>
                </c:pt>
                <c:pt idx="234">
                  <c:v>43678</c:v>
                </c:pt>
                <c:pt idx="235">
                  <c:v>43677</c:v>
                </c:pt>
                <c:pt idx="236">
                  <c:v>43676</c:v>
                </c:pt>
                <c:pt idx="237">
                  <c:v>43675</c:v>
                </c:pt>
                <c:pt idx="238">
                  <c:v>43672</c:v>
                </c:pt>
                <c:pt idx="239">
                  <c:v>43671</c:v>
                </c:pt>
                <c:pt idx="240">
                  <c:v>43670</c:v>
                </c:pt>
                <c:pt idx="241">
                  <c:v>43669</c:v>
                </c:pt>
                <c:pt idx="242">
                  <c:v>43668</c:v>
                </c:pt>
                <c:pt idx="243">
                  <c:v>43665</c:v>
                </c:pt>
                <c:pt idx="244">
                  <c:v>43664</c:v>
                </c:pt>
                <c:pt idx="245">
                  <c:v>43663</c:v>
                </c:pt>
                <c:pt idx="246">
                  <c:v>43662</c:v>
                </c:pt>
                <c:pt idx="247">
                  <c:v>43661</c:v>
                </c:pt>
                <c:pt idx="248">
                  <c:v>43658</c:v>
                </c:pt>
                <c:pt idx="249">
                  <c:v>43657</c:v>
                </c:pt>
                <c:pt idx="250">
                  <c:v>43656</c:v>
                </c:pt>
                <c:pt idx="251">
                  <c:v>43655</c:v>
                </c:pt>
                <c:pt idx="252">
                  <c:v>43654</c:v>
                </c:pt>
                <c:pt idx="253">
                  <c:v>43651</c:v>
                </c:pt>
                <c:pt idx="254">
                  <c:v>43650</c:v>
                </c:pt>
                <c:pt idx="255">
                  <c:v>43649</c:v>
                </c:pt>
                <c:pt idx="256">
                  <c:v>43648</c:v>
                </c:pt>
                <c:pt idx="257">
                  <c:v>43647</c:v>
                </c:pt>
                <c:pt idx="258">
                  <c:v>43644</c:v>
                </c:pt>
                <c:pt idx="259">
                  <c:v>43643</c:v>
                </c:pt>
                <c:pt idx="260">
                  <c:v>43642</c:v>
                </c:pt>
                <c:pt idx="261">
                  <c:v>43641</c:v>
                </c:pt>
                <c:pt idx="262">
                  <c:v>43640</c:v>
                </c:pt>
                <c:pt idx="263">
                  <c:v>43637</c:v>
                </c:pt>
                <c:pt idx="264">
                  <c:v>43636</c:v>
                </c:pt>
                <c:pt idx="265">
                  <c:v>43635</c:v>
                </c:pt>
                <c:pt idx="266">
                  <c:v>43634</c:v>
                </c:pt>
                <c:pt idx="267">
                  <c:v>43633</c:v>
                </c:pt>
                <c:pt idx="268">
                  <c:v>43630</c:v>
                </c:pt>
                <c:pt idx="269">
                  <c:v>43629</c:v>
                </c:pt>
                <c:pt idx="270">
                  <c:v>43628</c:v>
                </c:pt>
                <c:pt idx="271">
                  <c:v>43627</c:v>
                </c:pt>
                <c:pt idx="272">
                  <c:v>43626</c:v>
                </c:pt>
                <c:pt idx="273">
                  <c:v>43623</c:v>
                </c:pt>
                <c:pt idx="274">
                  <c:v>43622</c:v>
                </c:pt>
                <c:pt idx="275">
                  <c:v>43621</c:v>
                </c:pt>
                <c:pt idx="276">
                  <c:v>43620</c:v>
                </c:pt>
                <c:pt idx="277">
                  <c:v>43619</c:v>
                </c:pt>
                <c:pt idx="278">
                  <c:v>43616</c:v>
                </c:pt>
                <c:pt idx="279">
                  <c:v>43615</c:v>
                </c:pt>
                <c:pt idx="280">
                  <c:v>43614</c:v>
                </c:pt>
                <c:pt idx="281">
                  <c:v>43613</c:v>
                </c:pt>
                <c:pt idx="282">
                  <c:v>43609</c:v>
                </c:pt>
                <c:pt idx="283">
                  <c:v>43608</c:v>
                </c:pt>
                <c:pt idx="284">
                  <c:v>43607</c:v>
                </c:pt>
                <c:pt idx="285">
                  <c:v>43606</c:v>
                </c:pt>
                <c:pt idx="286">
                  <c:v>43605</c:v>
                </c:pt>
                <c:pt idx="287">
                  <c:v>43602</c:v>
                </c:pt>
                <c:pt idx="288">
                  <c:v>43601</c:v>
                </c:pt>
                <c:pt idx="289">
                  <c:v>43600</c:v>
                </c:pt>
                <c:pt idx="290">
                  <c:v>43599</c:v>
                </c:pt>
                <c:pt idx="291">
                  <c:v>43598</c:v>
                </c:pt>
                <c:pt idx="292">
                  <c:v>43595</c:v>
                </c:pt>
                <c:pt idx="293">
                  <c:v>43594</c:v>
                </c:pt>
                <c:pt idx="294">
                  <c:v>43593</c:v>
                </c:pt>
                <c:pt idx="295">
                  <c:v>43592</c:v>
                </c:pt>
                <c:pt idx="296">
                  <c:v>43588</c:v>
                </c:pt>
                <c:pt idx="297">
                  <c:v>43587</c:v>
                </c:pt>
                <c:pt idx="298">
                  <c:v>43586</c:v>
                </c:pt>
                <c:pt idx="299">
                  <c:v>43585</c:v>
                </c:pt>
                <c:pt idx="300">
                  <c:v>43584</c:v>
                </c:pt>
                <c:pt idx="301">
                  <c:v>43581</c:v>
                </c:pt>
                <c:pt idx="302">
                  <c:v>43580</c:v>
                </c:pt>
                <c:pt idx="303">
                  <c:v>43579</c:v>
                </c:pt>
                <c:pt idx="304">
                  <c:v>43578</c:v>
                </c:pt>
                <c:pt idx="305">
                  <c:v>43573</c:v>
                </c:pt>
                <c:pt idx="306">
                  <c:v>43572</c:v>
                </c:pt>
                <c:pt idx="307">
                  <c:v>43571</c:v>
                </c:pt>
                <c:pt idx="308">
                  <c:v>43570</c:v>
                </c:pt>
                <c:pt idx="309">
                  <c:v>43567</c:v>
                </c:pt>
                <c:pt idx="310">
                  <c:v>43566</c:v>
                </c:pt>
                <c:pt idx="311">
                  <c:v>43565</c:v>
                </c:pt>
                <c:pt idx="312">
                  <c:v>43564</c:v>
                </c:pt>
                <c:pt idx="313">
                  <c:v>43563</c:v>
                </c:pt>
                <c:pt idx="314">
                  <c:v>43560</c:v>
                </c:pt>
                <c:pt idx="315">
                  <c:v>43559</c:v>
                </c:pt>
                <c:pt idx="316">
                  <c:v>43558</c:v>
                </c:pt>
                <c:pt idx="317">
                  <c:v>43557</c:v>
                </c:pt>
                <c:pt idx="318">
                  <c:v>43556</c:v>
                </c:pt>
                <c:pt idx="319">
                  <c:v>43553</c:v>
                </c:pt>
                <c:pt idx="320">
                  <c:v>43552</c:v>
                </c:pt>
                <c:pt idx="321">
                  <c:v>43551</c:v>
                </c:pt>
                <c:pt idx="322">
                  <c:v>43550</c:v>
                </c:pt>
                <c:pt idx="323">
                  <c:v>43549</c:v>
                </c:pt>
                <c:pt idx="324">
                  <c:v>43546</c:v>
                </c:pt>
                <c:pt idx="325">
                  <c:v>43545</c:v>
                </c:pt>
                <c:pt idx="326">
                  <c:v>43544</c:v>
                </c:pt>
                <c:pt idx="327">
                  <c:v>43543</c:v>
                </c:pt>
                <c:pt idx="328">
                  <c:v>43542</c:v>
                </c:pt>
                <c:pt idx="329">
                  <c:v>43539</c:v>
                </c:pt>
                <c:pt idx="330">
                  <c:v>43538</c:v>
                </c:pt>
                <c:pt idx="331">
                  <c:v>43537</c:v>
                </c:pt>
                <c:pt idx="332">
                  <c:v>43536</c:v>
                </c:pt>
                <c:pt idx="333">
                  <c:v>43535</c:v>
                </c:pt>
                <c:pt idx="334">
                  <c:v>43532</c:v>
                </c:pt>
                <c:pt idx="335">
                  <c:v>43531</c:v>
                </c:pt>
                <c:pt idx="336">
                  <c:v>43530</c:v>
                </c:pt>
                <c:pt idx="337">
                  <c:v>43529</c:v>
                </c:pt>
                <c:pt idx="338">
                  <c:v>43528</c:v>
                </c:pt>
                <c:pt idx="339">
                  <c:v>43525</c:v>
                </c:pt>
                <c:pt idx="340">
                  <c:v>43524</c:v>
                </c:pt>
                <c:pt idx="341">
                  <c:v>43523</c:v>
                </c:pt>
                <c:pt idx="342">
                  <c:v>43522</c:v>
                </c:pt>
                <c:pt idx="343">
                  <c:v>43521</c:v>
                </c:pt>
                <c:pt idx="344">
                  <c:v>43518</c:v>
                </c:pt>
                <c:pt idx="345">
                  <c:v>43517</c:v>
                </c:pt>
                <c:pt idx="346">
                  <c:v>43516</c:v>
                </c:pt>
                <c:pt idx="347">
                  <c:v>43515</c:v>
                </c:pt>
                <c:pt idx="348">
                  <c:v>43514</c:v>
                </c:pt>
                <c:pt idx="349">
                  <c:v>43511</c:v>
                </c:pt>
                <c:pt idx="350">
                  <c:v>43510</c:v>
                </c:pt>
                <c:pt idx="351">
                  <c:v>43509</c:v>
                </c:pt>
                <c:pt idx="352">
                  <c:v>43508</c:v>
                </c:pt>
                <c:pt idx="353">
                  <c:v>43507</c:v>
                </c:pt>
                <c:pt idx="354">
                  <c:v>43504</c:v>
                </c:pt>
                <c:pt idx="355">
                  <c:v>43503</c:v>
                </c:pt>
                <c:pt idx="356">
                  <c:v>43502</c:v>
                </c:pt>
                <c:pt idx="357">
                  <c:v>43501</c:v>
                </c:pt>
                <c:pt idx="358">
                  <c:v>43500</c:v>
                </c:pt>
                <c:pt idx="359">
                  <c:v>43497</c:v>
                </c:pt>
                <c:pt idx="360">
                  <c:v>43496</c:v>
                </c:pt>
                <c:pt idx="361">
                  <c:v>43495</c:v>
                </c:pt>
                <c:pt idx="362">
                  <c:v>43494</c:v>
                </c:pt>
                <c:pt idx="363">
                  <c:v>43493</c:v>
                </c:pt>
                <c:pt idx="364">
                  <c:v>43490</c:v>
                </c:pt>
                <c:pt idx="365">
                  <c:v>43489</c:v>
                </c:pt>
                <c:pt idx="366">
                  <c:v>43488</c:v>
                </c:pt>
                <c:pt idx="367">
                  <c:v>43487</c:v>
                </c:pt>
                <c:pt idx="368">
                  <c:v>43486</c:v>
                </c:pt>
                <c:pt idx="369">
                  <c:v>43483</c:v>
                </c:pt>
                <c:pt idx="370">
                  <c:v>43482</c:v>
                </c:pt>
                <c:pt idx="371">
                  <c:v>43481</c:v>
                </c:pt>
                <c:pt idx="372">
                  <c:v>43480</c:v>
                </c:pt>
                <c:pt idx="373">
                  <c:v>43479</c:v>
                </c:pt>
                <c:pt idx="374">
                  <c:v>43476</c:v>
                </c:pt>
                <c:pt idx="375">
                  <c:v>43475</c:v>
                </c:pt>
                <c:pt idx="376">
                  <c:v>43474</c:v>
                </c:pt>
                <c:pt idx="377">
                  <c:v>43473</c:v>
                </c:pt>
                <c:pt idx="378">
                  <c:v>43472</c:v>
                </c:pt>
                <c:pt idx="379">
                  <c:v>43469</c:v>
                </c:pt>
                <c:pt idx="380">
                  <c:v>43468</c:v>
                </c:pt>
                <c:pt idx="381">
                  <c:v>43467</c:v>
                </c:pt>
                <c:pt idx="382">
                  <c:v>43465</c:v>
                </c:pt>
                <c:pt idx="383">
                  <c:v>43462</c:v>
                </c:pt>
                <c:pt idx="384">
                  <c:v>43461</c:v>
                </c:pt>
                <c:pt idx="385">
                  <c:v>43458</c:v>
                </c:pt>
                <c:pt idx="386">
                  <c:v>43455</c:v>
                </c:pt>
                <c:pt idx="387">
                  <c:v>43454</c:v>
                </c:pt>
                <c:pt idx="388">
                  <c:v>43453</c:v>
                </c:pt>
                <c:pt idx="389">
                  <c:v>43452</c:v>
                </c:pt>
                <c:pt idx="390">
                  <c:v>43451</c:v>
                </c:pt>
                <c:pt idx="391">
                  <c:v>43448</c:v>
                </c:pt>
                <c:pt idx="392">
                  <c:v>43447</c:v>
                </c:pt>
                <c:pt idx="393">
                  <c:v>43446</c:v>
                </c:pt>
                <c:pt idx="394">
                  <c:v>43445</c:v>
                </c:pt>
                <c:pt idx="395">
                  <c:v>43444</c:v>
                </c:pt>
                <c:pt idx="396">
                  <c:v>43441</c:v>
                </c:pt>
                <c:pt idx="397">
                  <c:v>43440</c:v>
                </c:pt>
                <c:pt idx="398">
                  <c:v>43439</c:v>
                </c:pt>
                <c:pt idx="399">
                  <c:v>43438</c:v>
                </c:pt>
                <c:pt idx="400">
                  <c:v>43437</c:v>
                </c:pt>
                <c:pt idx="401">
                  <c:v>43434</c:v>
                </c:pt>
                <c:pt idx="402">
                  <c:v>43433</c:v>
                </c:pt>
                <c:pt idx="403">
                  <c:v>43432</c:v>
                </c:pt>
                <c:pt idx="404">
                  <c:v>43431</c:v>
                </c:pt>
                <c:pt idx="405">
                  <c:v>43430</c:v>
                </c:pt>
                <c:pt idx="406">
                  <c:v>43427</c:v>
                </c:pt>
                <c:pt idx="407">
                  <c:v>43426</c:v>
                </c:pt>
                <c:pt idx="408">
                  <c:v>43425</c:v>
                </c:pt>
                <c:pt idx="409">
                  <c:v>43424</c:v>
                </c:pt>
                <c:pt idx="410">
                  <c:v>43423</c:v>
                </c:pt>
                <c:pt idx="411">
                  <c:v>43420</c:v>
                </c:pt>
                <c:pt idx="412">
                  <c:v>43419</c:v>
                </c:pt>
                <c:pt idx="413">
                  <c:v>43418</c:v>
                </c:pt>
                <c:pt idx="414">
                  <c:v>43417</c:v>
                </c:pt>
                <c:pt idx="415">
                  <c:v>43416</c:v>
                </c:pt>
                <c:pt idx="416">
                  <c:v>43413</c:v>
                </c:pt>
                <c:pt idx="417">
                  <c:v>43412</c:v>
                </c:pt>
                <c:pt idx="418">
                  <c:v>43411</c:v>
                </c:pt>
                <c:pt idx="419">
                  <c:v>43410</c:v>
                </c:pt>
                <c:pt idx="420">
                  <c:v>43409</c:v>
                </c:pt>
                <c:pt idx="421">
                  <c:v>43406</c:v>
                </c:pt>
                <c:pt idx="422">
                  <c:v>43405</c:v>
                </c:pt>
                <c:pt idx="423">
                  <c:v>43404</c:v>
                </c:pt>
                <c:pt idx="424">
                  <c:v>43403</c:v>
                </c:pt>
                <c:pt idx="425">
                  <c:v>43402</c:v>
                </c:pt>
                <c:pt idx="426">
                  <c:v>43399</c:v>
                </c:pt>
                <c:pt idx="427">
                  <c:v>43398</c:v>
                </c:pt>
                <c:pt idx="428">
                  <c:v>43397</c:v>
                </c:pt>
                <c:pt idx="429">
                  <c:v>43396</c:v>
                </c:pt>
                <c:pt idx="430">
                  <c:v>43395</c:v>
                </c:pt>
                <c:pt idx="431">
                  <c:v>43392</c:v>
                </c:pt>
                <c:pt idx="432">
                  <c:v>43391</c:v>
                </c:pt>
                <c:pt idx="433">
                  <c:v>43390</c:v>
                </c:pt>
                <c:pt idx="434">
                  <c:v>43389</c:v>
                </c:pt>
                <c:pt idx="435">
                  <c:v>43388</c:v>
                </c:pt>
                <c:pt idx="436">
                  <c:v>43385</c:v>
                </c:pt>
                <c:pt idx="437">
                  <c:v>43384</c:v>
                </c:pt>
                <c:pt idx="438">
                  <c:v>43383</c:v>
                </c:pt>
                <c:pt idx="439">
                  <c:v>43382</c:v>
                </c:pt>
                <c:pt idx="440">
                  <c:v>43381</c:v>
                </c:pt>
                <c:pt idx="441">
                  <c:v>43378</c:v>
                </c:pt>
                <c:pt idx="442">
                  <c:v>43377</c:v>
                </c:pt>
                <c:pt idx="443">
                  <c:v>43376</c:v>
                </c:pt>
                <c:pt idx="444">
                  <c:v>43375</c:v>
                </c:pt>
                <c:pt idx="445">
                  <c:v>43374</c:v>
                </c:pt>
                <c:pt idx="446">
                  <c:v>43371</c:v>
                </c:pt>
                <c:pt idx="447">
                  <c:v>43370</c:v>
                </c:pt>
                <c:pt idx="448">
                  <c:v>43369</c:v>
                </c:pt>
                <c:pt idx="449">
                  <c:v>43368</c:v>
                </c:pt>
                <c:pt idx="450">
                  <c:v>43367</c:v>
                </c:pt>
                <c:pt idx="451">
                  <c:v>43364</c:v>
                </c:pt>
                <c:pt idx="452">
                  <c:v>43363</c:v>
                </c:pt>
                <c:pt idx="453">
                  <c:v>43362</c:v>
                </c:pt>
                <c:pt idx="454">
                  <c:v>43361</c:v>
                </c:pt>
                <c:pt idx="455">
                  <c:v>43360</c:v>
                </c:pt>
                <c:pt idx="456">
                  <c:v>43357</c:v>
                </c:pt>
                <c:pt idx="457">
                  <c:v>43356</c:v>
                </c:pt>
                <c:pt idx="458">
                  <c:v>43355</c:v>
                </c:pt>
                <c:pt idx="459">
                  <c:v>43354</c:v>
                </c:pt>
                <c:pt idx="460">
                  <c:v>43353</c:v>
                </c:pt>
                <c:pt idx="461">
                  <c:v>43350</c:v>
                </c:pt>
                <c:pt idx="462">
                  <c:v>43349</c:v>
                </c:pt>
                <c:pt idx="463">
                  <c:v>43348</c:v>
                </c:pt>
                <c:pt idx="464">
                  <c:v>43347</c:v>
                </c:pt>
                <c:pt idx="465">
                  <c:v>43346</c:v>
                </c:pt>
                <c:pt idx="466">
                  <c:v>43343</c:v>
                </c:pt>
                <c:pt idx="467">
                  <c:v>43342</c:v>
                </c:pt>
                <c:pt idx="468">
                  <c:v>43341</c:v>
                </c:pt>
                <c:pt idx="469">
                  <c:v>43340</c:v>
                </c:pt>
                <c:pt idx="470">
                  <c:v>43336</c:v>
                </c:pt>
                <c:pt idx="471">
                  <c:v>43335</c:v>
                </c:pt>
                <c:pt idx="472">
                  <c:v>43334</c:v>
                </c:pt>
                <c:pt idx="473">
                  <c:v>43333</c:v>
                </c:pt>
                <c:pt idx="474">
                  <c:v>43332</c:v>
                </c:pt>
                <c:pt idx="475">
                  <c:v>43329</c:v>
                </c:pt>
                <c:pt idx="476">
                  <c:v>43328</c:v>
                </c:pt>
                <c:pt idx="477">
                  <c:v>43327</c:v>
                </c:pt>
                <c:pt idx="478">
                  <c:v>43326</c:v>
                </c:pt>
                <c:pt idx="479">
                  <c:v>43325</c:v>
                </c:pt>
                <c:pt idx="480">
                  <c:v>43322</c:v>
                </c:pt>
                <c:pt idx="481">
                  <c:v>43321</c:v>
                </c:pt>
                <c:pt idx="482">
                  <c:v>43320</c:v>
                </c:pt>
                <c:pt idx="483">
                  <c:v>43319</c:v>
                </c:pt>
                <c:pt idx="484">
                  <c:v>43318</c:v>
                </c:pt>
                <c:pt idx="485">
                  <c:v>43315</c:v>
                </c:pt>
                <c:pt idx="486">
                  <c:v>43314</c:v>
                </c:pt>
                <c:pt idx="487">
                  <c:v>43313</c:v>
                </c:pt>
                <c:pt idx="488">
                  <c:v>43312</c:v>
                </c:pt>
                <c:pt idx="489">
                  <c:v>43311</c:v>
                </c:pt>
                <c:pt idx="490">
                  <c:v>43308</c:v>
                </c:pt>
                <c:pt idx="491">
                  <c:v>43307</c:v>
                </c:pt>
                <c:pt idx="492">
                  <c:v>43306</c:v>
                </c:pt>
                <c:pt idx="493">
                  <c:v>43305</c:v>
                </c:pt>
                <c:pt idx="494">
                  <c:v>43304</c:v>
                </c:pt>
                <c:pt idx="495">
                  <c:v>43301</c:v>
                </c:pt>
                <c:pt idx="496">
                  <c:v>43300</c:v>
                </c:pt>
                <c:pt idx="497">
                  <c:v>43299</c:v>
                </c:pt>
                <c:pt idx="498">
                  <c:v>43298</c:v>
                </c:pt>
                <c:pt idx="499">
                  <c:v>43297</c:v>
                </c:pt>
              </c:numCache>
            </c:numRef>
          </c:cat>
          <c:val>
            <c:numRef>
              <c:f>ex!$L$63:$SQ$63</c:f>
              <c:numCache>
                <c:formatCode>0</c:formatCode>
                <c:ptCount val="500"/>
                <c:pt idx="0">
                  <c:v>-62.673000000000002</c:v>
                </c:pt>
                <c:pt idx="1">
                  <c:v>-46.151999999999987</c:v>
                </c:pt>
                <c:pt idx="2">
                  <c:v>-41.193999999999988</c:v>
                </c:pt>
                <c:pt idx="3">
                  <c:v>-25.926999999999992</c:v>
                </c:pt>
                <c:pt idx="4">
                  <c:v>-16.626999999999981</c:v>
                </c:pt>
                <c:pt idx="5">
                  <c:v>-8.2109999999999843</c:v>
                </c:pt>
                <c:pt idx="6">
                  <c:v>-1.9479999999999791</c:v>
                </c:pt>
                <c:pt idx="7">
                  <c:v>-2.5159999999999911</c:v>
                </c:pt>
                <c:pt idx="8">
                  <c:v>-9.4110000000000014</c:v>
                </c:pt>
                <c:pt idx="9">
                  <c:v>8.9759999999999991</c:v>
                </c:pt>
                <c:pt idx="10">
                  <c:v>6.6370000000000005</c:v>
                </c:pt>
                <c:pt idx="11">
                  <c:v>16.816000000000003</c:v>
                </c:pt>
                <c:pt idx="12">
                  <c:v>-4.7890000000000157</c:v>
                </c:pt>
                <c:pt idx="13">
                  <c:v>-43.390999999999991</c:v>
                </c:pt>
                <c:pt idx="14">
                  <c:v>-4.3569999999999993</c:v>
                </c:pt>
                <c:pt idx="15">
                  <c:v>-11.067000000000007</c:v>
                </c:pt>
                <c:pt idx="16">
                  <c:v>-17.961000000000013</c:v>
                </c:pt>
                <c:pt idx="17">
                  <c:v>-33.796999999999997</c:v>
                </c:pt>
                <c:pt idx="18">
                  <c:v>-63.474000000000004</c:v>
                </c:pt>
                <c:pt idx="19">
                  <c:v>-113.157</c:v>
                </c:pt>
                <c:pt idx="20">
                  <c:v>-129.17699999999999</c:v>
                </c:pt>
                <c:pt idx="21">
                  <c:v>-84.465999999999994</c:v>
                </c:pt>
                <c:pt idx="22">
                  <c:v>-73.466000000000008</c:v>
                </c:pt>
                <c:pt idx="23">
                  <c:v>-58.694999999999993</c:v>
                </c:pt>
                <c:pt idx="24">
                  <c:v>-62.712000000000018</c:v>
                </c:pt>
                <c:pt idx="25">
                  <c:v>-67.725999999999999</c:v>
                </c:pt>
                <c:pt idx="26">
                  <c:v>-78.217000000000013</c:v>
                </c:pt>
                <c:pt idx="27">
                  <c:v>-110.148</c:v>
                </c:pt>
                <c:pt idx="28">
                  <c:v>-99.728999999999985</c:v>
                </c:pt>
                <c:pt idx="29">
                  <c:v>-107.072</c:v>
                </c:pt>
                <c:pt idx="30">
                  <c:v>-81.825000000000017</c:v>
                </c:pt>
                <c:pt idx="31">
                  <c:v>-80.27200000000002</c:v>
                </c:pt>
                <c:pt idx="32">
                  <c:v>-63.618999999999971</c:v>
                </c:pt>
                <c:pt idx="33">
                  <c:v>-36.206999999999994</c:v>
                </c:pt>
                <c:pt idx="34">
                  <c:v>22.100000000000023</c:v>
                </c:pt>
                <c:pt idx="35">
                  <c:v>32.59699999999998</c:v>
                </c:pt>
                <c:pt idx="36">
                  <c:v>49.367000000000019</c:v>
                </c:pt>
                <c:pt idx="37">
                  <c:v>20.58299999999997</c:v>
                </c:pt>
                <c:pt idx="38">
                  <c:v>14.03000000000003</c:v>
                </c:pt>
                <c:pt idx="39">
                  <c:v>20.735000000000014</c:v>
                </c:pt>
                <c:pt idx="40">
                  <c:v>13.105000000000018</c:v>
                </c:pt>
                <c:pt idx="41">
                  <c:v>35.161000000000001</c:v>
                </c:pt>
                <c:pt idx="42">
                  <c:v>59.838000000000022</c:v>
                </c:pt>
                <c:pt idx="43">
                  <c:v>86.925999999999988</c:v>
                </c:pt>
                <c:pt idx="44">
                  <c:v>115.12899999999996</c:v>
                </c:pt>
                <c:pt idx="45">
                  <c:v>60.611999999999966</c:v>
                </c:pt>
                <c:pt idx="46">
                  <c:v>84.812999999999988</c:v>
                </c:pt>
                <c:pt idx="47">
                  <c:v>28.533000000000015</c:v>
                </c:pt>
                <c:pt idx="48">
                  <c:v>-18.135999999999996</c:v>
                </c:pt>
                <c:pt idx="49">
                  <c:v>14.822000000000003</c:v>
                </c:pt>
                <c:pt idx="50">
                  <c:v>36.638999999999953</c:v>
                </c:pt>
                <c:pt idx="51">
                  <c:v>167.959</c:v>
                </c:pt>
                <c:pt idx="52">
                  <c:v>196.01899999999995</c:v>
                </c:pt>
                <c:pt idx="53">
                  <c:v>4.9529999999999745</c:v>
                </c:pt>
                <c:pt idx="54">
                  <c:v>-88.90300000000002</c:v>
                </c:pt>
                <c:pt idx="55">
                  <c:v>-92.16500000000002</c:v>
                </c:pt>
                <c:pt idx="56">
                  <c:v>-137.59200000000001</c:v>
                </c:pt>
                <c:pt idx="57">
                  <c:v>-151.57399999999998</c:v>
                </c:pt>
                <c:pt idx="58">
                  <c:v>-143.11799999999999</c:v>
                </c:pt>
                <c:pt idx="59">
                  <c:v>-124.37999999999997</c:v>
                </c:pt>
                <c:pt idx="60">
                  <c:v>-110.255</c:v>
                </c:pt>
                <c:pt idx="61">
                  <c:v>-91.134000000000015</c:v>
                </c:pt>
                <c:pt idx="62">
                  <c:v>-98.560999999999979</c:v>
                </c:pt>
                <c:pt idx="63">
                  <c:v>-95.438999999999965</c:v>
                </c:pt>
                <c:pt idx="64">
                  <c:v>-107.38999999999999</c:v>
                </c:pt>
                <c:pt idx="65">
                  <c:v>-112.399</c:v>
                </c:pt>
                <c:pt idx="66">
                  <c:v>-114.91800000000001</c:v>
                </c:pt>
                <c:pt idx="67">
                  <c:v>-134.31</c:v>
                </c:pt>
                <c:pt idx="68">
                  <c:v>-105.29700000000003</c:v>
                </c:pt>
                <c:pt idx="69">
                  <c:v>-69.639999999999986</c:v>
                </c:pt>
                <c:pt idx="70">
                  <c:v>19.384000000000015</c:v>
                </c:pt>
                <c:pt idx="71">
                  <c:v>35.168000000000006</c:v>
                </c:pt>
                <c:pt idx="72">
                  <c:v>57.288000000000011</c:v>
                </c:pt>
                <c:pt idx="73">
                  <c:v>102.83100000000002</c:v>
                </c:pt>
                <c:pt idx="74">
                  <c:v>136.00600000000009</c:v>
                </c:pt>
                <c:pt idx="75">
                  <c:v>163.89000000000004</c:v>
                </c:pt>
                <c:pt idx="76">
                  <c:v>131.24099999999999</c:v>
                </c:pt>
                <c:pt idx="77">
                  <c:v>14.77600000000001</c:v>
                </c:pt>
                <c:pt idx="78">
                  <c:v>-6.5819999999999936</c:v>
                </c:pt>
                <c:pt idx="79">
                  <c:v>-53.119</c:v>
                </c:pt>
                <c:pt idx="80">
                  <c:v>-45.525999999999982</c:v>
                </c:pt>
                <c:pt idx="81">
                  <c:v>-20.640000000000015</c:v>
                </c:pt>
                <c:pt idx="82">
                  <c:v>-59.174999999999997</c:v>
                </c:pt>
                <c:pt idx="83">
                  <c:v>-73.182999999999993</c:v>
                </c:pt>
                <c:pt idx="84">
                  <c:v>-76.305000000000007</c:v>
                </c:pt>
                <c:pt idx="85">
                  <c:v>-79.596000000000004</c:v>
                </c:pt>
                <c:pt idx="86">
                  <c:v>-73.445999999999998</c:v>
                </c:pt>
                <c:pt idx="87">
                  <c:v>-64.420999999999992</c:v>
                </c:pt>
                <c:pt idx="88">
                  <c:v>-65.211000000000013</c:v>
                </c:pt>
                <c:pt idx="89">
                  <c:v>-65.449999999999989</c:v>
                </c:pt>
                <c:pt idx="90">
                  <c:v>-66.744</c:v>
                </c:pt>
                <c:pt idx="91">
                  <c:v>-72.281000000000006</c:v>
                </c:pt>
                <c:pt idx="92">
                  <c:v>-67.925000000000011</c:v>
                </c:pt>
                <c:pt idx="93">
                  <c:v>-68.944000000000003</c:v>
                </c:pt>
                <c:pt idx="94">
                  <c:v>-68.63</c:v>
                </c:pt>
                <c:pt idx="95">
                  <c:v>-67.234000000000009</c:v>
                </c:pt>
                <c:pt idx="96">
                  <c:v>-67.694999999999993</c:v>
                </c:pt>
                <c:pt idx="97">
                  <c:v>-68.597999999999999</c:v>
                </c:pt>
                <c:pt idx="98">
                  <c:v>-48.686999999999998</c:v>
                </c:pt>
                <c:pt idx="99">
                  <c:v>-65.564999999999998</c:v>
                </c:pt>
                <c:pt idx="100">
                  <c:v>-67.488</c:v>
                </c:pt>
                <c:pt idx="101">
                  <c:v>-69.954999999999998</c:v>
                </c:pt>
                <c:pt idx="102">
                  <c:v>-68.905999999999992</c:v>
                </c:pt>
                <c:pt idx="103">
                  <c:v>-66.216000000000008</c:v>
                </c:pt>
                <c:pt idx="104">
                  <c:v>-66.022999999999996</c:v>
                </c:pt>
                <c:pt idx="105">
                  <c:v>-69.488</c:v>
                </c:pt>
                <c:pt idx="106">
                  <c:v>-70.914000000000001</c:v>
                </c:pt>
                <c:pt idx="107">
                  <c:v>-70.554000000000002</c:v>
                </c:pt>
                <c:pt idx="108">
                  <c:v>-67.540999999999997</c:v>
                </c:pt>
                <c:pt idx="109">
                  <c:v>-67.298000000000002</c:v>
                </c:pt>
                <c:pt idx="110">
                  <c:v>-63.588000000000001</c:v>
                </c:pt>
                <c:pt idx="111">
                  <c:v>-62.40600000000002</c:v>
                </c:pt>
                <c:pt idx="112">
                  <c:v>-59.210999999999999</c:v>
                </c:pt>
                <c:pt idx="113">
                  <c:v>-59.728000000000002</c:v>
                </c:pt>
                <c:pt idx="114">
                  <c:v>-56.684000000000005</c:v>
                </c:pt>
                <c:pt idx="115">
                  <c:v>-54.970999999999997</c:v>
                </c:pt>
                <c:pt idx="116">
                  <c:v>-55.512000000000008</c:v>
                </c:pt>
                <c:pt idx="117">
                  <c:v>-60.174000000000007</c:v>
                </c:pt>
                <c:pt idx="118">
                  <c:v>-60.614999999999995</c:v>
                </c:pt>
                <c:pt idx="119">
                  <c:v>-62.140000000000008</c:v>
                </c:pt>
                <c:pt idx="120">
                  <c:v>-61.335999999999999</c:v>
                </c:pt>
                <c:pt idx="121">
                  <c:v>-60.790999999999997</c:v>
                </c:pt>
                <c:pt idx="122">
                  <c:v>-61.839000000000006</c:v>
                </c:pt>
                <c:pt idx="123">
                  <c:v>-62.172999999999995</c:v>
                </c:pt>
                <c:pt idx="124">
                  <c:v>-62.672000000000004</c:v>
                </c:pt>
                <c:pt idx="125">
                  <c:v>-69.01400000000001</c:v>
                </c:pt>
                <c:pt idx="126">
                  <c:v>-68.140999999999991</c:v>
                </c:pt>
                <c:pt idx="127">
                  <c:v>-72.504999999999995</c:v>
                </c:pt>
                <c:pt idx="128">
                  <c:v>-69.251000000000005</c:v>
                </c:pt>
                <c:pt idx="129">
                  <c:v>-69.106999999999999</c:v>
                </c:pt>
                <c:pt idx="130">
                  <c:v>-64.307000000000002</c:v>
                </c:pt>
                <c:pt idx="131">
                  <c:v>-68.623000000000005</c:v>
                </c:pt>
                <c:pt idx="132">
                  <c:v>-69.818000000000012</c:v>
                </c:pt>
                <c:pt idx="133">
                  <c:v>-67.034999999999997</c:v>
                </c:pt>
                <c:pt idx="134">
                  <c:v>-67.915999999999997</c:v>
                </c:pt>
                <c:pt idx="135">
                  <c:v>-65.068000000000012</c:v>
                </c:pt>
                <c:pt idx="136">
                  <c:v>-63.046000000000006</c:v>
                </c:pt>
                <c:pt idx="137">
                  <c:v>-66.001000000000005</c:v>
                </c:pt>
                <c:pt idx="138">
                  <c:v>-65.262</c:v>
                </c:pt>
                <c:pt idx="139">
                  <c:v>-65.539000000000016</c:v>
                </c:pt>
                <c:pt idx="140">
                  <c:v>-64.834000000000003</c:v>
                </c:pt>
                <c:pt idx="141">
                  <c:v>-65.424999999999997</c:v>
                </c:pt>
                <c:pt idx="142">
                  <c:v>-64.179000000000002</c:v>
                </c:pt>
                <c:pt idx="143">
                  <c:v>-63.579000000000001</c:v>
                </c:pt>
                <c:pt idx="144">
                  <c:v>-64.282000000000011</c:v>
                </c:pt>
                <c:pt idx="145">
                  <c:v>-64.655000000000001</c:v>
                </c:pt>
                <c:pt idx="146">
                  <c:v>-65.084999999999994</c:v>
                </c:pt>
                <c:pt idx="147">
                  <c:v>-67.523999999999987</c:v>
                </c:pt>
                <c:pt idx="148">
                  <c:v>-61.3</c:v>
                </c:pt>
                <c:pt idx="149">
                  <c:v>-64.806999999999988</c:v>
                </c:pt>
                <c:pt idx="150">
                  <c:v>-65.247</c:v>
                </c:pt>
                <c:pt idx="151">
                  <c:v>-65.357000000000014</c:v>
                </c:pt>
                <c:pt idx="152">
                  <c:v>-65.34</c:v>
                </c:pt>
                <c:pt idx="153">
                  <c:v>-64.074000000000012</c:v>
                </c:pt>
                <c:pt idx="154">
                  <c:v>-66.613000000000014</c:v>
                </c:pt>
                <c:pt idx="155">
                  <c:v>-66.570000000000007</c:v>
                </c:pt>
                <c:pt idx="156">
                  <c:v>-68.830999999999989</c:v>
                </c:pt>
                <c:pt idx="157">
                  <c:v>-70.736999999999995</c:v>
                </c:pt>
                <c:pt idx="158">
                  <c:v>-68.888999999999996</c:v>
                </c:pt>
                <c:pt idx="159">
                  <c:v>-68.338999999999999</c:v>
                </c:pt>
                <c:pt idx="160">
                  <c:v>-68.762999999999991</c:v>
                </c:pt>
                <c:pt idx="161">
                  <c:v>-66.772999999999996</c:v>
                </c:pt>
                <c:pt idx="162">
                  <c:v>-64.671999999999997</c:v>
                </c:pt>
                <c:pt idx="163">
                  <c:v>-63.562999999999995</c:v>
                </c:pt>
                <c:pt idx="164">
                  <c:v>-64.510999999999996</c:v>
                </c:pt>
                <c:pt idx="165">
                  <c:v>-65.620999999999995</c:v>
                </c:pt>
                <c:pt idx="166">
                  <c:v>-66.300000000000011</c:v>
                </c:pt>
                <c:pt idx="167">
                  <c:v>-64.591999999999985</c:v>
                </c:pt>
                <c:pt idx="168">
                  <c:v>-67.021999999999991</c:v>
                </c:pt>
                <c:pt idx="169">
                  <c:v>-69.151999999999987</c:v>
                </c:pt>
                <c:pt idx="170">
                  <c:v>-69.22399999999999</c:v>
                </c:pt>
                <c:pt idx="171">
                  <c:v>-66.110000000000014</c:v>
                </c:pt>
                <c:pt idx="172">
                  <c:v>-65.734999999999999</c:v>
                </c:pt>
                <c:pt idx="173">
                  <c:v>-64.240999999999985</c:v>
                </c:pt>
                <c:pt idx="174">
                  <c:v>-64.67</c:v>
                </c:pt>
                <c:pt idx="175">
                  <c:v>-64.441000000000003</c:v>
                </c:pt>
                <c:pt idx="176">
                  <c:v>-65.094999999999999</c:v>
                </c:pt>
                <c:pt idx="177">
                  <c:v>-62.415999999999997</c:v>
                </c:pt>
                <c:pt idx="178">
                  <c:v>-58.840999999999994</c:v>
                </c:pt>
                <c:pt idx="179">
                  <c:v>-61.366</c:v>
                </c:pt>
                <c:pt idx="180">
                  <c:v>-61.004000000000005</c:v>
                </c:pt>
                <c:pt idx="181">
                  <c:v>-56.043000000000006</c:v>
                </c:pt>
                <c:pt idx="182">
                  <c:v>-56.757000000000005</c:v>
                </c:pt>
                <c:pt idx="183">
                  <c:v>-57.113</c:v>
                </c:pt>
                <c:pt idx="184">
                  <c:v>-56.260000000000005</c:v>
                </c:pt>
                <c:pt idx="185">
                  <c:v>-58.122</c:v>
                </c:pt>
                <c:pt idx="186">
                  <c:v>-60.364999999999995</c:v>
                </c:pt>
                <c:pt idx="187">
                  <c:v>-62.061000000000007</c:v>
                </c:pt>
                <c:pt idx="188">
                  <c:v>-63.225000000000009</c:v>
                </c:pt>
                <c:pt idx="189">
                  <c:v>-64.685000000000016</c:v>
                </c:pt>
                <c:pt idx="190">
                  <c:v>-64.457000000000008</c:v>
                </c:pt>
                <c:pt idx="191">
                  <c:v>-62.282999999999987</c:v>
                </c:pt>
                <c:pt idx="192">
                  <c:v>-63.296999999999997</c:v>
                </c:pt>
                <c:pt idx="193">
                  <c:v>-63.674999999999997</c:v>
                </c:pt>
                <c:pt idx="194">
                  <c:v>-63.345000000000013</c:v>
                </c:pt>
                <c:pt idx="195">
                  <c:v>-65.924999999999997</c:v>
                </c:pt>
                <c:pt idx="196">
                  <c:v>-66.125</c:v>
                </c:pt>
                <c:pt idx="197">
                  <c:v>-66.64500000000001</c:v>
                </c:pt>
                <c:pt idx="198">
                  <c:v>-66.690999999999988</c:v>
                </c:pt>
                <c:pt idx="199">
                  <c:v>-64.681000000000012</c:v>
                </c:pt>
                <c:pt idx="200">
                  <c:v>-66.320999999999998</c:v>
                </c:pt>
                <c:pt idx="201">
                  <c:v>-66.856000000000009</c:v>
                </c:pt>
                <c:pt idx="202">
                  <c:v>-63.47399999999999</c:v>
                </c:pt>
                <c:pt idx="203">
                  <c:v>-59.319999999999993</c:v>
                </c:pt>
                <c:pt idx="204">
                  <c:v>-56.131999999999998</c:v>
                </c:pt>
                <c:pt idx="205">
                  <c:v>-57.933000000000007</c:v>
                </c:pt>
                <c:pt idx="206">
                  <c:v>-68.590999999999994</c:v>
                </c:pt>
                <c:pt idx="207">
                  <c:v>-68.572000000000017</c:v>
                </c:pt>
                <c:pt idx="208">
                  <c:v>-72.101000000000013</c:v>
                </c:pt>
                <c:pt idx="209">
                  <c:v>-70.692999999999998</c:v>
                </c:pt>
                <c:pt idx="210">
                  <c:v>-71.021000000000015</c:v>
                </c:pt>
                <c:pt idx="211">
                  <c:v>-72.959000000000017</c:v>
                </c:pt>
                <c:pt idx="212">
                  <c:v>-76.289000000000001</c:v>
                </c:pt>
                <c:pt idx="213">
                  <c:v>-74.59899999999999</c:v>
                </c:pt>
                <c:pt idx="214">
                  <c:v>-77.106000000000009</c:v>
                </c:pt>
                <c:pt idx="215">
                  <c:v>-77.757000000000005</c:v>
                </c:pt>
                <c:pt idx="216">
                  <c:v>-79.804000000000002</c:v>
                </c:pt>
                <c:pt idx="217">
                  <c:v>-79.192999999999984</c:v>
                </c:pt>
                <c:pt idx="218">
                  <c:v>-78.906999999999996</c:v>
                </c:pt>
                <c:pt idx="219">
                  <c:v>-75.467999999999989</c:v>
                </c:pt>
                <c:pt idx="220">
                  <c:v>-75.444000000000003</c:v>
                </c:pt>
                <c:pt idx="221">
                  <c:v>-81.512000000000015</c:v>
                </c:pt>
                <c:pt idx="222">
                  <c:v>-81.030000000000015</c:v>
                </c:pt>
                <c:pt idx="223">
                  <c:v>-80.332999999999998</c:v>
                </c:pt>
                <c:pt idx="224">
                  <c:v>-79.686999999999998</c:v>
                </c:pt>
                <c:pt idx="225">
                  <c:v>-78.52800000000002</c:v>
                </c:pt>
                <c:pt idx="226">
                  <c:v>-72.361999999999995</c:v>
                </c:pt>
                <c:pt idx="227">
                  <c:v>-67.498999999999995</c:v>
                </c:pt>
                <c:pt idx="228">
                  <c:v>-72.356999999999999</c:v>
                </c:pt>
                <c:pt idx="229">
                  <c:v>-72.131999999999991</c:v>
                </c:pt>
                <c:pt idx="230">
                  <c:v>-74.396000000000001</c:v>
                </c:pt>
                <c:pt idx="231">
                  <c:v>-73.217000000000013</c:v>
                </c:pt>
                <c:pt idx="232">
                  <c:v>-72.958000000000013</c:v>
                </c:pt>
                <c:pt idx="233">
                  <c:v>-68.024999999999991</c:v>
                </c:pt>
                <c:pt idx="234">
                  <c:v>-70.300999999999988</c:v>
                </c:pt>
                <c:pt idx="235">
                  <c:v>-70.45</c:v>
                </c:pt>
                <c:pt idx="236">
                  <c:v>-68.058000000000007</c:v>
                </c:pt>
                <c:pt idx="237">
                  <c:v>-67.966999999999999</c:v>
                </c:pt>
                <c:pt idx="238">
                  <c:v>-62.687000000000005</c:v>
                </c:pt>
                <c:pt idx="239">
                  <c:v>-59.426000000000002</c:v>
                </c:pt>
                <c:pt idx="240">
                  <c:v>-59.994</c:v>
                </c:pt>
                <c:pt idx="241">
                  <c:v>-62.147000000000006</c:v>
                </c:pt>
                <c:pt idx="242">
                  <c:v>-64.460999999999999</c:v>
                </c:pt>
                <c:pt idx="243">
                  <c:v>-64.730999999999995</c:v>
                </c:pt>
                <c:pt idx="244">
                  <c:v>-62.150999999999982</c:v>
                </c:pt>
                <c:pt idx="245">
                  <c:v>-62.622</c:v>
                </c:pt>
                <c:pt idx="246">
                  <c:v>-60.195000000000007</c:v>
                </c:pt>
                <c:pt idx="247">
                  <c:v>-56.72999999999999</c:v>
                </c:pt>
                <c:pt idx="248">
                  <c:v>-56.571999999999989</c:v>
                </c:pt>
                <c:pt idx="249">
                  <c:v>-55.51400000000001</c:v>
                </c:pt>
                <c:pt idx="250">
                  <c:v>-55.266999999999996</c:v>
                </c:pt>
                <c:pt idx="251">
                  <c:v>-60.241</c:v>
                </c:pt>
                <c:pt idx="252">
                  <c:v>-62.137999999999991</c:v>
                </c:pt>
                <c:pt idx="253">
                  <c:v>-63.164999999999992</c:v>
                </c:pt>
                <c:pt idx="254">
                  <c:v>-61.597999999999985</c:v>
                </c:pt>
                <c:pt idx="255">
                  <c:v>-68.882000000000005</c:v>
                </c:pt>
                <c:pt idx="256">
                  <c:v>-74.259</c:v>
                </c:pt>
                <c:pt idx="257">
                  <c:v>-76.442999999999984</c:v>
                </c:pt>
                <c:pt idx="258">
                  <c:v>-80.518999999999991</c:v>
                </c:pt>
                <c:pt idx="259">
                  <c:v>-82.362000000000009</c:v>
                </c:pt>
                <c:pt idx="260">
                  <c:v>-84.339999999999989</c:v>
                </c:pt>
                <c:pt idx="261">
                  <c:v>-85.132999999999996</c:v>
                </c:pt>
                <c:pt idx="262">
                  <c:v>-88.558999999999997</c:v>
                </c:pt>
                <c:pt idx="263">
                  <c:v>-86.674000000000007</c:v>
                </c:pt>
                <c:pt idx="264">
                  <c:v>-87.201999999999998</c:v>
                </c:pt>
                <c:pt idx="265">
                  <c:v>-88.544999999999987</c:v>
                </c:pt>
                <c:pt idx="266">
                  <c:v>-94.466000000000008</c:v>
                </c:pt>
                <c:pt idx="267">
                  <c:v>-102.69999999999999</c:v>
                </c:pt>
                <c:pt idx="268">
                  <c:v>-109.008</c:v>
                </c:pt>
                <c:pt idx="269">
                  <c:v>-109.43700000000001</c:v>
                </c:pt>
                <c:pt idx="270">
                  <c:v>-110.423</c:v>
                </c:pt>
                <c:pt idx="271">
                  <c:v>-108.51400000000001</c:v>
                </c:pt>
                <c:pt idx="272">
                  <c:v>-108.28400000000001</c:v>
                </c:pt>
                <c:pt idx="273">
                  <c:v>-108.95200000000001</c:v>
                </c:pt>
                <c:pt idx="274">
                  <c:v>-112.89899999999999</c:v>
                </c:pt>
                <c:pt idx="275">
                  <c:v>-111.928</c:v>
                </c:pt>
                <c:pt idx="276">
                  <c:v>-111.25699999999999</c:v>
                </c:pt>
                <c:pt idx="277">
                  <c:v>-105.59700000000001</c:v>
                </c:pt>
                <c:pt idx="278">
                  <c:v>-100.95100000000001</c:v>
                </c:pt>
                <c:pt idx="279">
                  <c:v>-99.525000000000006</c:v>
                </c:pt>
                <c:pt idx="280">
                  <c:v>-98.284999999999997</c:v>
                </c:pt>
                <c:pt idx="281">
                  <c:v>-98.750999999999991</c:v>
                </c:pt>
                <c:pt idx="282">
                  <c:v>-98.965000000000003</c:v>
                </c:pt>
                <c:pt idx="283">
                  <c:v>-96.496000000000009</c:v>
                </c:pt>
                <c:pt idx="284">
                  <c:v>-96.897000000000006</c:v>
                </c:pt>
                <c:pt idx="285">
                  <c:v>-96.744000000000014</c:v>
                </c:pt>
                <c:pt idx="286">
                  <c:v>-100.355</c:v>
                </c:pt>
                <c:pt idx="287">
                  <c:v>-98.044000000000011</c:v>
                </c:pt>
                <c:pt idx="288">
                  <c:v>-98.613000000000014</c:v>
                </c:pt>
                <c:pt idx="289">
                  <c:v>-97.778999999999996</c:v>
                </c:pt>
                <c:pt idx="290">
                  <c:v>-98.070000000000007</c:v>
                </c:pt>
                <c:pt idx="291">
                  <c:v>-98.364999999999995</c:v>
                </c:pt>
                <c:pt idx="292">
                  <c:v>-100.861</c:v>
                </c:pt>
                <c:pt idx="293">
                  <c:v>-100.16200000000001</c:v>
                </c:pt>
                <c:pt idx="294">
                  <c:v>-97.88600000000001</c:v>
                </c:pt>
                <c:pt idx="295">
                  <c:v>-99.249000000000009</c:v>
                </c:pt>
                <c:pt idx="296">
                  <c:v>-101.76400000000001</c:v>
                </c:pt>
                <c:pt idx="297">
                  <c:v>-102.43100000000001</c:v>
                </c:pt>
                <c:pt idx="298">
                  <c:v>-104.29800000000002</c:v>
                </c:pt>
                <c:pt idx="299">
                  <c:v>-103.11699999999999</c:v>
                </c:pt>
                <c:pt idx="300">
                  <c:v>-103.20200000000001</c:v>
                </c:pt>
                <c:pt idx="301">
                  <c:v>-102.636</c:v>
                </c:pt>
                <c:pt idx="302">
                  <c:v>-101.32599999999999</c:v>
                </c:pt>
                <c:pt idx="303">
                  <c:v>-95.460999999999999</c:v>
                </c:pt>
                <c:pt idx="304">
                  <c:v>-93.378000000000014</c:v>
                </c:pt>
                <c:pt idx="305">
                  <c:v>-94.176000000000002</c:v>
                </c:pt>
                <c:pt idx="306">
                  <c:v>-89.00200000000001</c:v>
                </c:pt>
                <c:pt idx="307">
                  <c:v>-89.491</c:v>
                </c:pt>
                <c:pt idx="308">
                  <c:v>-84.976000000000013</c:v>
                </c:pt>
                <c:pt idx="309">
                  <c:v>-83.433999999999997</c:v>
                </c:pt>
                <c:pt idx="310">
                  <c:v>-83.855000000000018</c:v>
                </c:pt>
                <c:pt idx="311">
                  <c:v>-85.222999999999999</c:v>
                </c:pt>
                <c:pt idx="312">
                  <c:v>-90.992000000000004</c:v>
                </c:pt>
                <c:pt idx="313">
                  <c:v>-96.097000000000008</c:v>
                </c:pt>
                <c:pt idx="314">
                  <c:v>-93.534000000000006</c:v>
                </c:pt>
                <c:pt idx="315">
                  <c:v>-101.68899999999999</c:v>
                </c:pt>
                <c:pt idx="316">
                  <c:v>-109.956</c:v>
                </c:pt>
                <c:pt idx="317">
                  <c:v>-111.10999999999999</c:v>
                </c:pt>
                <c:pt idx="318">
                  <c:v>-104.82499999999999</c:v>
                </c:pt>
                <c:pt idx="319">
                  <c:v>-108.02999999999999</c:v>
                </c:pt>
                <c:pt idx="320">
                  <c:v>-106.54400000000001</c:v>
                </c:pt>
                <c:pt idx="321">
                  <c:v>-111.63899999999998</c:v>
                </c:pt>
                <c:pt idx="322">
                  <c:v>-111.63000000000001</c:v>
                </c:pt>
                <c:pt idx="323">
                  <c:v>-116.67099999999999</c:v>
                </c:pt>
                <c:pt idx="324">
                  <c:v>-76.591999999999999</c:v>
                </c:pt>
                <c:pt idx="325">
                  <c:v>-74.108000000000004</c:v>
                </c:pt>
                <c:pt idx="326">
                  <c:v>-72.38900000000001</c:v>
                </c:pt>
                <c:pt idx="327">
                  <c:v>-69.850999999999999</c:v>
                </c:pt>
                <c:pt idx="328">
                  <c:v>-66.41</c:v>
                </c:pt>
                <c:pt idx="329">
                  <c:v>-73.88</c:v>
                </c:pt>
                <c:pt idx="330">
                  <c:v>-74.547000000000011</c:v>
                </c:pt>
                <c:pt idx="331">
                  <c:v>-76.426000000000002</c:v>
                </c:pt>
                <c:pt idx="332">
                  <c:v>-77.02200000000002</c:v>
                </c:pt>
                <c:pt idx="333">
                  <c:v>-76.215000000000003</c:v>
                </c:pt>
                <c:pt idx="334">
                  <c:v>-76.481999999999985</c:v>
                </c:pt>
                <c:pt idx="335">
                  <c:v>-81.570000000000007</c:v>
                </c:pt>
                <c:pt idx="336">
                  <c:v>-78.237999999999985</c:v>
                </c:pt>
                <c:pt idx="337">
                  <c:v>-77.955999999999989</c:v>
                </c:pt>
                <c:pt idx="338">
                  <c:v>-77.009</c:v>
                </c:pt>
                <c:pt idx="339">
                  <c:v>-73.780999999999992</c:v>
                </c:pt>
                <c:pt idx="340">
                  <c:v>-74.817999999999984</c:v>
                </c:pt>
                <c:pt idx="341">
                  <c:v>-72.278999999999996</c:v>
                </c:pt>
                <c:pt idx="342">
                  <c:v>-74.503</c:v>
                </c:pt>
                <c:pt idx="343">
                  <c:v>-74.782000000000011</c:v>
                </c:pt>
                <c:pt idx="344">
                  <c:v>-74.662999999999997</c:v>
                </c:pt>
                <c:pt idx="345">
                  <c:v>-73.428000000000011</c:v>
                </c:pt>
                <c:pt idx="346">
                  <c:v>-74.069000000000017</c:v>
                </c:pt>
                <c:pt idx="347">
                  <c:v>-73.11</c:v>
                </c:pt>
                <c:pt idx="348">
                  <c:v>-77.156000000000006</c:v>
                </c:pt>
                <c:pt idx="349">
                  <c:v>-76.991</c:v>
                </c:pt>
                <c:pt idx="350">
                  <c:v>-79.763999999999996</c:v>
                </c:pt>
                <c:pt idx="351">
                  <c:v>-77.529999999999987</c:v>
                </c:pt>
                <c:pt idx="352">
                  <c:v>-75.629000000000005</c:v>
                </c:pt>
                <c:pt idx="353">
                  <c:v>-77.72499999999998</c:v>
                </c:pt>
                <c:pt idx="354">
                  <c:v>-76.960999999999984</c:v>
                </c:pt>
                <c:pt idx="355">
                  <c:v>-74.778999999999996</c:v>
                </c:pt>
                <c:pt idx="356">
                  <c:v>-75.628000000000014</c:v>
                </c:pt>
                <c:pt idx="357">
                  <c:v>-77.117999999999995</c:v>
                </c:pt>
                <c:pt idx="358">
                  <c:v>-77.940999999999988</c:v>
                </c:pt>
                <c:pt idx="359">
                  <c:v>-75.369</c:v>
                </c:pt>
                <c:pt idx="360">
                  <c:v>-71.861999999999995</c:v>
                </c:pt>
                <c:pt idx="361">
                  <c:v>-72.14100000000002</c:v>
                </c:pt>
                <c:pt idx="362">
                  <c:v>-74.300999999999988</c:v>
                </c:pt>
                <c:pt idx="363">
                  <c:v>-64.236999999999995</c:v>
                </c:pt>
                <c:pt idx="364">
                  <c:v>-60.456999999999994</c:v>
                </c:pt>
                <c:pt idx="365">
                  <c:v>-57.389999999999986</c:v>
                </c:pt>
                <c:pt idx="366">
                  <c:v>-56.580000000000013</c:v>
                </c:pt>
                <c:pt idx="367">
                  <c:v>-55.949000000000012</c:v>
                </c:pt>
                <c:pt idx="368">
                  <c:v>-52.377999999999986</c:v>
                </c:pt>
                <c:pt idx="369">
                  <c:v>-51.765999999999991</c:v>
                </c:pt>
                <c:pt idx="370">
                  <c:v>-54.317999999999984</c:v>
                </c:pt>
                <c:pt idx="371">
                  <c:v>-53.552999999999997</c:v>
                </c:pt>
                <c:pt idx="372">
                  <c:v>-56.921999999999997</c:v>
                </c:pt>
                <c:pt idx="373">
                  <c:v>-59.637</c:v>
                </c:pt>
                <c:pt idx="374">
                  <c:v>-57.363</c:v>
                </c:pt>
                <c:pt idx="375">
                  <c:v>-62.370000000000005</c:v>
                </c:pt>
                <c:pt idx="376">
                  <c:v>-67.223000000000013</c:v>
                </c:pt>
                <c:pt idx="377">
                  <c:v>-66.837999999999994</c:v>
                </c:pt>
                <c:pt idx="378">
                  <c:v>-66.807999999999993</c:v>
                </c:pt>
                <c:pt idx="379">
                  <c:v>-58.968000000000018</c:v>
                </c:pt>
                <c:pt idx="380">
                  <c:v>-54.75800000000001</c:v>
                </c:pt>
                <c:pt idx="381">
                  <c:v>-50.381</c:v>
                </c:pt>
                <c:pt idx="382">
                  <c:v>-42.355999999999995</c:v>
                </c:pt>
                <c:pt idx="383">
                  <c:v>-46.004999999999995</c:v>
                </c:pt>
                <c:pt idx="384">
                  <c:v>-48.709000000000003</c:v>
                </c:pt>
                <c:pt idx="385">
                  <c:v>-49.263000000000005</c:v>
                </c:pt>
                <c:pt idx="386">
                  <c:v>-48.34899999999999</c:v>
                </c:pt>
                <c:pt idx="387">
                  <c:v>-52.346000000000004</c:v>
                </c:pt>
                <c:pt idx="388">
                  <c:v>-52.31</c:v>
                </c:pt>
                <c:pt idx="389">
                  <c:v>-57.430000000000007</c:v>
                </c:pt>
                <c:pt idx="390">
                  <c:v>-63.185000000000002</c:v>
                </c:pt>
                <c:pt idx="391">
                  <c:v>-66.600999999999999</c:v>
                </c:pt>
                <c:pt idx="392">
                  <c:v>-74.305999999999983</c:v>
                </c:pt>
                <c:pt idx="393">
                  <c:v>-77.89100000000002</c:v>
                </c:pt>
                <c:pt idx="394">
                  <c:v>-81.85299999999998</c:v>
                </c:pt>
                <c:pt idx="395">
                  <c:v>-84.306000000000012</c:v>
                </c:pt>
                <c:pt idx="396">
                  <c:v>-78.109999999999985</c:v>
                </c:pt>
                <c:pt idx="397">
                  <c:v>-76.90100000000001</c:v>
                </c:pt>
                <c:pt idx="398">
                  <c:v>-80.657999999999987</c:v>
                </c:pt>
                <c:pt idx="399">
                  <c:v>-74.798000000000002</c:v>
                </c:pt>
                <c:pt idx="400">
                  <c:v>-74.14100000000002</c:v>
                </c:pt>
                <c:pt idx="401">
                  <c:v>-77.977000000000004</c:v>
                </c:pt>
                <c:pt idx="402">
                  <c:v>-81.256</c:v>
                </c:pt>
                <c:pt idx="403">
                  <c:v>-67.50800000000001</c:v>
                </c:pt>
                <c:pt idx="404">
                  <c:v>-65.070999999999998</c:v>
                </c:pt>
                <c:pt idx="405">
                  <c:v>-60.168000000000006</c:v>
                </c:pt>
                <c:pt idx="406">
                  <c:v>-60.585000000000008</c:v>
                </c:pt>
                <c:pt idx="407">
                  <c:v>-55.387</c:v>
                </c:pt>
                <c:pt idx="408">
                  <c:v>-49.081000000000017</c:v>
                </c:pt>
                <c:pt idx="409">
                  <c:v>-45.238</c:v>
                </c:pt>
                <c:pt idx="410">
                  <c:v>-38.256999999999977</c:v>
                </c:pt>
                <c:pt idx="411">
                  <c:v>-24.739000000000004</c:v>
                </c:pt>
                <c:pt idx="412">
                  <c:v>-33.835000000000008</c:v>
                </c:pt>
                <c:pt idx="413">
                  <c:v>-37.75800000000001</c:v>
                </c:pt>
                <c:pt idx="414">
                  <c:v>-43.903999999999996</c:v>
                </c:pt>
                <c:pt idx="415">
                  <c:v>-43.525999999999982</c:v>
                </c:pt>
                <c:pt idx="416">
                  <c:v>-54.40100000000001</c:v>
                </c:pt>
                <c:pt idx="417">
                  <c:v>-60.25200000000001</c:v>
                </c:pt>
                <c:pt idx="418">
                  <c:v>-62.423000000000002</c:v>
                </c:pt>
                <c:pt idx="419">
                  <c:v>-61.586999999999989</c:v>
                </c:pt>
                <c:pt idx="420">
                  <c:v>-62.016999999999996</c:v>
                </c:pt>
                <c:pt idx="421">
                  <c:v>-59.560999999999993</c:v>
                </c:pt>
                <c:pt idx="422">
                  <c:v>-58.629999999999995</c:v>
                </c:pt>
                <c:pt idx="423">
                  <c:v>-59.689000000000007</c:v>
                </c:pt>
                <c:pt idx="424">
                  <c:v>-58.804999999999993</c:v>
                </c:pt>
                <c:pt idx="425">
                  <c:v>-57.718999999999994</c:v>
                </c:pt>
                <c:pt idx="426">
                  <c:v>-58.449999999999989</c:v>
                </c:pt>
                <c:pt idx="427">
                  <c:v>-57.363999999999976</c:v>
                </c:pt>
                <c:pt idx="428">
                  <c:v>-56.687999999999988</c:v>
                </c:pt>
                <c:pt idx="429">
                  <c:v>-58.498999999999995</c:v>
                </c:pt>
                <c:pt idx="430">
                  <c:v>-58.545999999999992</c:v>
                </c:pt>
                <c:pt idx="431">
                  <c:v>-60.046999999999997</c:v>
                </c:pt>
                <c:pt idx="432">
                  <c:v>-57.462999999999994</c:v>
                </c:pt>
                <c:pt idx="433">
                  <c:v>-55.588000000000008</c:v>
                </c:pt>
                <c:pt idx="434">
                  <c:v>-56.682999999999993</c:v>
                </c:pt>
                <c:pt idx="435">
                  <c:v>-56.154000000000011</c:v>
                </c:pt>
                <c:pt idx="436">
                  <c:v>-54.300999999999988</c:v>
                </c:pt>
                <c:pt idx="437">
                  <c:v>-54.236999999999995</c:v>
                </c:pt>
                <c:pt idx="438">
                  <c:v>-55.834999999999994</c:v>
                </c:pt>
                <c:pt idx="439">
                  <c:v>-55.964999999999989</c:v>
                </c:pt>
                <c:pt idx="440">
                  <c:v>-55.391999999999996</c:v>
                </c:pt>
                <c:pt idx="441">
                  <c:v>-56.361000000000004</c:v>
                </c:pt>
                <c:pt idx="442">
                  <c:v>-56.369000000000014</c:v>
                </c:pt>
                <c:pt idx="443">
                  <c:v>-55.12700000000001</c:v>
                </c:pt>
                <c:pt idx="444">
                  <c:v>-55.340000000000018</c:v>
                </c:pt>
                <c:pt idx="445">
                  <c:v>-56.83</c:v>
                </c:pt>
                <c:pt idx="446">
                  <c:v>-54.600000000000009</c:v>
                </c:pt>
                <c:pt idx="447">
                  <c:v>-51.717999999999989</c:v>
                </c:pt>
                <c:pt idx="448">
                  <c:v>-52.503999999999991</c:v>
                </c:pt>
                <c:pt idx="449">
                  <c:v>-51.266999999999996</c:v>
                </c:pt>
                <c:pt idx="450">
                  <c:v>-51.646999999999991</c:v>
                </c:pt>
                <c:pt idx="451">
                  <c:v>-52.531000000000006</c:v>
                </c:pt>
                <c:pt idx="452">
                  <c:v>-53.695000000000007</c:v>
                </c:pt>
                <c:pt idx="453">
                  <c:v>-55.695999999999998</c:v>
                </c:pt>
                <c:pt idx="454">
                  <c:v>-54.16</c:v>
                </c:pt>
                <c:pt idx="455">
                  <c:v>-54.237000000000009</c:v>
                </c:pt>
                <c:pt idx="456">
                  <c:v>-56.00500000000001</c:v>
                </c:pt>
                <c:pt idx="457">
                  <c:v>-57.587000000000003</c:v>
                </c:pt>
                <c:pt idx="458">
                  <c:v>-58.60799999999999</c:v>
                </c:pt>
                <c:pt idx="459">
                  <c:v>-60.846000000000004</c:v>
                </c:pt>
                <c:pt idx="460">
                  <c:v>-61.885000000000005</c:v>
                </c:pt>
                <c:pt idx="461">
                  <c:v>-60.915999999999997</c:v>
                </c:pt>
                <c:pt idx="462">
                  <c:v>-64.313999999999993</c:v>
                </c:pt>
                <c:pt idx="463">
                  <c:v>-59.129000000000005</c:v>
                </c:pt>
                <c:pt idx="464">
                  <c:v>-59.305000000000007</c:v>
                </c:pt>
                <c:pt idx="465">
                  <c:v>-58.251000000000005</c:v>
                </c:pt>
                <c:pt idx="466">
                  <c:v>-60.177999999999997</c:v>
                </c:pt>
                <c:pt idx="467">
                  <c:v>-64.02600000000001</c:v>
                </c:pt>
                <c:pt idx="468">
                  <c:v>-66.059999999999988</c:v>
                </c:pt>
                <c:pt idx="469">
                  <c:v>-65.697999999999993</c:v>
                </c:pt>
                <c:pt idx="470">
                  <c:v>-65.228000000000009</c:v>
                </c:pt>
                <c:pt idx="471">
                  <c:v>-66.263000000000019</c:v>
                </c:pt>
                <c:pt idx="472">
                  <c:v>-65.122</c:v>
                </c:pt>
                <c:pt idx="473">
                  <c:v>-66.223000000000013</c:v>
                </c:pt>
                <c:pt idx="474">
                  <c:v>-66.049000000000007</c:v>
                </c:pt>
                <c:pt idx="475">
                  <c:v>-64.403999999999982</c:v>
                </c:pt>
                <c:pt idx="476">
                  <c:v>-64.757000000000005</c:v>
                </c:pt>
                <c:pt idx="477">
                  <c:v>-63.183999999999997</c:v>
                </c:pt>
                <c:pt idx="478">
                  <c:v>-62.275000000000006</c:v>
                </c:pt>
                <c:pt idx="479">
                  <c:v>-62.474999999999994</c:v>
                </c:pt>
                <c:pt idx="480">
                  <c:v>-62.311000000000007</c:v>
                </c:pt>
                <c:pt idx="481">
                  <c:v>-64.138000000000019</c:v>
                </c:pt>
                <c:pt idx="482">
                  <c:v>-64.006999999999991</c:v>
                </c:pt>
                <c:pt idx="483">
                  <c:v>-63.10199999999999</c:v>
                </c:pt>
                <c:pt idx="484">
                  <c:v>-63.05</c:v>
                </c:pt>
                <c:pt idx="485">
                  <c:v>-62.065000000000012</c:v>
                </c:pt>
                <c:pt idx="486">
                  <c:v>-62.101000000000013</c:v>
                </c:pt>
                <c:pt idx="487">
                  <c:v>-63.138999999999996</c:v>
                </c:pt>
                <c:pt idx="488">
                  <c:v>-60.225000000000009</c:v>
                </c:pt>
                <c:pt idx="489">
                  <c:v>-58.120999999999995</c:v>
                </c:pt>
                <c:pt idx="490">
                  <c:v>-57.739999999999995</c:v>
                </c:pt>
                <c:pt idx="491">
                  <c:v>-59.310999999999993</c:v>
                </c:pt>
                <c:pt idx="492">
                  <c:v>-58.483000000000004</c:v>
                </c:pt>
                <c:pt idx="493">
                  <c:v>-60.645999999999987</c:v>
                </c:pt>
                <c:pt idx="494">
                  <c:v>-61.105000000000004</c:v>
                </c:pt>
                <c:pt idx="495">
                  <c:v>-60.861000000000004</c:v>
                </c:pt>
                <c:pt idx="496">
                  <c:v>-60.275000000000006</c:v>
                </c:pt>
                <c:pt idx="497">
                  <c:v>-59.709000000000003</c:v>
                </c:pt>
                <c:pt idx="498" formatCode="General">
                  <c:v>-61.09</c:v>
                </c:pt>
                <c:pt idx="499" formatCode="General">
                  <c:v>-62.269000000000005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F9-4E8F-992C-406680D13BE5}"/>
            </c:ext>
          </c:extLst>
        </c:ser>
        <c:ser>
          <c:idx val="4"/>
          <c:order val="4"/>
          <c:tx>
            <c:strRef>
              <c:f>ex!$C$64</c:f>
              <c:strCache>
                <c:ptCount val="1"/>
                <c:pt idx="0">
                  <c:v>TOTAL 3.369 PERP nc-26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ex!$L$59:$SQ$59</c:f>
              <c:numCache>
                <c:formatCode>m/d/yyyy</c:formatCode>
                <c:ptCount val="500"/>
                <c:pt idx="0">
                  <c:v>44018</c:v>
                </c:pt>
                <c:pt idx="1">
                  <c:v>44015</c:v>
                </c:pt>
                <c:pt idx="2">
                  <c:v>44014</c:v>
                </c:pt>
                <c:pt idx="3">
                  <c:v>44013</c:v>
                </c:pt>
                <c:pt idx="4">
                  <c:v>44012</c:v>
                </c:pt>
                <c:pt idx="5">
                  <c:v>44011</c:v>
                </c:pt>
                <c:pt idx="6">
                  <c:v>44008</c:v>
                </c:pt>
                <c:pt idx="7">
                  <c:v>44007</c:v>
                </c:pt>
                <c:pt idx="8">
                  <c:v>44006</c:v>
                </c:pt>
                <c:pt idx="9">
                  <c:v>44005</c:v>
                </c:pt>
                <c:pt idx="10">
                  <c:v>44004</c:v>
                </c:pt>
                <c:pt idx="11">
                  <c:v>44001</c:v>
                </c:pt>
                <c:pt idx="12">
                  <c:v>44000</c:v>
                </c:pt>
                <c:pt idx="13">
                  <c:v>43999</c:v>
                </c:pt>
                <c:pt idx="14">
                  <c:v>43998</c:v>
                </c:pt>
                <c:pt idx="15">
                  <c:v>43997</c:v>
                </c:pt>
                <c:pt idx="16">
                  <c:v>43994</c:v>
                </c:pt>
                <c:pt idx="17">
                  <c:v>43993</c:v>
                </c:pt>
                <c:pt idx="18">
                  <c:v>43992</c:v>
                </c:pt>
                <c:pt idx="19">
                  <c:v>43991</c:v>
                </c:pt>
                <c:pt idx="20">
                  <c:v>43990</c:v>
                </c:pt>
                <c:pt idx="21">
                  <c:v>43987</c:v>
                </c:pt>
                <c:pt idx="22">
                  <c:v>43986</c:v>
                </c:pt>
                <c:pt idx="23">
                  <c:v>43985</c:v>
                </c:pt>
                <c:pt idx="24">
                  <c:v>43984</c:v>
                </c:pt>
                <c:pt idx="25">
                  <c:v>43983</c:v>
                </c:pt>
                <c:pt idx="26">
                  <c:v>43980</c:v>
                </c:pt>
                <c:pt idx="27">
                  <c:v>43979</c:v>
                </c:pt>
                <c:pt idx="28">
                  <c:v>43978</c:v>
                </c:pt>
                <c:pt idx="29">
                  <c:v>43977</c:v>
                </c:pt>
                <c:pt idx="30">
                  <c:v>43973</c:v>
                </c:pt>
                <c:pt idx="31">
                  <c:v>43972</c:v>
                </c:pt>
                <c:pt idx="32">
                  <c:v>43971</c:v>
                </c:pt>
                <c:pt idx="33">
                  <c:v>43970</c:v>
                </c:pt>
                <c:pt idx="34">
                  <c:v>43969</c:v>
                </c:pt>
                <c:pt idx="35">
                  <c:v>43966</c:v>
                </c:pt>
                <c:pt idx="36">
                  <c:v>43965</c:v>
                </c:pt>
                <c:pt idx="37">
                  <c:v>43964</c:v>
                </c:pt>
                <c:pt idx="38">
                  <c:v>43963</c:v>
                </c:pt>
                <c:pt idx="39">
                  <c:v>43962</c:v>
                </c:pt>
                <c:pt idx="40">
                  <c:v>43958</c:v>
                </c:pt>
                <c:pt idx="41">
                  <c:v>43957</c:v>
                </c:pt>
                <c:pt idx="42">
                  <c:v>43956</c:v>
                </c:pt>
                <c:pt idx="43">
                  <c:v>43955</c:v>
                </c:pt>
                <c:pt idx="44">
                  <c:v>43952</c:v>
                </c:pt>
                <c:pt idx="45">
                  <c:v>43951</c:v>
                </c:pt>
                <c:pt idx="46">
                  <c:v>43950</c:v>
                </c:pt>
                <c:pt idx="47">
                  <c:v>43949</c:v>
                </c:pt>
                <c:pt idx="48">
                  <c:v>43948</c:v>
                </c:pt>
                <c:pt idx="49">
                  <c:v>43945</c:v>
                </c:pt>
                <c:pt idx="50">
                  <c:v>43944</c:v>
                </c:pt>
                <c:pt idx="51">
                  <c:v>43943</c:v>
                </c:pt>
                <c:pt idx="52">
                  <c:v>43942</c:v>
                </c:pt>
                <c:pt idx="53">
                  <c:v>43941</c:v>
                </c:pt>
                <c:pt idx="54">
                  <c:v>43938</c:v>
                </c:pt>
                <c:pt idx="55">
                  <c:v>43937</c:v>
                </c:pt>
                <c:pt idx="56">
                  <c:v>43936</c:v>
                </c:pt>
                <c:pt idx="57">
                  <c:v>43935</c:v>
                </c:pt>
                <c:pt idx="58">
                  <c:v>43930</c:v>
                </c:pt>
                <c:pt idx="59">
                  <c:v>43929</c:v>
                </c:pt>
                <c:pt idx="60">
                  <c:v>43928</c:v>
                </c:pt>
                <c:pt idx="61">
                  <c:v>43927</c:v>
                </c:pt>
                <c:pt idx="62">
                  <c:v>43924</c:v>
                </c:pt>
                <c:pt idx="63">
                  <c:v>43923</c:v>
                </c:pt>
                <c:pt idx="64">
                  <c:v>43922</c:v>
                </c:pt>
                <c:pt idx="65">
                  <c:v>43921</c:v>
                </c:pt>
                <c:pt idx="66">
                  <c:v>43920</c:v>
                </c:pt>
                <c:pt idx="67">
                  <c:v>43917</c:v>
                </c:pt>
                <c:pt idx="68">
                  <c:v>43916</c:v>
                </c:pt>
                <c:pt idx="69">
                  <c:v>43915</c:v>
                </c:pt>
                <c:pt idx="70">
                  <c:v>43914</c:v>
                </c:pt>
                <c:pt idx="71">
                  <c:v>43913</c:v>
                </c:pt>
                <c:pt idx="72">
                  <c:v>43910</c:v>
                </c:pt>
                <c:pt idx="73">
                  <c:v>43909</c:v>
                </c:pt>
                <c:pt idx="74">
                  <c:v>43908</c:v>
                </c:pt>
                <c:pt idx="75">
                  <c:v>43907</c:v>
                </c:pt>
                <c:pt idx="76">
                  <c:v>43906</c:v>
                </c:pt>
                <c:pt idx="77">
                  <c:v>43903</c:v>
                </c:pt>
                <c:pt idx="78">
                  <c:v>43902</c:v>
                </c:pt>
                <c:pt idx="79">
                  <c:v>43901</c:v>
                </c:pt>
                <c:pt idx="80">
                  <c:v>43900</c:v>
                </c:pt>
                <c:pt idx="81">
                  <c:v>43899</c:v>
                </c:pt>
                <c:pt idx="82">
                  <c:v>43896</c:v>
                </c:pt>
                <c:pt idx="83">
                  <c:v>43895</c:v>
                </c:pt>
                <c:pt idx="84">
                  <c:v>43894</c:v>
                </c:pt>
                <c:pt idx="85">
                  <c:v>43893</c:v>
                </c:pt>
                <c:pt idx="86">
                  <c:v>43892</c:v>
                </c:pt>
                <c:pt idx="87">
                  <c:v>43889</c:v>
                </c:pt>
                <c:pt idx="88">
                  <c:v>43888</c:v>
                </c:pt>
                <c:pt idx="89">
                  <c:v>43887</c:v>
                </c:pt>
                <c:pt idx="90">
                  <c:v>43886</c:v>
                </c:pt>
                <c:pt idx="91">
                  <c:v>43885</c:v>
                </c:pt>
                <c:pt idx="92">
                  <c:v>43882</c:v>
                </c:pt>
                <c:pt idx="93">
                  <c:v>43881</c:v>
                </c:pt>
                <c:pt idx="94">
                  <c:v>43880</c:v>
                </c:pt>
                <c:pt idx="95">
                  <c:v>43879</c:v>
                </c:pt>
                <c:pt idx="96">
                  <c:v>43878</c:v>
                </c:pt>
                <c:pt idx="97">
                  <c:v>43875</c:v>
                </c:pt>
                <c:pt idx="98">
                  <c:v>43874</c:v>
                </c:pt>
                <c:pt idx="99">
                  <c:v>43873</c:v>
                </c:pt>
                <c:pt idx="100">
                  <c:v>43872</c:v>
                </c:pt>
                <c:pt idx="101">
                  <c:v>43871</c:v>
                </c:pt>
                <c:pt idx="102">
                  <c:v>43868</c:v>
                </c:pt>
                <c:pt idx="103">
                  <c:v>43867</c:v>
                </c:pt>
                <c:pt idx="104">
                  <c:v>43866</c:v>
                </c:pt>
                <c:pt idx="105">
                  <c:v>43865</c:v>
                </c:pt>
                <c:pt idx="106">
                  <c:v>43864</c:v>
                </c:pt>
                <c:pt idx="107">
                  <c:v>43861</c:v>
                </c:pt>
                <c:pt idx="108">
                  <c:v>43860</c:v>
                </c:pt>
                <c:pt idx="109">
                  <c:v>43859</c:v>
                </c:pt>
                <c:pt idx="110">
                  <c:v>43858</c:v>
                </c:pt>
                <c:pt idx="111">
                  <c:v>43857</c:v>
                </c:pt>
                <c:pt idx="112">
                  <c:v>43854</c:v>
                </c:pt>
                <c:pt idx="113">
                  <c:v>43853</c:v>
                </c:pt>
                <c:pt idx="114">
                  <c:v>43852</c:v>
                </c:pt>
                <c:pt idx="115">
                  <c:v>43851</c:v>
                </c:pt>
                <c:pt idx="116">
                  <c:v>43850</c:v>
                </c:pt>
                <c:pt idx="117">
                  <c:v>43847</c:v>
                </c:pt>
                <c:pt idx="118">
                  <c:v>43846</c:v>
                </c:pt>
                <c:pt idx="119">
                  <c:v>43845</c:v>
                </c:pt>
                <c:pt idx="120">
                  <c:v>43844</c:v>
                </c:pt>
                <c:pt idx="121">
                  <c:v>43843</c:v>
                </c:pt>
                <c:pt idx="122">
                  <c:v>43840</c:v>
                </c:pt>
                <c:pt idx="123">
                  <c:v>43839</c:v>
                </c:pt>
                <c:pt idx="124">
                  <c:v>43838</c:v>
                </c:pt>
                <c:pt idx="125">
                  <c:v>43837</c:v>
                </c:pt>
                <c:pt idx="126">
                  <c:v>43836</c:v>
                </c:pt>
                <c:pt idx="127">
                  <c:v>43833</c:v>
                </c:pt>
                <c:pt idx="128">
                  <c:v>43832</c:v>
                </c:pt>
                <c:pt idx="129">
                  <c:v>43830</c:v>
                </c:pt>
                <c:pt idx="130">
                  <c:v>43829</c:v>
                </c:pt>
                <c:pt idx="131">
                  <c:v>43826</c:v>
                </c:pt>
                <c:pt idx="132">
                  <c:v>43823</c:v>
                </c:pt>
                <c:pt idx="133">
                  <c:v>43822</c:v>
                </c:pt>
                <c:pt idx="134">
                  <c:v>43819</c:v>
                </c:pt>
                <c:pt idx="135">
                  <c:v>43818</c:v>
                </c:pt>
                <c:pt idx="136">
                  <c:v>43817</c:v>
                </c:pt>
                <c:pt idx="137">
                  <c:v>43816</c:v>
                </c:pt>
                <c:pt idx="138">
                  <c:v>43815</c:v>
                </c:pt>
                <c:pt idx="139">
                  <c:v>43812</c:v>
                </c:pt>
                <c:pt idx="140">
                  <c:v>43811</c:v>
                </c:pt>
                <c:pt idx="141">
                  <c:v>43810</c:v>
                </c:pt>
                <c:pt idx="142">
                  <c:v>43809</c:v>
                </c:pt>
                <c:pt idx="143">
                  <c:v>43808</c:v>
                </c:pt>
                <c:pt idx="144">
                  <c:v>43805</c:v>
                </c:pt>
                <c:pt idx="145">
                  <c:v>43804</c:v>
                </c:pt>
                <c:pt idx="146">
                  <c:v>43803</c:v>
                </c:pt>
                <c:pt idx="147">
                  <c:v>43802</c:v>
                </c:pt>
                <c:pt idx="148">
                  <c:v>43801</c:v>
                </c:pt>
                <c:pt idx="149">
                  <c:v>43798</c:v>
                </c:pt>
                <c:pt idx="150">
                  <c:v>43797</c:v>
                </c:pt>
                <c:pt idx="151">
                  <c:v>43796</c:v>
                </c:pt>
                <c:pt idx="152">
                  <c:v>43795</c:v>
                </c:pt>
                <c:pt idx="153">
                  <c:v>43794</c:v>
                </c:pt>
                <c:pt idx="154">
                  <c:v>43791</c:v>
                </c:pt>
                <c:pt idx="155">
                  <c:v>43790</c:v>
                </c:pt>
                <c:pt idx="156">
                  <c:v>43789</c:v>
                </c:pt>
                <c:pt idx="157">
                  <c:v>43788</c:v>
                </c:pt>
                <c:pt idx="158">
                  <c:v>43787</c:v>
                </c:pt>
                <c:pt idx="159">
                  <c:v>43784</c:v>
                </c:pt>
                <c:pt idx="160">
                  <c:v>43783</c:v>
                </c:pt>
                <c:pt idx="161">
                  <c:v>43782</c:v>
                </c:pt>
                <c:pt idx="162">
                  <c:v>43781</c:v>
                </c:pt>
                <c:pt idx="163">
                  <c:v>43780</c:v>
                </c:pt>
                <c:pt idx="164">
                  <c:v>43777</c:v>
                </c:pt>
                <c:pt idx="165">
                  <c:v>43776</c:v>
                </c:pt>
                <c:pt idx="166">
                  <c:v>43775</c:v>
                </c:pt>
                <c:pt idx="167">
                  <c:v>43774</c:v>
                </c:pt>
                <c:pt idx="168">
                  <c:v>43773</c:v>
                </c:pt>
                <c:pt idx="169">
                  <c:v>43770</c:v>
                </c:pt>
                <c:pt idx="170">
                  <c:v>43769</c:v>
                </c:pt>
                <c:pt idx="171">
                  <c:v>43768</c:v>
                </c:pt>
                <c:pt idx="172">
                  <c:v>43767</c:v>
                </c:pt>
                <c:pt idx="173">
                  <c:v>43766</c:v>
                </c:pt>
                <c:pt idx="174">
                  <c:v>43763</c:v>
                </c:pt>
                <c:pt idx="175">
                  <c:v>43762</c:v>
                </c:pt>
                <c:pt idx="176">
                  <c:v>43761</c:v>
                </c:pt>
                <c:pt idx="177">
                  <c:v>43760</c:v>
                </c:pt>
                <c:pt idx="178">
                  <c:v>43759</c:v>
                </c:pt>
                <c:pt idx="179">
                  <c:v>43756</c:v>
                </c:pt>
                <c:pt idx="180">
                  <c:v>43755</c:v>
                </c:pt>
                <c:pt idx="181">
                  <c:v>43754</c:v>
                </c:pt>
                <c:pt idx="182">
                  <c:v>43753</c:v>
                </c:pt>
                <c:pt idx="183">
                  <c:v>43752</c:v>
                </c:pt>
                <c:pt idx="184">
                  <c:v>43749</c:v>
                </c:pt>
                <c:pt idx="185">
                  <c:v>43748</c:v>
                </c:pt>
                <c:pt idx="186">
                  <c:v>43747</c:v>
                </c:pt>
                <c:pt idx="187">
                  <c:v>43746</c:v>
                </c:pt>
                <c:pt idx="188">
                  <c:v>43745</c:v>
                </c:pt>
                <c:pt idx="189">
                  <c:v>43742</c:v>
                </c:pt>
                <c:pt idx="190">
                  <c:v>43741</c:v>
                </c:pt>
                <c:pt idx="191">
                  <c:v>43740</c:v>
                </c:pt>
                <c:pt idx="192">
                  <c:v>43739</c:v>
                </c:pt>
                <c:pt idx="193">
                  <c:v>43738</c:v>
                </c:pt>
                <c:pt idx="194">
                  <c:v>43735</c:v>
                </c:pt>
                <c:pt idx="195">
                  <c:v>43734</c:v>
                </c:pt>
                <c:pt idx="196">
                  <c:v>43733</c:v>
                </c:pt>
                <c:pt idx="197">
                  <c:v>43732</c:v>
                </c:pt>
                <c:pt idx="198">
                  <c:v>43731</c:v>
                </c:pt>
                <c:pt idx="199">
                  <c:v>43728</c:v>
                </c:pt>
                <c:pt idx="200">
                  <c:v>43727</c:v>
                </c:pt>
                <c:pt idx="201">
                  <c:v>43726</c:v>
                </c:pt>
                <c:pt idx="202">
                  <c:v>43725</c:v>
                </c:pt>
                <c:pt idx="203">
                  <c:v>43724</c:v>
                </c:pt>
                <c:pt idx="204">
                  <c:v>43721</c:v>
                </c:pt>
                <c:pt idx="205">
                  <c:v>43720</c:v>
                </c:pt>
                <c:pt idx="206">
                  <c:v>43719</c:v>
                </c:pt>
                <c:pt idx="207">
                  <c:v>43718</c:v>
                </c:pt>
                <c:pt idx="208">
                  <c:v>43717</c:v>
                </c:pt>
                <c:pt idx="209">
                  <c:v>43714</c:v>
                </c:pt>
                <c:pt idx="210">
                  <c:v>43713</c:v>
                </c:pt>
                <c:pt idx="211">
                  <c:v>43712</c:v>
                </c:pt>
                <c:pt idx="212">
                  <c:v>43711</c:v>
                </c:pt>
                <c:pt idx="213">
                  <c:v>43710</c:v>
                </c:pt>
                <c:pt idx="214">
                  <c:v>43707</c:v>
                </c:pt>
                <c:pt idx="215">
                  <c:v>43706</c:v>
                </c:pt>
                <c:pt idx="216">
                  <c:v>43705</c:v>
                </c:pt>
                <c:pt idx="217">
                  <c:v>43704</c:v>
                </c:pt>
                <c:pt idx="218">
                  <c:v>43700</c:v>
                </c:pt>
                <c:pt idx="219">
                  <c:v>43699</c:v>
                </c:pt>
                <c:pt idx="220">
                  <c:v>43698</c:v>
                </c:pt>
                <c:pt idx="221">
                  <c:v>43697</c:v>
                </c:pt>
                <c:pt idx="222">
                  <c:v>43696</c:v>
                </c:pt>
                <c:pt idx="223">
                  <c:v>43693</c:v>
                </c:pt>
                <c:pt idx="224">
                  <c:v>43692</c:v>
                </c:pt>
                <c:pt idx="225">
                  <c:v>43691</c:v>
                </c:pt>
                <c:pt idx="226">
                  <c:v>43690</c:v>
                </c:pt>
                <c:pt idx="227">
                  <c:v>43689</c:v>
                </c:pt>
                <c:pt idx="228">
                  <c:v>43686</c:v>
                </c:pt>
                <c:pt idx="229">
                  <c:v>43685</c:v>
                </c:pt>
                <c:pt idx="230">
                  <c:v>43684</c:v>
                </c:pt>
                <c:pt idx="231">
                  <c:v>43683</c:v>
                </c:pt>
                <c:pt idx="232">
                  <c:v>43682</c:v>
                </c:pt>
                <c:pt idx="233">
                  <c:v>43679</c:v>
                </c:pt>
                <c:pt idx="234">
                  <c:v>43678</c:v>
                </c:pt>
                <c:pt idx="235">
                  <c:v>43677</c:v>
                </c:pt>
                <c:pt idx="236">
                  <c:v>43676</c:v>
                </c:pt>
                <c:pt idx="237">
                  <c:v>43675</c:v>
                </c:pt>
                <c:pt idx="238">
                  <c:v>43672</c:v>
                </c:pt>
                <c:pt idx="239">
                  <c:v>43671</c:v>
                </c:pt>
                <c:pt idx="240">
                  <c:v>43670</c:v>
                </c:pt>
                <c:pt idx="241">
                  <c:v>43669</c:v>
                </c:pt>
                <c:pt idx="242">
                  <c:v>43668</c:v>
                </c:pt>
                <c:pt idx="243">
                  <c:v>43665</c:v>
                </c:pt>
                <c:pt idx="244">
                  <c:v>43664</c:v>
                </c:pt>
                <c:pt idx="245">
                  <c:v>43663</c:v>
                </c:pt>
                <c:pt idx="246">
                  <c:v>43662</c:v>
                </c:pt>
                <c:pt idx="247">
                  <c:v>43661</c:v>
                </c:pt>
                <c:pt idx="248">
                  <c:v>43658</c:v>
                </c:pt>
                <c:pt idx="249">
                  <c:v>43657</c:v>
                </c:pt>
                <c:pt idx="250">
                  <c:v>43656</c:v>
                </c:pt>
                <c:pt idx="251">
                  <c:v>43655</c:v>
                </c:pt>
                <c:pt idx="252">
                  <c:v>43654</c:v>
                </c:pt>
                <c:pt idx="253">
                  <c:v>43651</c:v>
                </c:pt>
                <c:pt idx="254">
                  <c:v>43650</c:v>
                </c:pt>
                <c:pt idx="255">
                  <c:v>43649</c:v>
                </c:pt>
                <c:pt idx="256">
                  <c:v>43648</c:v>
                </c:pt>
                <c:pt idx="257">
                  <c:v>43647</c:v>
                </c:pt>
                <c:pt idx="258">
                  <c:v>43644</c:v>
                </c:pt>
                <c:pt idx="259">
                  <c:v>43643</c:v>
                </c:pt>
                <c:pt idx="260">
                  <c:v>43642</c:v>
                </c:pt>
                <c:pt idx="261">
                  <c:v>43641</c:v>
                </c:pt>
                <c:pt idx="262">
                  <c:v>43640</c:v>
                </c:pt>
                <c:pt idx="263">
                  <c:v>43637</c:v>
                </c:pt>
                <c:pt idx="264">
                  <c:v>43636</c:v>
                </c:pt>
                <c:pt idx="265">
                  <c:v>43635</c:v>
                </c:pt>
                <c:pt idx="266">
                  <c:v>43634</c:v>
                </c:pt>
                <c:pt idx="267">
                  <c:v>43633</c:v>
                </c:pt>
                <c:pt idx="268">
                  <c:v>43630</c:v>
                </c:pt>
                <c:pt idx="269">
                  <c:v>43629</c:v>
                </c:pt>
                <c:pt idx="270">
                  <c:v>43628</c:v>
                </c:pt>
                <c:pt idx="271">
                  <c:v>43627</c:v>
                </c:pt>
                <c:pt idx="272">
                  <c:v>43626</c:v>
                </c:pt>
                <c:pt idx="273">
                  <c:v>43623</c:v>
                </c:pt>
                <c:pt idx="274">
                  <c:v>43622</c:v>
                </c:pt>
                <c:pt idx="275">
                  <c:v>43621</c:v>
                </c:pt>
                <c:pt idx="276">
                  <c:v>43620</c:v>
                </c:pt>
                <c:pt idx="277">
                  <c:v>43619</c:v>
                </c:pt>
                <c:pt idx="278">
                  <c:v>43616</c:v>
                </c:pt>
                <c:pt idx="279">
                  <c:v>43615</c:v>
                </c:pt>
                <c:pt idx="280">
                  <c:v>43614</c:v>
                </c:pt>
                <c:pt idx="281">
                  <c:v>43613</c:v>
                </c:pt>
                <c:pt idx="282">
                  <c:v>43609</c:v>
                </c:pt>
                <c:pt idx="283">
                  <c:v>43608</c:v>
                </c:pt>
                <c:pt idx="284">
                  <c:v>43607</c:v>
                </c:pt>
                <c:pt idx="285">
                  <c:v>43606</c:v>
                </c:pt>
                <c:pt idx="286">
                  <c:v>43605</c:v>
                </c:pt>
                <c:pt idx="287">
                  <c:v>43602</c:v>
                </c:pt>
                <c:pt idx="288">
                  <c:v>43601</c:v>
                </c:pt>
                <c:pt idx="289">
                  <c:v>43600</c:v>
                </c:pt>
                <c:pt idx="290">
                  <c:v>43599</c:v>
                </c:pt>
                <c:pt idx="291">
                  <c:v>43598</c:v>
                </c:pt>
                <c:pt idx="292">
                  <c:v>43595</c:v>
                </c:pt>
                <c:pt idx="293">
                  <c:v>43594</c:v>
                </c:pt>
                <c:pt idx="294">
                  <c:v>43593</c:v>
                </c:pt>
                <c:pt idx="295">
                  <c:v>43592</c:v>
                </c:pt>
                <c:pt idx="296">
                  <c:v>43588</c:v>
                </c:pt>
                <c:pt idx="297">
                  <c:v>43587</c:v>
                </c:pt>
                <c:pt idx="298">
                  <c:v>43586</c:v>
                </c:pt>
                <c:pt idx="299">
                  <c:v>43585</c:v>
                </c:pt>
                <c:pt idx="300">
                  <c:v>43584</c:v>
                </c:pt>
                <c:pt idx="301">
                  <c:v>43581</c:v>
                </c:pt>
                <c:pt idx="302">
                  <c:v>43580</c:v>
                </c:pt>
                <c:pt idx="303">
                  <c:v>43579</c:v>
                </c:pt>
                <c:pt idx="304">
                  <c:v>43578</c:v>
                </c:pt>
                <c:pt idx="305">
                  <c:v>43573</c:v>
                </c:pt>
                <c:pt idx="306">
                  <c:v>43572</c:v>
                </c:pt>
                <c:pt idx="307">
                  <c:v>43571</c:v>
                </c:pt>
                <c:pt idx="308">
                  <c:v>43570</c:v>
                </c:pt>
                <c:pt idx="309">
                  <c:v>43567</c:v>
                </c:pt>
                <c:pt idx="310">
                  <c:v>43566</c:v>
                </c:pt>
                <c:pt idx="311">
                  <c:v>43565</c:v>
                </c:pt>
                <c:pt idx="312">
                  <c:v>43564</c:v>
                </c:pt>
                <c:pt idx="313">
                  <c:v>43563</c:v>
                </c:pt>
                <c:pt idx="314">
                  <c:v>43560</c:v>
                </c:pt>
                <c:pt idx="315">
                  <c:v>43559</c:v>
                </c:pt>
                <c:pt idx="316">
                  <c:v>43558</c:v>
                </c:pt>
                <c:pt idx="317">
                  <c:v>43557</c:v>
                </c:pt>
                <c:pt idx="318">
                  <c:v>43556</c:v>
                </c:pt>
                <c:pt idx="319">
                  <c:v>43553</c:v>
                </c:pt>
                <c:pt idx="320">
                  <c:v>43552</c:v>
                </c:pt>
                <c:pt idx="321">
                  <c:v>43551</c:v>
                </c:pt>
                <c:pt idx="322">
                  <c:v>43550</c:v>
                </c:pt>
                <c:pt idx="323">
                  <c:v>43549</c:v>
                </c:pt>
                <c:pt idx="324">
                  <c:v>43546</c:v>
                </c:pt>
                <c:pt idx="325">
                  <c:v>43545</c:v>
                </c:pt>
                <c:pt idx="326">
                  <c:v>43544</c:v>
                </c:pt>
                <c:pt idx="327">
                  <c:v>43543</c:v>
                </c:pt>
                <c:pt idx="328">
                  <c:v>43542</c:v>
                </c:pt>
                <c:pt idx="329">
                  <c:v>43539</c:v>
                </c:pt>
                <c:pt idx="330">
                  <c:v>43538</c:v>
                </c:pt>
                <c:pt idx="331">
                  <c:v>43537</c:v>
                </c:pt>
                <c:pt idx="332">
                  <c:v>43536</c:v>
                </c:pt>
                <c:pt idx="333">
                  <c:v>43535</c:v>
                </c:pt>
                <c:pt idx="334">
                  <c:v>43532</c:v>
                </c:pt>
                <c:pt idx="335">
                  <c:v>43531</c:v>
                </c:pt>
                <c:pt idx="336">
                  <c:v>43530</c:v>
                </c:pt>
                <c:pt idx="337">
                  <c:v>43529</c:v>
                </c:pt>
                <c:pt idx="338">
                  <c:v>43528</c:v>
                </c:pt>
                <c:pt idx="339">
                  <c:v>43525</c:v>
                </c:pt>
                <c:pt idx="340">
                  <c:v>43524</c:v>
                </c:pt>
                <c:pt idx="341">
                  <c:v>43523</c:v>
                </c:pt>
                <c:pt idx="342">
                  <c:v>43522</c:v>
                </c:pt>
                <c:pt idx="343">
                  <c:v>43521</c:v>
                </c:pt>
                <c:pt idx="344">
                  <c:v>43518</c:v>
                </c:pt>
                <c:pt idx="345">
                  <c:v>43517</c:v>
                </c:pt>
                <c:pt idx="346">
                  <c:v>43516</c:v>
                </c:pt>
                <c:pt idx="347">
                  <c:v>43515</c:v>
                </c:pt>
                <c:pt idx="348">
                  <c:v>43514</c:v>
                </c:pt>
                <c:pt idx="349">
                  <c:v>43511</c:v>
                </c:pt>
                <c:pt idx="350">
                  <c:v>43510</c:v>
                </c:pt>
                <c:pt idx="351">
                  <c:v>43509</c:v>
                </c:pt>
                <c:pt idx="352">
                  <c:v>43508</c:v>
                </c:pt>
                <c:pt idx="353">
                  <c:v>43507</c:v>
                </c:pt>
                <c:pt idx="354">
                  <c:v>43504</c:v>
                </c:pt>
                <c:pt idx="355">
                  <c:v>43503</c:v>
                </c:pt>
                <c:pt idx="356">
                  <c:v>43502</c:v>
                </c:pt>
                <c:pt idx="357">
                  <c:v>43501</c:v>
                </c:pt>
                <c:pt idx="358">
                  <c:v>43500</c:v>
                </c:pt>
                <c:pt idx="359">
                  <c:v>43497</c:v>
                </c:pt>
                <c:pt idx="360">
                  <c:v>43496</c:v>
                </c:pt>
                <c:pt idx="361">
                  <c:v>43495</c:v>
                </c:pt>
                <c:pt idx="362">
                  <c:v>43494</c:v>
                </c:pt>
                <c:pt idx="363">
                  <c:v>43493</c:v>
                </c:pt>
                <c:pt idx="364">
                  <c:v>43490</c:v>
                </c:pt>
                <c:pt idx="365">
                  <c:v>43489</c:v>
                </c:pt>
                <c:pt idx="366">
                  <c:v>43488</c:v>
                </c:pt>
                <c:pt idx="367">
                  <c:v>43487</c:v>
                </c:pt>
                <c:pt idx="368">
                  <c:v>43486</c:v>
                </c:pt>
                <c:pt idx="369">
                  <c:v>43483</c:v>
                </c:pt>
                <c:pt idx="370">
                  <c:v>43482</c:v>
                </c:pt>
                <c:pt idx="371">
                  <c:v>43481</c:v>
                </c:pt>
                <c:pt idx="372">
                  <c:v>43480</c:v>
                </c:pt>
                <c:pt idx="373">
                  <c:v>43479</c:v>
                </c:pt>
                <c:pt idx="374">
                  <c:v>43476</c:v>
                </c:pt>
                <c:pt idx="375">
                  <c:v>43475</c:v>
                </c:pt>
                <c:pt idx="376">
                  <c:v>43474</c:v>
                </c:pt>
                <c:pt idx="377">
                  <c:v>43473</c:v>
                </c:pt>
                <c:pt idx="378">
                  <c:v>43472</c:v>
                </c:pt>
                <c:pt idx="379">
                  <c:v>43469</c:v>
                </c:pt>
                <c:pt idx="380">
                  <c:v>43468</c:v>
                </c:pt>
                <c:pt idx="381">
                  <c:v>43467</c:v>
                </c:pt>
                <c:pt idx="382">
                  <c:v>43465</c:v>
                </c:pt>
                <c:pt idx="383">
                  <c:v>43462</c:v>
                </c:pt>
                <c:pt idx="384">
                  <c:v>43461</c:v>
                </c:pt>
                <c:pt idx="385">
                  <c:v>43458</c:v>
                </c:pt>
                <c:pt idx="386">
                  <c:v>43455</c:v>
                </c:pt>
                <c:pt idx="387">
                  <c:v>43454</c:v>
                </c:pt>
                <c:pt idx="388">
                  <c:v>43453</c:v>
                </c:pt>
                <c:pt idx="389">
                  <c:v>43452</c:v>
                </c:pt>
                <c:pt idx="390">
                  <c:v>43451</c:v>
                </c:pt>
                <c:pt idx="391">
                  <c:v>43448</c:v>
                </c:pt>
                <c:pt idx="392">
                  <c:v>43447</c:v>
                </c:pt>
                <c:pt idx="393">
                  <c:v>43446</c:v>
                </c:pt>
                <c:pt idx="394">
                  <c:v>43445</c:v>
                </c:pt>
                <c:pt idx="395">
                  <c:v>43444</c:v>
                </c:pt>
                <c:pt idx="396">
                  <c:v>43441</c:v>
                </c:pt>
                <c:pt idx="397">
                  <c:v>43440</c:v>
                </c:pt>
                <c:pt idx="398">
                  <c:v>43439</c:v>
                </c:pt>
                <c:pt idx="399">
                  <c:v>43438</c:v>
                </c:pt>
                <c:pt idx="400">
                  <c:v>43437</c:v>
                </c:pt>
                <c:pt idx="401">
                  <c:v>43434</c:v>
                </c:pt>
                <c:pt idx="402">
                  <c:v>43433</c:v>
                </c:pt>
                <c:pt idx="403">
                  <c:v>43432</c:v>
                </c:pt>
                <c:pt idx="404">
                  <c:v>43431</c:v>
                </c:pt>
                <c:pt idx="405">
                  <c:v>43430</c:v>
                </c:pt>
                <c:pt idx="406">
                  <c:v>43427</c:v>
                </c:pt>
                <c:pt idx="407">
                  <c:v>43426</c:v>
                </c:pt>
                <c:pt idx="408">
                  <c:v>43425</c:v>
                </c:pt>
                <c:pt idx="409">
                  <c:v>43424</c:v>
                </c:pt>
                <c:pt idx="410">
                  <c:v>43423</c:v>
                </c:pt>
                <c:pt idx="411">
                  <c:v>43420</c:v>
                </c:pt>
                <c:pt idx="412">
                  <c:v>43419</c:v>
                </c:pt>
                <c:pt idx="413">
                  <c:v>43418</c:v>
                </c:pt>
                <c:pt idx="414">
                  <c:v>43417</c:v>
                </c:pt>
                <c:pt idx="415">
                  <c:v>43416</c:v>
                </c:pt>
                <c:pt idx="416">
                  <c:v>43413</c:v>
                </c:pt>
                <c:pt idx="417">
                  <c:v>43412</c:v>
                </c:pt>
                <c:pt idx="418">
                  <c:v>43411</c:v>
                </c:pt>
                <c:pt idx="419">
                  <c:v>43410</c:v>
                </c:pt>
                <c:pt idx="420">
                  <c:v>43409</c:v>
                </c:pt>
                <c:pt idx="421">
                  <c:v>43406</c:v>
                </c:pt>
                <c:pt idx="422">
                  <c:v>43405</c:v>
                </c:pt>
                <c:pt idx="423">
                  <c:v>43404</c:v>
                </c:pt>
                <c:pt idx="424">
                  <c:v>43403</c:v>
                </c:pt>
                <c:pt idx="425">
                  <c:v>43402</c:v>
                </c:pt>
                <c:pt idx="426">
                  <c:v>43399</c:v>
                </c:pt>
                <c:pt idx="427">
                  <c:v>43398</c:v>
                </c:pt>
                <c:pt idx="428">
                  <c:v>43397</c:v>
                </c:pt>
                <c:pt idx="429">
                  <c:v>43396</c:v>
                </c:pt>
                <c:pt idx="430">
                  <c:v>43395</c:v>
                </c:pt>
                <c:pt idx="431">
                  <c:v>43392</c:v>
                </c:pt>
                <c:pt idx="432">
                  <c:v>43391</c:v>
                </c:pt>
                <c:pt idx="433">
                  <c:v>43390</c:v>
                </c:pt>
                <c:pt idx="434">
                  <c:v>43389</c:v>
                </c:pt>
                <c:pt idx="435">
                  <c:v>43388</c:v>
                </c:pt>
                <c:pt idx="436">
                  <c:v>43385</c:v>
                </c:pt>
                <c:pt idx="437">
                  <c:v>43384</c:v>
                </c:pt>
                <c:pt idx="438">
                  <c:v>43383</c:v>
                </c:pt>
                <c:pt idx="439">
                  <c:v>43382</c:v>
                </c:pt>
                <c:pt idx="440">
                  <c:v>43381</c:v>
                </c:pt>
                <c:pt idx="441">
                  <c:v>43378</c:v>
                </c:pt>
                <c:pt idx="442">
                  <c:v>43377</c:v>
                </c:pt>
                <c:pt idx="443">
                  <c:v>43376</c:v>
                </c:pt>
                <c:pt idx="444">
                  <c:v>43375</c:v>
                </c:pt>
                <c:pt idx="445">
                  <c:v>43374</c:v>
                </c:pt>
                <c:pt idx="446">
                  <c:v>43371</c:v>
                </c:pt>
                <c:pt idx="447">
                  <c:v>43370</c:v>
                </c:pt>
                <c:pt idx="448">
                  <c:v>43369</c:v>
                </c:pt>
                <c:pt idx="449">
                  <c:v>43368</c:v>
                </c:pt>
                <c:pt idx="450">
                  <c:v>43367</c:v>
                </c:pt>
                <c:pt idx="451">
                  <c:v>43364</c:v>
                </c:pt>
                <c:pt idx="452">
                  <c:v>43363</c:v>
                </c:pt>
                <c:pt idx="453">
                  <c:v>43362</c:v>
                </c:pt>
                <c:pt idx="454">
                  <c:v>43361</c:v>
                </c:pt>
                <c:pt idx="455">
                  <c:v>43360</c:v>
                </c:pt>
                <c:pt idx="456">
                  <c:v>43357</c:v>
                </c:pt>
                <c:pt idx="457">
                  <c:v>43356</c:v>
                </c:pt>
                <c:pt idx="458">
                  <c:v>43355</c:v>
                </c:pt>
                <c:pt idx="459">
                  <c:v>43354</c:v>
                </c:pt>
                <c:pt idx="460">
                  <c:v>43353</c:v>
                </c:pt>
                <c:pt idx="461">
                  <c:v>43350</c:v>
                </c:pt>
                <c:pt idx="462">
                  <c:v>43349</c:v>
                </c:pt>
                <c:pt idx="463">
                  <c:v>43348</c:v>
                </c:pt>
                <c:pt idx="464">
                  <c:v>43347</c:v>
                </c:pt>
                <c:pt idx="465">
                  <c:v>43346</c:v>
                </c:pt>
                <c:pt idx="466">
                  <c:v>43343</c:v>
                </c:pt>
                <c:pt idx="467">
                  <c:v>43342</c:v>
                </c:pt>
                <c:pt idx="468">
                  <c:v>43341</c:v>
                </c:pt>
                <c:pt idx="469">
                  <c:v>43340</c:v>
                </c:pt>
                <c:pt idx="470">
                  <c:v>43336</c:v>
                </c:pt>
                <c:pt idx="471">
                  <c:v>43335</c:v>
                </c:pt>
                <c:pt idx="472">
                  <c:v>43334</c:v>
                </c:pt>
                <c:pt idx="473">
                  <c:v>43333</c:v>
                </c:pt>
                <c:pt idx="474">
                  <c:v>43332</c:v>
                </c:pt>
                <c:pt idx="475">
                  <c:v>43329</c:v>
                </c:pt>
                <c:pt idx="476">
                  <c:v>43328</c:v>
                </c:pt>
                <c:pt idx="477">
                  <c:v>43327</c:v>
                </c:pt>
                <c:pt idx="478">
                  <c:v>43326</c:v>
                </c:pt>
                <c:pt idx="479">
                  <c:v>43325</c:v>
                </c:pt>
                <c:pt idx="480">
                  <c:v>43322</c:v>
                </c:pt>
                <c:pt idx="481">
                  <c:v>43321</c:v>
                </c:pt>
                <c:pt idx="482">
                  <c:v>43320</c:v>
                </c:pt>
                <c:pt idx="483">
                  <c:v>43319</c:v>
                </c:pt>
                <c:pt idx="484">
                  <c:v>43318</c:v>
                </c:pt>
                <c:pt idx="485">
                  <c:v>43315</c:v>
                </c:pt>
                <c:pt idx="486">
                  <c:v>43314</c:v>
                </c:pt>
                <c:pt idx="487">
                  <c:v>43313</c:v>
                </c:pt>
                <c:pt idx="488">
                  <c:v>43312</c:v>
                </c:pt>
                <c:pt idx="489">
                  <c:v>43311</c:v>
                </c:pt>
                <c:pt idx="490">
                  <c:v>43308</c:v>
                </c:pt>
                <c:pt idx="491">
                  <c:v>43307</c:v>
                </c:pt>
                <c:pt idx="492">
                  <c:v>43306</c:v>
                </c:pt>
                <c:pt idx="493">
                  <c:v>43305</c:v>
                </c:pt>
                <c:pt idx="494">
                  <c:v>43304</c:v>
                </c:pt>
                <c:pt idx="495">
                  <c:v>43301</c:v>
                </c:pt>
                <c:pt idx="496">
                  <c:v>43300</c:v>
                </c:pt>
                <c:pt idx="497">
                  <c:v>43299</c:v>
                </c:pt>
                <c:pt idx="498">
                  <c:v>43298</c:v>
                </c:pt>
                <c:pt idx="499">
                  <c:v>43297</c:v>
                </c:pt>
              </c:numCache>
            </c:numRef>
          </c:cat>
          <c:val>
            <c:numRef>
              <c:f>ex!$L$64:$SQ$64</c:f>
              <c:numCache>
                <c:formatCode>0</c:formatCode>
                <c:ptCount val="500"/>
                <c:pt idx="0">
                  <c:v>-68.668000000000006</c:v>
                </c:pt>
                <c:pt idx="1">
                  <c:v>-52.012</c:v>
                </c:pt>
                <c:pt idx="2">
                  <c:v>-48.564999999999998</c:v>
                </c:pt>
                <c:pt idx="3">
                  <c:v>-33.138000000000005</c:v>
                </c:pt>
                <c:pt idx="4">
                  <c:v>-25.133999999999986</c:v>
                </c:pt>
                <c:pt idx="5">
                  <c:v>-16.532999999999987</c:v>
                </c:pt>
                <c:pt idx="6">
                  <c:v>-8.8549999999999613</c:v>
                </c:pt>
                <c:pt idx="7">
                  <c:v>-7.2139999999999986</c:v>
                </c:pt>
                <c:pt idx="8">
                  <c:v>-12.16500000000002</c:v>
                </c:pt>
                <c:pt idx="9">
                  <c:v>9.1800000000000068</c:v>
                </c:pt>
                <c:pt idx="10">
                  <c:v>5.4019999999999868</c:v>
                </c:pt>
                <c:pt idx="11">
                  <c:v>15.836999999999989</c:v>
                </c:pt>
                <c:pt idx="12">
                  <c:v>-4.2610000000000241</c:v>
                </c:pt>
                <c:pt idx="13">
                  <c:v>-47.462999999999994</c:v>
                </c:pt>
                <c:pt idx="14">
                  <c:v>-3.8109999999999786</c:v>
                </c:pt>
                <c:pt idx="15">
                  <c:v>-9.7439999999999998</c:v>
                </c:pt>
                <c:pt idx="16">
                  <c:v>-18.390000000000015</c:v>
                </c:pt>
                <c:pt idx="17">
                  <c:v>-36.823000000000008</c:v>
                </c:pt>
                <c:pt idx="18">
                  <c:v>-70.286000000000016</c:v>
                </c:pt>
                <c:pt idx="19">
                  <c:v>-124.33200000000001</c:v>
                </c:pt>
                <c:pt idx="20">
                  <c:v>-137.32599999999999</c:v>
                </c:pt>
                <c:pt idx="21">
                  <c:v>-89.947000000000017</c:v>
                </c:pt>
                <c:pt idx="22">
                  <c:v>-74.995000000000005</c:v>
                </c:pt>
                <c:pt idx="23">
                  <c:v>-57.759999999999991</c:v>
                </c:pt>
                <c:pt idx="24">
                  <c:v>-60.623999999999995</c:v>
                </c:pt>
                <c:pt idx="25">
                  <c:v>-67.185000000000002</c:v>
                </c:pt>
                <c:pt idx="26">
                  <c:v>-79.651999999999987</c:v>
                </c:pt>
                <c:pt idx="27">
                  <c:v>-114.97400000000002</c:v>
                </c:pt>
                <c:pt idx="28">
                  <c:v>-100.87799999999999</c:v>
                </c:pt>
                <c:pt idx="29">
                  <c:v>-105.465</c:v>
                </c:pt>
                <c:pt idx="30">
                  <c:v>-77.856999999999999</c:v>
                </c:pt>
                <c:pt idx="31">
                  <c:v>-74.146999999999991</c:v>
                </c:pt>
                <c:pt idx="32">
                  <c:v>-53.962999999999965</c:v>
                </c:pt>
                <c:pt idx="33">
                  <c:v>-21.76400000000001</c:v>
                </c:pt>
                <c:pt idx="34">
                  <c:v>37.704000000000008</c:v>
                </c:pt>
                <c:pt idx="35">
                  <c:v>52.697999999999979</c:v>
                </c:pt>
                <c:pt idx="36">
                  <c:v>71.605999999999995</c:v>
                </c:pt>
                <c:pt idx="37">
                  <c:v>41.615000000000009</c:v>
                </c:pt>
                <c:pt idx="38">
                  <c:v>32.482000000000028</c:v>
                </c:pt>
                <c:pt idx="39">
                  <c:v>39.487000000000023</c:v>
                </c:pt>
                <c:pt idx="40">
                  <c:v>32.802999999999997</c:v>
                </c:pt>
                <c:pt idx="41">
                  <c:v>55.864000000000033</c:v>
                </c:pt>
                <c:pt idx="42">
                  <c:v>82.521999999999991</c:v>
                </c:pt>
                <c:pt idx="43">
                  <c:v>109.76999999999998</c:v>
                </c:pt>
                <c:pt idx="44">
                  <c:v>141.43</c:v>
                </c:pt>
                <c:pt idx="45">
                  <c:v>101.92199999999997</c:v>
                </c:pt>
                <c:pt idx="46">
                  <c:v>104.577</c:v>
                </c:pt>
                <c:pt idx="47">
                  <c:v>43.543000000000006</c:v>
                </c:pt>
                <c:pt idx="48">
                  <c:v>-11.539000000000016</c:v>
                </c:pt>
                <c:pt idx="49">
                  <c:v>29.481000000000051</c:v>
                </c:pt>
                <c:pt idx="50">
                  <c:v>56.073999999999955</c:v>
                </c:pt>
                <c:pt idx="51">
                  <c:v>197.47200000000004</c:v>
                </c:pt>
                <c:pt idx="52">
                  <c:v>229.49899999999997</c:v>
                </c:pt>
                <c:pt idx="53">
                  <c:v>20.559999999999945</c:v>
                </c:pt>
                <c:pt idx="54">
                  <c:v>-78.697000000000003</c:v>
                </c:pt>
                <c:pt idx="55">
                  <c:v>-81.269000000000005</c:v>
                </c:pt>
                <c:pt idx="56">
                  <c:v>-126.60599999999997</c:v>
                </c:pt>
                <c:pt idx="57">
                  <c:v>-140.91</c:v>
                </c:pt>
                <c:pt idx="58">
                  <c:v>-115.34300000000002</c:v>
                </c:pt>
                <c:pt idx="59">
                  <c:v>-80.342000000000013</c:v>
                </c:pt>
                <c:pt idx="60">
                  <c:v>-57.021999999999991</c:v>
                </c:pt>
                <c:pt idx="61">
                  <c:v>-29.343000000000018</c:v>
                </c:pt>
                <c:pt idx="62">
                  <c:v>-34.548000000000002</c:v>
                </c:pt>
                <c:pt idx="63">
                  <c:v>-34.974999999999966</c:v>
                </c:pt>
                <c:pt idx="64">
                  <c:v>-45.731999999999971</c:v>
                </c:pt>
                <c:pt idx="65">
                  <c:v>-52.155999999999949</c:v>
                </c:pt>
                <c:pt idx="66">
                  <c:v>-54.658000000000015</c:v>
                </c:pt>
                <c:pt idx="67">
                  <c:v>-73.394999999999982</c:v>
                </c:pt>
                <c:pt idx="68">
                  <c:v>-33.718000000000018</c:v>
                </c:pt>
                <c:pt idx="69">
                  <c:v>10.269000000000005</c:v>
                </c:pt>
                <c:pt idx="70">
                  <c:v>132.959</c:v>
                </c:pt>
                <c:pt idx="71">
                  <c:v>151.88</c:v>
                </c:pt>
                <c:pt idx="72">
                  <c:v>159.42400000000004</c:v>
                </c:pt>
                <c:pt idx="73">
                  <c:v>221.66800000000001</c:v>
                </c:pt>
                <c:pt idx="74">
                  <c:v>244.51200000000006</c:v>
                </c:pt>
                <c:pt idx="75">
                  <c:v>197.24700000000001</c:v>
                </c:pt>
                <c:pt idx="76">
                  <c:v>170.89400000000001</c:v>
                </c:pt>
                <c:pt idx="77">
                  <c:v>38.538999999999987</c:v>
                </c:pt>
                <c:pt idx="78">
                  <c:v>19.02800000000002</c:v>
                </c:pt>
                <c:pt idx="79">
                  <c:v>-42.14500000000001</c:v>
                </c:pt>
                <c:pt idx="80">
                  <c:v>-36.611999999999995</c:v>
                </c:pt>
                <c:pt idx="81">
                  <c:v>-11.297000000000025</c:v>
                </c:pt>
                <c:pt idx="82">
                  <c:v>-59.577000000000012</c:v>
                </c:pt>
                <c:pt idx="83">
                  <c:v>-78.872000000000014</c:v>
                </c:pt>
                <c:pt idx="84">
                  <c:v>-82.65100000000001</c:v>
                </c:pt>
                <c:pt idx="85">
                  <c:v>-85.016999999999996</c:v>
                </c:pt>
                <c:pt idx="86">
                  <c:v>-77.795999999999992</c:v>
                </c:pt>
                <c:pt idx="87">
                  <c:v>-70.01400000000001</c:v>
                </c:pt>
                <c:pt idx="88">
                  <c:v>-70.292000000000002</c:v>
                </c:pt>
                <c:pt idx="89">
                  <c:v>-71.218999999999994</c:v>
                </c:pt>
                <c:pt idx="90">
                  <c:v>-75.051999999999992</c:v>
                </c:pt>
                <c:pt idx="91">
                  <c:v>-80.3</c:v>
                </c:pt>
                <c:pt idx="92">
                  <c:v>-76.949999999999989</c:v>
                </c:pt>
                <c:pt idx="93">
                  <c:v>-77.628999999999991</c:v>
                </c:pt>
                <c:pt idx="94">
                  <c:v>-77.963999999999999</c:v>
                </c:pt>
                <c:pt idx="95">
                  <c:v>-75.842999999999989</c:v>
                </c:pt>
                <c:pt idx="96">
                  <c:v>-75.957999999999998</c:v>
                </c:pt>
                <c:pt idx="97">
                  <c:v>-77.061000000000007</c:v>
                </c:pt>
                <c:pt idx="98">
                  <c:v>-57.337999999999994</c:v>
                </c:pt>
                <c:pt idx="99">
                  <c:v>-73.543000000000006</c:v>
                </c:pt>
                <c:pt idx="100">
                  <c:v>-75.948000000000008</c:v>
                </c:pt>
                <c:pt idx="101">
                  <c:v>-79.227999999999994</c:v>
                </c:pt>
                <c:pt idx="102">
                  <c:v>-77.421999999999997</c:v>
                </c:pt>
                <c:pt idx="103">
                  <c:v>-74.501000000000005</c:v>
                </c:pt>
                <c:pt idx="104">
                  <c:v>-73.935000000000002</c:v>
                </c:pt>
                <c:pt idx="105">
                  <c:v>-77.385999999999996</c:v>
                </c:pt>
                <c:pt idx="106">
                  <c:v>-77.779000000000011</c:v>
                </c:pt>
                <c:pt idx="107">
                  <c:v>-78.99799999999999</c:v>
                </c:pt>
                <c:pt idx="108">
                  <c:v>-76.480999999999995</c:v>
                </c:pt>
                <c:pt idx="109">
                  <c:v>-76.871999999999986</c:v>
                </c:pt>
                <c:pt idx="110">
                  <c:v>-71.947000000000003</c:v>
                </c:pt>
                <c:pt idx="111">
                  <c:v>-71.879000000000005</c:v>
                </c:pt>
                <c:pt idx="112">
                  <c:v>-69.355999999999995</c:v>
                </c:pt>
                <c:pt idx="113">
                  <c:v>-69.855999999999995</c:v>
                </c:pt>
                <c:pt idx="114">
                  <c:v>-66.863</c:v>
                </c:pt>
                <c:pt idx="115">
                  <c:v>-65.574000000000012</c:v>
                </c:pt>
                <c:pt idx="116">
                  <c:v>-65.109000000000009</c:v>
                </c:pt>
                <c:pt idx="117">
                  <c:v>-69.570000000000007</c:v>
                </c:pt>
                <c:pt idx="118">
                  <c:v>-69.856999999999999</c:v>
                </c:pt>
                <c:pt idx="119">
                  <c:v>-70.988</c:v>
                </c:pt>
                <c:pt idx="120">
                  <c:v>-69.492000000000004</c:v>
                </c:pt>
                <c:pt idx="121">
                  <c:v>-68.105000000000004</c:v>
                </c:pt>
                <c:pt idx="122">
                  <c:v>-69.388000000000005</c:v>
                </c:pt>
                <c:pt idx="123">
                  <c:v>-68.725999999999999</c:v>
                </c:pt>
                <c:pt idx="124">
                  <c:v>-69.284999999999997</c:v>
                </c:pt>
                <c:pt idx="125">
                  <c:v>-75.706000000000017</c:v>
                </c:pt>
                <c:pt idx="126">
                  <c:v>-75.264999999999986</c:v>
                </c:pt>
                <c:pt idx="127">
                  <c:v>-79.074000000000012</c:v>
                </c:pt>
                <c:pt idx="128">
                  <c:v>-75.277999999999992</c:v>
                </c:pt>
                <c:pt idx="129">
                  <c:v>-72.653999999999996</c:v>
                </c:pt>
                <c:pt idx="130">
                  <c:v>-69.814999999999998</c:v>
                </c:pt>
                <c:pt idx="131">
                  <c:v>-73.828000000000003</c:v>
                </c:pt>
                <c:pt idx="132">
                  <c:v>-74.865000000000009</c:v>
                </c:pt>
                <c:pt idx="133">
                  <c:v>-71.61699999999999</c:v>
                </c:pt>
                <c:pt idx="134">
                  <c:v>-73.11</c:v>
                </c:pt>
                <c:pt idx="135">
                  <c:v>-69.66</c:v>
                </c:pt>
                <c:pt idx="136">
                  <c:v>-67.844999999999999</c:v>
                </c:pt>
                <c:pt idx="137">
                  <c:v>-71.324000000000012</c:v>
                </c:pt>
                <c:pt idx="138">
                  <c:v>-69.619</c:v>
                </c:pt>
                <c:pt idx="139">
                  <c:v>-69.688999999999993</c:v>
                </c:pt>
                <c:pt idx="140">
                  <c:v>-69.14500000000001</c:v>
                </c:pt>
                <c:pt idx="141">
                  <c:v>-69.671000000000006</c:v>
                </c:pt>
                <c:pt idx="142">
                  <c:v>-67.63</c:v>
                </c:pt>
                <c:pt idx="143">
                  <c:v>-66.960999999999984</c:v>
                </c:pt>
                <c:pt idx="144">
                  <c:v>-67.480000000000018</c:v>
                </c:pt>
                <c:pt idx="145">
                  <c:v>-66.568999999999988</c:v>
                </c:pt>
                <c:pt idx="146">
                  <c:v>-67.566999999999993</c:v>
                </c:pt>
                <c:pt idx="147">
                  <c:v>-88.719000000000008</c:v>
                </c:pt>
                <c:pt idx="148">
                  <c:v>-65.373999999999995</c:v>
                </c:pt>
                <c:pt idx="149">
                  <c:v>-69.206999999999994</c:v>
                </c:pt>
                <c:pt idx="150">
                  <c:v>-70.063000000000002</c:v>
                </c:pt>
                <c:pt idx="151">
                  <c:v>-71.683000000000007</c:v>
                </c:pt>
                <c:pt idx="152">
                  <c:v>-72.679999999999978</c:v>
                </c:pt>
                <c:pt idx="153">
                  <c:v>-72.031000000000006</c:v>
                </c:pt>
                <c:pt idx="154">
                  <c:v>-72.374000000000009</c:v>
                </c:pt>
                <c:pt idx="155">
                  <c:v>-71.196000000000012</c:v>
                </c:pt>
                <c:pt idx="156">
                  <c:v>-74.204999999999984</c:v>
                </c:pt>
                <c:pt idx="157">
                  <c:v>-76.331999999999994</c:v>
                </c:pt>
                <c:pt idx="158">
                  <c:v>-75.701999999999984</c:v>
                </c:pt>
                <c:pt idx="159">
                  <c:v>-75.478000000000009</c:v>
                </c:pt>
                <c:pt idx="160">
                  <c:v>-75.52</c:v>
                </c:pt>
                <c:pt idx="161">
                  <c:v>-74.27000000000001</c:v>
                </c:pt>
                <c:pt idx="162">
                  <c:v>-72.262000000000015</c:v>
                </c:pt>
                <c:pt idx="163">
                  <c:v>-71.177999999999997</c:v>
                </c:pt>
                <c:pt idx="164">
                  <c:v>-72.430999999999997</c:v>
                </c:pt>
                <c:pt idx="165">
                  <c:v>-73.531000000000006</c:v>
                </c:pt>
                <c:pt idx="166">
                  <c:v>-75.885999999999996</c:v>
                </c:pt>
                <c:pt idx="167">
                  <c:v>-72.669999999999987</c:v>
                </c:pt>
                <c:pt idx="168">
                  <c:v>-75.51100000000001</c:v>
                </c:pt>
                <c:pt idx="169">
                  <c:v>-77.262</c:v>
                </c:pt>
                <c:pt idx="170">
                  <c:v>-78.734999999999985</c:v>
                </c:pt>
                <c:pt idx="171">
                  <c:v>-75.460000000000008</c:v>
                </c:pt>
                <c:pt idx="172">
                  <c:v>-74.452999999999989</c:v>
                </c:pt>
                <c:pt idx="173">
                  <c:v>-73.227000000000004</c:v>
                </c:pt>
                <c:pt idx="174">
                  <c:v>-74.278999999999996</c:v>
                </c:pt>
                <c:pt idx="175">
                  <c:v>-74.61099999999999</c:v>
                </c:pt>
                <c:pt idx="176">
                  <c:v>-74.227000000000004</c:v>
                </c:pt>
                <c:pt idx="177">
                  <c:v>-70.756</c:v>
                </c:pt>
                <c:pt idx="178">
                  <c:v>-67.147000000000006</c:v>
                </c:pt>
                <c:pt idx="179">
                  <c:v>-69.039999999999992</c:v>
                </c:pt>
                <c:pt idx="180">
                  <c:v>-69.448999999999998</c:v>
                </c:pt>
                <c:pt idx="181">
                  <c:v>-64.003999999999991</c:v>
                </c:pt>
                <c:pt idx="182">
                  <c:v>-64.539000000000016</c:v>
                </c:pt>
                <c:pt idx="183">
                  <c:v>-64.548000000000002</c:v>
                </c:pt>
                <c:pt idx="184">
                  <c:v>-63.370999999999995</c:v>
                </c:pt>
                <c:pt idx="185">
                  <c:v>-63.771000000000001</c:v>
                </c:pt>
                <c:pt idx="186">
                  <c:v>-66.785000000000011</c:v>
                </c:pt>
                <c:pt idx="187">
                  <c:v>-69.897999999999996</c:v>
                </c:pt>
                <c:pt idx="188">
                  <c:v>-70.910000000000011</c:v>
                </c:pt>
                <c:pt idx="189">
                  <c:v>-73.539000000000001</c:v>
                </c:pt>
                <c:pt idx="190">
                  <c:v>-72.987000000000009</c:v>
                </c:pt>
                <c:pt idx="191">
                  <c:v>-71.795999999999992</c:v>
                </c:pt>
                <c:pt idx="192">
                  <c:v>-74.706000000000017</c:v>
                </c:pt>
                <c:pt idx="193">
                  <c:v>-73.805999999999997</c:v>
                </c:pt>
                <c:pt idx="194">
                  <c:v>-73.899999999999991</c:v>
                </c:pt>
                <c:pt idx="195">
                  <c:v>-78.004000000000005</c:v>
                </c:pt>
                <c:pt idx="196">
                  <c:v>-78.908999999999992</c:v>
                </c:pt>
                <c:pt idx="197">
                  <c:v>-81.238</c:v>
                </c:pt>
                <c:pt idx="198">
                  <c:v>-81.47699999999999</c:v>
                </c:pt>
                <c:pt idx="199">
                  <c:v>-78.22399999999999</c:v>
                </c:pt>
                <c:pt idx="200">
                  <c:v>-77.931999999999988</c:v>
                </c:pt>
                <c:pt idx="201">
                  <c:v>-79.708000000000013</c:v>
                </c:pt>
                <c:pt idx="202">
                  <c:v>-75.937999999999988</c:v>
                </c:pt>
                <c:pt idx="203">
                  <c:v>-73.544999999999987</c:v>
                </c:pt>
                <c:pt idx="204">
                  <c:v>-69.257000000000005</c:v>
                </c:pt>
                <c:pt idx="205">
                  <c:v>-73.103000000000009</c:v>
                </c:pt>
                <c:pt idx="206">
                  <c:v>-78.643000000000015</c:v>
                </c:pt>
                <c:pt idx="207">
                  <c:v>-77.894999999999996</c:v>
                </c:pt>
                <c:pt idx="208">
                  <c:v>-83.453999999999994</c:v>
                </c:pt>
                <c:pt idx="209">
                  <c:v>-85.338000000000008</c:v>
                </c:pt>
                <c:pt idx="210">
                  <c:v>-84.544000000000011</c:v>
                </c:pt>
                <c:pt idx="211">
                  <c:v>-85.542999999999992</c:v>
                </c:pt>
                <c:pt idx="212">
                  <c:v>-89.696999999999989</c:v>
                </c:pt>
                <c:pt idx="213">
                  <c:v>-90.519999999999982</c:v>
                </c:pt>
                <c:pt idx="214">
                  <c:v>-94.993999999999986</c:v>
                </c:pt>
                <c:pt idx="215">
                  <c:v>-95.664999999999992</c:v>
                </c:pt>
                <c:pt idx="216">
                  <c:v>-98.399000000000001</c:v>
                </c:pt>
                <c:pt idx="217">
                  <c:v>-95.947999999999979</c:v>
                </c:pt>
                <c:pt idx="218">
                  <c:v>-93.557000000000002</c:v>
                </c:pt>
                <c:pt idx="219">
                  <c:v>-90.641999999999996</c:v>
                </c:pt>
                <c:pt idx="220">
                  <c:v>-91.840999999999994</c:v>
                </c:pt>
                <c:pt idx="221">
                  <c:v>-95.436999999999998</c:v>
                </c:pt>
                <c:pt idx="222">
                  <c:v>-93.131000000000014</c:v>
                </c:pt>
                <c:pt idx="223">
                  <c:v>-89.259999999999991</c:v>
                </c:pt>
                <c:pt idx="224">
                  <c:v>-89.815999999999988</c:v>
                </c:pt>
                <c:pt idx="225">
                  <c:v>-88.628000000000014</c:v>
                </c:pt>
                <c:pt idx="226">
                  <c:v>-84.913999999999987</c:v>
                </c:pt>
                <c:pt idx="227">
                  <c:v>-78.252999999999986</c:v>
                </c:pt>
                <c:pt idx="228">
                  <c:v>-83.557000000000016</c:v>
                </c:pt>
                <c:pt idx="229">
                  <c:v>-83.771000000000001</c:v>
                </c:pt>
                <c:pt idx="230">
                  <c:v>-85.99</c:v>
                </c:pt>
                <c:pt idx="231">
                  <c:v>-86.173000000000002</c:v>
                </c:pt>
                <c:pt idx="232">
                  <c:v>-85.018999999999991</c:v>
                </c:pt>
                <c:pt idx="233">
                  <c:v>-79.186999999999998</c:v>
                </c:pt>
                <c:pt idx="234">
                  <c:v>-83.536000000000001</c:v>
                </c:pt>
                <c:pt idx="235">
                  <c:v>-84.344999999999985</c:v>
                </c:pt>
                <c:pt idx="236">
                  <c:v>-81.153000000000006</c:v>
                </c:pt>
                <c:pt idx="237">
                  <c:v>-81.641000000000005</c:v>
                </c:pt>
                <c:pt idx="238">
                  <c:v>-81.62</c:v>
                </c:pt>
                <c:pt idx="239">
                  <c:v>-77.676000000000016</c:v>
                </c:pt>
                <c:pt idx="240">
                  <c:v>-78.032999999999987</c:v>
                </c:pt>
                <c:pt idx="241">
                  <c:v>-80.593000000000004</c:v>
                </c:pt>
                <c:pt idx="242">
                  <c:v>-81.885000000000005</c:v>
                </c:pt>
                <c:pt idx="243">
                  <c:v>-82.87</c:v>
                </c:pt>
                <c:pt idx="244">
                  <c:v>-78.746000000000009</c:v>
                </c:pt>
                <c:pt idx="245">
                  <c:v>-79.285999999999987</c:v>
                </c:pt>
                <c:pt idx="246">
                  <c:v>-76.697999999999993</c:v>
                </c:pt>
                <c:pt idx="247">
                  <c:v>-73.281000000000006</c:v>
                </c:pt>
                <c:pt idx="248">
                  <c:v>-73.239999999999995</c:v>
                </c:pt>
                <c:pt idx="249">
                  <c:v>-70.915999999999997</c:v>
                </c:pt>
                <c:pt idx="250">
                  <c:v>-71.804000000000002</c:v>
                </c:pt>
                <c:pt idx="251">
                  <c:v>-75.941000000000017</c:v>
                </c:pt>
                <c:pt idx="252">
                  <c:v>-78.201000000000008</c:v>
                </c:pt>
                <c:pt idx="253">
                  <c:v>-82.389999999999986</c:v>
                </c:pt>
                <c:pt idx="254">
                  <c:v>-81.72399999999999</c:v>
                </c:pt>
                <c:pt idx="255">
                  <c:v>-86.878000000000014</c:v>
                </c:pt>
                <c:pt idx="256">
                  <c:v>-90.445000000000007</c:v>
                </c:pt>
                <c:pt idx="257">
                  <c:v>-95.572000000000003</c:v>
                </c:pt>
                <c:pt idx="258">
                  <c:v>-98.707000000000008</c:v>
                </c:pt>
                <c:pt idx="259">
                  <c:v>-97.834999999999994</c:v>
                </c:pt>
                <c:pt idx="260">
                  <c:v>-100.52899999999998</c:v>
                </c:pt>
                <c:pt idx="261">
                  <c:v>-101.03400000000001</c:v>
                </c:pt>
                <c:pt idx="262">
                  <c:v>-106.73699999999999</c:v>
                </c:pt>
                <c:pt idx="263">
                  <c:v>-103.41900000000001</c:v>
                </c:pt>
                <c:pt idx="264">
                  <c:v>-104.083</c:v>
                </c:pt>
                <c:pt idx="265">
                  <c:v>-105.083</c:v>
                </c:pt>
                <c:pt idx="266">
                  <c:v>-108.56199999999998</c:v>
                </c:pt>
                <c:pt idx="267">
                  <c:v>-117.755</c:v>
                </c:pt>
                <c:pt idx="268">
                  <c:v>-122.319</c:v>
                </c:pt>
                <c:pt idx="269">
                  <c:v>-122.47399999999999</c:v>
                </c:pt>
                <c:pt idx="270">
                  <c:v>-123.06799999999998</c:v>
                </c:pt>
                <c:pt idx="271">
                  <c:v>-121.94399999999999</c:v>
                </c:pt>
                <c:pt idx="272">
                  <c:v>-121.75099999999999</c:v>
                </c:pt>
                <c:pt idx="273">
                  <c:v>-121.74900000000001</c:v>
                </c:pt>
                <c:pt idx="274">
                  <c:v>-127.242</c:v>
                </c:pt>
                <c:pt idx="275">
                  <c:v>-126.447</c:v>
                </c:pt>
                <c:pt idx="276">
                  <c:v>-125.895</c:v>
                </c:pt>
                <c:pt idx="277">
                  <c:v>-117.16300000000001</c:v>
                </c:pt>
                <c:pt idx="278">
                  <c:v>-111.462</c:v>
                </c:pt>
                <c:pt idx="279">
                  <c:v>-111.00199999999998</c:v>
                </c:pt>
                <c:pt idx="280">
                  <c:v>-109.702</c:v>
                </c:pt>
                <c:pt idx="281">
                  <c:v>-110.413</c:v>
                </c:pt>
                <c:pt idx="282">
                  <c:v>-111.32499999999999</c:v>
                </c:pt>
                <c:pt idx="283">
                  <c:v>-109.72399999999999</c:v>
                </c:pt>
                <c:pt idx="284">
                  <c:v>-109.40400000000001</c:v>
                </c:pt>
                <c:pt idx="285">
                  <c:v>-109.116</c:v>
                </c:pt>
                <c:pt idx="286">
                  <c:v>-112.60099999999998</c:v>
                </c:pt>
                <c:pt idx="287">
                  <c:v>-110.095</c:v>
                </c:pt>
                <c:pt idx="288">
                  <c:v>-110.515</c:v>
                </c:pt>
                <c:pt idx="289">
                  <c:v>-111.07399999999998</c:v>
                </c:pt>
                <c:pt idx="290">
                  <c:v>-110.877</c:v>
                </c:pt>
                <c:pt idx="291">
                  <c:v>-111.175</c:v>
                </c:pt>
                <c:pt idx="292">
                  <c:v>-111.747</c:v>
                </c:pt>
                <c:pt idx="293">
                  <c:v>-111.00300000000001</c:v>
                </c:pt>
                <c:pt idx="294">
                  <c:v>-109.081</c:v>
                </c:pt>
                <c:pt idx="295">
                  <c:v>-110.94500000000001</c:v>
                </c:pt>
                <c:pt idx="296">
                  <c:v>-111.98599999999999</c:v>
                </c:pt>
                <c:pt idx="297">
                  <c:v>-114.17500000000001</c:v>
                </c:pt>
                <c:pt idx="298">
                  <c:v>-114.479</c:v>
                </c:pt>
                <c:pt idx="299">
                  <c:v>-113.001</c:v>
                </c:pt>
                <c:pt idx="300">
                  <c:v>-113.736</c:v>
                </c:pt>
                <c:pt idx="301">
                  <c:v>-113.155</c:v>
                </c:pt>
                <c:pt idx="302">
                  <c:v>-111.15599999999998</c:v>
                </c:pt>
                <c:pt idx="303">
                  <c:v>-105.746</c:v>
                </c:pt>
                <c:pt idx="304">
                  <c:v>-104.43800000000002</c:v>
                </c:pt>
                <c:pt idx="305">
                  <c:v>-105.223</c:v>
                </c:pt>
                <c:pt idx="306">
                  <c:v>-98.242999999999995</c:v>
                </c:pt>
                <c:pt idx="307">
                  <c:v>-98.491</c:v>
                </c:pt>
                <c:pt idx="308">
                  <c:v>-94.415000000000006</c:v>
                </c:pt>
                <c:pt idx="309">
                  <c:v>-93.881</c:v>
                </c:pt>
                <c:pt idx="310">
                  <c:v>-95.244</c:v>
                </c:pt>
                <c:pt idx="311">
                  <c:v>-94.792999999999992</c:v>
                </c:pt>
                <c:pt idx="312">
                  <c:v>-97.939000000000007</c:v>
                </c:pt>
                <c:pt idx="313">
                  <c:v>-101.83699999999999</c:v>
                </c:pt>
                <c:pt idx="314">
                  <c:v>-99.803999999999988</c:v>
                </c:pt>
                <c:pt idx="315">
                  <c:v>-107.75300000000001</c:v>
                </c:pt>
                <c:pt idx="316">
                  <c:v>-116.741</c:v>
                </c:pt>
                <c:pt idx="317">
                  <c:v>-119.04499999999999</c:v>
                </c:pt>
                <c:pt idx="318">
                  <c:v>-115.227</c:v>
                </c:pt>
                <c:pt idx="319">
                  <c:v>-119.09499999999998</c:v>
                </c:pt>
                <c:pt idx="320">
                  <c:v>-116.83100000000002</c:v>
                </c:pt>
                <c:pt idx="321">
                  <c:v>-123.749</c:v>
                </c:pt>
                <c:pt idx="322">
                  <c:v>-124.342</c:v>
                </c:pt>
                <c:pt idx="323">
                  <c:v>-128.54999999999998</c:v>
                </c:pt>
                <c:pt idx="324">
                  <c:v>-90.481000000000009</c:v>
                </c:pt>
                <c:pt idx="325">
                  <c:v>-87.222000000000008</c:v>
                </c:pt>
                <c:pt idx="326">
                  <c:v>-87.377999999999986</c:v>
                </c:pt>
                <c:pt idx="327">
                  <c:v>-83.35899999999998</c:v>
                </c:pt>
                <c:pt idx="328">
                  <c:v>-82.563999999999993</c:v>
                </c:pt>
                <c:pt idx="329">
                  <c:v>-91.804000000000002</c:v>
                </c:pt>
                <c:pt idx="330">
                  <c:v>-95.587000000000003</c:v>
                </c:pt>
                <c:pt idx="331">
                  <c:v>-98.475000000000009</c:v>
                </c:pt>
                <c:pt idx="332">
                  <c:v>-98.632000000000005</c:v>
                </c:pt>
                <c:pt idx="333">
                  <c:v>-99.046999999999997</c:v>
                </c:pt>
                <c:pt idx="334">
                  <c:v>-98.600000000000009</c:v>
                </c:pt>
                <c:pt idx="335">
                  <c:v>-101.253</c:v>
                </c:pt>
                <c:pt idx="336">
                  <c:v>-101.872</c:v>
                </c:pt>
                <c:pt idx="337">
                  <c:v>-101.81</c:v>
                </c:pt>
                <c:pt idx="338">
                  <c:v>-100.52800000000001</c:v>
                </c:pt>
                <c:pt idx="339">
                  <c:v>-96.896000000000001</c:v>
                </c:pt>
                <c:pt idx="340">
                  <c:v>-98.467999999999989</c:v>
                </c:pt>
                <c:pt idx="341">
                  <c:v>-95.225999999999999</c:v>
                </c:pt>
                <c:pt idx="342">
                  <c:v>-97.999000000000009</c:v>
                </c:pt>
                <c:pt idx="343">
                  <c:v>-99.657000000000011</c:v>
                </c:pt>
                <c:pt idx="344">
                  <c:v>-97.118000000000009</c:v>
                </c:pt>
                <c:pt idx="345">
                  <c:v>-94.779000000000011</c:v>
                </c:pt>
                <c:pt idx="346">
                  <c:v>-94.962000000000018</c:v>
                </c:pt>
                <c:pt idx="347">
                  <c:v>-92.344000000000008</c:v>
                </c:pt>
                <c:pt idx="348">
                  <c:v>-96.472000000000008</c:v>
                </c:pt>
                <c:pt idx="349">
                  <c:v>-97.446000000000012</c:v>
                </c:pt>
                <c:pt idx="350">
                  <c:v>-97.600000000000009</c:v>
                </c:pt>
                <c:pt idx="351">
                  <c:v>-93.451999999999984</c:v>
                </c:pt>
                <c:pt idx="352">
                  <c:v>-93.45</c:v>
                </c:pt>
                <c:pt idx="353">
                  <c:v>-94.962000000000003</c:v>
                </c:pt>
                <c:pt idx="354">
                  <c:v>-93.838999999999999</c:v>
                </c:pt>
                <c:pt idx="355">
                  <c:v>-89.793000000000006</c:v>
                </c:pt>
                <c:pt idx="356">
                  <c:v>-91.148000000000025</c:v>
                </c:pt>
                <c:pt idx="357">
                  <c:v>-94.139999999999986</c:v>
                </c:pt>
                <c:pt idx="358">
                  <c:v>-95.689999999999984</c:v>
                </c:pt>
                <c:pt idx="359">
                  <c:v>-92.457999999999998</c:v>
                </c:pt>
                <c:pt idx="360">
                  <c:v>-89.610000000000014</c:v>
                </c:pt>
                <c:pt idx="361">
                  <c:v>-88.378000000000014</c:v>
                </c:pt>
                <c:pt idx="362">
                  <c:v>-89.061999999999983</c:v>
                </c:pt>
                <c:pt idx="363">
                  <c:v>-78.657999999999987</c:v>
                </c:pt>
                <c:pt idx="364">
                  <c:v>-73.858000000000004</c:v>
                </c:pt>
                <c:pt idx="365">
                  <c:v>-70.542999999999978</c:v>
                </c:pt>
                <c:pt idx="366">
                  <c:v>-69.561000000000007</c:v>
                </c:pt>
                <c:pt idx="367">
                  <c:v>-68.009999999999991</c:v>
                </c:pt>
                <c:pt idx="368">
                  <c:v>-64.627999999999986</c:v>
                </c:pt>
                <c:pt idx="369">
                  <c:v>-64.274000000000001</c:v>
                </c:pt>
                <c:pt idx="370">
                  <c:v>-65.103999999999985</c:v>
                </c:pt>
                <c:pt idx="371">
                  <c:v>-64.187999999999988</c:v>
                </c:pt>
                <c:pt idx="372">
                  <c:v>-68.924000000000007</c:v>
                </c:pt>
                <c:pt idx="373">
                  <c:v>-70.557999999999993</c:v>
                </c:pt>
                <c:pt idx="374">
                  <c:v>-68.157999999999987</c:v>
                </c:pt>
                <c:pt idx="375">
                  <c:v>-73.915999999999997</c:v>
                </c:pt>
                <c:pt idx="376">
                  <c:v>-79.619</c:v>
                </c:pt>
                <c:pt idx="377">
                  <c:v>-78.365999999999985</c:v>
                </c:pt>
                <c:pt idx="378">
                  <c:v>-78.800999999999988</c:v>
                </c:pt>
                <c:pt idx="379">
                  <c:v>-70.135000000000019</c:v>
                </c:pt>
                <c:pt idx="380">
                  <c:v>-64.567000000000007</c:v>
                </c:pt>
                <c:pt idx="381">
                  <c:v>-58.936000000000007</c:v>
                </c:pt>
                <c:pt idx="382">
                  <c:v>-51.378000000000014</c:v>
                </c:pt>
                <c:pt idx="383">
                  <c:v>-56.572999999999979</c:v>
                </c:pt>
                <c:pt idx="384">
                  <c:v>-58.242999999999995</c:v>
                </c:pt>
                <c:pt idx="385">
                  <c:v>-58.270999999999987</c:v>
                </c:pt>
                <c:pt idx="386">
                  <c:v>-56.74799999999999</c:v>
                </c:pt>
                <c:pt idx="387">
                  <c:v>-61.792000000000002</c:v>
                </c:pt>
                <c:pt idx="388">
                  <c:v>-62.421999999999997</c:v>
                </c:pt>
                <c:pt idx="389">
                  <c:v>-68.481000000000023</c:v>
                </c:pt>
                <c:pt idx="390">
                  <c:v>-75.334000000000003</c:v>
                </c:pt>
                <c:pt idx="391">
                  <c:v>-78.373999999999995</c:v>
                </c:pt>
                <c:pt idx="392">
                  <c:v>-85.545999999999992</c:v>
                </c:pt>
                <c:pt idx="393">
                  <c:v>-89.515000000000015</c:v>
                </c:pt>
                <c:pt idx="394">
                  <c:v>-92.813999999999993</c:v>
                </c:pt>
                <c:pt idx="395">
                  <c:v>-92.449000000000012</c:v>
                </c:pt>
                <c:pt idx="396">
                  <c:v>-78.070999999999998</c:v>
                </c:pt>
                <c:pt idx="397">
                  <c:v>-78.067999999999984</c:v>
                </c:pt>
                <c:pt idx="398">
                  <c:v>-81.244</c:v>
                </c:pt>
                <c:pt idx="399">
                  <c:v>-74.533000000000015</c:v>
                </c:pt>
                <c:pt idx="400">
                  <c:v>-75.831000000000017</c:v>
                </c:pt>
                <c:pt idx="401">
                  <c:v>-80.587000000000018</c:v>
                </c:pt>
                <c:pt idx="402">
                  <c:v>-84.335000000000036</c:v>
                </c:pt>
                <c:pt idx="403">
                  <c:v>-68.957000000000022</c:v>
                </c:pt>
                <c:pt idx="404">
                  <c:v>-69.149000000000029</c:v>
                </c:pt>
                <c:pt idx="405">
                  <c:v>-65.591999999999985</c:v>
                </c:pt>
                <c:pt idx="406">
                  <c:v>-67.579999999999984</c:v>
                </c:pt>
                <c:pt idx="407">
                  <c:v>-63.760000000000019</c:v>
                </c:pt>
                <c:pt idx="408">
                  <c:v>-58.902000000000015</c:v>
                </c:pt>
                <c:pt idx="409">
                  <c:v>-57.052999999999997</c:v>
                </c:pt>
                <c:pt idx="410">
                  <c:v>-49.109999999999985</c:v>
                </c:pt>
                <c:pt idx="411">
                  <c:v>-32.147999999999996</c:v>
                </c:pt>
                <c:pt idx="412">
                  <c:v>-42.652000000000015</c:v>
                </c:pt>
                <c:pt idx="413">
                  <c:v>-45.988</c:v>
                </c:pt>
                <c:pt idx="414">
                  <c:v>-52.656999999999982</c:v>
                </c:pt>
                <c:pt idx="415">
                  <c:v>-54.037999999999982</c:v>
                </c:pt>
                <c:pt idx="416">
                  <c:v>-66.599999999999994</c:v>
                </c:pt>
                <c:pt idx="417">
                  <c:v>-71.705999999999989</c:v>
                </c:pt>
                <c:pt idx="418">
                  <c:v>-73.830000000000013</c:v>
                </c:pt>
                <c:pt idx="419">
                  <c:v>-72.614999999999981</c:v>
                </c:pt>
                <c:pt idx="420">
                  <c:v>-73.48599999999999</c:v>
                </c:pt>
                <c:pt idx="421">
                  <c:v>-71.92</c:v>
                </c:pt>
                <c:pt idx="422">
                  <c:v>-71.918000000000006</c:v>
                </c:pt>
                <c:pt idx="423">
                  <c:v>-72.314999999999984</c:v>
                </c:pt>
                <c:pt idx="424">
                  <c:v>-71.221999999999994</c:v>
                </c:pt>
                <c:pt idx="425">
                  <c:v>-70.34</c:v>
                </c:pt>
                <c:pt idx="426">
                  <c:v>-72.004999999999995</c:v>
                </c:pt>
                <c:pt idx="427">
                  <c:v>-70.448999999999984</c:v>
                </c:pt>
                <c:pt idx="428">
                  <c:v>-70.447000000000003</c:v>
                </c:pt>
                <c:pt idx="429">
                  <c:v>-72.341000000000008</c:v>
                </c:pt>
                <c:pt idx="430">
                  <c:v>-72.064999999999998</c:v>
                </c:pt>
                <c:pt idx="431">
                  <c:v>-74.426999999999992</c:v>
                </c:pt>
                <c:pt idx="432">
                  <c:v>-72.186000000000007</c:v>
                </c:pt>
                <c:pt idx="433">
                  <c:v>-69.810999999999993</c:v>
                </c:pt>
                <c:pt idx="434">
                  <c:v>-71.00200000000001</c:v>
                </c:pt>
                <c:pt idx="435">
                  <c:v>-70.872</c:v>
                </c:pt>
                <c:pt idx="436">
                  <c:v>-69.050000000000011</c:v>
                </c:pt>
                <c:pt idx="437">
                  <c:v>-69.643000000000001</c:v>
                </c:pt>
                <c:pt idx="438">
                  <c:v>-70.822999999999993</c:v>
                </c:pt>
                <c:pt idx="439">
                  <c:v>-72.048999999999992</c:v>
                </c:pt>
                <c:pt idx="440">
                  <c:v>-72.597000000000008</c:v>
                </c:pt>
                <c:pt idx="441">
                  <c:v>-73.346999999999994</c:v>
                </c:pt>
                <c:pt idx="442">
                  <c:v>-74.489999999999995</c:v>
                </c:pt>
                <c:pt idx="443">
                  <c:v>-73.63300000000001</c:v>
                </c:pt>
                <c:pt idx="444">
                  <c:v>-76.095000000000013</c:v>
                </c:pt>
                <c:pt idx="445">
                  <c:v>-79.343000000000004</c:v>
                </c:pt>
                <c:pt idx="446">
                  <c:v>-77.872</c:v>
                </c:pt>
                <c:pt idx="447">
                  <c:v>-74.881</c:v>
                </c:pt>
                <c:pt idx="448">
                  <c:v>-76.609999999999985</c:v>
                </c:pt>
                <c:pt idx="449">
                  <c:v>-76.253999999999991</c:v>
                </c:pt>
                <c:pt idx="450">
                  <c:v>-76.074999999999989</c:v>
                </c:pt>
                <c:pt idx="451">
                  <c:v>-75.147999999999996</c:v>
                </c:pt>
                <c:pt idx="452">
                  <c:v>-75.914000000000001</c:v>
                </c:pt>
                <c:pt idx="453">
                  <c:v>-76.567000000000007</c:v>
                </c:pt>
                <c:pt idx="454">
                  <c:v>-74.483000000000004</c:v>
                </c:pt>
                <c:pt idx="455">
                  <c:v>-74.297999999999988</c:v>
                </c:pt>
                <c:pt idx="456">
                  <c:v>-75.92</c:v>
                </c:pt>
                <c:pt idx="457">
                  <c:v>-77.998000000000005</c:v>
                </c:pt>
                <c:pt idx="458">
                  <c:v>-79.083999999999989</c:v>
                </c:pt>
                <c:pt idx="459">
                  <c:v>-80.89500000000001</c:v>
                </c:pt>
                <c:pt idx="460">
                  <c:v>-81.77</c:v>
                </c:pt>
                <c:pt idx="461">
                  <c:v>-81.50800000000001</c:v>
                </c:pt>
                <c:pt idx="462">
                  <c:v>-85.155000000000001</c:v>
                </c:pt>
                <c:pt idx="463">
                  <c:v>-78.387999999999991</c:v>
                </c:pt>
                <c:pt idx="464">
                  <c:v>-76.937999999999988</c:v>
                </c:pt>
                <c:pt idx="465">
                  <c:v>-76.362000000000023</c:v>
                </c:pt>
                <c:pt idx="466">
                  <c:v>-77.880000000000024</c:v>
                </c:pt>
                <c:pt idx="467">
                  <c:v>-81.055000000000007</c:v>
                </c:pt>
                <c:pt idx="468">
                  <c:v>-82.066999999999993</c:v>
                </c:pt>
                <c:pt idx="469">
                  <c:v>-82.734999999999999</c:v>
                </c:pt>
                <c:pt idx="470">
                  <c:v>-81.757999999999981</c:v>
                </c:pt>
                <c:pt idx="471">
                  <c:v>-83.396000000000001</c:v>
                </c:pt>
                <c:pt idx="472">
                  <c:v>-82.840999999999994</c:v>
                </c:pt>
                <c:pt idx="473">
                  <c:v>-83.263000000000005</c:v>
                </c:pt>
                <c:pt idx="474">
                  <c:v>-83.591999999999985</c:v>
                </c:pt>
                <c:pt idx="475">
                  <c:v>-81.659000000000006</c:v>
                </c:pt>
                <c:pt idx="476">
                  <c:v>-81</c:v>
                </c:pt>
                <c:pt idx="477">
                  <c:v>-79.091999999999985</c:v>
                </c:pt>
                <c:pt idx="478">
                  <c:v>-78.03</c:v>
                </c:pt>
                <c:pt idx="479">
                  <c:v>-77.454000000000008</c:v>
                </c:pt>
                <c:pt idx="480">
                  <c:v>-77.63300000000001</c:v>
                </c:pt>
                <c:pt idx="481">
                  <c:v>-79.584999999999994</c:v>
                </c:pt>
                <c:pt idx="482">
                  <c:v>-80.118999999999986</c:v>
                </c:pt>
                <c:pt idx="483">
                  <c:v>-79.905999999999992</c:v>
                </c:pt>
                <c:pt idx="484">
                  <c:v>-80.176000000000002</c:v>
                </c:pt>
                <c:pt idx="485">
                  <c:v>-78.61999999999999</c:v>
                </c:pt>
                <c:pt idx="486">
                  <c:v>-78.096999999999994</c:v>
                </c:pt>
                <c:pt idx="487">
                  <c:v>-80.528999999999982</c:v>
                </c:pt>
                <c:pt idx="488">
                  <c:v>-77.635000000000005</c:v>
                </c:pt>
                <c:pt idx="489">
                  <c:v>-75.835999999999999</c:v>
                </c:pt>
                <c:pt idx="490">
                  <c:v>-76.112000000000009</c:v>
                </c:pt>
                <c:pt idx="491">
                  <c:v>-78.787999999999997</c:v>
                </c:pt>
                <c:pt idx="492">
                  <c:v>-77.730999999999995</c:v>
                </c:pt>
                <c:pt idx="493">
                  <c:v>-79.768000000000001</c:v>
                </c:pt>
                <c:pt idx="494">
                  <c:v>-79.962000000000003</c:v>
                </c:pt>
                <c:pt idx="495">
                  <c:v>-78.745999999999995</c:v>
                </c:pt>
                <c:pt idx="496">
                  <c:v>-77.548000000000002</c:v>
                </c:pt>
                <c:pt idx="497">
                  <c:v>-76.032000000000011</c:v>
                </c:pt>
                <c:pt idx="498" formatCode="General">
                  <c:v>-78.300000000000011</c:v>
                </c:pt>
                <c:pt idx="499" formatCode="General">
                  <c:v>-80.664999999999992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F9-4E8F-992C-406680D13BE5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625728"/>
        <c:axId val="785158496"/>
      </c:lineChart>
      <c:dateAx>
        <c:axId val="4496257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58496"/>
        <c:crosses val="autoZero"/>
        <c:auto val="1"/>
        <c:lblOffset val="100"/>
        <c:baseTimeUnit val="days"/>
      </c:dateAx>
      <c:valAx>
        <c:axId val="7851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telefo!$B$32</c:f>
              <c:strCache>
                <c:ptCount val="1"/>
                <c:pt idx="0">
                  <c:v>TELEFO 3 3/4 PERP nc-22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telefo!$F$31:$IU$31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telefo!$F$32:$IU$32</c:f>
              <c:numCache>
                <c:formatCode>0</c:formatCode>
                <c:ptCount val="250"/>
                <c:pt idx="0">
                  <c:v>347.46800000000002</c:v>
                </c:pt>
                <c:pt idx="1">
                  <c:v>354.22699999999998</c:v>
                </c:pt>
                <c:pt idx="2">
                  <c:v>365.10300000000001</c:v>
                </c:pt>
                <c:pt idx="3">
                  <c:v>377.87900000000002</c:v>
                </c:pt>
                <c:pt idx="4">
                  <c:v>386.73899999999998</c:v>
                </c:pt>
                <c:pt idx="5">
                  <c:v>388.82900000000001</c:v>
                </c:pt>
                <c:pt idx="6">
                  <c:v>387.12799999999999</c:v>
                </c:pt>
                <c:pt idx="7">
                  <c:v>380.81299999999999</c:v>
                </c:pt>
                <c:pt idx="8">
                  <c:v>377.64100000000002</c:v>
                </c:pt>
                <c:pt idx="9">
                  <c:v>383.62599999999998</c:v>
                </c:pt>
                <c:pt idx="10">
                  <c:v>379.27</c:v>
                </c:pt>
                <c:pt idx="11">
                  <c:v>381.197</c:v>
                </c:pt>
                <c:pt idx="12">
                  <c:v>366.41199999999998</c:v>
                </c:pt>
                <c:pt idx="13">
                  <c:v>357.81299999999999</c:v>
                </c:pt>
                <c:pt idx="14">
                  <c:v>397.79599999999999</c:v>
                </c:pt>
                <c:pt idx="15">
                  <c:v>386.17599999999999</c:v>
                </c:pt>
                <c:pt idx="16">
                  <c:v>392.38099999999997</c:v>
                </c:pt>
                <c:pt idx="17">
                  <c:v>347.80700000000002</c:v>
                </c:pt>
                <c:pt idx="18">
                  <c:v>312.59500000000003</c:v>
                </c:pt>
                <c:pt idx="19">
                  <c:v>277.99299999999999</c:v>
                </c:pt>
                <c:pt idx="20">
                  <c:v>300.822</c:v>
                </c:pt>
                <c:pt idx="21">
                  <c:v>332.404</c:v>
                </c:pt>
                <c:pt idx="22">
                  <c:v>342.15800000000002</c:v>
                </c:pt>
                <c:pt idx="23">
                  <c:v>364.85500000000002</c:v>
                </c:pt>
                <c:pt idx="24">
                  <c:v>368.00799999999998</c:v>
                </c:pt>
                <c:pt idx="25">
                  <c:v>365.81299999999999</c:v>
                </c:pt>
                <c:pt idx="26">
                  <c:v>344.41199999999998</c:v>
                </c:pt>
                <c:pt idx="27">
                  <c:v>340.78</c:v>
                </c:pt>
                <c:pt idx="28">
                  <c:v>352.512</c:v>
                </c:pt>
                <c:pt idx="29">
                  <c:v>334.33100000000002</c:v>
                </c:pt>
                <c:pt idx="30">
                  <c:v>377.21699999999998</c:v>
                </c:pt>
                <c:pt idx="31">
                  <c:v>374.37799999999999</c:v>
                </c:pt>
                <c:pt idx="32">
                  <c:v>377.03199999999998</c:v>
                </c:pt>
                <c:pt idx="33">
                  <c:v>388.05200000000002</c:v>
                </c:pt>
                <c:pt idx="34">
                  <c:v>412.99599999999998</c:v>
                </c:pt>
                <c:pt idx="35">
                  <c:v>423.00799999999998</c:v>
                </c:pt>
                <c:pt idx="36">
                  <c:v>415.42500000000001</c:v>
                </c:pt>
                <c:pt idx="37">
                  <c:v>395.24400000000003</c:v>
                </c:pt>
                <c:pt idx="38">
                  <c:v>371.22899999999998</c:v>
                </c:pt>
                <c:pt idx="39">
                  <c:v>368.32799999999997</c:v>
                </c:pt>
                <c:pt idx="40">
                  <c:v>348.24299999999999</c:v>
                </c:pt>
                <c:pt idx="41">
                  <c:v>373.60199999999998</c:v>
                </c:pt>
                <c:pt idx="42">
                  <c:v>435.399</c:v>
                </c:pt>
                <c:pt idx="43">
                  <c:v>445.12400000000002</c:v>
                </c:pt>
                <c:pt idx="44">
                  <c:v>455.99299999999999</c:v>
                </c:pt>
                <c:pt idx="45">
                  <c:v>399.75799999999998</c:v>
                </c:pt>
                <c:pt idx="46">
                  <c:v>389.17399999999998</c:v>
                </c:pt>
                <c:pt idx="47">
                  <c:v>375.56900000000002</c:v>
                </c:pt>
                <c:pt idx="48">
                  <c:v>370.47800000000001</c:v>
                </c:pt>
                <c:pt idx="49">
                  <c:v>389.69400000000002</c:v>
                </c:pt>
                <c:pt idx="50">
                  <c:v>395.34899999999999</c:v>
                </c:pt>
                <c:pt idx="51">
                  <c:v>403.45100000000002</c:v>
                </c:pt>
                <c:pt idx="52">
                  <c:v>400.81900000000002</c:v>
                </c:pt>
                <c:pt idx="53">
                  <c:v>370.56799999999998</c:v>
                </c:pt>
                <c:pt idx="54">
                  <c:v>345.964</c:v>
                </c:pt>
                <c:pt idx="55">
                  <c:v>350.49799999999999</c:v>
                </c:pt>
                <c:pt idx="56">
                  <c:v>304.99299999999999</c:v>
                </c:pt>
                <c:pt idx="57">
                  <c:v>282.51600000000002</c:v>
                </c:pt>
                <c:pt idx="58">
                  <c:v>342.43</c:v>
                </c:pt>
                <c:pt idx="59">
                  <c:v>426.49200000000002</c:v>
                </c:pt>
                <c:pt idx="60">
                  <c:v>465.53100000000001</c:v>
                </c:pt>
                <c:pt idx="61">
                  <c:v>520.178</c:v>
                </c:pt>
                <c:pt idx="62">
                  <c:v>528.42499999999995</c:v>
                </c:pt>
                <c:pt idx="63">
                  <c:v>523.06100000000004</c:v>
                </c:pt>
                <c:pt idx="64">
                  <c:v>528.57399999999996</c:v>
                </c:pt>
                <c:pt idx="65">
                  <c:v>528.72900000000004</c:v>
                </c:pt>
                <c:pt idx="66">
                  <c:v>540.47</c:v>
                </c:pt>
                <c:pt idx="67">
                  <c:v>534.19100000000003</c:v>
                </c:pt>
                <c:pt idx="68">
                  <c:v>587.22400000000005</c:v>
                </c:pt>
                <c:pt idx="69">
                  <c:v>613.00300000000004</c:v>
                </c:pt>
                <c:pt idx="70">
                  <c:v>719.779</c:v>
                </c:pt>
                <c:pt idx="71">
                  <c:v>766.51099999999997</c:v>
                </c:pt>
                <c:pt idx="72">
                  <c:v>719.71400000000006</c:v>
                </c:pt>
                <c:pt idx="73">
                  <c:v>795.26599999999996</c:v>
                </c:pt>
                <c:pt idx="74">
                  <c:v>792.84699999999998</c:v>
                </c:pt>
                <c:pt idx="75">
                  <c:v>622.78499999999997</c:v>
                </c:pt>
                <c:pt idx="76">
                  <c:v>498.98</c:v>
                </c:pt>
                <c:pt idx="77">
                  <c:v>382.45299999999997</c:v>
                </c:pt>
                <c:pt idx="78">
                  <c:v>370.57499999999999</c:v>
                </c:pt>
                <c:pt idx="79">
                  <c:v>302.745</c:v>
                </c:pt>
                <c:pt idx="80">
                  <c:v>294.35399999999998</c:v>
                </c:pt>
                <c:pt idx="81">
                  <c:v>313.267</c:v>
                </c:pt>
                <c:pt idx="82">
                  <c:v>227.84800000000001</c:v>
                </c:pt>
                <c:pt idx="83">
                  <c:v>191.85400000000001</c:v>
                </c:pt>
                <c:pt idx="84">
                  <c:v>176.733</c:v>
                </c:pt>
                <c:pt idx="85">
                  <c:v>182.148</c:v>
                </c:pt>
                <c:pt idx="86">
                  <c:v>203.55</c:v>
                </c:pt>
                <c:pt idx="87">
                  <c:v>205.92400000000001</c:v>
                </c:pt>
                <c:pt idx="88">
                  <c:v>165.565</c:v>
                </c:pt>
                <c:pt idx="89">
                  <c:v>157.886</c:v>
                </c:pt>
                <c:pt idx="90">
                  <c:v>152.94300000000001</c:v>
                </c:pt>
                <c:pt idx="91">
                  <c:v>142.76900000000001</c:v>
                </c:pt>
                <c:pt idx="92">
                  <c:v>127.258</c:v>
                </c:pt>
                <c:pt idx="93">
                  <c:v>129.76400000000001</c:v>
                </c:pt>
                <c:pt idx="94">
                  <c:v>132.12700000000001</c:v>
                </c:pt>
                <c:pt idx="95">
                  <c:v>135.58099999999999</c:v>
                </c:pt>
                <c:pt idx="96">
                  <c:v>136.214</c:v>
                </c:pt>
                <c:pt idx="97">
                  <c:v>138.41900000000001</c:v>
                </c:pt>
                <c:pt idx="98">
                  <c:v>139.42500000000001</c:v>
                </c:pt>
                <c:pt idx="99">
                  <c:v>138.27699999999999</c:v>
                </c:pt>
                <c:pt idx="100">
                  <c:v>139.74199999999999</c:v>
                </c:pt>
                <c:pt idx="101">
                  <c:v>143.702</c:v>
                </c:pt>
                <c:pt idx="102">
                  <c:v>137.67400000000001</c:v>
                </c:pt>
                <c:pt idx="103">
                  <c:v>136.55199999999999</c:v>
                </c:pt>
                <c:pt idx="104">
                  <c:v>139.87299999999999</c:v>
                </c:pt>
                <c:pt idx="105">
                  <c:v>142.45400000000001</c:v>
                </c:pt>
                <c:pt idx="106">
                  <c:v>147.108</c:v>
                </c:pt>
                <c:pt idx="107">
                  <c:v>146.709</c:v>
                </c:pt>
                <c:pt idx="108">
                  <c:v>145.61500000000001</c:v>
                </c:pt>
                <c:pt idx="109">
                  <c:v>140.51300000000001</c:v>
                </c:pt>
                <c:pt idx="110">
                  <c:v>143.36000000000001</c:v>
                </c:pt>
                <c:pt idx="111">
                  <c:v>153.577</c:v>
                </c:pt>
                <c:pt idx="112">
                  <c:v>144.19900000000001</c:v>
                </c:pt>
                <c:pt idx="113">
                  <c:v>140.47399999999999</c:v>
                </c:pt>
                <c:pt idx="114">
                  <c:v>136.09899999999999</c:v>
                </c:pt>
                <c:pt idx="115">
                  <c:v>136.255</c:v>
                </c:pt>
                <c:pt idx="116">
                  <c:v>134.67599999999999</c:v>
                </c:pt>
                <c:pt idx="117">
                  <c:v>140.101</c:v>
                </c:pt>
                <c:pt idx="118">
                  <c:v>143.99600000000001</c:v>
                </c:pt>
                <c:pt idx="119">
                  <c:v>146.12200000000001</c:v>
                </c:pt>
                <c:pt idx="120">
                  <c:v>148.44200000000001</c:v>
                </c:pt>
                <c:pt idx="121">
                  <c:v>145.447</c:v>
                </c:pt>
                <c:pt idx="122">
                  <c:v>146.751</c:v>
                </c:pt>
                <c:pt idx="123">
                  <c:v>148.09</c:v>
                </c:pt>
                <c:pt idx="124">
                  <c:v>153.767</c:v>
                </c:pt>
                <c:pt idx="125">
                  <c:v>146.82400000000001</c:v>
                </c:pt>
                <c:pt idx="126">
                  <c:v>146.392</c:v>
                </c:pt>
                <c:pt idx="127">
                  <c:v>139.58000000000001</c:v>
                </c:pt>
                <c:pt idx="128">
                  <c:v>138.03899999999999</c:v>
                </c:pt>
                <c:pt idx="129">
                  <c:v>138.16</c:v>
                </c:pt>
                <c:pt idx="130">
                  <c:v>138.822</c:v>
                </c:pt>
                <c:pt idx="131">
                  <c:v>142.84200000000001</c:v>
                </c:pt>
                <c:pt idx="132">
                  <c:v>143.13</c:v>
                </c:pt>
                <c:pt idx="133">
                  <c:v>143.26400000000001</c:v>
                </c:pt>
                <c:pt idx="134">
                  <c:v>144.37200000000001</c:v>
                </c:pt>
                <c:pt idx="135">
                  <c:v>143.392</c:v>
                </c:pt>
                <c:pt idx="136">
                  <c:v>145.63999999999999</c:v>
                </c:pt>
                <c:pt idx="137">
                  <c:v>147.685</c:v>
                </c:pt>
                <c:pt idx="138">
                  <c:v>144.25200000000001</c:v>
                </c:pt>
                <c:pt idx="139">
                  <c:v>144.29300000000001</c:v>
                </c:pt>
                <c:pt idx="140">
                  <c:v>147.53700000000001</c:v>
                </c:pt>
                <c:pt idx="141">
                  <c:v>147.244</c:v>
                </c:pt>
                <c:pt idx="142">
                  <c:v>142.53800000000001</c:v>
                </c:pt>
                <c:pt idx="143">
                  <c:v>145.13499999999999</c:v>
                </c:pt>
                <c:pt idx="144">
                  <c:v>150.69200000000001</c:v>
                </c:pt>
                <c:pt idx="145">
                  <c:v>150.523</c:v>
                </c:pt>
                <c:pt idx="146">
                  <c:v>159.10300000000001</c:v>
                </c:pt>
                <c:pt idx="147">
                  <c:v>161.13800000000001</c:v>
                </c:pt>
                <c:pt idx="148">
                  <c:v>151.77500000000001</c:v>
                </c:pt>
                <c:pt idx="149">
                  <c:v>148.44200000000001</c:v>
                </c:pt>
                <c:pt idx="150">
                  <c:v>150.20099999999999</c:v>
                </c:pt>
                <c:pt idx="151">
                  <c:v>155.24</c:v>
                </c:pt>
                <c:pt idx="152">
                  <c:v>157.43199999999999</c:v>
                </c:pt>
                <c:pt idx="153">
                  <c:v>160.41200000000001</c:v>
                </c:pt>
                <c:pt idx="154">
                  <c:v>171.93700000000001</c:v>
                </c:pt>
                <c:pt idx="155">
                  <c:v>175.874</c:v>
                </c:pt>
                <c:pt idx="156">
                  <c:v>177.678</c:v>
                </c:pt>
                <c:pt idx="157">
                  <c:v>172.101</c:v>
                </c:pt>
                <c:pt idx="158">
                  <c:v>171.386</c:v>
                </c:pt>
                <c:pt idx="159">
                  <c:v>170.80500000000001</c:v>
                </c:pt>
                <c:pt idx="160">
                  <c:v>172.42699999999999</c:v>
                </c:pt>
                <c:pt idx="161">
                  <c:v>169.97399999999999</c:v>
                </c:pt>
                <c:pt idx="162">
                  <c:v>165.51599999999999</c:v>
                </c:pt>
                <c:pt idx="163">
                  <c:v>166.374</c:v>
                </c:pt>
                <c:pt idx="164">
                  <c:v>160.89400000000001</c:v>
                </c:pt>
                <c:pt idx="165">
                  <c:v>154.44800000000001</c:v>
                </c:pt>
                <c:pt idx="166">
                  <c:v>153.47800000000001</c:v>
                </c:pt>
                <c:pt idx="167">
                  <c:v>152.35900000000001</c:v>
                </c:pt>
                <c:pt idx="168">
                  <c:v>156.273</c:v>
                </c:pt>
                <c:pt idx="169">
                  <c:v>163.23500000000001</c:v>
                </c:pt>
                <c:pt idx="170">
                  <c:v>164.84200000000001</c:v>
                </c:pt>
                <c:pt idx="171">
                  <c:v>177.387</c:v>
                </c:pt>
                <c:pt idx="172">
                  <c:v>157.43600000000001</c:v>
                </c:pt>
                <c:pt idx="173">
                  <c:v>151.09700000000001</c:v>
                </c:pt>
                <c:pt idx="174">
                  <c:v>151.41900000000001</c:v>
                </c:pt>
                <c:pt idx="175">
                  <c:v>152.852</c:v>
                </c:pt>
                <c:pt idx="176">
                  <c:v>156.17099999999999</c:v>
                </c:pt>
                <c:pt idx="177">
                  <c:v>159.05000000000001</c:v>
                </c:pt>
                <c:pt idx="178">
                  <c:v>160.59200000000001</c:v>
                </c:pt>
                <c:pt idx="179">
                  <c:v>163.17599999999999</c:v>
                </c:pt>
                <c:pt idx="180">
                  <c:v>164.81</c:v>
                </c:pt>
                <c:pt idx="181">
                  <c:v>166.65100000000001</c:v>
                </c:pt>
                <c:pt idx="182">
                  <c:v>171.029</c:v>
                </c:pt>
                <c:pt idx="183">
                  <c:v>173.464</c:v>
                </c:pt>
                <c:pt idx="184">
                  <c:v>176.511</c:v>
                </c:pt>
                <c:pt idx="185">
                  <c:v>184.89</c:v>
                </c:pt>
                <c:pt idx="186">
                  <c:v>189.83600000000001</c:v>
                </c:pt>
                <c:pt idx="187">
                  <c:v>190.09299999999999</c:v>
                </c:pt>
                <c:pt idx="188">
                  <c:v>183.21299999999999</c:v>
                </c:pt>
                <c:pt idx="189">
                  <c:v>184.233</c:v>
                </c:pt>
                <c:pt idx="190">
                  <c:v>185.001</c:v>
                </c:pt>
                <c:pt idx="191">
                  <c:v>174.54900000000001</c:v>
                </c:pt>
                <c:pt idx="192">
                  <c:v>162.21700000000001</c:v>
                </c:pt>
                <c:pt idx="193">
                  <c:v>167.816</c:v>
                </c:pt>
                <c:pt idx="194">
                  <c:v>168.90700000000001</c:v>
                </c:pt>
                <c:pt idx="195">
                  <c:v>171.81899999999999</c:v>
                </c:pt>
                <c:pt idx="196">
                  <c:v>174.84100000000001</c:v>
                </c:pt>
                <c:pt idx="197">
                  <c:v>165.215</c:v>
                </c:pt>
                <c:pt idx="198">
                  <c:v>164.30699999999999</c:v>
                </c:pt>
                <c:pt idx="199">
                  <c:v>161.12100000000001</c:v>
                </c:pt>
                <c:pt idx="200">
                  <c:v>176.58600000000001</c:v>
                </c:pt>
                <c:pt idx="201">
                  <c:v>174.435</c:v>
                </c:pt>
                <c:pt idx="202">
                  <c:v>166.15600000000001</c:v>
                </c:pt>
                <c:pt idx="203">
                  <c:v>151.26499999999999</c:v>
                </c:pt>
                <c:pt idx="204">
                  <c:v>144.685</c:v>
                </c:pt>
                <c:pt idx="205">
                  <c:v>138.845</c:v>
                </c:pt>
                <c:pt idx="206">
                  <c:v>189.04400000000001</c:v>
                </c:pt>
                <c:pt idx="207">
                  <c:v>186.452</c:v>
                </c:pt>
                <c:pt idx="208">
                  <c:v>183.95699999999999</c:v>
                </c:pt>
                <c:pt idx="209">
                  <c:v>181.96100000000001</c:v>
                </c:pt>
                <c:pt idx="210">
                  <c:v>175.566</c:v>
                </c:pt>
                <c:pt idx="211">
                  <c:v>186.99600000000001</c:v>
                </c:pt>
                <c:pt idx="212">
                  <c:v>190.71799999999999</c:v>
                </c:pt>
                <c:pt idx="213">
                  <c:v>177.33799999999999</c:v>
                </c:pt>
                <c:pt idx="214">
                  <c:v>175.619</c:v>
                </c:pt>
                <c:pt idx="215">
                  <c:v>173.98400000000001</c:v>
                </c:pt>
                <c:pt idx="216">
                  <c:v>166.215</c:v>
                </c:pt>
                <c:pt idx="217">
                  <c:v>159.97</c:v>
                </c:pt>
                <c:pt idx="218">
                  <c:v>154.881</c:v>
                </c:pt>
                <c:pt idx="219">
                  <c:v>155.65799999999999</c:v>
                </c:pt>
                <c:pt idx="220">
                  <c:v>156.376</c:v>
                </c:pt>
                <c:pt idx="221">
                  <c:v>173.02</c:v>
                </c:pt>
                <c:pt idx="222">
                  <c:v>185.762</c:v>
                </c:pt>
                <c:pt idx="223">
                  <c:v>196.357</c:v>
                </c:pt>
                <c:pt idx="224">
                  <c:v>212.125</c:v>
                </c:pt>
                <c:pt idx="225">
                  <c:v>220.81100000000001</c:v>
                </c:pt>
                <c:pt idx="226">
                  <c:v>197.00399999999999</c:v>
                </c:pt>
                <c:pt idx="227">
                  <c:v>195.249</c:v>
                </c:pt>
                <c:pt idx="228">
                  <c:v>204.178</c:v>
                </c:pt>
                <c:pt idx="229">
                  <c:v>192.274</c:v>
                </c:pt>
                <c:pt idx="230">
                  <c:v>195.297</c:v>
                </c:pt>
                <c:pt idx="231">
                  <c:v>205.697</c:v>
                </c:pt>
                <c:pt idx="232">
                  <c:v>210.63</c:v>
                </c:pt>
                <c:pt idx="233">
                  <c:v>224.57900000000001</c:v>
                </c:pt>
                <c:pt idx="234">
                  <c:v>214.14</c:v>
                </c:pt>
                <c:pt idx="235">
                  <c:v>200.334</c:v>
                </c:pt>
                <c:pt idx="236">
                  <c:v>192.43799999999999</c:v>
                </c:pt>
                <c:pt idx="237">
                  <c:v>190.02699999999999</c:v>
                </c:pt>
                <c:pt idx="238">
                  <c:v>176.81800000000001</c:v>
                </c:pt>
                <c:pt idx="239">
                  <c:v>174.75800000000001</c:v>
                </c:pt>
                <c:pt idx="240">
                  <c:v>170.45</c:v>
                </c:pt>
                <c:pt idx="241">
                  <c:v>185.517</c:v>
                </c:pt>
                <c:pt idx="242">
                  <c:v>201.67</c:v>
                </c:pt>
                <c:pt idx="243">
                  <c:v>206.565</c:v>
                </c:pt>
                <c:pt idx="244">
                  <c:v>208.69</c:v>
                </c:pt>
                <c:pt idx="245">
                  <c:v>206.65799999999999</c:v>
                </c:pt>
                <c:pt idx="246">
                  <c:v>193.649</c:v>
                </c:pt>
                <c:pt idx="247">
                  <c:v>190.435</c:v>
                </c:pt>
                <c:pt idx="248">
                  <c:v>192.321</c:v>
                </c:pt>
                <c:pt idx="249">
                  <c:v>191.893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2-4403-B741-2E8DE2A9C94B}"/>
            </c:ext>
          </c:extLst>
        </c:ser>
        <c:ser>
          <c:idx val="1"/>
          <c:order val="1"/>
          <c:tx>
            <c:strRef>
              <c:f>telefo!$B$33</c:f>
              <c:strCache>
                <c:ptCount val="1"/>
                <c:pt idx="0">
                  <c:v>TELEFO 2 5/8 PERP nc-23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telefo!$F$33:$IU$33</c:f>
              <c:numCache>
                <c:formatCode>0</c:formatCode>
                <c:ptCount val="250"/>
                <c:pt idx="0">
                  <c:v>244.196</c:v>
                </c:pt>
                <c:pt idx="1">
                  <c:v>246.68299999999999</c:v>
                </c:pt>
                <c:pt idx="2">
                  <c:v>244.02199999999999</c:v>
                </c:pt>
                <c:pt idx="3">
                  <c:v>246.03299999999999</c:v>
                </c:pt>
                <c:pt idx="4">
                  <c:v>245.37299999999999</c:v>
                </c:pt>
                <c:pt idx="5">
                  <c:v>247.21199999999999</c:v>
                </c:pt>
                <c:pt idx="6">
                  <c:v>245.86099999999999</c:v>
                </c:pt>
                <c:pt idx="7">
                  <c:v>246.01300000000001</c:v>
                </c:pt>
                <c:pt idx="8">
                  <c:v>244.99799999999999</c:v>
                </c:pt>
                <c:pt idx="9">
                  <c:v>248.071</c:v>
                </c:pt>
                <c:pt idx="10">
                  <c:v>245.56</c:v>
                </c:pt>
                <c:pt idx="11">
                  <c:v>246.93100000000001</c:v>
                </c:pt>
                <c:pt idx="12">
                  <c:v>245.096</c:v>
                </c:pt>
                <c:pt idx="13">
                  <c:v>243.82599999999999</c:v>
                </c:pt>
                <c:pt idx="14">
                  <c:v>245.411</c:v>
                </c:pt>
                <c:pt idx="15">
                  <c:v>245.6</c:v>
                </c:pt>
                <c:pt idx="16">
                  <c:v>247.81299999999999</c:v>
                </c:pt>
                <c:pt idx="17">
                  <c:v>244.85900000000001</c:v>
                </c:pt>
                <c:pt idx="18">
                  <c:v>259.24299999999999</c:v>
                </c:pt>
                <c:pt idx="19">
                  <c:v>241.738</c:v>
                </c:pt>
                <c:pt idx="20">
                  <c:v>242.495</c:v>
                </c:pt>
                <c:pt idx="21">
                  <c:v>244.43100000000001</c:v>
                </c:pt>
                <c:pt idx="22">
                  <c:v>241.958</c:v>
                </c:pt>
                <c:pt idx="23">
                  <c:v>244.11</c:v>
                </c:pt>
                <c:pt idx="24">
                  <c:v>243.97200000000001</c:v>
                </c:pt>
                <c:pt idx="25">
                  <c:v>244.96700000000001</c:v>
                </c:pt>
                <c:pt idx="26">
                  <c:v>243.869</c:v>
                </c:pt>
                <c:pt idx="27">
                  <c:v>242.536</c:v>
                </c:pt>
                <c:pt idx="28">
                  <c:v>240.74</c:v>
                </c:pt>
                <c:pt idx="29">
                  <c:v>245.35900000000001</c:v>
                </c:pt>
                <c:pt idx="30">
                  <c:v>244.46100000000001</c:v>
                </c:pt>
                <c:pt idx="31">
                  <c:v>245.30799999999999</c:v>
                </c:pt>
                <c:pt idx="32">
                  <c:v>244.36500000000001</c:v>
                </c:pt>
                <c:pt idx="33">
                  <c:v>244.768</c:v>
                </c:pt>
                <c:pt idx="34">
                  <c:v>244.666</c:v>
                </c:pt>
                <c:pt idx="35">
                  <c:v>246.673</c:v>
                </c:pt>
                <c:pt idx="36">
                  <c:v>247.102</c:v>
                </c:pt>
                <c:pt idx="37">
                  <c:v>246.11199999999999</c:v>
                </c:pt>
                <c:pt idx="38">
                  <c:v>245.74799999999999</c:v>
                </c:pt>
                <c:pt idx="39">
                  <c:v>245.125</c:v>
                </c:pt>
                <c:pt idx="40">
                  <c:v>245.17099999999999</c:v>
                </c:pt>
                <c:pt idx="41">
                  <c:v>244.18799999999999</c:v>
                </c:pt>
                <c:pt idx="42">
                  <c:v>246.05099999999999</c:v>
                </c:pt>
                <c:pt idx="43">
                  <c:v>248.125</c:v>
                </c:pt>
                <c:pt idx="44">
                  <c:v>249.68899999999999</c:v>
                </c:pt>
                <c:pt idx="45">
                  <c:v>251.34299999999999</c:v>
                </c:pt>
                <c:pt idx="46">
                  <c:v>247.828</c:v>
                </c:pt>
                <c:pt idx="47">
                  <c:v>248.435</c:v>
                </c:pt>
                <c:pt idx="48">
                  <c:v>244.14</c:v>
                </c:pt>
                <c:pt idx="49">
                  <c:v>248.56800000000001</c:v>
                </c:pt>
                <c:pt idx="50">
                  <c:v>248.14099999999999</c:v>
                </c:pt>
                <c:pt idx="51">
                  <c:v>242.482</c:v>
                </c:pt>
                <c:pt idx="52">
                  <c:v>244.291</c:v>
                </c:pt>
                <c:pt idx="53">
                  <c:v>243.095</c:v>
                </c:pt>
                <c:pt idx="54">
                  <c:v>245.00700000000001</c:v>
                </c:pt>
                <c:pt idx="55">
                  <c:v>245.73</c:v>
                </c:pt>
                <c:pt idx="56">
                  <c:v>246.994</c:v>
                </c:pt>
                <c:pt idx="57">
                  <c:v>248.59399999999999</c:v>
                </c:pt>
                <c:pt idx="58">
                  <c:v>252.67699999999999</c:v>
                </c:pt>
                <c:pt idx="59">
                  <c:v>251.452</c:v>
                </c:pt>
                <c:pt idx="60">
                  <c:v>251.047</c:v>
                </c:pt>
                <c:pt idx="61">
                  <c:v>257.30099999999999</c:v>
                </c:pt>
                <c:pt idx="62">
                  <c:v>260.38299999999998</c:v>
                </c:pt>
                <c:pt idx="63">
                  <c:v>258.44499999999999</c:v>
                </c:pt>
                <c:pt idx="64">
                  <c:v>257.37099999999998</c:v>
                </c:pt>
                <c:pt idx="65">
                  <c:v>258.096</c:v>
                </c:pt>
                <c:pt idx="66">
                  <c:v>259.73099999999999</c:v>
                </c:pt>
                <c:pt idx="67">
                  <c:v>262.41699999999997</c:v>
                </c:pt>
                <c:pt idx="68">
                  <c:v>266.65899999999999</c:v>
                </c:pt>
                <c:pt idx="69">
                  <c:v>263.33699999999999</c:v>
                </c:pt>
                <c:pt idx="70">
                  <c:v>269.334</c:v>
                </c:pt>
                <c:pt idx="71">
                  <c:v>272.625</c:v>
                </c:pt>
                <c:pt idx="72">
                  <c:v>278.53500000000003</c:v>
                </c:pt>
                <c:pt idx="73">
                  <c:v>271.09899999999999</c:v>
                </c:pt>
                <c:pt idx="74">
                  <c:v>270.81200000000001</c:v>
                </c:pt>
                <c:pt idx="75">
                  <c:v>265.06</c:v>
                </c:pt>
                <c:pt idx="76">
                  <c:v>262.07299999999998</c:v>
                </c:pt>
                <c:pt idx="77">
                  <c:v>246.94200000000001</c:v>
                </c:pt>
                <c:pt idx="78">
                  <c:v>246.78700000000001</c:v>
                </c:pt>
                <c:pt idx="79">
                  <c:v>250.381</c:v>
                </c:pt>
                <c:pt idx="80">
                  <c:v>241.33600000000001</c:v>
                </c:pt>
                <c:pt idx="81">
                  <c:v>246.589</c:v>
                </c:pt>
                <c:pt idx="82">
                  <c:v>238.85499999999999</c:v>
                </c:pt>
                <c:pt idx="83">
                  <c:v>230.51499999999999</c:v>
                </c:pt>
                <c:pt idx="84">
                  <c:v>216.595</c:v>
                </c:pt>
                <c:pt idx="85">
                  <c:v>219.06800000000001</c:v>
                </c:pt>
                <c:pt idx="86">
                  <c:v>238.959</c:v>
                </c:pt>
                <c:pt idx="87">
                  <c:v>240.17699999999999</c:v>
                </c:pt>
                <c:pt idx="88">
                  <c:v>228.34899999999999</c:v>
                </c:pt>
                <c:pt idx="89">
                  <c:v>212.673</c:v>
                </c:pt>
                <c:pt idx="90">
                  <c:v>202.80799999999999</c:v>
                </c:pt>
                <c:pt idx="91">
                  <c:v>193.041</c:v>
                </c:pt>
                <c:pt idx="92">
                  <c:v>170.32300000000001</c:v>
                </c:pt>
                <c:pt idx="93">
                  <c:v>172.327</c:v>
                </c:pt>
                <c:pt idx="94">
                  <c:v>178.49299999999999</c:v>
                </c:pt>
                <c:pt idx="95">
                  <c:v>180.16</c:v>
                </c:pt>
                <c:pt idx="96">
                  <c:v>179.84899999999999</c:v>
                </c:pt>
                <c:pt idx="97">
                  <c:v>182.334</c:v>
                </c:pt>
                <c:pt idx="98">
                  <c:v>184.30799999999999</c:v>
                </c:pt>
                <c:pt idx="99">
                  <c:v>183.43600000000001</c:v>
                </c:pt>
                <c:pt idx="100">
                  <c:v>187.809</c:v>
                </c:pt>
                <c:pt idx="101">
                  <c:v>193.441</c:v>
                </c:pt>
                <c:pt idx="102">
                  <c:v>189.01499999999999</c:v>
                </c:pt>
                <c:pt idx="103">
                  <c:v>187.744</c:v>
                </c:pt>
                <c:pt idx="104">
                  <c:v>190.45500000000001</c:v>
                </c:pt>
                <c:pt idx="105">
                  <c:v>192.95</c:v>
                </c:pt>
                <c:pt idx="106">
                  <c:v>200.75299999999999</c:v>
                </c:pt>
                <c:pt idx="107">
                  <c:v>198.779</c:v>
                </c:pt>
                <c:pt idx="108">
                  <c:v>198.06200000000001</c:v>
                </c:pt>
                <c:pt idx="109">
                  <c:v>193.018</c:v>
                </c:pt>
                <c:pt idx="110">
                  <c:v>198.86</c:v>
                </c:pt>
                <c:pt idx="111">
                  <c:v>210.27</c:v>
                </c:pt>
                <c:pt idx="112">
                  <c:v>193.96600000000001</c:v>
                </c:pt>
                <c:pt idx="113">
                  <c:v>187.137</c:v>
                </c:pt>
                <c:pt idx="114">
                  <c:v>177.87799999999999</c:v>
                </c:pt>
                <c:pt idx="115">
                  <c:v>173.399</c:v>
                </c:pt>
                <c:pt idx="116">
                  <c:v>171.399</c:v>
                </c:pt>
                <c:pt idx="117">
                  <c:v>178.934</c:v>
                </c:pt>
                <c:pt idx="118">
                  <c:v>185.39599999999999</c:v>
                </c:pt>
                <c:pt idx="119">
                  <c:v>189.28700000000001</c:v>
                </c:pt>
                <c:pt idx="120">
                  <c:v>189.93600000000001</c:v>
                </c:pt>
                <c:pt idx="121">
                  <c:v>189.17400000000001</c:v>
                </c:pt>
                <c:pt idx="122">
                  <c:v>191.56899999999999</c:v>
                </c:pt>
                <c:pt idx="123">
                  <c:v>194.27199999999999</c:v>
                </c:pt>
                <c:pt idx="124">
                  <c:v>200.57900000000001</c:v>
                </c:pt>
                <c:pt idx="125">
                  <c:v>193.16399999999999</c:v>
                </c:pt>
                <c:pt idx="126">
                  <c:v>187.14699999999999</c:v>
                </c:pt>
                <c:pt idx="127">
                  <c:v>175.86199999999999</c:v>
                </c:pt>
                <c:pt idx="128">
                  <c:v>172.851</c:v>
                </c:pt>
                <c:pt idx="129">
                  <c:v>170.56399999999999</c:v>
                </c:pt>
                <c:pt idx="130">
                  <c:v>169.35300000000001</c:v>
                </c:pt>
                <c:pt idx="131">
                  <c:v>172.84100000000001</c:v>
                </c:pt>
                <c:pt idx="132">
                  <c:v>172.51300000000001</c:v>
                </c:pt>
                <c:pt idx="133">
                  <c:v>171.846</c:v>
                </c:pt>
                <c:pt idx="134">
                  <c:v>175.21799999999999</c:v>
                </c:pt>
                <c:pt idx="135">
                  <c:v>175.68600000000001</c:v>
                </c:pt>
                <c:pt idx="136">
                  <c:v>175.494</c:v>
                </c:pt>
                <c:pt idx="137">
                  <c:v>177.11600000000001</c:v>
                </c:pt>
                <c:pt idx="138">
                  <c:v>174.499</c:v>
                </c:pt>
                <c:pt idx="139">
                  <c:v>175.50200000000001</c:v>
                </c:pt>
                <c:pt idx="140">
                  <c:v>183.90899999999999</c:v>
                </c:pt>
                <c:pt idx="141">
                  <c:v>183.02799999999999</c:v>
                </c:pt>
                <c:pt idx="142">
                  <c:v>179.863</c:v>
                </c:pt>
                <c:pt idx="143">
                  <c:v>184.958</c:v>
                </c:pt>
                <c:pt idx="144">
                  <c:v>193.16200000000001</c:v>
                </c:pt>
                <c:pt idx="145">
                  <c:v>198.874</c:v>
                </c:pt>
                <c:pt idx="146">
                  <c:v>210.66300000000001</c:v>
                </c:pt>
                <c:pt idx="147">
                  <c:v>212.971</c:v>
                </c:pt>
                <c:pt idx="148">
                  <c:v>203.244</c:v>
                </c:pt>
                <c:pt idx="149">
                  <c:v>200.87899999999999</c:v>
                </c:pt>
                <c:pt idx="150">
                  <c:v>208.26599999999999</c:v>
                </c:pt>
                <c:pt idx="151">
                  <c:v>219.66399999999999</c:v>
                </c:pt>
                <c:pt idx="152">
                  <c:v>225.38399999999999</c:v>
                </c:pt>
                <c:pt idx="153">
                  <c:v>230.404</c:v>
                </c:pt>
                <c:pt idx="154">
                  <c:v>240.851</c:v>
                </c:pt>
                <c:pt idx="155">
                  <c:v>240.07900000000001</c:v>
                </c:pt>
                <c:pt idx="156">
                  <c:v>241.941</c:v>
                </c:pt>
                <c:pt idx="157">
                  <c:v>238.21700000000001</c:v>
                </c:pt>
                <c:pt idx="158">
                  <c:v>236.82599999999999</c:v>
                </c:pt>
                <c:pt idx="159">
                  <c:v>237.45599999999999</c:v>
                </c:pt>
                <c:pt idx="160">
                  <c:v>237.505</c:v>
                </c:pt>
                <c:pt idx="161">
                  <c:v>236.965</c:v>
                </c:pt>
                <c:pt idx="162">
                  <c:v>234.16</c:v>
                </c:pt>
                <c:pt idx="163">
                  <c:v>233.749</c:v>
                </c:pt>
                <c:pt idx="164">
                  <c:v>230.17400000000001</c:v>
                </c:pt>
                <c:pt idx="165">
                  <c:v>220.715</c:v>
                </c:pt>
                <c:pt idx="166">
                  <c:v>218.751</c:v>
                </c:pt>
                <c:pt idx="167">
                  <c:v>217.67</c:v>
                </c:pt>
                <c:pt idx="168">
                  <c:v>223.83099999999999</c:v>
                </c:pt>
                <c:pt idx="169">
                  <c:v>230.33</c:v>
                </c:pt>
                <c:pt idx="170">
                  <c:v>231.47499999999999</c:v>
                </c:pt>
                <c:pt idx="171">
                  <c:v>228.10499999999999</c:v>
                </c:pt>
                <c:pt idx="172">
                  <c:v>222.05500000000001</c:v>
                </c:pt>
                <c:pt idx="173">
                  <c:v>213.65899999999999</c:v>
                </c:pt>
                <c:pt idx="174">
                  <c:v>214.804</c:v>
                </c:pt>
                <c:pt idx="175">
                  <c:v>216.709</c:v>
                </c:pt>
                <c:pt idx="176">
                  <c:v>223.18199999999999</c:v>
                </c:pt>
                <c:pt idx="177">
                  <c:v>229.203</c:v>
                </c:pt>
                <c:pt idx="178">
                  <c:v>234.35900000000001</c:v>
                </c:pt>
                <c:pt idx="179">
                  <c:v>236.714</c:v>
                </c:pt>
                <c:pt idx="180">
                  <c:v>238.07</c:v>
                </c:pt>
                <c:pt idx="181">
                  <c:v>240.38200000000001</c:v>
                </c:pt>
                <c:pt idx="182">
                  <c:v>245.26900000000001</c:v>
                </c:pt>
                <c:pt idx="183">
                  <c:v>248.29</c:v>
                </c:pt>
                <c:pt idx="184">
                  <c:v>250.32</c:v>
                </c:pt>
                <c:pt idx="185">
                  <c:v>259.584</c:v>
                </c:pt>
                <c:pt idx="186">
                  <c:v>260.01100000000002</c:v>
                </c:pt>
                <c:pt idx="187">
                  <c:v>258.50799999999998</c:v>
                </c:pt>
                <c:pt idx="188">
                  <c:v>254.41200000000001</c:v>
                </c:pt>
                <c:pt idx="189">
                  <c:v>254.673</c:v>
                </c:pt>
                <c:pt idx="190">
                  <c:v>256.84399999999999</c:v>
                </c:pt>
                <c:pt idx="191">
                  <c:v>244.98699999999999</c:v>
                </c:pt>
                <c:pt idx="192">
                  <c:v>235.172</c:v>
                </c:pt>
                <c:pt idx="193">
                  <c:v>242.785</c:v>
                </c:pt>
                <c:pt idx="194">
                  <c:v>246.54499999999999</c:v>
                </c:pt>
                <c:pt idx="195">
                  <c:v>250.09899999999999</c:v>
                </c:pt>
                <c:pt idx="196">
                  <c:v>253.65199999999999</c:v>
                </c:pt>
                <c:pt idx="197">
                  <c:v>245.75399999999999</c:v>
                </c:pt>
                <c:pt idx="198">
                  <c:v>245.03299999999999</c:v>
                </c:pt>
                <c:pt idx="199">
                  <c:v>242</c:v>
                </c:pt>
                <c:pt idx="200">
                  <c:v>257.346</c:v>
                </c:pt>
                <c:pt idx="201">
                  <c:v>252.20699999999999</c:v>
                </c:pt>
                <c:pt idx="202">
                  <c:v>240.14400000000001</c:v>
                </c:pt>
                <c:pt idx="203">
                  <c:v>231.69300000000001</c:v>
                </c:pt>
                <c:pt idx="204">
                  <c:v>223.703</c:v>
                </c:pt>
                <c:pt idx="205">
                  <c:v>216.566</c:v>
                </c:pt>
                <c:pt idx="206">
                  <c:v>266.45400000000001</c:v>
                </c:pt>
                <c:pt idx="207">
                  <c:v>264.60599999999999</c:v>
                </c:pt>
                <c:pt idx="208">
                  <c:v>261.67200000000003</c:v>
                </c:pt>
                <c:pt idx="209">
                  <c:v>256.57299999999998</c:v>
                </c:pt>
                <c:pt idx="210">
                  <c:v>248.946</c:v>
                </c:pt>
                <c:pt idx="211">
                  <c:v>263.226</c:v>
                </c:pt>
                <c:pt idx="212">
                  <c:v>266.14999999999998</c:v>
                </c:pt>
                <c:pt idx="213">
                  <c:v>257.33</c:v>
                </c:pt>
                <c:pt idx="214">
                  <c:v>255.233</c:v>
                </c:pt>
                <c:pt idx="215">
                  <c:v>255.78700000000001</c:v>
                </c:pt>
                <c:pt idx="216">
                  <c:v>251.137</c:v>
                </c:pt>
                <c:pt idx="217">
                  <c:v>243.76</c:v>
                </c:pt>
                <c:pt idx="218">
                  <c:v>239.43299999999999</c:v>
                </c:pt>
                <c:pt idx="219">
                  <c:v>239.26599999999999</c:v>
                </c:pt>
                <c:pt idx="220">
                  <c:v>239.3</c:v>
                </c:pt>
                <c:pt idx="221">
                  <c:v>255.11699999999999</c:v>
                </c:pt>
                <c:pt idx="222">
                  <c:v>270.02</c:v>
                </c:pt>
                <c:pt idx="223">
                  <c:v>277.88499999999999</c:v>
                </c:pt>
                <c:pt idx="224">
                  <c:v>289.55799999999999</c:v>
                </c:pt>
                <c:pt idx="225">
                  <c:v>297.92899999999997</c:v>
                </c:pt>
                <c:pt idx="226">
                  <c:v>279.05900000000003</c:v>
                </c:pt>
                <c:pt idx="227">
                  <c:v>272.827</c:v>
                </c:pt>
                <c:pt idx="228">
                  <c:v>263.423</c:v>
                </c:pt>
                <c:pt idx="229">
                  <c:v>266.89999999999998</c:v>
                </c:pt>
                <c:pt idx="230">
                  <c:v>272.93099999999998</c:v>
                </c:pt>
                <c:pt idx="231">
                  <c:v>281.48399999999998</c:v>
                </c:pt>
                <c:pt idx="232">
                  <c:v>290.69099999999997</c:v>
                </c:pt>
                <c:pt idx="233">
                  <c:v>312.18900000000002</c:v>
                </c:pt>
                <c:pt idx="234">
                  <c:v>295.90600000000001</c:v>
                </c:pt>
                <c:pt idx="235">
                  <c:v>276.32900000000001</c:v>
                </c:pt>
                <c:pt idx="236">
                  <c:v>262.85899999999998</c:v>
                </c:pt>
                <c:pt idx="237">
                  <c:v>257.46499999999997</c:v>
                </c:pt>
                <c:pt idx="238">
                  <c:v>242.91900000000001</c:v>
                </c:pt>
                <c:pt idx="239">
                  <c:v>234.14099999999999</c:v>
                </c:pt>
                <c:pt idx="240">
                  <c:v>224.535</c:v>
                </c:pt>
                <c:pt idx="241">
                  <c:v>244.63200000000001</c:v>
                </c:pt>
                <c:pt idx="242">
                  <c:v>254.881</c:v>
                </c:pt>
                <c:pt idx="243">
                  <c:v>262.27800000000002</c:v>
                </c:pt>
                <c:pt idx="244">
                  <c:v>260.28199999999998</c:v>
                </c:pt>
                <c:pt idx="245">
                  <c:v>258.8</c:v>
                </c:pt>
                <c:pt idx="246">
                  <c:v>246.643</c:v>
                </c:pt>
                <c:pt idx="247">
                  <c:v>242.05799999999999</c:v>
                </c:pt>
                <c:pt idx="248">
                  <c:v>241.66</c:v>
                </c:pt>
                <c:pt idx="249">
                  <c:v>240.738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2-4403-B741-2E8DE2A9C94B}"/>
            </c:ext>
          </c:extLst>
        </c:ser>
        <c:ser>
          <c:idx val="2"/>
          <c:order val="2"/>
          <c:tx>
            <c:strRef>
              <c:f>telefo!$B$34</c:f>
              <c:strCache>
                <c:ptCount val="1"/>
                <c:pt idx="0">
                  <c:v>TELEFO 3 PERP nc-23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telefo!$F$34:$IT$34</c:f>
              <c:numCache>
                <c:formatCode>0</c:formatCode>
                <c:ptCount val="249"/>
                <c:pt idx="0">
                  <c:v>375.529</c:v>
                </c:pt>
                <c:pt idx="1">
                  <c:v>387.98200000000003</c:v>
                </c:pt>
                <c:pt idx="2">
                  <c:v>399.53500000000003</c:v>
                </c:pt>
                <c:pt idx="3">
                  <c:v>409.59399999999999</c:v>
                </c:pt>
                <c:pt idx="4">
                  <c:v>412.67700000000002</c:v>
                </c:pt>
                <c:pt idx="5">
                  <c:v>410.62599999999998</c:v>
                </c:pt>
                <c:pt idx="6">
                  <c:v>411.38900000000001</c:v>
                </c:pt>
                <c:pt idx="7">
                  <c:v>408.23599999999999</c:v>
                </c:pt>
                <c:pt idx="8">
                  <c:v>403.17700000000002</c:v>
                </c:pt>
                <c:pt idx="9">
                  <c:v>412.96600000000001</c:v>
                </c:pt>
                <c:pt idx="10">
                  <c:v>391.12599999999998</c:v>
                </c:pt>
                <c:pt idx="11">
                  <c:v>393.03300000000002</c:v>
                </c:pt>
                <c:pt idx="12">
                  <c:v>384.07400000000001</c:v>
                </c:pt>
                <c:pt idx="13">
                  <c:v>371.72199999999998</c:v>
                </c:pt>
                <c:pt idx="14">
                  <c:v>407.68299999999999</c:v>
                </c:pt>
                <c:pt idx="15">
                  <c:v>394.358</c:v>
                </c:pt>
                <c:pt idx="16">
                  <c:v>398.31</c:v>
                </c:pt>
                <c:pt idx="17">
                  <c:v>361.76499999999999</c:v>
                </c:pt>
                <c:pt idx="18">
                  <c:v>330.51299999999998</c:v>
                </c:pt>
                <c:pt idx="19">
                  <c:v>304.94499999999999</c:v>
                </c:pt>
                <c:pt idx="20">
                  <c:v>321.38400000000001</c:v>
                </c:pt>
                <c:pt idx="21">
                  <c:v>358.166</c:v>
                </c:pt>
                <c:pt idx="22">
                  <c:v>367.8</c:v>
                </c:pt>
                <c:pt idx="23">
                  <c:v>390.37</c:v>
                </c:pt>
                <c:pt idx="24">
                  <c:v>392.87400000000002</c:v>
                </c:pt>
                <c:pt idx="25">
                  <c:v>389.084</c:v>
                </c:pt>
                <c:pt idx="26">
                  <c:v>366.68900000000002</c:v>
                </c:pt>
                <c:pt idx="27">
                  <c:v>358.35399999999998</c:v>
                </c:pt>
                <c:pt idx="28">
                  <c:v>374.26499999999999</c:v>
                </c:pt>
                <c:pt idx="29">
                  <c:v>408.67200000000003</c:v>
                </c:pt>
                <c:pt idx="30">
                  <c:v>402.964</c:v>
                </c:pt>
                <c:pt idx="31">
                  <c:v>402.38900000000001</c:v>
                </c:pt>
                <c:pt idx="32">
                  <c:v>406.601</c:v>
                </c:pt>
                <c:pt idx="33">
                  <c:v>425.77800000000002</c:v>
                </c:pt>
                <c:pt idx="34">
                  <c:v>446.72800000000001</c:v>
                </c:pt>
                <c:pt idx="35">
                  <c:v>459.26799999999997</c:v>
                </c:pt>
                <c:pt idx="36">
                  <c:v>456.04500000000002</c:v>
                </c:pt>
                <c:pt idx="37">
                  <c:v>436.07100000000003</c:v>
                </c:pt>
                <c:pt idx="38">
                  <c:v>418.88900000000001</c:v>
                </c:pt>
                <c:pt idx="39">
                  <c:v>411.63400000000001</c:v>
                </c:pt>
                <c:pt idx="40">
                  <c:v>417.97</c:v>
                </c:pt>
                <c:pt idx="41">
                  <c:v>409.92500000000001</c:v>
                </c:pt>
                <c:pt idx="42">
                  <c:v>439.41800000000001</c:v>
                </c:pt>
                <c:pt idx="43">
                  <c:v>449.50599999999997</c:v>
                </c:pt>
                <c:pt idx="44">
                  <c:v>457.536</c:v>
                </c:pt>
                <c:pt idx="45">
                  <c:v>421.22</c:v>
                </c:pt>
                <c:pt idx="46">
                  <c:v>409.33</c:v>
                </c:pt>
                <c:pt idx="47">
                  <c:v>393.976</c:v>
                </c:pt>
                <c:pt idx="48">
                  <c:v>381.92899999999997</c:v>
                </c:pt>
                <c:pt idx="49">
                  <c:v>395.89600000000002</c:v>
                </c:pt>
                <c:pt idx="50">
                  <c:v>406.774</c:v>
                </c:pt>
                <c:pt idx="51">
                  <c:v>428.245</c:v>
                </c:pt>
                <c:pt idx="52">
                  <c:v>431.52199999999999</c:v>
                </c:pt>
                <c:pt idx="53">
                  <c:v>410.21699999999998</c:v>
                </c:pt>
                <c:pt idx="54">
                  <c:v>385.72199999999998</c:v>
                </c:pt>
                <c:pt idx="55">
                  <c:v>386.12099999999998</c:v>
                </c:pt>
                <c:pt idx="56">
                  <c:v>352.75200000000001</c:v>
                </c:pt>
                <c:pt idx="57">
                  <c:v>334.03500000000003</c:v>
                </c:pt>
                <c:pt idx="58">
                  <c:v>395.41800000000001</c:v>
                </c:pt>
                <c:pt idx="59">
                  <c:v>449.26900000000001</c:v>
                </c:pt>
                <c:pt idx="60">
                  <c:v>487.81900000000002</c:v>
                </c:pt>
                <c:pt idx="61">
                  <c:v>538.62</c:v>
                </c:pt>
                <c:pt idx="62">
                  <c:v>554.08100000000002</c:v>
                </c:pt>
                <c:pt idx="63">
                  <c:v>544.899</c:v>
                </c:pt>
                <c:pt idx="64">
                  <c:v>546.61699999999996</c:v>
                </c:pt>
                <c:pt idx="65">
                  <c:v>546.73199999999997</c:v>
                </c:pt>
                <c:pt idx="66">
                  <c:v>545.13</c:v>
                </c:pt>
                <c:pt idx="67">
                  <c:v>541.63199999999995</c:v>
                </c:pt>
                <c:pt idx="68">
                  <c:v>568.19299999999998</c:v>
                </c:pt>
                <c:pt idx="69">
                  <c:v>600.34400000000005</c:v>
                </c:pt>
                <c:pt idx="70">
                  <c:v>731.54700000000003</c:v>
                </c:pt>
                <c:pt idx="71">
                  <c:v>767.62900000000002</c:v>
                </c:pt>
                <c:pt idx="72">
                  <c:v>740.63499999999999</c:v>
                </c:pt>
                <c:pt idx="73">
                  <c:v>781.83600000000001</c:v>
                </c:pt>
                <c:pt idx="74">
                  <c:v>787.49699999999996</c:v>
                </c:pt>
                <c:pt idx="75">
                  <c:v>654.17399999999998</c:v>
                </c:pt>
                <c:pt idx="76">
                  <c:v>573.57100000000003</c:v>
                </c:pt>
                <c:pt idx="77">
                  <c:v>467.779</c:v>
                </c:pt>
                <c:pt idx="78">
                  <c:v>448.23899999999998</c:v>
                </c:pt>
                <c:pt idx="79">
                  <c:v>347.05500000000001</c:v>
                </c:pt>
                <c:pt idx="80">
                  <c:v>333.62700000000001</c:v>
                </c:pt>
                <c:pt idx="81">
                  <c:v>350.27199999999999</c:v>
                </c:pt>
                <c:pt idx="82">
                  <c:v>286.06599999999997</c:v>
                </c:pt>
                <c:pt idx="83">
                  <c:v>247.482</c:v>
                </c:pt>
                <c:pt idx="84">
                  <c:v>230.447</c:v>
                </c:pt>
                <c:pt idx="85">
                  <c:v>235.23</c:v>
                </c:pt>
                <c:pt idx="86">
                  <c:v>267.34399999999999</c:v>
                </c:pt>
                <c:pt idx="87">
                  <c:v>272.74</c:v>
                </c:pt>
                <c:pt idx="88">
                  <c:v>240.63800000000001</c:v>
                </c:pt>
                <c:pt idx="89">
                  <c:v>221.429</c:v>
                </c:pt>
                <c:pt idx="90">
                  <c:v>216.261</c:v>
                </c:pt>
                <c:pt idx="91">
                  <c:v>204.91300000000001</c:v>
                </c:pt>
                <c:pt idx="92">
                  <c:v>181.91800000000001</c:v>
                </c:pt>
                <c:pt idx="93">
                  <c:v>185.39</c:v>
                </c:pt>
                <c:pt idx="94">
                  <c:v>187.148</c:v>
                </c:pt>
                <c:pt idx="95">
                  <c:v>192.065</c:v>
                </c:pt>
                <c:pt idx="96">
                  <c:v>190.298</c:v>
                </c:pt>
                <c:pt idx="97">
                  <c:v>190.94900000000001</c:v>
                </c:pt>
                <c:pt idx="98">
                  <c:v>192.57</c:v>
                </c:pt>
                <c:pt idx="99">
                  <c:v>186.28800000000001</c:v>
                </c:pt>
                <c:pt idx="100">
                  <c:v>190.92400000000001</c:v>
                </c:pt>
                <c:pt idx="101">
                  <c:v>196.01900000000001</c:v>
                </c:pt>
                <c:pt idx="102">
                  <c:v>192.13300000000001</c:v>
                </c:pt>
                <c:pt idx="103">
                  <c:v>191.214</c:v>
                </c:pt>
                <c:pt idx="104">
                  <c:v>195.05</c:v>
                </c:pt>
                <c:pt idx="105">
                  <c:v>202.524</c:v>
                </c:pt>
                <c:pt idx="106">
                  <c:v>212.89599999999999</c:v>
                </c:pt>
                <c:pt idx="107">
                  <c:v>214.62299999999999</c:v>
                </c:pt>
                <c:pt idx="108">
                  <c:v>213.35400000000001</c:v>
                </c:pt>
                <c:pt idx="109">
                  <c:v>206.92099999999999</c:v>
                </c:pt>
                <c:pt idx="110">
                  <c:v>213.39400000000001</c:v>
                </c:pt>
                <c:pt idx="111">
                  <c:v>227.405</c:v>
                </c:pt>
                <c:pt idx="112">
                  <c:v>207.529</c:v>
                </c:pt>
                <c:pt idx="113">
                  <c:v>200.12</c:v>
                </c:pt>
                <c:pt idx="114">
                  <c:v>187.15199999999999</c:v>
                </c:pt>
                <c:pt idx="115">
                  <c:v>182.35</c:v>
                </c:pt>
                <c:pt idx="116">
                  <c:v>179.316</c:v>
                </c:pt>
                <c:pt idx="117">
                  <c:v>187.34700000000001</c:v>
                </c:pt>
                <c:pt idx="118">
                  <c:v>195.89099999999999</c:v>
                </c:pt>
                <c:pt idx="119">
                  <c:v>199.471</c:v>
                </c:pt>
                <c:pt idx="120">
                  <c:v>198.464</c:v>
                </c:pt>
                <c:pt idx="121">
                  <c:v>198.065</c:v>
                </c:pt>
                <c:pt idx="122">
                  <c:v>200.32400000000001</c:v>
                </c:pt>
                <c:pt idx="123">
                  <c:v>201.81299999999999</c:v>
                </c:pt>
                <c:pt idx="124">
                  <c:v>208.94200000000001</c:v>
                </c:pt>
                <c:pt idx="125">
                  <c:v>202.49299999999999</c:v>
                </c:pt>
                <c:pt idx="126">
                  <c:v>197.34100000000001</c:v>
                </c:pt>
                <c:pt idx="127">
                  <c:v>188.196</c:v>
                </c:pt>
                <c:pt idx="128">
                  <c:v>183.72300000000001</c:v>
                </c:pt>
                <c:pt idx="129">
                  <c:v>182.357</c:v>
                </c:pt>
                <c:pt idx="130">
                  <c:v>181.45</c:v>
                </c:pt>
                <c:pt idx="131">
                  <c:v>185.67599999999999</c:v>
                </c:pt>
                <c:pt idx="132">
                  <c:v>185.923</c:v>
                </c:pt>
                <c:pt idx="133">
                  <c:v>184.74600000000001</c:v>
                </c:pt>
                <c:pt idx="134">
                  <c:v>186.78700000000001</c:v>
                </c:pt>
                <c:pt idx="135">
                  <c:v>186.17400000000001</c:v>
                </c:pt>
                <c:pt idx="136">
                  <c:v>185.256</c:v>
                </c:pt>
                <c:pt idx="137">
                  <c:v>186.64099999999999</c:v>
                </c:pt>
                <c:pt idx="138">
                  <c:v>186.029</c:v>
                </c:pt>
                <c:pt idx="139">
                  <c:v>186.31</c:v>
                </c:pt>
                <c:pt idx="140">
                  <c:v>190.73</c:v>
                </c:pt>
                <c:pt idx="141">
                  <c:v>192.17699999999999</c:v>
                </c:pt>
                <c:pt idx="142">
                  <c:v>188.46600000000001</c:v>
                </c:pt>
                <c:pt idx="143">
                  <c:v>195.255</c:v>
                </c:pt>
                <c:pt idx="144">
                  <c:v>202.70599999999999</c:v>
                </c:pt>
                <c:pt idx="145">
                  <c:v>210.059</c:v>
                </c:pt>
                <c:pt idx="146">
                  <c:v>221.471</c:v>
                </c:pt>
                <c:pt idx="147">
                  <c:v>224.727</c:v>
                </c:pt>
                <c:pt idx="148">
                  <c:v>211.143</c:v>
                </c:pt>
                <c:pt idx="149">
                  <c:v>214.44900000000001</c:v>
                </c:pt>
                <c:pt idx="150">
                  <c:v>218.36099999999999</c:v>
                </c:pt>
                <c:pt idx="151">
                  <c:v>226.70599999999999</c:v>
                </c:pt>
                <c:pt idx="152">
                  <c:v>228.75200000000001</c:v>
                </c:pt>
                <c:pt idx="153">
                  <c:v>237.79</c:v>
                </c:pt>
                <c:pt idx="154">
                  <c:v>260.048</c:v>
                </c:pt>
                <c:pt idx="155">
                  <c:v>266.00299999999999</c:v>
                </c:pt>
                <c:pt idx="156">
                  <c:v>266.80700000000002</c:v>
                </c:pt>
                <c:pt idx="157">
                  <c:v>258.98099999999999</c:v>
                </c:pt>
                <c:pt idx="158">
                  <c:v>256.84100000000001</c:v>
                </c:pt>
                <c:pt idx="159">
                  <c:v>259.03500000000003</c:v>
                </c:pt>
                <c:pt idx="160">
                  <c:v>258.20800000000003</c:v>
                </c:pt>
                <c:pt idx="161">
                  <c:v>253.70599999999999</c:v>
                </c:pt>
                <c:pt idx="162">
                  <c:v>245.584</c:v>
                </c:pt>
                <c:pt idx="163">
                  <c:v>247.00299999999999</c:v>
                </c:pt>
                <c:pt idx="164">
                  <c:v>241.09899999999999</c:v>
                </c:pt>
                <c:pt idx="165">
                  <c:v>225.00899999999999</c:v>
                </c:pt>
                <c:pt idx="166">
                  <c:v>222.86</c:v>
                </c:pt>
                <c:pt idx="167">
                  <c:v>220.35400000000001</c:v>
                </c:pt>
                <c:pt idx="168">
                  <c:v>230.416</c:v>
                </c:pt>
                <c:pt idx="169">
                  <c:v>239.625</c:v>
                </c:pt>
                <c:pt idx="170">
                  <c:v>240.91800000000001</c:v>
                </c:pt>
                <c:pt idx="171">
                  <c:v>235.059</c:v>
                </c:pt>
                <c:pt idx="172">
                  <c:v>229.136</c:v>
                </c:pt>
                <c:pt idx="173">
                  <c:v>221.244</c:v>
                </c:pt>
                <c:pt idx="174">
                  <c:v>222.06200000000001</c:v>
                </c:pt>
                <c:pt idx="175">
                  <c:v>224.559</c:v>
                </c:pt>
                <c:pt idx="176">
                  <c:v>234.16800000000001</c:v>
                </c:pt>
                <c:pt idx="177">
                  <c:v>238.047</c:v>
                </c:pt>
                <c:pt idx="178">
                  <c:v>241.01</c:v>
                </c:pt>
                <c:pt idx="179">
                  <c:v>245.934</c:v>
                </c:pt>
                <c:pt idx="180">
                  <c:v>245.292</c:v>
                </c:pt>
                <c:pt idx="181">
                  <c:v>245.64099999999999</c:v>
                </c:pt>
                <c:pt idx="182">
                  <c:v>250.84800000000001</c:v>
                </c:pt>
                <c:pt idx="183">
                  <c:v>253.96299999999999</c:v>
                </c:pt>
                <c:pt idx="184">
                  <c:v>254.66900000000001</c:v>
                </c:pt>
                <c:pt idx="185">
                  <c:v>263.81099999999998</c:v>
                </c:pt>
                <c:pt idx="186">
                  <c:v>267.67700000000002</c:v>
                </c:pt>
                <c:pt idx="187">
                  <c:v>265.79199999999997</c:v>
                </c:pt>
                <c:pt idx="188">
                  <c:v>259.83</c:v>
                </c:pt>
                <c:pt idx="189">
                  <c:v>258.12700000000001</c:v>
                </c:pt>
                <c:pt idx="190">
                  <c:v>263.26400000000001</c:v>
                </c:pt>
                <c:pt idx="191">
                  <c:v>251.72300000000001</c:v>
                </c:pt>
                <c:pt idx="192">
                  <c:v>240.68299999999999</c:v>
                </c:pt>
                <c:pt idx="193">
                  <c:v>249.024</c:v>
                </c:pt>
                <c:pt idx="194">
                  <c:v>253.779</c:v>
                </c:pt>
                <c:pt idx="195">
                  <c:v>260.82600000000002</c:v>
                </c:pt>
                <c:pt idx="196">
                  <c:v>266.81900000000002</c:v>
                </c:pt>
                <c:pt idx="197">
                  <c:v>258.32400000000001</c:v>
                </c:pt>
                <c:pt idx="198">
                  <c:v>257.7</c:v>
                </c:pt>
                <c:pt idx="199">
                  <c:v>255.33799999999999</c:v>
                </c:pt>
                <c:pt idx="200">
                  <c:v>268.96899999999999</c:v>
                </c:pt>
                <c:pt idx="201">
                  <c:v>263.48700000000002</c:v>
                </c:pt>
                <c:pt idx="202">
                  <c:v>252.41499999999999</c:v>
                </c:pt>
                <c:pt idx="203">
                  <c:v>242.34200000000001</c:v>
                </c:pt>
                <c:pt idx="204">
                  <c:v>233.947</c:v>
                </c:pt>
                <c:pt idx="205">
                  <c:v>219.91200000000001</c:v>
                </c:pt>
                <c:pt idx="206">
                  <c:v>268.27300000000002</c:v>
                </c:pt>
                <c:pt idx="207">
                  <c:v>265.17700000000002</c:v>
                </c:pt>
                <c:pt idx="208">
                  <c:v>259.00400000000002</c:v>
                </c:pt>
                <c:pt idx="209">
                  <c:v>258.3</c:v>
                </c:pt>
                <c:pt idx="210">
                  <c:v>249.167</c:v>
                </c:pt>
                <c:pt idx="211">
                  <c:v>262.916</c:v>
                </c:pt>
                <c:pt idx="212">
                  <c:v>266.32900000000001</c:v>
                </c:pt>
                <c:pt idx="213">
                  <c:v>255.67599999999999</c:v>
                </c:pt>
                <c:pt idx="214">
                  <c:v>254.90700000000001</c:v>
                </c:pt>
                <c:pt idx="215">
                  <c:v>254.89599999999999</c:v>
                </c:pt>
                <c:pt idx="216">
                  <c:v>252.23400000000001</c:v>
                </c:pt>
                <c:pt idx="217">
                  <c:v>246.63399999999999</c:v>
                </c:pt>
                <c:pt idx="218">
                  <c:v>243.00800000000001</c:v>
                </c:pt>
                <c:pt idx="219">
                  <c:v>241.71</c:v>
                </c:pt>
                <c:pt idx="220">
                  <c:v>243.14699999999999</c:v>
                </c:pt>
                <c:pt idx="221">
                  <c:v>256.83499999999998</c:v>
                </c:pt>
                <c:pt idx="222">
                  <c:v>270.363</c:v>
                </c:pt>
                <c:pt idx="223">
                  <c:v>278.21899999999999</c:v>
                </c:pt>
                <c:pt idx="224">
                  <c:v>293.57799999999997</c:v>
                </c:pt>
                <c:pt idx="225">
                  <c:v>302.21300000000002</c:v>
                </c:pt>
                <c:pt idx="226">
                  <c:v>283.565</c:v>
                </c:pt>
                <c:pt idx="227">
                  <c:v>277.63499999999999</c:v>
                </c:pt>
                <c:pt idx="228">
                  <c:v>269.24799999999999</c:v>
                </c:pt>
                <c:pt idx="229">
                  <c:v>274.69</c:v>
                </c:pt>
                <c:pt idx="230">
                  <c:v>277.39299999999997</c:v>
                </c:pt>
                <c:pt idx="231">
                  <c:v>287.25400000000002</c:v>
                </c:pt>
                <c:pt idx="232">
                  <c:v>296.65600000000001</c:v>
                </c:pt>
                <c:pt idx="233">
                  <c:v>322.58600000000001</c:v>
                </c:pt>
                <c:pt idx="234">
                  <c:v>307.036</c:v>
                </c:pt>
                <c:pt idx="235">
                  <c:v>286.25900000000001</c:v>
                </c:pt>
                <c:pt idx="236">
                  <c:v>273.53199999999998</c:v>
                </c:pt>
                <c:pt idx="237">
                  <c:v>270.46199999999999</c:v>
                </c:pt>
                <c:pt idx="238">
                  <c:v>249.816</c:v>
                </c:pt>
                <c:pt idx="239">
                  <c:v>244.68</c:v>
                </c:pt>
                <c:pt idx="240">
                  <c:v>237.50299999999999</c:v>
                </c:pt>
                <c:pt idx="241">
                  <c:v>253.154</c:v>
                </c:pt>
                <c:pt idx="242">
                  <c:v>264.82600000000002</c:v>
                </c:pt>
                <c:pt idx="243">
                  <c:v>271.76900000000001</c:v>
                </c:pt>
                <c:pt idx="244">
                  <c:v>272.685</c:v>
                </c:pt>
                <c:pt idx="245">
                  <c:v>274.298</c:v>
                </c:pt>
                <c:pt idx="246">
                  <c:v>261.14100000000002</c:v>
                </c:pt>
                <c:pt idx="247">
                  <c:v>252.42599999999999</c:v>
                </c:pt>
                <c:pt idx="248">
                  <c:v>252.59399999999999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52-4403-B741-2E8DE2A9C94B}"/>
            </c:ext>
          </c:extLst>
        </c:ser>
        <c:ser>
          <c:idx val="3"/>
          <c:order val="3"/>
          <c:tx>
            <c:strRef>
              <c:f>telefo!$B$35</c:f>
              <c:strCache>
                <c:ptCount val="1"/>
                <c:pt idx="0">
                  <c:v>TELEFO 5 7/8 PERP nc-24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telefo!$F$35:$ST$35</c:f>
              <c:numCache>
                <c:formatCode>0</c:formatCode>
                <c:ptCount val="509"/>
                <c:pt idx="0">
                  <c:v>359.178</c:v>
                </c:pt>
                <c:pt idx="1">
                  <c:v>364.86500000000001</c:v>
                </c:pt>
                <c:pt idx="2">
                  <c:v>374.57100000000003</c:v>
                </c:pt>
                <c:pt idx="3">
                  <c:v>386.90600000000001</c:v>
                </c:pt>
                <c:pt idx="4">
                  <c:v>391.387</c:v>
                </c:pt>
                <c:pt idx="5">
                  <c:v>392.29300000000001</c:v>
                </c:pt>
                <c:pt idx="6">
                  <c:v>391.25200000000001</c:v>
                </c:pt>
                <c:pt idx="7">
                  <c:v>390.27300000000002</c:v>
                </c:pt>
                <c:pt idx="8">
                  <c:v>386.10199999999998</c:v>
                </c:pt>
                <c:pt idx="9">
                  <c:v>389.78199999999998</c:v>
                </c:pt>
                <c:pt idx="10">
                  <c:v>378.44499999999999</c:v>
                </c:pt>
                <c:pt idx="11">
                  <c:v>378.11200000000002</c:v>
                </c:pt>
                <c:pt idx="12">
                  <c:v>367.57499999999999</c:v>
                </c:pt>
                <c:pt idx="13">
                  <c:v>353.37599999999998</c:v>
                </c:pt>
                <c:pt idx="14">
                  <c:v>379.62900000000002</c:v>
                </c:pt>
                <c:pt idx="15">
                  <c:v>370.48099999999999</c:v>
                </c:pt>
                <c:pt idx="16">
                  <c:v>373.88600000000002</c:v>
                </c:pt>
                <c:pt idx="17">
                  <c:v>342.56099999999998</c:v>
                </c:pt>
                <c:pt idx="18">
                  <c:v>320.173</c:v>
                </c:pt>
                <c:pt idx="19">
                  <c:v>298.21100000000001</c:v>
                </c:pt>
                <c:pt idx="20">
                  <c:v>315.93700000000001</c:v>
                </c:pt>
                <c:pt idx="21">
                  <c:v>342.63</c:v>
                </c:pt>
                <c:pt idx="22">
                  <c:v>348.42599999999999</c:v>
                </c:pt>
                <c:pt idx="23">
                  <c:v>366.01900000000001</c:v>
                </c:pt>
                <c:pt idx="24">
                  <c:v>366.97699999999998</c:v>
                </c:pt>
                <c:pt idx="25">
                  <c:v>369.44099999999997</c:v>
                </c:pt>
                <c:pt idx="26">
                  <c:v>360.54599999999999</c:v>
                </c:pt>
                <c:pt idx="27">
                  <c:v>354.41500000000002</c:v>
                </c:pt>
                <c:pt idx="28">
                  <c:v>367.37</c:v>
                </c:pt>
                <c:pt idx="29">
                  <c:v>371.43599999999998</c:v>
                </c:pt>
                <c:pt idx="30">
                  <c:v>394.00200000000001</c:v>
                </c:pt>
                <c:pt idx="31">
                  <c:v>393.24099999999999</c:v>
                </c:pt>
                <c:pt idx="32">
                  <c:v>399.16699999999997</c:v>
                </c:pt>
                <c:pt idx="33">
                  <c:v>409.44200000000001</c:v>
                </c:pt>
                <c:pt idx="34">
                  <c:v>432.697</c:v>
                </c:pt>
                <c:pt idx="35">
                  <c:v>442.25599999999997</c:v>
                </c:pt>
                <c:pt idx="36">
                  <c:v>443.517</c:v>
                </c:pt>
                <c:pt idx="37">
                  <c:v>418.32100000000003</c:v>
                </c:pt>
                <c:pt idx="38">
                  <c:v>404.58</c:v>
                </c:pt>
                <c:pt idx="39">
                  <c:v>404.38099999999997</c:v>
                </c:pt>
                <c:pt idx="40">
                  <c:v>398.36200000000002</c:v>
                </c:pt>
                <c:pt idx="41">
                  <c:v>406.59399999999999</c:v>
                </c:pt>
                <c:pt idx="42">
                  <c:v>445.39400000000001</c:v>
                </c:pt>
                <c:pt idx="43">
                  <c:v>454.32400000000001</c:v>
                </c:pt>
                <c:pt idx="44">
                  <c:v>455.95499999999998</c:v>
                </c:pt>
                <c:pt idx="45">
                  <c:v>421.92200000000003</c:v>
                </c:pt>
                <c:pt idx="46">
                  <c:v>406.887</c:v>
                </c:pt>
                <c:pt idx="47">
                  <c:v>397.48500000000001</c:v>
                </c:pt>
                <c:pt idx="48">
                  <c:v>389.84</c:v>
                </c:pt>
                <c:pt idx="49">
                  <c:v>407.45800000000003</c:v>
                </c:pt>
                <c:pt idx="50">
                  <c:v>411.85899999999998</c:v>
                </c:pt>
                <c:pt idx="51">
                  <c:v>425.46499999999997</c:v>
                </c:pt>
                <c:pt idx="52">
                  <c:v>423.05099999999999</c:v>
                </c:pt>
                <c:pt idx="53">
                  <c:v>394.149</c:v>
                </c:pt>
                <c:pt idx="54">
                  <c:v>380.43599999999998</c:v>
                </c:pt>
                <c:pt idx="55">
                  <c:v>383.81299999999999</c:v>
                </c:pt>
                <c:pt idx="56">
                  <c:v>357.07900000000001</c:v>
                </c:pt>
                <c:pt idx="57">
                  <c:v>347.70100000000002</c:v>
                </c:pt>
                <c:pt idx="58">
                  <c:v>397.20800000000003</c:v>
                </c:pt>
                <c:pt idx="59">
                  <c:v>450.238</c:v>
                </c:pt>
                <c:pt idx="60">
                  <c:v>485.29</c:v>
                </c:pt>
                <c:pt idx="61">
                  <c:v>525.40700000000004</c:v>
                </c:pt>
                <c:pt idx="62">
                  <c:v>534.10400000000004</c:v>
                </c:pt>
                <c:pt idx="63">
                  <c:v>533.01300000000003</c:v>
                </c:pt>
                <c:pt idx="64">
                  <c:v>535.13599999999997</c:v>
                </c:pt>
                <c:pt idx="65">
                  <c:v>539.79100000000005</c:v>
                </c:pt>
                <c:pt idx="66">
                  <c:v>551.03399999999999</c:v>
                </c:pt>
                <c:pt idx="67">
                  <c:v>544.15300000000002</c:v>
                </c:pt>
                <c:pt idx="68">
                  <c:v>561.74800000000005</c:v>
                </c:pt>
                <c:pt idx="69">
                  <c:v>585.48</c:v>
                </c:pt>
                <c:pt idx="70">
                  <c:v>677.52499999999998</c:v>
                </c:pt>
                <c:pt idx="71">
                  <c:v>706.66800000000001</c:v>
                </c:pt>
                <c:pt idx="72">
                  <c:v>680.05700000000002</c:v>
                </c:pt>
                <c:pt idx="73">
                  <c:v>719.31</c:v>
                </c:pt>
                <c:pt idx="74">
                  <c:v>710.99699999999996</c:v>
                </c:pt>
                <c:pt idx="75">
                  <c:v>601.42999999999995</c:v>
                </c:pt>
                <c:pt idx="76">
                  <c:v>516.87900000000002</c:v>
                </c:pt>
                <c:pt idx="77">
                  <c:v>434.26100000000002</c:v>
                </c:pt>
                <c:pt idx="78">
                  <c:v>424.209</c:v>
                </c:pt>
                <c:pt idx="79">
                  <c:v>341.95</c:v>
                </c:pt>
                <c:pt idx="80">
                  <c:v>333.012</c:v>
                </c:pt>
                <c:pt idx="81">
                  <c:v>340.85</c:v>
                </c:pt>
                <c:pt idx="82">
                  <c:v>279.29599999999999</c:v>
                </c:pt>
                <c:pt idx="83">
                  <c:v>246.84299999999999</c:v>
                </c:pt>
                <c:pt idx="84">
                  <c:v>228.13399999999999</c:v>
                </c:pt>
                <c:pt idx="85">
                  <c:v>232.51</c:v>
                </c:pt>
                <c:pt idx="86">
                  <c:v>260.67599999999999</c:v>
                </c:pt>
                <c:pt idx="87">
                  <c:v>262.911</c:v>
                </c:pt>
                <c:pt idx="88">
                  <c:v>234.07300000000001</c:v>
                </c:pt>
                <c:pt idx="89">
                  <c:v>217.43899999999999</c:v>
                </c:pt>
                <c:pt idx="90">
                  <c:v>212.34</c:v>
                </c:pt>
                <c:pt idx="91">
                  <c:v>202.64599999999999</c:v>
                </c:pt>
                <c:pt idx="92">
                  <c:v>184.63</c:v>
                </c:pt>
                <c:pt idx="93">
                  <c:v>187.636</c:v>
                </c:pt>
                <c:pt idx="94">
                  <c:v>190.81200000000001</c:v>
                </c:pt>
                <c:pt idx="95">
                  <c:v>194.75800000000001</c:v>
                </c:pt>
                <c:pt idx="96">
                  <c:v>194.708</c:v>
                </c:pt>
                <c:pt idx="97">
                  <c:v>196.059</c:v>
                </c:pt>
                <c:pt idx="98">
                  <c:v>194.99</c:v>
                </c:pt>
                <c:pt idx="99">
                  <c:v>192.22800000000001</c:v>
                </c:pt>
                <c:pt idx="100">
                  <c:v>196.673</c:v>
                </c:pt>
                <c:pt idx="101">
                  <c:v>200.982</c:v>
                </c:pt>
                <c:pt idx="102">
                  <c:v>196.88200000000001</c:v>
                </c:pt>
                <c:pt idx="103">
                  <c:v>196.828</c:v>
                </c:pt>
                <c:pt idx="104">
                  <c:v>200.06299999999999</c:v>
                </c:pt>
                <c:pt idx="105">
                  <c:v>205.68700000000001</c:v>
                </c:pt>
                <c:pt idx="106">
                  <c:v>214.24799999999999</c:v>
                </c:pt>
                <c:pt idx="107">
                  <c:v>213.739</c:v>
                </c:pt>
                <c:pt idx="108">
                  <c:v>212.00299999999999</c:v>
                </c:pt>
                <c:pt idx="109">
                  <c:v>204.364</c:v>
                </c:pt>
                <c:pt idx="110">
                  <c:v>207.661</c:v>
                </c:pt>
                <c:pt idx="111">
                  <c:v>212.535</c:v>
                </c:pt>
                <c:pt idx="112">
                  <c:v>199.02500000000001</c:v>
                </c:pt>
                <c:pt idx="113">
                  <c:v>191.92</c:v>
                </c:pt>
                <c:pt idx="114">
                  <c:v>184.922</c:v>
                </c:pt>
                <c:pt idx="115">
                  <c:v>184.41</c:v>
                </c:pt>
                <c:pt idx="116">
                  <c:v>182.43299999999999</c:v>
                </c:pt>
                <c:pt idx="117">
                  <c:v>189.202</c:v>
                </c:pt>
                <c:pt idx="118">
                  <c:v>197.21100000000001</c:v>
                </c:pt>
                <c:pt idx="119">
                  <c:v>201.262</c:v>
                </c:pt>
                <c:pt idx="120">
                  <c:v>200.57400000000001</c:v>
                </c:pt>
                <c:pt idx="121">
                  <c:v>199.42099999999999</c:v>
                </c:pt>
                <c:pt idx="122">
                  <c:v>201.274</c:v>
                </c:pt>
                <c:pt idx="123">
                  <c:v>203.12200000000001</c:v>
                </c:pt>
                <c:pt idx="124">
                  <c:v>210.00800000000001</c:v>
                </c:pt>
                <c:pt idx="125">
                  <c:v>205.95</c:v>
                </c:pt>
                <c:pt idx="126">
                  <c:v>200.209</c:v>
                </c:pt>
                <c:pt idx="127">
                  <c:v>190.61099999999999</c:v>
                </c:pt>
                <c:pt idx="128">
                  <c:v>185.70400000000001</c:v>
                </c:pt>
                <c:pt idx="129">
                  <c:v>183.44499999999999</c:v>
                </c:pt>
                <c:pt idx="130">
                  <c:v>181.83600000000001</c:v>
                </c:pt>
                <c:pt idx="131">
                  <c:v>185.90799999999999</c:v>
                </c:pt>
                <c:pt idx="132">
                  <c:v>188.02699999999999</c:v>
                </c:pt>
                <c:pt idx="133">
                  <c:v>186.76300000000001</c:v>
                </c:pt>
                <c:pt idx="134">
                  <c:v>190.21899999999999</c:v>
                </c:pt>
                <c:pt idx="135">
                  <c:v>189.78299999999999</c:v>
                </c:pt>
                <c:pt idx="136">
                  <c:v>190.68199999999999</c:v>
                </c:pt>
                <c:pt idx="137">
                  <c:v>191.84899999999999</c:v>
                </c:pt>
                <c:pt idx="138">
                  <c:v>191.577</c:v>
                </c:pt>
                <c:pt idx="139">
                  <c:v>192.91200000000001</c:v>
                </c:pt>
                <c:pt idx="140">
                  <c:v>197.75399999999999</c:v>
                </c:pt>
                <c:pt idx="141">
                  <c:v>198.40299999999999</c:v>
                </c:pt>
                <c:pt idx="142">
                  <c:v>193.875</c:v>
                </c:pt>
                <c:pt idx="143">
                  <c:v>197.49799999999999</c:v>
                </c:pt>
                <c:pt idx="144">
                  <c:v>203.209</c:v>
                </c:pt>
                <c:pt idx="145">
                  <c:v>207.50700000000001</c:v>
                </c:pt>
                <c:pt idx="146">
                  <c:v>214.34899999999999</c:v>
                </c:pt>
                <c:pt idx="147">
                  <c:v>216.43899999999999</c:v>
                </c:pt>
                <c:pt idx="148">
                  <c:v>202.85499999999999</c:v>
                </c:pt>
                <c:pt idx="149">
                  <c:v>204.37700000000001</c:v>
                </c:pt>
                <c:pt idx="150">
                  <c:v>207.477</c:v>
                </c:pt>
                <c:pt idx="151">
                  <c:v>220.637</c:v>
                </c:pt>
                <c:pt idx="152">
                  <c:v>224.95699999999999</c:v>
                </c:pt>
                <c:pt idx="153">
                  <c:v>235.06899999999999</c:v>
                </c:pt>
                <c:pt idx="154">
                  <c:v>249.363</c:v>
                </c:pt>
                <c:pt idx="155">
                  <c:v>254.85300000000001</c:v>
                </c:pt>
                <c:pt idx="156">
                  <c:v>255.59899999999999</c:v>
                </c:pt>
                <c:pt idx="157">
                  <c:v>247.84299999999999</c:v>
                </c:pt>
                <c:pt idx="158">
                  <c:v>246.52099999999999</c:v>
                </c:pt>
                <c:pt idx="159">
                  <c:v>247.541</c:v>
                </c:pt>
                <c:pt idx="160">
                  <c:v>247.11600000000001</c:v>
                </c:pt>
                <c:pt idx="161">
                  <c:v>244.18600000000001</c:v>
                </c:pt>
                <c:pt idx="162">
                  <c:v>237.446</c:v>
                </c:pt>
                <c:pt idx="163">
                  <c:v>237.29499999999999</c:v>
                </c:pt>
                <c:pt idx="164">
                  <c:v>233.988</c:v>
                </c:pt>
                <c:pt idx="165">
                  <c:v>221.63399999999999</c:v>
                </c:pt>
                <c:pt idx="166">
                  <c:v>221.00200000000001</c:v>
                </c:pt>
                <c:pt idx="167">
                  <c:v>220.238</c:v>
                </c:pt>
                <c:pt idx="168">
                  <c:v>225.828</c:v>
                </c:pt>
                <c:pt idx="169">
                  <c:v>234.41900000000001</c:v>
                </c:pt>
                <c:pt idx="170">
                  <c:v>235.04900000000001</c:v>
                </c:pt>
                <c:pt idx="171">
                  <c:v>229.23400000000001</c:v>
                </c:pt>
                <c:pt idx="172">
                  <c:v>224.37799999999999</c:v>
                </c:pt>
                <c:pt idx="173">
                  <c:v>219.81399999999999</c:v>
                </c:pt>
                <c:pt idx="174">
                  <c:v>221.05699999999999</c:v>
                </c:pt>
                <c:pt idx="175">
                  <c:v>224.64400000000001</c:v>
                </c:pt>
                <c:pt idx="176">
                  <c:v>228.10400000000001</c:v>
                </c:pt>
                <c:pt idx="177">
                  <c:v>230.09200000000001</c:v>
                </c:pt>
                <c:pt idx="178">
                  <c:v>233.60300000000001</c:v>
                </c:pt>
                <c:pt idx="179">
                  <c:v>237.94399999999999</c:v>
                </c:pt>
                <c:pt idx="180">
                  <c:v>238.684</c:v>
                </c:pt>
                <c:pt idx="181">
                  <c:v>241.68700000000001</c:v>
                </c:pt>
                <c:pt idx="182">
                  <c:v>245.739</c:v>
                </c:pt>
                <c:pt idx="183">
                  <c:v>248.76499999999999</c:v>
                </c:pt>
                <c:pt idx="184">
                  <c:v>249.916</c:v>
                </c:pt>
                <c:pt idx="185">
                  <c:v>259.18299999999999</c:v>
                </c:pt>
                <c:pt idx="186">
                  <c:v>262.86799999999999</c:v>
                </c:pt>
                <c:pt idx="187">
                  <c:v>263.77999999999997</c:v>
                </c:pt>
                <c:pt idx="188">
                  <c:v>257.03699999999998</c:v>
                </c:pt>
                <c:pt idx="189">
                  <c:v>256.86700000000002</c:v>
                </c:pt>
                <c:pt idx="190">
                  <c:v>259.012</c:v>
                </c:pt>
                <c:pt idx="191">
                  <c:v>250.68100000000001</c:v>
                </c:pt>
                <c:pt idx="192">
                  <c:v>243.56899999999999</c:v>
                </c:pt>
                <c:pt idx="193">
                  <c:v>250.06200000000001</c:v>
                </c:pt>
                <c:pt idx="194">
                  <c:v>249.85</c:v>
                </c:pt>
                <c:pt idx="195">
                  <c:v>253.446</c:v>
                </c:pt>
                <c:pt idx="196">
                  <c:v>254.96299999999999</c:v>
                </c:pt>
                <c:pt idx="197">
                  <c:v>245.29400000000001</c:v>
                </c:pt>
                <c:pt idx="198">
                  <c:v>243.53100000000001</c:v>
                </c:pt>
                <c:pt idx="199">
                  <c:v>235.83799999999999</c:v>
                </c:pt>
                <c:pt idx="200">
                  <c:v>246.76499999999999</c:v>
                </c:pt>
                <c:pt idx="201">
                  <c:v>243.24100000000001</c:v>
                </c:pt>
                <c:pt idx="202">
                  <c:v>234.70400000000001</c:v>
                </c:pt>
                <c:pt idx="203">
                  <c:v>224</c:v>
                </c:pt>
                <c:pt idx="204">
                  <c:v>219.35</c:v>
                </c:pt>
                <c:pt idx="205">
                  <c:v>213.69300000000001</c:v>
                </c:pt>
                <c:pt idx="206">
                  <c:v>260.86200000000002</c:v>
                </c:pt>
                <c:pt idx="207">
                  <c:v>257.66399999999999</c:v>
                </c:pt>
                <c:pt idx="208">
                  <c:v>253.315</c:v>
                </c:pt>
                <c:pt idx="209">
                  <c:v>251.84</c:v>
                </c:pt>
                <c:pt idx="210">
                  <c:v>247.209</c:v>
                </c:pt>
                <c:pt idx="211">
                  <c:v>259.56700000000001</c:v>
                </c:pt>
                <c:pt idx="212">
                  <c:v>261.33499999999998</c:v>
                </c:pt>
                <c:pt idx="213">
                  <c:v>251.26400000000001</c:v>
                </c:pt>
                <c:pt idx="214">
                  <c:v>250.249</c:v>
                </c:pt>
                <c:pt idx="215">
                  <c:v>249.3</c:v>
                </c:pt>
                <c:pt idx="216">
                  <c:v>246.21799999999999</c:v>
                </c:pt>
                <c:pt idx="217">
                  <c:v>240.60900000000001</c:v>
                </c:pt>
                <c:pt idx="218">
                  <c:v>234.614</c:v>
                </c:pt>
                <c:pt idx="219">
                  <c:v>236.76400000000001</c:v>
                </c:pt>
                <c:pt idx="220">
                  <c:v>238.63399999999999</c:v>
                </c:pt>
                <c:pt idx="221">
                  <c:v>249.69</c:v>
                </c:pt>
                <c:pt idx="222">
                  <c:v>266.15800000000002</c:v>
                </c:pt>
                <c:pt idx="223">
                  <c:v>270.45800000000003</c:v>
                </c:pt>
                <c:pt idx="224">
                  <c:v>284.35500000000002</c:v>
                </c:pt>
                <c:pt idx="225">
                  <c:v>291.63299999999998</c:v>
                </c:pt>
                <c:pt idx="226">
                  <c:v>273.67399999999998</c:v>
                </c:pt>
                <c:pt idx="227">
                  <c:v>264.76900000000001</c:v>
                </c:pt>
                <c:pt idx="228">
                  <c:v>259.57799999999997</c:v>
                </c:pt>
                <c:pt idx="229">
                  <c:v>262.19499999999999</c:v>
                </c:pt>
                <c:pt idx="230">
                  <c:v>269.803</c:v>
                </c:pt>
                <c:pt idx="231">
                  <c:v>277.99099999999999</c:v>
                </c:pt>
                <c:pt idx="232">
                  <c:v>285.34300000000002</c:v>
                </c:pt>
                <c:pt idx="233">
                  <c:v>301.82600000000002</c:v>
                </c:pt>
                <c:pt idx="234">
                  <c:v>286.50400000000002</c:v>
                </c:pt>
                <c:pt idx="235">
                  <c:v>267.45800000000003</c:v>
                </c:pt>
                <c:pt idx="236">
                  <c:v>260.952</c:v>
                </c:pt>
                <c:pt idx="237">
                  <c:v>256.90899999999999</c:v>
                </c:pt>
                <c:pt idx="238">
                  <c:v>242.828</c:v>
                </c:pt>
                <c:pt idx="239">
                  <c:v>234.791</c:v>
                </c:pt>
                <c:pt idx="240">
                  <c:v>229.24100000000001</c:v>
                </c:pt>
                <c:pt idx="241">
                  <c:v>241.20500000000001</c:v>
                </c:pt>
                <c:pt idx="242">
                  <c:v>247.99299999999999</c:v>
                </c:pt>
                <c:pt idx="243">
                  <c:v>249.19200000000001</c:v>
                </c:pt>
                <c:pt idx="244">
                  <c:v>248.626</c:v>
                </c:pt>
                <c:pt idx="245">
                  <c:v>248.49199999999999</c:v>
                </c:pt>
                <c:pt idx="246">
                  <c:v>237.22</c:v>
                </c:pt>
                <c:pt idx="247">
                  <c:v>229.744</c:v>
                </c:pt>
                <c:pt idx="248">
                  <c:v>230.65</c:v>
                </c:pt>
                <c:pt idx="249">
                  <c:v>230.19</c:v>
                </c:pt>
                <c:pt idx="250">
                  <c:v>231.93799999999999</c:v>
                </c:pt>
                <c:pt idx="251">
                  <c:v>242.529</c:v>
                </c:pt>
                <c:pt idx="252">
                  <c:v>247.82400000000001</c:v>
                </c:pt>
                <c:pt idx="253">
                  <c:v>236.60599999999999</c:v>
                </c:pt>
                <c:pt idx="254">
                  <c:v>225.78</c:v>
                </c:pt>
                <c:pt idx="255">
                  <c:v>220.08199999999999</c:v>
                </c:pt>
                <c:pt idx="256">
                  <c:v>221.73400000000001</c:v>
                </c:pt>
                <c:pt idx="257">
                  <c:v>227.3</c:v>
                </c:pt>
                <c:pt idx="258">
                  <c:v>232.06</c:v>
                </c:pt>
                <c:pt idx="259">
                  <c:v>244.31</c:v>
                </c:pt>
                <c:pt idx="260">
                  <c:v>253.09</c:v>
                </c:pt>
                <c:pt idx="261">
                  <c:v>259.17200000000003</c:v>
                </c:pt>
                <c:pt idx="262">
                  <c:v>250.69300000000001</c:v>
                </c:pt>
                <c:pt idx="263">
                  <c:v>245.52500000000001</c:v>
                </c:pt>
                <c:pt idx="264">
                  <c:v>241.881</c:v>
                </c:pt>
                <c:pt idx="265">
                  <c:v>238.14</c:v>
                </c:pt>
                <c:pt idx="266">
                  <c:v>240.64599999999999</c:v>
                </c:pt>
                <c:pt idx="267">
                  <c:v>262.541</c:v>
                </c:pt>
                <c:pt idx="268">
                  <c:v>276.86099999999999</c:v>
                </c:pt>
                <c:pt idx="269">
                  <c:v>278.57799999999997</c:v>
                </c:pt>
                <c:pt idx="270">
                  <c:v>282.18599999999998</c:v>
                </c:pt>
                <c:pt idx="271">
                  <c:v>283.57900000000001</c:v>
                </c:pt>
                <c:pt idx="272">
                  <c:v>274.50599999999997</c:v>
                </c:pt>
                <c:pt idx="273">
                  <c:v>283.98</c:v>
                </c:pt>
                <c:pt idx="274">
                  <c:v>293.161</c:v>
                </c:pt>
                <c:pt idx="275">
                  <c:v>295.233</c:v>
                </c:pt>
                <c:pt idx="276">
                  <c:v>301.86599999999999</c:v>
                </c:pt>
                <c:pt idx="277">
                  <c:v>315.17200000000003</c:v>
                </c:pt>
                <c:pt idx="278">
                  <c:v>325.16000000000003</c:v>
                </c:pt>
                <c:pt idx="279">
                  <c:v>323.892</c:v>
                </c:pt>
                <c:pt idx="280">
                  <c:v>317.49900000000002</c:v>
                </c:pt>
                <c:pt idx="281">
                  <c:v>324.60199999999998</c:v>
                </c:pt>
                <c:pt idx="282">
                  <c:v>322.76499999999999</c:v>
                </c:pt>
                <c:pt idx="283">
                  <c:v>325.72899999999998</c:v>
                </c:pt>
                <c:pt idx="284">
                  <c:v>324.45400000000001</c:v>
                </c:pt>
                <c:pt idx="285">
                  <c:v>329.76</c:v>
                </c:pt>
                <c:pt idx="286">
                  <c:v>318.78100000000001</c:v>
                </c:pt>
                <c:pt idx="287">
                  <c:v>313.291</c:v>
                </c:pt>
                <c:pt idx="288">
                  <c:v>315.798</c:v>
                </c:pt>
                <c:pt idx="289">
                  <c:v>318.75099999999998</c:v>
                </c:pt>
                <c:pt idx="290">
                  <c:v>316.87099999999998</c:v>
                </c:pt>
                <c:pt idx="291">
                  <c:v>323.41300000000001</c:v>
                </c:pt>
                <c:pt idx="292">
                  <c:v>324.41399999999999</c:v>
                </c:pt>
                <c:pt idx="293">
                  <c:v>328.03300000000002</c:v>
                </c:pt>
                <c:pt idx="294">
                  <c:v>317.05399999999997</c:v>
                </c:pt>
                <c:pt idx="295">
                  <c:v>326.50900000000001</c:v>
                </c:pt>
                <c:pt idx="296">
                  <c:v>319.66500000000002</c:v>
                </c:pt>
                <c:pt idx="297">
                  <c:v>309.94499999999999</c:v>
                </c:pt>
                <c:pt idx="298">
                  <c:v>291.18599999999998</c:v>
                </c:pt>
                <c:pt idx="299">
                  <c:v>291.19299999999998</c:v>
                </c:pt>
                <c:pt idx="300">
                  <c:v>290.267</c:v>
                </c:pt>
                <c:pt idx="301">
                  <c:v>296.97300000000001</c:v>
                </c:pt>
                <c:pt idx="302">
                  <c:v>303.20699999999999</c:v>
                </c:pt>
                <c:pt idx="303">
                  <c:v>308.43099999999998</c:v>
                </c:pt>
                <c:pt idx="304">
                  <c:v>301.28199999999998</c:v>
                </c:pt>
                <c:pt idx="305">
                  <c:v>294.08600000000001</c:v>
                </c:pt>
                <c:pt idx="306">
                  <c:v>289.00200000000001</c:v>
                </c:pt>
                <c:pt idx="307">
                  <c:v>287.97199999999998</c:v>
                </c:pt>
                <c:pt idx="308">
                  <c:v>284.45999999999998</c:v>
                </c:pt>
                <c:pt idx="309">
                  <c:v>285.08999999999997</c:v>
                </c:pt>
                <c:pt idx="310">
                  <c:v>284.13400000000001</c:v>
                </c:pt>
                <c:pt idx="311">
                  <c:v>299.32100000000003</c:v>
                </c:pt>
                <c:pt idx="312">
                  <c:v>312.85300000000001</c:v>
                </c:pt>
                <c:pt idx="313">
                  <c:v>322.55099999999999</c:v>
                </c:pt>
                <c:pt idx="314">
                  <c:v>320.72300000000001</c:v>
                </c:pt>
                <c:pt idx="315">
                  <c:v>320.25</c:v>
                </c:pt>
                <c:pt idx="316">
                  <c:v>320.029</c:v>
                </c:pt>
                <c:pt idx="317">
                  <c:v>319.86200000000002</c:v>
                </c:pt>
                <c:pt idx="318">
                  <c:v>317.70299999999997</c:v>
                </c:pt>
                <c:pt idx="319">
                  <c:v>320.70299999999997</c:v>
                </c:pt>
                <c:pt idx="320">
                  <c:v>319.154</c:v>
                </c:pt>
                <c:pt idx="321">
                  <c:v>334.44299999999998</c:v>
                </c:pt>
                <c:pt idx="322">
                  <c:v>343.03300000000002</c:v>
                </c:pt>
                <c:pt idx="323">
                  <c:v>350.27199999999999</c:v>
                </c:pt>
                <c:pt idx="324">
                  <c:v>348.86700000000002</c:v>
                </c:pt>
                <c:pt idx="325">
                  <c:v>358.447</c:v>
                </c:pt>
                <c:pt idx="326">
                  <c:v>355.37799999999999</c:v>
                </c:pt>
                <c:pt idx="327">
                  <c:v>346.38600000000002</c:v>
                </c:pt>
                <c:pt idx="328">
                  <c:v>341.55399999999997</c:v>
                </c:pt>
                <c:pt idx="329">
                  <c:v>329.13099999999997</c:v>
                </c:pt>
                <c:pt idx="330">
                  <c:v>333.81400000000002</c:v>
                </c:pt>
                <c:pt idx="331">
                  <c:v>337.41899999999998</c:v>
                </c:pt>
                <c:pt idx="332">
                  <c:v>335.29300000000001</c:v>
                </c:pt>
                <c:pt idx="333">
                  <c:v>354.45699999999999</c:v>
                </c:pt>
                <c:pt idx="334">
                  <c:v>360.98500000000001</c:v>
                </c:pt>
                <c:pt idx="335">
                  <c:v>367.12599999999998</c:v>
                </c:pt>
                <c:pt idx="336">
                  <c:v>384.93799999999999</c:v>
                </c:pt>
                <c:pt idx="337">
                  <c:v>382.28699999999998</c:v>
                </c:pt>
                <c:pt idx="338">
                  <c:v>374.77100000000002</c:v>
                </c:pt>
                <c:pt idx="339">
                  <c:v>343.33800000000002</c:v>
                </c:pt>
                <c:pt idx="340">
                  <c:v>337.13900000000001</c:v>
                </c:pt>
                <c:pt idx="341">
                  <c:v>335.327</c:v>
                </c:pt>
                <c:pt idx="342">
                  <c:v>316.75799999999998</c:v>
                </c:pt>
                <c:pt idx="343">
                  <c:v>317.00900000000001</c:v>
                </c:pt>
                <c:pt idx="344">
                  <c:v>330.83800000000002</c:v>
                </c:pt>
                <c:pt idx="345">
                  <c:v>342.46600000000001</c:v>
                </c:pt>
                <c:pt idx="346">
                  <c:v>356.03100000000001</c:v>
                </c:pt>
                <c:pt idx="347">
                  <c:v>350.26400000000001</c:v>
                </c:pt>
                <c:pt idx="348">
                  <c:v>345.80700000000002</c:v>
                </c:pt>
                <c:pt idx="349">
                  <c:v>339.86</c:v>
                </c:pt>
                <c:pt idx="350">
                  <c:v>344.79300000000001</c:v>
                </c:pt>
                <c:pt idx="351">
                  <c:v>348.42</c:v>
                </c:pt>
                <c:pt idx="352">
                  <c:v>347.28399999999999</c:v>
                </c:pt>
                <c:pt idx="353">
                  <c:v>345.92399999999998</c:v>
                </c:pt>
                <c:pt idx="354">
                  <c:v>349.06900000000002</c:v>
                </c:pt>
                <c:pt idx="355">
                  <c:v>373.76400000000001</c:v>
                </c:pt>
                <c:pt idx="356">
                  <c:v>381.279</c:v>
                </c:pt>
                <c:pt idx="357">
                  <c:v>370.50299999999999</c:v>
                </c:pt>
                <c:pt idx="358">
                  <c:v>350.71300000000002</c:v>
                </c:pt>
                <c:pt idx="359">
                  <c:v>354.69799999999998</c:v>
                </c:pt>
                <c:pt idx="360">
                  <c:v>364.495</c:v>
                </c:pt>
                <c:pt idx="361">
                  <c:v>364.54300000000001</c:v>
                </c:pt>
                <c:pt idx="362">
                  <c:v>363.47199999999998</c:v>
                </c:pt>
                <c:pt idx="363">
                  <c:v>384.19499999999999</c:v>
                </c:pt>
                <c:pt idx="364">
                  <c:v>397.31299999999999</c:v>
                </c:pt>
                <c:pt idx="365">
                  <c:v>396.721</c:v>
                </c:pt>
                <c:pt idx="366">
                  <c:v>401.75200000000001</c:v>
                </c:pt>
                <c:pt idx="367">
                  <c:v>411.98700000000002</c:v>
                </c:pt>
                <c:pt idx="368">
                  <c:v>411.62599999999998</c:v>
                </c:pt>
                <c:pt idx="369">
                  <c:v>407.97</c:v>
                </c:pt>
                <c:pt idx="370">
                  <c:v>399.57</c:v>
                </c:pt>
                <c:pt idx="371">
                  <c:v>399.31299999999999</c:v>
                </c:pt>
                <c:pt idx="372">
                  <c:v>410.12400000000002</c:v>
                </c:pt>
                <c:pt idx="373">
                  <c:v>404.916</c:v>
                </c:pt>
                <c:pt idx="374">
                  <c:v>414.95</c:v>
                </c:pt>
                <c:pt idx="375">
                  <c:v>415.31700000000001</c:v>
                </c:pt>
                <c:pt idx="376">
                  <c:v>405.42599999999999</c:v>
                </c:pt>
                <c:pt idx="377">
                  <c:v>409.10399999999998</c:v>
                </c:pt>
                <c:pt idx="378">
                  <c:v>404.762</c:v>
                </c:pt>
                <c:pt idx="379">
                  <c:v>420.43299999999999</c:v>
                </c:pt>
                <c:pt idx="380">
                  <c:v>432.10899999999998</c:v>
                </c:pt>
                <c:pt idx="381">
                  <c:v>443.322</c:v>
                </c:pt>
                <c:pt idx="382">
                  <c:v>445.58699999999999</c:v>
                </c:pt>
                <c:pt idx="383">
                  <c:v>428.053</c:v>
                </c:pt>
                <c:pt idx="384">
                  <c:v>416.27199999999999</c:v>
                </c:pt>
                <c:pt idx="385">
                  <c:v>415.52300000000002</c:v>
                </c:pt>
                <c:pt idx="386">
                  <c:v>416.31599999999997</c:v>
                </c:pt>
                <c:pt idx="387">
                  <c:v>411.17599999999999</c:v>
                </c:pt>
                <c:pt idx="388">
                  <c:v>412.298</c:v>
                </c:pt>
                <c:pt idx="389">
                  <c:v>406.72199999999998</c:v>
                </c:pt>
                <c:pt idx="390">
                  <c:v>404.346</c:v>
                </c:pt>
                <c:pt idx="391">
                  <c:v>401.56400000000002</c:v>
                </c:pt>
                <c:pt idx="392">
                  <c:v>395.60500000000002</c:v>
                </c:pt>
                <c:pt idx="393">
                  <c:v>393.66199999999998</c:v>
                </c:pt>
                <c:pt idx="394">
                  <c:v>390.57</c:v>
                </c:pt>
                <c:pt idx="395">
                  <c:v>407.27800000000002</c:v>
                </c:pt>
                <c:pt idx="396">
                  <c:v>429.79700000000003</c:v>
                </c:pt>
                <c:pt idx="397">
                  <c:v>433.52100000000002</c:v>
                </c:pt>
                <c:pt idx="398">
                  <c:v>432.17700000000002</c:v>
                </c:pt>
                <c:pt idx="399">
                  <c:v>432.19900000000001</c:v>
                </c:pt>
                <c:pt idx="400">
                  <c:v>417.19200000000001</c:v>
                </c:pt>
                <c:pt idx="401">
                  <c:v>408.83199999999999</c:v>
                </c:pt>
                <c:pt idx="402">
                  <c:v>396.851</c:v>
                </c:pt>
                <c:pt idx="403">
                  <c:v>399.476</c:v>
                </c:pt>
                <c:pt idx="404">
                  <c:v>387.28399999999999</c:v>
                </c:pt>
                <c:pt idx="405">
                  <c:v>375.32</c:v>
                </c:pt>
                <c:pt idx="406">
                  <c:v>372.88499999999999</c:v>
                </c:pt>
                <c:pt idx="407">
                  <c:v>368.41399999999999</c:v>
                </c:pt>
                <c:pt idx="408">
                  <c:v>376.83800000000002</c:v>
                </c:pt>
                <c:pt idx="409">
                  <c:v>381.096</c:v>
                </c:pt>
                <c:pt idx="410">
                  <c:v>382.47899999999998</c:v>
                </c:pt>
                <c:pt idx="411">
                  <c:v>396.43099999999998</c:v>
                </c:pt>
                <c:pt idx="412">
                  <c:v>381.68299999999999</c:v>
                </c:pt>
                <c:pt idx="413">
                  <c:v>375.08</c:v>
                </c:pt>
                <c:pt idx="414">
                  <c:v>369.65899999999999</c:v>
                </c:pt>
                <c:pt idx="415">
                  <c:v>353.10700000000003</c:v>
                </c:pt>
                <c:pt idx="416">
                  <c:v>344.88299999999998</c:v>
                </c:pt>
                <c:pt idx="417">
                  <c:v>338.95400000000001</c:v>
                </c:pt>
                <c:pt idx="418">
                  <c:v>329.61799999999999</c:v>
                </c:pt>
                <c:pt idx="419">
                  <c:v>315.952</c:v>
                </c:pt>
                <c:pt idx="420">
                  <c:v>315.94400000000002</c:v>
                </c:pt>
                <c:pt idx="421">
                  <c:v>320.86</c:v>
                </c:pt>
                <c:pt idx="422">
                  <c:v>319.77300000000002</c:v>
                </c:pt>
                <c:pt idx="423">
                  <c:v>317.67200000000003</c:v>
                </c:pt>
                <c:pt idx="424">
                  <c:v>324.30900000000003</c:v>
                </c:pt>
                <c:pt idx="425">
                  <c:v>336.39800000000002</c:v>
                </c:pt>
                <c:pt idx="426">
                  <c:v>345.40600000000001</c:v>
                </c:pt>
                <c:pt idx="427">
                  <c:v>347.18799999999999</c:v>
                </c:pt>
                <c:pt idx="428">
                  <c:v>350.67599999999999</c:v>
                </c:pt>
                <c:pt idx="429">
                  <c:v>338.97899999999998</c:v>
                </c:pt>
                <c:pt idx="430">
                  <c:v>337.27499999999998</c:v>
                </c:pt>
                <c:pt idx="431">
                  <c:v>334.55599999999998</c:v>
                </c:pt>
                <c:pt idx="432">
                  <c:v>329.04700000000003</c:v>
                </c:pt>
                <c:pt idx="433">
                  <c:v>333.09699999999998</c:v>
                </c:pt>
                <c:pt idx="434">
                  <c:v>332.041</c:v>
                </c:pt>
                <c:pt idx="435">
                  <c:v>324.89999999999998</c:v>
                </c:pt>
                <c:pt idx="436">
                  <c:v>326.67399999999998</c:v>
                </c:pt>
                <c:pt idx="437">
                  <c:v>327.28500000000003</c:v>
                </c:pt>
                <c:pt idx="438">
                  <c:v>326.029</c:v>
                </c:pt>
                <c:pt idx="439">
                  <c:v>324.41899999999998</c:v>
                </c:pt>
                <c:pt idx="440">
                  <c:v>313.57</c:v>
                </c:pt>
                <c:pt idx="441">
                  <c:v>313.63099999999997</c:v>
                </c:pt>
                <c:pt idx="442">
                  <c:v>315.73700000000002</c:v>
                </c:pt>
                <c:pt idx="443">
                  <c:v>308.15699999999998</c:v>
                </c:pt>
                <c:pt idx="444">
                  <c:v>304.97899999999998</c:v>
                </c:pt>
                <c:pt idx="445">
                  <c:v>305.755</c:v>
                </c:pt>
                <c:pt idx="446">
                  <c:v>316.70400000000001</c:v>
                </c:pt>
                <c:pt idx="447">
                  <c:v>316.10300000000001</c:v>
                </c:pt>
                <c:pt idx="448">
                  <c:v>325.44299999999998</c:v>
                </c:pt>
                <c:pt idx="449">
                  <c:v>319.78199999999998</c:v>
                </c:pt>
                <c:pt idx="450">
                  <c:v>321.35500000000002</c:v>
                </c:pt>
                <c:pt idx="451">
                  <c:v>346.25200000000001</c:v>
                </c:pt>
                <c:pt idx="452">
                  <c:v>347.71699999999998</c:v>
                </c:pt>
                <c:pt idx="453">
                  <c:v>343.13900000000001</c:v>
                </c:pt>
                <c:pt idx="454">
                  <c:v>342.36900000000003</c:v>
                </c:pt>
                <c:pt idx="455">
                  <c:v>344.233</c:v>
                </c:pt>
                <c:pt idx="456">
                  <c:v>348.43099999999998</c:v>
                </c:pt>
                <c:pt idx="457">
                  <c:v>356.31900000000002</c:v>
                </c:pt>
                <c:pt idx="458">
                  <c:v>363.20400000000001</c:v>
                </c:pt>
                <c:pt idx="459">
                  <c:v>372.65499999999997</c:v>
                </c:pt>
                <c:pt idx="460">
                  <c:v>374.67200000000003</c:v>
                </c:pt>
                <c:pt idx="461">
                  <c:v>369.16300000000001</c:v>
                </c:pt>
                <c:pt idx="462">
                  <c:v>372.786</c:v>
                </c:pt>
                <c:pt idx="463">
                  <c:v>383.89299999999997</c:v>
                </c:pt>
                <c:pt idx="464">
                  <c:v>391.69</c:v>
                </c:pt>
                <c:pt idx="465">
                  <c:v>395.85899999999998</c:v>
                </c:pt>
                <c:pt idx="466">
                  <c:v>394.25799999999998</c:v>
                </c:pt>
                <c:pt idx="467">
                  <c:v>389.392</c:v>
                </c:pt>
                <c:pt idx="468">
                  <c:v>380.95100000000002</c:v>
                </c:pt>
                <c:pt idx="469">
                  <c:v>366.62799999999999</c:v>
                </c:pt>
                <c:pt idx="470">
                  <c:v>359.14699999999999</c:v>
                </c:pt>
                <c:pt idx="471">
                  <c:v>357.995</c:v>
                </c:pt>
                <c:pt idx="472">
                  <c:v>353.55</c:v>
                </c:pt>
                <c:pt idx="473">
                  <c:v>358.089</c:v>
                </c:pt>
                <c:pt idx="474">
                  <c:v>354.06700000000001</c:v>
                </c:pt>
                <c:pt idx="475">
                  <c:v>350.53</c:v>
                </c:pt>
                <c:pt idx="476">
                  <c:v>353.57799999999997</c:v>
                </c:pt>
                <c:pt idx="477">
                  <c:v>365.73099999999999</c:v>
                </c:pt>
                <c:pt idx="478">
                  <c:v>367.077</c:v>
                </c:pt>
                <c:pt idx="479">
                  <c:v>365.91899999999998</c:v>
                </c:pt>
                <c:pt idx="480">
                  <c:v>367.28500000000003</c:v>
                </c:pt>
                <c:pt idx="481">
                  <c:v>354.93400000000003</c:v>
                </c:pt>
                <c:pt idx="482">
                  <c:v>354.423</c:v>
                </c:pt>
                <c:pt idx="483">
                  <c:v>341.44499999999999</c:v>
                </c:pt>
                <c:pt idx="484">
                  <c:v>322.791</c:v>
                </c:pt>
                <c:pt idx="485">
                  <c:v>320.738</c:v>
                </c:pt>
                <c:pt idx="486">
                  <c:v>319.64600000000002</c:v>
                </c:pt>
                <c:pt idx="487">
                  <c:v>322.404</c:v>
                </c:pt>
                <c:pt idx="488">
                  <c:v>322.19200000000001</c:v>
                </c:pt>
                <c:pt idx="489">
                  <c:v>316.02100000000002</c:v>
                </c:pt>
                <c:pt idx="490">
                  <c:v>310.84300000000002</c:v>
                </c:pt>
                <c:pt idx="491">
                  <c:v>312.99299999999999</c:v>
                </c:pt>
                <c:pt idx="492">
                  <c:v>315.68700000000001</c:v>
                </c:pt>
                <c:pt idx="493">
                  <c:v>316.23700000000002</c:v>
                </c:pt>
                <c:pt idx="494">
                  <c:v>317.25</c:v>
                </c:pt>
                <c:pt idx="495">
                  <c:v>327.358</c:v>
                </c:pt>
                <c:pt idx="496">
                  <c:v>327.37099999999998</c:v>
                </c:pt>
                <c:pt idx="497">
                  <c:v>329.71100000000001</c:v>
                </c:pt>
                <c:pt idx="498">
                  <c:v>331.87700000000001</c:v>
                </c:pt>
                <c:pt idx="499">
                  <c:v>330.47199999999998</c:v>
                </c:pt>
                <c:pt idx="500">
                  <c:v>329.476</c:v>
                </c:pt>
                <c:pt idx="501">
                  <c:v>329.29300000000001</c:v>
                </c:pt>
                <c:pt idx="502">
                  <c:v>327.44900000000001</c:v>
                </c:pt>
                <c:pt idx="503">
                  <c:v>330.19499999999999</c:v>
                </c:pt>
                <c:pt idx="504">
                  <c:v>328.74900000000002</c:v>
                </c:pt>
                <c:pt idx="505">
                  <c:v>330.24200000000002</c:v>
                </c:pt>
                <c:pt idx="506">
                  <c:v>319.89999999999998</c:v>
                </c:pt>
                <c:pt idx="507">
                  <c:v>330.51299999999998</c:v>
                </c:pt>
                <c:pt idx="508">
                  <c:v>340.93200000000002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52-4403-B741-2E8DE2A9C94B}"/>
            </c:ext>
          </c:extLst>
        </c:ser>
        <c:ser>
          <c:idx val="4"/>
          <c:order val="4"/>
          <c:tx>
            <c:strRef>
              <c:f>telefo!$B$36</c:f>
              <c:strCache>
                <c:ptCount val="1"/>
                <c:pt idx="0">
                  <c:v>TELEFO 4 3/8 PERP nc-24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telefo!$F$36:$SL$36</c:f>
              <c:numCache>
                <c:formatCode>0</c:formatCode>
                <c:ptCount val="501"/>
                <c:pt idx="0">
                  <c:v>366.06099999999998</c:v>
                </c:pt>
                <c:pt idx="1">
                  <c:v>373.66300000000001</c:v>
                </c:pt>
                <c:pt idx="2">
                  <c:v>379.94400000000002</c:v>
                </c:pt>
                <c:pt idx="3">
                  <c:v>388.06799999999998</c:v>
                </c:pt>
                <c:pt idx="4">
                  <c:v>391.31599999999997</c:v>
                </c:pt>
                <c:pt idx="5">
                  <c:v>391.947</c:v>
                </c:pt>
                <c:pt idx="6">
                  <c:v>390.62299999999999</c:v>
                </c:pt>
                <c:pt idx="7">
                  <c:v>386.52800000000002</c:v>
                </c:pt>
                <c:pt idx="8">
                  <c:v>381.52800000000002</c:v>
                </c:pt>
                <c:pt idx="9">
                  <c:v>383.80200000000002</c:v>
                </c:pt>
                <c:pt idx="10">
                  <c:v>367.59</c:v>
                </c:pt>
                <c:pt idx="11">
                  <c:v>367.21899999999999</c:v>
                </c:pt>
                <c:pt idx="12">
                  <c:v>359.02300000000002</c:v>
                </c:pt>
                <c:pt idx="13">
                  <c:v>348.58</c:v>
                </c:pt>
                <c:pt idx="14">
                  <c:v>372.61700000000002</c:v>
                </c:pt>
                <c:pt idx="15">
                  <c:v>368.75200000000001</c:v>
                </c:pt>
                <c:pt idx="16">
                  <c:v>375.23700000000002</c:v>
                </c:pt>
                <c:pt idx="17">
                  <c:v>340.08499999999998</c:v>
                </c:pt>
                <c:pt idx="18">
                  <c:v>316.47800000000001</c:v>
                </c:pt>
                <c:pt idx="19">
                  <c:v>299.96499999999997</c:v>
                </c:pt>
                <c:pt idx="20">
                  <c:v>316.596</c:v>
                </c:pt>
                <c:pt idx="21">
                  <c:v>339.762</c:v>
                </c:pt>
                <c:pt idx="22">
                  <c:v>349.14800000000002</c:v>
                </c:pt>
                <c:pt idx="23">
                  <c:v>370.89100000000002</c:v>
                </c:pt>
                <c:pt idx="24">
                  <c:v>374.97399999999999</c:v>
                </c:pt>
                <c:pt idx="25">
                  <c:v>375.505</c:v>
                </c:pt>
                <c:pt idx="26">
                  <c:v>366.57299999999998</c:v>
                </c:pt>
                <c:pt idx="27">
                  <c:v>361.89400000000001</c:v>
                </c:pt>
                <c:pt idx="28">
                  <c:v>375.16800000000001</c:v>
                </c:pt>
                <c:pt idx="29">
                  <c:v>377.98</c:v>
                </c:pt>
                <c:pt idx="30">
                  <c:v>394.58300000000003</c:v>
                </c:pt>
                <c:pt idx="31">
                  <c:v>400.69400000000002</c:v>
                </c:pt>
                <c:pt idx="32">
                  <c:v>402.60300000000001</c:v>
                </c:pt>
                <c:pt idx="33">
                  <c:v>412.47</c:v>
                </c:pt>
                <c:pt idx="34">
                  <c:v>430.80900000000003</c:v>
                </c:pt>
                <c:pt idx="35">
                  <c:v>438.81599999999997</c:v>
                </c:pt>
                <c:pt idx="36">
                  <c:v>437.077</c:v>
                </c:pt>
                <c:pt idx="37">
                  <c:v>416.65100000000001</c:v>
                </c:pt>
                <c:pt idx="38">
                  <c:v>405.755</c:v>
                </c:pt>
                <c:pt idx="39">
                  <c:v>405.64400000000001</c:v>
                </c:pt>
                <c:pt idx="40">
                  <c:v>408.01400000000001</c:v>
                </c:pt>
                <c:pt idx="41">
                  <c:v>405.34500000000003</c:v>
                </c:pt>
                <c:pt idx="42">
                  <c:v>438.31200000000001</c:v>
                </c:pt>
                <c:pt idx="43">
                  <c:v>445.24799999999999</c:v>
                </c:pt>
                <c:pt idx="44">
                  <c:v>448.21699999999998</c:v>
                </c:pt>
                <c:pt idx="45">
                  <c:v>422.411</c:v>
                </c:pt>
                <c:pt idx="46">
                  <c:v>408.60399999999998</c:v>
                </c:pt>
                <c:pt idx="47">
                  <c:v>395.44499999999999</c:v>
                </c:pt>
                <c:pt idx="48">
                  <c:v>390.524</c:v>
                </c:pt>
                <c:pt idx="49">
                  <c:v>412.03500000000003</c:v>
                </c:pt>
                <c:pt idx="50">
                  <c:v>417.73200000000003</c:v>
                </c:pt>
                <c:pt idx="51">
                  <c:v>431.024</c:v>
                </c:pt>
                <c:pt idx="52">
                  <c:v>429.09800000000001</c:v>
                </c:pt>
                <c:pt idx="53">
                  <c:v>407.572</c:v>
                </c:pt>
                <c:pt idx="54">
                  <c:v>399.82299999999998</c:v>
                </c:pt>
                <c:pt idx="55">
                  <c:v>398.81299999999999</c:v>
                </c:pt>
                <c:pt idx="56">
                  <c:v>373.84500000000003</c:v>
                </c:pt>
                <c:pt idx="57">
                  <c:v>368.69600000000003</c:v>
                </c:pt>
                <c:pt idx="58">
                  <c:v>409.142</c:v>
                </c:pt>
                <c:pt idx="59">
                  <c:v>449.88</c:v>
                </c:pt>
                <c:pt idx="60">
                  <c:v>475.81</c:v>
                </c:pt>
                <c:pt idx="61">
                  <c:v>512.08600000000001</c:v>
                </c:pt>
                <c:pt idx="62">
                  <c:v>519.96699999999998</c:v>
                </c:pt>
                <c:pt idx="63">
                  <c:v>517.12800000000004</c:v>
                </c:pt>
                <c:pt idx="64">
                  <c:v>513.86199999999997</c:v>
                </c:pt>
                <c:pt idx="65">
                  <c:v>514.28300000000002</c:v>
                </c:pt>
                <c:pt idx="66">
                  <c:v>518.20600000000002</c:v>
                </c:pt>
                <c:pt idx="67">
                  <c:v>514.20899999999995</c:v>
                </c:pt>
                <c:pt idx="68">
                  <c:v>532.14200000000005</c:v>
                </c:pt>
                <c:pt idx="69">
                  <c:v>550.85599999999999</c:v>
                </c:pt>
                <c:pt idx="70">
                  <c:v>632.88499999999999</c:v>
                </c:pt>
                <c:pt idx="71">
                  <c:v>665.04200000000003</c:v>
                </c:pt>
                <c:pt idx="72">
                  <c:v>638.76</c:v>
                </c:pt>
                <c:pt idx="73">
                  <c:v>663.774</c:v>
                </c:pt>
                <c:pt idx="74">
                  <c:v>655.57299999999998</c:v>
                </c:pt>
                <c:pt idx="75">
                  <c:v>565.47299999999996</c:v>
                </c:pt>
                <c:pt idx="76">
                  <c:v>494.26299999999998</c:v>
                </c:pt>
                <c:pt idx="77">
                  <c:v>412.69600000000003</c:v>
                </c:pt>
                <c:pt idx="78">
                  <c:v>413.36700000000002</c:v>
                </c:pt>
                <c:pt idx="79">
                  <c:v>329.303</c:v>
                </c:pt>
                <c:pt idx="80">
                  <c:v>320.86900000000003</c:v>
                </c:pt>
                <c:pt idx="81">
                  <c:v>332.78800000000001</c:v>
                </c:pt>
                <c:pt idx="82">
                  <c:v>270.50799999999998</c:v>
                </c:pt>
                <c:pt idx="83">
                  <c:v>244.226</c:v>
                </c:pt>
                <c:pt idx="84">
                  <c:v>231.52600000000001</c:v>
                </c:pt>
                <c:pt idx="85">
                  <c:v>234.464</c:v>
                </c:pt>
                <c:pt idx="86">
                  <c:v>262.21300000000002</c:v>
                </c:pt>
                <c:pt idx="87">
                  <c:v>266.02600000000001</c:v>
                </c:pt>
                <c:pt idx="88">
                  <c:v>242.501</c:v>
                </c:pt>
                <c:pt idx="89">
                  <c:v>227.54499999999999</c:v>
                </c:pt>
                <c:pt idx="90">
                  <c:v>222.81800000000001</c:v>
                </c:pt>
                <c:pt idx="91">
                  <c:v>210.672</c:v>
                </c:pt>
                <c:pt idx="92">
                  <c:v>191.11600000000001</c:v>
                </c:pt>
                <c:pt idx="93">
                  <c:v>193.113</c:v>
                </c:pt>
                <c:pt idx="94">
                  <c:v>194.214</c:v>
                </c:pt>
                <c:pt idx="95">
                  <c:v>199.774</c:v>
                </c:pt>
                <c:pt idx="96">
                  <c:v>199.13300000000001</c:v>
                </c:pt>
                <c:pt idx="97">
                  <c:v>199.953</c:v>
                </c:pt>
                <c:pt idx="98">
                  <c:v>199.97</c:v>
                </c:pt>
                <c:pt idx="99">
                  <c:v>199.55</c:v>
                </c:pt>
                <c:pt idx="100">
                  <c:v>203.958</c:v>
                </c:pt>
                <c:pt idx="101">
                  <c:v>208.803</c:v>
                </c:pt>
                <c:pt idx="102">
                  <c:v>204.43299999999999</c:v>
                </c:pt>
                <c:pt idx="103">
                  <c:v>203.321</c:v>
                </c:pt>
                <c:pt idx="104">
                  <c:v>205.923</c:v>
                </c:pt>
                <c:pt idx="105">
                  <c:v>212.97800000000001</c:v>
                </c:pt>
                <c:pt idx="106">
                  <c:v>221.595</c:v>
                </c:pt>
                <c:pt idx="107">
                  <c:v>219.791</c:v>
                </c:pt>
                <c:pt idx="108">
                  <c:v>217.75399999999999</c:v>
                </c:pt>
                <c:pt idx="109">
                  <c:v>211.608</c:v>
                </c:pt>
                <c:pt idx="110">
                  <c:v>216.059</c:v>
                </c:pt>
                <c:pt idx="111">
                  <c:v>228.727</c:v>
                </c:pt>
                <c:pt idx="112">
                  <c:v>214.99799999999999</c:v>
                </c:pt>
                <c:pt idx="113">
                  <c:v>209.977</c:v>
                </c:pt>
                <c:pt idx="114">
                  <c:v>206.05500000000001</c:v>
                </c:pt>
                <c:pt idx="115">
                  <c:v>205.858</c:v>
                </c:pt>
                <c:pt idx="116">
                  <c:v>202.97200000000001</c:v>
                </c:pt>
                <c:pt idx="117">
                  <c:v>208.71600000000001</c:v>
                </c:pt>
                <c:pt idx="118">
                  <c:v>216.24100000000001</c:v>
                </c:pt>
                <c:pt idx="119">
                  <c:v>219.48699999999999</c:v>
                </c:pt>
                <c:pt idx="120">
                  <c:v>217.458</c:v>
                </c:pt>
                <c:pt idx="121">
                  <c:v>216.46899999999999</c:v>
                </c:pt>
                <c:pt idx="122">
                  <c:v>218.28200000000001</c:v>
                </c:pt>
                <c:pt idx="123">
                  <c:v>219.36600000000001</c:v>
                </c:pt>
                <c:pt idx="124">
                  <c:v>227.47300000000001</c:v>
                </c:pt>
                <c:pt idx="125">
                  <c:v>222.59899999999999</c:v>
                </c:pt>
                <c:pt idx="126">
                  <c:v>213.38800000000001</c:v>
                </c:pt>
                <c:pt idx="127">
                  <c:v>205.53299999999999</c:v>
                </c:pt>
                <c:pt idx="128">
                  <c:v>198.81899999999999</c:v>
                </c:pt>
                <c:pt idx="129">
                  <c:v>198.00200000000001</c:v>
                </c:pt>
                <c:pt idx="130">
                  <c:v>195.58199999999999</c:v>
                </c:pt>
                <c:pt idx="131">
                  <c:v>200.29499999999999</c:v>
                </c:pt>
                <c:pt idx="132">
                  <c:v>199.76400000000001</c:v>
                </c:pt>
                <c:pt idx="133">
                  <c:v>200.392</c:v>
                </c:pt>
                <c:pt idx="134">
                  <c:v>201.684</c:v>
                </c:pt>
                <c:pt idx="135">
                  <c:v>201.46199999999999</c:v>
                </c:pt>
                <c:pt idx="136">
                  <c:v>201.71299999999999</c:v>
                </c:pt>
                <c:pt idx="137">
                  <c:v>203.256</c:v>
                </c:pt>
                <c:pt idx="138">
                  <c:v>203.99299999999999</c:v>
                </c:pt>
                <c:pt idx="139">
                  <c:v>205.34700000000001</c:v>
                </c:pt>
                <c:pt idx="140">
                  <c:v>208.75899999999999</c:v>
                </c:pt>
                <c:pt idx="141">
                  <c:v>211.54599999999999</c:v>
                </c:pt>
                <c:pt idx="142">
                  <c:v>206.75800000000001</c:v>
                </c:pt>
                <c:pt idx="143">
                  <c:v>209.97900000000001</c:v>
                </c:pt>
                <c:pt idx="144">
                  <c:v>214.82</c:v>
                </c:pt>
                <c:pt idx="145">
                  <c:v>223.6</c:v>
                </c:pt>
                <c:pt idx="146">
                  <c:v>235.024</c:v>
                </c:pt>
                <c:pt idx="147">
                  <c:v>237.88200000000001</c:v>
                </c:pt>
                <c:pt idx="148">
                  <c:v>228.64099999999999</c:v>
                </c:pt>
                <c:pt idx="149">
                  <c:v>233.221</c:v>
                </c:pt>
                <c:pt idx="150">
                  <c:v>236.63499999999999</c:v>
                </c:pt>
                <c:pt idx="151">
                  <c:v>248.88800000000001</c:v>
                </c:pt>
                <c:pt idx="152">
                  <c:v>248.59100000000001</c:v>
                </c:pt>
                <c:pt idx="153">
                  <c:v>252.309</c:v>
                </c:pt>
                <c:pt idx="154">
                  <c:v>265.22300000000001</c:v>
                </c:pt>
                <c:pt idx="155">
                  <c:v>268.39100000000002</c:v>
                </c:pt>
                <c:pt idx="156">
                  <c:v>270.06299999999999</c:v>
                </c:pt>
                <c:pt idx="157">
                  <c:v>263.67</c:v>
                </c:pt>
                <c:pt idx="158">
                  <c:v>260.69799999999998</c:v>
                </c:pt>
                <c:pt idx="159">
                  <c:v>261.20499999999998</c:v>
                </c:pt>
                <c:pt idx="160">
                  <c:v>259.029</c:v>
                </c:pt>
                <c:pt idx="161">
                  <c:v>254.471</c:v>
                </c:pt>
                <c:pt idx="162">
                  <c:v>248.577</c:v>
                </c:pt>
                <c:pt idx="163">
                  <c:v>248.91800000000001</c:v>
                </c:pt>
                <c:pt idx="164">
                  <c:v>243.34899999999999</c:v>
                </c:pt>
                <c:pt idx="165">
                  <c:v>229.28899999999999</c:v>
                </c:pt>
                <c:pt idx="166">
                  <c:v>228.95699999999999</c:v>
                </c:pt>
                <c:pt idx="167">
                  <c:v>227.446</c:v>
                </c:pt>
                <c:pt idx="168">
                  <c:v>235.01499999999999</c:v>
                </c:pt>
                <c:pt idx="169">
                  <c:v>249.00800000000001</c:v>
                </c:pt>
                <c:pt idx="170">
                  <c:v>250.58799999999999</c:v>
                </c:pt>
                <c:pt idx="171">
                  <c:v>242.47900000000001</c:v>
                </c:pt>
                <c:pt idx="172">
                  <c:v>237.65</c:v>
                </c:pt>
                <c:pt idx="173">
                  <c:v>231.78700000000001</c:v>
                </c:pt>
                <c:pt idx="174">
                  <c:v>234.464</c:v>
                </c:pt>
                <c:pt idx="175">
                  <c:v>237.84100000000001</c:v>
                </c:pt>
                <c:pt idx="176">
                  <c:v>244.203</c:v>
                </c:pt>
                <c:pt idx="177">
                  <c:v>249.67599999999999</c:v>
                </c:pt>
                <c:pt idx="178">
                  <c:v>252.322</c:v>
                </c:pt>
                <c:pt idx="179">
                  <c:v>258.21600000000001</c:v>
                </c:pt>
                <c:pt idx="180">
                  <c:v>260.01600000000002</c:v>
                </c:pt>
                <c:pt idx="181">
                  <c:v>262.40600000000001</c:v>
                </c:pt>
                <c:pt idx="182">
                  <c:v>267.20800000000003</c:v>
                </c:pt>
                <c:pt idx="183">
                  <c:v>270.91300000000001</c:v>
                </c:pt>
                <c:pt idx="184">
                  <c:v>272.166</c:v>
                </c:pt>
                <c:pt idx="185">
                  <c:v>280.03500000000003</c:v>
                </c:pt>
                <c:pt idx="186">
                  <c:v>285.32499999999999</c:v>
                </c:pt>
                <c:pt idx="187">
                  <c:v>285.20299999999997</c:v>
                </c:pt>
                <c:pt idx="188">
                  <c:v>278.16199999999998</c:v>
                </c:pt>
                <c:pt idx="189">
                  <c:v>278.28399999999999</c:v>
                </c:pt>
                <c:pt idx="190">
                  <c:v>279.80200000000002</c:v>
                </c:pt>
                <c:pt idx="191">
                  <c:v>268.56700000000001</c:v>
                </c:pt>
                <c:pt idx="192">
                  <c:v>260.03899999999999</c:v>
                </c:pt>
                <c:pt idx="193">
                  <c:v>265.72500000000002</c:v>
                </c:pt>
                <c:pt idx="194">
                  <c:v>266.00400000000002</c:v>
                </c:pt>
                <c:pt idx="195">
                  <c:v>270.49099999999999</c:v>
                </c:pt>
                <c:pt idx="196">
                  <c:v>271.80700000000002</c:v>
                </c:pt>
                <c:pt idx="197">
                  <c:v>263.10000000000002</c:v>
                </c:pt>
                <c:pt idx="198">
                  <c:v>261.14100000000002</c:v>
                </c:pt>
                <c:pt idx="199">
                  <c:v>255.791</c:v>
                </c:pt>
                <c:pt idx="200">
                  <c:v>267.35500000000002</c:v>
                </c:pt>
                <c:pt idx="201">
                  <c:v>265.03800000000001</c:v>
                </c:pt>
                <c:pt idx="202">
                  <c:v>251.233</c:v>
                </c:pt>
                <c:pt idx="203">
                  <c:v>242.52600000000001</c:v>
                </c:pt>
                <c:pt idx="204">
                  <c:v>237.626</c:v>
                </c:pt>
                <c:pt idx="205">
                  <c:v>232.024</c:v>
                </c:pt>
                <c:pt idx="206">
                  <c:v>275.57900000000001</c:v>
                </c:pt>
                <c:pt idx="207">
                  <c:v>275.214</c:v>
                </c:pt>
                <c:pt idx="208">
                  <c:v>273.73</c:v>
                </c:pt>
                <c:pt idx="209">
                  <c:v>271.84399999999999</c:v>
                </c:pt>
                <c:pt idx="210">
                  <c:v>264.40800000000002</c:v>
                </c:pt>
                <c:pt idx="211">
                  <c:v>278.43400000000003</c:v>
                </c:pt>
                <c:pt idx="212">
                  <c:v>280.36</c:v>
                </c:pt>
                <c:pt idx="213">
                  <c:v>273.21499999999997</c:v>
                </c:pt>
                <c:pt idx="214">
                  <c:v>270.892</c:v>
                </c:pt>
                <c:pt idx="215">
                  <c:v>271.64600000000002</c:v>
                </c:pt>
                <c:pt idx="216">
                  <c:v>267.387</c:v>
                </c:pt>
                <c:pt idx="217">
                  <c:v>260.49200000000002</c:v>
                </c:pt>
                <c:pt idx="218">
                  <c:v>256.512</c:v>
                </c:pt>
                <c:pt idx="219">
                  <c:v>256.00200000000001</c:v>
                </c:pt>
                <c:pt idx="220">
                  <c:v>258.339</c:v>
                </c:pt>
                <c:pt idx="221">
                  <c:v>271.053</c:v>
                </c:pt>
                <c:pt idx="222">
                  <c:v>285.255</c:v>
                </c:pt>
                <c:pt idx="223">
                  <c:v>291.483</c:v>
                </c:pt>
                <c:pt idx="224">
                  <c:v>306.86700000000002</c:v>
                </c:pt>
                <c:pt idx="225">
                  <c:v>312.726</c:v>
                </c:pt>
                <c:pt idx="226">
                  <c:v>296.10000000000002</c:v>
                </c:pt>
                <c:pt idx="227">
                  <c:v>287.67</c:v>
                </c:pt>
                <c:pt idx="228">
                  <c:v>282.447</c:v>
                </c:pt>
                <c:pt idx="229">
                  <c:v>284.00900000000001</c:v>
                </c:pt>
                <c:pt idx="230">
                  <c:v>291.089</c:v>
                </c:pt>
                <c:pt idx="231">
                  <c:v>300.10199999999998</c:v>
                </c:pt>
                <c:pt idx="232">
                  <c:v>306.30599999999998</c:v>
                </c:pt>
                <c:pt idx="233">
                  <c:v>321.88</c:v>
                </c:pt>
                <c:pt idx="234">
                  <c:v>305.89800000000002</c:v>
                </c:pt>
                <c:pt idx="235">
                  <c:v>292.41699999999997</c:v>
                </c:pt>
                <c:pt idx="236">
                  <c:v>290.55700000000002</c:v>
                </c:pt>
                <c:pt idx="237">
                  <c:v>288.77699999999999</c:v>
                </c:pt>
                <c:pt idx="238">
                  <c:v>272.86099999999999</c:v>
                </c:pt>
                <c:pt idx="239">
                  <c:v>268.15300000000002</c:v>
                </c:pt>
                <c:pt idx="240">
                  <c:v>260.48500000000001</c:v>
                </c:pt>
                <c:pt idx="241">
                  <c:v>275.995</c:v>
                </c:pt>
                <c:pt idx="242">
                  <c:v>287.16699999999997</c:v>
                </c:pt>
                <c:pt idx="243">
                  <c:v>292.70100000000002</c:v>
                </c:pt>
                <c:pt idx="244">
                  <c:v>292.07799999999997</c:v>
                </c:pt>
                <c:pt idx="245">
                  <c:v>291.32100000000003</c:v>
                </c:pt>
                <c:pt idx="246">
                  <c:v>281.84199999999998</c:v>
                </c:pt>
                <c:pt idx="247">
                  <c:v>275.464</c:v>
                </c:pt>
                <c:pt idx="248">
                  <c:v>275.15499999999997</c:v>
                </c:pt>
                <c:pt idx="249">
                  <c:v>273.92599999999999</c:v>
                </c:pt>
                <c:pt idx="250">
                  <c:v>276.05</c:v>
                </c:pt>
                <c:pt idx="251">
                  <c:v>286.64299999999997</c:v>
                </c:pt>
                <c:pt idx="252">
                  <c:v>291.40899999999999</c:v>
                </c:pt>
                <c:pt idx="253">
                  <c:v>283.45600000000002</c:v>
                </c:pt>
                <c:pt idx="254">
                  <c:v>272.45400000000001</c:v>
                </c:pt>
                <c:pt idx="255">
                  <c:v>264.62900000000002</c:v>
                </c:pt>
                <c:pt idx="256">
                  <c:v>264.47399999999999</c:v>
                </c:pt>
                <c:pt idx="257">
                  <c:v>266.601</c:v>
                </c:pt>
                <c:pt idx="258">
                  <c:v>268.29399999999998</c:v>
                </c:pt>
                <c:pt idx="259">
                  <c:v>281.77999999999997</c:v>
                </c:pt>
                <c:pt idx="260">
                  <c:v>292.209</c:v>
                </c:pt>
                <c:pt idx="261">
                  <c:v>298.20499999999998</c:v>
                </c:pt>
                <c:pt idx="262">
                  <c:v>289.39400000000001</c:v>
                </c:pt>
                <c:pt idx="263">
                  <c:v>281.66199999999998</c:v>
                </c:pt>
                <c:pt idx="264">
                  <c:v>279.96499999999997</c:v>
                </c:pt>
                <c:pt idx="265">
                  <c:v>274.29500000000002</c:v>
                </c:pt>
                <c:pt idx="266">
                  <c:v>275.32600000000002</c:v>
                </c:pt>
                <c:pt idx="267">
                  <c:v>294.87</c:v>
                </c:pt>
                <c:pt idx="268">
                  <c:v>314.851</c:v>
                </c:pt>
                <c:pt idx="269">
                  <c:v>315.96100000000001</c:v>
                </c:pt>
                <c:pt idx="270">
                  <c:v>318.58800000000002</c:v>
                </c:pt>
                <c:pt idx="271">
                  <c:v>322.94400000000002</c:v>
                </c:pt>
                <c:pt idx="272">
                  <c:v>308.89499999999998</c:v>
                </c:pt>
                <c:pt idx="273">
                  <c:v>318.44299999999998</c:v>
                </c:pt>
                <c:pt idx="274">
                  <c:v>333.452</c:v>
                </c:pt>
                <c:pt idx="275">
                  <c:v>337.28100000000001</c:v>
                </c:pt>
                <c:pt idx="276">
                  <c:v>349.07299999999998</c:v>
                </c:pt>
                <c:pt idx="277">
                  <c:v>358.53899999999999</c:v>
                </c:pt>
                <c:pt idx="278">
                  <c:v>372.13400000000001</c:v>
                </c:pt>
                <c:pt idx="279">
                  <c:v>369.899</c:v>
                </c:pt>
                <c:pt idx="280">
                  <c:v>364.91899999999998</c:v>
                </c:pt>
                <c:pt idx="281">
                  <c:v>373.82400000000001</c:v>
                </c:pt>
                <c:pt idx="282">
                  <c:v>373.36099999999999</c:v>
                </c:pt>
                <c:pt idx="283">
                  <c:v>378.83800000000002</c:v>
                </c:pt>
                <c:pt idx="284">
                  <c:v>376.529</c:v>
                </c:pt>
                <c:pt idx="285">
                  <c:v>384.57799999999997</c:v>
                </c:pt>
                <c:pt idx="286">
                  <c:v>371.101</c:v>
                </c:pt>
                <c:pt idx="287">
                  <c:v>358.61900000000003</c:v>
                </c:pt>
                <c:pt idx="288">
                  <c:v>356.76</c:v>
                </c:pt>
                <c:pt idx="289">
                  <c:v>357.38499999999999</c:v>
                </c:pt>
                <c:pt idx="290">
                  <c:v>355.34500000000003</c:v>
                </c:pt>
                <c:pt idx="291">
                  <c:v>364.06</c:v>
                </c:pt>
                <c:pt idx="292">
                  <c:v>363.1</c:v>
                </c:pt>
                <c:pt idx="293">
                  <c:v>367.06799999999998</c:v>
                </c:pt>
                <c:pt idx="294">
                  <c:v>354.16399999999999</c:v>
                </c:pt>
                <c:pt idx="295">
                  <c:v>366.27100000000002</c:v>
                </c:pt>
                <c:pt idx="296">
                  <c:v>360.04300000000001</c:v>
                </c:pt>
                <c:pt idx="297">
                  <c:v>350.48</c:v>
                </c:pt>
                <c:pt idx="298">
                  <c:v>332.95400000000001</c:v>
                </c:pt>
                <c:pt idx="299">
                  <c:v>330.97</c:v>
                </c:pt>
                <c:pt idx="300">
                  <c:v>328.30099999999999</c:v>
                </c:pt>
                <c:pt idx="301">
                  <c:v>336.30099999999999</c:v>
                </c:pt>
                <c:pt idx="302">
                  <c:v>343.10899999999998</c:v>
                </c:pt>
                <c:pt idx="303">
                  <c:v>349.30599999999998</c:v>
                </c:pt>
                <c:pt idx="304">
                  <c:v>341.77600000000001</c:v>
                </c:pt>
                <c:pt idx="305">
                  <c:v>332.76299999999998</c:v>
                </c:pt>
                <c:pt idx="306">
                  <c:v>327.69900000000001</c:v>
                </c:pt>
                <c:pt idx="307">
                  <c:v>327.56900000000002</c:v>
                </c:pt>
                <c:pt idx="308">
                  <c:v>317.32</c:v>
                </c:pt>
                <c:pt idx="309">
                  <c:v>317.09500000000003</c:v>
                </c:pt>
                <c:pt idx="310">
                  <c:v>319.18900000000002</c:v>
                </c:pt>
                <c:pt idx="311">
                  <c:v>336.29700000000003</c:v>
                </c:pt>
                <c:pt idx="312">
                  <c:v>351.87400000000002</c:v>
                </c:pt>
                <c:pt idx="313">
                  <c:v>359.41199999999998</c:v>
                </c:pt>
                <c:pt idx="314">
                  <c:v>361.96</c:v>
                </c:pt>
                <c:pt idx="315">
                  <c:v>359.74700000000001</c:v>
                </c:pt>
                <c:pt idx="316">
                  <c:v>356.85599999999999</c:v>
                </c:pt>
                <c:pt idx="317">
                  <c:v>355.47199999999998</c:v>
                </c:pt>
                <c:pt idx="318">
                  <c:v>349.63799999999998</c:v>
                </c:pt>
                <c:pt idx="319">
                  <c:v>353.89299999999997</c:v>
                </c:pt>
                <c:pt idx="320">
                  <c:v>351.012</c:v>
                </c:pt>
                <c:pt idx="321">
                  <c:v>374.286</c:v>
                </c:pt>
                <c:pt idx="322">
                  <c:v>385.76</c:v>
                </c:pt>
                <c:pt idx="323">
                  <c:v>394.21300000000002</c:v>
                </c:pt>
                <c:pt idx="324">
                  <c:v>396.81599999999997</c:v>
                </c:pt>
                <c:pt idx="325">
                  <c:v>406.62700000000001</c:v>
                </c:pt>
                <c:pt idx="326">
                  <c:v>402.20699999999999</c:v>
                </c:pt>
                <c:pt idx="327">
                  <c:v>395.37700000000001</c:v>
                </c:pt>
                <c:pt idx="328">
                  <c:v>393.96499999999997</c:v>
                </c:pt>
                <c:pt idx="329">
                  <c:v>380.93299999999999</c:v>
                </c:pt>
                <c:pt idx="330">
                  <c:v>385.24700000000001</c:v>
                </c:pt>
                <c:pt idx="331">
                  <c:v>391.76299999999998</c:v>
                </c:pt>
                <c:pt idx="332">
                  <c:v>381.524</c:v>
                </c:pt>
                <c:pt idx="333">
                  <c:v>397.32400000000001</c:v>
                </c:pt>
                <c:pt idx="334">
                  <c:v>404.21800000000002</c:v>
                </c:pt>
                <c:pt idx="335">
                  <c:v>410.77699999999999</c:v>
                </c:pt>
                <c:pt idx="336">
                  <c:v>423.55200000000002</c:v>
                </c:pt>
                <c:pt idx="337">
                  <c:v>422.31099999999998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52-4403-B741-2E8DE2A9C94B}"/>
            </c:ext>
          </c:extLst>
        </c:ser>
        <c:ser>
          <c:idx val="5"/>
          <c:order val="5"/>
          <c:tx>
            <c:strRef>
              <c:f>telefo!$B$37</c:f>
              <c:strCache>
                <c:ptCount val="1"/>
                <c:pt idx="0">
                  <c:v>TELEFO 3 7/8 PERP nc-26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telefo!$F$37:$SU$37</c:f>
              <c:numCache>
                <c:formatCode>0</c:formatCode>
                <c:ptCount val="510"/>
                <c:pt idx="0">
                  <c:v>319.43700000000001</c:v>
                </c:pt>
                <c:pt idx="1">
                  <c:v>322.68900000000002</c:v>
                </c:pt>
                <c:pt idx="2">
                  <c:v>319.43200000000002</c:v>
                </c:pt>
                <c:pt idx="3">
                  <c:v>323.55900000000003</c:v>
                </c:pt>
                <c:pt idx="4">
                  <c:v>322.50900000000001</c:v>
                </c:pt>
                <c:pt idx="5">
                  <c:v>324.17399999999998</c:v>
                </c:pt>
                <c:pt idx="6">
                  <c:v>322.32299999999998</c:v>
                </c:pt>
                <c:pt idx="7">
                  <c:v>322.26799999999997</c:v>
                </c:pt>
                <c:pt idx="8">
                  <c:v>320.13200000000001</c:v>
                </c:pt>
                <c:pt idx="9">
                  <c:v>323.08800000000002</c:v>
                </c:pt>
                <c:pt idx="10">
                  <c:v>318.55700000000002</c:v>
                </c:pt>
                <c:pt idx="11">
                  <c:v>320.28899999999999</c:v>
                </c:pt>
                <c:pt idx="12">
                  <c:v>316.72500000000002</c:v>
                </c:pt>
                <c:pt idx="13">
                  <c:v>315.20100000000002</c:v>
                </c:pt>
                <c:pt idx="14">
                  <c:v>319.17399999999998</c:v>
                </c:pt>
                <c:pt idx="15">
                  <c:v>318.22300000000001</c:v>
                </c:pt>
                <c:pt idx="16">
                  <c:v>322.20499999999998</c:v>
                </c:pt>
                <c:pt idx="17">
                  <c:v>316.00200000000001</c:v>
                </c:pt>
                <c:pt idx="18">
                  <c:v>311.483</c:v>
                </c:pt>
                <c:pt idx="19">
                  <c:v>312.22199999999998</c:v>
                </c:pt>
                <c:pt idx="20">
                  <c:v>311.54599999999999</c:v>
                </c:pt>
                <c:pt idx="21">
                  <c:v>315.38</c:v>
                </c:pt>
                <c:pt idx="22">
                  <c:v>315.19</c:v>
                </c:pt>
                <c:pt idx="23">
                  <c:v>319.76799999999997</c:v>
                </c:pt>
                <c:pt idx="24">
                  <c:v>318.745</c:v>
                </c:pt>
                <c:pt idx="25">
                  <c:v>321.101</c:v>
                </c:pt>
                <c:pt idx="26">
                  <c:v>319.53199999999998</c:v>
                </c:pt>
                <c:pt idx="27">
                  <c:v>317.495</c:v>
                </c:pt>
                <c:pt idx="28">
                  <c:v>316.90300000000002</c:v>
                </c:pt>
                <c:pt idx="29">
                  <c:v>322.75099999999998</c:v>
                </c:pt>
                <c:pt idx="30">
                  <c:v>323.07600000000002</c:v>
                </c:pt>
                <c:pt idx="31">
                  <c:v>324.14499999999998</c:v>
                </c:pt>
                <c:pt idx="32">
                  <c:v>322.983</c:v>
                </c:pt>
                <c:pt idx="33">
                  <c:v>325.06799999999998</c:v>
                </c:pt>
                <c:pt idx="34">
                  <c:v>326.04199999999997</c:v>
                </c:pt>
                <c:pt idx="35">
                  <c:v>329.12200000000001</c:v>
                </c:pt>
                <c:pt idx="36">
                  <c:v>329.92099999999999</c:v>
                </c:pt>
                <c:pt idx="37">
                  <c:v>327.58600000000001</c:v>
                </c:pt>
                <c:pt idx="38">
                  <c:v>327.738</c:v>
                </c:pt>
                <c:pt idx="39">
                  <c:v>326.21300000000002</c:v>
                </c:pt>
                <c:pt idx="40">
                  <c:v>325.54700000000003</c:v>
                </c:pt>
                <c:pt idx="41">
                  <c:v>325.91000000000003</c:v>
                </c:pt>
                <c:pt idx="42">
                  <c:v>326.78199999999998</c:v>
                </c:pt>
                <c:pt idx="43">
                  <c:v>330.89400000000001</c:v>
                </c:pt>
                <c:pt idx="44">
                  <c:v>329.31</c:v>
                </c:pt>
                <c:pt idx="45">
                  <c:v>332.52600000000001</c:v>
                </c:pt>
                <c:pt idx="46">
                  <c:v>325.97899999999998</c:v>
                </c:pt>
                <c:pt idx="47">
                  <c:v>325.59500000000003</c:v>
                </c:pt>
                <c:pt idx="48">
                  <c:v>320.76900000000001</c:v>
                </c:pt>
                <c:pt idx="49">
                  <c:v>326.35599999999999</c:v>
                </c:pt>
                <c:pt idx="50">
                  <c:v>327.79300000000001</c:v>
                </c:pt>
                <c:pt idx="51">
                  <c:v>323.54899999999998</c:v>
                </c:pt>
                <c:pt idx="52">
                  <c:v>325.05799999999999</c:v>
                </c:pt>
                <c:pt idx="53">
                  <c:v>320.99400000000003</c:v>
                </c:pt>
                <c:pt idx="54">
                  <c:v>321.20600000000002</c:v>
                </c:pt>
                <c:pt idx="55">
                  <c:v>323.12099999999998</c:v>
                </c:pt>
                <c:pt idx="56">
                  <c:v>321.74</c:v>
                </c:pt>
                <c:pt idx="57">
                  <c:v>321.58999999999997</c:v>
                </c:pt>
                <c:pt idx="58">
                  <c:v>329.73200000000003</c:v>
                </c:pt>
                <c:pt idx="59">
                  <c:v>331.40499999999997</c:v>
                </c:pt>
                <c:pt idx="60">
                  <c:v>330.46199999999999</c:v>
                </c:pt>
                <c:pt idx="61">
                  <c:v>341.48500000000001</c:v>
                </c:pt>
                <c:pt idx="62">
                  <c:v>344.20499999999998</c:v>
                </c:pt>
                <c:pt idx="63">
                  <c:v>342.19</c:v>
                </c:pt>
                <c:pt idx="64">
                  <c:v>342.459</c:v>
                </c:pt>
                <c:pt idx="65">
                  <c:v>341.91399999999999</c:v>
                </c:pt>
                <c:pt idx="66">
                  <c:v>342.87299999999999</c:v>
                </c:pt>
                <c:pt idx="67">
                  <c:v>348.70699999999999</c:v>
                </c:pt>
                <c:pt idx="68">
                  <c:v>348.07299999999998</c:v>
                </c:pt>
                <c:pt idx="69">
                  <c:v>344.73599999999999</c:v>
                </c:pt>
                <c:pt idx="70">
                  <c:v>353.36099999999999</c:v>
                </c:pt>
                <c:pt idx="71">
                  <c:v>363.233</c:v>
                </c:pt>
                <c:pt idx="72">
                  <c:v>365.29700000000003</c:v>
                </c:pt>
                <c:pt idx="73">
                  <c:v>364.95299999999997</c:v>
                </c:pt>
                <c:pt idx="74">
                  <c:v>356.03699999999998</c:v>
                </c:pt>
                <c:pt idx="75">
                  <c:v>343.51100000000002</c:v>
                </c:pt>
                <c:pt idx="76">
                  <c:v>332.089</c:v>
                </c:pt>
                <c:pt idx="77">
                  <c:v>313.10300000000001</c:v>
                </c:pt>
                <c:pt idx="78">
                  <c:v>316.71499999999997</c:v>
                </c:pt>
                <c:pt idx="79">
                  <c:v>312.69600000000003</c:v>
                </c:pt>
                <c:pt idx="80">
                  <c:v>304.60300000000001</c:v>
                </c:pt>
                <c:pt idx="81">
                  <c:v>314.16000000000003</c:v>
                </c:pt>
                <c:pt idx="82">
                  <c:v>294.62599999999998</c:v>
                </c:pt>
                <c:pt idx="83">
                  <c:v>274.77800000000002</c:v>
                </c:pt>
                <c:pt idx="84">
                  <c:v>264.03500000000003</c:v>
                </c:pt>
                <c:pt idx="85">
                  <c:v>267.66699999999997</c:v>
                </c:pt>
                <c:pt idx="86">
                  <c:v>291.70699999999999</c:v>
                </c:pt>
                <c:pt idx="87">
                  <c:v>291.286</c:v>
                </c:pt>
                <c:pt idx="88">
                  <c:v>271.47000000000003</c:v>
                </c:pt>
                <c:pt idx="89">
                  <c:v>256.67899999999997</c:v>
                </c:pt>
                <c:pt idx="90">
                  <c:v>256.00599999999997</c:v>
                </c:pt>
                <c:pt idx="91">
                  <c:v>247.80600000000001</c:v>
                </c:pt>
                <c:pt idx="92">
                  <c:v>231.35900000000001</c:v>
                </c:pt>
                <c:pt idx="93">
                  <c:v>234.87</c:v>
                </c:pt>
                <c:pt idx="94">
                  <c:v>236.05099999999999</c:v>
                </c:pt>
                <c:pt idx="95">
                  <c:v>239.22499999999999</c:v>
                </c:pt>
                <c:pt idx="96">
                  <c:v>239.30099999999999</c:v>
                </c:pt>
                <c:pt idx="97">
                  <c:v>240.262</c:v>
                </c:pt>
                <c:pt idx="98">
                  <c:v>239.565</c:v>
                </c:pt>
                <c:pt idx="99">
                  <c:v>238.81200000000001</c:v>
                </c:pt>
                <c:pt idx="100">
                  <c:v>243.357</c:v>
                </c:pt>
                <c:pt idx="101">
                  <c:v>251.98599999999999</c:v>
                </c:pt>
                <c:pt idx="102">
                  <c:v>247.69900000000001</c:v>
                </c:pt>
                <c:pt idx="103">
                  <c:v>246.00899999999999</c:v>
                </c:pt>
                <c:pt idx="104">
                  <c:v>249.52699999999999</c:v>
                </c:pt>
                <c:pt idx="105">
                  <c:v>255.791</c:v>
                </c:pt>
                <c:pt idx="106">
                  <c:v>266.18099999999998</c:v>
                </c:pt>
                <c:pt idx="107">
                  <c:v>265.91699999999997</c:v>
                </c:pt>
                <c:pt idx="108">
                  <c:v>263.16300000000001</c:v>
                </c:pt>
                <c:pt idx="109">
                  <c:v>255.37200000000001</c:v>
                </c:pt>
                <c:pt idx="110">
                  <c:v>256.09699999999998</c:v>
                </c:pt>
                <c:pt idx="111">
                  <c:v>268.62</c:v>
                </c:pt>
                <c:pt idx="112">
                  <c:v>254.64400000000001</c:v>
                </c:pt>
                <c:pt idx="113">
                  <c:v>249.43899999999999</c:v>
                </c:pt>
                <c:pt idx="114">
                  <c:v>242.184</c:v>
                </c:pt>
                <c:pt idx="115">
                  <c:v>240.77600000000001</c:v>
                </c:pt>
                <c:pt idx="116">
                  <c:v>236.96899999999999</c:v>
                </c:pt>
                <c:pt idx="117">
                  <c:v>244.738</c:v>
                </c:pt>
                <c:pt idx="118">
                  <c:v>251.256</c:v>
                </c:pt>
                <c:pt idx="119">
                  <c:v>255.083</c:v>
                </c:pt>
                <c:pt idx="120">
                  <c:v>254.00299999999999</c:v>
                </c:pt>
                <c:pt idx="121">
                  <c:v>254.09200000000001</c:v>
                </c:pt>
                <c:pt idx="122">
                  <c:v>257.57</c:v>
                </c:pt>
                <c:pt idx="123">
                  <c:v>258.17</c:v>
                </c:pt>
                <c:pt idx="124">
                  <c:v>267.01600000000002</c:v>
                </c:pt>
                <c:pt idx="125">
                  <c:v>264.27800000000002</c:v>
                </c:pt>
                <c:pt idx="126">
                  <c:v>255.02799999999999</c:v>
                </c:pt>
                <c:pt idx="127">
                  <c:v>248.524</c:v>
                </c:pt>
                <c:pt idx="128">
                  <c:v>241.434</c:v>
                </c:pt>
                <c:pt idx="129">
                  <c:v>237.5</c:v>
                </c:pt>
                <c:pt idx="130">
                  <c:v>236.63900000000001</c:v>
                </c:pt>
                <c:pt idx="131">
                  <c:v>241.018</c:v>
                </c:pt>
                <c:pt idx="132">
                  <c:v>241.36099999999999</c:v>
                </c:pt>
                <c:pt idx="133">
                  <c:v>240.66900000000001</c:v>
                </c:pt>
                <c:pt idx="134">
                  <c:v>242.36</c:v>
                </c:pt>
                <c:pt idx="135">
                  <c:v>242.40799999999999</c:v>
                </c:pt>
                <c:pt idx="136">
                  <c:v>242.535</c:v>
                </c:pt>
                <c:pt idx="137">
                  <c:v>245.33799999999999</c:v>
                </c:pt>
                <c:pt idx="138">
                  <c:v>244.506</c:v>
                </c:pt>
                <c:pt idx="139">
                  <c:v>245.90199999999999</c:v>
                </c:pt>
                <c:pt idx="140">
                  <c:v>247.93299999999999</c:v>
                </c:pt>
                <c:pt idx="141">
                  <c:v>250.149</c:v>
                </c:pt>
                <c:pt idx="142">
                  <c:v>246.51400000000001</c:v>
                </c:pt>
                <c:pt idx="143">
                  <c:v>250.035</c:v>
                </c:pt>
                <c:pt idx="144">
                  <c:v>254.97200000000001</c:v>
                </c:pt>
                <c:pt idx="145">
                  <c:v>262.71199999999999</c:v>
                </c:pt>
                <c:pt idx="146">
                  <c:v>271.66399999999999</c:v>
                </c:pt>
                <c:pt idx="147">
                  <c:v>276.79399999999998</c:v>
                </c:pt>
                <c:pt idx="148">
                  <c:v>266.38200000000001</c:v>
                </c:pt>
                <c:pt idx="149">
                  <c:v>271.01499999999999</c:v>
                </c:pt>
                <c:pt idx="150">
                  <c:v>277.82400000000001</c:v>
                </c:pt>
                <c:pt idx="151">
                  <c:v>287.07900000000001</c:v>
                </c:pt>
                <c:pt idx="152">
                  <c:v>286.66300000000001</c:v>
                </c:pt>
                <c:pt idx="153">
                  <c:v>290.75700000000001</c:v>
                </c:pt>
                <c:pt idx="154">
                  <c:v>303.33</c:v>
                </c:pt>
                <c:pt idx="155">
                  <c:v>302.16300000000001</c:v>
                </c:pt>
                <c:pt idx="156">
                  <c:v>304.11599999999999</c:v>
                </c:pt>
                <c:pt idx="157">
                  <c:v>301.62299999999999</c:v>
                </c:pt>
                <c:pt idx="158">
                  <c:v>300.15100000000001</c:v>
                </c:pt>
                <c:pt idx="159">
                  <c:v>300.27300000000002</c:v>
                </c:pt>
                <c:pt idx="160">
                  <c:v>299.29899999999998</c:v>
                </c:pt>
                <c:pt idx="161">
                  <c:v>293.89100000000002</c:v>
                </c:pt>
                <c:pt idx="162">
                  <c:v>287.46899999999999</c:v>
                </c:pt>
                <c:pt idx="163">
                  <c:v>287.399</c:v>
                </c:pt>
                <c:pt idx="164">
                  <c:v>282.88099999999997</c:v>
                </c:pt>
                <c:pt idx="165">
                  <c:v>270.42500000000001</c:v>
                </c:pt>
                <c:pt idx="166">
                  <c:v>272.45</c:v>
                </c:pt>
                <c:pt idx="167">
                  <c:v>269.45</c:v>
                </c:pt>
                <c:pt idx="168">
                  <c:v>279.51100000000002</c:v>
                </c:pt>
                <c:pt idx="169">
                  <c:v>289.57499999999999</c:v>
                </c:pt>
                <c:pt idx="170">
                  <c:v>291.73</c:v>
                </c:pt>
                <c:pt idx="171">
                  <c:v>284.00599999999997</c:v>
                </c:pt>
                <c:pt idx="172">
                  <c:v>280.11099999999999</c:v>
                </c:pt>
                <c:pt idx="173">
                  <c:v>273.87099999999998</c:v>
                </c:pt>
                <c:pt idx="174">
                  <c:v>275.79300000000001</c:v>
                </c:pt>
                <c:pt idx="175">
                  <c:v>280.11099999999999</c:v>
                </c:pt>
                <c:pt idx="176">
                  <c:v>283.52300000000002</c:v>
                </c:pt>
                <c:pt idx="177">
                  <c:v>284.39800000000002</c:v>
                </c:pt>
                <c:pt idx="178">
                  <c:v>285.66300000000001</c:v>
                </c:pt>
                <c:pt idx="179">
                  <c:v>288.37400000000002</c:v>
                </c:pt>
                <c:pt idx="180">
                  <c:v>290.10700000000003</c:v>
                </c:pt>
                <c:pt idx="181">
                  <c:v>289.83699999999999</c:v>
                </c:pt>
                <c:pt idx="182">
                  <c:v>293.67099999999999</c:v>
                </c:pt>
                <c:pt idx="183">
                  <c:v>296.64400000000001</c:v>
                </c:pt>
                <c:pt idx="184">
                  <c:v>294.875</c:v>
                </c:pt>
                <c:pt idx="185">
                  <c:v>299.99</c:v>
                </c:pt>
                <c:pt idx="186">
                  <c:v>302.26</c:v>
                </c:pt>
                <c:pt idx="187">
                  <c:v>306.661</c:v>
                </c:pt>
                <c:pt idx="188">
                  <c:v>302.76</c:v>
                </c:pt>
                <c:pt idx="189">
                  <c:v>303.37599999999998</c:v>
                </c:pt>
                <c:pt idx="190">
                  <c:v>305.43400000000003</c:v>
                </c:pt>
                <c:pt idx="191">
                  <c:v>298.036</c:v>
                </c:pt>
                <c:pt idx="192">
                  <c:v>291.29599999999999</c:v>
                </c:pt>
                <c:pt idx="193">
                  <c:v>295.74099999999999</c:v>
                </c:pt>
                <c:pt idx="194">
                  <c:v>296.66899999999998</c:v>
                </c:pt>
                <c:pt idx="195">
                  <c:v>300.85000000000002</c:v>
                </c:pt>
                <c:pt idx="196">
                  <c:v>304.892</c:v>
                </c:pt>
                <c:pt idx="197">
                  <c:v>298.77999999999997</c:v>
                </c:pt>
                <c:pt idx="198">
                  <c:v>297.40600000000001</c:v>
                </c:pt>
                <c:pt idx="199">
                  <c:v>290.56299999999999</c:v>
                </c:pt>
                <c:pt idx="200">
                  <c:v>303.29599999999999</c:v>
                </c:pt>
                <c:pt idx="201">
                  <c:v>300.32</c:v>
                </c:pt>
                <c:pt idx="202">
                  <c:v>292.99</c:v>
                </c:pt>
                <c:pt idx="203">
                  <c:v>285.62299999999999</c:v>
                </c:pt>
                <c:pt idx="204">
                  <c:v>277.66500000000002</c:v>
                </c:pt>
                <c:pt idx="205">
                  <c:v>275.00400000000002</c:v>
                </c:pt>
                <c:pt idx="206">
                  <c:v>309.839</c:v>
                </c:pt>
                <c:pt idx="207">
                  <c:v>307.33100000000002</c:v>
                </c:pt>
                <c:pt idx="208">
                  <c:v>304.488</c:v>
                </c:pt>
                <c:pt idx="209">
                  <c:v>305.012</c:v>
                </c:pt>
                <c:pt idx="210">
                  <c:v>296.26799999999997</c:v>
                </c:pt>
                <c:pt idx="211">
                  <c:v>314.56299999999999</c:v>
                </c:pt>
                <c:pt idx="212">
                  <c:v>316.89</c:v>
                </c:pt>
                <c:pt idx="213">
                  <c:v>311.267</c:v>
                </c:pt>
                <c:pt idx="214">
                  <c:v>310.17200000000003</c:v>
                </c:pt>
                <c:pt idx="215">
                  <c:v>310.18599999999998</c:v>
                </c:pt>
                <c:pt idx="216">
                  <c:v>309.334</c:v>
                </c:pt>
                <c:pt idx="217">
                  <c:v>302.27499999999998</c:v>
                </c:pt>
                <c:pt idx="218">
                  <c:v>297.07600000000002</c:v>
                </c:pt>
                <c:pt idx="219">
                  <c:v>295.26900000000001</c:v>
                </c:pt>
                <c:pt idx="220">
                  <c:v>298.03100000000001</c:v>
                </c:pt>
                <c:pt idx="221">
                  <c:v>311.00299999999999</c:v>
                </c:pt>
                <c:pt idx="222">
                  <c:v>327.48200000000003</c:v>
                </c:pt>
                <c:pt idx="223">
                  <c:v>334.42599999999999</c:v>
                </c:pt>
                <c:pt idx="224">
                  <c:v>350.25700000000001</c:v>
                </c:pt>
                <c:pt idx="225">
                  <c:v>355.06799999999998</c:v>
                </c:pt>
                <c:pt idx="226">
                  <c:v>339.09100000000001</c:v>
                </c:pt>
                <c:pt idx="227">
                  <c:v>330.43200000000002</c:v>
                </c:pt>
                <c:pt idx="228">
                  <c:v>325.19299999999998</c:v>
                </c:pt>
                <c:pt idx="229">
                  <c:v>327.47699999999998</c:v>
                </c:pt>
                <c:pt idx="230">
                  <c:v>331.21699999999998</c:v>
                </c:pt>
                <c:pt idx="231">
                  <c:v>340.803</c:v>
                </c:pt>
                <c:pt idx="232">
                  <c:v>344.98700000000002</c:v>
                </c:pt>
                <c:pt idx="233">
                  <c:v>362.428</c:v>
                </c:pt>
                <c:pt idx="234">
                  <c:v>345.80200000000002</c:v>
                </c:pt>
                <c:pt idx="235">
                  <c:v>327.98200000000003</c:v>
                </c:pt>
                <c:pt idx="236">
                  <c:v>323.73899999999998</c:v>
                </c:pt>
                <c:pt idx="237">
                  <c:v>322.50799999999998</c:v>
                </c:pt>
                <c:pt idx="238">
                  <c:v>302.07</c:v>
                </c:pt>
                <c:pt idx="239">
                  <c:v>294.77600000000001</c:v>
                </c:pt>
                <c:pt idx="240">
                  <c:v>286.48399999999998</c:v>
                </c:pt>
                <c:pt idx="241">
                  <c:v>302.75599999999997</c:v>
                </c:pt>
                <c:pt idx="242">
                  <c:v>313.06400000000002</c:v>
                </c:pt>
                <c:pt idx="243">
                  <c:v>320.32299999999998</c:v>
                </c:pt>
                <c:pt idx="244">
                  <c:v>320.10500000000002</c:v>
                </c:pt>
                <c:pt idx="245">
                  <c:v>321.28500000000003</c:v>
                </c:pt>
                <c:pt idx="246">
                  <c:v>315.661</c:v>
                </c:pt>
                <c:pt idx="247">
                  <c:v>311.76499999999999</c:v>
                </c:pt>
                <c:pt idx="248">
                  <c:v>313.721</c:v>
                </c:pt>
                <c:pt idx="249">
                  <c:v>311.83199999999999</c:v>
                </c:pt>
                <c:pt idx="250">
                  <c:v>313.33800000000002</c:v>
                </c:pt>
                <c:pt idx="251">
                  <c:v>325.84899999999999</c:v>
                </c:pt>
                <c:pt idx="252">
                  <c:v>332.29599999999999</c:v>
                </c:pt>
                <c:pt idx="253">
                  <c:v>327.23700000000002</c:v>
                </c:pt>
                <c:pt idx="254">
                  <c:v>316.74900000000002</c:v>
                </c:pt>
                <c:pt idx="255">
                  <c:v>314.91699999999997</c:v>
                </c:pt>
                <c:pt idx="256">
                  <c:v>316.178</c:v>
                </c:pt>
                <c:pt idx="257">
                  <c:v>317.93099999999998</c:v>
                </c:pt>
                <c:pt idx="258">
                  <c:v>320.23500000000001</c:v>
                </c:pt>
                <c:pt idx="259">
                  <c:v>333.26900000000001</c:v>
                </c:pt>
                <c:pt idx="260">
                  <c:v>341.86</c:v>
                </c:pt>
                <c:pt idx="261">
                  <c:v>347.76600000000002</c:v>
                </c:pt>
                <c:pt idx="262">
                  <c:v>342.75599999999997</c:v>
                </c:pt>
                <c:pt idx="263">
                  <c:v>338.14299999999997</c:v>
                </c:pt>
                <c:pt idx="264">
                  <c:v>335.45499999999998</c:v>
                </c:pt>
                <c:pt idx="265">
                  <c:v>330.95</c:v>
                </c:pt>
                <c:pt idx="266">
                  <c:v>337.07600000000002</c:v>
                </c:pt>
                <c:pt idx="267">
                  <c:v>359.43299999999999</c:v>
                </c:pt>
                <c:pt idx="268">
                  <c:v>373.52199999999999</c:v>
                </c:pt>
                <c:pt idx="269">
                  <c:v>373.928</c:v>
                </c:pt>
                <c:pt idx="270">
                  <c:v>377.16300000000001</c:v>
                </c:pt>
                <c:pt idx="271">
                  <c:v>385.56700000000001</c:v>
                </c:pt>
                <c:pt idx="272">
                  <c:v>376.541</c:v>
                </c:pt>
                <c:pt idx="273">
                  <c:v>390.11200000000002</c:v>
                </c:pt>
                <c:pt idx="274">
                  <c:v>402.09899999999999</c:v>
                </c:pt>
                <c:pt idx="275">
                  <c:v>405.37700000000001</c:v>
                </c:pt>
                <c:pt idx="276">
                  <c:v>412.22500000000002</c:v>
                </c:pt>
                <c:pt idx="277">
                  <c:v>420.81599999999997</c:v>
                </c:pt>
                <c:pt idx="278">
                  <c:v>433.45400000000001</c:v>
                </c:pt>
                <c:pt idx="279">
                  <c:v>432.98200000000003</c:v>
                </c:pt>
                <c:pt idx="280">
                  <c:v>426.50200000000001</c:v>
                </c:pt>
                <c:pt idx="281">
                  <c:v>433.14499999999998</c:v>
                </c:pt>
                <c:pt idx="282">
                  <c:v>430.69099999999997</c:v>
                </c:pt>
                <c:pt idx="283">
                  <c:v>437.59100000000001</c:v>
                </c:pt>
                <c:pt idx="284">
                  <c:v>433.286</c:v>
                </c:pt>
                <c:pt idx="285">
                  <c:v>436.00900000000001</c:v>
                </c:pt>
                <c:pt idx="286">
                  <c:v>421.84</c:v>
                </c:pt>
                <c:pt idx="287">
                  <c:v>412.4</c:v>
                </c:pt>
                <c:pt idx="288">
                  <c:v>411.75</c:v>
                </c:pt>
                <c:pt idx="289">
                  <c:v>411.61</c:v>
                </c:pt>
                <c:pt idx="290">
                  <c:v>409.04</c:v>
                </c:pt>
                <c:pt idx="291">
                  <c:v>414.92500000000001</c:v>
                </c:pt>
                <c:pt idx="292">
                  <c:v>414.81099999999998</c:v>
                </c:pt>
                <c:pt idx="293">
                  <c:v>417.202</c:v>
                </c:pt>
                <c:pt idx="294">
                  <c:v>406.51400000000001</c:v>
                </c:pt>
                <c:pt idx="295">
                  <c:v>417.14600000000002</c:v>
                </c:pt>
                <c:pt idx="296">
                  <c:v>413.13</c:v>
                </c:pt>
                <c:pt idx="297">
                  <c:v>401.70299999999997</c:v>
                </c:pt>
                <c:pt idx="298">
                  <c:v>381.065</c:v>
                </c:pt>
                <c:pt idx="299">
                  <c:v>379.56</c:v>
                </c:pt>
                <c:pt idx="300">
                  <c:v>378.62599999999998</c:v>
                </c:pt>
                <c:pt idx="301">
                  <c:v>385.875</c:v>
                </c:pt>
                <c:pt idx="302">
                  <c:v>392.49400000000003</c:v>
                </c:pt>
                <c:pt idx="303">
                  <c:v>398.42</c:v>
                </c:pt>
                <c:pt idx="304">
                  <c:v>392.245</c:v>
                </c:pt>
                <c:pt idx="305">
                  <c:v>389.07900000000001</c:v>
                </c:pt>
                <c:pt idx="306">
                  <c:v>385.31900000000002</c:v>
                </c:pt>
                <c:pt idx="307">
                  <c:v>386.34500000000003</c:v>
                </c:pt>
                <c:pt idx="308">
                  <c:v>381.16800000000001</c:v>
                </c:pt>
                <c:pt idx="309">
                  <c:v>379.80200000000002</c:v>
                </c:pt>
                <c:pt idx="310">
                  <c:v>378.73599999999999</c:v>
                </c:pt>
                <c:pt idx="311">
                  <c:v>387.95600000000002</c:v>
                </c:pt>
                <c:pt idx="312">
                  <c:v>403.95699999999999</c:v>
                </c:pt>
                <c:pt idx="313">
                  <c:v>409.78399999999999</c:v>
                </c:pt>
                <c:pt idx="314">
                  <c:v>409.92099999999999</c:v>
                </c:pt>
                <c:pt idx="315">
                  <c:v>408.92599999999999</c:v>
                </c:pt>
                <c:pt idx="316">
                  <c:v>409.10399999999998</c:v>
                </c:pt>
                <c:pt idx="317">
                  <c:v>410.62400000000002</c:v>
                </c:pt>
                <c:pt idx="318">
                  <c:v>409.37599999999998</c:v>
                </c:pt>
                <c:pt idx="319">
                  <c:v>413.858</c:v>
                </c:pt>
                <c:pt idx="320">
                  <c:v>411.23500000000001</c:v>
                </c:pt>
                <c:pt idx="321">
                  <c:v>420.25700000000001</c:v>
                </c:pt>
                <c:pt idx="322">
                  <c:v>428.93799999999999</c:v>
                </c:pt>
                <c:pt idx="323">
                  <c:v>434.46699999999998</c:v>
                </c:pt>
                <c:pt idx="324">
                  <c:v>432.67</c:v>
                </c:pt>
                <c:pt idx="325">
                  <c:v>440.93799999999999</c:v>
                </c:pt>
                <c:pt idx="326">
                  <c:v>435.86500000000001</c:v>
                </c:pt>
                <c:pt idx="327">
                  <c:v>429.84899999999999</c:v>
                </c:pt>
                <c:pt idx="328">
                  <c:v>424.303</c:v>
                </c:pt>
                <c:pt idx="329">
                  <c:v>409.61200000000002</c:v>
                </c:pt>
                <c:pt idx="330">
                  <c:v>412.83199999999999</c:v>
                </c:pt>
                <c:pt idx="331">
                  <c:v>412.21499999999997</c:v>
                </c:pt>
                <c:pt idx="332">
                  <c:v>407.13400000000001</c:v>
                </c:pt>
                <c:pt idx="333">
                  <c:v>422.09399999999999</c:v>
                </c:pt>
                <c:pt idx="334">
                  <c:v>437.37599999999998</c:v>
                </c:pt>
                <c:pt idx="335">
                  <c:v>448.39299999999997</c:v>
                </c:pt>
                <c:pt idx="336">
                  <c:v>460.85</c:v>
                </c:pt>
                <c:pt idx="337">
                  <c:v>459.59100000000001</c:v>
                </c:pt>
                <c:pt idx="338">
                  <c:v>451.71100000000001</c:v>
                </c:pt>
                <c:pt idx="339">
                  <c:v>433.17200000000003</c:v>
                </c:pt>
                <c:pt idx="340">
                  <c:v>449.11700000000002</c:v>
                </c:pt>
                <c:pt idx="341">
                  <c:v>446.78800000000001</c:v>
                </c:pt>
                <c:pt idx="342">
                  <c:v>426.08600000000001</c:v>
                </c:pt>
                <c:pt idx="343">
                  <c:v>426.07600000000002</c:v>
                </c:pt>
                <c:pt idx="344">
                  <c:v>433.47</c:v>
                </c:pt>
                <c:pt idx="345">
                  <c:v>442.85599999999999</c:v>
                </c:pt>
                <c:pt idx="346">
                  <c:v>454.13499999999999</c:v>
                </c:pt>
                <c:pt idx="347">
                  <c:v>447.13099999999997</c:v>
                </c:pt>
                <c:pt idx="348">
                  <c:v>442.42599999999999</c:v>
                </c:pt>
                <c:pt idx="349">
                  <c:v>437.34699999999998</c:v>
                </c:pt>
                <c:pt idx="350">
                  <c:v>439.77800000000002</c:v>
                </c:pt>
                <c:pt idx="351">
                  <c:v>448.38499999999999</c:v>
                </c:pt>
                <c:pt idx="352">
                  <c:v>440.42700000000002</c:v>
                </c:pt>
                <c:pt idx="353">
                  <c:v>435.47899999999998</c:v>
                </c:pt>
                <c:pt idx="354">
                  <c:v>440.09100000000001</c:v>
                </c:pt>
                <c:pt idx="355">
                  <c:v>458.84199999999998</c:v>
                </c:pt>
                <c:pt idx="356">
                  <c:v>463.036</c:v>
                </c:pt>
                <c:pt idx="357">
                  <c:v>454.654</c:v>
                </c:pt>
                <c:pt idx="358">
                  <c:v>430.38099999999997</c:v>
                </c:pt>
                <c:pt idx="359">
                  <c:v>436.61</c:v>
                </c:pt>
                <c:pt idx="360">
                  <c:v>446.84899999999999</c:v>
                </c:pt>
                <c:pt idx="361">
                  <c:v>446.70299999999997</c:v>
                </c:pt>
                <c:pt idx="362">
                  <c:v>449.053</c:v>
                </c:pt>
                <c:pt idx="363">
                  <c:v>467.44799999999998</c:v>
                </c:pt>
                <c:pt idx="364">
                  <c:v>477.55900000000003</c:v>
                </c:pt>
                <c:pt idx="365">
                  <c:v>477.61500000000001</c:v>
                </c:pt>
                <c:pt idx="366">
                  <c:v>481.23500000000001</c:v>
                </c:pt>
                <c:pt idx="367">
                  <c:v>488.17099999999999</c:v>
                </c:pt>
                <c:pt idx="368">
                  <c:v>484.95800000000003</c:v>
                </c:pt>
                <c:pt idx="369">
                  <c:v>479.15100000000001</c:v>
                </c:pt>
                <c:pt idx="370">
                  <c:v>467.93799999999999</c:v>
                </c:pt>
                <c:pt idx="371">
                  <c:v>464.58</c:v>
                </c:pt>
                <c:pt idx="372">
                  <c:v>469.91699999999997</c:v>
                </c:pt>
                <c:pt idx="373">
                  <c:v>465.16399999999999</c:v>
                </c:pt>
                <c:pt idx="374">
                  <c:v>473.68099999999998</c:v>
                </c:pt>
                <c:pt idx="375">
                  <c:v>471.12</c:v>
                </c:pt>
                <c:pt idx="376">
                  <c:v>462.21</c:v>
                </c:pt>
                <c:pt idx="377">
                  <c:v>470.79399999999998</c:v>
                </c:pt>
                <c:pt idx="378">
                  <c:v>467.11799999999999</c:v>
                </c:pt>
                <c:pt idx="379">
                  <c:v>487.50299999999999</c:v>
                </c:pt>
                <c:pt idx="380">
                  <c:v>499.32600000000002</c:v>
                </c:pt>
                <c:pt idx="381">
                  <c:v>505.13499999999999</c:v>
                </c:pt>
                <c:pt idx="382">
                  <c:v>508.28</c:v>
                </c:pt>
                <c:pt idx="383">
                  <c:v>492.346</c:v>
                </c:pt>
                <c:pt idx="384">
                  <c:v>480.02800000000002</c:v>
                </c:pt>
                <c:pt idx="385">
                  <c:v>479.875</c:v>
                </c:pt>
                <c:pt idx="386">
                  <c:v>479.89100000000002</c:v>
                </c:pt>
                <c:pt idx="387">
                  <c:v>476.87599999999998</c:v>
                </c:pt>
                <c:pt idx="388">
                  <c:v>476.59100000000001</c:v>
                </c:pt>
                <c:pt idx="389">
                  <c:v>473.89600000000002</c:v>
                </c:pt>
                <c:pt idx="390">
                  <c:v>469.95</c:v>
                </c:pt>
                <c:pt idx="391">
                  <c:v>468.46800000000002</c:v>
                </c:pt>
                <c:pt idx="392">
                  <c:v>463.56700000000001</c:v>
                </c:pt>
                <c:pt idx="393">
                  <c:v>462.65499999999997</c:v>
                </c:pt>
                <c:pt idx="394">
                  <c:v>459.375</c:v>
                </c:pt>
                <c:pt idx="395">
                  <c:v>473.05799999999999</c:v>
                </c:pt>
                <c:pt idx="396">
                  <c:v>494.541</c:v>
                </c:pt>
                <c:pt idx="397">
                  <c:v>498.13299999999998</c:v>
                </c:pt>
                <c:pt idx="398">
                  <c:v>494.947</c:v>
                </c:pt>
                <c:pt idx="399">
                  <c:v>495.50099999999998</c:v>
                </c:pt>
                <c:pt idx="400">
                  <c:v>486.76600000000002</c:v>
                </c:pt>
                <c:pt idx="401">
                  <c:v>478.41</c:v>
                </c:pt>
                <c:pt idx="402">
                  <c:v>465.18799999999999</c:v>
                </c:pt>
                <c:pt idx="403">
                  <c:v>465.286</c:v>
                </c:pt>
                <c:pt idx="404">
                  <c:v>458.44299999999998</c:v>
                </c:pt>
                <c:pt idx="405">
                  <c:v>450.77499999999998</c:v>
                </c:pt>
                <c:pt idx="406">
                  <c:v>447.36900000000003</c:v>
                </c:pt>
                <c:pt idx="407">
                  <c:v>443.24400000000003</c:v>
                </c:pt>
                <c:pt idx="408">
                  <c:v>449.06599999999997</c:v>
                </c:pt>
                <c:pt idx="409">
                  <c:v>449.67</c:v>
                </c:pt>
                <c:pt idx="410">
                  <c:v>450.964</c:v>
                </c:pt>
                <c:pt idx="411">
                  <c:v>463.49299999999999</c:v>
                </c:pt>
                <c:pt idx="412">
                  <c:v>451.20499999999998</c:v>
                </c:pt>
                <c:pt idx="413">
                  <c:v>443.32100000000003</c:v>
                </c:pt>
                <c:pt idx="414">
                  <c:v>438.72800000000001</c:v>
                </c:pt>
                <c:pt idx="415">
                  <c:v>421.29199999999997</c:v>
                </c:pt>
                <c:pt idx="416">
                  <c:v>414.92599999999999</c:v>
                </c:pt>
                <c:pt idx="417">
                  <c:v>407.47899999999998</c:v>
                </c:pt>
                <c:pt idx="418">
                  <c:v>400.77699999999999</c:v>
                </c:pt>
                <c:pt idx="419">
                  <c:v>388.03300000000002</c:v>
                </c:pt>
                <c:pt idx="420">
                  <c:v>387.58</c:v>
                </c:pt>
                <c:pt idx="421">
                  <c:v>393.02699999999999</c:v>
                </c:pt>
                <c:pt idx="422">
                  <c:v>393.68</c:v>
                </c:pt>
                <c:pt idx="423">
                  <c:v>388.25</c:v>
                </c:pt>
                <c:pt idx="424">
                  <c:v>401.851</c:v>
                </c:pt>
                <c:pt idx="425">
                  <c:v>418.27100000000002</c:v>
                </c:pt>
                <c:pt idx="426">
                  <c:v>429.21800000000002</c:v>
                </c:pt>
                <c:pt idx="427">
                  <c:v>431.06400000000002</c:v>
                </c:pt>
                <c:pt idx="428">
                  <c:v>438.00299999999999</c:v>
                </c:pt>
                <c:pt idx="429">
                  <c:v>423.66800000000001</c:v>
                </c:pt>
                <c:pt idx="430">
                  <c:v>422.274</c:v>
                </c:pt>
                <c:pt idx="431">
                  <c:v>419.63</c:v>
                </c:pt>
                <c:pt idx="432">
                  <c:v>414.01900000000001</c:v>
                </c:pt>
                <c:pt idx="433">
                  <c:v>416.779</c:v>
                </c:pt>
                <c:pt idx="434">
                  <c:v>412.16</c:v>
                </c:pt>
                <c:pt idx="435">
                  <c:v>407.43700000000001</c:v>
                </c:pt>
                <c:pt idx="436">
                  <c:v>412.28800000000001</c:v>
                </c:pt>
                <c:pt idx="437">
                  <c:v>414.62400000000002</c:v>
                </c:pt>
                <c:pt idx="438">
                  <c:v>414.29700000000003</c:v>
                </c:pt>
                <c:pt idx="439">
                  <c:v>418.142</c:v>
                </c:pt>
                <c:pt idx="440">
                  <c:v>408.77199999999999</c:v>
                </c:pt>
                <c:pt idx="441">
                  <c:v>408.35199999999998</c:v>
                </c:pt>
                <c:pt idx="442">
                  <c:v>411.238</c:v>
                </c:pt>
                <c:pt idx="443">
                  <c:v>399.19299999999998</c:v>
                </c:pt>
                <c:pt idx="444">
                  <c:v>394.678</c:v>
                </c:pt>
                <c:pt idx="445">
                  <c:v>388.80900000000003</c:v>
                </c:pt>
                <c:pt idx="446">
                  <c:v>395.18299999999999</c:v>
                </c:pt>
                <c:pt idx="447">
                  <c:v>391.23399999999998</c:v>
                </c:pt>
                <c:pt idx="448">
                  <c:v>400.31400000000002</c:v>
                </c:pt>
                <c:pt idx="449">
                  <c:v>391.54</c:v>
                </c:pt>
                <c:pt idx="450">
                  <c:v>391.57900000000001</c:v>
                </c:pt>
                <c:pt idx="451">
                  <c:v>418.52699999999999</c:v>
                </c:pt>
                <c:pt idx="452">
                  <c:v>419.27800000000002</c:v>
                </c:pt>
                <c:pt idx="453">
                  <c:v>412.81700000000001</c:v>
                </c:pt>
                <c:pt idx="454">
                  <c:v>411.67</c:v>
                </c:pt>
                <c:pt idx="455">
                  <c:v>411.363</c:v>
                </c:pt>
                <c:pt idx="456">
                  <c:v>414.15</c:v>
                </c:pt>
                <c:pt idx="457">
                  <c:v>417.63099999999997</c:v>
                </c:pt>
                <c:pt idx="458">
                  <c:v>419.69400000000002</c:v>
                </c:pt>
                <c:pt idx="459">
                  <c:v>428.98599999999999</c:v>
                </c:pt>
                <c:pt idx="460">
                  <c:v>431.41899999999998</c:v>
                </c:pt>
                <c:pt idx="461">
                  <c:v>422.40199999999999</c:v>
                </c:pt>
                <c:pt idx="462">
                  <c:v>425.52699999999999</c:v>
                </c:pt>
                <c:pt idx="463">
                  <c:v>439.89299999999997</c:v>
                </c:pt>
                <c:pt idx="464">
                  <c:v>447.58600000000001</c:v>
                </c:pt>
                <c:pt idx="465">
                  <c:v>453.10899999999998</c:v>
                </c:pt>
                <c:pt idx="466">
                  <c:v>452.81799999999998</c:v>
                </c:pt>
                <c:pt idx="467">
                  <c:v>447.34</c:v>
                </c:pt>
                <c:pt idx="468">
                  <c:v>437.49599999999998</c:v>
                </c:pt>
                <c:pt idx="469">
                  <c:v>426.47500000000002</c:v>
                </c:pt>
                <c:pt idx="470">
                  <c:v>419.35300000000001</c:v>
                </c:pt>
                <c:pt idx="471">
                  <c:v>418.11200000000002</c:v>
                </c:pt>
                <c:pt idx="472">
                  <c:v>415.74200000000002</c:v>
                </c:pt>
                <c:pt idx="473">
                  <c:v>417.67099999999999</c:v>
                </c:pt>
                <c:pt idx="474">
                  <c:v>416.72500000000002</c:v>
                </c:pt>
                <c:pt idx="475">
                  <c:v>414.77800000000002</c:v>
                </c:pt>
                <c:pt idx="476">
                  <c:v>417.23399999999998</c:v>
                </c:pt>
                <c:pt idx="477">
                  <c:v>425.36200000000002</c:v>
                </c:pt>
                <c:pt idx="478">
                  <c:v>425.59800000000001</c:v>
                </c:pt>
                <c:pt idx="479">
                  <c:v>424.45499999999998</c:v>
                </c:pt>
                <c:pt idx="480">
                  <c:v>424.27499999999998</c:v>
                </c:pt>
                <c:pt idx="481">
                  <c:v>409.54199999999997</c:v>
                </c:pt>
                <c:pt idx="482">
                  <c:v>409.54300000000001</c:v>
                </c:pt>
                <c:pt idx="483">
                  <c:v>403.52</c:v>
                </c:pt>
                <c:pt idx="484">
                  <c:v>388.83300000000003</c:v>
                </c:pt>
                <c:pt idx="485">
                  <c:v>386.709</c:v>
                </c:pt>
                <c:pt idx="486">
                  <c:v>385.02300000000002</c:v>
                </c:pt>
                <c:pt idx="487">
                  <c:v>385.98700000000002</c:v>
                </c:pt>
                <c:pt idx="488">
                  <c:v>384.166</c:v>
                </c:pt>
                <c:pt idx="489">
                  <c:v>379.37799999999999</c:v>
                </c:pt>
                <c:pt idx="490">
                  <c:v>373.87099999999998</c:v>
                </c:pt>
                <c:pt idx="491">
                  <c:v>375.93900000000002</c:v>
                </c:pt>
                <c:pt idx="492">
                  <c:v>376.649</c:v>
                </c:pt>
                <c:pt idx="493">
                  <c:v>379.04199999999997</c:v>
                </c:pt>
                <c:pt idx="494">
                  <c:v>379.88499999999999</c:v>
                </c:pt>
                <c:pt idx="495">
                  <c:v>390.44200000000001</c:v>
                </c:pt>
                <c:pt idx="496">
                  <c:v>390.17700000000002</c:v>
                </c:pt>
                <c:pt idx="497">
                  <c:v>392.214</c:v>
                </c:pt>
                <c:pt idx="498">
                  <c:v>392.05599999999998</c:v>
                </c:pt>
                <c:pt idx="499">
                  <c:v>391.05399999999997</c:v>
                </c:pt>
                <c:pt idx="500">
                  <c:v>390.24299999999999</c:v>
                </c:pt>
                <c:pt idx="501">
                  <c:v>389.59100000000001</c:v>
                </c:pt>
                <c:pt idx="502">
                  <c:v>387.96600000000001</c:v>
                </c:pt>
                <c:pt idx="503">
                  <c:v>389.80700000000002</c:v>
                </c:pt>
                <c:pt idx="504">
                  <c:v>390.78399999999999</c:v>
                </c:pt>
                <c:pt idx="505">
                  <c:v>390.13400000000001</c:v>
                </c:pt>
                <c:pt idx="506">
                  <c:v>383.72500000000002</c:v>
                </c:pt>
                <c:pt idx="507">
                  <c:v>392.35399999999998</c:v>
                </c:pt>
                <c:pt idx="508">
                  <c:v>404.12200000000001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52-4403-B741-2E8DE2A9C94B}"/>
            </c:ext>
          </c:extLst>
        </c:ser>
        <c:ser>
          <c:idx val="6"/>
          <c:order val="6"/>
          <c:tx>
            <c:strRef>
              <c:f>telefo!$B$38</c:f>
              <c:strCache>
                <c:ptCount val="1"/>
                <c:pt idx="0">
                  <c:v>TELEFO 2.502 PERP nc-27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telefo!$F$38:$SU$38</c:f>
              <c:numCache>
                <c:formatCode>0</c:formatCode>
                <c:ptCount val="510"/>
                <c:pt idx="0">
                  <c:v>354.75799999999998</c:v>
                </c:pt>
                <c:pt idx="1">
                  <c:v>358.43799999999999</c:v>
                </c:pt>
                <c:pt idx="2">
                  <c:v>363.17700000000002</c:v>
                </c:pt>
                <c:pt idx="3">
                  <c:v>367.78699999999998</c:v>
                </c:pt>
                <c:pt idx="4">
                  <c:v>369.37799999999999</c:v>
                </c:pt>
                <c:pt idx="5">
                  <c:v>369.572</c:v>
                </c:pt>
                <c:pt idx="6">
                  <c:v>367.14499999999998</c:v>
                </c:pt>
                <c:pt idx="7">
                  <c:v>363.44</c:v>
                </c:pt>
                <c:pt idx="8">
                  <c:v>359.30799999999999</c:v>
                </c:pt>
                <c:pt idx="9">
                  <c:v>359.94200000000001</c:v>
                </c:pt>
                <c:pt idx="10">
                  <c:v>352.08199999999999</c:v>
                </c:pt>
                <c:pt idx="11">
                  <c:v>350.56700000000001</c:v>
                </c:pt>
                <c:pt idx="12">
                  <c:v>343.35899999999998</c:v>
                </c:pt>
                <c:pt idx="13">
                  <c:v>337.41699999999997</c:v>
                </c:pt>
                <c:pt idx="14">
                  <c:v>359.17099999999999</c:v>
                </c:pt>
                <c:pt idx="15">
                  <c:v>354.03199999999998</c:v>
                </c:pt>
                <c:pt idx="16">
                  <c:v>354.28</c:v>
                </c:pt>
                <c:pt idx="17">
                  <c:v>326.64100000000002</c:v>
                </c:pt>
                <c:pt idx="18">
                  <c:v>310.45400000000001</c:v>
                </c:pt>
                <c:pt idx="19">
                  <c:v>296.65100000000001</c:v>
                </c:pt>
                <c:pt idx="20">
                  <c:v>309.50700000000001</c:v>
                </c:pt>
                <c:pt idx="21">
                  <c:v>334.334</c:v>
                </c:pt>
                <c:pt idx="22">
                  <c:v>345.65100000000001</c:v>
                </c:pt>
                <c:pt idx="23">
                  <c:v>364.44900000000001</c:v>
                </c:pt>
                <c:pt idx="24">
                  <c:v>364.85700000000003</c:v>
                </c:pt>
                <c:pt idx="25">
                  <c:v>365.84399999999999</c:v>
                </c:pt>
                <c:pt idx="26">
                  <c:v>358.12200000000001</c:v>
                </c:pt>
                <c:pt idx="27">
                  <c:v>352.738</c:v>
                </c:pt>
                <c:pt idx="28">
                  <c:v>362.435</c:v>
                </c:pt>
                <c:pt idx="29">
                  <c:v>375.077</c:v>
                </c:pt>
                <c:pt idx="30">
                  <c:v>378.67599999999999</c:v>
                </c:pt>
                <c:pt idx="31">
                  <c:v>377.66800000000001</c:v>
                </c:pt>
                <c:pt idx="32">
                  <c:v>380.334</c:v>
                </c:pt>
                <c:pt idx="33">
                  <c:v>391.10300000000001</c:v>
                </c:pt>
                <c:pt idx="34">
                  <c:v>403.709</c:v>
                </c:pt>
                <c:pt idx="35">
                  <c:v>411.053</c:v>
                </c:pt>
                <c:pt idx="36">
                  <c:v>412.154</c:v>
                </c:pt>
                <c:pt idx="37">
                  <c:v>393.51</c:v>
                </c:pt>
                <c:pt idx="38">
                  <c:v>386.37</c:v>
                </c:pt>
                <c:pt idx="39">
                  <c:v>384.95100000000002</c:v>
                </c:pt>
                <c:pt idx="40">
                  <c:v>384.35899999999998</c:v>
                </c:pt>
                <c:pt idx="41">
                  <c:v>387.37200000000001</c:v>
                </c:pt>
                <c:pt idx="42">
                  <c:v>411.09500000000003</c:v>
                </c:pt>
                <c:pt idx="43">
                  <c:v>417.06099999999998</c:v>
                </c:pt>
                <c:pt idx="44">
                  <c:v>419.60300000000001</c:v>
                </c:pt>
                <c:pt idx="45">
                  <c:v>395.37</c:v>
                </c:pt>
                <c:pt idx="46">
                  <c:v>383.59699999999998</c:v>
                </c:pt>
                <c:pt idx="47">
                  <c:v>376.01299999999998</c:v>
                </c:pt>
                <c:pt idx="48">
                  <c:v>370.21699999999998</c:v>
                </c:pt>
                <c:pt idx="49">
                  <c:v>383.86399999999998</c:v>
                </c:pt>
                <c:pt idx="50">
                  <c:v>387.67</c:v>
                </c:pt>
                <c:pt idx="51">
                  <c:v>401.35500000000002</c:v>
                </c:pt>
                <c:pt idx="52">
                  <c:v>405.19400000000002</c:v>
                </c:pt>
                <c:pt idx="53">
                  <c:v>392.22300000000001</c:v>
                </c:pt>
                <c:pt idx="54">
                  <c:v>386.94</c:v>
                </c:pt>
                <c:pt idx="55">
                  <c:v>392.74599999999998</c:v>
                </c:pt>
                <c:pt idx="56">
                  <c:v>371.82499999999999</c:v>
                </c:pt>
                <c:pt idx="57">
                  <c:v>371.06099999999998</c:v>
                </c:pt>
                <c:pt idx="58">
                  <c:v>413.70699999999999</c:v>
                </c:pt>
                <c:pt idx="59">
                  <c:v>446.678</c:v>
                </c:pt>
                <c:pt idx="60">
                  <c:v>468.50599999999997</c:v>
                </c:pt>
                <c:pt idx="61">
                  <c:v>504.738</c:v>
                </c:pt>
                <c:pt idx="62">
                  <c:v>512.55899999999997</c:v>
                </c:pt>
                <c:pt idx="63">
                  <c:v>509.798</c:v>
                </c:pt>
                <c:pt idx="64">
                  <c:v>507.74599999999998</c:v>
                </c:pt>
                <c:pt idx="65">
                  <c:v>506.50200000000001</c:v>
                </c:pt>
                <c:pt idx="66">
                  <c:v>513.09500000000003</c:v>
                </c:pt>
                <c:pt idx="67">
                  <c:v>509.21199999999999</c:v>
                </c:pt>
                <c:pt idx="68">
                  <c:v>516.976</c:v>
                </c:pt>
                <c:pt idx="69">
                  <c:v>529.60900000000004</c:v>
                </c:pt>
                <c:pt idx="70">
                  <c:v>600.827</c:v>
                </c:pt>
                <c:pt idx="71">
                  <c:v>630.10799999999995</c:v>
                </c:pt>
                <c:pt idx="72">
                  <c:v>590.98599999999999</c:v>
                </c:pt>
                <c:pt idx="73">
                  <c:v>630.947</c:v>
                </c:pt>
                <c:pt idx="74">
                  <c:v>626.55999999999995</c:v>
                </c:pt>
                <c:pt idx="75">
                  <c:v>528.40800000000002</c:v>
                </c:pt>
                <c:pt idx="76">
                  <c:v>467.40699999999998</c:v>
                </c:pt>
                <c:pt idx="77">
                  <c:v>392.36399999999998</c:v>
                </c:pt>
                <c:pt idx="78">
                  <c:v>392.81700000000001</c:v>
                </c:pt>
                <c:pt idx="79">
                  <c:v>325.226</c:v>
                </c:pt>
                <c:pt idx="80">
                  <c:v>323.01</c:v>
                </c:pt>
                <c:pt idx="81">
                  <c:v>339.76799999999997</c:v>
                </c:pt>
                <c:pt idx="82">
                  <c:v>287.95600000000002</c:v>
                </c:pt>
                <c:pt idx="83">
                  <c:v>262.75799999999998</c:v>
                </c:pt>
                <c:pt idx="84">
                  <c:v>250.91300000000001</c:v>
                </c:pt>
                <c:pt idx="85">
                  <c:v>259.07299999999998</c:v>
                </c:pt>
                <c:pt idx="86">
                  <c:v>282.096</c:v>
                </c:pt>
                <c:pt idx="87">
                  <c:v>286.65899999999999</c:v>
                </c:pt>
                <c:pt idx="88">
                  <c:v>266.17899999999997</c:v>
                </c:pt>
                <c:pt idx="89">
                  <c:v>252.37899999999999</c:v>
                </c:pt>
                <c:pt idx="90">
                  <c:v>249.95099999999999</c:v>
                </c:pt>
                <c:pt idx="91">
                  <c:v>241.67699999999999</c:v>
                </c:pt>
                <c:pt idx="92">
                  <c:v>223.32</c:v>
                </c:pt>
                <c:pt idx="93">
                  <c:v>225.88900000000001</c:v>
                </c:pt>
                <c:pt idx="94">
                  <c:v>225.99100000000001</c:v>
                </c:pt>
                <c:pt idx="95">
                  <c:v>228.381</c:v>
                </c:pt>
                <c:pt idx="96">
                  <c:v>226.84800000000001</c:v>
                </c:pt>
                <c:pt idx="97">
                  <c:v>227.37700000000001</c:v>
                </c:pt>
                <c:pt idx="98">
                  <c:v>228.428</c:v>
                </c:pt>
                <c:pt idx="99">
                  <c:v>227.48099999999999</c:v>
                </c:pt>
                <c:pt idx="100">
                  <c:v>232.03299999999999</c:v>
                </c:pt>
                <c:pt idx="101">
                  <c:v>239.97300000000001</c:v>
                </c:pt>
                <c:pt idx="102">
                  <c:v>235.839</c:v>
                </c:pt>
                <c:pt idx="103">
                  <c:v>233.82300000000001</c:v>
                </c:pt>
                <c:pt idx="104">
                  <c:v>236.71700000000001</c:v>
                </c:pt>
                <c:pt idx="105">
                  <c:v>244.142</c:v>
                </c:pt>
                <c:pt idx="106">
                  <c:v>255.828</c:v>
                </c:pt>
                <c:pt idx="107">
                  <c:v>258.04300000000001</c:v>
                </c:pt>
                <c:pt idx="108">
                  <c:v>257.69200000000001</c:v>
                </c:pt>
                <c:pt idx="109">
                  <c:v>253.196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52-4403-B741-2E8DE2A9C94B}"/>
            </c:ext>
          </c:extLst>
        </c:ser>
        <c:ser>
          <c:idx val="7"/>
          <c:order val="7"/>
          <c:tx>
            <c:strRef>
              <c:f>telefo!$B$39</c:f>
              <c:strCache>
                <c:ptCount val="1"/>
                <c:pt idx="0">
                  <c:v>TELEFO 2 7/8 PERP nc-27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telefo!$F$39:$SU$39</c:f>
              <c:numCache>
                <c:formatCode>0</c:formatCode>
                <c:ptCount val="510"/>
                <c:pt idx="0">
                  <c:v>380.43099999999998</c:v>
                </c:pt>
                <c:pt idx="1">
                  <c:v>383.88299999999998</c:v>
                </c:pt>
                <c:pt idx="2">
                  <c:v>387.45100000000002</c:v>
                </c:pt>
                <c:pt idx="3">
                  <c:v>391.52100000000002</c:v>
                </c:pt>
                <c:pt idx="4">
                  <c:v>393.14800000000002</c:v>
                </c:pt>
                <c:pt idx="5">
                  <c:v>392.34300000000002</c:v>
                </c:pt>
                <c:pt idx="6">
                  <c:v>390.209</c:v>
                </c:pt>
                <c:pt idx="7">
                  <c:v>383.91899999999998</c:v>
                </c:pt>
                <c:pt idx="8">
                  <c:v>378.94099999999997</c:v>
                </c:pt>
                <c:pt idx="9">
                  <c:v>381.50099999999998</c:v>
                </c:pt>
                <c:pt idx="10">
                  <c:v>367.36599999999999</c:v>
                </c:pt>
                <c:pt idx="11">
                  <c:v>366.23</c:v>
                </c:pt>
                <c:pt idx="12">
                  <c:v>354.39400000000001</c:v>
                </c:pt>
                <c:pt idx="13">
                  <c:v>344.137</c:v>
                </c:pt>
                <c:pt idx="14">
                  <c:v>368.108</c:v>
                </c:pt>
                <c:pt idx="15">
                  <c:v>361.97699999999998</c:v>
                </c:pt>
                <c:pt idx="16">
                  <c:v>362.72300000000001</c:v>
                </c:pt>
                <c:pt idx="17">
                  <c:v>339.03</c:v>
                </c:pt>
                <c:pt idx="18">
                  <c:v>321.94600000000003</c:v>
                </c:pt>
                <c:pt idx="19">
                  <c:v>306.60899999999998</c:v>
                </c:pt>
                <c:pt idx="20">
                  <c:v>321.19200000000001</c:v>
                </c:pt>
                <c:pt idx="21">
                  <c:v>347.70499999999998</c:v>
                </c:pt>
                <c:pt idx="22">
                  <c:v>359.38099999999997</c:v>
                </c:pt>
                <c:pt idx="23">
                  <c:v>379.46699999999998</c:v>
                </c:pt>
                <c:pt idx="24">
                  <c:v>381.86</c:v>
                </c:pt>
                <c:pt idx="25">
                  <c:v>383.93299999999999</c:v>
                </c:pt>
                <c:pt idx="26">
                  <c:v>372.54199999999997</c:v>
                </c:pt>
                <c:pt idx="27">
                  <c:v>369.52</c:v>
                </c:pt>
                <c:pt idx="28">
                  <c:v>385.25900000000001</c:v>
                </c:pt>
                <c:pt idx="29">
                  <c:v>392.01100000000002</c:v>
                </c:pt>
                <c:pt idx="30">
                  <c:v>406.82799999999997</c:v>
                </c:pt>
                <c:pt idx="31">
                  <c:v>407.75</c:v>
                </c:pt>
                <c:pt idx="32">
                  <c:v>410.91899999999998</c:v>
                </c:pt>
                <c:pt idx="33">
                  <c:v>422.89</c:v>
                </c:pt>
                <c:pt idx="34">
                  <c:v>435.98599999999999</c:v>
                </c:pt>
                <c:pt idx="35">
                  <c:v>443.40899999999999</c:v>
                </c:pt>
                <c:pt idx="36">
                  <c:v>444.35899999999998</c:v>
                </c:pt>
                <c:pt idx="37">
                  <c:v>431.08800000000002</c:v>
                </c:pt>
                <c:pt idx="38">
                  <c:v>422.09199999999998</c:v>
                </c:pt>
                <c:pt idx="39">
                  <c:v>420.67099999999999</c:v>
                </c:pt>
                <c:pt idx="40">
                  <c:v>417.10399999999998</c:v>
                </c:pt>
                <c:pt idx="41">
                  <c:v>424.63400000000001</c:v>
                </c:pt>
                <c:pt idx="42">
                  <c:v>450.59399999999999</c:v>
                </c:pt>
                <c:pt idx="43">
                  <c:v>458.57400000000001</c:v>
                </c:pt>
                <c:pt idx="44">
                  <c:v>462.899</c:v>
                </c:pt>
                <c:pt idx="45">
                  <c:v>438.93799999999999</c:v>
                </c:pt>
                <c:pt idx="46">
                  <c:v>424.34199999999998</c:v>
                </c:pt>
                <c:pt idx="47">
                  <c:v>417.01900000000001</c:v>
                </c:pt>
                <c:pt idx="48">
                  <c:v>410.952</c:v>
                </c:pt>
                <c:pt idx="49">
                  <c:v>427.06400000000002</c:v>
                </c:pt>
                <c:pt idx="50">
                  <c:v>431.12299999999999</c:v>
                </c:pt>
                <c:pt idx="51">
                  <c:v>448.57799999999997</c:v>
                </c:pt>
                <c:pt idx="52">
                  <c:v>451.46199999999999</c:v>
                </c:pt>
                <c:pt idx="53">
                  <c:v>437.22399999999999</c:v>
                </c:pt>
                <c:pt idx="54">
                  <c:v>430.60599999999999</c:v>
                </c:pt>
                <c:pt idx="55">
                  <c:v>432.21600000000001</c:v>
                </c:pt>
                <c:pt idx="56">
                  <c:v>412.66500000000002</c:v>
                </c:pt>
                <c:pt idx="57">
                  <c:v>407.46699999999998</c:v>
                </c:pt>
                <c:pt idx="58">
                  <c:v>446.61799999999999</c:v>
                </c:pt>
                <c:pt idx="59">
                  <c:v>484.02</c:v>
                </c:pt>
                <c:pt idx="60">
                  <c:v>502.38</c:v>
                </c:pt>
                <c:pt idx="61">
                  <c:v>533.93299999999999</c:v>
                </c:pt>
                <c:pt idx="62">
                  <c:v>540.76599999999996</c:v>
                </c:pt>
                <c:pt idx="63">
                  <c:v>538.54399999999998</c:v>
                </c:pt>
                <c:pt idx="64">
                  <c:v>539.60900000000004</c:v>
                </c:pt>
                <c:pt idx="65">
                  <c:v>539.46400000000006</c:v>
                </c:pt>
                <c:pt idx="66">
                  <c:v>547.21</c:v>
                </c:pt>
                <c:pt idx="67">
                  <c:v>542.24400000000003</c:v>
                </c:pt>
                <c:pt idx="68">
                  <c:v>552.18399999999997</c:v>
                </c:pt>
                <c:pt idx="69">
                  <c:v>564.03300000000002</c:v>
                </c:pt>
                <c:pt idx="70">
                  <c:v>634.44200000000001</c:v>
                </c:pt>
                <c:pt idx="71">
                  <c:v>660.98800000000006</c:v>
                </c:pt>
                <c:pt idx="72">
                  <c:v>635.17700000000002</c:v>
                </c:pt>
                <c:pt idx="73">
                  <c:v>663.54200000000003</c:v>
                </c:pt>
                <c:pt idx="74">
                  <c:v>652.33199999999999</c:v>
                </c:pt>
                <c:pt idx="75">
                  <c:v>551.13699999999994</c:v>
                </c:pt>
                <c:pt idx="76">
                  <c:v>498.19099999999997</c:v>
                </c:pt>
                <c:pt idx="77">
                  <c:v>409.35500000000002</c:v>
                </c:pt>
                <c:pt idx="78">
                  <c:v>409.45100000000002</c:v>
                </c:pt>
                <c:pt idx="79">
                  <c:v>348.07299999999998</c:v>
                </c:pt>
                <c:pt idx="80">
                  <c:v>340.09100000000001</c:v>
                </c:pt>
                <c:pt idx="81">
                  <c:v>356.16199999999998</c:v>
                </c:pt>
                <c:pt idx="82">
                  <c:v>298.57499999999999</c:v>
                </c:pt>
                <c:pt idx="83">
                  <c:v>275.72800000000001</c:v>
                </c:pt>
                <c:pt idx="84">
                  <c:v>265.59699999999998</c:v>
                </c:pt>
                <c:pt idx="85">
                  <c:v>268.392</c:v>
                </c:pt>
                <c:pt idx="86">
                  <c:v>288.923</c:v>
                </c:pt>
                <c:pt idx="87">
                  <c:v>289.5</c:v>
                </c:pt>
                <c:pt idx="88">
                  <c:v>268.59699999999998</c:v>
                </c:pt>
                <c:pt idx="89">
                  <c:v>255.535</c:v>
                </c:pt>
                <c:pt idx="90">
                  <c:v>253.977</c:v>
                </c:pt>
                <c:pt idx="91">
                  <c:v>246.83600000000001</c:v>
                </c:pt>
                <c:pt idx="92">
                  <c:v>232.358</c:v>
                </c:pt>
                <c:pt idx="93">
                  <c:v>236.834</c:v>
                </c:pt>
                <c:pt idx="94">
                  <c:v>235.88200000000001</c:v>
                </c:pt>
                <c:pt idx="95">
                  <c:v>238.76</c:v>
                </c:pt>
                <c:pt idx="96">
                  <c:v>237.71600000000001</c:v>
                </c:pt>
                <c:pt idx="97">
                  <c:v>239.911</c:v>
                </c:pt>
                <c:pt idx="98">
                  <c:v>240.31399999999999</c:v>
                </c:pt>
                <c:pt idx="99">
                  <c:v>238.77099999999999</c:v>
                </c:pt>
                <c:pt idx="100">
                  <c:v>245.17599999999999</c:v>
                </c:pt>
                <c:pt idx="101">
                  <c:v>255.971</c:v>
                </c:pt>
                <c:pt idx="102">
                  <c:v>252.07599999999999</c:v>
                </c:pt>
                <c:pt idx="103">
                  <c:v>249.733</c:v>
                </c:pt>
                <c:pt idx="104">
                  <c:v>251.05699999999999</c:v>
                </c:pt>
                <c:pt idx="105">
                  <c:v>259.64299999999997</c:v>
                </c:pt>
                <c:pt idx="106">
                  <c:v>269.613</c:v>
                </c:pt>
                <c:pt idx="107">
                  <c:v>269.29399999999998</c:v>
                </c:pt>
                <c:pt idx="108">
                  <c:v>266.83199999999999</c:v>
                </c:pt>
                <c:pt idx="109">
                  <c:v>260.82799999999997</c:v>
                </c:pt>
                <c:pt idx="110">
                  <c:v>261.55700000000002</c:v>
                </c:pt>
                <c:pt idx="111">
                  <c:v>271.78800000000001</c:v>
                </c:pt>
                <c:pt idx="112">
                  <c:v>257.86900000000003</c:v>
                </c:pt>
                <c:pt idx="113">
                  <c:v>252.15299999999999</c:v>
                </c:pt>
                <c:pt idx="114">
                  <c:v>245.79</c:v>
                </c:pt>
                <c:pt idx="115">
                  <c:v>244.84100000000001</c:v>
                </c:pt>
                <c:pt idx="116">
                  <c:v>241.24600000000001</c:v>
                </c:pt>
                <c:pt idx="117">
                  <c:v>247.547</c:v>
                </c:pt>
                <c:pt idx="118">
                  <c:v>254.411</c:v>
                </c:pt>
                <c:pt idx="119">
                  <c:v>258.33600000000001</c:v>
                </c:pt>
                <c:pt idx="120">
                  <c:v>256.685</c:v>
                </c:pt>
                <c:pt idx="121">
                  <c:v>256.923</c:v>
                </c:pt>
                <c:pt idx="122">
                  <c:v>259.88200000000001</c:v>
                </c:pt>
                <c:pt idx="123">
                  <c:v>260.226</c:v>
                </c:pt>
                <c:pt idx="124">
                  <c:v>268.56700000000001</c:v>
                </c:pt>
                <c:pt idx="125">
                  <c:v>267.39800000000002</c:v>
                </c:pt>
                <c:pt idx="126">
                  <c:v>262.43599999999998</c:v>
                </c:pt>
                <c:pt idx="127">
                  <c:v>256.73500000000001</c:v>
                </c:pt>
                <c:pt idx="128">
                  <c:v>249.64599999999999</c:v>
                </c:pt>
                <c:pt idx="129">
                  <c:v>245.67400000000001</c:v>
                </c:pt>
                <c:pt idx="130">
                  <c:v>245.75899999999999</c:v>
                </c:pt>
                <c:pt idx="131">
                  <c:v>250.62</c:v>
                </c:pt>
                <c:pt idx="132">
                  <c:v>249.16300000000001</c:v>
                </c:pt>
                <c:pt idx="133">
                  <c:v>249.857</c:v>
                </c:pt>
                <c:pt idx="134">
                  <c:v>251.89699999999999</c:v>
                </c:pt>
                <c:pt idx="135">
                  <c:v>251.21299999999999</c:v>
                </c:pt>
                <c:pt idx="136">
                  <c:v>252.41800000000001</c:v>
                </c:pt>
                <c:pt idx="137">
                  <c:v>255.791</c:v>
                </c:pt>
                <c:pt idx="138">
                  <c:v>255.03700000000001</c:v>
                </c:pt>
                <c:pt idx="139">
                  <c:v>258.05500000000001</c:v>
                </c:pt>
                <c:pt idx="140">
                  <c:v>260.20699999999999</c:v>
                </c:pt>
                <c:pt idx="141">
                  <c:v>262.36099999999999</c:v>
                </c:pt>
                <c:pt idx="142">
                  <c:v>258.50599999999997</c:v>
                </c:pt>
                <c:pt idx="143">
                  <c:v>260.404</c:v>
                </c:pt>
                <c:pt idx="144">
                  <c:v>265.17</c:v>
                </c:pt>
                <c:pt idx="145">
                  <c:v>269.64800000000002</c:v>
                </c:pt>
                <c:pt idx="146">
                  <c:v>276.74900000000002</c:v>
                </c:pt>
                <c:pt idx="147">
                  <c:v>280.87200000000001</c:v>
                </c:pt>
                <c:pt idx="148">
                  <c:v>271.00299999999999</c:v>
                </c:pt>
                <c:pt idx="149">
                  <c:v>277.012</c:v>
                </c:pt>
                <c:pt idx="150">
                  <c:v>279.83199999999999</c:v>
                </c:pt>
                <c:pt idx="151">
                  <c:v>288.50700000000001</c:v>
                </c:pt>
                <c:pt idx="152">
                  <c:v>288.50299999999999</c:v>
                </c:pt>
                <c:pt idx="153">
                  <c:v>291.58199999999999</c:v>
                </c:pt>
                <c:pt idx="154">
                  <c:v>303.61700000000002</c:v>
                </c:pt>
                <c:pt idx="155">
                  <c:v>306.89</c:v>
                </c:pt>
                <c:pt idx="156">
                  <c:v>308.40800000000002</c:v>
                </c:pt>
                <c:pt idx="157">
                  <c:v>303.88099999999997</c:v>
                </c:pt>
                <c:pt idx="158">
                  <c:v>303.16399999999999</c:v>
                </c:pt>
                <c:pt idx="159">
                  <c:v>303.72000000000003</c:v>
                </c:pt>
                <c:pt idx="160">
                  <c:v>303.55900000000003</c:v>
                </c:pt>
                <c:pt idx="161">
                  <c:v>298.23</c:v>
                </c:pt>
                <c:pt idx="162">
                  <c:v>291.78100000000001</c:v>
                </c:pt>
                <c:pt idx="163">
                  <c:v>291.47300000000001</c:v>
                </c:pt>
                <c:pt idx="164">
                  <c:v>286.79300000000001</c:v>
                </c:pt>
                <c:pt idx="165">
                  <c:v>275.52499999999998</c:v>
                </c:pt>
                <c:pt idx="166">
                  <c:v>277.51299999999998</c:v>
                </c:pt>
                <c:pt idx="167">
                  <c:v>274.97899999999998</c:v>
                </c:pt>
                <c:pt idx="168">
                  <c:v>283.27499999999998</c:v>
                </c:pt>
                <c:pt idx="169">
                  <c:v>294.21199999999999</c:v>
                </c:pt>
                <c:pt idx="170">
                  <c:v>296.53899999999999</c:v>
                </c:pt>
                <c:pt idx="171">
                  <c:v>290.71499999999997</c:v>
                </c:pt>
                <c:pt idx="172">
                  <c:v>287.14299999999997</c:v>
                </c:pt>
                <c:pt idx="173">
                  <c:v>279.96499999999997</c:v>
                </c:pt>
                <c:pt idx="174">
                  <c:v>281.03399999999999</c:v>
                </c:pt>
                <c:pt idx="175">
                  <c:v>285.99599999999998</c:v>
                </c:pt>
                <c:pt idx="176">
                  <c:v>289.30099999999999</c:v>
                </c:pt>
                <c:pt idx="177">
                  <c:v>289.26499999999999</c:v>
                </c:pt>
                <c:pt idx="178">
                  <c:v>289.84699999999998</c:v>
                </c:pt>
                <c:pt idx="179">
                  <c:v>294.19200000000001</c:v>
                </c:pt>
                <c:pt idx="180">
                  <c:v>296.14100000000002</c:v>
                </c:pt>
                <c:pt idx="181">
                  <c:v>295.35000000000002</c:v>
                </c:pt>
                <c:pt idx="182">
                  <c:v>299.58499999999998</c:v>
                </c:pt>
                <c:pt idx="183">
                  <c:v>302.84500000000003</c:v>
                </c:pt>
                <c:pt idx="184">
                  <c:v>302.495</c:v>
                </c:pt>
                <c:pt idx="185">
                  <c:v>312.291</c:v>
                </c:pt>
                <c:pt idx="186">
                  <c:v>317.44200000000001</c:v>
                </c:pt>
                <c:pt idx="187">
                  <c:v>319.57</c:v>
                </c:pt>
                <c:pt idx="188">
                  <c:v>314.02</c:v>
                </c:pt>
                <c:pt idx="189">
                  <c:v>314.113</c:v>
                </c:pt>
                <c:pt idx="190">
                  <c:v>314.97800000000001</c:v>
                </c:pt>
                <c:pt idx="191">
                  <c:v>305.41199999999998</c:v>
                </c:pt>
                <c:pt idx="192">
                  <c:v>298.53100000000001</c:v>
                </c:pt>
                <c:pt idx="193">
                  <c:v>302.27499999999998</c:v>
                </c:pt>
                <c:pt idx="194">
                  <c:v>303.68700000000001</c:v>
                </c:pt>
                <c:pt idx="195">
                  <c:v>309.29700000000003</c:v>
                </c:pt>
                <c:pt idx="196">
                  <c:v>311.80900000000003</c:v>
                </c:pt>
                <c:pt idx="197">
                  <c:v>310.79399999999998</c:v>
                </c:pt>
                <c:pt idx="198">
                  <c:v>309.14600000000002</c:v>
                </c:pt>
                <c:pt idx="199">
                  <c:v>304.10599999999999</c:v>
                </c:pt>
                <c:pt idx="200">
                  <c:v>311.44099999999997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252-4403-B741-2E8DE2A9C94B}"/>
            </c:ext>
          </c:extLst>
        </c:ser>
        <c:ser>
          <c:idx val="8"/>
          <c:order val="8"/>
          <c:tx>
            <c:strRef>
              <c:f>telefo!#REF!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telefo!#REF!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252-4403-B741-2E8DE2A9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telefo!$B$32</c:f>
              <c:strCache>
                <c:ptCount val="1"/>
                <c:pt idx="0">
                  <c:v>TELEFO 3 3/4 PERP nc-22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telefo!$F$31:$IU$31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telefo!$F$44:$IU$44</c:f>
              <c:numCache>
                <c:formatCode>0</c:formatCode>
                <c:ptCount val="250"/>
                <c:pt idx="0" formatCode="0.000">
                  <c:v>32.962999999999965</c:v>
                </c:pt>
                <c:pt idx="1">
                  <c:v>29.656000000000006</c:v>
                </c:pt>
                <c:pt idx="2">
                  <c:v>22.348000000000013</c:v>
                </c:pt>
                <c:pt idx="3">
                  <c:v>13.641999999999996</c:v>
                </c:pt>
                <c:pt idx="4">
                  <c:v>6.4090000000000487</c:v>
                </c:pt>
                <c:pt idx="5">
                  <c:v>3.51400000000001</c:v>
                </c:pt>
                <c:pt idx="6">
                  <c:v>3.0810000000000173</c:v>
                </c:pt>
                <c:pt idx="7">
                  <c:v>3.1059999999999945</c:v>
                </c:pt>
                <c:pt idx="8">
                  <c:v>1.2999999999999545</c:v>
                </c:pt>
                <c:pt idx="9">
                  <c:v>-2.125</c:v>
                </c:pt>
                <c:pt idx="10">
                  <c:v>-11.903999999999996</c:v>
                </c:pt>
                <c:pt idx="11">
                  <c:v>-14.966999999999985</c:v>
                </c:pt>
                <c:pt idx="12">
                  <c:v>-12.017999999999972</c:v>
                </c:pt>
                <c:pt idx="13">
                  <c:v>-13.675999999999988</c:v>
                </c:pt>
                <c:pt idx="14">
                  <c:v>-29.687999999999988</c:v>
                </c:pt>
                <c:pt idx="15">
                  <c:v>-24.199000000000012</c:v>
                </c:pt>
                <c:pt idx="16">
                  <c:v>-29.657999999999959</c:v>
                </c:pt>
                <c:pt idx="17">
                  <c:v>-8.7770000000000437</c:v>
                </c:pt>
                <c:pt idx="18">
                  <c:v>9.3509999999999991</c:v>
                </c:pt>
                <c:pt idx="19">
                  <c:v>28.615999999999985</c:v>
                </c:pt>
                <c:pt idx="20">
                  <c:v>20.370000000000005</c:v>
                </c:pt>
                <c:pt idx="21">
                  <c:v>15.300999999999988</c:v>
                </c:pt>
                <c:pt idx="22">
                  <c:v>17.222999999999956</c:v>
                </c:pt>
                <c:pt idx="23">
                  <c:v>14.611999999999966</c:v>
                </c:pt>
                <c:pt idx="24">
                  <c:v>13.852000000000032</c:v>
                </c:pt>
                <c:pt idx="25">
                  <c:v>18.120000000000005</c:v>
                </c:pt>
                <c:pt idx="26">
                  <c:v>28.129999999999995</c:v>
                </c:pt>
                <c:pt idx="27">
                  <c:v>28.740000000000009</c:v>
                </c:pt>
                <c:pt idx="28">
                  <c:v>32.747000000000014</c:v>
                </c:pt>
                <c:pt idx="29">
                  <c:v>57.680000000000007</c:v>
                </c:pt>
                <c:pt idx="30">
                  <c:v>29.61099999999999</c:v>
                </c:pt>
                <c:pt idx="31">
                  <c:v>33.372000000000014</c:v>
                </c:pt>
                <c:pt idx="32">
                  <c:v>33.887</c:v>
                </c:pt>
                <c:pt idx="33">
                  <c:v>34.837999999999965</c:v>
                </c:pt>
                <c:pt idx="34">
                  <c:v>22.990000000000009</c:v>
                </c:pt>
                <c:pt idx="35">
                  <c:v>20.40100000000001</c:v>
                </c:pt>
                <c:pt idx="36">
                  <c:v>28.933999999999969</c:v>
                </c:pt>
                <c:pt idx="37">
                  <c:v>35.843999999999994</c:v>
                </c:pt>
                <c:pt idx="38">
                  <c:v>50.863</c:v>
                </c:pt>
                <c:pt idx="39">
                  <c:v>52.343000000000018</c:v>
                </c:pt>
                <c:pt idx="40">
                  <c:v>68.86099999999999</c:v>
                </c:pt>
                <c:pt idx="41">
                  <c:v>51.032000000000039</c:v>
                </c:pt>
                <c:pt idx="42">
                  <c:v>15.194999999999993</c:v>
                </c:pt>
                <c:pt idx="43">
                  <c:v>13.449999999999989</c:v>
                </c:pt>
                <c:pt idx="44">
                  <c:v>6.9060000000000059</c:v>
                </c:pt>
                <c:pt idx="45">
                  <c:v>39.180000000000007</c:v>
                </c:pt>
                <c:pt idx="46">
                  <c:v>35.168000000000006</c:v>
                </c:pt>
                <c:pt idx="47">
                  <c:v>41.449999999999989</c:v>
                </c:pt>
                <c:pt idx="48">
                  <c:v>40.47399999999999</c:v>
                </c:pt>
                <c:pt idx="49">
                  <c:v>37.370000000000005</c:v>
                </c:pt>
                <c:pt idx="50">
                  <c:v>35.774000000000001</c:v>
                </c:pt>
                <c:pt idx="51">
                  <c:v>45.126999999999953</c:v>
                </c:pt>
                <c:pt idx="52">
                  <c:v>50.642999999999972</c:v>
                </c:pt>
                <c:pt idx="53">
                  <c:v>66.656000000000006</c:v>
                </c:pt>
                <c:pt idx="54">
                  <c:v>84.641999999999996</c:v>
                </c:pt>
                <c:pt idx="55">
                  <c:v>81.718000000000018</c:v>
                </c:pt>
                <c:pt idx="56">
                  <c:v>107.67200000000003</c:v>
                </c:pt>
                <c:pt idx="57">
                  <c:v>124.95099999999996</c:v>
                </c:pt>
                <c:pt idx="58">
                  <c:v>104.18799999999999</c:v>
                </c:pt>
                <c:pt idx="59">
                  <c:v>57.527999999999963</c:v>
                </c:pt>
                <c:pt idx="60">
                  <c:v>36.84899999999999</c:v>
                </c:pt>
                <c:pt idx="61">
                  <c:v>13.754999999999995</c:v>
                </c:pt>
                <c:pt idx="62">
                  <c:v>12.341000000000008</c:v>
                </c:pt>
                <c:pt idx="63">
                  <c:v>15.482999999999947</c:v>
                </c:pt>
                <c:pt idx="64">
                  <c:v>11.035000000000082</c:v>
                </c:pt>
                <c:pt idx="65">
                  <c:v>10.735000000000014</c:v>
                </c:pt>
                <c:pt idx="66">
                  <c:v>6.7400000000000091</c:v>
                </c:pt>
                <c:pt idx="67">
                  <c:v>8.0529999999999973</c:v>
                </c:pt>
                <c:pt idx="68">
                  <c:v>-35.040000000000077</c:v>
                </c:pt>
                <c:pt idx="69">
                  <c:v>-48.970000000000027</c:v>
                </c:pt>
                <c:pt idx="70">
                  <c:v>-85.336999999999989</c:v>
                </c:pt>
                <c:pt idx="71">
                  <c:v>-105.52299999999991</c:v>
                </c:pt>
                <c:pt idx="72">
                  <c:v>-84.537000000000035</c:v>
                </c:pt>
                <c:pt idx="73">
                  <c:v>-131.72399999999993</c:v>
                </c:pt>
                <c:pt idx="74">
                  <c:v>-140.51499999999999</c:v>
                </c:pt>
                <c:pt idx="75">
                  <c:v>-71.648000000000025</c:v>
                </c:pt>
                <c:pt idx="76">
                  <c:v>-0.78900000000004411</c:v>
                </c:pt>
                <c:pt idx="77">
                  <c:v>26.902000000000044</c:v>
                </c:pt>
                <c:pt idx="78">
                  <c:v>38.876000000000033</c:v>
                </c:pt>
                <c:pt idx="79">
                  <c:v>45.327999999999975</c:v>
                </c:pt>
                <c:pt idx="80">
                  <c:v>45.737000000000023</c:v>
                </c:pt>
                <c:pt idx="81">
                  <c:v>42.894999999999982</c:v>
                </c:pt>
                <c:pt idx="82">
                  <c:v>70.726999999999975</c:v>
                </c:pt>
                <c:pt idx="83">
                  <c:v>83.873999999999995</c:v>
                </c:pt>
                <c:pt idx="84">
                  <c:v>88.863999999999976</c:v>
                </c:pt>
                <c:pt idx="85">
                  <c:v>86.244</c:v>
                </c:pt>
                <c:pt idx="86">
                  <c:v>85.37299999999999</c:v>
                </c:pt>
                <c:pt idx="87">
                  <c:v>83.575999999999993</c:v>
                </c:pt>
                <c:pt idx="88">
                  <c:v>103.03199999999998</c:v>
                </c:pt>
                <c:pt idx="89">
                  <c:v>97.649000000000001</c:v>
                </c:pt>
                <c:pt idx="90">
                  <c:v>101.03399999999999</c:v>
                </c:pt>
                <c:pt idx="91">
                  <c:v>104.06700000000001</c:v>
                </c:pt>
                <c:pt idx="92">
                  <c:v>105.10000000000001</c:v>
                </c:pt>
                <c:pt idx="93">
                  <c:v>107.07</c:v>
                </c:pt>
                <c:pt idx="94">
                  <c:v>103.755</c:v>
                </c:pt>
                <c:pt idx="95">
                  <c:v>103.179</c:v>
                </c:pt>
                <c:pt idx="96">
                  <c:v>101.50200000000001</c:v>
                </c:pt>
                <c:pt idx="97">
                  <c:v>101.49199999999999</c:v>
                </c:pt>
                <c:pt idx="98">
                  <c:v>100.88899999999998</c:v>
                </c:pt>
                <c:pt idx="99">
                  <c:v>100.494</c:v>
                </c:pt>
                <c:pt idx="100">
                  <c:v>105.434</c:v>
                </c:pt>
                <c:pt idx="101">
                  <c:v>112.26900000000001</c:v>
                </c:pt>
                <c:pt idx="102">
                  <c:v>114.40199999999999</c:v>
                </c:pt>
                <c:pt idx="103">
                  <c:v>113.18100000000001</c:v>
                </c:pt>
                <c:pt idx="104">
                  <c:v>111.184</c:v>
                </c:pt>
                <c:pt idx="105">
                  <c:v>117.18899999999996</c:v>
                </c:pt>
                <c:pt idx="106">
                  <c:v>122.505</c:v>
                </c:pt>
                <c:pt idx="107">
                  <c:v>122.58499999999998</c:v>
                </c:pt>
                <c:pt idx="108">
                  <c:v>121.21699999999998</c:v>
                </c:pt>
                <c:pt idx="109">
                  <c:v>120.31499999999997</c:v>
                </c:pt>
                <c:pt idx="110">
                  <c:v>118.197</c:v>
                </c:pt>
                <c:pt idx="111">
                  <c:v>118.21100000000001</c:v>
                </c:pt>
                <c:pt idx="112">
                  <c:v>113.67000000000002</c:v>
                </c:pt>
                <c:pt idx="113">
                  <c:v>111.679</c:v>
                </c:pt>
                <c:pt idx="114">
                  <c:v>109.691</c:v>
                </c:pt>
                <c:pt idx="115">
                  <c:v>108.58600000000001</c:v>
                </c:pt>
                <c:pt idx="116">
                  <c:v>106.57000000000002</c:v>
                </c:pt>
                <c:pt idx="117">
                  <c:v>107.446</c:v>
                </c:pt>
                <c:pt idx="118">
                  <c:v>110.41499999999999</c:v>
                </c:pt>
                <c:pt idx="119">
                  <c:v>112.214</c:v>
                </c:pt>
                <c:pt idx="120">
                  <c:v>108.24299999999999</c:v>
                </c:pt>
                <c:pt idx="121">
                  <c:v>111.476</c:v>
                </c:pt>
                <c:pt idx="122">
                  <c:v>113.131</c:v>
                </c:pt>
                <c:pt idx="123">
                  <c:v>112.136</c:v>
                </c:pt>
                <c:pt idx="124">
                  <c:v>114.80000000000001</c:v>
                </c:pt>
                <c:pt idx="125">
                  <c:v>120.57400000000001</c:v>
                </c:pt>
                <c:pt idx="126">
                  <c:v>116.04399999999998</c:v>
                </c:pt>
                <c:pt idx="127">
                  <c:v>117.155</c:v>
                </c:pt>
                <c:pt idx="128">
                  <c:v>111.607</c:v>
                </c:pt>
                <c:pt idx="129">
                  <c:v>107.51400000000001</c:v>
                </c:pt>
                <c:pt idx="130">
                  <c:v>106.93699999999998</c:v>
                </c:pt>
                <c:pt idx="131">
                  <c:v>107.77799999999999</c:v>
                </c:pt>
                <c:pt idx="132">
                  <c:v>106.03300000000002</c:v>
                </c:pt>
                <c:pt idx="133">
                  <c:v>106.59299999999999</c:v>
                </c:pt>
                <c:pt idx="134">
                  <c:v>107.52499999999998</c:v>
                </c:pt>
                <c:pt idx="135">
                  <c:v>107.821</c:v>
                </c:pt>
                <c:pt idx="136">
                  <c:v>106.77800000000002</c:v>
                </c:pt>
                <c:pt idx="137">
                  <c:v>108.10599999999999</c:v>
                </c:pt>
                <c:pt idx="138">
                  <c:v>110.785</c:v>
                </c:pt>
                <c:pt idx="139">
                  <c:v>113.762</c:v>
                </c:pt>
                <c:pt idx="140">
                  <c:v>112.66999999999999</c:v>
                </c:pt>
                <c:pt idx="141">
                  <c:v>115.11699999999999</c:v>
                </c:pt>
                <c:pt idx="142">
                  <c:v>115.96799999999996</c:v>
                </c:pt>
                <c:pt idx="143">
                  <c:v>115.26900000000001</c:v>
                </c:pt>
                <c:pt idx="144">
                  <c:v>114.47800000000001</c:v>
                </c:pt>
                <c:pt idx="145">
                  <c:v>119.12500000000003</c:v>
                </c:pt>
                <c:pt idx="146">
                  <c:v>117.64600000000002</c:v>
                </c:pt>
                <c:pt idx="147">
                  <c:v>119.73400000000001</c:v>
                </c:pt>
                <c:pt idx="148">
                  <c:v>119.22799999999998</c:v>
                </c:pt>
                <c:pt idx="149">
                  <c:v>128.57</c:v>
                </c:pt>
                <c:pt idx="150">
                  <c:v>129.631</c:v>
                </c:pt>
                <c:pt idx="151">
                  <c:v>133.267</c:v>
                </c:pt>
                <c:pt idx="152">
                  <c:v>131.071</c:v>
                </c:pt>
                <c:pt idx="153">
                  <c:v>131.16999999999999</c:v>
                </c:pt>
                <c:pt idx="154">
                  <c:v>131.68</c:v>
                </c:pt>
                <c:pt idx="155">
                  <c:v>131.01599999999999</c:v>
                </c:pt>
                <c:pt idx="156">
                  <c:v>130.73000000000002</c:v>
                </c:pt>
                <c:pt idx="157">
                  <c:v>131.77999999999997</c:v>
                </c:pt>
                <c:pt idx="158">
                  <c:v>131.77799999999999</c:v>
                </c:pt>
                <c:pt idx="159">
                  <c:v>132.91500000000002</c:v>
                </c:pt>
                <c:pt idx="160">
                  <c:v>131.13200000000003</c:v>
                </c:pt>
                <c:pt idx="161">
                  <c:v>128.25600000000003</c:v>
                </c:pt>
                <c:pt idx="162">
                  <c:v>126.26500000000001</c:v>
                </c:pt>
                <c:pt idx="163">
                  <c:v>125.09900000000002</c:v>
                </c:pt>
                <c:pt idx="164">
                  <c:v>125.899</c:v>
                </c:pt>
                <c:pt idx="165">
                  <c:v>121.07699999999997</c:v>
                </c:pt>
                <c:pt idx="166">
                  <c:v>124.03499999999997</c:v>
                </c:pt>
                <c:pt idx="167">
                  <c:v>122.61999999999998</c:v>
                </c:pt>
                <c:pt idx="168">
                  <c:v>127.00199999999998</c:v>
                </c:pt>
                <c:pt idx="169">
                  <c:v>130.97699999999998</c:v>
                </c:pt>
                <c:pt idx="170">
                  <c:v>131.69699999999997</c:v>
                </c:pt>
                <c:pt idx="171">
                  <c:v>113.32799999999997</c:v>
                </c:pt>
                <c:pt idx="172">
                  <c:v>129.70699999999997</c:v>
                </c:pt>
                <c:pt idx="173">
                  <c:v>128.86799999999997</c:v>
                </c:pt>
                <c:pt idx="174">
                  <c:v>129.61499999999998</c:v>
                </c:pt>
                <c:pt idx="175">
                  <c:v>133.14399999999998</c:v>
                </c:pt>
                <c:pt idx="176">
                  <c:v>133.13</c:v>
                </c:pt>
                <c:pt idx="177">
                  <c:v>130.21499999999997</c:v>
                </c:pt>
                <c:pt idx="178">
                  <c:v>129.25499999999997</c:v>
                </c:pt>
                <c:pt idx="179">
                  <c:v>131.01600000000002</c:v>
                </c:pt>
                <c:pt idx="180">
                  <c:v>131.33100000000002</c:v>
                </c:pt>
                <c:pt idx="181">
                  <c:v>128.69900000000001</c:v>
                </c:pt>
                <c:pt idx="182">
                  <c:v>128.55599999999998</c:v>
                </c:pt>
                <c:pt idx="183">
                  <c:v>129.38100000000003</c:v>
                </c:pt>
                <c:pt idx="184">
                  <c:v>125.98400000000001</c:v>
                </c:pt>
                <c:pt idx="185">
                  <c:v>127.40100000000001</c:v>
                </c:pt>
                <c:pt idx="186">
                  <c:v>127.60599999999999</c:v>
                </c:pt>
                <c:pt idx="187">
                  <c:v>129.477</c:v>
                </c:pt>
                <c:pt idx="188">
                  <c:v>130.80699999999999</c:v>
                </c:pt>
                <c:pt idx="189">
                  <c:v>129.88</c:v>
                </c:pt>
                <c:pt idx="190">
                  <c:v>129.977</c:v>
                </c:pt>
                <c:pt idx="191">
                  <c:v>130.86299999999997</c:v>
                </c:pt>
                <c:pt idx="192">
                  <c:v>136.31399999999999</c:v>
                </c:pt>
                <c:pt idx="193">
                  <c:v>134.45899999999997</c:v>
                </c:pt>
                <c:pt idx="194">
                  <c:v>134.78</c:v>
                </c:pt>
                <c:pt idx="195">
                  <c:v>137.47800000000004</c:v>
                </c:pt>
                <c:pt idx="196">
                  <c:v>136.96800000000002</c:v>
                </c:pt>
                <c:pt idx="197">
                  <c:v>145.57899999999998</c:v>
                </c:pt>
                <c:pt idx="198">
                  <c:v>144.83900000000003</c:v>
                </c:pt>
                <c:pt idx="199">
                  <c:v>142.98499999999999</c:v>
                </c:pt>
                <c:pt idx="200">
                  <c:v>134.85499999999996</c:v>
                </c:pt>
                <c:pt idx="201">
                  <c:v>-174.435</c:v>
                </c:pt>
                <c:pt idx="202">
                  <c:v>-166.15600000000001</c:v>
                </c:pt>
                <c:pt idx="203">
                  <c:v>-151.26499999999999</c:v>
                </c:pt>
                <c:pt idx="204">
                  <c:v>-144.685</c:v>
                </c:pt>
                <c:pt idx="205">
                  <c:v>-138.845</c:v>
                </c:pt>
                <c:pt idx="206">
                  <c:v>-189.04400000000001</c:v>
                </c:pt>
                <c:pt idx="207">
                  <c:v>-186.452</c:v>
                </c:pt>
                <c:pt idx="208">
                  <c:v>-183.95699999999999</c:v>
                </c:pt>
                <c:pt idx="209">
                  <c:v>-181.96100000000001</c:v>
                </c:pt>
                <c:pt idx="210">
                  <c:v>-175.566</c:v>
                </c:pt>
                <c:pt idx="211">
                  <c:v>-186.99600000000001</c:v>
                </c:pt>
                <c:pt idx="212">
                  <c:v>-190.71799999999999</c:v>
                </c:pt>
                <c:pt idx="213">
                  <c:v>-177.33799999999999</c:v>
                </c:pt>
                <c:pt idx="214">
                  <c:v>-175.619</c:v>
                </c:pt>
                <c:pt idx="215">
                  <c:v>-173.98400000000001</c:v>
                </c:pt>
                <c:pt idx="216">
                  <c:v>-166.215</c:v>
                </c:pt>
                <c:pt idx="217">
                  <c:v>-159.97</c:v>
                </c:pt>
                <c:pt idx="218">
                  <c:v>-154.881</c:v>
                </c:pt>
                <c:pt idx="219">
                  <c:v>-155.65799999999999</c:v>
                </c:pt>
                <c:pt idx="220">
                  <c:v>-156.376</c:v>
                </c:pt>
                <c:pt idx="221">
                  <c:v>-173.02</c:v>
                </c:pt>
                <c:pt idx="222">
                  <c:v>-185.762</c:v>
                </c:pt>
                <c:pt idx="223">
                  <c:v>-196.357</c:v>
                </c:pt>
                <c:pt idx="224">
                  <c:v>-212.125</c:v>
                </c:pt>
                <c:pt idx="225">
                  <c:v>-220.81100000000001</c:v>
                </c:pt>
                <c:pt idx="226">
                  <c:v>-197.00399999999999</c:v>
                </c:pt>
                <c:pt idx="227">
                  <c:v>-195.249</c:v>
                </c:pt>
                <c:pt idx="228">
                  <c:v>-204.178</c:v>
                </c:pt>
                <c:pt idx="229">
                  <c:v>-192.274</c:v>
                </c:pt>
                <c:pt idx="230">
                  <c:v>-195.297</c:v>
                </c:pt>
                <c:pt idx="231">
                  <c:v>-205.697</c:v>
                </c:pt>
                <c:pt idx="232">
                  <c:v>-210.63</c:v>
                </c:pt>
                <c:pt idx="233">
                  <c:v>-224.57900000000001</c:v>
                </c:pt>
                <c:pt idx="234">
                  <c:v>-214.14</c:v>
                </c:pt>
                <c:pt idx="235">
                  <c:v>-200.334</c:v>
                </c:pt>
                <c:pt idx="236">
                  <c:v>-192.43799999999999</c:v>
                </c:pt>
                <c:pt idx="237">
                  <c:v>-190.02699999999999</c:v>
                </c:pt>
                <c:pt idx="238">
                  <c:v>-176.81800000000001</c:v>
                </c:pt>
                <c:pt idx="239">
                  <c:v>-174.75800000000001</c:v>
                </c:pt>
                <c:pt idx="240">
                  <c:v>-170.45</c:v>
                </c:pt>
                <c:pt idx="241">
                  <c:v>-185.517</c:v>
                </c:pt>
                <c:pt idx="242">
                  <c:v>-201.67</c:v>
                </c:pt>
                <c:pt idx="243">
                  <c:v>-206.565</c:v>
                </c:pt>
                <c:pt idx="244">
                  <c:v>-208.69</c:v>
                </c:pt>
                <c:pt idx="245">
                  <c:v>-206.65799999999999</c:v>
                </c:pt>
                <c:pt idx="246">
                  <c:v>-193.649</c:v>
                </c:pt>
                <c:pt idx="247">
                  <c:v>-190.435</c:v>
                </c:pt>
                <c:pt idx="248">
                  <c:v>-192.321</c:v>
                </c:pt>
                <c:pt idx="249">
                  <c:v>-191.893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9-4BF6-9483-08086B5EF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telefo!$C$50</c:f>
              <c:strCache>
                <c:ptCount val="1"/>
                <c:pt idx="0">
                  <c:v>TELEFO 3 3/4 PERP nc-22-TELEFO 2 5/8 PERP nc-23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telefo!$F$31:$IU$31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telefo!$F$50:$IU$50</c:f>
              <c:numCache>
                <c:formatCode>0</c:formatCode>
                <c:ptCount val="250"/>
                <c:pt idx="0">
                  <c:v>103.27200000000002</c:v>
                </c:pt>
                <c:pt idx="1">
                  <c:v>107.54399999999998</c:v>
                </c:pt>
                <c:pt idx="2">
                  <c:v>121.08100000000002</c:v>
                </c:pt>
                <c:pt idx="3">
                  <c:v>131.84600000000003</c:v>
                </c:pt>
                <c:pt idx="4">
                  <c:v>141.36599999999999</c:v>
                </c:pt>
                <c:pt idx="5">
                  <c:v>141.61700000000002</c:v>
                </c:pt>
                <c:pt idx="6">
                  <c:v>141.267</c:v>
                </c:pt>
                <c:pt idx="7">
                  <c:v>134.79999999999998</c:v>
                </c:pt>
                <c:pt idx="8">
                  <c:v>132.64300000000003</c:v>
                </c:pt>
                <c:pt idx="9">
                  <c:v>135.55499999999998</c:v>
                </c:pt>
                <c:pt idx="10">
                  <c:v>133.70999999999998</c:v>
                </c:pt>
                <c:pt idx="11">
                  <c:v>134.26599999999999</c:v>
                </c:pt>
                <c:pt idx="12">
                  <c:v>121.31599999999997</c:v>
                </c:pt>
                <c:pt idx="13">
                  <c:v>113.98699999999999</c:v>
                </c:pt>
                <c:pt idx="14">
                  <c:v>152.38499999999999</c:v>
                </c:pt>
                <c:pt idx="15">
                  <c:v>140.57599999999999</c:v>
                </c:pt>
                <c:pt idx="16">
                  <c:v>144.56799999999998</c:v>
                </c:pt>
                <c:pt idx="17">
                  <c:v>102.94800000000001</c:v>
                </c:pt>
                <c:pt idx="18">
                  <c:v>53.352000000000032</c:v>
                </c:pt>
                <c:pt idx="19">
                  <c:v>36.254999999999995</c:v>
                </c:pt>
                <c:pt idx="20">
                  <c:v>58.326999999999998</c:v>
                </c:pt>
                <c:pt idx="21">
                  <c:v>87.972999999999985</c:v>
                </c:pt>
                <c:pt idx="22">
                  <c:v>100.20000000000002</c:v>
                </c:pt>
                <c:pt idx="23">
                  <c:v>120.745</c:v>
                </c:pt>
                <c:pt idx="24">
                  <c:v>124.03599999999997</c:v>
                </c:pt>
                <c:pt idx="25">
                  <c:v>120.84599999999998</c:v>
                </c:pt>
                <c:pt idx="26">
                  <c:v>100.54299999999998</c:v>
                </c:pt>
                <c:pt idx="27">
                  <c:v>98.243999999999971</c:v>
                </c:pt>
                <c:pt idx="28">
                  <c:v>111.77199999999999</c:v>
                </c:pt>
                <c:pt idx="29">
                  <c:v>88.972000000000008</c:v>
                </c:pt>
                <c:pt idx="30">
                  <c:v>132.75599999999997</c:v>
                </c:pt>
                <c:pt idx="31">
                  <c:v>129.07</c:v>
                </c:pt>
                <c:pt idx="32">
                  <c:v>132.66699999999997</c:v>
                </c:pt>
                <c:pt idx="33">
                  <c:v>143.28400000000002</c:v>
                </c:pt>
                <c:pt idx="34">
                  <c:v>168.32999999999998</c:v>
                </c:pt>
                <c:pt idx="35">
                  <c:v>176.33499999999998</c:v>
                </c:pt>
                <c:pt idx="36">
                  <c:v>168.32300000000001</c:v>
                </c:pt>
                <c:pt idx="37">
                  <c:v>149.13200000000003</c:v>
                </c:pt>
                <c:pt idx="38">
                  <c:v>125.48099999999999</c:v>
                </c:pt>
                <c:pt idx="39">
                  <c:v>123.20299999999997</c:v>
                </c:pt>
                <c:pt idx="40">
                  <c:v>103.072</c:v>
                </c:pt>
                <c:pt idx="41">
                  <c:v>129.41399999999999</c:v>
                </c:pt>
                <c:pt idx="42">
                  <c:v>189.34800000000001</c:v>
                </c:pt>
                <c:pt idx="43">
                  <c:v>196.99900000000002</c:v>
                </c:pt>
                <c:pt idx="44">
                  <c:v>206.304</c:v>
                </c:pt>
                <c:pt idx="45">
                  <c:v>148.41499999999999</c:v>
                </c:pt>
                <c:pt idx="46">
                  <c:v>141.34599999999998</c:v>
                </c:pt>
                <c:pt idx="47">
                  <c:v>127.13400000000001</c:v>
                </c:pt>
                <c:pt idx="48">
                  <c:v>126.33800000000002</c:v>
                </c:pt>
                <c:pt idx="49">
                  <c:v>141.126</c:v>
                </c:pt>
                <c:pt idx="50">
                  <c:v>147.208</c:v>
                </c:pt>
                <c:pt idx="51">
                  <c:v>160.96900000000002</c:v>
                </c:pt>
                <c:pt idx="52">
                  <c:v>156.52800000000002</c:v>
                </c:pt>
                <c:pt idx="53">
                  <c:v>127.47299999999998</c:v>
                </c:pt>
                <c:pt idx="54">
                  <c:v>100.95699999999999</c:v>
                </c:pt>
                <c:pt idx="55">
                  <c:v>104.768</c:v>
                </c:pt>
                <c:pt idx="56">
                  <c:v>57.998999999999995</c:v>
                </c:pt>
                <c:pt idx="57">
                  <c:v>33.922000000000025</c:v>
                </c:pt>
                <c:pt idx="58">
                  <c:v>89.753000000000014</c:v>
                </c:pt>
                <c:pt idx="59">
                  <c:v>175.04000000000002</c:v>
                </c:pt>
                <c:pt idx="60">
                  <c:v>214.48400000000001</c:v>
                </c:pt>
                <c:pt idx="61">
                  <c:v>262.87700000000001</c:v>
                </c:pt>
                <c:pt idx="62">
                  <c:v>268.04199999999997</c:v>
                </c:pt>
                <c:pt idx="63">
                  <c:v>264.61600000000004</c:v>
                </c:pt>
                <c:pt idx="64">
                  <c:v>271.20299999999997</c:v>
                </c:pt>
                <c:pt idx="65">
                  <c:v>270.63300000000004</c:v>
                </c:pt>
                <c:pt idx="66">
                  <c:v>280.73900000000003</c:v>
                </c:pt>
                <c:pt idx="67">
                  <c:v>271.77400000000006</c:v>
                </c:pt>
                <c:pt idx="68">
                  <c:v>320.56500000000005</c:v>
                </c:pt>
                <c:pt idx="69">
                  <c:v>349.66600000000005</c:v>
                </c:pt>
                <c:pt idx="70">
                  <c:v>450.44499999999999</c:v>
                </c:pt>
                <c:pt idx="71">
                  <c:v>493.88599999999997</c:v>
                </c:pt>
                <c:pt idx="72">
                  <c:v>441.17900000000003</c:v>
                </c:pt>
                <c:pt idx="73">
                  <c:v>524.16699999999992</c:v>
                </c:pt>
                <c:pt idx="74">
                  <c:v>522.03499999999997</c:v>
                </c:pt>
                <c:pt idx="75">
                  <c:v>357.72499999999997</c:v>
                </c:pt>
                <c:pt idx="76">
                  <c:v>236.90700000000004</c:v>
                </c:pt>
                <c:pt idx="77">
                  <c:v>135.51099999999997</c:v>
                </c:pt>
                <c:pt idx="78">
                  <c:v>123.78799999999998</c:v>
                </c:pt>
                <c:pt idx="79">
                  <c:v>52.364000000000004</c:v>
                </c:pt>
                <c:pt idx="80">
                  <c:v>53.017999999999972</c:v>
                </c:pt>
                <c:pt idx="81">
                  <c:v>66.677999999999997</c:v>
                </c:pt>
                <c:pt idx="82">
                  <c:v>-11.006999999999977</c:v>
                </c:pt>
                <c:pt idx="83">
                  <c:v>-38.660999999999973</c:v>
                </c:pt>
                <c:pt idx="84">
                  <c:v>-39.861999999999995</c:v>
                </c:pt>
                <c:pt idx="85">
                  <c:v>-36.920000000000016</c:v>
                </c:pt>
                <c:pt idx="86">
                  <c:v>-35.408999999999992</c:v>
                </c:pt>
                <c:pt idx="87">
                  <c:v>-34.252999999999986</c:v>
                </c:pt>
                <c:pt idx="88">
                  <c:v>-62.783999999999992</c:v>
                </c:pt>
                <c:pt idx="89">
                  <c:v>-54.787000000000006</c:v>
                </c:pt>
                <c:pt idx="90">
                  <c:v>-49.864999999999981</c:v>
                </c:pt>
                <c:pt idx="91">
                  <c:v>-50.271999999999991</c:v>
                </c:pt>
                <c:pt idx="92">
                  <c:v>-43.065000000000012</c:v>
                </c:pt>
                <c:pt idx="93">
                  <c:v>-42.562999999999988</c:v>
                </c:pt>
                <c:pt idx="94">
                  <c:v>-46.365999999999985</c:v>
                </c:pt>
                <c:pt idx="95">
                  <c:v>-44.579000000000008</c:v>
                </c:pt>
                <c:pt idx="96">
                  <c:v>-43.634999999999991</c:v>
                </c:pt>
                <c:pt idx="97">
                  <c:v>-43.914999999999992</c:v>
                </c:pt>
                <c:pt idx="98">
                  <c:v>-44.882999999999981</c:v>
                </c:pt>
                <c:pt idx="99">
                  <c:v>-45.15900000000002</c:v>
                </c:pt>
                <c:pt idx="100">
                  <c:v>-48.067000000000007</c:v>
                </c:pt>
                <c:pt idx="101">
                  <c:v>-49.739000000000004</c:v>
                </c:pt>
                <c:pt idx="102">
                  <c:v>-51.34099999999998</c:v>
                </c:pt>
                <c:pt idx="103">
                  <c:v>-51.192000000000007</c:v>
                </c:pt>
                <c:pt idx="104">
                  <c:v>-50.582000000000022</c:v>
                </c:pt>
                <c:pt idx="105">
                  <c:v>-50.495999999999981</c:v>
                </c:pt>
                <c:pt idx="106">
                  <c:v>-53.644999999999982</c:v>
                </c:pt>
                <c:pt idx="107">
                  <c:v>-52.069999999999993</c:v>
                </c:pt>
                <c:pt idx="108">
                  <c:v>-52.447000000000003</c:v>
                </c:pt>
                <c:pt idx="109">
                  <c:v>-52.504999999999995</c:v>
                </c:pt>
                <c:pt idx="110">
                  <c:v>-55.5</c:v>
                </c:pt>
                <c:pt idx="111">
                  <c:v>-56.693000000000012</c:v>
                </c:pt>
                <c:pt idx="112">
                  <c:v>-49.766999999999996</c:v>
                </c:pt>
                <c:pt idx="113">
                  <c:v>-46.663000000000011</c:v>
                </c:pt>
                <c:pt idx="114">
                  <c:v>-41.778999999999996</c:v>
                </c:pt>
                <c:pt idx="115">
                  <c:v>-37.144000000000005</c:v>
                </c:pt>
                <c:pt idx="116">
                  <c:v>-36.723000000000013</c:v>
                </c:pt>
                <c:pt idx="117">
                  <c:v>-38.832999999999998</c:v>
                </c:pt>
                <c:pt idx="118">
                  <c:v>-41.399999999999977</c:v>
                </c:pt>
                <c:pt idx="119">
                  <c:v>-43.164999999999992</c:v>
                </c:pt>
                <c:pt idx="120">
                  <c:v>-41.494</c:v>
                </c:pt>
                <c:pt idx="121">
                  <c:v>-43.727000000000004</c:v>
                </c:pt>
                <c:pt idx="122">
                  <c:v>-44.817999999999984</c:v>
                </c:pt>
                <c:pt idx="123">
                  <c:v>-46.181999999999988</c:v>
                </c:pt>
                <c:pt idx="124">
                  <c:v>-46.812000000000012</c:v>
                </c:pt>
                <c:pt idx="125">
                  <c:v>-46.339999999999975</c:v>
                </c:pt>
                <c:pt idx="126">
                  <c:v>-40.754999999999995</c:v>
                </c:pt>
                <c:pt idx="127">
                  <c:v>-36.281999999999982</c:v>
                </c:pt>
                <c:pt idx="128">
                  <c:v>-34.812000000000012</c:v>
                </c:pt>
                <c:pt idx="129">
                  <c:v>-32.403999999999996</c:v>
                </c:pt>
                <c:pt idx="130">
                  <c:v>-30.531000000000006</c:v>
                </c:pt>
                <c:pt idx="131">
                  <c:v>-29.998999999999995</c:v>
                </c:pt>
                <c:pt idx="132">
                  <c:v>-29.38300000000001</c:v>
                </c:pt>
                <c:pt idx="133">
                  <c:v>-28.581999999999994</c:v>
                </c:pt>
                <c:pt idx="134">
                  <c:v>-30.845999999999975</c:v>
                </c:pt>
                <c:pt idx="135">
                  <c:v>-32.294000000000011</c:v>
                </c:pt>
                <c:pt idx="136">
                  <c:v>-29.854000000000013</c:v>
                </c:pt>
                <c:pt idx="137">
                  <c:v>-29.431000000000012</c:v>
                </c:pt>
                <c:pt idx="138">
                  <c:v>-30.246999999999986</c:v>
                </c:pt>
                <c:pt idx="139">
                  <c:v>-31.209000000000003</c:v>
                </c:pt>
                <c:pt idx="140">
                  <c:v>-36.371999999999986</c:v>
                </c:pt>
                <c:pt idx="141">
                  <c:v>-35.783999999999992</c:v>
                </c:pt>
                <c:pt idx="142">
                  <c:v>-37.324999999999989</c:v>
                </c:pt>
                <c:pt idx="143">
                  <c:v>-39.823000000000008</c:v>
                </c:pt>
                <c:pt idx="144">
                  <c:v>-42.47</c:v>
                </c:pt>
                <c:pt idx="145">
                  <c:v>-48.350999999999999</c:v>
                </c:pt>
                <c:pt idx="146">
                  <c:v>-51.56</c:v>
                </c:pt>
                <c:pt idx="147">
                  <c:v>-51.832999999999998</c:v>
                </c:pt>
                <c:pt idx="148">
                  <c:v>-51.468999999999994</c:v>
                </c:pt>
                <c:pt idx="149">
                  <c:v>-52.436999999999983</c:v>
                </c:pt>
                <c:pt idx="150">
                  <c:v>-58.064999999999998</c:v>
                </c:pt>
                <c:pt idx="151">
                  <c:v>-64.423999999999978</c:v>
                </c:pt>
                <c:pt idx="152">
                  <c:v>-67.951999999999998</c:v>
                </c:pt>
                <c:pt idx="153">
                  <c:v>-69.99199999999999</c:v>
                </c:pt>
                <c:pt idx="154">
                  <c:v>-68.913999999999987</c:v>
                </c:pt>
                <c:pt idx="155">
                  <c:v>-64.205000000000013</c:v>
                </c:pt>
                <c:pt idx="156">
                  <c:v>-64.263000000000005</c:v>
                </c:pt>
                <c:pt idx="157">
                  <c:v>-66.116000000000014</c:v>
                </c:pt>
                <c:pt idx="158">
                  <c:v>-65.44</c:v>
                </c:pt>
                <c:pt idx="159">
                  <c:v>-66.650999999999982</c:v>
                </c:pt>
                <c:pt idx="160">
                  <c:v>-65.078000000000003</c:v>
                </c:pt>
                <c:pt idx="161">
                  <c:v>-66.991000000000014</c:v>
                </c:pt>
                <c:pt idx="162">
                  <c:v>-68.644000000000005</c:v>
                </c:pt>
                <c:pt idx="163">
                  <c:v>-67.375</c:v>
                </c:pt>
                <c:pt idx="164">
                  <c:v>-69.28</c:v>
                </c:pt>
                <c:pt idx="165">
                  <c:v>-66.266999999999996</c:v>
                </c:pt>
                <c:pt idx="166">
                  <c:v>-65.272999999999996</c:v>
                </c:pt>
                <c:pt idx="167">
                  <c:v>-65.310999999999979</c:v>
                </c:pt>
                <c:pt idx="168">
                  <c:v>-67.557999999999993</c:v>
                </c:pt>
                <c:pt idx="169">
                  <c:v>-67.094999999999999</c:v>
                </c:pt>
                <c:pt idx="170">
                  <c:v>-66.632999999999981</c:v>
                </c:pt>
                <c:pt idx="171">
                  <c:v>-50.717999999999989</c:v>
                </c:pt>
                <c:pt idx="172">
                  <c:v>-64.619</c:v>
                </c:pt>
                <c:pt idx="173">
                  <c:v>-62.561999999999983</c:v>
                </c:pt>
                <c:pt idx="174">
                  <c:v>-63.384999999999991</c:v>
                </c:pt>
                <c:pt idx="175">
                  <c:v>-63.856999999999999</c:v>
                </c:pt>
                <c:pt idx="176">
                  <c:v>-67.010999999999996</c:v>
                </c:pt>
                <c:pt idx="177">
                  <c:v>-70.152999999999992</c:v>
                </c:pt>
                <c:pt idx="178">
                  <c:v>-73.766999999999996</c:v>
                </c:pt>
                <c:pt idx="179">
                  <c:v>-73.538000000000011</c:v>
                </c:pt>
                <c:pt idx="180">
                  <c:v>-73.259999999999991</c:v>
                </c:pt>
                <c:pt idx="181">
                  <c:v>-73.730999999999995</c:v>
                </c:pt>
                <c:pt idx="182">
                  <c:v>-74.240000000000009</c:v>
                </c:pt>
                <c:pt idx="183">
                  <c:v>-74.825999999999993</c:v>
                </c:pt>
                <c:pt idx="184">
                  <c:v>-73.808999999999997</c:v>
                </c:pt>
                <c:pt idx="185">
                  <c:v>-74.694000000000017</c:v>
                </c:pt>
                <c:pt idx="186">
                  <c:v>-70.175000000000011</c:v>
                </c:pt>
                <c:pt idx="187">
                  <c:v>-68.414999999999992</c:v>
                </c:pt>
                <c:pt idx="188">
                  <c:v>-71.199000000000012</c:v>
                </c:pt>
                <c:pt idx="189">
                  <c:v>-70.44</c:v>
                </c:pt>
                <c:pt idx="190">
                  <c:v>-71.842999999999989</c:v>
                </c:pt>
                <c:pt idx="191">
                  <c:v>-70.437999999999988</c:v>
                </c:pt>
                <c:pt idx="192">
                  <c:v>-72.954999999999984</c:v>
                </c:pt>
                <c:pt idx="193">
                  <c:v>-74.968999999999994</c:v>
                </c:pt>
                <c:pt idx="194">
                  <c:v>-77.637999999999977</c:v>
                </c:pt>
                <c:pt idx="195">
                  <c:v>-78.28</c:v>
                </c:pt>
                <c:pt idx="196">
                  <c:v>-78.810999999999979</c:v>
                </c:pt>
                <c:pt idx="197">
                  <c:v>-80.538999999999987</c:v>
                </c:pt>
                <c:pt idx="198">
                  <c:v>-80.725999999999999</c:v>
                </c:pt>
                <c:pt idx="199">
                  <c:v>-80.878999999999991</c:v>
                </c:pt>
                <c:pt idx="200">
                  <c:v>-80.759999999999991</c:v>
                </c:pt>
                <c:pt idx="201">
                  <c:v>-77.771999999999991</c:v>
                </c:pt>
                <c:pt idx="202">
                  <c:v>-73.988</c:v>
                </c:pt>
                <c:pt idx="203">
                  <c:v>-80.428000000000026</c:v>
                </c:pt>
                <c:pt idx="204">
                  <c:v>-79.018000000000001</c:v>
                </c:pt>
                <c:pt idx="205">
                  <c:v>-77.721000000000004</c:v>
                </c:pt>
                <c:pt idx="206">
                  <c:v>-77.41</c:v>
                </c:pt>
                <c:pt idx="207">
                  <c:v>-78.153999999999996</c:v>
                </c:pt>
                <c:pt idx="208">
                  <c:v>-77.715000000000032</c:v>
                </c:pt>
                <c:pt idx="209">
                  <c:v>-74.611999999999966</c:v>
                </c:pt>
                <c:pt idx="210">
                  <c:v>-73.38</c:v>
                </c:pt>
                <c:pt idx="211">
                  <c:v>-76.22999999999999</c:v>
                </c:pt>
                <c:pt idx="212">
                  <c:v>-75.431999999999988</c:v>
                </c:pt>
                <c:pt idx="213">
                  <c:v>-79.99199999999999</c:v>
                </c:pt>
                <c:pt idx="214">
                  <c:v>-79.614000000000004</c:v>
                </c:pt>
                <c:pt idx="215">
                  <c:v>-81.802999999999997</c:v>
                </c:pt>
                <c:pt idx="216">
                  <c:v>-84.921999999999997</c:v>
                </c:pt>
                <c:pt idx="217">
                  <c:v>-83.789999999999992</c:v>
                </c:pt>
                <c:pt idx="218">
                  <c:v>-84.551999999999992</c:v>
                </c:pt>
                <c:pt idx="219">
                  <c:v>-83.608000000000004</c:v>
                </c:pt>
                <c:pt idx="220">
                  <c:v>-82.924000000000007</c:v>
                </c:pt>
                <c:pt idx="221">
                  <c:v>-82.09699999999998</c:v>
                </c:pt>
                <c:pt idx="222">
                  <c:v>-84.257999999999981</c:v>
                </c:pt>
                <c:pt idx="223">
                  <c:v>-81.527999999999992</c:v>
                </c:pt>
                <c:pt idx="224">
                  <c:v>-77.432999999999993</c:v>
                </c:pt>
                <c:pt idx="225">
                  <c:v>-77.117999999999967</c:v>
                </c:pt>
                <c:pt idx="226">
                  <c:v>-82.055000000000035</c:v>
                </c:pt>
                <c:pt idx="227">
                  <c:v>-77.578000000000003</c:v>
                </c:pt>
                <c:pt idx="228">
                  <c:v>-59.245000000000005</c:v>
                </c:pt>
                <c:pt idx="229">
                  <c:v>-74.625999999999976</c:v>
                </c:pt>
                <c:pt idx="230">
                  <c:v>-77.633999999999986</c:v>
                </c:pt>
                <c:pt idx="231">
                  <c:v>-75.786999999999978</c:v>
                </c:pt>
                <c:pt idx="232">
                  <c:v>-80.060999999999979</c:v>
                </c:pt>
                <c:pt idx="233">
                  <c:v>-87.610000000000014</c:v>
                </c:pt>
                <c:pt idx="234">
                  <c:v>-81.76600000000002</c:v>
                </c:pt>
                <c:pt idx="235">
                  <c:v>-75.995000000000005</c:v>
                </c:pt>
                <c:pt idx="236">
                  <c:v>-70.420999999999992</c:v>
                </c:pt>
                <c:pt idx="237">
                  <c:v>-67.437999999999988</c:v>
                </c:pt>
                <c:pt idx="238">
                  <c:v>-66.100999999999999</c:v>
                </c:pt>
                <c:pt idx="239">
                  <c:v>-59.382999999999981</c:v>
                </c:pt>
                <c:pt idx="240">
                  <c:v>-54.085000000000008</c:v>
                </c:pt>
                <c:pt idx="241">
                  <c:v>-59.115000000000009</c:v>
                </c:pt>
                <c:pt idx="242">
                  <c:v>-53.211000000000013</c:v>
                </c:pt>
                <c:pt idx="243">
                  <c:v>-55.713000000000022</c:v>
                </c:pt>
                <c:pt idx="244">
                  <c:v>-51.591999999999985</c:v>
                </c:pt>
                <c:pt idx="245">
                  <c:v>-52.142000000000024</c:v>
                </c:pt>
                <c:pt idx="246">
                  <c:v>-52.994</c:v>
                </c:pt>
                <c:pt idx="247">
                  <c:v>-51.62299999999999</c:v>
                </c:pt>
                <c:pt idx="248">
                  <c:v>-49.338999999999999</c:v>
                </c:pt>
                <c:pt idx="249">
                  <c:v>-48.844999999999999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B-468C-84C5-FD258F54E7F5}"/>
            </c:ext>
          </c:extLst>
        </c:ser>
        <c:ser>
          <c:idx val="1"/>
          <c:order val="1"/>
          <c:tx>
            <c:strRef>
              <c:f>telefo!$C$51</c:f>
              <c:strCache>
                <c:ptCount val="1"/>
                <c:pt idx="0">
                  <c:v>TELEFO 3 3/4 PERP nc-22-TELEFO 3 PERP nc-23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telefo!$F$51:$SQ$51</c:f>
              <c:numCache>
                <c:formatCode>0</c:formatCode>
                <c:ptCount val="506"/>
                <c:pt idx="0">
                  <c:v>-28.060999999999979</c:v>
                </c:pt>
                <c:pt idx="1">
                  <c:v>-33.755000000000052</c:v>
                </c:pt>
                <c:pt idx="2">
                  <c:v>-34.432000000000016</c:v>
                </c:pt>
                <c:pt idx="3">
                  <c:v>-31.714999999999975</c:v>
                </c:pt>
                <c:pt idx="4">
                  <c:v>-25.938000000000045</c:v>
                </c:pt>
                <c:pt idx="5">
                  <c:v>-21.796999999999969</c:v>
                </c:pt>
                <c:pt idx="6">
                  <c:v>-24.261000000000024</c:v>
                </c:pt>
                <c:pt idx="7">
                  <c:v>-27.423000000000002</c:v>
                </c:pt>
                <c:pt idx="8">
                  <c:v>-25.536000000000001</c:v>
                </c:pt>
                <c:pt idx="9">
                  <c:v>-29.340000000000032</c:v>
                </c:pt>
                <c:pt idx="10">
                  <c:v>-11.855999999999995</c:v>
                </c:pt>
                <c:pt idx="11">
                  <c:v>-11.836000000000013</c:v>
                </c:pt>
                <c:pt idx="12">
                  <c:v>-17.662000000000035</c:v>
                </c:pt>
                <c:pt idx="13">
                  <c:v>-13.908999999999992</c:v>
                </c:pt>
                <c:pt idx="14">
                  <c:v>-9.8870000000000005</c:v>
                </c:pt>
                <c:pt idx="15">
                  <c:v>-8.1820000000000164</c:v>
                </c:pt>
                <c:pt idx="16">
                  <c:v>-5.9290000000000305</c:v>
                </c:pt>
                <c:pt idx="17">
                  <c:v>-13.95799999999997</c:v>
                </c:pt>
                <c:pt idx="18">
                  <c:v>-17.91799999999995</c:v>
                </c:pt>
                <c:pt idx="19">
                  <c:v>-26.951999999999998</c:v>
                </c:pt>
                <c:pt idx="20">
                  <c:v>-20.562000000000012</c:v>
                </c:pt>
                <c:pt idx="21">
                  <c:v>-25.762</c:v>
                </c:pt>
                <c:pt idx="22">
                  <c:v>-25.641999999999996</c:v>
                </c:pt>
                <c:pt idx="23">
                  <c:v>-25.514999999999986</c:v>
                </c:pt>
                <c:pt idx="24">
                  <c:v>-24.866000000000042</c:v>
                </c:pt>
                <c:pt idx="25">
                  <c:v>-23.271000000000015</c:v>
                </c:pt>
                <c:pt idx="26">
                  <c:v>-22.277000000000044</c:v>
                </c:pt>
                <c:pt idx="27">
                  <c:v>-17.574000000000012</c:v>
                </c:pt>
                <c:pt idx="28">
                  <c:v>-21.752999999999986</c:v>
                </c:pt>
                <c:pt idx="29">
                  <c:v>-74.341000000000008</c:v>
                </c:pt>
                <c:pt idx="30">
                  <c:v>-25.747000000000014</c:v>
                </c:pt>
                <c:pt idx="31">
                  <c:v>-28.011000000000024</c:v>
                </c:pt>
                <c:pt idx="32">
                  <c:v>-29.569000000000017</c:v>
                </c:pt>
                <c:pt idx="33">
                  <c:v>-37.725999999999999</c:v>
                </c:pt>
                <c:pt idx="34">
                  <c:v>-33.732000000000028</c:v>
                </c:pt>
                <c:pt idx="35">
                  <c:v>-36.259999999999991</c:v>
                </c:pt>
                <c:pt idx="36">
                  <c:v>-40.620000000000005</c:v>
                </c:pt>
                <c:pt idx="37">
                  <c:v>-40.826999999999998</c:v>
                </c:pt>
                <c:pt idx="38">
                  <c:v>-47.660000000000025</c:v>
                </c:pt>
                <c:pt idx="39">
                  <c:v>-43.30600000000004</c:v>
                </c:pt>
                <c:pt idx="40">
                  <c:v>-69.727000000000032</c:v>
                </c:pt>
                <c:pt idx="41">
                  <c:v>-36.323000000000036</c:v>
                </c:pt>
                <c:pt idx="42">
                  <c:v>-4.0190000000000055</c:v>
                </c:pt>
                <c:pt idx="43">
                  <c:v>-4.3819999999999482</c:v>
                </c:pt>
                <c:pt idx="44">
                  <c:v>-1.5430000000000064</c:v>
                </c:pt>
                <c:pt idx="45">
                  <c:v>-21.462000000000046</c:v>
                </c:pt>
                <c:pt idx="46">
                  <c:v>-20.156000000000006</c:v>
                </c:pt>
                <c:pt idx="47">
                  <c:v>-18.406999999999982</c:v>
                </c:pt>
                <c:pt idx="48">
                  <c:v>-11.450999999999965</c:v>
                </c:pt>
                <c:pt idx="49">
                  <c:v>-6.2019999999999982</c:v>
                </c:pt>
                <c:pt idx="50">
                  <c:v>-11.425000000000011</c:v>
                </c:pt>
                <c:pt idx="51">
                  <c:v>-24.793999999999983</c:v>
                </c:pt>
                <c:pt idx="52">
                  <c:v>-30.702999999999975</c:v>
                </c:pt>
                <c:pt idx="53">
                  <c:v>-39.649000000000001</c:v>
                </c:pt>
                <c:pt idx="54">
                  <c:v>-39.757999999999981</c:v>
                </c:pt>
                <c:pt idx="55">
                  <c:v>-35.62299999999999</c:v>
                </c:pt>
                <c:pt idx="56">
                  <c:v>-47.759000000000015</c:v>
                </c:pt>
                <c:pt idx="57">
                  <c:v>-51.519000000000005</c:v>
                </c:pt>
                <c:pt idx="58">
                  <c:v>-52.988</c:v>
                </c:pt>
                <c:pt idx="59">
                  <c:v>-22.776999999999987</c:v>
                </c:pt>
                <c:pt idx="60">
                  <c:v>-22.288000000000011</c:v>
                </c:pt>
                <c:pt idx="61">
                  <c:v>-18.442000000000007</c:v>
                </c:pt>
                <c:pt idx="62">
                  <c:v>-25.656000000000063</c:v>
                </c:pt>
                <c:pt idx="63">
                  <c:v>-21.837999999999965</c:v>
                </c:pt>
                <c:pt idx="64">
                  <c:v>-18.043000000000006</c:v>
                </c:pt>
                <c:pt idx="65">
                  <c:v>-18.002999999999929</c:v>
                </c:pt>
                <c:pt idx="66">
                  <c:v>-4.6599999999999682</c:v>
                </c:pt>
                <c:pt idx="67">
                  <c:v>-7.4409999999999172</c:v>
                </c:pt>
                <c:pt idx="68">
                  <c:v>19.031000000000063</c:v>
                </c:pt>
                <c:pt idx="69">
                  <c:v>12.658999999999992</c:v>
                </c:pt>
                <c:pt idx="70">
                  <c:v>-11.768000000000029</c:v>
                </c:pt>
                <c:pt idx="71">
                  <c:v>-1.1180000000000518</c:v>
                </c:pt>
                <c:pt idx="72">
                  <c:v>-20.920999999999935</c:v>
                </c:pt>
                <c:pt idx="73">
                  <c:v>13.42999999999995</c:v>
                </c:pt>
                <c:pt idx="74">
                  <c:v>5.3500000000000227</c:v>
                </c:pt>
                <c:pt idx="75">
                  <c:v>-31.38900000000001</c:v>
                </c:pt>
                <c:pt idx="76">
                  <c:v>-74.591000000000008</c:v>
                </c:pt>
                <c:pt idx="77">
                  <c:v>-85.326000000000022</c:v>
                </c:pt>
                <c:pt idx="78">
                  <c:v>-77.663999999999987</c:v>
                </c:pt>
                <c:pt idx="79">
                  <c:v>-44.31</c:v>
                </c:pt>
                <c:pt idx="80">
                  <c:v>-39.273000000000025</c:v>
                </c:pt>
                <c:pt idx="81">
                  <c:v>-37.004999999999995</c:v>
                </c:pt>
                <c:pt idx="82">
                  <c:v>-58.217999999999961</c:v>
                </c:pt>
                <c:pt idx="83">
                  <c:v>-55.627999999999986</c:v>
                </c:pt>
                <c:pt idx="84">
                  <c:v>-53.713999999999999</c:v>
                </c:pt>
                <c:pt idx="85">
                  <c:v>-53.081999999999994</c:v>
                </c:pt>
                <c:pt idx="86">
                  <c:v>-63.793999999999983</c:v>
                </c:pt>
                <c:pt idx="87">
                  <c:v>-66.816000000000003</c:v>
                </c:pt>
                <c:pt idx="88">
                  <c:v>-75.073000000000008</c:v>
                </c:pt>
                <c:pt idx="89">
                  <c:v>-63.543000000000006</c:v>
                </c:pt>
                <c:pt idx="90">
                  <c:v>-63.317999999999984</c:v>
                </c:pt>
                <c:pt idx="91">
                  <c:v>-62.144000000000005</c:v>
                </c:pt>
                <c:pt idx="92">
                  <c:v>-54.660000000000011</c:v>
                </c:pt>
                <c:pt idx="93">
                  <c:v>-55.625999999999976</c:v>
                </c:pt>
                <c:pt idx="94">
                  <c:v>-55.020999999999987</c:v>
                </c:pt>
                <c:pt idx="95">
                  <c:v>-56.484000000000009</c:v>
                </c:pt>
                <c:pt idx="96">
                  <c:v>-54.084000000000003</c:v>
                </c:pt>
                <c:pt idx="97">
                  <c:v>-52.53</c:v>
                </c:pt>
                <c:pt idx="98">
                  <c:v>-53.144999999999982</c:v>
                </c:pt>
                <c:pt idx="99">
                  <c:v>-48.011000000000024</c:v>
                </c:pt>
                <c:pt idx="100">
                  <c:v>-51.182000000000016</c:v>
                </c:pt>
                <c:pt idx="101">
                  <c:v>-52.317000000000007</c:v>
                </c:pt>
                <c:pt idx="102">
                  <c:v>-54.459000000000003</c:v>
                </c:pt>
                <c:pt idx="103">
                  <c:v>-54.662000000000006</c:v>
                </c:pt>
                <c:pt idx="104">
                  <c:v>-55.177000000000021</c:v>
                </c:pt>
                <c:pt idx="105">
                  <c:v>-60.069999999999993</c:v>
                </c:pt>
                <c:pt idx="106">
                  <c:v>-65.787999999999982</c:v>
                </c:pt>
                <c:pt idx="107">
                  <c:v>-67.913999999999987</c:v>
                </c:pt>
                <c:pt idx="108">
                  <c:v>-67.739000000000004</c:v>
                </c:pt>
                <c:pt idx="109">
                  <c:v>-66.407999999999987</c:v>
                </c:pt>
                <c:pt idx="110">
                  <c:v>-70.033999999999992</c:v>
                </c:pt>
                <c:pt idx="111">
                  <c:v>-73.828000000000003</c:v>
                </c:pt>
                <c:pt idx="112">
                  <c:v>-63.329999999999984</c:v>
                </c:pt>
                <c:pt idx="113">
                  <c:v>-59.646000000000015</c:v>
                </c:pt>
                <c:pt idx="114">
                  <c:v>-51.052999999999997</c:v>
                </c:pt>
                <c:pt idx="115">
                  <c:v>-46.094999999999999</c:v>
                </c:pt>
                <c:pt idx="116">
                  <c:v>-44.640000000000015</c:v>
                </c:pt>
                <c:pt idx="117">
                  <c:v>-47.246000000000009</c:v>
                </c:pt>
                <c:pt idx="118">
                  <c:v>-51.894999999999982</c:v>
                </c:pt>
                <c:pt idx="119">
                  <c:v>-53.34899999999999</c:v>
                </c:pt>
                <c:pt idx="120">
                  <c:v>-50.021999999999991</c:v>
                </c:pt>
                <c:pt idx="121">
                  <c:v>-52.617999999999995</c:v>
                </c:pt>
                <c:pt idx="122">
                  <c:v>-53.573000000000008</c:v>
                </c:pt>
                <c:pt idx="123">
                  <c:v>-53.722999999999985</c:v>
                </c:pt>
                <c:pt idx="124">
                  <c:v>-55.175000000000011</c:v>
                </c:pt>
                <c:pt idx="125">
                  <c:v>-55.668999999999983</c:v>
                </c:pt>
                <c:pt idx="126">
                  <c:v>-50.949000000000012</c:v>
                </c:pt>
                <c:pt idx="127">
                  <c:v>-48.615999999999985</c:v>
                </c:pt>
                <c:pt idx="128">
                  <c:v>-45.684000000000026</c:v>
                </c:pt>
                <c:pt idx="129">
                  <c:v>-44.197000000000003</c:v>
                </c:pt>
                <c:pt idx="130">
                  <c:v>-42.627999999999986</c:v>
                </c:pt>
                <c:pt idx="131">
                  <c:v>-42.833999999999975</c:v>
                </c:pt>
                <c:pt idx="132">
                  <c:v>-42.793000000000006</c:v>
                </c:pt>
                <c:pt idx="133">
                  <c:v>-41.481999999999999</c:v>
                </c:pt>
                <c:pt idx="134">
                  <c:v>-42.414999999999992</c:v>
                </c:pt>
                <c:pt idx="135">
                  <c:v>-42.782000000000011</c:v>
                </c:pt>
                <c:pt idx="136">
                  <c:v>-39.616000000000014</c:v>
                </c:pt>
                <c:pt idx="137">
                  <c:v>-38.955999999999989</c:v>
                </c:pt>
                <c:pt idx="138">
                  <c:v>-41.776999999999987</c:v>
                </c:pt>
                <c:pt idx="139">
                  <c:v>-42.016999999999996</c:v>
                </c:pt>
                <c:pt idx="140">
                  <c:v>-43.192999999999984</c:v>
                </c:pt>
                <c:pt idx="141">
                  <c:v>-44.932999999999993</c:v>
                </c:pt>
                <c:pt idx="142">
                  <c:v>-45.927999999999997</c:v>
                </c:pt>
                <c:pt idx="143">
                  <c:v>-50.120000000000005</c:v>
                </c:pt>
                <c:pt idx="144">
                  <c:v>-52.013999999999982</c:v>
                </c:pt>
                <c:pt idx="145">
                  <c:v>-59.536000000000001</c:v>
                </c:pt>
                <c:pt idx="146">
                  <c:v>-62.367999999999995</c:v>
                </c:pt>
                <c:pt idx="147">
                  <c:v>-63.588999999999999</c:v>
                </c:pt>
                <c:pt idx="148">
                  <c:v>-59.367999999999995</c:v>
                </c:pt>
                <c:pt idx="149">
                  <c:v>-66.007000000000005</c:v>
                </c:pt>
                <c:pt idx="150">
                  <c:v>-68.16</c:v>
                </c:pt>
                <c:pt idx="151">
                  <c:v>-71.46599999999998</c:v>
                </c:pt>
                <c:pt idx="152">
                  <c:v>-71.320000000000022</c:v>
                </c:pt>
                <c:pt idx="153">
                  <c:v>-77.377999999999986</c:v>
                </c:pt>
                <c:pt idx="154">
                  <c:v>-88.11099999999999</c:v>
                </c:pt>
                <c:pt idx="155">
                  <c:v>-90.128999999999991</c:v>
                </c:pt>
                <c:pt idx="156">
                  <c:v>-89.129000000000019</c:v>
                </c:pt>
                <c:pt idx="157">
                  <c:v>-86.88</c:v>
                </c:pt>
                <c:pt idx="158">
                  <c:v>-85.455000000000013</c:v>
                </c:pt>
                <c:pt idx="159">
                  <c:v>-88.230000000000018</c:v>
                </c:pt>
                <c:pt idx="160">
                  <c:v>-85.781000000000034</c:v>
                </c:pt>
                <c:pt idx="161">
                  <c:v>-83.731999999999999</c:v>
                </c:pt>
                <c:pt idx="162">
                  <c:v>-80.068000000000012</c:v>
                </c:pt>
                <c:pt idx="163">
                  <c:v>-80.628999999999991</c:v>
                </c:pt>
                <c:pt idx="164">
                  <c:v>-80.204999999999984</c:v>
                </c:pt>
                <c:pt idx="165">
                  <c:v>-70.560999999999979</c:v>
                </c:pt>
                <c:pt idx="166">
                  <c:v>-69.382000000000005</c:v>
                </c:pt>
                <c:pt idx="167">
                  <c:v>-67.995000000000005</c:v>
                </c:pt>
                <c:pt idx="168">
                  <c:v>-74.143000000000001</c:v>
                </c:pt>
                <c:pt idx="169">
                  <c:v>-76.389999999999986</c:v>
                </c:pt>
                <c:pt idx="170">
                  <c:v>-76.075999999999993</c:v>
                </c:pt>
                <c:pt idx="171">
                  <c:v>-57.671999999999997</c:v>
                </c:pt>
                <c:pt idx="172">
                  <c:v>-71.699999999999989</c:v>
                </c:pt>
                <c:pt idx="173">
                  <c:v>-70.146999999999991</c:v>
                </c:pt>
                <c:pt idx="174">
                  <c:v>-70.643000000000001</c:v>
                </c:pt>
                <c:pt idx="175">
                  <c:v>-71.706999999999994</c:v>
                </c:pt>
                <c:pt idx="176">
                  <c:v>-77.997000000000014</c:v>
                </c:pt>
                <c:pt idx="177">
                  <c:v>-78.996999999999986</c:v>
                </c:pt>
                <c:pt idx="178">
                  <c:v>-80.417999999999978</c:v>
                </c:pt>
                <c:pt idx="179">
                  <c:v>-82.75800000000001</c:v>
                </c:pt>
                <c:pt idx="180">
                  <c:v>-80.481999999999999</c:v>
                </c:pt>
                <c:pt idx="181">
                  <c:v>-78.989999999999981</c:v>
                </c:pt>
                <c:pt idx="182">
                  <c:v>-79.819000000000017</c:v>
                </c:pt>
                <c:pt idx="183">
                  <c:v>-80.498999999999995</c:v>
                </c:pt>
                <c:pt idx="184">
                  <c:v>-78.158000000000015</c:v>
                </c:pt>
                <c:pt idx="185">
                  <c:v>-78.920999999999992</c:v>
                </c:pt>
                <c:pt idx="186">
                  <c:v>-77.841000000000008</c:v>
                </c:pt>
                <c:pt idx="187">
                  <c:v>-75.698999999999984</c:v>
                </c:pt>
                <c:pt idx="188">
                  <c:v>-76.61699999999999</c:v>
                </c:pt>
                <c:pt idx="189">
                  <c:v>-73.894000000000005</c:v>
                </c:pt>
                <c:pt idx="190">
                  <c:v>-78.263000000000005</c:v>
                </c:pt>
                <c:pt idx="191">
                  <c:v>-77.174000000000007</c:v>
                </c:pt>
                <c:pt idx="192">
                  <c:v>-78.46599999999998</c:v>
                </c:pt>
                <c:pt idx="193">
                  <c:v>-81.207999999999998</c:v>
                </c:pt>
                <c:pt idx="194">
                  <c:v>-84.871999999999986</c:v>
                </c:pt>
                <c:pt idx="195">
                  <c:v>-89.007000000000033</c:v>
                </c:pt>
                <c:pt idx="196">
                  <c:v>-91.978000000000009</c:v>
                </c:pt>
                <c:pt idx="197">
                  <c:v>-93.109000000000009</c:v>
                </c:pt>
                <c:pt idx="198">
                  <c:v>-93.393000000000001</c:v>
                </c:pt>
                <c:pt idx="199">
                  <c:v>-94.216999999999985</c:v>
                </c:pt>
                <c:pt idx="200">
                  <c:v>-92.382999999999981</c:v>
                </c:pt>
                <c:pt idx="201">
                  <c:v>-89.052000000000021</c:v>
                </c:pt>
                <c:pt idx="202">
                  <c:v>-86.258999999999986</c:v>
                </c:pt>
                <c:pt idx="203">
                  <c:v>-91.077000000000027</c:v>
                </c:pt>
                <c:pt idx="204">
                  <c:v>-89.262</c:v>
                </c:pt>
                <c:pt idx="205">
                  <c:v>-81.067000000000007</c:v>
                </c:pt>
                <c:pt idx="206">
                  <c:v>-79.229000000000013</c:v>
                </c:pt>
                <c:pt idx="207">
                  <c:v>-78.725000000000023</c:v>
                </c:pt>
                <c:pt idx="208">
                  <c:v>-75.047000000000025</c:v>
                </c:pt>
                <c:pt idx="209">
                  <c:v>-76.338999999999999</c:v>
                </c:pt>
                <c:pt idx="210">
                  <c:v>-73.600999999999999</c:v>
                </c:pt>
                <c:pt idx="211">
                  <c:v>-75.919999999999987</c:v>
                </c:pt>
                <c:pt idx="212">
                  <c:v>-75.611000000000018</c:v>
                </c:pt>
                <c:pt idx="213">
                  <c:v>-78.337999999999994</c:v>
                </c:pt>
                <c:pt idx="214">
                  <c:v>-79.288000000000011</c:v>
                </c:pt>
                <c:pt idx="215">
                  <c:v>-80.911999999999978</c:v>
                </c:pt>
                <c:pt idx="216">
                  <c:v>-86.019000000000005</c:v>
                </c:pt>
                <c:pt idx="217">
                  <c:v>-86.663999999999987</c:v>
                </c:pt>
                <c:pt idx="218">
                  <c:v>-88.12700000000001</c:v>
                </c:pt>
                <c:pt idx="219">
                  <c:v>-86.052000000000021</c:v>
                </c:pt>
                <c:pt idx="220">
                  <c:v>-86.770999999999987</c:v>
                </c:pt>
                <c:pt idx="221">
                  <c:v>-83.814999999999969</c:v>
                </c:pt>
                <c:pt idx="222">
                  <c:v>-84.600999999999999</c:v>
                </c:pt>
                <c:pt idx="223">
                  <c:v>-81.861999999999995</c:v>
                </c:pt>
                <c:pt idx="224">
                  <c:v>-81.452999999999975</c:v>
                </c:pt>
                <c:pt idx="225">
                  <c:v>-81.402000000000015</c:v>
                </c:pt>
                <c:pt idx="226">
                  <c:v>-86.561000000000007</c:v>
                </c:pt>
                <c:pt idx="227">
                  <c:v>-82.385999999999996</c:v>
                </c:pt>
                <c:pt idx="228">
                  <c:v>-65.069999999999993</c:v>
                </c:pt>
                <c:pt idx="229">
                  <c:v>-82.415999999999997</c:v>
                </c:pt>
                <c:pt idx="230">
                  <c:v>-82.095999999999975</c:v>
                </c:pt>
                <c:pt idx="231">
                  <c:v>-81.557000000000016</c:v>
                </c:pt>
                <c:pt idx="232">
                  <c:v>-86.02600000000001</c:v>
                </c:pt>
                <c:pt idx="233">
                  <c:v>-98.007000000000005</c:v>
                </c:pt>
                <c:pt idx="234">
                  <c:v>-92.896000000000015</c:v>
                </c:pt>
                <c:pt idx="235">
                  <c:v>-85.925000000000011</c:v>
                </c:pt>
                <c:pt idx="236">
                  <c:v>-81.093999999999994</c:v>
                </c:pt>
                <c:pt idx="237">
                  <c:v>-80.435000000000002</c:v>
                </c:pt>
                <c:pt idx="238">
                  <c:v>-72.99799999999999</c:v>
                </c:pt>
                <c:pt idx="239">
                  <c:v>-69.921999999999997</c:v>
                </c:pt>
                <c:pt idx="240">
                  <c:v>-67.052999999999997</c:v>
                </c:pt>
                <c:pt idx="241">
                  <c:v>-67.637</c:v>
                </c:pt>
                <c:pt idx="242">
                  <c:v>-63.156000000000034</c:v>
                </c:pt>
                <c:pt idx="243">
                  <c:v>-65.204000000000008</c:v>
                </c:pt>
                <c:pt idx="244">
                  <c:v>-63.995000000000005</c:v>
                </c:pt>
                <c:pt idx="245">
                  <c:v>-67.640000000000015</c:v>
                </c:pt>
                <c:pt idx="246">
                  <c:v>-67.492000000000019</c:v>
                </c:pt>
                <c:pt idx="247">
                  <c:v>-61.990999999999985</c:v>
                </c:pt>
                <c:pt idx="248">
                  <c:v>-60.272999999999996</c:v>
                </c:pt>
                <c:pt idx="249">
                  <c:v>-60.123999999999995</c:v>
                </c:pt>
                <c:pt idx="250">
                  <c:v>-62.714999999999975</c:v>
                </c:pt>
                <c:pt idx="251">
                  <c:v>-69.24799999999999</c:v>
                </c:pt>
                <c:pt idx="252">
                  <c:v>-73.771999999999963</c:v>
                </c:pt>
                <c:pt idx="253">
                  <c:v>-66.72999999999999</c:v>
                </c:pt>
                <c:pt idx="254">
                  <c:v>-59.695999999999998</c:v>
                </c:pt>
                <c:pt idx="255">
                  <c:v>-60.664000000000016</c:v>
                </c:pt>
                <c:pt idx="256">
                  <c:v>-61.376000000000005</c:v>
                </c:pt>
                <c:pt idx="257">
                  <c:v>-62.532999999999987</c:v>
                </c:pt>
                <c:pt idx="258">
                  <c:v>-64.801999999999992</c:v>
                </c:pt>
                <c:pt idx="259">
                  <c:v>-81.348000000000013</c:v>
                </c:pt>
                <c:pt idx="260">
                  <c:v>-86.050999999999988</c:v>
                </c:pt>
                <c:pt idx="261">
                  <c:v>-87.769000000000034</c:v>
                </c:pt>
                <c:pt idx="262">
                  <c:v>-84.762</c:v>
                </c:pt>
                <c:pt idx="263">
                  <c:v>-83.069000000000017</c:v>
                </c:pt>
                <c:pt idx="264">
                  <c:v>-78.846000000000032</c:v>
                </c:pt>
                <c:pt idx="265">
                  <c:v>-79.361999999999995</c:v>
                </c:pt>
                <c:pt idx="266">
                  <c:v>-79.949999999999989</c:v>
                </c:pt>
                <c:pt idx="267">
                  <c:v>-93.039000000000016</c:v>
                </c:pt>
                <c:pt idx="268">
                  <c:v>-100.89599999999999</c:v>
                </c:pt>
                <c:pt idx="269">
                  <c:v>-99.331999999999994</c:v>
                </c:pt>
                <c:pt idx="270">
                  <c:v>-100.364</c:v>
                </c:pt>
                <c:pt idx="271">
                  <c:v>-101.334</c:v>
                </c:pt>
                <c:pt idx="272">
                  <c:v>-101.22900000000001</c:v>
                </c:pt>
                <c:pt idx="273">
                  <c:v>-107.953</c:v>
                </c:pt>
                <c:pt idx="274">
                  <c:v>-105.071</c:v>
                </c:pt>
                <c:pt idx="275">
                  <c:v>-109.36199999999997</c:v>
                </c:pt>
                <c:pt idx="276">
                  <c:v>-112.84400000000002</c:v>
                </c:pt>
                <c:pt idx="277">
                  <c:v>-116.79200000000003</c:v>
                </c:pt>
                <c:pt idx="278">
                  <c:v>-119.65699999999998</c:v>
                </c:pt>
                <c:pt idx="279">
                  <c:v>-116.55599999999998</c:v>
                </c:pt>
                <c:pt idx="280">
                  <c:v>-115.601</c:v>
                </c:pt>
                <c:pt idx="281">
                  <c:v>-110.44300000000004</c:v>
                </c:pt>
                <c:pt idx="282">
                  <c:v>-108.38400000000001</c:v>
                </c:pt>
                <c:pt idx="283">
                  <c:v>-113.21899999999999</c:v>
                </c:pt>
                <c:pt idx="284">
                  <c:v>-108.113</c:v>
                </c:pt>
                <c:pt idx="285">
                  <c:v>-107.78199999999998</c:v>
                </c:pt>
                <c:pt idx="286">
                  <c:v>-97.802000000000021</c:v>
                </c:pt>
                <c:pt idx="287">
                  <c:v>-86.755999999999972</c:v>
                </c:pt>
                <c:pt idx="288">
                  <c:v>-85.34699999999998</c:v>
                </c:pt>
                <c:pt idx="289">
                  <c:v>-83.165999999999997</c:v>
                </c:pt>
                <c:pt idx="290">
                  <c:v>-85.825999999999965</c:v>
                </c:pt>
                <c:pt idx="291">
                  <c:v>-87.543999999999983</c:v>
                </c:pt>
                <c:pt idx="292">
                  <c:v>-89.38</c:v>
                </c:pt>
                <c:pt idx="293">
                  <c:v>-91.904999999999973</c:v>
                </c:pt>
                <c:pt idx="294">
                  <c:v>-94.62299999999999</c:v>
                </c:pt>
                <c:pt idx="295">
                  <c:v>-98.48599999999999</c:v>
                </c:pt>
                <c:pt idx="296">
                  <c:v>-98.337999999999965</c:v>
                </c:pt>
                <c:pt idx="297">
                  <c:v>-109.26700000000002</c:v>
                </c:pt>
                <c:pt idx="298">
                  <c:v>-116.22800000000001</c:v>
                </c:pt>
                <c:pt idx="299">
                  <c:v>-113.75899999999999</c:v>
                </c:pt>
                <c:pt idx="300">
                  <c:v>-114.648</c:v>
                </c:pt>
                <c:pt idx="301">
                  <c:v>-119.04799999999997</c:v>
                </c:pt>
                <c:pt idx="302">
                  <c:v>-127.33099999999999</c:v>
                </c:pt>
                <c:pt idx="303">
                  <c:v>-130.292</c:v>
                </c:pt>
                <c:pt idx="304">
                  <c:v>-128.928</c:v>
                </c:pt>
                <c:pt idx="305">
                  <c:v>-120.26900000000001</c:v>
                </c:pt>
                <c:pt idx="306">
                  <c:v>-116.18499999999997</c:v>
                </c:pt>
                <c:pt idx="307">
                  <c:v>-112.85600000000002</c:v>
                </c:pt>
                <c:pt idx="308">
                  <c:v>-114.512</c:v>
                </c:pt>
                <c:pt idx="309">
                  <c:v>-111.97399999999999</c:v>
                </c:pt>
                <c:pt idx="310">
                  <c:v>-105.63299999999998</c:v>
                </c:pt>
                <c:pt idx="311">
                  <c:v>-98.070000000000022</c:v>
                </c:pt>
                <c:pt idx="312">
                  <c:v>-101.02799999999999</c:v>
                </c:pt>
                <c:pt idx="313">
                  <c:v>-99.586000000000013</c:v>
                </c:pt>
                <c:pt idx="314">
                  <c:v>-102.19499999999999</c:v>
                </c:pt>
                <c:pt idx="315">
                  <c:v>-101.64299999999997</c:v>
                </c:pt>
                <c:pt idx="316">
                  <c:v>-101.91499999999999</c:v>
                </c:pt>
                <c:pt idx="317">
                  <c:v>-102.631</c:v>
                </c:pt>
                <c:pt idx="318">
                  <c:v>-102.45199999999997</c:v>
                </c:pt>
                <c:pt idx="319">
                  <c:v>-103.15799999999999</c:v>
                </c:pt>
                <c:pt idx="320">
                  <c:v>-105.33200000000002</c:v>
                </c:pt>
                <c:pt idx="321">
                  <c:v>-109.36199999999997</c:v>
                </c:pt>
                <c:pt idx="322">
                  <c:v>-114.17400000000001</c:v>
                </c:pt>
                <c:pt idx="323">
                  <c:v>-117.16700000000003</c:v>
                </c:pt>
                <c:pt idx="324">
                  <c:v>-114.50099999999998</c:v>
                </c:pt>
                <c:pt idx="325">
                  <c:v>-111.25400000000002</c:v>
                </c:pt>
                <c:pt idx="326">
                  <c:v>-112.41600000000005</c:v>
                </c:pt>
                <c:pt idx="327">
                  <c:v>-105.447</c:v>
                </c:pt>
                <c:pt idx="328">
                  <c:v>-96.43</c:v>
                </c:pt>
                <c:pt idx="329">
                  <c:v>-94.153999999999996</c:v>
                </c:pt>
                <c:pt idx="330">
                  <c:v>-89.855000000000018</c:v>
                </c:pt>
                <c:pt idx="331">
                  <c:v>-86.94300000000004</c:v>
                </c:pt>
                <c:pt idx="332">
                  <c:v>-84.51600000000002</c:v>
                </c:pt>
                <c:pt idx="333">
                  <c:v>-89.136000000000024</c:v>
                </c:pt>
                <c:pt idx="334">
                  <c:v>-92.567000000000007</c:v>
                </c:pt>
                <c:pt idx="335">
                  <c:v>-94.986999999999966</c:v>
                </c:pt>
                <c:pt idx="336">
                  <c:v>-97.103000000000009</c:v>
                </c:pt>
                <c:pt idx="337">
                  <c:v>-97.906000000000006</c:v>
                </c:pt>
                <c:pt idx="338">
                  <c:v>-94.836000000000013</c:v>
                </c:pt>
                <c:pt idx="339">
                  <c:v>-83.852999999999952</c:v>
                </c:pt>
                <c:pt idx="340">
                  <c:v>-87.46999999999997</c:v>
                </c:pt>
                <c:pt idx="341">
                  <c:v>-91.093999999999994</c:v>
                </c:pt>
                <c:pt idx="342">
                  <c:v>-91.15</c:v>
                </c:pt>
                <c:pt idx="343">
                  <c:v>-97.203999999999979</c:v>
                </c:pt>
                <c:pt idx="344">
                  <c:v>-101.19800000000004</c:v>
                </c:pt>
                <c:pt idx="345">
                  <c:v>-104.37200000000001</c:v>
                </c:pt>
                <c:pt idx="346">
                  <c:v>-106.24599999999998</c:v>
                </c:pt>
                <c:pt idx="347">
                  <c:v>-108.452</c:v>
                </c:pt>
                <c:pt idx="348">
                  <c:v>-113.09099999999995</c:v>
                </c:pt>
                <c:pt idx="349">
                  <c:v>-110.74899999999997</c:v>
                </c:pt>
                <c:pt idx="350">
                  <c:v>-108.00599999999997</c:v>
                </c:pt>
                <c:pt idx="351">
                  <c:v>-109.93</c:v>
                </c:pt>
                <c:pt idx="352">
                  <c:v>-107.05400000000003</c:v>
                </c:pt>
                <c:pt idx="353">
                  <c:v>-106.49499999999995</c:v>
                </c:pt>
                <c:pt idx="354">
                  <c:v>-111.09399999999999</c:v>
                </c:pt>
                <c:pt idx="355">
                  <c:v>-115.12599999999998</c:v>
                </c:pt>
                <c:pt idx="356">
                  <c:v>-112.98000000000002</c:v>
                </c:pt>
                <c:pt idx="357">
                  <c:v>-108.08199999999999</c:v>
                </c:pt>
                <c:pt idx="358">
                  <c:v>-107.58800000000002</c:v>
                </c:pt>
                <c:pt idx="359">
                  <c:v>-109.33300000000003</c:v>
                </c:pt>
                <c:pt idx="360">
                  <c:v>-106.12</c:v>
                </c:pt>
                <c:pt idx="361">
                  <c:v>-99.754999999999995</c:v>
                </c:pt>
                <c:pt idx="362">
                  <c:v>-95.680999999999983</c:v>
                </c:pt>
                <c:pt idx="363">
                  <c:v>-100.21499999999997</c:v>
                </c:pt>
                <c:pt idx="364">
                  <c:v>-105.089</c:v>
                </c:pt>
                <c:pt idx="365">
                  <c:v>-104.25899999999996</c:v>
                </c:pt>
                <c:pt idx="366">
                  <c:v>-106.31900000000002</c:v>
                </c:pt>
                <c:pt idx="367">
                  <c:v>-110.25100000000003</c:v>
                </c:pt>
                <c:pt idx="368">
                  <c:v>-106.94999999999999</c:v>
                </c:pt>
                <c:pt idx="369">
                  <c:v>-105.60000000000002</c:v>
                </c:pt>
                <c:pt idx="370">
                  <c:v>-101.447</c:v>
                </c:pt>
                <c:pt idx="371">
                  <c:v>-101.274</c:v>
                </c:pt>
                <c:pt idx="372">
                  <c:v>-95.461999999999989</c:v>
                </c:pt>
                <c:pt idx="373">
                  <c:v>-96.850999999999999</c:v>
                </c:pt>
                <c:pt idx="374">
                  <c:v>-99.875</c:v>
                </c:pt>
                <c:pt idx="375">
                  <c:v>-97.490999999999985</c:v>
                </c:pt>
                <c:pt idx="376">
                  <c:v>-92.704999999999984</c:v>
                </c:pt>
                <c:pt idx="377">
                  <c:v>-90.413000000000011</c:v>
                </c:pt>
                <c:pt idx="378">
                  <c:v>-88.002999999999986</c:v>
                </c:pt>
                <c:pt idx="379">
                  <c:v>-89.906000000000006</c:v>
                </c:pt>
                <c:pt idx="380">
                  <c:v>-93.173000000000002</c:v>
                </c:pt>
                <c:pt idx="381">
                  <c:v>-93.127999999999986</c:v>
                </c:pt>
                <c:pt idx="382">
                  <c:v>-95.089999999999975</c:v>
                </c:pt>
                <c:pt idx="383">
                  <c:v>-97.394999999999982</c:v>
                </c:pt>
                <c:pt idx="384">
                  <c:v>-93.793999999999983</c:v>
                </c:pt>
                <c:pt idx="385">
                  <c:v>-92.380999999999972</c:v>
                </c:pt>
                <c:pt idx="386">
                  <c:v>-90.420999999999992</c:v>
                </c:pt>
                <c:pt idx="387">
                  <c:v>-87.936999999999955</c:v>
                </c:pt>
                <c:pt idx="388">
                  <c:v>-91.274000000000001</c:v>
                </c:pt>
                <c:pt idx="389">
                  <c:v>-91.036999999999978</c:v>
                </c:pt>
                <c:pt idx="390">
                  <c:v>-91.771999999999991</c:v>
                </c:pt>
                <c:pt idx="391">
                  <c:v>-91.305999999999983</c:v>
                </c:pt>
                <c:pt idx="392">
                  <c:v>-89.17900000000003</c:v>
                </c:pt>
                <c:pt idx="393">
                  <c:v>-88.937000000000012</c:v>
                </c:pt>
                <c:pt idx="394">
                  <c:v>-88.350999999999999</c:v>
                </c:pt>
                <c:pt idx="395">
                  <c:v>-92.786999999999978</c:v>
                </c:pt>
                <c:pt idx="396">
                  <c:v>-98.064999999999998</c:v>
                </c:pt>
                <c:pt idx="397">
                  <c:v>-96.503000000000043</c:v>
                </c:pt>
                <c:pt idx="398">
                  <c:v>-96.06800000000004</c:v>
                </c:pt>
                <c:pt idx="399">
                  <c:v>-89.279999999999973</c:v>
                </c:pt>
                <c:pt idx="400">
                  <c:v>-86.824000000000012</c:v>
                </c:pt>
                <c:pt idx="401">
                  <c:v>-87.444999999999993</c:v>
                </c:pt>
                <c:pt idx="402">
                  <c:v>-86.03000000000003</c:v>
                </c:pt>
                <c:pt idx="403">
                  <c:v>-72.519000000000005</c:v>
                </c:pt>
                <c:pt idx="404">
                  <c:v>-71.688999999999965</c:v>
                </c:pt>
                <c:pt idx="405">
                  <c:v>-71.00200000000001</c:v>
                </c:pt>
                <c:pt idx="406">
                  <c:v>-70.057000000000016</c:v>
                </c:pt>
                <c:pt idx="407">
                  <c:v>-74.54200000000003</c:v>
                </c:pt>
                <c:pt idx="408">
                  <c:v>-71.16700000000003</c:v>
                </c:pt>
                <c:pt idx="409">
                  <c:v>-67.84699999999998</c:v>
                </c:pt>
                <c:pt idx="410">
                  <c:v>-67.925999999999988</c:v>
                </c:pt>
                <c:pt idx="411">
                  <c:v>-63.745000000000005</c:v>
                </c:pt>
                <c:pt idx="412">
                  <c:v>-66.492999999999995</c:v>
                </c:pt>
                <c:pt idx="413">
                  <c:v>-66.688999999999965</c:v>
                </c:pt>
                <c:pt idx="414">
                  <c:v>-69.731999999999971</c:v>
                </c:pt>
                <c:pt idx="415">
                  <c:v>-64.591999999999985</c:v>
                </c:pt>
                <c:pt idx="416">
                  <c:v>-67.33299999999997</c:v>
                </c:pt>
                <c:pt idx="417">
                  <c:v>-65.617000000000019</c:v>
                </c:pt>
                <c:pt idx="418">
                  <c:v>-65.302999999999997</c:v>
                </c:pt>
                <c:pt idx="419">
                  <c:v>-65.115999999999985</c:v>
                </c:pt>
                <c:pt idx="420">
                  <c:v>-60.794999999999959</c:v>
                </c:pt>
                <c:pt idx="421">
                  <c:v>-60.732000000000028</c:v>
                </c:pt>
                <c:pt idx="422">
                  <c:v>-60.174000000000035</c:v>
                </c:pt>
                <c:pt idx="423">
                  <c:v>-59.685999999999979</c:v>
                </c:pt>
                <c:pt idx="424">
                  <c:v>-63.463999999999999</c:v>
                </c:pt>
                <c:pt idx="425">
                  <c:v>-69.850999999999999</c:v>
                </c:pt>
                <c:pt idx="426">
                  <c:v>-64.625</c:v>
                </c:pt>
                <c:pt idx="427">
                  <c:v>-64.072000000000003</c:v>
                </c:pt>
                <c:pt idx="428">
                  <c:v>-66.211999999999989</c:v>
                </c:pt>
                <c:pt idx="429">
                  <c:v>-69.472000000000037</c:v>
                </c:pt>
                <c:pt idx="430">
                  <c:v>-66.763999999999953</c:v>
                </c:pt>
                <c:pt idx="431">
                  <c:v>-66.182000000000016</c:v>
                </c:pt>
                <c:pt idx="432">
                  <c:v>-66.989000000000033</c:v>
                </c:pt>
                <c:pt idx="433">
                  <c:v>-66.599999999999966</c:v>
                </c:pt>
                <c:pt idx="434">
                  <c:v>-69.297000000000025</c:v>
                </c:pt>
                <c:pt idx="435">
                  <c:v>-66.853999999999985</c:v>
                </c:pt>
                <c:pt idx="436">
                  <c:v>-66.352000000000032</c:v>
                </c:pt>
                <c:pt idx="437">
                  <c:v>-66.798999999999978</c:v>
                </c:pt>
                <c:pt idx="438">
                  <c:v>-65.43199999999996</c:v>
                </c:pt>
                <c:pt idx="439">
                  <c:v>-66.653999999999996</c:v>
                </c:pt>
                <c:pt idx="440">
                  <c:v>-70.53000000000003</c:v>
                </c:pt>
                <c:pt idx="441">
                  <c:v>-71.703000000000031</c:v>
                </c:pt>
                <c:pt idx="442">
                  <c:v>-74.854000000000042</c:v>
                </c:pt>
                <c:pt idx="443">
                  <c:v>-72.428999999999974</c:v>
                </c:pt>
                <c:pt idx="444">
                  <c:v>-71.971000000000004</c:v>
                </c:pt>
                <c:pt idx="445">
                  <c:v>-66.02600000000001</c:v>
                </c:pt>
                <c:pt idx="446">
                  <c:v>-66.771000000000015</c:v>
                </c:pt>
                <c:pt idx="447">
                  <c:v>-66.007999999999981</c:v>
                </c:pt>
                <c:pt idx="448">
                  <c:v>-70.363</c:v>
                </c:pt>
                <c:pt idx="449">
                  <c:v>-69.057000000000016</c:v>
                </c:pt>
                <c:pt idx="450">
                  <c:v>-75.451999999999998</c:v>
                </c:pt>
                <c:pt idx="451">
                  <c:v>-60.610000000000014</c:v>
                </c:pt>
                <c:pt idx="452">
                  <c:v>-61.591000000000008</c:v>
                </c:pt>
                <c:pt idx="453">
                  <c:v>-62.809000000000026</c:v>
                </c:pt>
                <c:pt idx="454">
                  <c:v>-60.203000000000031</c:v>
                </c:pt>
                <c:pt idx="455">
                  <c:v>-61.779000000000053</c:v>
                </c:pt>
                <c:pt idx="456">
                  <c:v>-62.851999999999975</c:v>
                </c:pt>
                <c:pt idx="457">
                  <c:v>-65.358000000000004</c:v>
                </c:pt>
                <c:pt idx="458">
                  <c:v>-61.65300000000002</c:v>
                </c:pt>
                <c:pt idx="459">
                  <c:v>-65.587999999999965</c:v>
                </c:pt>
                <c:pt idx="460">
                  <c:v>-66.196000000000026</c:v>
                </c:pt>
                <c:pt idx="461">
                  <c:v>-65.044999999999959</c:v>
                </c:pt>
                <c:pt idx="462">
                  <c:v>-63.29200000000003</c:v>
                </c:pt>
                <c:pt idx="463">
                  <c:v>-63.904999999999973</c:v>
                </c:pt>
                <c:pt idx="464">
                  <c:v>-65.95799999999997</c:v>
                </c:pt>
                <c:pt idx="465">
                  <c:v>-64.508999999999958</c:v>
                </c:pt>
                <c:pt idx="466">
                  <c:v>-66.110000000000014</c:v>
                </c:pt>
                <c:pt idx="467">
                  <c:v>-67.623000000000047</c:v>
                </c:pt>
                <c:pt idx="468">
                  <c:v>-68.930000000000007</c:v>
                </c:pt>
                <c:pt idx="469">
                  <c:v>-71.726999999999975</c:v>
                </c:pt>
                <c:pt idx="470">
                  <c:v>-67.180999999999983</c:v>
                </c:pt>
                <c:pt idx="471">
                  <c:v>-67.805000000000007</c:v>
                </c:pt>
                <c:pt idx="472">
                  <c:v>-65.47199999999998</c:v>
                </c:pt>
                <c:pt idx="473">
                  <c:v>-67.191000000000031</c:v>
                </c:pt>
                <c:pt idx="474">
                  <c:v>-66.894999999999982</c:v>
                </c:pt>
                <c:pt idx="475">
                  <c:v>-66.90100000000001</c:v>
                </c:pt>
                <c:pt idx="476">
                  <c:v>-64.710999999999956</c:v>
                </c:pt>
                <c:pt idx="477">
                  <c:v>-64.930000000000007</c:v>
                </c:pt>
                <c:pt idx="478">
                  <c:v>-66.437000000000012</c:v>
                </c:pt>
                <c:pt idx="479">
                  <c:v>-64.364000000000033</c:v>
                </c:pt>
                <c:pt idx="480">
                  <c:v>-70.586000000000013</c:v>
                </c:pt>
                <c:pt idx="481">
                  <c:v>-75.116999999999962</c:v>
                </c:pt>
                <c:pt idx="482">
                  <c:v>-73.970000000000027</c:v>
                </c:pt>
                <c:pt idx="483">
                  <c:v>-69.995000000000005</c:v>
                </c:pt>
                <c:pt idx="484">
                  <c:v>-67.771000000000015</c:v>
                </c:pt>
                <c:pt idx="485">
                  <c:v>-68.42900000000003</c:v>
                </c:pt>
                <c:pt idx="486">
                  <c:v>-69.371999999999957</c:v>
                </c:pt>
                <c:pt idx="487">
                  <c:v>-65.41900000000004</c:v>
                </c:pt>
                <c:pt idx="488">
                  <c:v>-63.501000000000033</c:v>
                </c:pt>
                <c:pt idx="489">
                  <c:v>-59.298999999999978</c:v>
                </c:pt>
                <c:pt idx="490">
                  <c:v>-57.353999999999985</c:v>
                </c:pt>
                <c:pt idx="491">
                  <c:v>-54.230000000000018</c:v>
                </c:pt>
                <c:pt idx="492">
                  <c:v>-54.27600000000001</c:v>
                </c:pt>
                <c:pt idx="493">
                  <c:v>-55.142999999999972</c:v>
                </c:pt>
                <c:pt idx="494">
                  <c:v>-51.635999999999967</c:v>
                </c:pt>
                <c:pt idx="495">
                  <c:v>-47.5</c:v>
                </c:pt>
                <c:pt idx="496">
                  <c:v>-44.664999999999964</c:v>
                </c:pt>
                <c:pt idx="497">
                  <c:v>-41.204999999999984</c:v>
                </c:pt>
                <c:pt idx="498">
                  <c:v>-38.959000000000003</c:v>
                </c:pt>
                <c:pt idx="499">
                  <c:v>-40.644000000000005</c:v>
                </c:pt>
                <c:pt idx="500">
                  <c:v>-39.882000000000005</c:v>
                </c:pt>
                <c:pt idx="501">
                  <c:v>-37.664000000000044</c:v>
                </c:pt>
                <c:pt idx="502">
                  <c:v>-34.867999999999995</c:v>
                </c:pt>
                <c:pt idx="503">
                  <c:v>-36.423999999999978</c:v>
                </c:pt>
                <c:pt idx="504">
                  <c:v>-34.33299999999997</c:v>
                </c:pt>
                <c:pt idx="505">
                  <c:v>-31.519999999999982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B-468C-84C5-FD258F54E7F5}"/>
            </c:ext>
          </c:extLst>
        </c:ser>
        <c:ser>
          <c:idx val="2"/>
          <c:order val="2"/>
          <c:tx>
            <c:strRef>
              <c:f>telefo!$C$52</c:f>
              <c:strCache>
                <c:ptCount val="1"/>
                <c:pt idx="0">
                  <c:v>TELEFO 3 3/4 PERP nc-22-TELEFO 5 7/8 PERP nc-24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telefo!$F$52:$SQ$52</c:f>
              <c:numCache>
                <c:formatCode>0</c:formatCode>
                <c:ptCount val="506"/>
                <c:pt idx="0">
                  <c:v>-11.70999999999998</c:v>
                </c:pt>
                <c:pt idx="1">
                  <c:v>-10.638000000000034</c:v>
                </c:pt>
                <c:pt idx="2">
                  <c:v>-9.4680000000000177</c:v>
                </c:pt>
                <c:pt idx="3">
                  <c:v>-9.0269999999999868</c:v>
                </c:pt>
                <c:pt idx="4">
                  <c:v>-4.6480000000000246</c:v>
                </c:pt>
                <c:pt idx="5">
                  <c:v>-3.4639999999999986</c:v>
                </c:pt>
                <c:pt idx="6">
                  <c:v>-4.1240000000000236</c:v>
                </c:pt>
                <c:pt idx="7">
                  <c:v>-9.4600000000000364</c:v>
                </c:pt>
                <c:pt idx="8">
                  <c:v>-8.4609999999999559</c:v>
                </c:pt>
                <c:pt idx="9">
                  <c:v>-6.1560000000000059</c:v>
                </c:pt>
                <c:pt idx="10">
                  <c:v>0.82499999999998863</c:v>
                </c:pt>
                <c:pt idx="11">
                  <c:v>3.0849999999999795</c:v>
                </c:pt>
                <c:pt idx="12">
                  <c:v>-1.1630000000000109</c:v>
                </c:pt>
                <c:pt idx="13">
                  <c:v>4.4370000000000118</c:v>
                </c:pt>
                <c:pt idx="14">
                  <c:v>18.166999999999973</c:v>
                </c:pt>
                <c:pt idx="15">
                  <c:v>15.694999999999993</c:v>
                </c:pt>
                <c:pt idx="16">
                  <c:v>18.494999999999948</c:v>
                </c:pt>
                <c:pt idx="17">
                  <c:v>5.2460000000000377</c:v>
                </c:pt>
                <c:pt idx="18">
                  <c:v>-7.5779999999999745</c:v>
                </c:pt>
                <c:pt idx="19">
                  <c:v>-20.218000000000018</c:v>
                </c:pt>
                <c:pt idx="20">
                  <c:v>-15.115000000000009</c:v>
                </c:pt>
                <c:pt idx="21">
                  <c:v>-10.225999999999999</c:v>
                </c:pt>
                <c:pt idx="22">
                  <c:v>-6.2679999999999723</c:v>
                </c:pt>
                <c:pt idx="23">
                  <c:v>-1.1639999999999873</c:v>
                </c:pt>
                <c:pt idx="24">
                  <c:v>1.0310000000000059</c:v>
                </c:pt>
                <c:pt idx="25">
                  <c:v>-3.6279999999999859</c:v>
                </c:pt>
                <c:pt idx="26">
                  <c:v>-16.134000000000015</c:v>
                </c:pt>
                <c:pt idx="27">
                  <c:v>-13.635000000000048</c:v>
                </c:pt>
                <c:pt idx="28">
                  <c:v>-14.858000000000004</c:v>
                </c:pt>
                <c:pt idx="29">
                  <c:v>-37.104999999999961</c:v>
                </c:pt>
                <c:pt idx="30">
                  <c:v>-16.785000000000025</c:v>
                </c:pt>
                <c:pt idx="31">
                  <c:v>-18.863</c:v>
                </c:pt>
                <c:pt idx="32">
                  <c:v>-22.134999999999991</c:v>
                </c:pt>
                <c:pt idx="33">
                  <c:v>-21.389999999999986</c:v>
                </c:pt>
                <c:pt idx="34">
                  <c:v>-19.701000000000022</c:v>
                </c:pt>
                <c:pt idx="35">
                  <c:v>-19.24799999999999</c:v>
                </c:pt>
                <c:pt idx="36">
                  <c:v>-28.091999999999985</c:v>
                </c:pt>
                <c:pt idx="37">
                  <c:v>-23.076999999999998</c:v>
                </c:pt>
                <c:pt idx="38">
                  <c:v>-33.350999999999999</c:v>
                </c:pt>
                <c:pt idx="39">
                  <c:v>-36.052999999999997</c:v>
                </c:pt>
                <c:pt idx="40">
                  <c:v>-50.119000000000028</c:v>
                </c:pt>
                <c:pt idx="41">
                  <c:v>-32.992000000000019</c:v>
                </c:pt>
                <c:pt idx="42">
                  <c:v>-9.9950000000000045</c:v>
                </c:pt>
                <c:pt idx="43">
                  <c:v>-9.1999999999999886</c:v>
                </c:pt>
                <c:pt idx="44">
                  <c:v>3.8000000000010914E-2</c:v>
                </c:pt>
                <c:pt idx="45">
                  <c:v>-22.164000000000044</c:v>
                </c:pt>
                <c:pt idx="46">
                  <c:v>-17.713000000000022</c:v>
                </c:pt>
                <c:pt idx="47">
                  <c:v>-21.915999999999997</c:v>
                </c:pt>
                <c:pt idx="48">
                  <c:v>-19.361999999999966</c:v>
                </c:pt>
                <c:pt idx="49">
                  <c:v>-17.76400000000001</c:v>
                </c:pt>
                <c:pt idx="50">
                  <c:v>-16.509999999999991</c:v>
                </c:pt>
                <c:pt idx="51">
                  <c:v>-22.013999999999953</c:v>
                </c:pt>
                <c:pt idx="52">
                  <c:v>-22.231999999999971</c:v>
                </c:pt>
                <c:pt idx="53">
                  <c:v>-23.581000000000017</c:v>
                </c:pt>
                <c:pt idx="54">
                  <c:v>-34.47199999999998</c:v>
                </c:pt>
                <c:pt idx="55">
                  <c:v>-33.314999999999998</c:v>
                </c:pt>
                <c:pt idx="56">
                  <c:v>-52.086000000000013</c:v>
                </c:pt>
                <c:pt idx="57">
                  <c:v>-65.185000000000002</c:v>
                </c:pt>
                <c:pt idx="58">
                  <c:v>-54.77800000000002</c:v>
                </c:pt>
                <c:pt idx="59">
                  <c:v>-23.745999999999981</c:v>
                </c:pt>
                <c:pt idx="60">
                  <c:v>-19.759000000000015</c:v>
                </c:pt>
                <c:pt idx="61">
                  <c:v>-5.2290000000000418</c:v>
                </c:pt>
                <c:pt idx="62">
                  <c:v>-5.6790000000000873</c:v>
                </c:pt>
                <c:pt idx="63">
                  <c:v>-9.9519999999999982</c:v>
                </c:pt>
                <c:pt idx="64">
                  <c:v>-6.5620000000000118</c:v>
                </c:pt>
                <c:pt idx="65">
                  <c:v>-11.062000000000012</c:v>
                </c:pt>
                <c:pt idx="66">
                  <c:v>-10.563999999999965</c:v>
                </c:pt>
                <c:pt idx="67">
                  <c:v>-9.9619999999999891</c:v>
                </c:pt>
                <c:pt idx="68">
                  <c:v>25.475999999999999</c:v>
                </c:pt>
                <c:pt idx="69">
                  <c:v>27.523000000000025</c:v>
                </c:pt>
                <c:pt idx="70">
                  <c:v>42.254000000000019</c:v>
                </c:pt>
                <c:pt idx="71">
                  <c:v>59.842999999999961</c:v>
                </c:pt>
                <c:pt idx="72">
                  <c:v>39.657000000000039</c:v>
                </c:pt>
                <c:pt idx="73">
                  <c:v>75.956000000000017</c:v>
                </c:pt>
                <c:pt idx="74">
                  <c:v>81.850000000000023</c:v>
                </c:pt>
                <c:pt idx="75">
                  <c:v>21.355000000000018</c:v>
                </c:pt>
                <c:pt idx="76">
                  <c:v>-17.899000000000001</c:v>
                </c:pt>
                <c:pt idx="77">
                  <c:v>-51.80800000000005</c:v>
                </c:pt>
                <c:pt idx="78">
                  <c:v>-53.634000000000015</c:v>
                </c:pt>
                <c:pt idx="79">
                  <c:v>-39.204999999999984</c:v>
                </c:pt>
                <c:pt idx="80">
                  <c:v>-38.658000000000015</c:v>
                </c:pt>
                <c:pt idx="81">
                  <c:v>-27.583000000000027</c:v>
                </c:pt>
                <c:pt idx="82">
                  <c:v>-51.447999999999979</c:v>
                </c:pt>
                <c:pt idx="83">
                  <c:v>-54.988999999999976</c:v>
                </c:pt>
                <c:pt idx="84">
                  <c:v>-51.400999999999982</c:v>
                </c:pt>
                <c:pt idx="85">
                  <c:v>-50.361999999999995</c:v>
                </c:pt>
                <c:pt idx="86">
                  <c:v>-57.125999999999976</c:v>
                </c:pt>
                <c:pt idx="87">
                  <c:v>-56.986999999999995</c:v>
                </c:pt>
                <c:pt idx="88">
                  <c:v>-68.50800000000001</c:v>
                </c:pt>
                <c:pt idx="89">
                  <c:v>-59.552999999999997</c:v>
                </c:pt>
                <c:pt idx="90">
                  <c:v>-59.396999999999991</c:v>
                </c:pt>
                <c:pt idx="91">
                  <c:v>-59.876999999999981</c:v>
                </c:pt>
                <c:pt idx="92">
                  <c:v>-57.372</c:v>
                </c:pt>
                <c:pt idx="93">
                  <c:v>-57.871999999999986</c:v>
                </c:pt>
                <c:pt idx="94">
                  <c:v>-58.685000000000002</c:v>
                </c:pt>
                <c:pt idx="95">
                  <c:v>-59.177000000000021</c:v>
                </c:pt>
                <c:pt idx="96">
                  <c:v>-58.494</c:v>
                </c:pt>
                <c:pt idx="97">
                  <c:v>-57.639999999999986</c:v>
                </c:pt>
                <c:pt idx="98">
                  <c:v>-55.564999999999998</c:v>
                </c:pt>
                <c:pt idx="99">
                  <c:v>-53.951000000000022</c:v>
                </c:pt>
                <c:pt idx="100">
                  <c:v>-56.931000000000012</c:v>
                </c:pt>
                <c:pt idx="101">
                  <c:v>-57.28</c:v>
                </c:pt>
                <c:pt idx="102">
                  <c:v>-59.207999999999998</c:v>
                </c:pt>
                <c:pt idx="103">
                  <c:v>-60.27600000000001</c:v>
                </c:pt>
                <c:pt idx="104">
                  <c:v>-60.19</c:v>
                </c:pt>
                <c:pt idx="105">
                  <c:v>-63.233000000000004</c:v>
                </c:pt>
                <c:pt idx="106">
                  <c:v>-67.139999999999986</c:v>
                </c:pt>
                <c:pt idx="107">
                  <c:v>-67.03</c:v>
                </c:pt>
                <c:pt idx="108">
                  <c:v>-66.387999999999977</c:v>
                </c:pt>
                <c:pt idx="109">
                  <c:v>-63.850999999999999</c:v>
                </c:pt>
                <c:pt idx="110">
                  <c:v>-64.300999999999988</c:v>
                </c:pt>
                <c:pt idx="111">
                  <c:v>-58.957999999999998</c:v>
                </c:pt>
                <c:pt idx="112">
                  <c:v>-54.825999999999993</c:v>
                </c:pt>
                <c:pt idx="113">
                  <c:v>-51.445999999999998</c:v>
                </c:pt>
                <c:pt idx="114">
                  <c:v>-48.823000000000008</c:v>
                </c:pt>
                <c:pt idx="115">
                  <c:v>-48.155000000000001</c:v>
                </c:pt>
                <c:pt idx="116">
                  <c:v>-47.757000000000005</c:v>
                </c:pt>
                <c:pt idx="117">
                  <c:v>-49.100999999999999</c:v>
                </c:pt>
                <c:pt idx="118">
                  <c:v>-53.215000000000003</c:v>
                </c:pt>
                <c:pt idx="119">
                  <c:v>-55.139999999999986</c:v>
                </c:pt>
                <c:pt idx="120">
                  <c:v>-52.132000000000005</c:v>
                </c:pt>
                <c:pt idx="121">
                  <c:v>-53.97399999999999</c:v>
                </c:pt>
                <c:pt idx="122">
                  <c:v>-54.522999999999996</c:v>
                </c:pt>
                <c:pt idx="123">
                  <c:v>-55.032000000000011</c:v>
                </c:pt>
                <c:pt idx="124">
                  <c:v>-56.241000000000014</c:v>
                </c:pt>
                <c:pt idx="125">
                  <c:v>-59.125999999999976</c:v>
                </c:pt>
                <c:pt idx="126">
                  <c:v>-53.817000000000007</c:v>
                </c:pt>
                <c:pt idx="127">
                  <c:v>-51.030999999999977</c:v>
                </c:pt>
                <c:pt idx="128">
                  <c:v>-47.66500000000002</c:v>
                </c:pt>
                <c:pt idx="129">
                  <c:v>-45.284999999999997</c:v>
                </c:pt>
                <c:pt idx="130">
                  <c:v>-43.01400000000001</c:v>
                </c:pt>
                <c:pt idx="131">
                  <c:v>-43.065999999999974</c:v>
                </c:pt>
                <c:pt idx="132">
                  <c:v>-44.896999999999991</c:v>
                </c:pt>
                <c:pt idx="133">
                  <c:v>-43.498999999999995</c:v>
                </c:pt>
                <c:pt idx="134">
                  <c:v>-45.84699999999998</c:v>
                </c:pt>
                <c:pt idx="135">
                  <c:v>-46.390999999999991</c:v>
                </c:pt>
                <c:pt idx="136">
                  <c:v>-45.042000000000002</c:v>
                </c:pt>
                <c:pt idx="137">
                  <c:v>-44.163999999999987</c:v>
                </c:pt>
                <c:pt idx="138">
                  <c:v>-47.324999999999989</c:v>
                </c:pt>
                <c:pt idx="139">
                  <c:v>-48.619</c:v>
                </c:pt>
                <c:pt idx="140">
                  <c:v>-50.216999999999985</c:v>
                </c:pt>
                <c:pt idx="141">
                  <c:v>-51.158999999999992</c:v>
                </c:pt>
                <c:pt idx="142">
                  <c:v>-51.336999999999989</c:v>
                </c:pt>
                <c:pt idx="143">
                  <c:v>-52.363</c:v>
                </c:pt>
                <c:pt idx="144">
                  <c:v>-52.516999999999996</c:v>
                </c:pt>
                <c:pt idx="145">
                  <c:v>-56.984000000000009</c:v>
                </c:pt>
                <c:pt idx="146">
                  <c:v>-55.245999999999981</c:v>
                </c:pt>
                <c:pt idx="147">
                  <c:v>-55.300999999999988</c:v>
                </c:pt>
                <c:pt idx="148">
                  <c:v>-51.079999999999984</c:v>
                </c:pt>
                <c:pt idx="149">
                  <c:v>-55.935000000000002</c:v>
                </c:pt>
                <c:pt idx="150">
                  <c:v>-57.27600000000001</c:v>
                </c:pt>
                <c:pt idx="151">
                  <c:v>-65.396999999999991</c:v>
                </c:pt>
                <c:pt idx="152">
                  <c:v>-67.525000000000006</c:v>
                </c:pt>
                <c:pt idx="153">
                  <c:v>-74.656999999999982</c:v>
                </c:pt>
                <c:pt idx="154">
                  <c:v>-77.425999999999988</c:v>
                </c:pt>
                <c:pt idx="155">
                  <c:v>-78.979000000000013</c:v>
                </c:pt>
                <c:pt idx="156">
                  <c:v>-77.920999999999992</c:v>
                </c:pt>
                <c:pt idx="157">
                  <c:v>-75.74199999999999</c:v>
                </c:pt>
                <c:pt idx="158">
                  <c:v>-75.134999999999991</c:v>
                </c:pt>
                <c:pt idx="159">
                  <c:v>-76.73599999999999</c:v>
                </c:pt>
                <c:pt idx="160">
                  <c:v>-74.689000000000021</c:v>
                </c:pt>
                <c:pt idx="161">
                  <c:v>-74.212000000000018</c:v>
                </c:pt>
                <c:pt idx="162">
                  <c:v>-71.930000000000007</c:v>
                </c:pt>
                <c:pt idx="163">
                  <c:v>-70.920999999999992</c:v>
                </c:pt>
                <c:pt idx="164">
                  <c:v>-73.093999999999994</c:v>
                </c:pt>
                <c:pt idx="165">
                  <c:v>-67.185999999999979</c:v>
                </c:pt>
                <c:pt idx="166">
                  <c:v>-67.524000000000001</c:v>
                </c:pt>
                <c:pt idx="167">
                  <c:v>-67.878999999999991</c:v>
                </c:pt>
                <c:pt idx="168">
                  <c:v>-69.555000000000007</c:v>
                </c:pt>
                <c:pt idx="169">
                  <c:v>-71.183999999999997</c:v>
                </c:pt>
                <c:pt idx="170">
                  <c:v>-70.206999999999994</c:v>
                </c:pt>
                <c:pt idx="171">
                  <c:v>-51.847000000000008</c:v>
                </c:pt>
                <c:pt idx="172">
                  <c:v>-66.941999999999979</c:v>
                </c:pt>
                <c:pt idx="173">
                  <c:v>-68.716999999999985</c:v>
                </c:pt>
                <c:pt idx="174">
                  <c:v>-69.637999999999977</c:v>
                </c:pt>
                <c:pt idx="175">
                  <c:v>-71.792000000000002</c:v>
                </c:pt>
                <c:pt idx="176">
                  <c:v>-71.933000000000021</c:v>
                </c:pt>
                <c:pt idx="177">
                  <c:v>-71.042000000000002</c:v>
                </c:pt>
                <c:pt idx="178">
                  <c:v>-73.010999999999996</c:v>
                </c:pt>
                <c:pt idx="179">
                  <c:v>-74.768000000000001</c:v>
                </c:pt>
                <c:pt idx="180">
                  <c:v>-73.873999999999995</c:v>
                </c:pt>
                <c:pt idx="181">
                  <c:v>-75.036000000000001</c:v>
                </c:pt>
                <c:pt idx="182">
                  <c:v>-74.710000000000008</c:v>
                </c:pt>
                <c:pt idx="183">
                  <c:v>-75.300999999999988</c:v>
                </c:pt>
                <c:pt idx="184">
                  <c:v>-73.405000000000001</c:v>
                </c:pt>
                <c:pt idx="185">
                  <c:v>-74.293000000000006</c:v>
                </c:pt>
                <c:pt idx="186">
                  <c:v>-73.031999999999982</c:v>
                </c:pt>
                <c:pt idx="187">
                  <c:v>-73.686999999999983</c:v>
                </c:pt>
                <c:pt idx="188">
                  <c:v>-73.823999999999984</c:v>
                </c:pt>
                <c:pt idx="189">
                  <c:v>-72.634000000000015</c:v>
                </c:pt>
                <c:pt idx="190">
                  <c:v>-74.010999999999996</c:v>
                </c:pt>
                <c:pt idx="191">
                  <c:v>-76.132000000000005</c:v>
                </c:pt>
                <c:pt idx="192">
                  <c:v>-81.351999999999975</c:v>
                </c:pt>
                <c:pt idx="193">
                  <c:v>-82.246000000000009</c:v>
                </c:pt>
                <c:pt idx="194">
                  <c:v>-80.942999999999984</c:v>
                </c:pt>
                <c:pt idx="195">
                  <c:v>-81.62700000000001</c:v>
                </c:pt>
                <c:pt idx="196">
                  <c:v>-80.121999999999986</c:v>
                </c:pt>
                <c:pt idx="197">
                  <c:v>-80.079000000000008</c:v>
                </c:pt>
                <c:pt idx="198">
                  <c:v>-79.224000000000018</c:v>
                </c:pt>
                <c:pt idx="199">
                  <c:v>-74.716999999999985</c:v>
                </c:pt>
                <c:pt idx="200">
                  <c:v>-70.178999999999974</c:v>
                </c:pt>
                <c:pt idx="201">
                  <c:v>-68.806000000000012</c:v>
                </c:pt>
                <c:pt idx="202">
                  <c:v>-68.548000000000002</c:v>
                </c:pt>
                <c:pt idx="203">
                  <c:v>-72.735000000000014</c:v>
                </c:pt>
                <c:pt idx="204">
                  <c:v>-74.664999999999992</c:v>
                </c:pt>
                <c:pt idx="205">
                  <c:v>-74.848000000000013</c:v>
                </c:pt>
                <c:pt idx="206">
                  <c:v>-71.818000000000012</c:v>
                </c:pt>
                <c:pt idx="207">
                  <c:v>-71.211999999999989</c:v>
                </c:pt>
                <c:pt idx="208">
                  <c:v>-69.358000000000004</c:v>
                </c:pt>
                <c:pt idx="209">
                  <c:v>-69.878999999999991</c:v>
                </c:pt>
                <c:pt idx="210">
                  <c:v>-71.643000000000001</c:v>
                </c:pt>
                <c:pt idx="211">
                  <c:v>-72.570999999999998</c:v>
                </c:pt>
                <c:pt idx="212">
                  <c:v>-70.61699999999999</c:v>
                </c:pt>
                <c:pt idx="213">
                  <c:v>-73.926000000000016</c:v>
                </c:pt>
                <c:pt idx="214">
                  <c:v>-74.63</c:v>
                </c:pt>
                <c:pt idx="215">
                  <c:v>-75.316000000000003</c:v>
                </c:pt>
                <c:pt idx="216">
                  <c:v>-80.002999999999986</c:v>
                </c:pt>
                <c:pt idx="217">
                  <c:v>-80.63900000000001</c:v>
                </c:pt>
                <c:pt idx="218">
                  <c:v>-79.733000000000004</c:v>
                </c:pt>
                <c:pt idx="219">
                  <c:v>-81.106000000000023</c:v>
                </c:pt>
                <c:pt idx="220">
                  <c:v>-82.257999999999981</c:v>
                </c:pt>
                <c:pt idx="221">
                  <c:v>-76.669999999999987</c:v>
                </c:pt>
                <c:pt idx="222">
                  <c:v>-80.396000000000015</c:v>
                </c:pt>
                <c:pt idx="223">
                  <c:v>-74.101000000000028</c:v>
                </c:pt>
                <c:pt idx="224">
                  <c:v>-72.230000000000018</c:v>
                </c:pt>
                <c:pt idx="225">
                  <c:v>-70.821999999999974</c:v>
                </c:pt>
                <c:pt idx="226">
                  <c:v>-76.669999999999987</c:v>
                </c:pt>
                <c:pt idx="227">
                  <c:v>-69.52000000000001</c:v>
                </c:pt>
                <c:pt idx="228">
                  <c:v>-55.399999999999977</c:v>
                </c:pt>
                <c:pt idx="229">
                  <c:v>-69.920999999999992</c:v>
                </c:pt>
                <c:pt idx="230">
                  <c:v>-74.506</c:v>
                </c:pt>
                <c:pt idx="231">
                  <c:v>-72.293999999999983</c:v>
                </c:pt>
                <c:pt idx="232">
                  <c:v>-74.713000000000022</c:v>
                </c:pt>
                <c:pt idx="233">
                  <c:v>-77.247000000000014</c:v>
                </c:pt>
                <c:pt idx="234">
                  <c:v>-72.364000000000033</c:v>
                </c:pt>
                <c:pt idx="235">
                  <c:v>-67.124000000000024</c:v>
                </c:pt>
                <c:pt idx="236">
                  <c:v>-68.51400000000001</c:v>
                </c:pt>
                <c:pt idx="237">
                  <c:v>-66.882000000000005</c:v>
                </c:pt>
                <c:pt idx="238">
                  <c:v>-66.009999999999991</c:v>
                </c:pt>
                <c:pt idx="239">
                  <c:v>-60.032999999999987</c:v>
                </c:pt>
                <c:pt idx="240">
                  <c:v>-58.791000000000025</c:v>
                </c:pt>
                <c:pt idx="241">
                  <c:v>-55.688000000000017</c:v>
                </c:pt>
                <c:pt idx="242">
                  <c:v>-46.323000000000008</c:v>
                </c:pt>
                <c:pt idx="243">
                  <c:v>-42.62700000000001</c:v>
                </c:pt>
                <c:pt idx="244">
                  <c:v>-39.936000000000007</c:v>
                </c:pt>
                <c:pt idx="245">
                  <c:v>-41.834000000000003</c:v>
                </c:pt>
                <c:pt idx="246">
                  <c:v>-43.570999999999998</c:v>
                </c:pt>
                <c:pt idx="247">
                  <c:v>-39.308999999999997</c:v>
                </c:pt>
                <c:pt idx="248">
                  <c:v>-38.329000000000008</c:v>
                </c:pt>
                <c:pt idx="249">
                  <c:v>-38.296999999999997</c:v>
                </c:pt>
                <c:pt idx="250">
                  <c:v>-39.012999999999977</c:v>
                </c:pt>
                <c:pt idx="251">
                  <c:v>-43.629999999999995</c:v>
                </c:pt>
                <c:pt idx="252">
                  <c:v>-48.905000000000001</c:v>
                </c:pt>
                <c:pt idx="253">
                  <c:v>-44.957999999999998</c:v>
                </c:pt>
                <c:pt idx="254">
                  <c:v>-42.74799999999999</c:v>
                </c:pt>
                <c:pt idx="255">
                  <c:v>-43.542000000000002</c:v>
                </c:pt>
                <c:pt idx="256">
                  <c:v>-46.049000000000007</c:v>
                </c:pt>
                <c:pt idx="257">
                  <c:v>-49.838999999999999</c:v>
                </c:pt>
                <c:pt idx="258">
                  <c:v>-55.057999999999993</c:v>
                </c:pt>
                <c:pt idx="259">
                  <c:v>-60.944999999999993</c:v>
                </c:pt>
                <c:pt idx="260">
                  <c:v>-61.756</c:v>
                </c:pt>
                <c:pt idx="261">
                  <c:v>-61.079000000000036</c:v>
                </c:pt>
                <c:pt idx="262">
                  <c:v>-62.111000000000018</c:v>
                </c:pt>
                <c:pt idx="263">
                  <c:v>-60.102000000000004</c:v>
                </c:pt>
                <c:pt idx="264">
                  <c:v>-55.865000000000009</c:v>
                </c:pt>
                <c:pt idx="265">
                  <c:v>-57.381999999999977</c:v>
                </c:pt>
                <c:pt idx="266">
                  <c:v>-60.378999999999991</c:v>
                </c:pt>
                <c:pt idx="267">
                  <c:v>-65.369</c:v>
                </c:pt>
                <c:pt idx="268">
                  <c:v>-67.532999999999987</c:v>
                </c:pt>
                <c:pt idx="269">
                  <c:v>-65.048999999999978</c:v>
                </c:pt>
                <c:pt idx="270">
                  <c:v>-67.667999999999978</c:v>
                </c:pt>
                <c:pt idx="271">
                  <c:v>-66.411000000000001</c:v>
                </c:pt>
                <c:pt idx="272">
                  <c:v>-69.07699999999997</c:v>
                </c:pt>
                <c:pt idx="273">
                  <c:v>-73.337000000000018</c:v>
                </c:pt>
                <c:pt idx="274">
                  <c:v>-66.640000000000015</c:v>
                </c:pt>
                <c:pt idx="275">
                  <c:v>-66.338999999999999</c:v>
                </c:pt>
                <c:pt idx="276">
                  <c:v>-65.198999999999984</c:v>
                </c:pt>
                <c:pt idx="277">
                  <c:v>-68.989000000000033</c:v>
                </c:pt>
                <c:pt idx="278">
                  <c:v>-67.920000000000016</c:v>
                </c:pt>
                <c:pt idx="279">
                  <c:v>-66.053999999999974</c:v>
                </c:pt>
                <c:pt idx="280">
                  <c:v>-67.92900000000003</c:v>
                </c:pt>
                <c:pt idx="281">
                  <c:v>-61.738</c:v>
                </c:pt>
                <c:pt idx="282">
                  <c:v>-59.829999999999984</c:v>
                </c:pt>
                <c:pt idx="283">
                  <c:v>-60.519000000000005</c:v>
                </c:pt>
                <c:pt idx="284">
                  <c:v>-57.399000000000001</c:v>
                </c:pt>
                <c:pt idx="285">
                  <c:v>-58</c:v>
                </c:pt>
                <c:pt idx="286">
                  <c:v>-55.524000000000001</c:v>
                </c:pt>
                <c:pt idx="287">
                  <c:v>-49.562999999999988</c:v>
                </c:pt>
                <c:pt idx="288">
                  <c:v>-50.403999999999996</c:v>
                </c:pt>
                <c:pt idx="289">
                  <c:v>-52.363999999999976</c:v>
                </c:pt>
                <c:pt idx="290">
                  <c:v>-53.825999999999965</c:v>
                </c:pt>
                <c:pt idx="291">
                  <c:v>-53.033000000000015</c:v>
                </c:pt>
                <c:pt idx="292">
                  <c:v>-53.613</c:v>
                </c:pt>
                <c:pt idx="293">
                  <c:v>-52.593999999999994</c:v>
                </c:pt>
                <c:pt idx="294">
                  <c:v>-52.327999999999975</c:v>
                </c:pt>
                <c:pt idx="295">
                  <c:v>-50.035000000000025</c:v>
                </c:pt>
                <c:pt idx="296">
                  <c:v>-49.786000000000001</c:v>
                </c:pt>
                <c:pt idx="297">
                  <c:v>-64.736999999999995</c:v>
                </c:pt>
                <c:pt idx="298">
                  <c:v>-69.33499999999998</c:v>
                </c:pt>
                <c:pt idx="299">
                  <c:v>-68.169999999999987</c:v>
                </c:pt>
                <c:pt idx="300">
                  <c:v>-70.058999999999997</c:v>
                </c:pt>
                <c:pt idx="301">
                  <c:v>-70.268000000000001</c:v>
                </c:pt>
                <c:pt idx="302">
                  <c:v>-73.289999999999992</c:v>
                </c:pt>
                <c:pt idx="303">
                  <c:v>-72.051999999999992</c:v>
                </c:pt>
                <c:pt idx="304">
                  <c:v>-78.166999999999973</c:v>
                </c:pt>
                <c:pt idx="305">
                  <c:v>-74.124000000000024</c:v>
                </c:pt>
                <c:pt idx="306">
                  <c:v>-70.287000000000006</c:v>
                </c:pt>
                <c:pt idx="307">
                  <c:v>-67.176999999999992</c:v>
                </c:pt>
                <c:pt idx="308">
                  <c:v>-70.884999999999991</c:v>
                </c:pt>
                <c:pt idx="309">
                  <c:v>-75.053999999999974</c:v>
                </c:pt>
                <c:pt idx="310">
                  <c:v>-73.40100000000001</c:v>
                </c:pt>
                <c:pt idx="311">
                  <c:v>-73.524000000000029</c:v>
                </c:pt>
                <c:pt idx="312">
                  <c:v>-76.171999999999997</c:v>
                </c:pt>
                <c:pt idx="313">
                  <c:v>-76.88</c:v>
                </c:pt>
                <c:pt idx="314">
                  <c:v>-77.035000000000025</c:v>
                </c:pt>
                <c:pt idx="315">
                  <c:v>-77.088999999999999</c:v>
                </c:pt>
                <c:pt idx="316">
                  <c:v>-80.248999999999995</c:v>
                </c:pt>
                <c:pt idx="317">
                  <c:v>-80.370000000000033</c:v>
                </c:pt>
                <c:pt idx="318">
                  <c:v>-82.749999999999972</c:v>
                </c:pt>
                <c:pt idx="319">
                  <c:v>-85.686999999999983</c:v>
                </c:pt>
                <c:pt idx="320">
                  <c:v>-88.352000000000004</c:v>
                </c:pt>
                <c:pt idx="321">
                  <c:v>-88.154999999999973</c:v>
                </c:pt>
                <c:pt idx="322">
                  <c:v>-88.703000000000003</c:v>
                </c:pt>
                <c:pt idx="323">
                  <c:v>-87.343000000000018</c:v>
                </c:pt>
                <c:pt idx="324">
                  <c:v>-83.367999999999995</c:v>
                </c:pt>
                <c:pt idx="325">
                  <c:v>-77.980000000000018</c:v>
                </c:pt>
                <c:pt idx="326">
                  <c:v>-80.461000000000013</c:v>
                </c:pt>
                <c:pt idx="327">
                  <c:v>-78.555000000000007</c:v>
                </c:pt>
                <c:pt idx="328">
                  <c:v>-73.73399999999998</c:v>
                </c:pt>
                <c:pt idx="329">
                  <c:v>-75.214999999999975</c:v>
                </c:pt>
                <c:pt idx="330">
                  <c:v>-73.511000000000024</c:v>
                </c:pt>
                <c:pt idx="331">
                  <c:v>-74.576999999999998</c:v>
                </c:pt>
                <c:pt idx="332">
                  <c:v>-75.043000000000006</c:v>
                </c:pt>
                <c:pt idx="333">
                  <c:v>-84.26400000000001</c:v>
                </c:pt>
                <c:pt idx="334">
                  <c:v>-82.379000000000019</c:v>
                </c:pt>
                <c:pt idx="335">
                  <c:v>-75.734999999999957</c:v>
                </c:pt>
                <c:pt idx="336">
                  <c:v>-77.312000000000012</c:v>
                </c:pt>
                <c:pt idx="337">
                  <c:v>-79.062999999999988</c:v>
                </c:pt>
                <c:pt idx="338">
                  <c:v>-77.76400000000001</c:v>
                </c:pt>
                <c:pt idx="339">
                  <c:v>-64.338999999999999</c:v>
                </c:pt>
                <c:pt idx="340">
                  <c:v>-59.805999999999983</c:v>
                </c:pt>
                <c:pt idx="341">
                  <c:v>-63.173999999999978</c:v>
                </c:pt>
                <c:pt idx="342">
                  <c:v>-67.513999999999982</c:v>
                </c:pt>
                <c:pt idx="343">
                  <c:v>-70.203000000000003</c:v>
                </c:pt>
                <c:pt idx="344">
                  <c:v>-70.54200000000003</c:v>
                </c:pt>
                <c:pt idx="345">
                  <c:v>-64.186000000000035</c:v>
                </c:pt>
                <c:pt idx="346">
                  <c:v>-64.259000000000015</c:v>
                </c:pt>
                <c:pt idx="347">
                  <c:v>-66.744000000000028</c:v>
                </c:pt>
                <c:pt idx="348">
                  <c:v>-69.59899999999999</c:v>
                </c:pt>
                <c:pt idx="349">
                  <c:v>-66.072000000000003</c:v>
                </c:pt>
                <c:pt idx="350">
                  <c:v>-65.634999999999991</c:v>
                </c:pt>
                <c:pt idx="351">
                  <c:v>-60.781000000000006</c:v>
                </c:pt>
                <c:pt idx="352">
                  <c:v>-65.254999999999995</c:v>
                </c:pt>
                <c:pt idx="353">
                  <c:v>-66.364999999999952</c:v>
                </c:pt>
                <c:pt idx="354">
                  <c:v>-69.800000000000011</c:v>
                </c:pt>
                <c:pt idx="355">
                  <c:v>-74.98599999999999</c:v>
                </c:pt>
                <c:pt idx="356">
                  <c:v>-79.009000000000015</c:v>
                </c:pt>
                <c:pt idx="357">
                  <c:v>-79.750999999999976</c:v>
                </c:pt>
                <c:pt idx="358">
                  <c:v>-84.426000000000045</c:v>
                </c:pt>
                <c:pt idx="359">
                  <c:v>-81.786000000000001</c:v>
                </c:pt>
                <c:pt idx="360">
                  <c:v>-75.543000000000006</c:v>
                </c:pt>
                <c:pt idx="361">
                  <c:v>-72.230999999999995</c:v>
                </c:pt>
                <c:pt idx="362">
                  <c:v>-68.229999999999961</c:v>
                </c:pt>
                <c:pt idx="363">
                  <c:v>-66.962999999999965</c:v>
                </c:pt>
                <c:pt idx="364">
                  <c:v>-74.767999999999972</c:v>
                </c:pt>
                <c:pt idx="365">
                  <c:v>-74.002999999999986</c:v>
                </c:pt>
                <c:pt idx="366">
                  <c:v>-78.75</c:v>
                </c:pt>
                <c:pt idx="367">
                  <c:v>-82.270000000000039</c:v>
                </c:pt>
                <c:pt idx="368">
                  <c:v>-83.406999999999982</c:v>
                </c:pt>
                <c:pt idx="369">
                  <c:v>-83.895000000000039</c:v>
                </c:pt>
                <c:pt idx="370">
                  <c:v>-87.247000000000014</c:v>
                </c:pt>
                <c:pt idx="371">
                  <c:v>-86.259999999999991</c:v>
                </c:pt>
                <c:pt idx="372">
                  <c:v>-80.66900000000004</c:v>
                </c:pt>
                <c:pt idx="373">
                  <c:v>-81.086000000000013</c:v>
                </c:pt>
                <c:pt idx="374">
                  <c:v>-81.361999999999966</c:v>
                </c:pt>
                <c:pt idx="375">
                  <c:v>-81.937000000000012</c:v>
                </c:pt>
                <c:pt idx="376">
                  <c:v>-80.685999999999979</c:v>
                </c:pt>
                <c:pt idx="377">
                  <c:v>-75.863</c:v>
                </c:pt>
                <c:pt idx="378">
                  <c:v>-75.108000000000004</c:v>
                </c:pt>
                <c:pt idx="379">
                  <c:v>-67.562000000000012</c:v>
                </c:pt>
                <c:pt idx="380">
                  <c:v>-61.671999999999969</c:v>
                </c:pt>
                <c:pt idx="381">
                  <c:v>-60.906000000000006</c:v>
                </c:pt>
                <c:pt idx="382">
                  <c:v>-62.654999999999973</c:v>
                </c:pt>
                <c:pt idx="383">
                  <c:v>-68.935999999999979</c:v>
                </c:pt>
                <c:pt idx="384">
                  <c:v>-68.450999999999965</c:v>
                </c:pt>
                <c:pt idx="385">
                  <c:v>-68.225000000000023</c:v>
                </c:pt>
                <c:pt idx="386">
                  <c:v>-68.561999999999955</c:v>
                </c:pt>
                <c:pt idx="387">
                  <c:v>-65.962999999999965</c:v>
                </c:pt>
                <c:pt idx="388">
                  <c:v>-69.875999999999976</c:v>
                </c:pt>
                <c:pt idx="389">
                  <c:v>-66.512999999999977</c:v>
                </c:pt>
                <c:pt idx="390">
                  <c:v>-65.601999999999975</c:v>
                </c:pt>
                <c:pt idx="391">
                  <c:v>-63.415999999999997</c:v>
                </c:pt>
                <c:pt idx="392">
                  <c:v>-61.987000000000023</c:v>
                </c:pt>
                <c:pt idx="393">
                  <c:v>-59.476999999999975</c:v>
                </c:pt>
                <c:pt idx="394">
                  <c:v>-57.74799999999999</c:v>
                </c:pt>
                <c:pt idx="395">
                  <c:v>-56.761000000000024</c:v>
                </c:pt>
                <c:pt idx="396">
                  <c:v>-54.049000000000035</c:v>
                </c:pt>
                <c:pt idx="397">
                  <c:v>-51.400000000000034</c:v>
                </c:pt>
                <c:pt idx="398">
                  <c:v>-53.56800000000004</c:v>
                </c:pt>
                <c:pt idx="399">
                  <c:v>-50.471000000000004</c:v>
                </c:pt>
                <c:pt idx="400">
                  <c:v>-44.706999999999994</c:v>
                </c:pt>
                <c:pt idx="401">
                  <c:v>-48.98399999999998</c:v>
                </c:pt>
                <c:pt idx="402">
                  <c:v>-49.836000000000013</c:v>
                </c:pt>
                <c:pt idx="403">
                  <c:v>-40.478999999999985</c:v>
                </c:pt>
                <c:pt idx="404">
                  <c:v>-47.130999999999972</c:v>
                </c:pt>
                <c:pt idx="405">
                  <c:v>-48.406000000000006</c:v>
                </c:pt>
                <c:pt idx="406">
                  <c:v>-49.550000000000011</c:v>
                </c:pt>
                <c:pt idx="407">
                  <c:v>-53.567000000000007</c:v>
                </c:pt>
                <c:pt idx="408">
                  <c:v>-45.876000000000033</c:v>
                </c:pt>
                <c:pt idx="409">
                  <c:v>-40.61099999999999</c:v>
                </c:pt>
                <c:pt idx="410">
                  <c:v>-41</c:v>
                </c:pt>
                <c:pt idx="411">
                  <c:v>-33.171999999999969</c:v>
                </c:pt>
                <c:pt idx="412">
                  <c:v>-38.656999999999982</c:v>
                </c:pt>
                <c:pt idx="413">
                  <c:v>-41.378999999999962</c:v>
                </c:pt>
                <c:pt idx="414">
                  <c:v>-45.349999999999966</c:v>
                </c:pt>
                <c:pt idx="415">
                  <c:v>-47.435000000000002</c:v>
                </c:pt>
                <c:pt idx="416">
                  <c:v>-51.661999999999978</c:v>
                </c:pt>
                <c:pt idx="417">
                  <c:v>-51.977000000000032</c:v>
                </c:pt>
                <c:pt idx="418">
                  <c:v>-53.170999999999992</c:v>
                </c:pt>
                <c:pt idx="419">
                  <c:v>-57.625999999999976</c:v>
                </c:pt>
                <c:pt idx="420">
                  <c:v>-59.211999999999989</c:v>
                </c:pt>
                <c:pt idx="421">
                  <c:v>-50.605000000000018</c:v>
                </c:pt>
                <c:pt idx="422">
                  <c:v>-48.255000000000052</c:v>
                </c:pt>
                <c:pt idx="423">
                  <c:v>-47.274000000000001</c:v>
                </c:pt>
                <c:pt idx="424">
                  <c:v>-46.874000000000024</c:v>
                </c:pt>
                <c:pt idx="425">
                  <c:v>-39.566000000000031</c:v>
                </c:pt>
                <c:pt idx="426">
                  <c:v>-36.84899999999999</c:v>
                </c:pt>
                <c:pt idx="427">
                  <c:v>-36.519999999999982</c:v>
                </c:pt>
                <c:pt idx="428">
                  <c:v>-34.944999999999993</c:v>
                </c:pt>
                <c:pt idx="429">
                  <c:v>-39.762</c:v>
                </c:pt>
                <c:pt idx="430">
                  <c:v>-38.025999999999954</c:v>
                </c:pt>
                <c:pt idx="431">
                  <c:v>-37.519999999999982</c:v>
                </c:pt>
                <c:pt idx="432">
                  <c:v>-36.729000000000042</c:v>
                </c:pt>
                <c:pt idx="433">
                  <c:v>-34.861999999999966</c:v>
                </c:pt>
                <c:pt idx="434">
                  <c:v>-40.567000000000007</c:v>
                </c:pt>
                <c:pt idx="435">
                  <c:v>-39.69599999999997</c:v>
                </c:pt>
                <c:pt idx="436">
                  <c:v>-32.038999999999987</c:v>
                </c:pt>
                <c:pt idx="437">
                  <c:v>-29.600000000000023</c:v>
                </c:pt>
                <c:pt idx="438">
                  <c:v>-26.767999999999972</c:v>
                </c:pt>
                <c:pt idx="439">
                  <c:v>-24.432999999999993</c:v>
                </c:pt>
                <c:pt idx="440">
                  <c:v>-27.574000000000012</c:v>
                </c:pt>
                <c:pt idx="441">
                  <c:v>-28.007999999999981</c:v>
                </c:pt>
                <c:pt idx="442">
                  <c:v>-28.782000000000039</c:v>
                </c:pt>
                <c:pt idx="443">
                  <c:v>-33.171999999999969</c:v>
                </c:pt>
                <c:pt idx="444">
                  <c:v>-36.062000000000012</c:v>
                </c:pt>
                <c:pt idx="445">
                  <c:v>-35.230999999999995</c:v>
                </c:pt>
                <c:pt idx="446">
                  <c:v>-38.322000000000003</c:v>
                </c:pt>
                <c:pt idx="447">
                  <c:v>-39.158999999999992</c:v>
                </c:pt>
                <c:pt idx="448">
                  <c:v>-42.248999999999967</c:v>
                </c:pt>
                <c:pt idx="449">
                  <c:v>-46.113</c:v>
                </c:pt>
                <c:pt idx="450">
                  <c:v>-48.197000000000003</c:v>
                </c:pt>
                <c:pt idx="451">
                  <c:v>-39.055000000000007</c:v>
                </c:pt>
                <c:pt idx="452">
                  <c:v>-40.267999999999972</c:v>
                </c:pt>
                <c:pt idx="453">
                  <c:v>-40.881000000000029</c:v>
                </c:pt>
                <c:pt idx="454">
                  <c:v>-38.614000000000033</c:v>
                </c:pt>
                <c:pt idx="455">
                  <c:v>-38.79200000000003</c:v>
                </c:pt>
                <c:pt idx="456">
                  <c:v>-40.84699999999998</c:v>
                </c:pt>
                <c:pt idx="457">
                  <c:v>-45.136000000000024</c:v>
                </c:pt>
                <c:pt idx="458">
                  <c:v>-47.675000000000011</c:v>
                </c:pt>
                <c:pt idx="459">
                  <c:v>-53.222999999999956</c:v>
                </c:pt>
                <c:pt idx="460">
                  <c:v>-54.251000000000033</c:v>
                </c:pt>
                <c:pt idx="461">
                  <c:v>-53.61099999999999</c:v>
                </c:pt>
                <c:pt idx="462">
                  <c:v>-53.473000000000013</c:v>
                </c:pt>
                <c:pt idx="463">
                  <c:v>-54.333999999999946</c:v>
                </c:pt>
                <c:pt idx="464">
                  <c:v>-55.21999999999997</c:v>
                </c:pt>
                <c:pt idx="465">
                  <c:v>-55.436999999999955</c:v>
                </c:pt>
                <c:pt idx="466">
                  <c:v>-54.363</c:v>
                </c:pt>
                <c:pt idx="467">
                  <c:v>-56.927000000000021</c:v>
                </c:pt>
                <c:pt idx="468">
                  <c:v>-59.410000000000025</c:v>
                </c:pt>
                <c:pt idx="469">
                  <c:v>-59.85899999999998</c:v>
                </c:pt>
                <c:pt idx="470">
                  <c:v>-58.524000000000001</c:v>
                </c:pt>
                <c:pt idx="471">
                  <c:v>-59.006000000000029</c:v>
                </c:pt>
                <c:pt idx="472">
                  <c:v>-53.216999999999985</c:v>
                </c:pt>
                <c:pt idx="473">
                  <c:v>-59.52600000000001</c:v>
                </c:pt>
                <c:pt idx="474">
                  <c:v>-57.262</c:v>
                </c:pt>
                <c:pt idx="475">
                  <c:v>-55.890999999999963</c:v>
                </c:pt>
                <c:pt idx="476">
                  <c:v>-56.448999999999955</c:v>
                </c:pt>
                <c:pt idx="477">
                  <c:v>-55.348000000000013</c:v>
                </c:pt>
                <c:pt idx="478">
                  <c:v>-58.285000000000025</c:v>
                </c:pt>
                <c:pt idx="479">
                  <c:v>-57</c:v>
                </c:pt>
                <c:pt idx="480">
                  <c:v>-63.272000000000048</c:v>
                </c:pt>
                <c:pt idx="481">
                  <c:v>-67.634000000000015</c:v>
                </c:pt>
                <c:pt idx="482">
                  <c:v>-66.052000000000021</c:v>
                </c:pt>
                <c:pt idx="483">
                  <c:v>-58.70799999999997</c:v>
                </c:pt>
                <c:pt idx="484">
                  <c:v>-58.451999999999998</c:v>
                </c:pt>
                <c:pt idx="485">
                  <c:v>-59.87700000000001</c:v>
                </c:pt>
                <c:pt idx="486">
                  <c:v>-59.980999999999995</c:v>
                </c:pt>
                <c:pt idx="487">
                  <c:v>-59.15100000000001</c:v>
                </c:pt>
                <c:pt idx="488">
                  <c:v>-58.759000000000015</c:v>
                </c:pt>
                <c:pt idx="489">
                  <c:v>-55.786000000000001</c:v>
                </c:pt>
                <c:pt idx="490">
                  <c:v>-56.019000000000005</c:v>
                </c:pt>
                <c:pt idx="491">
                  <c:v>-53.610000000000014</c:v>
                </c:pt>
                <c:pt idx="492">
                  <c:v>-54.997000000000014</c:v>
                </c:pt>
                <c:pt idx="493">
                  <c:v>-55.302000000000021</c:v>
                </c:pt>
                <c:pt idx="494">
                  <c:v>-52.548999999999978</c:v>
                </c:pt>
                <c:pt idx="495">
                  <c:v>-41.74799999999999</c:v>
                </c:pt>
                <c:pt idx="496">
                  <c:v>-38.926999999999964</c:v>
                </c:pt>
                <c:pt idx="497">
                  <c:v>-35.269000000000005</c:v>
                </c:pt>
                <c:pt idx="498">
                  <c:v>-34.234000000000037</c:v>
                </c:pt>
                <c:pt idx="499">
                  <c:v>-35.842999999999961</c:v>
                </c:pt>
                <c:pt idx="500">
                  <c:v>-35.12299999999999</c:v>
                </c:pt>
                <c:pt idx="501">
                  <c:v>-34.013000000000034</c:v>
                </c:pt>
                <c:pt idx="502">
                  <c:v>-31.509999999999991</c:v>
                </c:pt>
                <c:pt idx="503">
                  <c:v>-32.19</c:v>
                </c:pt>
                <c:pt idx="504">
                  <c:v>-29.189000000000021</c:v>
                </c:pt>
                <c:pt idx="505">
                  <c:v>-26.411000000000001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7B-468C-84C5-FD258F54E7F5}"/>
            </c:ext>
          </c:extLst>
        </c:ser>
        <c:ser>
          <c:idx val="3"/>
          <c:order val="3"/>
          <c:tx>
            <c:strRef>
              <c:f>telefo!$C$53</c:f>
              <c:strCache>
                <c:ptCount val="1"/>
                <c:pt idx="0">
                  <c:v>TELEFO 3 3/4 PERP nc-22-TELEFO 4 3/8 PERP nc-24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telefo!$F$53:$SQ$53</c:f>
              <c:numCache>
                <c:formatCode>0</c:formatCode>
                <c:ptCount val="506"/>
                <c:pt idx="0">
                  <c:v>-18.592999999999961</c:v>
                </c:pt>
                <c:pt idx="1">
                  <c:v>-19.436000000000035</c:v>
                </c:pt>
                <c:pt idx="2">
                  <c:v>-14.841000000000008</c:v>
                </c:pt>
                <c:pt idx="3">
                  <c:v>-10.188999999999965</c:v>
                </c:pt>
                <c:pt idx="4">
                  <c:v>-4.5769999999999982</c:v>
                </c:pt>
                <c:pt idx="5">
                  <c:v>-3.117999999999995</c:v>
                </c:pt>
                <c:pt idx="6">
                  <c:v>-3.4950000000000045</c:v>
                </c:pt>
                <c:pt idx="7">
                  <c:v>-5.7150000000000318</c:v>
                </c:pt>
                <c:pt idx="8">
                  <c:v>-3.8870000000000005</c:v>
                </c:pt>
                <c:pt idx="9">
                  <c:v>-0.17600000000004457</c:v>
                </c:pt>
                <c:pt idx="10">
                  <c:v>11.680000000000007</c:v>
                </c:pt>
                <c:pt idx="11">
                  <c:v>13.978000000000009</c:v>
                </c:pt>
                <c:pt idx="12">
                  <c:v>7.3889999999999532</c:v>
                </c:pt>
                <c:pt idx="13">
                  <c:v>9.2330000000000041</c:v>
                </c:pt>
                <c:pt idx="14">
                  <c:v>25.178999999999974</c:v>
                </c:pt>
                <c:pt idx="15">
                  <c:v>17.423999999999978</c:v>
                </c:pt>
                <c:pt idx="16">
                  <c:v>17.143999999999949</c:v>
                </c:pt>
                <c:pt idx="17">
                  <c:v>7.7220000000000368</c:v>
                </c:pt>
                <c:pt idx="18">
                  <c:v>-3.8829999999999814</c:v>
                </c:pt>
                <c:pt idx="19">
                  <c:v>-21.97199999999998</c:v>
                </c:pt>
                <c:pt idx="20">
                  <c:v>-15.774000000000001</c:v>
                </c:pt>
                <c:pt idx="21">
                  <c:v>-7.3580000000000041</c:v>
                </c:pt>
                <c:pt idx="22">
                  <c:v>-6.9900000000000091</c:v>
                </c:pt>
                <c:pt idx="23">
                  <c:v>-6.0360000000000014</c:v>
                </c:pt>
                <c:pt idx="24">
                  <c:v>-6.9660000000000082</c:v>
                </c:pt>
                <c:pt idx="25">
                  <c:v>-9.6920000000000073</c:v>
                </c:pt>
                <c:pt idx="26">
                  <c:v>-22.161000000000001</c:v>
                </c:pt>
                <c:pt idx="27">
                  <c:v>-21.114000000000033</c:v>
                </c:pt>
                <c:pt idx="28">
                  <c:v>-22.656000000000006</c:v>
                </c:pt>
                <c:pt idx="29">
                  <c:v>-43.649000000000001</c:v>
                </c:pt>
                <c:pt idx="30">
                  <c:v>-17.366000000000042</c:v>
                </c:pt>
                <c:pt idx="31">
                  <c:v>-26.316000000000031</c:v>
                </c:pt>
                <c:pt idx="32">
                  <c:v>-25.571000000000026</c:v>
                </c:pt>
                <c:pt idx="33">
                  <c:v>-24.418000000000006</c:v>
                </c:pt>
                <c:pt idx="34">
                  <c:v>-17.813000000000045</c:v>
                </c:pt>
                <c:pt idx="35">
                  <c:v>-15.807999999999993</c:v>
                </c:pt>
                <c:pt idx="36">
                  <c:v>-21.651999999999987</c:v>
                </c:pt>
                <c:pt idx="37">
                  <c:v>-21.406999999999982</c:v>
                </c:pt>
                <c:pt idx="38">
                  <c:v>-34.52600000000001</c:v>
                </c:pt>
                <c:pt idx="39">
                  <c:v>-37.316000000000031</c:v>
                </c:pt>
                <c:pt idx="40">
                  <c:v>-59.771000000000015</c:v>
                </c:pt>
                <c:pt idx="41">
                  <c:v>-31.743000000000052</c:v>
                </c:pt>
                <c:pt idx="42">
                  <c:v>-2.9130000000000109</c:v>
                </c:pt>
                <c:pt idx="43">
                  <c:v>-0.1239999999999668</c:v>
                </c:pt>
                <c:pt idx="44">
                  <c:v>7.7760000000000105</c:v>
                </c:pt>
                <c:pt idx="45">
                  <c:v>-22.65300000000002</c:v>
                </c:pt>
                <c:pt idx="46">
                  <c:v>-19.430000000000007</c:v>
                </c:pt>
                <c:pt idx="47">
                  <c:v>-19.875999999999976</c:v>
                </c:pt>
                <c:pt idx="48">
                  <c:v>-20.045999999999992</c:v>
                </c:pt>
                <c:pt idx="49">
                  <c:v>-22.341000000000008</c:v>
                </c:pt>
                <c:pt idx="50">
                  <c:v>-22.383000000000038</c:v>
                </c:pt>
                <c:pt idx="51">
                  <c:v>-27.572999999999979</c:v>
                </c:pt>
                <c:pt idx="52">
                  <c:v>-28.278999999999996</c:v>
                </c:pt>
                <c:pt idx="53">
                  <c:v>-37.004000000000019</c:v>
                </c:pt>
                <c:pt idx="54">
                  <c:v>-53.85899999999998</c:v>
                </c:pt>
                <c:pt idx="55">
                  <c:v>-48.314999999999998</c:v>
                </c:pt>
                <c:pt idx="56">
                  <c:v>-68.852000000000032</c:v>
                </c:pt>
                <c:pt idx="57">
                  <c:v>-86.18</c:v>
                </c:pt>
                <c:pt idx="58">
                  <c:v>-66.711999999999989</c:v>
                </c:pt>
                <c:pt idx="59">
                  <c:v>-23.387999999999977</c:v>
                </c:pt>
                <c:pt idx="60">
                  <c:v>-10.278999999999996</c:v>
                </c:pt>
                <c:pt idx="61">
                  <c:v>8.0919999999999845</c:v>
                </c:pt>
                <c:pt idx="62">
                  <c:v>8.45799999999997</c:v>
                </c:pt>
                <c:pt idx="63">
                  <c:v>5.9329999999999927</c:v>
                </c:pt>
                <c:pt idx="64">
                  <c:v>14.711999999999989</c:v>
                </c:pt>
                <c:pt idx="65">
                  <c:v>14.446000000000026</c:v>
                </c:pt>
                <c:pt idx="66">
                  <c:v>22.26400000000001</c:v>
                </c:pt>
                <c:pt idx="67">
                  <c:v>19.982000000000085</c:v>
                </c:pt>
                <c:pt idx="68">
                  <c:v>55.081999999999994</c:v>
                </c:pt>
                <c:pt idx="69">
                  <c:v>62.147000000000048</c:v>
                </c:pt>
                <c:pt idx="70">
                  <c:v>86.894000000000005</c:v>
                </c:pt>
                <c:pt idx="71">
                  <c:v>101.46899999999994</c:v>
                </c:pt>
                <c:pt idx="72">
                  <c:v>80.954000000000065</c:v>
                </c:pt>
                <c:pt idx="73">
                  <c:v>131.49199999999996</c:v>
                </c:pt>
                <c:pt idx="74">
                  <c:v>137.274</c:v>
                </c:pt>
                <c:pt idx="75">
                  <c:v>57.312000000000012</c:v>
                </c:pt>
                <c:pt idx="76">
                  <c:v>4.7170000000000414</c:v>
                </c:pt>
                <c:pt idx="77">
                  <c:v>-30.243000000000052</c:v>
                </c:pt>
                <c:pt idx="78">
                  <c:v>-42.79200000000003</c:v>
                </c:pt>
                <c:pt idx="79">
                  <c:v>-26.557999999999993</c:v>
                </c:pt>
                <c:pt idx="80">
                  <c:v>-26.515000000000043</c:v>
                </c:pt>
                <c:pt idx="81">
                  <c:v>-19.521000000000015</c:v>
                </c:pt>
                <c:pt idx="82">
                  <c:v>-42.659999999999968</c:v>
                </c:pt>
                <c:pt idx="83">
                  <c:v>-52.371999999999986</c:v>
                </c:pt>
                <c:pt idx="84">
                  <c:v>-54.793000000000006</c:v>
                </c:pt>
                <c:pt idx="85">
                  <c:v>-52.316000000000003</c:v>
                </c:pt>
                <c:pt idx="86">
                  <c:v>-58.663000000000011</c:v>
                </c:pt>
                <c:pt idx="87">
                  <c:v>-60.102000000000004</c:v>
                </c:pt>
                <c:pt idx="88">
                  <c:v>-76.936000000000007</c:v>
                </c:pt>
                <c:pt idx="89">
                  <c:v>-69.658999999999992</c:v>
                </c:pt>
                <c:pt idx="90">
                  <c:v>-69.875</c:v>
                </c:pt>
                <c:pt idx="91">
                  <c:v>-67.902999999999992</c:v>
                </c:pt>
                <c:pt idx="92">
                  <c:v>-63.858000000000018</c:v>
                </c:pt>
                <c:pt idx="93">
                  <c:v>-63.34899999999999</c:v>
                </c:pt>
                <c:pt idx="94">
                  <c:v>-62.086999999999989</c:v>
                </c:pt>
                <c:pt idx="95">
                  <c:v>-64.193000000000012</c:v>
                </c:pt>
                <c:pt idx="96">
                  <c:v>-62.919000000000011</c:v>
                </c:pt>
                <c:pt idx="97">
                  <c:v>-61.533999999999992</c:v>
                </c:pt>
                <c:pt idx="98">
                  <c:v>-60.544999999999987</c:v>
                </c:pt>
                <c:pt idx="99">
                  <c:v>-61.273000000000025</c:v>
                </c:pt>
                <c:pt idx="100">
                  <c:v>-64.216000000000008</c:v>
                </c:pt>
                <c:pt idx="101">
                  <c:v>-65.100999999999999</c:v>
                </c:pt>
                <c:pt idx="102">
                  <c:v>-66.758999999999986</c:v>
                </c:pt>
                <c:pt idx="103">
                  <c:v>-66.769000000000005</c:v>
                </c:pt>
                <c:pt idx="104">
                  <c:v>-66.050000000000011</c:v>
                </c:pt>
                <c:pt idx="105">
                  <c:v>-70.524000000000001</c:v>
                </c:pt>
                <c:pt idx="106">
                  <c:v>-74.486999999999995</c:v>
                </c:pt>
                <c:pt idx="107">
                  <c:v>-73.081999999999994</c:v>
                </c:pt>
                <c:pt idx="108">
                  <c:v>-72.138999999999982</c:v>
                </c:pt>
                <c:pt idx="109">
                  <c:v>-71.094999999999999</c:v>
                </c:pt>
                <c:pt idx="110">
                  <c:v>-72.698999999999984</c:v>
                </c:pt>
                <c:pt idx="111">
                  <c:v>-75.150000000000006</c:v>
                </c:pt>
                <c:pt idx="112">
                  <c:v>-70.798999999999978</c:v>
                </c:pt>
                <c:pt idx="113">
                  <c:v>-69.503000000000014</c:v>
                </c:pt>
                <c:pt idx="114">
                  <c:v>-69.956000000000017</c:v>
                </c:pt>
                <c:pt idx="115">
                  <c:v>-69.603000000000009</c:v>
                </c:pt>
                <c:pt idx="116">
                  <c:v>-68.296000000000021</c:v>
                </c:pt>
                <c:pt idx="117">
                  <c:v>-68.615000000000009</c:v>
                </c:pt>
                <c:pt idx="118">
                  <c:v>-72.245000000000005</c:v>
                </c:pt>
                <c:pt idx="119">
                  <c:v>-73.364999999999981</c:v>
                </c:pt>
                <c:pt idx="120">
                  <c:v>-69.015999999999991</c:v>
                </c:pt>
                <c:pt idx="121">
                  <c:v>-71.021999999999991</c:v>
                </c:pt>
                <c:pt idx="122">
                  <c:v>-71.531000000000006</c:v>
                </c:pt>
                <c:pt idx="123">
                  <c:v>-71.27600000000001</c:v>
                </c:pt>
                <c:pt idx="124">
                  <c:v>-73.706000000000017</c:v>
                </c:pt>
                <c:pt idx="125">
                  <c:v>-75.774999999999977</c:v>
                </c:pt>
                <c:pt idx="126">
                  <c:v>-66.996000000000009</c:v>
                </c:pt>
                <c:pt idx="127">
                  <c:v>-65.952999999999975</c:v>
                </c:pt>
                <c:pt idx="128">
                  <c:v>-60.78</c:v>
                </c:pt>
                <c:pt idx="129">
                  <c:v>-59.842000000000013</c:v>
                </c:pt>
                <c:pt idx="130">
                  <c:v>-56.759999999999991</c:v>
                </c:pt>
                <c:pt idx="131">
                  <c:v>-57.452999999999975</c:v>
                </c:pt>
                <c:pt idx="132">
                  <c:v>-56.634000000000015</c:v>
                </c:pt>
                <c:pt idx="133">
                  <c:v>-57.127999999999986</c:v>
                </c:pt>
                <c:pt idx="134">
                  <c:v>-57.311999999999983</c:v>
                </c:pt>
                <c:pt idx="135">
                  <c:v>-58.069999999999993</c:v>
                </c:pt>
                <c:pt idx="136">
                  <c:v>-56.073000000000008</c:v>
                </c:pt>
                <c:pt idx="137">
                  <c:v>-55.570999999999998</c:v>
                </c:pt>
                <c:pt idx="138">
                  <c:v>-59.740999999999985</c:v>
                </c:pt>
                <c:pt idx="139">
                  <c:v>-61.054000000000002</c:v>
                </c:pt>
                <c:pt idx="140">
                  <c:v>-61.22199999999998</c:v>
                </c:pt>
                <c:pt idx="141">
                  <c:v>-64.301999999999992</c:v>
                </c:pt>
                <c:pt idx="142">
                  <c:v>-64.22</c:v>
                </c:pt>
                <c:pt idx="143">
                  <c:v>-64.844000000000023</c:v>
                </c:pt>
                <c:pt idx="144">
                  <c:v>-64.127999999999986</c:v>
                </c:pt>
                <c:pt idx="145">
                  <c:v>-73.076999999999998</c:v>
                </c:pt>
                <c:pt idx="146">
                  <c:v>-75.920999999999992</c:v>
                </c:pt>
                <c:pt idx="147">
                  <c:v>-76.744</c:v>
                </c:pt>
                <c:pt idx="148">
                  <c:v>-76.865999999999985</c:v>
                </c:pt>
                <c:pt idx="149">
                  <c:v>-84.778999999999996</c:v>
                </c:pt>
                <c:pt idx="150">
                  <c:v>-86.433999999999997</c:v>
                </c:pt>
                <c:pt idx="151">
                  <c:v>-93.647999999999996</c:v>
                </c:pt>
                <c:pt idx="152">
                  <c:v>-91.15900000000002</c:v>
                </c:pt>
                <c:pt idx="153">
                  <c:v>-91.896999999999991</c:v>
                </c:pt>
                <c:pt idx="154">
                  <c:v>-93.286000000000001</c:v>
                </c:pt>
                <c:pt idx="155">
                  <c:v>-92.517000000000024</c:v>
                </c:pt>
                <c:pt idx="156">
                  <c:v>-92.384999999999991</c:v>
                </c:pt>
                <c:pt idx="157">
                  <c:v>-91.569000000000017</c:v>
                </c:pt>
                <c:pt idx="158">
                  <c:v>-89.311999999999983</c:v>
                </c:pt>
                <c:pt idx="159">
                  <c:v>-90.399999999999977</c:v>
                </c:pt>
                <c:pt idx="160">
                  <c:v>-86.602000000000004</c:v>
                </c:pt>
                <c:pt idx="161">
                  <c:v>-84.497000000000014</c:v>
                </c:pt>
                <c:pt idx="162">
                  <c:v>-83.061000000000007</c:v>
                </c:pt>
                <c:pt idx="163">
                  <c:v>-82.544000000000011</c:v>
                </c:pt>
                <c:pt idx="164">
                  <c:v>-82.454999999999984</c:v>
                </c:pt>
                <c:pt idx="165">
                  <c:v>-74.84099999999998</c:v>
                </c:pt>
                <c:pt idx="166">
                  <c:v>-75.478999999999985</c:v>
                </c:pt>
                <c:pt idx="167">
                  <c:v>-75.086999999999989</c:v>
                </c:pt>
                <c:pt idx="168">
                  <c:v>-78.74199999999999</c:v>
                </c:pt>
                <c:pt idx="169">
                  <c:v>-85.772999999999996</c:v>
                </c:pt>
                <c:pt idx="170">
                  <c:v>-85.745999999999981</c:v>
                </c:pt>
                <c:pt idx="171">
                  <c:v>-65.092000000000013</c:v>
                </c:pt>
                <c:pt idx="172">
                  <c:v>-80.213999999999999</c:v>
                </c:pt>
                <c:pt idx="173">
                  <c:v>-80.69</c:v>
                </c:pt>
                <c:pt idx="174">
                  <c:v>-83.044999999999987</c:v>
                </c:pt>
                <c:pt idx="175">
                  <c:v>-84.989000000000004</c:v>
                </c:pt>
                <c:pt idx="176">
                  <c:v>-88.032000000000011</c:v>
                </c:pt>
                <c:pt idx="177">
                  <c:v>-90.625999999999976</c:v>
                </c:pt>
                <c:pt idx="178">
                  <c:v>-91.72999999999999</c:v>
                </c:pt>
                <c:pt idx="179">
                  <c:v>-95.04000000000002</c:v>
                </c:pt>
                <c:pt idx="180">
                  <c:v>-95.206000000000017</c:v>
                </c:pt>
                <c:pt idx="181">
                  <c:v>-95.754999999999995</c:v>
                </c:pt>
                <c:pt idx="182">
                  <c:v>-96.17900000000003</c:v>
                </c:pt>
                <c:pt idx="183">
                  <c:v>-97.449000000000012</c:v>
                </c:pt>
                <c:pt idx="184">
                  <c:v>-95.655000000000001</c:v>
                </c:pt>
                <c:pt idx="185">
                  <c:v>-95.145000000000039</c:v>
                </c:pt>
                <c:pt idx="186">
                  <c:v>-95.488999999999976</c:v>
                </c:pt>
                <c:pt idx="187">
                  <c:v>-95.109999999999985</c:v>
                </c:pt>
                <c:pt idx="188">
                  <c:v>-94.948999999999984</c:v>
                </c:pt>
                <c:pt idx="189">
                  <c:v>-94.050999999999988</c:v>
                </c:pt>
                <c:pt idx="190">
                  <c:v>-94.801000000000016</c:v>
                </c:pt>
                <c:pt idx="191">
                  <c:v>-94.018000000000001</c:v>
                </c:pt>
                <c:pt idx="192">
                  <c:v>-97.821999999999974</c:v>
                </c:pt>
                <c:pt idx="193">
                  <c:v>-97.90900000000002</c:v>
                </c:pt>
                <c:pt idx="194">
                  <c:v>-97.097000000000008</c:v>
                </c:pt>
                <c:pt idx="195">
                  <c:v>-98.671999999999997</c:v>
                </c:pt>
                <c:pt idx="196">
                  <c:v>-96.966000000000008</c:v>
                </c:pt>
                <c:pt idx="197">
                  <c:v>-97.885000000000019</c:v>
                </c:pt>
                <c:pt idx="198">
                  <c:v>-96.834000000000032</c:v>
                </c:pt>
                <c:pt idx="199">
                  <c:v>-94.669999999999987</c:v>
                </c:pt>
                <c:pt idx="200">
                  <c:v>-90.769000000000005</c:v>
                </c:pt>
                <c:pt idx="201">
                  <c:v>-90.603000000000009</c:v>
                </c:pt>
                <c:pt idx="202">
                  <c:v>-85.076999999999998</c:v>
                </c:pt>
                <c:pt idx="203">
                  <c:v>-91.261000000000024</c:v>
                </c:pt>
                <c:pt idx="204">
                  <c:v>-92.941000000000003</c:v>
                </c:pt>
                <c:pt idx="205">
                  <c:v>-93.179000000000002</c:v>
                </c:pt>
                <c:pt idx="206">
                  <c:v>-86.534999999999997</c:v>
                </c:pt>
                <c:pt idx="207">
                  <c:v>-88.762</c:v>
                </c:pt>
                <c:pt idx="208">
                  <c:v>-89.773000000000025</c:v>
                </c:pt>
                <c:pt idx="209">
                  <c:v>-89.882999999999981</c:v>
                </c:pt>
                <c:pt idx="210">
                  <c:v>-88.842000000000013</c:v>
                </c:pt>
                <c:pt idx="211">
                  <c:v>-91.438000000000017</c:v>
                </c:pt>
                <c:pt idx="212">
                  <c:v>-89.642000000000024</c:v>
                </c:pt>
                <c:pt idx="213">
                  <c:v>-95.876999999999981</c:v>
                </c:pt>
                <c:pt idx="214">
                  <c:v>-95.272999999999996</c:v>
                </c:pt>
                <c:pt idx="215">
                  <c:v>-97.662000000000006</c:v>
                </c:pt>
                <c:pt idx="216">
                  <c:v>-101.172</c:v>
                </c:pt>
                <c:pt idx="217">
                  <c:v>-100.52200000000002</c:v>
                </c:pt>
                <c:pt idx="218">
                  <c:v>-101.631</c:v>
                </c:pt>
                <c:pt idx="219">
                  <c:v>-100.34400000000002</c:v>
                </c:pt>
                <c:pt idx="220">
                  <c:v>-101.96299999999999</c:v>
                </c:pt>
                <c:pt idx="221">
                  <c:v>-98.032999999999987</c:v>
                </c:pt>
                <c:pt idx="222">
                  <c:v>-99.492999999999995</c:v>
                </c:pt>
                <c:pt idx="223">
                  <c:v>-95.126000000000005</c:v>
                </c:pt>
                <c:pt idx="224">
                  <c:v>-94.742000000000019</c:v>
                </c:pt>
                <c:pt idx="225">
                  <c:v>-91.914999999999992</c:v>
                </c:pt>
                <c:pt idx="226">
                  <c:v>-99.096000000000032</c:v>
                </c:pt>
                <c:pt idx="227">
                  <c:v>-92.421000000000021</c:v>
                </c:pt>
                <c:pt idx="228">
                  <c:v>-78.269000000000005</c:v>
                </c:pt>
                <c:pt idx="229">
                  <c:v>-91.735000000000014</c:v>
                </c:pt>
                <c:pt idx="230">
                  <c:v>-95.792000000000002</c:v>
                </c:pt>
                <c:pt idx="231">
                  <c:v>-94.404999999999973</c:v>
                </c:pt>
                <c:pt idx="232">
                  <c:v>-95.675999999999988</c:v>
                </c:pt>
                <c:pt idx="233">
                  <c:v>-97.300999999999988</c:v>
                </c:pt>
                <c:pt idx="234">
                  <c:v>-91.758000000000038</c:v>
                </c:pt>
                <c:pt idx="235">
                  <c:v>-92.08299999999997</c:v>
                </c:pt>
                <c:pt idx="236">
                  <c:v>-98.119000000000028</c:v>
                </c:pt>
                <c:pt idx="237">
                  <c:v>-98.75</c:v>
                </c:pt>
                <c:pt idx="238">
                  <c:v>-96.042999999999978</c:v>
                </c:pt>
                <c:pt idx="239">
                  <c:v>-93.39500000000001</c:v>
                </c:pt>
                <c:pt idx="240">
                  <c:v>-90.035000000000025</c:v>
                </c:pt>
                <c:pt idx="241">
                  <c:v>-90.478000000000009</c:v>
                </c:pt>
                <c:pt idx="242">
                  <c:v>-85.496999999999986</c:v>
                </c:pt>
                <c:pt idx="243">
                  <c:v>-86.136000000000024</c:v>
                </c:pt>
                <c:pt idx="244">
                  <c:v>-83.387999999999977</c:v>
                </c:pt>
                <c:pt idx="245">
                  <c:v>-84.663000000000039</c:v>
                </c:pt>
                <c:pt idx="246">
                  <c:v>-88.192999999999984</c:v>
                </c:pt>
                <c:pt idx="247">
                  <c:v>-85.028999999999996</c:v>
                </c:pt>
                <c:pt idx="248">
                  <c:v>-82.833999999999975</c:v>
                </c:pt>
                <c:pt idx="249">
                  <c:v>-82.032999999999987</c:v>
                </c:pt>
                <c:pt idx="250">
                  <c:v>-83.125</c:v>
                </c:pt>
                <c:pt idx="251">
                  <c:v>-87.743999999999971</c:v>
                </c:pt>
                <c:pt idx="252">
                  <c:v>-92.489999999999981</c:v>
                </c:pt>
                <c:pt idx="253">
                  <c:v>-91.808000000000021</c:v>
                </c:pt>
                <c:pt idx="254">
                  <c:v>-89.421999999999997</c:v>
                </c:pt>
                <c:pt idx="255">
                  <c:v>-88.089000000000027</c:v>
                </c:pt>
                <c:pt idx="256">
                  <c:v>-88.788999999999987</c:v>
                </c:pt>
                <c:pt idx="257">
                  <c:v>-89.139999999999986</c:v>
                </c:pt>
                <c:pt idx="258">
                  <c:v>-91.291999999999973</c:v>
                </c:pt>
                <c:pt idx="259">
                  <c:v>-98.414999999999964</c:v>
                </c:pt>
                <c:pt idx="260">
                  <c:v>-100.875</c:v>
                </c:pt>
                <c:pt idx="261">
                  <c:v>-100.11199999999999</c:v>
                </c:pt>
                <c:pt idx="262">
                  <c:v>-100.81200000000001</c:v>
                </c:pt>
                <c:pt idx="263">
                  <c:v>-96.238999999999976</c:v>
                </c:pt>
                <c:pt idx="264">
                  <c:v>-93.948999999999984</c:v>
                </c:pt>
                <c:pt idx="265">
                  <c:v>-93.537000000000006</c:v>
                </c:pt>
                <c:pt idx="266">
                  <c:v>-95.059000000000026</c:v>
                </c:pt>
                <c:pt idx="267">
                  <c:v>-97.698000000000008</c:v>
                </c:pt>
                <c:pt idx="268">
                  <c:v>-105.523</c:v>
                </c:pt>
                <c:pt idx="269">
                  <c:v>-102.43200000000002</c:v>
                </c:pt>
                <c:pt idx="270">
                  <c:v>-104.07000000000002</c:v>
                </c:pt>
                <c:pt idx="271">
                  <c:v>-105.77600000000001</c:v>
                </c:pt>
                <c:pt idx="272">
                  <c:v>-103.46599999999998</c:v>
                </c:pt>
                <c:pt idx="273">
                  <c:v>-107.79999999999998</c:v>
                </c:pt>
                <c:pt idx="274">
                  <c:v>-106.93100000000001</c:v>
                </c:pt>
                <c:pt idx="275">
                  <c:v>-108.387</c:v>
                </c:pt>
                <c:pt idx="276">
                  <c:v>-112.40599999999998</c:v>
                </c:pt>
                <c:pt idx="277">
                  <c:v>-112.35599999999999</c:v>
                </c:pt>
                <c:pt idx="278">
                  <c:v>-114.89400000000001</c:v>
                </c:pt>
                <c:pt idx="279">
                  <c:v>-112.06099999999998</c:v>
                </c:pt>
                <c:pt idx="280">
                  <c:v>-115.34899999999999</c:v>
                </c:pt>
                <c:pt idx="281">
                  <c:v>-110.96000000000004</c:v>
                </c:pt>
                <c:pt idx="282">
                  <c:v>-110.42599999999999</c:v>
                </c:pt>
                <c:pt idx="283">
                  <c:v>-113.62800000000004</c:v>
                </c:pt>
                <c:pt idx="284">
                  <c:v>-109.47399999999999</c:v>
                </c:pt>
                <c:pt idx="285">
                  <c:v>-112.81799999999998</c:v>
                </c:pt>
                <c:pt idx="286">
                  <c:v>-107.84399999999999</c:v>
                </c:pt>
                <c:pt idx="287">
                  <c:v>-94.89100000000002</c:v>
                </c:pt>
                <c:pt idx="288">
                  <c:v>-91.365999999999985</c:v>
                </c:pt>
                <c:pt idx="289">
                  <c:v>-90.99799999999999</c:v>
                </c:pt>
                <c:pt idx="290">
                  <c:v>-92.300000000000011</c:v>
                </c:pt>
                <c:pt idx="291">
                  <c:v>-93.68</c:v>
                </c:pt>
                <c:pt idx="292">
                  <c:v>-92.299000000000035</c:v>
                </c:pt>
                <c:pt idx="293">
                  <c:v>-91.628999999999962</c:v>
                </c:pt>
                <c:pt idx="294">
                  <c:v>-89.437999999999988</c:v>
                </c:pt>
                <c:pt idx="295">
                  <c:v>-89.797000000000025</c:v>
                </c:pt>
                <c:pt idx="296">
                  <c:v>-90.163999999999987</c:v>
                </c:pt>
                <c:pt idx="297">
                  <c:v>-105.27200000000002</c:v>
                </c:pt>
                <c:pt idx="298">
                  <c:v>-111.10300000000001</c:v>
                </c:pt>
                <c:pt idx="299">
                  <c:v>-107.94700000000003</c:v>
                </c:pt>
                <c:pt idx="300">
                  <c:v>-108.09299999999999</c:v>
                </c:pt>
                <c:pt idx="301">
                  <c:v>-109.59599999999998</c:v>
                </c:pt>
                <c:pt idx="302">
                  <c:v>-113.19199999999998</c:v>
                </c:pt>
                <c:pt idx="303">
                  <c:v>-112.92699999999999</c:v>
                </c:pt>
                <c:pt idx="304">
                  <c:v>-118.661</c:v>
                </c:pt>
                <c:pt idx="305">
                  <c:v>-112.80099999999999</c:v>
                </c:pt>
                <c:pt idx="306">
                  <c:v>-108.98400000000001</c:v>
                </c:pt>
                <c:pt idx="307">
                  <c:v>-106.77400000000003</c:v>
                </c:pt>
                <c:pt idx="308">
                  <c:v>-103.745</c:v>
                </c:pt>
                <c:pt idx="309">
                  <c:v>-107.05900000000003</c:v>
                </c:pt>
                <c:pt idx="310">
                  <c:v>-108.45600000000002</c:v>
                </c:pt>
                <c:pt idx="311">
                  <c:v>-110.50000000000003</c:v>
                </c:pt>
                <c:pt idx="312">
                  <c:v>-115.19300000000001</c:v>
                </c:pt>
                <c:pt idx="313">
                  <c:v>-113.74099999999999</c:v>
                </c:pt>
                <c:pt idx="314">
                  <c:v>-118.27199999999999</c:v>
                </c:pt>
                <c:pt idx="315">
                  <c:v>-116.58600000000001</c:v>
                </c:pt>
                <c:pt idx="316">
                  <c:v>-117.07599999999999</c:v>
                </c:pt>
                <c:pt idx="317">
                  <c:v>-115.97999999999999</c:v>
                </c:pt>
                <c:pt idx="318">
                  <c:v>-114.68499999999997</c:v>
                </c:pt>
                <c:pt idx="319">
                  <c:v>-118.87699999999998</c:v>
                </c:pt>
                <c:pt idx="320">
                  <c:v>-120.21000000000001</c:v>
                </c:pt>
                <c:pt idx="321">
                  <c:v>-127.99799999999999</c:v>
                </c:pt>
                <c:pt idx="322">
                  <c:v>-131.42999999999998</c:v>
                </c:pt>
                <c:pt idx="323">
                  <c:v>-131.28400000000005</c:v>
                </c:pt>
                <c:pt idx="324">
                  <c:v>-131.31699999999995</c:v>
                </c:pt>
                <c:pt idx="325">
                  <c:v>-126.16000000000003</c:v>
                </c:pt>
                <c:pt idx="326">
                  <c:v>-127.29000000000002</c:v>
                </c:pt>
                <c:pt idx="327">
                  <c:v>-127.54599999999999</c:v>
                </c:pt>
                <c:pt idx="328">
                  <c:v>-126.14499999999998</c:v>
                </c:pt>
                <c:pt idx="329">
                  <c:v>-127.017</c:v>
                </c:pt>
                <c:pt idx="330">
                  <c:v>-124.94400000000002</c:v>
                </c:pt>
                <c:pt idx="331">
                  <c:v>-128.92099999999999</c:v>
                </c:pt>
                <c:pt idx="332">
                  <c:v>-121.274</c:v>
                </c:pt>
                <c:pt idx="333">
                  <c:v>-127.13100000000003</c:v>
                </c:pt>
                <c:pt idx="334">
                  <c:v>-125.61200000000002</c:v>
                </c:pt>
                <c:pt idx="335">
                  <c:v>-119.38599999999997</c:v>
                </c:pt>
                <c:pt idx="336">
                  <c:v>-115.92600000000004</c:v>
                </c:pt>
                <c:pt idx="337">
                  <c:v>-119.08699999999999</c:v>
                </c:pt>
                <c:pt idx="338">
                  <c:v>297.00700000000001</c:v>
                </c:pt>
                <c:pt idx="339">
                  <c:v>278.99900000000002</c:v>
                </c:pt>
                <c:pt idx="340">
                  <c:v>277.33300000000003</c:v>
                </c:pt>
                <c:pt idx="341">
                  <c:v>272.15300000000002</c:v>
                </c:pt>
                <c:pt idx="342">
                  <c:v>249.244</c:v>
                </c:pt>
                <c:pt idx="343">
                  <c:v>246.80600000000001</c:v>
                </c:pt>
                <c:pt idx="344">
                  <c:v>260.29599999999999</c:v>
                </c:pt>
                <c:pt idx="345">
                  <c:v>278.27999999999997</c:v>
                </c:pt>
                <c:pt idx="346">
                  <c:v>291.77199999999999</c:v>
                </c:pt>
                <c:pt idx="347">
                  <c:v>283.52</c:v>
                </c:pt>
                <c:pt idx="348">
                  <c:v>276.20800000000003</c:v>
                </c:pt>
                <c:pt idx="349">
                  <c:v>273.78800000000001</c:v>
                </c:pt>
                <c:pt idx="350">
                  <c:v>279.15800000000002</c:v>
                </c:pt>
                <c:pt idx="351">
                  <c:v>287.63900000000001</c:v>
                </c:pt>
                <c:pt idx="352">
                  <c:v>282.029</c:v>
                </c:pt>
                <c:pt idx="353">
                  <c:v>279.55900000000003</c:v>
                </c:pt>
                <c:pt idx="354">
                  <c:v>279.26900000000001</c:v>
                </c:pt>
                <c:pt idx="355">
                  <c:v>298.77800000000002</c:v>
                </c:pt>
                <c:pt idx="356">
                  <c:v>302.27</c:v>
                </c:pt>
                <c:pt idx="357">
                  <c:v>290.75200000000001</c:v>
                </c:pt>
                <c:pt idx="358">
                  <c:v>266.28699999999998</c:v>
                </c:pt>
                <c:pt idx="359">
                  <c:v>272.91199999999998</c:v>
                </c:pt>
                <c:pt idx="360">
                  <c:v>288.952</c:v>
                </c:pt>
                <c:pt idx="361">
                  <c:v>292.31200000000001</c:v>
                </c:pt>
                <c:pt idx="362">
                  <c:v>295.24200000000002</c:v>
                </c:pt>
                <c:pt idx="363">
                  <c:v>317.23200000000003</c:v>
                </c:pt>
                <c:pt idx="364">
                  <c:v>322.54500000000002</c:v>
                </c:pt>
                <c:pt idx="365">
                  <c:v>322.71800000000002</c:v>
                </c:pt>
                <c:pt idx="366">
                  <c:v>323.00200000000001</c:v>
                </c:pt>
                <c:pt idx="367">
                  <c:v>329.71699999999998</c:v>
                </c:pt>
                <c:pt idx="368">
                  <c:v>328.21899999999999</c:v>
                </c:pt>
                <c:pt idx="369">
                  <c:v>324.07499999999999</c:v>
                </c:pt>
                <c:pt idx="370">
                  <c:v>312.32299999999998</c:v>
                </c:pt>
                <c:pt idx="371">
                  <c:v>313.053</c:v>
                </c:pt>
                <c:pt idx="372">
                  <c:v>329.45499999999998</c:v>
                </c:pt>
                <c:pt idx="373">
                  <c:v>323.83</c:v>
                </c:pt>
                <c:pt idx="374">
                  <c:v>333.58800000000002</c:v>
                </c:pt>
                <c:pt idx="375">
                  <c:v>333.38</c:v>
                </c:pt>
                <c:pt idx="376">
                  <c:v>324.74</c:v>
                </c:pt>
                <c:pt idx="377">
                  <c:v>333.24099999999999</c:v>
                </c:pt>
                <c:pt idx="378">
                  <c:v>329.654</c:v>
                </c:pt>
                <c:pt idx="379">
                  <c:v>352.87099999999998</c:v>
                </c:pt>
                <c:pt idx="380">
                  <c:v>370.43700000000001</c:v>
                </c:pt>
                <c:pt idx="381">
                  <c:v>382.416</c:v>
                </c:pt>
                <c:pt idx="382">
                  <c:v>382.93200000000002</c:v>
                </c:pt>
                <c:pt idx="383">
                  <c:v>359.11700000000002</c:v>
                </c:pt>
                <c:pt idx="384">
                  <c:v>347.82100000000003</c:v>
                </c:pt>
                <c:pt idx="385">
                  <c:v>347.298</c:v>
                </c:pt>
                <c:pt idx="386">
                  <c:v>347.75400000000002</c:v>
                </c:pt>
                <c:pt idx="387">
                  <c:v>345.21300000000002</c:v>
                </c:pt>
                <c:pt idx="388">
                  <c:v>342.42200000000003</c:v>
                </c:pt>
                <c:pt idx="389">
                  <c:v>340.209</c:v>
                </c:pt>
                <c:pt idx="390">
                  <c:v>338.74400000000003</c:v>
                </c:pt>
                <c:pt idx="391">
                  <c:v>338.14800000000002</c:v>
                </c:pt>
                <c:pt idx="392">
                  <c:v>333.61799999999999</c:v>
                </c:pt>
                <c:pt idx="393">
                  <c:v>334.185</c:v>
                </c:pt>
                <c:pt idx="394">
                  <c:v>332.822</c:v>
                </c:pt>
                <c:pt idx="395">
                  <c:v>350.517</c:v>
                </c:pt>
                <c:pt idx="396">
                  <c:v>375.74799999999999</c:v>
                </c:pt>
                <c:pt idx="397">
                  <c:v>382.12099999999998</c:v>
                </c:pt>
                <c:pt idx="398">
                  <c:v>378.60899999999998</c:v>
                </c:pt>
                <c:pt idx="399">
                  <c:v>381.72800000000001</c:v>
                </c:pt>
                <c:pt idx="400">
                  <c:v>372.48500000000001</c:v>
                </c:pt>
                <c:pt idx="401">
                  <c:v>359.84800000000001</c:v>
                </c:pt>
                <c:pt idx="402">
                  <c:v>347.01499999999999</c:v>
                </c:pt>
                <c:pt idx="403">
                  <c:v>358.99700000000001</c:v>
                </c:pt>
                <c:pt idx="404">
                  <c:v>340.15300000000002</c:v>
                </c:pt>
                <c:pt idx="405">
                  <c:v>326.91399999999999</c:v>
                </c:pt>
                <c:pt idx="406">
                  <c:v>323.33499999999998</c:v>
                </c:pt>
                <c:pt idx="407">
                  <c:v>314.84699999999998</c:v>
                </c:pt>
                <c:pt idx="408">
                  <c:v>330.96199999999999</c:v>
                </c:pt>
                <c:pt idx="409">
                  <c:v>340.48500000000001</c:v>
                </c:pt>
                <c:pt idx="410">
                  <c:v>341.47899999999998</c:v>
                </c:pt>
                <c:pt idx="411">
                  <c:v>363.25900000000001</c:v>
                </c:pt>
                <c:pt idx="412">
                  <c:v>343.02600000000001</c:v>
                </c:pt>
                <c:pt idx="413">
                  <c:v>333.70100000000002</c:v>
                </c:pt>
                <c:pt idx="414">
                  <c:v>324.30900000000003</c:v>
                </c:pt>
                <c:pt idx="415">
                  <c:v>305.67200000000003</c:v>
                </c:pt>
                <c:pt idx="416">
                  <c:v>293.221</c:v>
                </c:pt>
                <c:pt idx="417">
                  <c:v>286.97699999999998</c:v>
                </c:pt>
                <c:pt idx="418">
                  <c:v>276.447</c:v>
                </c:pt>
                <c:pt idx="419">
                  <c:v>258.32600000000002</c:v>
                </c:pt>
                <c:pt idx="420">
                  <c:v>256.73200000000003</c:v>
                </c:pt>
                <c:pt idx="421">
                  <c:v>270.255</c:v>
                </c:pt>
                <c:pt idx="422">
                  <c:v>271.51799999999997</c:v>
                </c:pt>
                <c:pt idx="423">
                  <c:v>270.39800000000002</c:v>
                </c:pt>
                <c:pt idx="424">
                  <c:v>277.435</c:v>
                </c:pt>
                <c:pt idx="425">
                  <c:v>296.83199999999999</c:v>
                </c:pt>
                <c:pt idx="426">
                  <c:v>308.55700000000002</c:v>
                </c:pt>
                <c:pt idx="427">
                  <c:v>310.66800000000001</c:v>
                </c:pt>
                <c:pt idx="428">
                  <c:v>315.73099999999999</c:v>
                </c:pt>
                <c:pt idx="429">
                  <c:v>299.21699999999998</c:v>
                </c:pt>
                <c:pt idx="430">
                  <c:v>299.24900000000002</c:v>
                </c:pt>
                <c:pt idx="431">
                  <c:v>297.036</c:v>
                </c:pt>
                <c:pt idx="432">
                  <c:v>292.31799999999998</c:v>
                </c:pt>
                <c:pt idx="433">
                  <c:v>298.23500000000001</c:v>
                </c:pt>
                <c:pt idx="434">
                  <c:v>291.47399999999999</c:v>
                </c:pt>
                <c:pt idx="435">
                  <c:v>285.20400000000001</c:v>
                </c:pt>
                <c:pt idx="436">
                  <c:v>294.63499999999999</c:v>
                </c:pt>
                <c:pt idx="437">
                  <c:v>297.685</c:v>
                </c:pt>
                <c:pt idx="438">
                  <c:v>299.26100000000002</c:v>
                </c:pt>
                <c:pt idx="439">
                  <c:v>299.98599999999999</c:v>
                </c:pt>
                <c:pt idx="440">
                  <c:v>285.99599999999998</c:v>
                </c:pt>
                <c:pt idx="441">
                  <c:v>285.62299999999999</c:v>
                </c:pt>
                <c:pt idx="442">
                  <c:v>286.95499999999998</c:v>
                </c:pt>
                <c:pt idx="443">
                  <c:v>274.98500000000001</c:v>
                </c:pt>
                <c:pt idx="444">
                  <c:v>268.91699999999997</c:v>
                </c:pt>
                <c:pt idx="445">
                  <c:v>270.524</c:v>
                </c:pt>
                <c:pt idx="446">
                  <c:v>278.38200000000001</c:v>
                </c:pt>
                <c:pt idx="447">
                  <c:v>276.94400000000002</c:v>
                </c:pt>
                <c:pt idx="448">
                  <c:v>283.19400000000002</c:v>
                </c:pt>
                <c:pt idx="449">
                  <c:v>273.66899999999998</c:v>
                </c:pt>
                <c:pt idx="450">
                  <c:v>273.15800000000002</c:v>
                </c:pt>
                <c:pt idx="451">
                  <c:v>307.197</c:v>
                </c:pt>
                <c:pt idx="452">
                  <c:v>307.44900000000001</c:v>
                </c:pt>
                <c:pt idx="453">
                  <c:v>302.25799999999998</c:v>
                </c:pt>
                <c:pt idx="454">
                  <c:v>303.755</c:v>
                </c:pt>
                <c:pt idx="455">
                  <c:v>305.44099999999997</c:v>
                </c:pt>
                <c:pt idx="456">
                  <c:v>307.584</c:v>
                </c:pt>
                <c:pt idx="457">
                  <c:v>311.18299999999999</c:v>
                </c:pt>
                <c:pt idx="458">
                  <c:v>315.529</c:v>
                </c:pt>
                <c:pt idx="459">
                  <c:v>319.43200000000002</c:v>
                </c:pt>
                <c:pt idx="460">
                  <c:v>320.42099999999999</c:v>
                </c:pt>
                <c:pt idx="461">
                  <c:v>315.55200000000002</c:v>
                </c:pt>
                <c:pt idx="462">
                  <c:v>319.31299999999999</c:v>
                </c:pt>
                <c:pt idx="463">
                  <c:v>329.55900000000003</c:v>
                </c:pt>
                <c:pt idx="464">
                  <c:v>336.47</c:v>
                </c:pt>
                <c:pt idx="465">
                  <c:v>340.42200000000003</c:v>
                </c:pt>
                <c:pt idx="466">
                  <c:v>339.89499999999998</c:v>
                </c:pt>
                <c:pt idx="467">
                  <c:v>332.46499999999997</c:v>
                </c:pt>
                <c:pt idx="468">
                  <c:v>321.541</c:v>
                </c:pt>
                <c:pt idx="469">
                  <c:v>306.76900000000001</c:v>
                </c:pt>
                <c:pt idx="470">
                  <c:v>300.62299999999999</c:v>
                </c:pt>
                <c:pt idx="471">
                  <c:v>298.98899999999998</c:v>
                </c:pt>
                <c:pt idx="472">
                  <c:v>300.33300000000003</c:v>
                </c:pt>
                <c:pt idx="473">
                  <c:v>298.56299999999999</c:v>
                </c:pt>
                <c:pt idx="474">
                  <c:v>296.80500000000001</c:v>
                </c:pt>
                <c:pt idx="475">
                  <c:v>294.63900000000001</c:v>
                </c:pt>
                <c:pt idx="476">
                  <c:v>297.12900000000002</c:v>
                </c:pt>
                <c:pt idx="477">
                  <c:v>310.38299999999998</c:v>
                </c:pt>
                <c:pt idx="478">
                  <c:v>308.79199999999997</c:v>
                </c:pt>
                <c:pt idx="479">
                  <c:v>308.91899999999998</c:v>
                </c:pt>
                <c:pt idx="480">
                  <c:v>304.01299999999998</c:v>
                </c:pt>
                <c:pt idx="481">
                  <c:v>287.3</c:v>
                </c:pt>
                <c:pt idx="482">
                  <c:v>288.37099999999998</c:v>
                </c:pt>
                <c:pt idx="483">
                  <c:v>282.73700000000002</c:v>
                </c:pt>
                <c:pt idx="484">
                  <c:v>264.339</c:v>
                </c:pt>
                <c:pt idx="485">
                  <c:v>260.86099999999999</c:v>
                </c:pt>
                <c:pt idx="486">
                  <c:v>259.66500000000002</c:v>
                </c:pt>
                <c:pt idx="487">
                  <c:v>263.25299999999999</c:v>
                </c:pt>
                <c:pt idx="488">
                  <c:v>263.43299999999999</c:v>
                </c:pt>
                <c:pt idx="489">
                  <c:v>260.23500000000001</c:v>
                </c:pt>
                <c:pt idx="490">
                  <c:v>254.82400000000001</c:v>
                </c:pt>
                <c:pt idx="491">
                  <c:v>259.38299999999998</c:v>
                </c:pt>
                <c:pt idx="492">
                  <c:v>260.69</c:v>
                </c:pt>
                <c:pt idx="493">
                  <c:v>260.935</c:v>
                </c:pt>
                <c:pt idx="494">
                  <c:v>264.70100000000002</c:v>
                </c:pt>
                <c:pt idx="495">
                  <c:v>285.61</c:v>
                </c:pt>
                <c:pt idx="496">
                  <c:v>288.44400000000002</c:v>
                </c:pt>
                <c:pt idx="497">
                  <c:v>294.44200000000001</c:v>
                </c:pt>
                <c:pt idx="498">
                  <c:v>297.64299999999997</c:v>
                </c:pt>
                <c:pt idx="499">
                  <c:v>294.62900000000002</c:v>
                </c:pt>
                <c:pt idx="500">
                  <c:v>294.35300000000001</c:v>
                </c:pt>
                <c:pt idx="501">
                  <c:v>295.27999999999997</c:v>
                </c:pt>
                <c:pt idx="502">
                  <c:v>295.93900000000002</c:v>
                </c:pt>
                <c:pt idx="503">
                  <c:v>298.005</c:v>
                </c:pt>
                <c:pt idx="504">
                  <c:v>299.56</c:v>
                </c:pt>
                <c:pt idx="505">
                  <c:v>303.83100000000002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7B-468C-84C5-FD258F54E7F5}"/>
            </c:ext>
          </c:extLst>
        </c:ser>
        <c:ser>
          <c:idx val="4"/>
          <c:order val="4"/>
          <c:tx>
            <c:strRef>
              <c:f>telefo!$C$54</c:f>
              <c:strCache>
                <c:ptCount val="1"/>
                <c:pt idx="0">
                  <c:v>TELEFO 3 3/4 PERP nc-22-TELEFO 3 7/8 PERP nc-26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telefo!$F$54:$SQ$54</c:f>
              <c:numCache>
                <c:formatCode>0</c:formatCode>
                <c:ptCount val="506"/>
                <c:pt idx="0">
                  <c:v>28.031000000000006</c:v>
                </c:pt>
                <c:pt idx="1">
                  <c:v>31.537999999999954</c:v>
                </c:pt>
                <c:pt idx="2">
                  <c:v>45.670999999999992</c:v>
                </c:pt>
                <c:pt idx="3">
                  <c:v>54.319999999999993</c:v>
                </c:pt>
                <c:pt idx="4">
                  <c:v>64.229999999999961</c:v>
                </c:pt>
                <c:pt idx="5">
                  <c:v>64.65500000000003</c:v>
                </c:pt>
                <c:pt idx="6">
                  <c:v>64.805000000000007</c:v>
                </c:pt>
                <c:pt idx="7">
                  <c:v>58.545000000000016</c:v>
                </c:pt>
                <c:pt idx="8">
                  <c:v>57.509000000000015</c:v>
                </c:pt>
                <c:pt idx="9">
                  <c:v>60.537999999999954</c:v>
                </c:pt>
                <c:pt idx="10">
                  <c:v>60.712999999999965</c:v>
                </c:pt>
                <c:pt idx="11">
                  <c:v>60.908000000000015</c:v>
                </c:pt>
                <c:pt idx="12">
                  <c:v>49.686999999999955</c:v>
                </c:pt>
                <c:pt idx="13">
                  <c:v>42.611999999999966</c:v>
                </c:pt>
                <c:pt idx="14">
                  <c:v>78.622000000000014</c:v>
                </c:pt>
                <c:pt idx="15">
                  <c:v>67.952999999999975</c:v>
                </c:pt>
                <c:pt idx="16">
                  <c:v>70.175999999999988</c:v>
                </c:pt>
                <c:pt idx="17">
                  <c:v>31.805000000000007</c:v>
                </c:pt>
                <c:pt idx="18">
                  <c:v>1.1120000000000232</c:v>
                </c:pt>
                <c:pt idx="19">
                  <c:v>-34.228999999999985</c:v>
                </c:pt>
                <c:pt idx="20">
                  <c:v>-10.72399999999999</c:v>
                </c:pt>
                <c:pt idx="21">
                  <c:v>17.024000000000001</c:v>
                </c:pt>
                <c:pt idx="22">
                  <c:v>26.968000000000018</c:v>
                </c:pt>
                <c:pt idx="23">
                  <c:v>45.087000000000046</c:v>
                </c:pt>
                <c:pt idx="24">
                  <c:v>49.262999999999977</c:v>
                </c:pt>
                <c:pt idx="25">
                  <c:v>44.711999999999989</c:v>
                </c:pt>
                <c:pt idx="26">
                  <c:v>24.879999999999995</c:v>
                </c:pt>
                <c:pt idx="27">
                  <c:v>23.284999999999968</c:v>
                </c:pt>
                <c:pt idx="28">
                  <c:v>35.60899999999998</c:v>
                </c:pt>
                <c:pt idx="29">
                  <c:v>11.580000000000041</c:v>
                </c:pt>
                <c:pt idx="30">
                  <c:v>54.140999999999963</c:v>
                </c:pt>
                <c:pt idx="31">
                  <c:v>50.233000000000004</c:v>
                </c:pt>
                <c:pt idx="32">
                  <c:v>54.048999999999978</c:v>
                </c:pt>
                <c:pt idx="33">
                  <c:v>62.984000000000037</c:v>
                </c:pt>
                <c:pt idx="34">
                  <c:v>86.954000000000008</c:v>
                </c:pt>
                <c:pt idx="35">
                  <c:v>93.885999999999967</c:v>
                </c:pt>
                <c:pt idx="36">
                  <c:v>85.504000000000019</c:v>
                </c:pt>
                <c:pt idx="37">
                  <c:v>67.658000000000015</c:v>
                </c:pt>
                <c:pt idx="38">
                  <c:v>43.490999999999985</c:v>
                </c:pt>
                <c:pt idx="39">
                  <c:v>42.114999999999952</c:v>
                </c:pt>
                <c:pt idx="40">
                  <c:v>22.69599999999997</c:v>
                </c:pt>
                <c:pt idx="41">
                  <c:v>47.69199999999995</c:v>
                </c:pt>
                <c:pt idx="42">
                  <c:v>108.61700000000002</c:v>
                </c:pt>
                <c:pt idx="43">
                  <c:v>114.23000000000002</c:v>
                </c:pt>
                <c:pt idx="44">
                  <c:v>126.68299999999999</c:v>
                </c:pt>
                <c:pt idx="45">
                  <c:v>67.231999999999971</c:v>
                </c:pt>
                <c:pt idx="46">
                  <c:v>63.194999999999993</c:v>
                </c:pt>
                <c:pt idx="47">
                  <c:v>49.97399999999999</c:v>
                </c:pt>
                <c:pt idx="48">
                  <c:v>49.709000000000003</c:v>
                </c:pt>
                <c:pt idx="49">
                  <c:v>63.338000000000022</c:v>
                </c:pt>
                <c:pt idx="50">
                  <c:v>67.555999999999983</c:v>
                </c:pt>
                <c:pt idx="51">
                  <c:v>79.902000000000044</c:v>
                </c:pt>
                <c:pt idx="52">
                  <c:v>75.761000000000024</c:v>
                </c:pt>
                <c:pt idx="53">
                  <c:v>49.573999999999955</c:v>
                </c:pt>
                <c:pt idx="54">
                  <c:v>24.757999999999981</c:v>
                </c:pt>
                <c:pt idx="55">
                  <c:v>27.37700000000001</c:v>
                </c:pt>
                <c:pt idx="56">
                  <c:v>-16.747000000000014</c:v>
                </c:pt>
                <c:pt idx="57">
                  <c:v>-39.073999999999955</c:v>
                </c:pt>
                <c:pt idx="58">
                  <c:v>12.697999999999979</c:v>
                </c:pt>
                <c:pt idx="59">
                  <c:v>95.087000000000046</c:v>
                </c:pt>
                <c:pt idx="60">
                  <c:v>135.06900000000002</c:v>
                </c:pt>
                <c:pt idx="61">
                  <c:v>178.69299999999998</c:v>
                </c:pt>
                <c:pt idx="62">
                  <c:v>184.21999999999997</c:v>
                </c:pt>
                <c:pt idx="63">
                  <c:v>180.87100000000004</c:v>
                </c:pt>
                <c:pt idx="64">
                  <c:v>186.11499999999995</c:v>
                </c:pt>
                <c:pt idx="65">
                  <c:v>186.81500000000005</c:v>
                </c:pt>
                <c:pt idx="66">
                  <c:v>197.59700000000004</c:v>
                </c:pt>
                <c:pt idx="67">
                  <c:v>185.48400000000004</c:v>
                </c:pt>
                <c:pt idx="68">
                  <c:v>239.15100000000007</c:v>
                </c:pt>
                <c:pt idx="69">
                  <c:v>268.26700000000005</c:v>
                </c:pt>
                <c:pt idx="70">
                  <c:v>366.41800000000001</c:v>
                </c:pt>
                <c:pt idx="71">
                  <c:v>403.27799999999996</c:v>
                </c:pt>
                <c:pt idx="72">
                  <c:v>354.41700000000003</c:v>
                </c:pt>
                <c:pt idx="73">
                  <c:v>430.31299999999999</c:v>
                </c:pt>
                <c:pt idx="74">
                  <c:v>436.81</c:v>
                </c:pt>
                <c:pt idx="75">
                  <c:v>279.27399999999994</c:v>
                </c:pt>
                <c:pt idx="76">
                  <c:v>166.89100000000002</c:v>
                </c:pt>
                <c:pt idx="77">
                  <c:v>69.349999999999966</c:v>
                </c:pt>
                <c:pt idx="78">
                  <c:v>53.860000000000014</c:v>
                </c:pt>
                <c:pt idx="79">
                  <c:v>-9.9510000000000218</c:v>
                </c:pt>
                <c:pt idx="80">
                  <c:v>-10.249000000000024</c:v>
                </c:pt>
                <c:pt idx="81">
                  <c:v>-0.8930000000000291</c:v>
                </c:pt>
                <c:pt idx="82">
                  <c:v>-66.777999999999963</c:v>
                </c:pt>
                <c:pt idx="83">
                  <c:v>-82.924000000000007</c:v>
                </c:pt>
                <c:pt idx="84">
                  <c:v>-87.302000000000021</c:v>
                </c:pt>
                <c:pt idx="85">
                  <c:v>-85.518999999999977</c:v>
                </c:pt>
                <c:pt idx="86">
                  <c:v>-88.156999999999982</c:v>
                </c:pt>
                <c:pt idx="87">
                  <c:v>-85.361999999999995</c:v>
                </c:pt>
                <c:pt idx="88">
                  <c:v>-105.90500000000003</c:v>
                </c:pt>
                <c:pt idx="89">
                  <c:v>-98.792999999999978</c:v>
                </c:pt>
                <c:pt idx="90">
                  <c:v>-103.06299999999996</c:v>
                </c:pt>
                <c:pt idx="91">
                  <c:v>-105.03700000000001</c:v>
                </c:pt>
                <c:pt idx="92">
                  <c:v>-104.10100000000001</c:v>
                </c:pt>
                <c:pt idx="93">
                  <c:v>-105.10599999999999</c:v>
                </c:pt>
                <c:pt idx="94">
                  <c:v>-103.92399999999998</c:v>
                </c:pt>
                <c:pt idx="95">
                  <c:v>-103.64400000000001</c:v>
                </c:pt>
                <c:pt idx="96">
                  <c:v>-103.08699999999999</c:v>
                </c:pt>
                <c:pt idx="97">
                  <c:v>-101.84299999999999</c:v>
                </c:pt>
                <c:pt idx="98">
                  <c:v>-100.13999999999999</c:v>
                </c:pt>
                <c:pt idx="99">
                  <c:v>-100.53500000000003</c:v>
                </c:pt>
                <c:pt idx="100">
                  <c:v>-103.61500000000001</c:v>
                </c:pt>
                <c:pt idx="101">
                  <c:v>-108.28399999999999</c:v>
                </c:pt>
                <c:pt idx="102">
                  <c:v>-110.02500000000001</c:v>
                </c:pt>
                <c:pt idx="103">
                  <c:v>-109.45699999999999</c:v>
                </c:pt>
                <c:pt idx="104">
                  <c:v>-109.654</c:v>
                </c:pt>
                <c:pt idx="105">
                  <c:v>-113.33699999999999</c:v>
                </c:pt>
                <c:pt idx="106">
                  <c:v>-119.07299999999998</c:v>
                </c:pt>
                <c:pt idx="107">
                  <c:v>-119.20799999999997</c:v>
                </c:pt>
                <c:pt idx="108">
                  <c:v>-117.548</c:v>
                </c:pt>
                <c:pt idx="109">
                  <c:v>-114.85900000000001</c:v>
                </c:pt>
                <c:pt idx="110">
                  <c:v>-112.73699999999997</c:v>
                </c:pt>
                <c:pt idx="111">
                  <c:v>-115.04300000000001</c:v>
                </c:pt>
                <c:pt idx="112">
                  <c:v>-110.44499999999999</c:v>
                </c:pt>
                <c:pt idx="113">
                  <c:v>-108.965</c:v>
                </c:pt>
                <c:pt idx="114">
                  <c:v>-106.08500000000001</c:v>
                </c:pt>
                <c:pt idx="115">
                  <c:v>-104.52100000000002</c:v>
                </c:pt>
                <c:pt idx="116">
                  <c:v>-102.29300000000001</c:v>
                </c:pt>
                <c:pt idx="117">
                  <c:v>-104.637</c:v>
                </c:pt>
                <c:pt idx="118">
                  <c:v>-107.25999999999999</c:v>
                </c:pt>
                <c:pt idx="119">
                  <c:v>-108.96099999999998</c:v>
                </c:pt>
                <c:pt idx="120">
                  <c:v>-105.56099999999998</c:v>
                </c:pt>
                <c:pt idx="121">
                  <c:v>-108.64500000000001</c:v>
                </c:pt>
                <c:pt idx="122">
                  <c:v>-110.81899999999999</c:v>
                </c:pt>
                <c:pt idx="123">
                  <c:v>-110.08000000000001</c:v>
                </c:pt>
                <c:pt idx="124">
                  <c:v>-113.24900000000002</c:v>
                </c:pt>
                <c:pt idx="125">
                  <c:v>-117.45400000000001</c:v>
                </c:pt>
                <c:pt idx="126">
                  <c:v>-108.636</c:v>
                </c:pt>
                <c:pt idx="127">
                  <c:v>-108.94399999999999</c:v>
                </c:pt>
                <c:pt idx="128">
                  <c:v>-103.39500000000001</c:v>
                </c:pt>
                <c:pt idx="129">
                  <c:v>-99.34</c:v>
                </c:pt>
                <c:pt idx="130">
                  <c:v>-97.817000000000007</c:v>
                </c:pt>
                <c:pt idx="131">
                  <c:v>-98.175999999999988</c:v>
                </c:pt>
                <c:pt idx="132">
                  <c:v>-98.230999999999995</c:v>
                </c:pt>
                <c:pt idx="133">
                  <c:v>-97.405000000000001</c:v>
                </c:pt>
                <c:pt idx="134">
                  <c:v>-97.988</c:v>
                </c:pt>
                <c:pt idx="135">
                  <c:v>-99.015999999999991</c:v>
                </c:pt>
                <c:pt idx="136">
                  <c:v>-96.89500000000001</c:v>
                </c:pt>
                <c:pt idx="137">
                  <c:v>-97.652999999999992</c:v>
                </c:pt>
                <c:pt idx="138">
                  <c:v>-100.25399999999999</c:v>
                </c:pt>
                <c:pt idx="139">
                  <c:v>-101.60899999999998</c:v>
                </c:pt>
                <c:pt idx="140">
                  <c:v>-100.39599999999999</c:v>
                </c:pt>
                <c:pt idx="141">
                  <c:v>-102.905</c:v>
                </c:pt>
                <c:pt idx="142">
                  <c:v>-103.976</c:v>
                </c:pt>
                <c:pt idx="143">
                  <c:v>-104.9</c:v>
                </c:pt>
                <c:pt idx="144">
                  <c:v>-104.28</c:v>
                </c:pt>
                <c:pt idx="145">
                  <c:v>-112.18899999999999</c:v>
                </c:pt>
                <c:pt idx="146">
                  <c:v>-112.56099999999998</c:v>
                </c:pt>
                <c:pt idx="147">
                  <c:v>-115.65599999999998</c:v>
                </c:pt>
                <c:pt idx="148">
                  <c:v>-114.607</c:v>
                </c:pt>
                <c:pt idx="149">
                  <c:v>-122.57299999999998</c:v>
                </c:pt>
                <c:pt idx="150">
                  <c:v>-127.62300000000002</c:v>
                </c:pt>
                <c:pt idx="151">
                  <c:v>-131.839</c:v>
                </c:pt>
                <c:pt idx="152">
                  <c:v>-129.23100000000002</c:v>
                </c:pt>
                <c:pt idx="153">
                  <c:v>-130.345</c:v>
                </c:pt>
                <c:pt idx="154">
                  <c:v>-131.39299999999997</c:v>
                </c:pt>
                <c:pt idx="155">
                  <c:v>-126.28900000000002</c:v>
                </c:pt>
                <c:pt idx="156">
                  <c:v>-126.43799999999999</c:v>
                </c:pt>
                <c:pt idx="157">
                  <c:v>-129.52199999999999</c:v>
                </c:pt>
                <c:pt idx="158">
                  <c:v>-128.76500000000001</c:v>
                </c:pt>
                <c:pt idx="159">
                  <c:v>-129.46800000000002</c:v>
                </c:pt>
                <c:pt idx="160">
                  <c:v>-126.87199999999999</c:v>
                </c:pt>
                <c:pt idx="161">
                  <c:v>-123.91700000000003</c:v>
                </c:pt>
                <c:pt idx="162">
                  <c:v>-121.953</c:v>
                </c:pt>
                <c:pt idx="163">
                  <c:v>-121.02500000000001</c:v>
                </c:pt>
                <c:pt idx="164">
                  <c:v>-121.98699999999997</c:v>
                </c:pt>
                <c:pt idx="165">
                  <c:v>-115.977</c:v>
                </c:pt>
                <c:pt idx="166">
                  <c:v>-118.97199999999998</c:v>
                </c:pt>
                <c:pt idx="167">
                  <c:v>-117.09099999999998</c:v>
                </c:pt>
                <c:pt idx="168">
                  <c:v>-123.23800000000003</c:v>
                </c:pt>
                <c:pt idx="169">
                  <c:v>-126.33999999999997</c:v>
                </c:pt>
                <c:pt idx="170">
                  <c:v>-126.88800000000001</c:v>
                </c:pt>
                <c:pt idx="171">
                  <c:v>-106.61899999999997</c:v>
                </c:pt>
                <c:pt idx="172">
                  <c:v>-122.67499999999998</c:v>
                </c:pt>
                <c:pt idx="173">
                  <c:v>-122.77399999999997</c:v>
                </c:pt>
                <c:pt idx="174">
                  <c:v>-124.374</c:v>
                </c:pt>
                <c:pt idx="175">
                  <c:v>-127.25899999999999</c:v>
                </c:pt>
                <c:pt idx="176">
                  <c:v>-127.35200000000003</c:v>
                </c:pt>
                <c:pt idx="177">
                  <c:v>-125.34800000000001</c:v>
                </c:pt>
                <c:pt idx="178">
                  <c:v>-125.071</c:v>
                </c:pt>
                <c:pt idx="179">
                  <c:v>-125.19800000000004</c:v>
                </c:pt>
                <c:pt idx="180">
                  <c:v>-125.29700000000003</c:v>
                </c:pt>
                <c:pt idx="181">
                  <c:v>-123.18599999999998</c:v>
                </c:pt>
                <c:pt idx="182">
                  <c:v>-122.642</c:v>
                </c:pt>
                <c:pt idx="183">
                  <c:v>-123.18</c:v>
                </c:pt>
                <c:pt idx="184">
                  <c:v>-118.364</c:v>
                </c:pt>
                <c:pt idx="185">
                  <c:v>-115.10000000000002</c:v>
                </c:pt>
                <c:pt idx="186">
                  <c:v>-112.42399999999998</c:v>
                </c:pt>
                <c:pt idx="187">
                  <c:v>-116.56800000000001</c:v>
                </c:pt>
                <c:pt idx="188">
                  <c:v>-119.547</c:v>
                </c:pt>
                <c:pt idx="189">
                  <c:v>-119.14299999999997</c:v>
                </c:pt>
                <c:pt idx="190">
                  <c:v>-120.43300000000002</c:v>
                </c:pt>
                <c:pt idx="191">
                  <c:v>-123.48699999999999</c:v>
                </c:pt>
                <c:pt idx="192">
                  <c:v>-129.07899999999998</c:v>
                </c:pt>
                <c:pt idx="193">
                  <c:v>-127.92499999999998</c:v>
                </c:pt>
                <c:pt idx="194">
                  <c:v>-127.76199999999997</c:v>
                </c:pt>
                <c:pt idx="195">
                  <c:v>-129.03100000000003</c:v>
                </c:pt>
                <c:pt idx="196">
                  <c:v>-130.05099999999999</c:v>
                </c:pt>
                <c:pt idx="197">
                  <c:v>-133.56499999999997</c:v>
                </c:pt>
                <c:pt idx="198">
                  <c:v>-133.09900000000002</c:v>
                </c:pt>
                <c:pt idx="199">
                  <c:v>-129.44199999999998</c:v>
                </c:pt>
                <c:pt idx="200">
                  <c:v>-126.70999999999998</c:v>
                </c:pt>
                <c:pt idx="201">
                  <c:v>-125.88499999999999</c:v>
                </c:pt>
                <c:pt idx="202">
                  <c:v>-126.834</c:v>
                </c:pt>
                <c:pt idx="203">
                  <c:v>-134.358</c:v>
                </c:pt>
                <c:pt idx="204">
                  <c:v>-132.98000000000002</c:v>
                </c:pt>
                <c:pt idx="205">
                  <c:v>-136.15900000000002</c:v>
                </c:pt>
                <c:pt idx="206">
                  <c:v>-120.79499999999999</c:v>
                </c:pt>
                <c:pt idx="207">
                  <c:v>-120.87900000000002</c:v>
                </c:pt>
                <c:pt idx="208">
                  <c:v>-120.53100000000001</c:v>
                </c:pt>
                <c:pt idx="209">
                  <c:v>-123.05099999999999</c:v>
                </c:pt>
                <c:pt idx="210">
                  <c:v>-120.70199999999997</c:v>
                </c:pt>
                <c:pt idx="211">
                  <c:v>-127.56699999999998</c:v>
                </c:pt>
                <c:pt idx="212">
                  <c:v>-126.172</c:v>
                </c:pt>
                <c:pt idx="213">
                  <c:v>-133.929</c:v>
                </c:pt>
                <c:pt idx="214">
                  <c:v>-134.55300000000003</c:v>
                </c:pt>
                <c:pt idx="215">
                  <c:v>-136.20199999999997</c:v>
                </c:pt>
                <c:pt idx="216">
                  <c:v>-143.119</c:v>
                </c:pt>
                <c:pt idx="217">
                  <c:v>-142.30499999999998</c:v>
                </c:pt>
                <c:pt idx="218">
                  <c:v>-142.19500000000002</c:v>
                </c:pt>
                <c:pt idx="219">
                  <c:v>-139.61100000000002</c:v>
                </c:pt>
                <c:pt idx="220">
                  <c:v>-141.655</c:v>
                </c:pt>
                <c:pt idx="221">
                  <c:v>-137.98299999999998</c:v>
                </c:pt>
                <c:pt idx="222">
                  <c:v>-141.72000000000003</c:v>
                </c:pt>
                <c:pt idx="223">
                  <c:v>-138.06899999999999</c:v>
                </c:pt>
                <c:pt idx="224">
                  <c:v>-138.13200000000001</c:v>
                </c:pt>
                <c:pt idx="225">
                  <c:v>-134.25699999999998</c:v>
                </c:pt>
                <c:pt idx="226">
                  <c:v>-142.08700000000002</c:v>
                </c:pt>
                <c:pt idx="227">
                  <c:v>-135.18300000000002</c:v>
                </c:pt>
                <c:pt idx="228">
                  <c:v>-121.01499999999999</c:v>
                </c:pt>
                <c:pt idx="229">
                  <c:v>-135.20299999999997</c:v>
                </c:pt>
                <c:pt idx="230">
                  <c:v>-135.91999999999999</c:v>
                </c:pt>
                <c:pt idx="231">
                  <c:v>-135.10599999999999</c:v>
                </c:pt>
                <c:pt idx="232">
                  <c:v>-134.35700000000003</c:v>
                </c:pt>
                <c:pt idx="233">
                  <c:v>-137.84899999999999</c:v>
                </c:pt>
                <c:pt idx="234">
                  <c:v>-131.66200000000003</c:v>
                </c:pt>
                <c:pt idx="235">
                  <c:v>-127.64800000000002</c:v>
                </c:pt>
                <c:pt idx="236">
                  <c:v>-131.30099999999999</c:v>
                </c:pt>
                <c:pt idx="237">
                  <c:v>-132.48099999999999</c:v>
                </c:pt>
                <c:pt idx="238">
                  <c:v>-125.25199999999998</c:v>
                </c:pt>
                <c:pt idx="239">
                  <c:v>-120.018</c:v>
                </c:pt>
                <c:pt idx="240">
                  <c:v>-116.03399999999999</c:v>
                </c:pt>
                <c:pt idx="241">
                  <c:v>-117.23899999999998</c:v>
                </c:pt>
                <c:pt idx="242">
                  <c:v>-111.39400000000003</c:v>
                </c:pt>
                <c:pt idx="243">
                  <c:v>-113.75799999999998</c:v>
                </c:pt>
                <c:pt idx="244">
                  <c:v>-111.41500000000002</c:v>
                </c:pt>
                <c:pt idx="245">
                  <c:v>-114.62700000000004</c:v>
                </c:pt>
                <c:pt idx="246">
                  <c:v>-122.012</c:v>
                </c:pt>
                <c:pt idx="247">
                  <c:v>-121.32999999999998</c:v>
                </c:pt>
                <c:pt idx="248">
                  <c:v>-121.4</c:v>
                </c:pt>
                <c:pt idx="249">
                  <c:v>-119.93899999999999</c:v>
                </c:pt>
                <c:pt idx="250">
                  <c:v>-120.41300000000001</c:v>
                </c:pt>
                <c:pt idx="251">
                  <c:v>-126.94999999999999</c:v>
                </c:pt>
                <c:pt idx="252">
                  <c:v>-133.37699999999998</c:v>
                </c:pt>
                <c:pt idx="253">
                  <c:v>-135.58900000000003</c:v>
                </c:pt>
                <c:pt idx="254">
                  <c:v>-133.71700000000001</c:v>
                </c:pt>
                <c:pt idx="255">
                  <c:v>-138.37699999999998</c:v>
                </c:pt>
                <c:pt idx="256">
                  <c:v>-140.49299999999999</c:v>
                </c:pt>
                <c:pt idx="257">
                  <c:v>-140.46999999999997</c:v>
                </c:pt>
                <c:pt idx="258">
                  <c:v>-143.233</c:v>
                </c:pt>
                <c:pt idx="259">
                  <c:v>-149.904</c:v>
                </c:pt>
                <c:pt idx="260">
                  <c:v>-150.52600000000001</c:v>
                </c:pt>
                <c:pt idx="261">
                  <c:v>-149.67300000000003</c:v>
                </c:pt>
                <c:pt idx="262">
                  <c:v>-154.17399999999998</c:v>
                </c:pt>
                <c:pt idx="263">
                  <c:v>-152.71999999999997</c:v>
                </c:pt>
                <c:pt idx="264">
                  <c:v>-149.43899999999999</c:v>
                </c:pt>
                <c:pt idx="265">
                  <c:v>-150.19199999999998</c:v>
                </c:pt>
                <c:pt idx="266">
                  <c:v>-156.80900000000003</c:v>
                </c:pt>
                <c:pt idx="267">
                  <c:v>-162.261</c:v>
                </c:pt>
                <c:pt idx="268">
                  <c:v>-164.19399999999999</c:v>
                </c:pt>
                <c:pt idx="269">
                  <c:v>-160.399</c:v>
                </c:pt>
                <c:pt idx="270">
                  <c:v>-162.64500000000001</c:v>
                </c:pt>
                <c:pt idx="271">
                  <c:v>-168.399</c:v>
                </c:pt>
                <c:pt idx="272">
                  <c:v>-171.11199999999999</c:v>
                </c:pt>
                <c:pt idx="273">
                  <c:v>-179.46900000000002</c:v>
                </c:pt>
                <c:pt idx="274">
                  <c:v>-175.578</c:v>
                </c:pt>
                <c:pt idx="275">
                  <c:v>-176.483</c:v>
                </c:pt>
                <c:pt idx="276">
                  <c:v>-175.55800000000002</c:v>
                </c:pt>
                <c:pt idx="277">
                  <c:v>-174.63299999999998</c:v>
                </c:pt>
                <c:pt idx="278">
                  <c:v>-176.214</c:v>
                </c:pt>
                <c:pt idx="279">
                  <c:v>-175.14400000000001</c:v>
                </c:pt>
                <c:pt idx="280">
                  <c:v>-176.93200000000002</c:v>
                </c:pt>
                <c:pt idx="281">
                  <c:v>-170.28100000000001</c:v>
                </c:pt>
                <c:pt idx="282">
                  <c:v>-167.75599999999997</c:v>
                </c:pt>
                <c:pt idx="283">
                  <c:v>-172.38100000000003</c:v>
                </c:pt>
                <c:pt idx="284">
                  <c:v>-166.23099999999999</c:v>
                </c:pt>
                <c:pt idx="285">
                  <c:v>-164.24900000000002</c:v>
                </c:pt>
                <c:pt idx="286">
                  <c:v>-158.58299999999997</c:v>
                </c:pt>
                <c:pt idx="287">
                  <c:v>-148.67199999999997</c:v>
                </c:pt>
                <c:pt idx="288">
                  <c:v>-146.35599999999999</c:v>
                </c:pt>
                <c:pt idx="289">
                  <c:v>-145.22300000000001</c:v>
                </c:pt>
                <c:pt idx="290">
                  <c:v>-145.995</c:v>
                </c:pt>
                <c:pt idx="291">
                  <c:v>-144.54500000000002</c:v>
                </c:pt>
                <c:pt idx="292">
                  <c:v>-144.01</c:v>
                </c:pt>
                <c:pt idx="293">
                  <c:v>-141.76299999999998</c:v>
                </c:pt>
                <c:pt idx="294">
                  <c:v>-141.78800000000001</c:v>
                </c:pt>
                <c:pt idx="295">
                  <c:v>-140.67200000000003</c:v>
                </c:pt>
                <c:pt idx="296">
                  <c:v>-143.25099999999998</c:v>
                </c:pt>
                <c:pt idx="297">
                  <c:v>-156.49499999999998</c:v>
                </c:pt>
                <c:pt idx="298">
                  <c:v>-159.214</c:v>
                </c:pt>
                <c:pt idx="299">
                  <c:v>-156.53700000000001</c:v>
                </c:pt>
                <c:pt idx="300">
                  <c:v>-158.41799999999998</c:v>
                </c:pt>
                <c:pt idx="301">
                  <c:v>-159.16999999999999</c:v>
                </c:pt>
                <c:pt idx="302">
                  <c:v>-162.57700000000003</c:v>
                </c:pt>
                <c:pt idx="303">
                  <c:v>-162.04100000000003</c:v>
                </c:pt>
                <c:pt idx="304">
                  <c:v>-169.13</c:v>
                </c:pt>
                <c:pt idx="305">
                  <c:v>-169.11700000000002</c:v>
                </c:pt>
                <c:pt idx="306">
                  <c:v>-166.60400000000001</c:v>
                </c:pt>
                <c:pt idx="307">
                  <c:v>-165.55000000000004</c:v>
                </c:pt>
                <c:pt idx="308">
                  <c:v>-167.59300000000002</c:v>
                </c:pt>
                <c:pt idx="309">
                  <c:v>-169.76600000000002</c:v>
                </c:pt>
                <c:pt idx="310">
                  <c:v>-168.00299999999999</c:v>
                </c:pt>
                <c:pt idx="311">
                  <c:v>-162.15900000000002</c:v>
                </c:pt>
                <c:pt idx="312">
                  <c:v>-167.27599999999998</c:v>
                </c:pt>
                <c:pt idx="313">
                  <c:v>-164.113</c:v>
                </c:pt>
                <c:pt idx="314">
                  <c:v>-166.233</c:v>
                </c:pt>
                <c:pt idx="315">
                  <c:v>-165.76499999999999</c:v>
                </c:pt>
                <c:pt idx="316">
                  <c:v>-169.32399999999998</c:v>
                </c:pt>
                <c:pt idx="317">
                  <c:v>-171.13200000000003</c:v>
                </c:pt>
                <c:pt idx="318">
                  <c:v>-174.42299999999997</c:v>
                </c:pt>
                <c:pt idx="319">
                  <c:v>-178.84200000000001</c:v>
                </c:pt>
                <c:pt idx="320">
                  <c:v>-180.43300000000002</c:v>
                </c:pt>
                <c:pt idx="321">
                  <c:v>-173.96899999999999</c:v>
                </c:pt>
                <c:pt idx="322">
                  <c:v>-174.60799999999998</c:v>
                </c:pt>
                <c:pt idx="323">
                  <c:v>-171.53800000000001</c:v>
                </c:pt>
                <c:pt idx="324">
                  <c:v>-167.17099999999999</c:v>
                </c:pt>
                <c:pt idx="325">
                  <c:v>-160.471</c:v>
                </c:pt>
                <c:pt idx="326">
                  <c:v>-160.94800000000004</c:v>
                </c:pt>
                <c:pt idx="327">
                  <c:v>-162.01799999999997</c:v>
                </c:pt>
                <c:pt idx="328">
                  <c:v>-156.483</c:v>
                </c:pt>
                <c:pt idx="329">
                  <c:v>-155.69600000000003</c:v>
                </c:pt>
                <c:pt idx="330">
                  <c:v>-152.529</c:v>
                </c:pt>
                <c:pt idx="331">
                  <c:v>-149.37299999999999</c:v>
                </c:pt>
                <c:pt idx="332">
                  <c:v>-146.88400000000001</c:v>
                </c:pt>
                <c:pt idx="333">
                  <c:v>-151.90100000000001</c:v>
                </c:pt>
                <c:pt idx="334">
                  <c:v>-158.76999999999998</c:v>
                </c:pt>
                <c:pt idx="335">
                  <c:v>-157.00199999999995</c:v>
                </c:pt>
                <c:pt idx="336">
                  <c:v>-153.22400000000005</c:v>
                </c:pt>
                <c:pt idx="337">
                  <c:v>-156.36700000000002</c:v>
                </c:pt>
                <c:pt idx="338">
                  <c:v>-154.70400000000001</c:v>
                </c:pt>
                <c:pt idx="339">
                  <c:v>-154.173</c:v>
                </c:pt>
                <c:pt idx="340">
                  <c:v>-171.78399999999999</c:v>
                </c:pt>
                <c:pt idx="341">
                  <c:v>-174.63499999999999</c:v>
                </c:pt>
                <c:pt idx="342">
                  <c:v>-176.84200000000001</c:v>
                </c:pt>
                <c:pt idx="343">
                  <c:v>-179.27</c:v>
                </c:pt>
                <c:pt idx="344">
                  <c:v>-173.17400000000004</c:v>
                </c:pt>
                <c:pt idx="345">
                  <c:v>-164.57600000000002</c:v>
                </c:pt>
                <c:pt idx="346">
                  <c:v>-162.363</c:v>
                </c:pt>
                <c:pt idx="347">
                  <c:v>-163.61099999999999</c:v>
                </c:pt>
                <c:pt idx="348">
                  <c:v>-166.21799999999996</c:v>
                </c:pt>
                <c:pt idx="349">
                  <c:v>-163.55899999999997</c:v>
                </c:pt>
                <c:pt idx="350">
                  <c:v>-160.62</c:v>
                </c:pt>
                <c:pt idx="351">
                  <c:v>-160.74599999999998</c:v>
                </c:pt>
                <c:pt idx="352">
                  <c:v>-158.39800000000002</c:v>
                </c:pt>
                <c:pt idx="353">
                  <c:v>-155.91999999999996</c:v>
                </c:pt>
                <c:pt idx="354">
                  <c:v>-160.822</c:v>
                </c:pt>
                <c:pt idx="355">
                  <c:v>-160.06399999999996</c:v>
                </c:pt>
                <c:pt idx="356">
                  <c:v>-160.76600000000002</c:v>
                </c:pt>
                <c:pt idx="357">
                  <c:v>-163.90199999999999</c:v>
                </c:pt>
                <c:pt idx="358">
                  <c:v>-164.09399999999999</c:v>
                </c:pt>
                <c:pt idx="359">
                  <c:v>-163.69800000000004</c:v>
                </c:pt>
                <c:pt idx="360">
                  <c:v>-157.89699999999999</c:v>
                </c:pt>
                <c:pt idx="361">
                  <c:v>-154.39099999999996</c:v>
                </c:pt>
                <c:pt idx="362">
                  <c:v>-153.81099999999998</c:v>
                </c:pt>
                <c:pt idx="363">
                  <c:v>-150.21599999999995</c:v>
                </c:pt>
                <c:pt idx="364">
                  <c:v>-155.01400000000001</c:v>
                </c:pt>
                <c:pt idx="365">
                  <c:v>-154.89699999999999</c:v>
                </c:pt>
                <c:pt idx="366">
                  <c:v>-158.233</c:v>
                </c:pt>
                <c:pt idx="367">
                  <c:v>-158.45400000000001</c:v>
                </c:pt>
                <c:pt idx="368">
                  <c:v>-156.73900000000003</c:v>
                </c:pt>
                <c:pt idx="369">
                  <c:v>-155.07600000000002</c:v>
                </c:pt>
                <c:pt idx="370">
                  <c:v>-155.61500000000001</c:v>
                </c:pt>
                <c:pt idx="371">
                  <c:v>-151.52699999999999</c:v>
                </c:pt>
                <c:pt idx="372">
                  <c:v>-140.46199999999999</c:v>
                </c:pt>
                <c:pt idx="373">
                  <c:v>-141.334</c:v>
                </c:pt>
                <c:pt idx="374">
                  <c:v>-140.09299999999996</c:v>
                </c:pt>
                <c:pt idx="375">
                  <c:v>-137.74</c:v>
                </c:pt>
                <c:pt idx="376">
                  <c:v>-137.46999999999997</c:v>
                </c:pt>
                <c:pt idx="377">
                  <c:v>-137.553</c:v>
                </c:pt>
                <c:pt idx="378">
                  <c:v>-137.464</c:v>
                </c:pt>
                <c:pt idx="379">
                  <c:v>-134.63200000000001</c:v>
                </c:pt>
                <c:pt idx="380">
                  <c:v>-128.88900000000001</c:v>
                </c:pt>
                <c:pt idx="381">
                  <c:v>-122.71899999999999</c:v>
                </c:pt>
                <c:pt idx="382">
                  <c:v>-125.34799999999996</c:v>
                </c:pt>
                <c:pt idx="383">
                  <c:v>-133.22899999999998</c:v>
                </c:pt>
                <c:pt idx="384">
                  <c:v>-132.20699999999999</c:v>
                </c:pt>
                <c:pt idx="385">
                  <c:v>-132.577</c:v>
                </c:pt>
                <c:pt idx="386">
                  <c:v>-132.137</c:v>
                </c:pt>
                <c:pt idx="387">
                  <c:v>-131.66299999999995</c:v>
                </c:pt>
                <c:pt idx="388">
                  <c:v>-134.16899999999998</c:v>
                </c:pt>
                <c:pt idx="389">
                  <c:v>-133.68700000000001</c:v>
                </c:pt>
                <c:pt idx="390">
                  <c:v>-131.20599999999996</c:v>
                </c:pt>
                <c:pt idx="391">
                  <c:v>-130.32</c:v>
                </c:pt>
                <c:pt idx="392">
                  <c:v>-129.94900000000001</c:v>
                </c:pt>
                <c:pt idx="393">
                  <c:v>-128.46999999999997</c:v>
                </c:pt>
                <c:pt idx="394">
                  <c:v>-126.553</c:v>
                </c:pt>
                <c:pt idx="395">
                  <c:v>-122.541</c:v>
                </c:pt>
                <c:pt idx="396">
                  <c:v>-118.79300000000001</c:v>
                </c:pt>
                <c:pt idx="397">
                  <c:v>-116.012</c:v>
                </c:pt>
                <c:pt idx="398">
                  <c:v>-116.33800000000002</c:v>
                </c:pt>
                <c:pt idx="399">
                  <c:v>-113.77299999999997</c:v>
                </c:pt>
                <c:pt idx="400">
                  <c:v>-114.28100000000001</c:v>
                </c:pt>
                <c:pt idx="401">
                  <c:v>-118.56200000000001</c:v>
                </c:pt>
                <c:pt idx="402">
                  <c:v>-118.173</c:v>
                </c:pt>
                <c:pt idx="403">
                  <c:v>-106.28899999999999</c:v>
                </c:pt>
                <c:pt idx="404">
                  <c:v>-118.28999999999996</c:v>
                </c:pt>
                <c:pt idx="405">
                  <c:v>-123.86099999999999</c:v>
                </c:pt>
                <c:pt idx="406">
                  <c:v>-124.03400000000005</c:v>
                </c:pt>
                <c:pt idx="407">
                  <c:v>-128.39700000000005</c:v>
                </c:pt>
                <c:pt idx="408">
                  <c:v>-118.10399999999998</c:v>
                </c:pt>
                <c:pt idx="409">
                  <c:v>-109.185</c:v>
                </c:pt>
                <c:pt idx="410">
                  <c:v>-109.48500000000001</c:v>
                </c:pt>
                <c:pt idx="411">
                  <c:v>-100.23399999999998</c:v>
                </c:pt>
                <c:pt idx="412">
                  <c:v>-108.17899999999997</c:v>
                </c:pt>
                <c:pt idx="413">
                  <c:v>-109.62</c:v>
                </c:pt>
                <c:pt idx="414">
                  <c:v>-114.41899999999998</c:v>
                </c:pt>
                <c:pt idx="415">
                  <c:v>-115.61999999999995</c:v>
                </c:pt>
                <c:pt idx="416">
                  <c:v>-121.70499999999998</c:v>
                </c:pt>
                <c:pt idx="417">
                  <c:v>-120.50200000000001</c:v>
                </c:pt>
                <c:pt idx="418">
                  <c:v>-124.32999999999998</c:v>
                </c:pt>
                <c:pt idx="419">
                  <c:v>-129.70699999999999</c:v>
                </c:pt>
                <c:pt idx="420">
                  <c:v>-130.84799999999996</c:v>
                </c:pt>
                <c:pt idx="421">
                  <c:v>-122.77199999999999</c:v>
                </c:pt>
                <c:pt idx="422">
                  <c:v>-122.16200000000003</c:v>
                </c:pt>
                <c:pt idx="423">
                  <c:v>-117.85199999999998</c:v>
                </c:pt>
                <c:pt idx="424">
                  <c:v>-124.416</c:v>
                </c:pt>
                <c:pt idx="425">
                  <c:v>-121.43900000000002</c:v>
                </c:pt>
                <c:pt idx="426">
                  <c:v>-120.661</c:v>
                </c:pt>
                <c:pt idx="427">
                  <c:v>-120.39600000000002</c:v>
                </c:pt>
                <c:pt idx="428">
                  <c:v>-122.27199999999999</c:v>
                </c:pt>
                <c:pt idx="429">
                  <c:v>-124.45100000000002</c:v>
                </c:pt>
                <c:pt idx="430">
                  <c:v>-123.02499999999998</c:v>
                </c:pt>
                <c:pt idx="431">
                  <c:v>-122.59399999999999</c:v>
                </c:pt>
                <c:pt idx="432">
                  <c:v>-121.70100000000002</c:v>
                </c:pt>
                <c:pt idx="433">
                  <c:v>-118.54399999999998</c:v>
                </c:pt>
                <c:pt idx="434">
                  <c:v>-120.68600000000004</c:v>
                </c:pt>
                <c:pt idx="435">
                  <c:v>-122.233</c:v>
                </c:pt>
                <c:pt idx="436">
                  <c:v>-117.65300000000002</c:v>
                </c:pt>
                <c:pt idx="437">
                  <c:v>-116.93900000000002</c:v>
                </c:pt>
                <c:pt idx="438">
                  <c:v>-115.036</c:v>
                </c:pt>
                <c:pt idx="439">
                  <c:v>-118.15600000000001</c:v>
                </c:pt>
                <c:pt idx="440">
                  <c:v>-122.77600000000001</c:v>
                </c:pt>
                <c:pt idx="441">
                  <c:v>-122.72899999999998</c:v>
                </c:pt>
                <c:pt idx="442">
                  <c:v>-124.28300000000002</c:v>
                </c:pt>
                <c:pt idx="443">
                  <c:v>-124.20799999999997</c:v>
                </c:pt>
                <c:pt idx="444">
                  <c:v>-125.76100000000002</c:v>
                </c:pt>
                <c:pt idx="445">
                  <c:v>-118.28500000000003</c:v>
                </c:pt>
                <c:pt idx="446">
                  <c:v>-116.80099999999999</c:v>
                </c:pt>
                <c:pt idx="447">
                  <c:v>-114.28999999999996</c:v>
                </c:pt>
                <c:pt idx="448">
                  <c:v>-117.12</c:v>
                </c:pt>
                <c:pt idx="449">
                  <c:v>-117.87100000000004</c:v>
                </c:pt>
                <c:pt idx="450">
                  <c:v>-118.42099999999999</c:v>
                </c:pt>
                <c:pt idx="451">
                  <c:v>-111.32999999999998</c:v>
                </c:pt>
                <c:pt idx="452">
                  <c:v>-111.82900000000001</c:v>
                </c:pt>
                <c:pt idx="453">
                  <c:v>-110.55900000000003</c:v>
                </c:pt>
                <c:pt idx="454">
                  <c:v>-107.91500000000002</c:v>
                </c:pt>
                <c:pt idx="455">
                  <c:v>-105.92200000000003</c:v>
                </c:pt>
                <c:pt idx="456">
                  <c:v>-106.56599999999997</c:v>
                </c:pt>
                <c:pt idx="457">
                  <c:v>-106.44799999999998</c:v>
                </c:pt>
                <c:pt idx="458">
                  <c:v>-104.16500000000002</c:v>
                </c:pt>
                <c:pt idx="459">
                  <c:v>-109.55399999999997</c:v>
                </c:pt>
                <c:pt idx="460">
                  <c:v>-110.99799999999999</c:v>
                </c:pt>
                <c:pt idx="461">
                  <c:v>-106.84999999999997</c:v>
                </c:pt>
                <c:pt idx="462">
                  <c:v>-106.214</c:v>
                </c:pt>
                <c:pt idx="463">
                  <c:v>-110.33399999999995</c:v>
                </c:pt>
                <c:pt idx="464">
                  <c:v>-111.11599999999999</c:v>
                </c:pt>
                <c:pt idx="465">
                  <c:v>-112.68699999999995</c:v>
                </c:pt>
                <c:pt idx="466">
                  <c:v>-112.923</c:v>
                </c:pt>
                <c:pt idx="467">
                  <c:v>-114.875</c:v>
                </c:pt>
                <c:pt idx="468">
                  <c:v>-115.95499999999998</c:v>
                </c:pt>
                <c:pt idx="469">
                  <c:v>-119.70600000000002</c:v>
                </c:pt>
                <c:pt idx="470">
                  <c:v>-118.73000000000002</c:v>
                </c:pt>
                <c:pt idx="471">
                  <c:v>-119.12300000000005</c:v>
                </c:pt>
                <c:pt idx="472">
                  <c:v>-115.40899999999999</c:v>
                </c:pt>
                <c:pt idx="473">
                  <c:v>-119.108</c:v>
                </c:pt>
                <c:pt idx="474">
                  <c:v>-119.92000000000002</c:v>
                </c:pt>
                <c:pt idx="475">
                  <c:v>-120.13900000000001</c:v>
                </c:pt>
                <c:pt idx="476">
                  <c:v>-120.10499999999996</c:v>
                </c:pt>
                <c:pt idx="477">
                  <c:v>-114.97900000000004</c:v>
                </c:pt>
                <c:pt idx="478">
                  <c:v>-116.80600000000004</c:v>
                </c:pt>
                <c:pt idx="479">
                  <c:v>-115.536</c:v>
                </c:pt>
                <c:pt idx="480">
                  <c:v>-120.262</c:v>
                </c:pt>
                <c:pt idx="481">
                  <c:v>-122.24199999999996</c:v>
                </c:pt>
                <c:pt idx="482">
                  <c:v>-121.17200000000003</c:v>
                </c:pt>
                <c:pt idx="483">
                  <c:v>-120.78299999999996</c:v>
                </c:pt>
                <c:pt idx="484">
                  <c:v>-124.49400000000003</c:v>
                </c:pt>
                <c:pt idx="485">
                  <c:v>-125.84800000000001</c:v>
                </c:pt>
                <c:pt idx="486">
                  <c:v>-125.358</c:v>
                </c:pt>
                <c:pt idx="487">
                  <c:v>-122.73400000000004</c:v>
                </c:pt>
                <c:pt idx="488">
                  <c:v>-120.733</c:v>
                </c:pt>
                <c:pt idx="489">
                  <c:v>-119.14299999999997</c:v>
                </c:pt>
                <c:pt idx="490">
                  <c:v>-119.04699999999997</c:v>
                </c:pt>
                <c:pt idx="491">
                  <c:v>-116.55600000000004</c:v>
                </c:pt>
                <c:pt idx="492">
                  <c:v>-115.959</c:v>
                </c:pt>
                <c:pt idx="493">
                  <c:v>-118.10699999999997</c:v>
                </c:pt>
                <c:pt idx="494">
                  <c:v>-115.18399999999997</c:v>
                </c:pt>
                <c:pt idx="495">
                  <c:v>-104.83199999999999</c:v>
                </c:pt>
                <c:pt idx="496">
                  <c:v>-101.733</c:v>
                </c:pt>
                <c:pt idx="497">
                  <c:v>-97.771999999999991</c:v>
                </c:pt>
                <c:pt idx="498">
                  <c:v>-94.413000000000011</c:v>
                </c:pt>
                <c:pt idx="499">
                  <c:v>-96.424999999999955</c:v>
                </c:pt>
                <c:pt idx="500">
                  <c:v>-95.889999999999986</c:v>
                </c:pt>
                <c:pt idx="501">
                  <c:v>-94.311000000000035</c:v>
                </c:pt>
                <c:pt idx="502">
                  <c:v>-92.026999999999987</c:v>
                </c:pt>
                <c:pt idx="503">
                  <c:v>-91.802000000000021</c:v>
                </c:pt>
                <c:pt idx="504">
                  <c:v>-91.22399999999999</c:v>
                </c:pt>
                <c:pt idx="505">
                  <c:v>-86.302999999999997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7B-468C-84C5-FD258F54E7F5}"/>
            </c:ext>
          </c:extLst>
        </c:ser>
        <c:ser>
          <c:idx val="5"/>
          <c:order val="5"/>
          <c:tx>
            <c:strRef>
              <c:f>telefo!$C$55</c:f>
              <c:strCache>
                <c:ptCount val="1"/>
                <c:pt idx="0">
                  <c:v>TELEFO 3 3/4 PERP nc-22-TELEFO 2.502 PERP nc-27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telefo!$F$55:$SQ$55</c:f>
              <c:numCache>
                <c:formatCode>0</c:formatCode>
                <c:ptCount val="506"/>
                <c:pt idx="0">
                  <c:v>-7.2899999999999636</c:v>
                </c:pt>
                <c:pt idx="1">
                  <c:v>-4.2110000000000127</c:v>
                </c:pt>
                <c:pt idx="2">
                  <c:v>1.9259999999999877</c:v>
                </c:pt>
                <c:pt idx="3">
                  <c:v>10.092000000000041</c:v>
                </c:pt>
                <c:pt idx="4">
                  <c:v>17.36099999999999</c:v>
                </c:pt>
                <c:pt idx="5">
                  <c:v>19.257000000000005</c:v>
                </c:pt>
                <c:pt idx="6">
                  <c:v>19.983000000000004</c:v>
                </c:pt>
                <c:pt idx="7">
                  <c:v>17.37299999999999</c:v>
                </c:pt>
                <c:pt idx="8">
                  <c:v>18.333000000000027</c:v>
                </c:pt>
                <c:pt idx="9">
                  <c:v>23.683999999999969</c:v>
                </c:pt>
                <c:pt idx="10">
                  <c:v>27.187999999999988</c:v>
                </c:pt>
                <c:pt idx="11">
                  <c:v>30.629999999999995</c:v>
                </c:pt>
                <c:pt idx="12">
                  <c:v>23.052999999999997</c:v>
                </c:pt>
                <c:pt idx="13">
                  <c:v>20.396000000000015</c:v>
                </c:pt>
                <c:pt idx="14">
                  <c:v>38.625</c:v>
                </c:pt>
                <c:pt idx="15">
                  <c:v>32.144000000000005</c:v>
                </c:pt>
                <c:pt idx="16">
                  <c:v>38.100999999999999</c:v>
                </c:pt>
                <c:pt idx="17">
                  <c:v>21.165999999999997</c:v>
                </c:pt>
                <c:pt idx="18">
                  <c:v>2.1410000000000196</c:v>
                </c:pt>
                <c:pt idx="19">
                  <c:v>-18.658000000000015</c:v>
                </c:pt>
                <c:pt idx="20">
                  <c:v>-8.6850000000000023</c:v>
                </c:pt>
                <c:pt idx="21">
                  <c:v>-1.9300000000000068</c:v>
                </c:pt>
                <c:pt idx="22">
                  <c:v>-3.492999999999995</c:v>
                </c:pt>
                <c:pt idx="23">
                  <c:v>0.40600000000000591</c:v>
                </c:pt>
                <c:pt idx="24">
                  <c:v>3.1509999999999536</c:v>
                </c:pt>
                <c:pt idx="25">
                  <c:v>-3.1000000000005912E-2</c:v>
                </c:pt>
                <c:pt idx="26">
                  <c:v>-13.710000000000036</c:v>
                </c:pt>
                <c:pt idx="27">
                  <c:v>-11.958000000000027</c:v>
                </c:pt>
                <c:pt idx="28">
                  <c:v>-9.9230000000000018</c:v>
                </c:pt>
                <c:pt idx="29">
                  <c:v>-40.745999999999981</c:v>
                </c:pt>
                <c:pt idx="30">
                  <c:v>-1.4590000000000032</c:v>
                </c:pt>
                <c:pt idx="31">
                  <c:v>-3.2900000000000205</c:v>
                </c:pt>
                <c:pt idx="32">
                  <c:v>-3.3020000000000209</c:v>
                </c:pt>
                <c:pt idx="33">
                  <c:v>-3.0509999999999877</c:v>
                </c:pt>
                <c:pt idx="34">
                  <c:v>9.2869999999999777</c:v>
                </c:pt>
                <c:pt idx="35">
                  <c:v>11.954999999999984</c:v>
                </c:pt>
                <c:pt idx="36">
                  <c:v>3.271000000000015</c:v>
                </c:pt>
                <c:pt idx="37">
                  <c:v>1.7340000000000373</c:v>
                </c:pt>
                <c:pt idx="38">
                  <c:v>-15.14100000000002</c:v>
                </c:pt>
                <c:pt idx="39">
                  <c:v>-16.623000000000047</c:v>
                </c:pt>
                <c:pt idx="40">
                  <c:v>-36.115999999999985</c:v>
                </c:pt>
                <c:pt idx="41">
                  <c:v>-13.770000000000039</c:v>
                </c:pt>
                <c:pt idx="42">
                  <c:v>24.303999999999974</c:v>
                </c:pt>
                <c:pt idx="43">
                  <c:v>28.063000000000045</c:v>
                </c:pt>
                <c:pt idx="44">
                  <c:v>36.389999999999986</c:v>
                </c:pt>
                <c:pt idx="45">
                  <c:v>4.3879999999999768</c:v>
                </c:pt>
                <c:pt idx="46">
                  <c:v>5.5769999999999982</c:v>
                </c:pt>
                <c:pt idx="47">
                  <c:v>-0.44399999999995998</c:v>
                </c:pt>
                <c:pt idx="48">
                  <c:v>0.2610000000000241</c:v>
                </c:pt>
                <c:pt idx="49">
                  <c:v>5.8300000000000409</c:v>
                </c:pt>
                <c:pt idx="50">
                  <c:v>7.6789999999999736</c:v>
                </c:pt>
                <c:pt idx="51">
                  <c:v>2.0960000000000036</c:v>
                </c:pt>
                <c:pt idx="52">
                  <c:v>-4.375</c:v>
                </c:pt>
                <c:pt idx="53">
                  <c:v>-21.65500000000003</c:v>
                </c:pt>
                <c:pt idx="54">
                  <c:v>-40.975999999999999</c:v>
                </c:pt>
                <c:pt idx="55">
                  <c:v>-42.24799999999999</c:v>
                </c:pt>
                <c:pt idx="56">
                  <c:v>-66.831999999999994</c:v>
                </c:pt>
                <c:pt idx="57">
                  <c:v>-88.544999999999959</c:v>
                </c:pt>
                <c:pt idx="58">
                  <c:v>-71.276999999999987</c:v>
                </c:pt>
                <c:pt idx="59">
                  <c:v>-20.185999999999979</c:v>
                </c:pt>
                <c:pt idx="60">
                  <c:v>-2.9749999999999659</c:v>
                </c:pt>
                <c:pt idx="61">
                  <c:v>15.439999999999998</c:v>
                </c:pt>
                <c:pt idx="62">
                  <c:v>15.865999999999985</c:v>
                </c:pt>
                <c:pt idx="63">
                  <c:v>13.263000000000034</c:v>
                </c:pt>
                <c:pt idx="64">
                  <c:v>20.827999999999975</c:v>
                </c:pt>
                <c:pt idx="65">
                  <c:v>22.227000000000032</c:v>
                </c:pt>
                <c:pt idx="66">
                  <c:v>27.375</c:v>
                </c:pt>
                <c:pt idx="67">
                  <c:v>24.979000000000042</c:v>
                </c:pt>
                <c:pt idx="68">
                  <c:v>70.248000000000047</c:v>
                </c:pt>
                <c:pt idx="69">
                  <c:v>83.394000000000005</c:v>
                </c:pt>
                <c:pt idx="70">
                  <c:v>118.952</c:v>
                </c:pt>
                <c:pt idx="71">
                  <c:v>136.40300000000002</c:v>
                </c:pt>
                <c:pt idx="72">
                  <c:v>128.72800000000007</c:v>
                </c:pt>
                <c:pt idx="73">
                  <c:v>164.31899999999996</c:v>
                </c:pt>
                <c:pt idx="74">
                  <c:v>166.28700000000003</c:v>
                </c:pt>
                <c:pt idx="75">
                  <c:v>94.376999999999953</c:v>
                </c:pt>
                <c:pt idx="76">
                  <c:v>31.573000000000036</c:v>
                </c:pt>
                <c:pt idx="77">
                  <c:v>-9.9110000000000014</c:v>
                </c:pt>
                <c:pt idx="78">
                  <c:v>-22.242000000000019</c:v>
                </c:pt>
                <c:pt idx="79">
                  <c:v>-22.480999999999995</c:v>
                </c:pt>
                <c:pt idx="80">
                  <c:v>-28.656000000000006</c:v>
                </c:pt>
                <c:pt idx="81">
                  <c:v>-26.500999999999976</c:v>
                </c:pt>
                <c:pt idx="82">
                  <c:v>-60.108000000000004</c:v>
                </c:pt>
                <c:pt idx="83">
                  <c:v>-70.903999999999968</c:v>
                </c:pt>
                <c:pt idx="84">
                  <c:v>-74.180000000000007</c:v>
                </c:pt>
                <c:pt idx="85">
                  <c:v>-76.924999999999983</c:v>
                </c:pt>
                <c:pt idx="86">
                  <c:v>-78.545999999999992</c:v>
                </c:pt>
                <c:pt idx="87">
                  <c:v>-80.734999999999985</c:v>
                </c:pt>
                <c:pt idx="88">
                  <c:v>-100.61399999999998</c:v>
                </c:pt>
                <c:pt idx="89">
                  <c:v>-94.492999999999995</c:v>
                </c:pt>
                <c:pt idx="90">
                  <c:v>-97.007999999999981</c:v>
                </c:pt>
                <c:pt idx="91">
                  <c:v>-98.907999999999987</c:v>
                </c:pt>
                <c:pt idx="92">
                  <c:v>-96.061999999999998</c:v>
                </c:pt>
                <c:pt idx="93">
                  <c:v>-96.125</c:v>
                </c:pt>
                <c:pt idx="94">
                  <c:v>-93.864000000000004</c:v>
                </c:pt>
                <c:pt idx="95">
                  <c:v>-92.800000000000011</c:v>
                </c:pt>
                <c:pt idx="96">
                  <c:v>-90.634000000000015</c:v>
                </c:pt>
                <c:pt idx="97">
                  <c:v>-88.957999999999998</c:v>
                </c:pt>
                <c:pt idx="98">
                  <c:v>-89.002999999999986</c:v>
                </c:pt>
                <c:pt idx="99">
                  <c:v>-89.204000000000008</c:v>
                </c:pt>
                <c:pt idx="100">
                  <c:v>-92.290999999999997</c:v>
                </c:pt>
                <c:pt idx="101">
                  <c:v>-96.271000000000015</c:v>
                </c:pt>
                <c:pt idx="102">
                  <c:v>-98.164999999999992</c:v>
                </c:pt>
                <c:pt idx="103">
                  <c:v>-97.271000000000015</c:v>
                </c:pt>
                <c:pt idx="104">
                  <c:v>-96.844000000000023</c:v>
                </c:pt>
                <c:pt idx="105">
                  <c:v>-101.68799999999999</c:v>
                </c:pt>
                <c:pt idx="106">
                  <c:v>-108.72</c:v>
                </c:pt>
                <c:pt idx="107">
                  <c:v>-111.334</c:v>
                </c:pt>
                <c:pt idx="108">
                  <c:v>-112.077</c:v>
                </c:pt>
                <c:pt idx="109">
                  <c:v>-112.68299999999999</c:v>
                </c:pt>
                <c:pt idx="110">
                  <c:v>143.36000000000001</c:v>
                </c:pt>
                <c:pt idx="111">
                  <c:v>153.577</c:v>
                </c:pt>
                <c:pt idx="112">
                  <c:v>144.19900000000001</c:v>
                </c:pt>
                <c:pt idx="113">
                  <c:v>140.47399999999999</c:v>
                </c:pt>
                <c:pt idx="114">
                  <c:v>136.09899999999999</c:v>
                </c:pt>
                <c:pt idx="115">
                  <c:v>136.255</c:v>
                </c:pt>
                <c:pt idx="116">
                  <c:v>134.67599999999999</c:v>
                </c:pt>
                <c:pt idx="117">
                  <c:v>140.101</c:v>
                </c:pt>
                <c:pt idx="118">
                  <c:v>143.99600000000001</c:v>
                </c:pt>
                <c:pt idx="119">
                  <c:v>146.12200000000001</c:v>
                </c:pt>
                <c:pt idx="120">
                  <c:v>148.44200000000001</c:v>
                </c:pt>
                <c:pt idx="121">
                  <c:v>145.447</c:v>
                </c:pt>
                <c:pt idx="122">
                  <c:v>146.751</c:v>
                </c:pt>
                <c:pt idx="123">
                  <c:v>148.09</c:v>
                </c:pt>
                <c:pt idx="124">
                  <c:v>153.767</c:v>
                </c:pt>
                <c:pt idx="125">
                  <c:v>146.82400000000001</c:v>
                </c:pt>
                <c:pt idx="126">
                  <c:v>146.392</c:v>
                </c:pt>
                <c:pt idx="127">
                  <c:v>139.58000000000001</c:v>
                </c:pt>
                <c:pt idx="128">
                  <c:v>138.03899999999999</c:v>
                </c:pt>
                <c:pt idx="129">
                  <c:v>138.16</c:v>
                </c:pt>
                <c:pt idx="130">
                  <c:v>138.822</c:v>
                </c:pt>
                <c:pt idx="131">
                  <c:v>142.84200000000001</c:v>
                </c:pt>
                <c:pt idx="132">
                  <c:v>143.13</c:v>
                </c:pt>
                <c:pt idx="133">
                  <c:v>143.26400000000001</c:v>
                </c:pt>
                <c:pt idx="134">
                  <c:v>144.37200000000001</c:v>
                </c:pt>
                <c:pt idx="135">
                  <c:v>143.392</c:v>
                </c:pt>
                <c:pt idx="136">
                  <c:v>145.63999999999999</c:v>
                </c:pt>
                <c:pt idx="137">
                  <c:v>147.685</c:v>
                </c:pt>
                <c:pt idx="138">
                  <c:v>144.25200000000001</c:v>
                </c:pt>
                <c:pt idx="139">
                  <c:v>144.29300000000001</c:v>
                </c:pt>
                <c:pt idx="140">
                  <c:v>147.53700000000001</c:v>
                </c:pt>
                <c:pt idx="141">
                  <c:v>147.244</c:v>
                </c:pt>
                <c:pt idx="142">
                  <c:v>142.53800000000001</c:v>
                </c:pt>
                <c:pt idx="143">
                  <c:v>145.13499999999999</c:v>
                </c:pt>
                <c:pt idx="144">
                  <c:v>150.69200000000001</c:v>
                </c:pt>
                <c:pt idx="145">
                  <c:v>150.523</c:v>
                </c:pt>
                <c:pt idx="146">
                  <c:v>159.10300000000001</c:v>
                </c:pt>
                <c:pt idx="147">
                  <c:v>161.13800000000001</c:v>
                </c:pt>
                <c:pt idx="148">
                  <c:v>151.77500000000001</c:v>
                </c:pt>
                <c:pt idx="149">
                  <c:v>148.44200000000001</c:v>
                </c:pt>
                <c:pt idx="150">
                  <c:v>150.20099999999999</c:v>
                </c:pt>
                <c:pt idx="151">
                  <c:v>155.24</c:v>
                </c:pt>
                <c:pt idx="152">
                  <c:v>157.43199999999999</c:v>
                </c:pt>
                <c:pt idx="153">
                  <c:v>160.41200000000001</c:v>
                </c:pt>
                <c:pt idx="154">
                  <c:v>171.93700000000001</c:v>
                </c:pt>
                <c:pt idx="155">
                  <c:v>175.874</c:v>
                </c:pt>
                <c:pt idx="156">
                  <c:v>177.678</c:v>
                </c:pt>
                <c:pt idx="157">
                  <c:v>172.101</c:v>
                </c:pt>
                <c:pt idx="158">
                  <c:v>171.386</c:v>
                </c:pt>
                <c:pt idx="159">
                  <c:v>170.80500000000001</c:v>
                </c:pt>
                <c:pt idx="160">
                  <c:v>172.42699999999999</c:v>
                </c:pt>
                <c:pt idx="161">
                  <c:v>169.97399999999999</c:v>
                </c:pt>
                <c:pt idx="162">
                  <c:v>165.51599999999999</c:v>
                </c:pt>
                <c:pt idx="163">
                  <c:v>166.374</c:v>
                </c:pt>
                <c:pt idx="164">
                  <c:v>160.89400000000001</c:v>
                </c:pt>
                <c:pt idx="165">
                  <c:v>154.44800000000001</c:v>
                </c:pt>
                <c:pt idx="166">
                  <c:v>153.47800000000001</c:v>
                </c:pt>
                <c:pt idx="167">
                  <c:v>152.35900000000001</c:v>
                </c:pt>
                <c:pt idx="168">
                  <c:v>156.273</c:v>
                </c:pt>
                <c:pt idx="169">
                  <c:v>163.23500000000001</c:v>
                </c:pt>
                <c:pt idx="170">
                  <c:v>164.84200000000001</c:v>
                </c:pt>
                <c:pt idx="171">
                  <c:v>177.387</c:v>
                </c:pt>
                <c:pt idx="172">
                  <c:v>157.43600000000001</c:v>
                </c:pt>
                <c:pt idx="173">
                  <c:v>151.09700000000001</c:v>
                </c:pt>
                <c:pt idx="174">
                  <c:v>151.41900000000001</c:v>
                </c:pt>
                <c:pt idx="175">
                  <c:v>152.852</c:v>
                </c:pt>
                <c:pt idx="176">
                  <c:v>156.17099999999999</c:v>
                </c:pt>
                <c:pt idx="177">
                  <c:v>159.05000000000001</c:v>
                </c:pt>
                <c:pt idx="178">
                  <c:v>160.59200000000001</c:v>
                </c:pt>
                <c:pt idx="179">
                  <c:v>163.17599999999999</c:v>
                </c:pt>
                <c:pt idx="180">
                  <c:v>164.81</c:v>
                </c:pt>
                <c:pt idx="181">
                  <c:v>166.65100000000001</c:v>
                </c:pt>
                <c:pt idx="182">
                  <c:v>171.029</c:v>
                </c:pt>
                <c:pt idx="183">
                  <c:v>173.464</c:v>
                </c:pt>
                <c:pt idx="184">
                  <c:v>176.511</c:v>
                </c:pt>
                <c:pt idx="185">
                  <c:v>184.89</c:v>
                </c:pt>
                <c:pt idx="186">
                  <c:v>189.83600000000001</c:v>
                </c:pt>
                <c:pt idx="187">
                  <c:v>190.09299999999999</c:v>
                </c:pt>
                <c:pt idx="188">
                  <c:v>183.21299999999999</c:v>
                </c:pt>
                <c:pt idx="189">
                  <c:v>184.233</c:v>
                </c:pt>
                <c:pt idx="190">
                  <c:v>185.001</c:v>
                </c:pt>
                <c:pt idx="191">
                  <c:v>174.54900000000001</c:v>
                </c:pt>
                <c:pt idx="192">
                  <c:v>162.21700000000001</c:v>
                </c:pt>
                <c:pt idx="193">
                  <c:v>167.816</c:v>
                </c:pt>
                <c:pt idx="194">
                  <c:v>168.90700000000001</c:v>
                </c:pt>
                <c:pt idx="195">
                  <c:v>171.81899999999999</c:v>
                </c:pt>
                <c:pt idx="196">
                  <c:v>174.84100000000001</c:v>
                </c:pt>
                <c:pt idx="197">
                  <c:v>165.215</c:v>
                </c:pt>
                <c:pt idx="198">
                  <c:v>164.30699999999999</c:v>
                </c:pt>
                <c:pt idx="199">
                  <c:v>161.12100000000001</c:v>
                </c:pt>
                <c:pt idx="200">
                  <c:v>176.58600000000001</c:v>
                </c:pt>
                <c:pt idx="201">
                  <c:v>174.435</c:v>
                </c:pt>
                <c:pt idx="202">
                  <c:v>166.15600000000001</c:v>
                </c:pt>
                <c:pt idx="203">
                  <c:v>151.26499999999999</c:v>
                </c:pt>
                <c:pt idx="204">
                  <c:v>144.685</c:v>
                </c:pt>
                <c:pt idx="205">
                  <c:v>138.845</c:v>
                </c:pt>
                <c:pt idx="206">
                  <c:v>189.04400000000001</c:v>
                </c:pt>
                <c:pt idx="207">
                  <c:v>186.452</c:v>
                </c:pt>
                <c:pt idx="208">
                  <c:v>183.95699999999999</c:v>
                </c:pt>
                <c:pt idx="209">
                  <c:v>181.96100000000001</c:v>
                </c:pt>
                <c:pt idx="210">
                  <c:v>175.566</c:v>
                </c:pt>
                <c:pt idx="211">
                  <c:v>186.99600000000001</c:v>
                </c:pt>
                <c:pt idx="212">
                  <c:v>190.71799999999999</c:v>
                </c:pt>
                <c:pt idx="213">
                  <c:v>177.33799999999999</c:v>
                </c:pt>
                <c:pt idx="214">
                  <c:v>175.619</c:v>
                </c:pt>
                <c:pt idx="215">
                  <c:v>173.98400000000001</c:v>
                </c:pt>
                <c:pt idx="216">
                  <c:v>166.215</c:v>
                </c:pt>
                <c:pt idx="217">
                  <c:v>159.97</c:v>
                </c:pt>
                <c:pt idx="218">
                  <c:v>154.881</c:v>
                </c:pt>
                <c:pt idx="219">
                  <c:v>155.65799999999999</c:v>
                </c:pt>
                <c:pt idx="220">
                  <c:v>156.376</c:v>
                </c:pt>
                <c:pt idx="221">
                  <c:v>173.02</c:v>
                </c:pt>
                <c:pt idx="222">
                  <c:v>185.762</c:v>
                </c:pt>
                <c:pt idx="223">
                  <c:v>196.357</c:v>
                </c:pt>
                <c:pt idx="224">
                  <c:v>212.125</c:v>
                </c:pt>
                <c:pt idx="225">
                  <c:v>220.81100000000001</c:v>
                </c:pt>
                <c:pt idx="226">
                  <c:v>197.00399999999999</c:v>
                </c:pt>
                <c:pt idx="227">
                  <c:v>195.249</c:v>
                </c:pt>
                <c:pt idx="228">
                  <c:v>204.178</c:v>
                </c:pt>
                <c:pt idx="229">
                  <c:v>192.274</c:v>
                </c:pt>
                <c:pt idx="230">
                  <c:v>195.297</c:v>
                </c:pt>
                <c:pt idx="231">
                  <c:v>205.697</c:v>
                </c:pt>
                <c:pt idx="232">
                  <c:v>210.63</c:v>
                </c:pt>
                <c:pt idx="233">
                  <c:v>224.57900000000001</c:v>
                </c:pt>
                <c:pt idx="234">
                  <c:v>214.14</c:v>
                </c:pt>
                <c:pt idx="235">
                  <c:v>200.334</c:v>
                </c:pt>
                <c:pt idx="236">
                  <c:v>192.43799999999999</c:v>
                </c:pt>
                <c:pt idx="237">
                  <c:v>190.02699999999999</c:v>
                </c:pt>
                <c:pt idx="238">
                  <c:v>176.81800000000001</c:v>
                </c:pt>
                <c:pt idx="239">
                  <c:v>174.75800000000001</c:v>
                </c:pt>
                <c:pt idx="240">
                  <c:v>170.45</c:v>
                </c:pt>
                <c:pt idx="241">
                  <c:v>185.517</c:v>
                </c:pt>
                <c:pt idx="242">
                  <c:v>201.67</c:v>
                </c:pt>
                <c:pt idx="243">
                  <c:v>206.565</c:v>
                </c:pt>
                <c:pt idx="244">
                  <c:v>208.69</c:v>
                </c:pt>
                <c:pt idx="245">
                  <c:v>206.65799999999999</c:v>
                </c:pt>
                <c:pt idx="246">
                  <c:v>193.649</c:v>
                </c:pt>
                <c:pt idx="247">
                  <c:v>190.435</c:v>
                </c:pt>
                <c:pt idx="248">
                  <c:v>192.321</c:v>
                </c:pt>
                <c:pt idx="249">
                  <c:v>191.893</c:v>
                </c:pt>
                <c:pt idx="250">
                  <c:v>192.92500000000001</c:v>
                </c:pt>
                <c:pt idx="251">
                  <c:v>198.899</c:v>
                </c:pt>
                <c:pt idx="252">
                  <c:v>198.91900000000001</c:v>
                </c:pt>
                <c:pt idx="253">
                  <c:v>191.648</c:v>
                </c:pt>
                <c:pt idx="254">
                  <c:v>183.03200000000001</c:v>
                </c:pt>
                <c:pt idx="255">
                  <c:v>176.54</c:v>
                </c:pt>
                <c:pt idx="256">
                  <c:v>175.685</c:v>
                </c:pt>
                <c:pt idx="257">
                  <c:v>177.46100000000001</c:v>
                </c:pt>
                <c:pt idx="258">
                  <c:v>177.00200000000001</c:v>
                </c:pt>
                <c:pt idx="259">
                  <c:v>183.36500000000001</c:v>
                </c:pt>
                <c:pt idx="260">
                  <c:v>191.334</c:v>
                </c:pt>
                <c:pt idx="261">
                  <c:v>198.09299999999999</c:v>
                </c:pt>
                <c:pt idx="262">
                  <c:v>188.58199999999999</c:v>
                </c:pt>
                <c:pt idx="263">
                  <c:v>185.423</c:v>
                </c:pt>
                <c:pt idx="264">
                  <c:v>186.01599999999999</c:v>
                </c:pt>
                <c:pt idx="265">
                  <c:v>180.75800000000001</c:v>
                </c:pt>
                <c:pt idx="266">
                  <c:v>180.267</c:v>
                </c:pt>
                <c:pt idx="267">
                  <c:v>197.172</c:v>
                </c:pt>
                <c:pt idx="268">
                  <c:v>209.328</c:v>
                </c:pt>
                <c:pt idx="269">
                  <c:v>213.529</c:v>
                </c:pt>
                <c:pt idx="270">
                  <c:v>214.518</c:v>
                </c:pt>
                <c:pt idx="271">
                  <c:v>217.16800000000001</c:v>
                </c:pt>
                <c:pt idx="272">
                  <c:v>205.429</c:v>
                </c:pt>
                <c:pt idx="273">
                  <c:v>210.643</c:v>
                </c:pt>
                <c:pt idx="274">
                  <c:v>226.52099999999999</c:v>
                </c:pt>
                <c:pt idx="275">
                  <c:v>228.89400000000001</c:v>
                </c:pt>
                <c:pt idx="276">
                  <c:v>236.667</c:v>
                </c:pt>
                <c:pt idx="277">
                  <c:v>246.18299999999999</c:v>
                </c:pt>
                <c:pt idx="278">
                  <c:v>257.24</c:v>
                </c:pt>
                <c:pt idx="279">
                  <c:v>257.83800000000002</c:v>
                </c:pt>
                <c:pt idx="280">
                  <c:v>249.57</c:v>
                </c:pt>
                <c:pt idx="281">
                  <c:v>262.86399999999998</c:v>
                </c:pt>
                <c:pt idx="282">
                  <c:v>262.935</c:v>
                </c:pt>
                <c:pt idx="283">
                  <c:v>265.20999999999998</c:v>
                </c:pt>
                <c:pt idx="284">
                  <c:v>267.05500000000001</c:v>
                </c:pt>
                <c:pt idx="285">
                  <c:v>271.76</c:v>
                </c:pt>
                <c:pt idx="286">
                  <c:v>263.25700000000001</c:v>
                </c:pt>
                <c:pt idx="287">
                  <c:v>263.72800000000001</c:v>
                </c:pt>
                <c:pt idx="288">
                  <c:v>265.39400000000001</c:v>
                </c:pt>
                <c:pt idx="289">
                  <c:v>266.387</c:v>
                </c:pt>
                <c:pt idx="290">
                  <c:v>263.04500000000002</c:v>
                </c:pt>
                <c:pt idx="291">
                  <c:v>270.38</c:v>
                </c:pt>
                <c:pt idx="292">
                  <c:v>270.80099999999999</c:v>
                </c:pt>
                <c:pt idx="293">
                  <c:v>275.43900000000002</c:v>
                </c:pt>
                <c:pt idx="294">
                  <c:v>264.726</c:v>
                </c:pt>
                <c:pt idx="295">
                  <c:v>276.47399999999999</c:v>
                </c:pt>
                <c:pt idx="296">
                  <c:v>269.87900000000002</c:v>
                </c:pt>
                <c:pt idx="297">
                  <c:v>245.208</c:v>
                </c:pt>
                <c:pt idx="298">
                  <c:v>221.851</c:v>
                </c:pt>
                <c:pt idx="299">
                  <c:v>223.023</c:v>
                </c:pt>
                <c:pt idx="300">
                  <c:v>220.208</c:v>
                </c:pt>
                <c:pt idx="301">
                  <c:v>226.70500000000001</c:v>
                </c:pt>
                <c:pt idx="302">
                  <c:v>229.917</c:v>
                </c:pt>
                <c:pt idx="303">
                  <c:v>236.37899999999999</c:v>
                </c:pt>
                <c:pt idx="304">
                  <c:v>223.11500000000001</c:v>
                </c:pt>
                <c:pt idx="305">
                  <c:v>219.96199999999999</c:v>
                </c:pt>
                <c:pt idx="306">
                  <c:v>218.715</c:v>
                </c:pt>
                <c:pt idx="307">
                  <c:v>220.79499999999999</c:v>
                </c:pt>
                <c:pt idx="308">
                  <c:v>213.57499999999999</c:v>
                </c:pt>
                <c:pt idx="309">
                  <c:v>210.036</c:v>
                </c:pt>
                <c:pt idx="310">
                  <c:v>210.733</c:v>
                </c:pt>
                <c:pt idx="311">
                  <c:v>225.797</c:v>
                </c:pt>
                <c:pt idx="312">
                  <c:v>236.68100000000001</c:v>
                </c:pt>
                <c:pt idx="313">
                  <c:v>245.67099999999999</c:v>
                </c:pt>
                <c:pt idx="314">
                  <c:v>243.68799999999999</c:v>
                </c:pt>
                <c:pt idx="315">
                  <c:v>243.161</c:v>
                </c:pt>
                <c:pt idx="316">
                  <c:v>239.78</c:v>
                </c:pt>
                <c:pt idx="317">
                  <c:v>239.49199999999999</c:v>
                </c:pt>
                <c:pt idx="318">
                  <c:v>234.953</c:v>
                </c:pt>
                <c:pt idx="319">
                  <c:v>235.01599999999999</c:v>
                </c:pt>
                <c:pt idx="320">
                  <c:v>230.80199999999999</c:v>
                </c:pt>
                <c:pt idx="321">
                  <c:v>246.28800000000001</c:v>
                </c:pt>
                <c:pt idx="322">
                  <c:v>254.33</c:v>
                </c:pt>
                <c:pt idx="323">
                  <c:v>262.92899999999997</c:v>
                </c:pt>
                <c:pt idx="324">
                  <c:v>265.49900000000002</c:v>
                </c:pt>
                <c:pt idx="325">
                  <c:v>280.46699999999998</c:v>
                </c:pt>
                <c:pt idx="326">
                  <c:v>274.91699999999997</c:v>
                </c:pt>
                <c:pt idx="327">
                  <c:v>267.83100000000002</c:v>
                </c:pt>
                <c:pt idx="328">
                  <c:v>267.82</c:v>
                </c:pt>
                <c:pt idx="329">
                  <c:v>253.916</c:v>
                </c:pt>
                <c:pt idx="330">
                  <c:v>260.303</c:v>
                </c:pt>
                <c:pt idx="331">
                  <c:v>262.84199999999998</c:v>
                </c:pt>
                <c:pt idx="332">
                  <c:v>260.25</c:v>
                </c:pt>
                <c:pt idx="333">
                  <c:v>270.19299999999998</c:v>
                </c:pt>
                <c:pt idx="334">
                  <c:v>278.60599999999999</c:v>
                </c:pt>
                <c:pt idx="335">
                  <c:v>291.39100000000002</c:v>
                </c:pt>
                <c:pt idx="336">
                  <c:v>307.62599999999998</c:v>
                </c:pt>
                <c:pt idx="337">
                  <c:v>303.22399999999999</c:v>
                </c:pt>
                <c:pt idx="338">
                  <c:v>297.00700000000001</c:v>
                </c:pt>
                <c:pt idx="339">
                  <c:v>278.99900000000002</c:v>
                </c:pt>
                <c:pt idx="340">
                  <c:v>277.33300000000003</c:v>
                </c:pt>
                <c:pt idx="341">
                  <c:v>272.15300000000002</c:v>
                </c:pt>
                <c:pt idx="342">
                  <c:v>249.244</c:v>
                </c:pt>
                <c:pt idx="343">
                  <c:v>246.80600000000001</c:v>
                </c:pt>
                <c:pt idx="344">
                  <c:v>260.29599999999999</c:v>
                </c:pt>
                <c:pt idx="345">
                  <c:v>278.27999999999997</c:v>
                </c:pt>
                <c:pt idx="346">
                  <c:v>291.77199999999999</c:v>
                </c:pt>
                <c:pt idx="347">
                  <c:v>283.52</c:v>
                </c:pt>
                <c:pt idx="348">
                  <c:v>276.20800000000003</c:v>
                </c:pt>
                <c:pt idx="349">
                  <c:v>273.78800000000001</c:v>
                </c:pt>
                <c:pt idx="350">
                  <c:v>279.15800000000002</c:v>
                </c:pt>
                <c:pt idx="351">
                  <c:v>287.63900000000001</c:v>
                </c:pt>
                <c:pt idx="352">
                  <c:v>282.029</c:v>
                </c:pt>
                <c:pt idx="353">
                  <c:v>279.55900000000003</c:v>
                </c:pt>
                <c:pt idx="354">
                  <c:v>279.26900000000001</c:v>
                </c:pt>
                <c:pt idx="355">
                  <c:v>298.77800000000002</c:v>
                </c:pt>
                <c:pt idx="356">
                  <c:v>302.27</c:v>
                </c:pt>
                <c:pt idx="357">
                  <c:v>290.75200000000001</c:v>
                </c:pt>
                <c:pt idx="358">
                  <c:v>266.28699999999998</c:v>
                </c:pt>
                <c:pt idx="359">
                  <c:v>272.91199999999998</c:v>
                </c:pt>
                <c:pt idx="360">
                  <c:v>288.952</c:v>
                </c:pt>
                <c:pt idx="361">
                  <c:v>292.31200000000001</c:v>
                </c:pt>
                <c:pt idx="362">
                  <c:v>295.24200000000002</c:v>
                </c:pt>
                <c:pt idx="363">
                  <c:v>317.23200000000003</c:v>
                </c:pt>
                <c:pt idx="364">
                  <c:v>322.54500000000002</c:v>
                </c:pt>
                <c:pt idx="365">
                  <c:v>322.71800000000002</c:v>
                </c:pt>
                <c:pt idx="366">
                  <c:v>323.00200000000001</c:v>
                </c:pt>
                <c:pt idx="367">
                  <c:v>329.71699999999998</c:v>
                </c:pt>
                <c:pt idx="368">
                  <c:v>328.21899999999999</c:v>
                </c:pt>
                <c:pt idx="369">
                  <c:v>324.07499999999999</c:v>
                </c:pt>
                <c:pt idx="370">
                  <c:v>312.32299999999998</c:v>
                </c:pt>
                <c:pt idx="371">
                  <c:v>313.053</c:v>
                </c:pt>
                <c:pt idx="372">
                  <c:v>329.45499999999998</c:v>
                </c:pt>
                <c:pt idx="373">
                  <c:v>323.83</c:v>
                </c:pt>
                <c:pt idx="374">
                  <c:v>333.58800000000002</c:v>
                </c:pt>
                <c:pt idx="375">
                  <c:v>333.38</c:v>
                </c:pt>
                <c:pt idx="376">
                  <c:v>324.74</c:v>
                </c:pt>
                <c:pt idx="377">
                  <c:v>333.24099999999999</c:v>
                </c:pt>
                <c:pt idx="378">
                  <c:v>329.654</c:v>
                </c:pt>
                <c:pt idx="379">
                  <c:v>352.87099999999998</c:v>
                </c:pt>
                <c:pt idx="380">
                  <c:v>370.43700000000001</c:v>
                </c:pt>
                <c:pt idx="381">
                  <c:v>382.416</c:v>
                </c:pt>
                <c:pt idx="382">
                  <c:v>382.93200000000002</c:v>
                </c:pt>
                <c:pt idx="383">
                  <c:v>359.11700000000002</c:v>
                </c:pt>
                <c:pt idx="384">
                  <c:v>347.82100000000003</c:v>
                </c:pt>
                <c:pt idx="385">
                  <c:v>347.298</c:v>
                </c:pt>
                <c:pt idx="386">
                  <c:v>347.75400000000002</c:v>
                </c:pt>
                <c:pt idx="387">
                  <c:v>345.21300000000002</c:v>
                </c:pt>
                <c:pt idx="388">
                  <c:v>342.42200000000003</c:v>
                </c:pt>
                <c:pt idx="389">
                  <c:v>340.209</c:v>
                </c:pt>
                <c:pt idx="390">
                  <c:v>338.74400000000003</c:v>
                </c:pt>
                <c:pt idx="391">
                  <c:v>338.14800000000002</c:v>
                </c:pt>
                <c:pt idx="392">
                  <c:v>333.61799999999999</c:v>
                </c:pt>
                <c:pt idx="393">
                  <c:v>334.185</c:v>
                </c:pt>
                <c:pt idx="394">
                  <c:v>332.822</c:v>
                </c:pt>
                <c:pt idx="395">
                  <c:v>350.517</c:v>
                </c:pt>
                <c:pt idx="396">
                  <c:v>375.74799999999999</c:v>
                </c:pt>
                <c:pt idx="397">
                  <c:v>382.12099999999998</c:v>
                </c:pt>
                <c:pt idx="398">
                  <c:v>378.60899999999998</c:v>
                </c:pt>
                <c:pt idx="399">
                  <c:v>381.72800000000001</c:v>
                </c:pt>
                <c:pt idx="400">
                  <c:v>372.48500000000001</c:v>
                </c:pt>
                <c:pt idx="401">
                  <c:v>359.84800000000001</c:v>
                </c:pt>
                <c:pt idx="402">
                  <c:v>347.01499999999999</c:v>
                </c:pt>
                <c:pt idx="403">
                  <c:v>358.99700000000001</c:v>
                </c:pt>
                <c:pt idx="404">
                  <c:v>340.15300000000002</c:v>
                </c:pt>
                <c:pt idx="405">
                  <c:v>326.91399999999999</c:v>
                </c:pt>
                <c:pt idx="406">
                  <c:v>323.33499999999998</c:v>
                </c:pt>
                <c:pt idx="407">
                  <c:v>314.84699999999998</c:v>
                </c:pt>
                <c:pt idx="408">
                  <c:v>330.96199999999999</c:v>
                </c:pt>
                <c:pt idx="409">
                  <c:v>340.48500000000001</c:v>
                </c:pt>
                <c:pt idx="410">
                  <c:v>341.47899999999998</c:v>
                </c:pt>
                <c:pt idx="411">
                  <c:v>363.25900000000001</c:v>
                </c:pt>
                <c:pt idx="412">
                  <c:v>343.02600000000001</c:v>
                </c:pt>
                <c:pt idx="413">
                  <c:v>333.70100000000002</c:v>
                </c:pt>
                <c:pt idx="414">
                  <c:v>324.30900000000003</c:v>
                </c:pt>
                <c:pt idx="415">
                  <c:v>305.67200000000003</c:v>
                </c:pt>
                <c:pt idx="416">
                  <c:v>293.221</c:v>
                </c:pt>
                <c:pt idx="417">
                  <c:v>286.97699999999998</c:v>
                </c:pt>
                <c:pt idx="418">
                  <c:v>276.447</c:v>
                </c:pt>
                <c:pt idx="419">
                  <c:v>258.32600000000002</c:v>
                </c:pt>
                <c:pt idx="420">
                  <c:v>256.73200000000003</c:v>
                </c:pt>
                <c:pt idx="421">
                  <c:v>270.255</c:v>
                </c:pt>
                <c:pt idx="422">
                  <c:v>271.51799999999997</c:v>
                </c:pt>
                <c:pt idx="423">
                  <c:v>270.39800000000002</c:v>
                </c:pt>
                <c:pt idx="424">
                  <c:v>277.435</c:v>
                </c:pt>
                <c:pt idx="425">
                  <c:v>296.83199999999999</c:v>
                </c:pt>
                <c:pt idx="426">
                  <c:v>308.55700000000002</c:v>
                </c:pt>
                <c:pt idx="427">
                  <c:v>310.66800000000001</c:v>
                </c:pt>
                <c:pt idx="428">
                  <c:v>315.73099999999999</c:v>
                </c:pt>
                <c:pt idx="429">
                  <c:v>299.21699999999998</c:v>
                </c:pt>
                <c:pt idx="430">
                  <c:v>299.24900000000002</c:v>
                </c:pt>
                <c:pt idx="431">
                  <c:v>297.036</c:v>
                </c:pt>
                <c:pt idx="432">
                  <c:v>292.31799999999998</c:v>
                </c:pt>
                <c:pt idx="433">
                  <c:v>298.23500000000001</c:v>
                </c:pt>
                <c:pt idx="434">
                  <c:v>291.47399999999999</c:v>
                </c:pt>
                <c:pt idx="435">
                  <c:v>285.20400000000001</c:v>
                </c:pt>
                <c:pt idx="436">
                  <c:v>294.63499999999999</c:v>
                </c:pt>
                <c:pt idx="437">
                  <c:v>297.685</c:v>
                </c:pt>
                <c:pt idx="438">
                  <c:v>299.26100000000002</c:v>
                </c:pt>
                <c:pt idx="439">
                  <c:v>299.98599999999999</c:v>
                </c:pt>
                <c:pt idx="440">
                  <c:v>285.99599999999998</c:v>
                </c:pt>
                <c:pt idx="441">
                  <c:v>285.62299999999999</c:v>
                </c:pt>
                <c:pt idx="442">
                  <c:v>286.95499999999998</c:v>
                </c:pt>
                <c:pt idx="443">
                  <c:v>274.98500000000001</c:v>
                </c:pt>
                <c:pt idx="444">
                  <c:v>268.91699999999997</c:v>
                </c:pt>
                <c:pt idx="445">
                  <c:v>270.524</c:v>
                </c:pt>
                <c:pt idx="446">
                  <c:v>278.38200000000001</c:v>
                </c:pt>
                <c:pt idx="447">
                  <c:v>276.94400000000002</c:v>
                </c:pt>
                <c:pt idx="448">
                  <c:v>283.19400000000002</c:v>
                </c:pt>
                <c:pt idx="449">
                  <c:v>273.66899999999998</c:v>
                </c:pt>
                <c:pt idx="450">
                  <c:v>273.15800000000002</c:v>
                </c:pt>
                <c:pt idx="451">
                  <c:v>307.197</c:v>
                </c:pt>
                <c:pt idx="452">
                  <c:v>307.44900000000001</c:v>
                </c:pt>
                <c:pt idx="453">
                  <c:v>302.25799999999998</c:v>
                </c:pt>
                <c:pt idx="454">
                  <c:v>303.755</c:v>
                </c:pt>
                <c:pt idx="455">
                  <c:v>305.44099999999997</c:v>
                </c:pt>
                <c:pt idx="456">
                  <c:v>307.584</c:v>
                </c:pt>
                <c:pt idx="457">
                  <c:v>311.18299999999999</c:v>
                </c:pt>
                <c:pt idx="458">
                  <c:v>315.529</c:v>
                </c:pt>
                <c:pt idx="459">
                  <c:v>319.43200000000002</c:v>
                </c:pt>
                <c:pt idx="460">
                  <c:v>320.42099999999999</c:v>
                </c:pt>
                <c:pt idx="461">
                  <c:v>315.55200000000002</c:v>
                </c:pt>
                <c:pt idx="462">
                  <c:v>319.31299999999999</c:v>
                </c:pt>
                <c:pt idx="463">
                  <c:v>329.55900000000003</c:v>
                </c:pt>
                <c:pt idx="464">
                  <c:v>336.47</c:v>
                </c:pt>
                <c:pt idx="465">
                  <c:v>340.42200000000003</c:v>
                </c:pt>
                <c:pt idx="466">
                  <c:v>339.89499999999998</c:v>
                </c:pt>
                <c:pt idx="467">
                  <c:v>332.46499999999997</c:v>
                </c:pt>
                <c:pt idx="468">
                  <c:v>321.541</c:v>
                </c:pt>
                <c:pt idx="469">
                  <c:v>306.76900000000001</c:v>
                </c:pt>
                <c:pt idx="470">
                  <c:v>300.62299999999999</c:v>
                </c:pt>
                <c:pt idx="471">
                  <c:v>298.98899999999998</c:v>
                </c:pt>
                <c:pt idx="472">
                  <c:v>300.33300000000003</c:v>
                </c:pt>
                <c:pt idx="473">
                  <c:v>298.56299999999999</c:v>
                </c:pt>
                <c:pt idx="474">
                  <c:v>296.80500000000001</c:v>
                </c:pt>
                <c:pt idx="475">
                  <c:v>294.63900000000001</c:v>
                </c:pt>
                <c:pt idx="476">
                  <c:v>297.12900000000002</c:v>
                </c:pt>
                <c:pt idx="477">
                  <c:v>310.38299999999998</c:v>
                </c:pt>
                <c:pt idx="478">
                  <c:v>308.79199999999997</c:v>
                </c:pt>
                <c:pt idx="479">
                  <c:v>308.91899999999998</c:v>
                </c:pt>
                <c:pt idx="480">
                  <c:v>304.01299999999998</c:v>
                </c:pt>
                <c:pt idx="481">
                  <c:v>287.3</c:v>
                </c:pt>
                <c:pt idx="482">
                  <c:v>288.37099999999998</c:v>
                </c:pt>
                <c:pt idx="483">
                  <c:v>282.73700000000002</c:v>
                </c:pt>
                <c:pt idx="484">
                  <c:v>264.339</c:v>
                </c:pt>
                <c:pt idx="485">
                  <c:v>260.86099999999999</c:v>
                </c:pt>
                <c:pt idx="486">
                  <c:v>259.66500000000002</c:v>
                </c:pt>
                <c:pt idx="487">
                  <c:v>263.25299999999999</c:v>
                </c:pt>
                <c:pt idx="488">
                  <c:v>263.43299999999999</c:v>
                </c:pt>
                <c:pt idx="489">
                  <c:v>260.23500000000001</c:v>
                </c:pt>
                <c:pt idx="490">
                  <c:v>254.82400000000001</c:v>
                </c:pt>
                <c:pt idx="491">
                  <c:v>259.38299999999998</c:v>
                </c:pt>
                <c:pt idx="492">
                  <c:v>260.69</c:v>
                </c:pt>
                <c:pt idx="493">
                  <c:v>260.935</c:v>
                </c:pt>
                <c:pt idx="494">
                  <c:v>264.70100000000002</c:v>
                </c:pt>
                <c:pt idx="495">
                  <c:v>285.61</c:v>
                </c:pt>
                <c:pt idx="496">
                  <c:v>288.44400000000002</c:v>
                </c:pt>
                <c:pt idx="497">
                  <c:v>294.44200000000001</c:v>
                </c:pt>
                <c:pt idx="498">
                  <c:v>297.64299999999997</c:v>
                </c:pt>
                <c:pt idx="499">
                  <c:v>294.62900000000002</c:v>
                </c:pt>
                <c:pt idx="500">
                  <c:v>294.35300000000001</c:v>
                </c:pt>
                <c:pt idx="501">
                  <c:v>295.27999999999997</c:v>
                </c:pt>
                <c:pt idx="502">
                  <c:v>295.93900000000002</c:v>
                </c:pt>
                <c:pt idx="503">
                  <c:v>298.005</c:v>
                </c:pt>
                <c:pt idx="504">
                  <c:v>299.56</c:v>
                </c:pt>
                <c:pt idx="505">
                  <c:v>303.83100000000002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7B-468C-84C5-FD258F54E7F5}"/>
            </c:ext>
          </c:extLst>
        </c:ser>
        <c:ser>
          <c:idx val="6"/>
          <c:order val="6"/>
          <c:tx>
            <c:strRef>
              <c:f>telefo!$C$56</c:f>
              <c:strCache>
                <c:ptCount val="1"/>
                <c:pt idx="0">
                  <c:v>TELEFO 3 3/4 PERP nc-22-TELEFO 2 7/8 PERP nc-27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telefo!$F$56:$SQ$56</c:f>
              <c:numCache>
                <c:formatCode>0</c:formatCode>
                <c:ptCount val="506"/>
                <c:pt idx="0">
                  <c:v>-32.962999999999965</c:v>
                </c:pt>
                <c:pt idx="1">
                  <c:v>-29.656000000000006</c:v>
                </c:pt>
                <c:pt idx="2">
                  <c:v>-22.348000000000013</c:v>
                </c:pt>
                <c:pt idx="3">
                  <c:v>-13.641999999999996</c:v>
                </c:pt>
                <c:pt idx="4">
                  <c:v>-6.4090000000000487</c:v>
                </c:pt>
                <c:pt idx="5">
                  <c:v>-3.51400000000001</c:v>
                </c:pt>
                <c:pt idx="6">
                  <c:v>-3.0810000000000173</c:v>
                </c:pt>
                <c:pt idx="7">
                  <c:v>-3.1059999999999945</c:v>
                </c:pt>
                <c:pt idx="8">
                  <c:v>-1.2999999999999545</c:v>
                </c:pt>
                <c:pt idx="9">
                  <c:v>2.125</c:v>
                </c:pt>
                <c:pt idx="10">
                  <c:v>11.903999999999996</c:v>
                </c:pt>
                <c:pt idx="11">
                  <c:v>14.966999999999985</c:v>
                </c:pt>
                <c:pt idx="12">
                  <c:v>12.017999999999972</c:v>
                </c:pt>
                <c:pt idx="13">
                  <c:v>13.675999999999988</c:v>
                </c:pt>
                <c:pt idx="14">
                  <c:v>29.687999999999988</c:v>
                </c:pt>
                <c:pt idx="15">
                  <c:v>24.199000000000012</c:v>
                </c:pt>
                <c:pt idx="16">
                  <c:v>29.657999999999959</c:v>
                </c:pt>
                <c:pt idx="17">
                  <c:v>8.7770000000000437</c:v>
                </c:pt>
                <c:pt idx="18">
                  <c:v>-9.3509999999999991</c:v>
                </c:pt>
                <c:pt idx="19">
                  <c:v>-28.615999999999985</c:v>
                </c:pt>
                <c:pt idx="20">
                  <c:v>-20.370000000000005</c:v>
                </c:pt>
                <c:pt idx="21">
                  <c:v>-15.300999999999988</c:v>
                </c:pt>
                <c:pt idx="22">
                  <c:v>-17.222999999999956</c:v>
                </c:pt>
                <c:pt idx="23">
                  <c:v>-14.611999999999966</c:v>
                </c:pt>
                <c:pt idx="24">
                  <c:v>-13.852000000000032</c:v>
                </c:pt>
                <c:pt idx="25">
                  <c:v>-18.120000000000005</c:v>
                </c:pt>
                <c:pt idx="26">
                  <c:v>-28.129999999999995</c:v>
                </c:pt>
                <c:pt idx="27">
                  <c:v>-28.740000000000009</c:v>
                </c:pt>
                <c:pt idx="28">
                  <c:v>-32.747000000000014</c:v>
                </c:pt>
                <c:pt idx="29">
                  <c:v>-57.680000000000007</c:v>
                </c:pt>
                <c:pt idx="30">
                  <c:v>-29.61099999999999</c:v>
                </c:pt>
                <c:pt idx="31">
                  <c:v>-33.372000000000014</c:v>
                </c:pt>
                <c:pt idx="32">
                  <c:v>-33.887</c:v>
                </c:pt>
                <c:pt idx="33">
                  <c:v>-34.837999999999965</c:v>
                </c:pt>
                <c:pt idx="34">
                  <c:v>-22.990000000000009</c:v>
                </c:pt>
                <c:pt idx="35">
                  <c:v>-20.40100000000001</c:v>
                </c:pt>
                <c:pt idx="36">
                  <c:v>-28.933999999999969</c:v>
                </c:pt>
                <c:pt idx="37">
                  <c:v>-35.843999999999994</c:v>
                </c:pt>
                <c:pt idx="38">
                  <c:v>-50.863</c:v>
                </c:pt>
                <c:pt idx="39">
                  <c:v>-52.343000000000018</c:v>
                </c:pt>
                <c:pt idx="40">
                  <c:v>-68.86099999999999</c:v>
                </c:pt>
                <c:pt idx="41">
                  <c:v>-51.032000000000039</c:v>
                </c:pt>
                <c:pt idx="42">
                  <c:v>-15.194999999999993</c:v>
                </c:pt>
                <c:pt idx="43">
                  <c:v>-13.449999999999989</c:v>
                </c:pt>
                <c:pt idx="44">
                  <c:v>-6.9060000000000059</c:v>
                </c:pt>
                <c:pt idx="45">
                  <c:v>-39.180000000000007</c:v>
                </c:pt>
                <c:pt idx="46">
                  <c:v>-35.168000000000006</c:v>
                </c:pt>
                <c:pt idx="47">
                  <c:v>-41.449999999999989</c:v>
                </c:pt>
                <c:pt idx="48">
                  <c:v>-40.47399999999999</c:v>
                </c:pt>
                <c:pt idx="49">
                  <c:v>-37.370000000000005</c:v>
                </c:pt>
                <c:pt idx="50">
                  <c:v>-35.774000000000001</c:v>
                </c:pt>
                <c:pt idx="51">
                  <c:v>-45.126999999999953</c:v>
                </c:pt>
                <c:pt idx="52">
                  <c:v>-50.642999999999972</c:v>
                </c:pt>
                <c:pt idx="53">
                  <c:v>-66.656000000000006</c:v>
                </c:pt>
                <c:pt idx="54">
                  <c:v>-84.641999999999996</c:v>
                </c:pt>
                <c:pt idx="55">
                  <c:v>-81.718000000000018</c:v>
                </c:pt>
                <c:pt idx="56">
                  <c:v>-107.67200000000003</c:v>
                </c:pt>
                <c:pt idx="57">
                  <c:v>-124.95099999999996</c:v>
                </c:pt>
                <c:pt idx="58">
                  <c:v>-104.18799999999999</c:v>
                </c:pt>
                <c:pt idx="59">
                  <c:v>-57.527999999999963</c:v>
                </c:pt>
                <c:pt idx="60">
                  <c:v>-36.84899999999999</c:v>
                </c:pt>
                <c:pt idx="61">
                  <c:v>-13.754999999999995</c:v>
                </c:pt>
                <c:pt idx="62">
                  <c:v>-12.341000000000008</c:v>
                </c:pt>
                <c:pt idx="63">
                  <c:v>-15.482999999999947</c:v>
                </c:pt>
                <c:pt idx="64">
                  <c:v>-11.035000000000082</c:v>
                </c:pt>
                <c:pt idx="65">
                  <c:v>-10.735000000000014</c:v>
                </c:pt>
                <c:pt idx="66">
                  <c:v>-6.7400000000000091</c:v>
                </c:pt>
                <c:pt idx="67">
                  <c:v>-8.0529999999999973</c:v>
                </c:pt>
                <c:pt idx="68">
                  <c:v>35.040000000000077</c:v>
                </c:pt>
                <c:pt idx="69">
                  <c:v>48.970000000000027</c:v>
                </c:pt>
                <c:pt idx="70">
                  <c:v>85.336999999999989</c:v>
                </c:pt>
                <c:pt idx="71">
                  <c:v>105.52299999999991</c:v>
                </c:pt>
                <c:pt idx="72">
                  <c:v>84.537000000000035</c:v>
                </c:pt>
                <c:pt idx="73">
                  <c:v>131.72399999999993</c:v>
                </c:pt>
                <c:pt idx="74">
                  <c:v>140.51499999999999</c:v>
                </c:pt>
                <c:pt idx="75">
                  <c:v>71.648000000000025</c:v>
                </c:pt>
                <c:pt idx="76">
                  <c:v>0.78900000000004411</c:v>
                </c:pt>
                <c:pt idx="77">
                  <c:v>-26.902000000000044</c:v>
                </c:pt>
                <c:pt idx="78">
                  <c:v>-38.876000000000033</c:v>
                </c:pt>
                <c:pt idx="79">
                  <c:v>-45.327999999999975</c:v>
                </c:pt>
                <c:pt idx="80">
                  <c:v>-45.737000000000023</c:v>
                </c:pt>
                <c:pt idx="81">
                  <c:v>-42.894999999999982</c:v>
                </c:pt>
                <c:pt idx="82">
                  <c:v>-70.726999999999975</c:v>
                </c:pt>
                <c:pt idx="83">
                  <c:v>-83.873999999999995</c:v>
                </c:pt>
                <c:pt idx="84">
                  <c:v>-88.863999999999976</c:v>
                </c:pt>
                <c:pt idx="85">
                  <c:v>-86.244</c:v>
                </c:pt>
                <c:pt idx="86">
                  <c:v>-85.37299999999999</c:v>
                </c:pt>
                <c:pt idx="87">
                  <c:v>-83.575999999999993</c:v>
                </c:pt>
                <c:pt idx="88">
                  <c:v>-103.03199999999998</c:v>
                </c:pt>
                <c:pt idx="89">
                  <c:v>-97.649000000000001</c:v>
                </c:pt>
                <c:pt idx="90">
                  <c:v>-101.03399999999999</c:v>
                </c:pt>
                <c:pt idx="91">
                  <c:v>-104.06700000000001</c:v>
                </c:pt>
                <c:pt idx="92">
                  <c:v>-105.10000000000001</c:v>
                </c:pt>
                <c:pt idx="93">
                  <c:v>-107.07</c:v>
                </c:pt>
                <c:pt idx="94">
                  <c:v>-103.755</c:v>
                </c:pt>
                <c:pt idx="95">
                  <c:v>-103.179</c:v>
                </c:pt>
                <c:pt idx="96">
                  <c:v>-101.50200000000001</c:v>
                </c:pt>
                <c:pt idx="97">
                  <c:v>-101.49199999999999</c:v>
                </c:pt>
                <c:pt idx="98">
                  <c:v>-100.88899999999998</c:v>
                </c:pt>
                <c:pt idx="99">
                  <c:v>-100.494</c:v>
                </c:pt>
                <c:pt idx="100">
                  <c:v>-105.434</c:v>
                </c:pt>
                <c:pt idx="101">
                  <c:v>-112.26900000000001</c:v>
                </c:pt>
                <c:pt idx="102">
                  <c:v>-114.40199999999999</c:v>
                </c:pt>
                <c:pt idx="103">
                  <c:v>-113.18100000000001</c:v>
                </c:pt>
                <c:pt idx="104">
                  <c:v>-111.184</c:v>
                </c:pt>
                <c:pt idx="105">
                  <c:v>-117.18899999999996</c:v>
                </c:pt>
                <c:pt idx="106">
                  <c:v>-122.505</c:v>
                </c:pt>
                <c:pt idx="107">
                  <c:v>-122.58499999999998</c:v>
                </c:pt>
                <c:pt idx="108">
                  <c:v>-121.21699999999998</c:v>
                </c:pt>
                <c:pt idx="109">
                  <c:v>-120.31499999999997</c:v>
                </c:pt>
                <c:pt idx="110">
                  <c:v>-118.197</c:v>
                </c:pt>
                <c:pt idx="111">
                  <c:v>-118.21100000000001</c:v>
                </c:pt>
                <c:pt idx="112">
                  <c:v>-113.67000000000002</c:v>
                </c:pt>
                <c:pt idx="113">
                  <c:v>-111.679</c:v>
                </c:pt>
                <c:pt idx="114">
                  <c:v>-109.691</c:v>
                </c:pt>
                <c:pt idx="115">
                  <c:v>-108.58600000000001</c:v>
                </c:pt>
                <c:pt idx="116">
                  <c:v>-106.57000000000002</c:v>
                </c:pt>
                <c:pt idx="117">
                  <c:v>-107.446</c:v>
                </c:pt>
                <c:pt idx="118">
                  <c:v>-110.41499999999999</c:v>
                </c:pt>
                <c:pt idx="119">
                  <c:v>-112.214</c:v>
                </c:pt>
                <c:pt idx="120">
                  <c:v>-108.24299999999999</c:v>
                </c:pt>
                <c:pt idx="121">
                  <c:v>-111.476</c:v>
                </c:pt>
                <c:pt idx="122">
                  <c:v>-113.131</c:v>
                </c:pt>
                <c:pt idx="123">
                  <c:v>-112.136</c:v>
                </c:pt>
                <c:pt idx="124">
                  <c:v>-114.80000000000001</c:v>
                </c:pt>
                <c:pt idx="125">
                  <c:v>-120.57400000000001</c:v>
                </c:pt>
                <c:pt idx="126">
                  <c:v>-116.04399999999998</c:v>
                </c:pt>
                <c:pt idx="127">
                  <c:v>-117.155</c:v>
                </c:pt>
                <c:pt idx="128">
                  <c:v>-111.607</c:v>
                </c:pt>
                <c:pt idx="129">
                  <c:v>-107.51400000000001</c:v>
                </c:pt>
                <c:pt idx="130">
                  <c:v>-106.93699999999998</c:v>
                </c:pt>
                <c:pt idx="131">
                  <c:v>-107.77799999999999</c:v>
                </c:pt>
                <c:pt idx="132">
                  <c:v>-106.03300000000002</c:v>
                </c:pt>
                <c:pt idx="133">
                  <c:v>-106.59299999999999</c:v>
                </c:pt>
                <c:pt idx="134">
                  <c:v>-107.52499999999998</c:v>
                </c:pt>
                <c:pt idx="135">
                  <c:v>-107.821</c:v>
                </c:pt>
                <c:pt idx="136">
                  <c:v>-106.77800000000002</c:v>
                </c:pt>
                <c:pt idx="137">
                  <c:v>-108.10599999999999</c:v>
                </c:pt>
                <c:pt idx="138">
                  <c:v>-110.785</c:v>
                </c:pt>
                <c:pt idx="139">
                  <c:v>-113.762</c:v>
                </c:pt>
                <c:pt idx="140">
                  <c:v>-112.66999999999999</c:v>
                </c:pt>
                <c:pt idx="141">
                  <c:v>-115.11699999999999</c:v>
                </c:pt>
                <c:pt idx="142">
                  <c:v>-115.96799999999996</c:v>
                </c:pt>
                <c:pt idx="143">
                  <c:v>-115.26900000000001</c:v>
                </c:pt>
                <c:pt idx="144">
                  <c:v>-114.47800000000001</c:v>
                </c:pt>
                <c:pt idx="145">
                  <c:v>-119.12500000000003</c:v>
                </c:pt>
                <c:pt idx="146">
                  <c:v>-117.64600000000002</c:v>
                </c:pt>
                <c:pt idx="147">
                  <c:v>-119.73400000000001</c:v>
                </c:pt>
                <c:pt idx="148">
                  <c:v>-119.22799999999998</c:v>
                </c:pt>
                <c:pt idx="149">
                  <c:v>-128.57</c:v>
                </c:pt>
                <c:pt idx="150">
                  <c:v>-129.631</c:v>
                </c:pt>
                <c:pt idx="151">
                  <c:v>-133.267</c:v>
                </c:pt>
                <c:pt idx="152">
                  <c:v>-131.071</c:v>
                </c:pt>
                <c:pt idx="153">
                  <c:v>-131.16999999999999</c:v>
                </c:pt>
                <c:pt idx="154">
                  <c:v>-131.68</c:v>
                </c:pt>
                <c:pt idx="155">
                  <c:v>-131.01599999999999</c:v>
                </c:pt>
                <c:pt idx="156">
                  <c:v>-130.73000000000002</c:v>
                </c:pt>
                <c:pt idx="157">
                  <c:v>-131.77999999999997</c:v>
                </c:pt>
                <c:pt idx="158">
                  <c:v>-131.77799999999999</c:v>
                </c:pt>
                <c:pt idx="159">
                  <c:v>-132.91500000000002</c:v>
                </c:pt>
                <c:pt idx="160">
                  <c:v>-131.13200000000003</c:v>
                </c:pt>
                <c:pt idx="161">
                  <c:v>-128.25600000000003</c:v>
                </c:pt>
                <c:pt idx="162">
                  <c:v>-126.26500000000001</c:v>
                </c:pt>
                <c:pt idx="163">
                  <c:v>-125.09900000000002</c:v>
                </c:pt>
                <c:pt idx="164">
                  <c:v>-125.899</c:v>
                </c:pt>
                <c:pt idx="165">
                  <c:v>-121.07699999999997</c:v>
                </c:pt>
                <c:pt idx="166">
                  <c:v>-124.03499999999997</c:v>
                </c:pt>
                <c:pt idx="167">
                  <c:v>-122.61999999999998</c:v>
                </c:pt>
                <c:pt idx="168">
                  <c:v>-127.00199999999998</c:v>
                </c:pt>
                <c:pt idx="169">
                  <c:v>-130.97699999999998</c:v>
                </c:pt>
                <c:pt idx="170">
                  <c:v>-131.69699999999997</c:v>
                </c:pt>
                <c:pt idx="171">
                  <c:v>-113.32799999999997</c:v>
                </c:pt>
                <c:pt idx="172">
                  <c:v>-129.70699999999997</c:v>
                </c:pt>
                <c:pt idx="173">
                  <c:v>-128.86799999999997</c:v>
                </c:pt>
                <c:pt idx="174">
                  <c:v>-129.61499999999998</c:v>
                </c:pt>
                <c:pt idx="175">
                  <c:v>-133.14399999999998</c:v>
                </c:pt>
                <c:pt idx="176">
                  <c:v>-133.13</c:v>
                </c:pt>
                <c:pt idx="177">
                  <c:v>-130.21499999999997</c:v>
                </c:pt>
                <c:pt idx="178">
                  <c:v>-129.25499999999997</c:v>
                </c:pt>
                <c:pt idx="179">
                  <c:v>-131.01600000000002</c:v>
                </c:pt>
                <c:pt idx="180">
                  <c:v>-131.33100000000002</c:v>
                </c:pt>
                <c:pt idx="181">
                  <c:v>-128.69900000000001</c:v>
                </c:pt>
                <c:pt idx="182">
                  <c:v>-128.55599999999998</c:v>
                </c:pt>
                <c:pt idx="183">
                  <c:v>-129.38100000000003</c:v>
                </c:pt>
                <c:pt idx="184">
                  <c:v>-125.98400000000001</c:v>
                </c:pt>
                <c:pt idx="185">
                  <c:v>-127.40100000000001</c:v>
                </c:pt>
                <c:pt idx="186">
                  <c:v>-127.60599999999999</c:v>
                </c:pt>
                <c:pt idx="187">
                  <c:v>-129.477</c:v>
                </c:pt>
                <c:pt idx="188">
                  <c:v>-130.80699999999999</c:v>
                </c:pt>
                <c:pt idx="189">
                  <c:v>-129.88</c:v>
                </c:pt>
                <c:pt idx="190">
                  <c:v>-129.977</c:v>
                </c:pt>
                <c:pt idx="191">
                  <c:v>-130.86299999999997</c:v>
                </c:pt>
                <c:pt idx="192">
                  <c:v>-136.31399999999999</c:v>
                </c:pt>
                <c:pt idx="193">
                  <c:v>-134.45899999999997</c:v>
                </c:pt>
                <c:pt idx="194">
                  <c:v>-134.78</c:v>
                </c:pt>
                <c:pt idx="195">
                  <c:v>-137.47800000000004</c:v>
                </c:pt>
                <c:pt idx="196">
                  <c:v>-136.96800000000002</c:v>
                </c:pt>
                <c:pt idx="197">
                  <c:v>-145.57899999999998</c:v>
                </c:pt>
                <c:pt idx="198">
                  <c:v>-144.83900000000003</c:v>
                </c:pt>
                <c:pt idx="199">
                  <c:v>-142.98499999999999</c:v>
                </c:pt>
                <c:pt idx="200">
                  <c:v>-134.85499999999996</c:v>
                </c:pt>
                <c:pt idx="201">
                  <c:v>174.435</c:v>
                </c:pt>
                <c:pt idx="202">
                  <c:v>166.15600000000001</c:v>
                </c:pt>
                <c:pt idx="203">
                  <c:v>151.26499999999999</c:v>
                </c:pt>
                <c:pt idx="204">
                  <c:v>144.685</c:v>
                </c:pt>
                <c:pt idx="205">
                  <c:v>138.845</c:v>
                </c:pt>
                <c:pt idx="206">
                  <c:v>189.04400000000001</c:v>
                </c:pt>
                <c:pt idx="207">
                  <c:v>186.452</c:v>
                </c:pt>
                <c:pt idx="208">
                  <c:v>183.95699999999999</c:v>
                </c:pt>
                <c:pt idx="209">
                  <c:v>181.96100000000001</c:v>
                </c:pt>
                <c:pt idx="210">
                  <c:v>175.566</c:v>
                </c:pt>
                <c:pt idx="211">
                  <c:v>186.99600000000001</c:v>
                </c:pt>
                <c:pt idx="212">
                  <c:v>190.71799999999999</c:v>
                </c:pt>
                <c:pt idx="213">
                  <c:v>177.33799999999999</c:v>
                </c:pt>
                <c:pt idx="214">
                  <c:v>175.619</c:v>
                </c:pt>
                <c:pt idx="215">
                  <c:v>173.98400000000001</c:v>
                </c:pt>
                <c:pt idx="216">
                  <c:v>166.215</c:v>
                </c:pt>
                <c:pt idx="217">
                  <c:v>159.97</c:v>
                </c:pt>
                <c:pt idx="218">
                  <c:v>154.881</c:v>
                </c:pt>
                <c:pt idx="219">
                  <c:v>155.65799999999999</c:v>
                </c:pt>
                <c:pt idx="220">
                  <c:v>156.376</c:v>
                </c:pt>
                <c:pt idx="221">
                  <c:v>173.02</c:v>
                </c:pt>
                <c:pt idx="222">
                  <c:v>185.762</c:v>
                </c:pt>
                <c:pt idx="223">
                  <c:v>196.357</c:v>
                </c:pt>
                <c:pt idx="224">
                  <c:v>212.125</c:v>
                </c:pt>
                <c:pt idx="225">
                  <c:v>220.81100000000001</c:v>
                </c:pt>
                <c:pt idx="226">
                  <c:v>197.00399999999999</c:v>
                </c:pt>
                <c:pt idx="227">
                  <c:v>195.249</c:v>
                </c:pt>
                <c:pt idx="228">
                  <c:v>204.178</c:v>
                </c:pt>
                <c:pt idx="229">
                  <c:v>192.274</c:v>
                </c:pt>
                <c:pt idx="230">
                  <c:v>195.297</c:v>
                </c:pt>
                <c:pt idx="231">
                  <c:v>205.697</c:v>
                </c:pt>
                <c:pt idx="232">
                  <c:v>210.63</c:v>
                </c:pt>
                <c:pt idx="233">
                  <c:v>224.57900000000001</c:v>
                </c:pt>
                <c:pt idx="234">
                  <c:v>214.14</c:v>
                </c:pt>
                <c:pt idx="235">
                  <c:v>200.334</c:v>
                </c:pt>
                <c:pt idx="236">
                  <c:v>192.43799999999999</c:v>
                </c:pt>
                <c:pt idx="237">
                  <c:v>190.02699999999999</c:v>
                </c:pt>
                <c:pt idx="238">
                  <c:v>176.81800000000001</c:v>
                </c:pt>
                <c:pt idx="239">
                  <c:v>174.75800000000001</c:v>
                </c:pt>
                <c:pt idx="240">
                  <c:v>170.45</c:v>
                </c:pt>
                <c:pt idx="241">
                  <c:v>185.517</c:v>
                </c:pt>
                <c:pt idx="242">
                  <c:v>201.67</c:v>
                </c:pt>
                <c:pt idx="243">
                  <c:v>206.565</c:v>
                </c:pt>
                <c:pt idx="244">
                  <c:v>208.69</c:v>
                </c:pt>
                <c:pt idx="245">
                  <c:v>206.65799999999999</c:v>
                </c:pt>
                <c:pt idx="246">
                  <c:v>193.649</c:v>
                </c:pt>
                <c:pt idx="247">
                  <c:v>190.435</c:v>
                </c:pt>
                <c:pt idx="248">
                  <c:v>192.321</c:v>
                </c:pt>
                <c:pt idx="249">
                  <c:v>191.893</c:v>
                </c:pt>
                <c:pt idx="250">
                  <c:v>192.92500000000001</c:v>
                </c:pt>
                <c:pt idx="251">
                  <c:v>198.899</c:v>
                </c:pt>
                <c:pt idx="252">
                  <c:v>198.91900000000001</c:v>
                </c:pt>
                <c:pt idx="253">
                  <c:v>191.648</c:v>
                </c:pt>
                <c:pt idx="254">
                  <c:v>183.03200000000001</c:v>
                </c:pt>
                <c:pt idx="255">
                  <c:v>176.54</c:v>
                </c:pt>
                <c:pt idx="256">
                  <c:v>175.685</c:v>
                </c:pt>
                <c:pt idx="257">
                  <c:v>177.46100000000001</c:v>
                </c:pt>
                <c:pt idx="258">
                  <c:v>177.00200000000001</c:v>
                </c:pt>
                <c:pt idx="259">
                  <c:v>183.36500000000001</c:v>
                </c:pt>
                <c:pt idx="260">
                  <c:v>191.334</c:v>
                </c:pt>
                <c:pt idx="261">
                  <c:v>198.09299999999999</c:v>
                </c:pt>
                <c:pt idx="262">
                  <c:v>188.58199999999999</c:v>
                </c:pt>
                <c:pt idx="263">
                  <c:v>185.423</c:v>
                </c:pt>
                <c:pt idx="264">
                  <c:v>186.01599999999999</c:v>
                </c:pt>
                <c:pt idx="265">
                  <c:v>180.75800000000001</c:v>
                </c:pt>
                <c:pt idx="266">
                  <c:v>180.267</c:v>
                </c:pt>
                <c:pt idx="267">
                  <c:v>197.172</c:v>
                </c:pt>
                <c:pt idx="268">
                  <c:v>209.328</c:v>
                </c:pt>
                <c:pt idx="269">
                  <c:v>213.529</c:v>
                </c:pt>
                <c:pt idx="270">
                  <c:v>214.518</c:v>
                </c:pt>
                <c:pt idx="271">
                  <c:v>217.16800000000001</c:v>
                </c:pt>
                <c:pt idx="272">
                  <c:v>205.429</c:v>
                </c:pt>
                <c:pt idx="273">
                  <c:v>210.643</c:v>
                </c:pt>
                <c:pt idx="274">
                  <c:v>226.52099999999999</c:v>
                </c:pt>
                <c:pt idx="275">
                  <c:v>228.89400000000001</c:v>
                </c:pt>
                <c:pt idx="276">
                  <c:v>236.667</c:v>
                </c:pt>
                <c:pt idx="277">
                  <c:v>246.18299999999999</c:v>
                </c:pt>
                <c:pt idx="278">
                  <c:v>257.24</c:v>
                </c:pt>
                <c:pt idx="279">
                  <c:v>257.83800000000002</c:v>
                </c:pt>
                <c:pt idx="280">
                  <c:v>249.57</c:v>
                </c:pt>
                <c:pt idx="281">
                  <c:v>262.86399999999998</c:v>
                </c:pt>
                <c:pt idx="282">
                  <c:v>262.935</c:v>
                </c:pt>
                <c:pt idx="283">
                  <c:v>265.20999999999998</c:v>
                </c:pt>
                <c:pt idx="284">
                  <c:v>267.05500000000001</c:v>
                </c:pt>
                <c:pt idx="285">
                  <c:v>271.76</c:v>
                </c:pt>
                <c:pt idx="286">
                  <c:v>263.25700000000001</c:v>
                </c:pt>
                <c:pt idx="287">
                  <c:v>263.72800000000001</c:v>
                </c:pt>
                <c:pt idx="288">
                  <c:v>265.39400000000001</c:v>
                </c:pt>
                <c:pt idx="289">
                  <c:v>266.387</c:v>
                </c:pt>
                <c:pt idx="290">
                  <c:v>263.04500000000002</c:v>
                </c:pt>
                <c:pt idx="291">
                  <c:v>270.38</c:v>
                </c:pt>
                <c:pt idx="292">
                  <c:v>270.80099999999999</c:v>
                </c:pt>
                <c:pt idx="293">
                  <c:v>275.43900000000002</c:v>
                </c:pt>
                <c:pt idx="294">
                  <c:v>264.726</c:v>
                </c:pt>
                <c:pt idx="295">
                  <c:v>276.47399999999999</c:v>
                </c:pt>
                <c:pt idx="296">
                  <c:v>269.87900000000002</c:v>
                </c:pt>
                <c:pt idx="297">
                  <c:v>245.208</c:v>
                </c:pt>
                <c:pt idx="298">
                  <c:v>221.851</c:v>
                </c:pt>
                <c:pt idx="299">
                  <c:v>223.023</c:v>
                </c:pt>
                <c:pt idx="300">
                  <c:v>220.208</c:v>
                </c:pt>
                <c:pt idx="301">
                  <c:v>226.70500000000001</c:v>
                </c:pt>
                <c:pt idx="302">
                  <c:v>229.917</c:v>
                </c:pt>
                <c:pt idx="303">
                  <c:v>236.37899999999999</c:v>
                </c:pt>
                <c:pt idx="304">
                  <c:v>223.11500000000001</c:v>
                </c:pt>
                <c:pt idx="305">
                  <c:v>219.96199999999999</c:v>
                </c:pt>
                <c:pt idx="306">
                  <c:v>218.715</c:v>
                </c:pt>
                <c:pt idx="307">
                  <c:v>220.79499999999999</c:v>
                </c:pt>
                <c:pt idx="308">
                  <c:v>213.57499999999999</c:v>
                </c:pt>
                <c:pt idx="309">
                  <c:v>210.036</c:v>
                </c:pt>
                <c:pt idx="310">
                  <c:v>210.733</c:v>
                </c:pt>
                <c:pt idx="311">
                  <c:v>225.797</c:v>
                </c:pt>
                <c:pt idx="312">
                  <c:v>236.68100000000001</c:v>
                </c:pt>
                <c:pt idx="313">
                  <c:v>245.67099999999999</c:v>
                </c:pt>
                <c:pt idx="314">
                  <c:v>243.68799999999999</c:v>
                </c:pt>
                <c:pt idx="315">
                  <c:v>243.161</c:v>
                </c:pt>
                <c:pt idx="316">
                  <c:v>239.78</c:v>
                </c:pt>
                <c:pt idx="317">
                  <c:v>239.49199999999999</c:v>
                </c:pt>
                <c:pt idx="318">
                  <c:v>234.953</c:v>
                </c:pt>
                <c:pt idx="319">
                  <c:v>235.01599999999999</c:v>
                </c:pt>
                <c:pt idx="320">
                  <c:v>230.80199999999999</c:v>
                </c:pt>
                <c:pt idx="321">
                  <c:v>246.28800000000001</c:v>
                </c:pt>
                <c:pt idx="322">
                  <c:v>254.33</c:v>
                </c:pt>
                <c:pt idx="323">
                  <c:v>262.92899999999997</c:v>
                </c:pt>
                <c:pt idx="324">
                  <c:v>265.49900000000002</c:v>
                </c:pt>
                <c:pt idx="325">
                  <c:v>280.46699999999998</c:v>
                </c:pt>
                <c:pt idx="326">
                  <c:v>274.91699999999997</c:v>
                </c:pt>
                <c:pt idx="327">
                  <c:v>267.83100000000002</c:v>
                </c:pt>
                <c:pt idx="328">
                  <c:v>267.82</c:v>
                </c:pt>
                <c:pt idx="329">
                  <c:v>253.916</c:v>
                </c:pt>
                <c:pt idx="330">
                  <c:v>260.303</c:v>
                </c:pt>
                <c:pt idx="331">
                  <c:v>262.84199999999998</c:v>
                </c:pt>
                <c:pt idx="332">
                  <c:v>260.25</c:v>
                </c:pt>
                <c:pt idx="333">
                  <c:v>270.19299999999998</c:v>
                </c:pt>
                <c:pt idx="334">
                  <c:v>278.60599999999999</c:v>
                </c:pt>
                <c:pt idx="335">
                  <c:v>291.39100000000002</c:v>
                </c:pt>
                <c:pt idx="336">
                  <c:v>307.62599999999998</c:v>
                </c:pt>
                <c:pt idx="337">
                  <c:v>303.22399999999999</c:v>
                </c:pt>
                <c:pt idx="338">
                  <c:v>297.00700000000001</c:v>
                </c:pt>
                <c:pt idx="339">
                  <c:v>278.99900000000002</c:v>
                </c:pt>
                <c:pt idx="340">
                  <c:v>277.33300000000003</c:v>
                </c:pt>
                <c:pt idx="341">
                  <c:v>272.15300000000002</c:v>
                </c:pt>
                <c:pt idx="342">
                  <c:v>249.244</c:v>
                </c:pt>
                <c:pt idx="343">
                  <c:v>246.80600000000001</c:v>
                </c:pt>
                <c:pt idx="344">
                  <c:v>260.29599999999999</c:v>
                </c:pt>
                <c:pt idx="345">
                  <c:v>278.27999999999997</c:v>
                </c:pt>
                <c:pt idx="346">
                  <c:v>291.77199999999999</c:v>
                </c:pt>
                <c:pt idx="347">
                  <c:v>283.52</c:v>
                </c:pt>
                <c:pt idx="348">
                  <c:v>276.20800000000003</c:v>
                </c:pt>
                <c:pt idx="349">
                  <c:v>273.78800000000001</c:v>
                </c:pt>
                <c:pt idx="350">
                  <c:v>279.15800000000002</c:v>
                </c:pt>
                <c:pt idx="351">
                  <c:v>287.63900000000001</c:v>
                </c:pt>
                <c:pt idx="352">
                  <c:v>282.029</c:v>
                </c:pt>
                <c:pt idx="353">
                  <c:v>279.55900000000003</c:v>
                </c:pt>
                <c:pt idx="354">
                  <c:v>279.26900000000001</c:v>
                </c:pt>
                <c:pt idx="355">
                  <c:v>298.77800000000002</c:v>
                </c:pt>
                <c:pt idx="356">
                  <c:v>302.27</c:v>
                </c:pt>
                <c:pt idx="357">
                  <c:v>290.75200000000001</c:v>
                </c:pt>
                <c:pt idx="358">
                  <c:v>266.28699999999998</c:v>
                </c:pt>
                <c:pt idx="359">
                  <c:v>272.91199999999998</c:v>
                </c:pt>
                <c:pt idx="360">
                  <c:v>288.952</c:v>
                </c:pt>
                <c:pt idx="361">
                  <c:v>292.31200000000001</c:v>
                </c:pt>
                <c:pt idx="362">
                  <c:v>295.24200000000002</c:v>
                </c:pt>
                <c:pt idx="363">
                  <c:v>317.23200000000003</c:v>
                </c:pt>
                <c:pt idx="364">
                  <c:v>322.54500000000002</c:v>
                </c:pt>
                <c:pt idx="365">
                  <c:v>322.71800000000002</c:v>
                </c:pt>
                <c:pt idx="366">
                  <c:v>323.00200000000001</c:v>
                </c:pt>
                <c:pt idx="367">
                  <c:v>329.71699999999998</c:v>
                </c:pt>
                <c:pt idx="368">
                  <c:v>328.21899999999999</c:v>
                </c:pt>
                <c:pt idx="369">
                  <c:v>324.07499999999999</c:v>
                </c:pt>
                <c:pt idx="370">
                  <c:v>312.32299999999998</c:v>
                </c:pt>
                <c:pt idx="371">
                  <c:v>313.053</c:v>
                </c:pt>
                <c:pt idx="372">
                  <c:v>329.45499999999998</c:v>
                </c:pt>
                <c:pt idx="373">
                  <c:v>323.83</c:v>
                </c:pt>
                <c:pt idx="374">
                  <c:v>333.58800000000002</c:v>
                </c:pt>
                <c:pt idx="375">
                  <c:v>333.38</c:v>
                </c:pt>
                <c:pt idx="376">
                  <c:v>324.74</c:v>
                </c:pt>
                <c:pt idx="377">
                  <c:v>333.24099999999999</c:v>
                </c:pt>
                <c:pt idx="378">
                  <c:v>329.654</c:v>
                </c:pt>
                <c:pt idx="379">
                  <c:v>352.87099999999998</c:v>
                </c:pt>
                <c:pt idx="380">
                  <c:v>370.43700000000001</c:v>
                </c:pt>
                <c:pt idx="381">
                  <c:v>382.416</c:v>
                </c:pt>
                <c:pt idx="382">
                  <c:v>382.93200000000002</c:v>
                </c:pt>
                <c:pt idx="383">
                  <c:v>359.11700000000002</c:v>
                </c:pt>
                <c:pt idx="384">
                  <c:v>347.82100000000003</c:v>
                </c:pt>
                <c:pt idx="385">
                  <c:v>347.298</c:v>
                </c:pt>
                <c:pt idx="386">
                  <c:v>347.75400000000002</c:v>
                </c:pt>
                <c:pt idx="387">
                  <c:v>345.21300000000002</c:v>
                </c:pt>
                <c:pt idx="388">
                  <c:v>342.42200000000003</c:v>
                </c:pt>
                <c:pt idx="389">
                  <c:v>340.209</c:v>
                </c:pt>
                <c:pt idx="390">
                  <c:v>338.74400000000003</c:v>
                </c:pt>
                <c:pt idx="391">
                  <c:v>338.14800000000002</c:v>
                </c:pt>
                <c:pt idx="392">
                  <c:v>333.61799999999999</c:v>
                </c:pt>
                <c:pt idx="393">
                  <c:v>334.185</c:v>
                </c:pt>
                <c:pt idx="394">
                  <c:v>332.822</c:v>
                </c:pt>
                <c:pt idx="395">
                  <c:v>350.517</c:v>
                </c:pt>
                <c:pt idx="396">
                  <c:v>375.74799999999999</c:v>
                </c:pt>
                <c:pt idx="397">
                  <c:v>382.12099999999998</c:v>
                </c:pt>
                <c:pt idx="398">
                  <c:v>378.60899999999998</c:v>
                </c:pt>
                <c:pt idx="399">
                  <c:v>381.72800000000001</c:v>
                </c:pt>
                <c:pt idx="400">
                  <c:v>372.48500000000001</c:v>
                </c:pt>
                <c:pt idx="401">
                  <c:v>359.84800000000001</c:v>
                </c:pt>
                <c:pt idx="402">
                  <c:v>347.01499999999999</c:v>
                </c:pt>
                <c:pt idx="403">
                  <c:v>358.99700000000001</c:v>
                </c:pt>
                <c:pt idx="404">
                  <c:v>340.15300000000002</c:v>
                </c:pt>
                <c:pt idx="405">
                  <c:v>326.91399999999999</c:v>
                </c:pt>
                <c:pt idx="406">
                  <c:v>323.33499999999998</c:v>
                </c:pt>
                <c:pt idx="407">
                  <c:v>314.84699999999998</c:v>
                </c:pt>
                <c:pt idx="408">
                  <c:v>330.96199999999999</c:v>
                </c:pt>
                <c:pt idx="409">
                  <c:v>340.48500000000001</c:v>
                </c:pt>
                <c:pt idx="410">
                  <c:v>341.47899999999998</c:v>
                </c:pt>
                <c:pt idx="411">
                  <c:v>363.25900000000001</c:v>
                </c:pt>
                <c:pt idx="412">
                  <c:v>343.02600000000001</c:v>
                </c:pt>
                <c:pt idx="413">
                  <c:v>333.70100000000002</c:v>
                </c:pt>
                <c:pt idx="414">
                  <c:v>324.30900000000003</c:v>
                </c:pt>
                <c:pt idx="415">
                  <c:v>305.67200000000003</c:v>
                </c:pt>
                <c:pt idx="416">
                  <c:v>293.221</c:v>
                </c:pt>
                <c:pt idx="417">
                  <c:v>286.97699999999998</c:v>
                </c:pt>
                <c:pt idx="418">
                  <c:v>276.447</c:v>
                </c:pt>
                <c:pt idx="419">
                  <c:v>258.32600000000002</c:v>
                </c:pt>
                <c:pt idx="420">
                  <c:v>256.73200000000003</c:v>
                </c:pt>
                <c:pt idx="421">
                  <c:v>270.255</c:v>
                </c:pt>
                <c:pt idx="422">
                  <c:v>271.51799999999997</c:v>
                </c:pt>
                <c:pt idx="423">
                  <c:v>270.39800000000002</c:v>
                </c:pt>
                <c:pt idx="424">
                  <c:v>277.435</c:v>
                </c:pt>
                <c:pt idx="425">
                  <c:v>296.83199999999999</c:v>
                </c:pt>
                <c:pt idx="426">
                  <c:v>308.55700000000002</c:v>
                </c:pt>
                <c:pt idx="427">
                  <c:v>310.66800000000001</c:v>
                </c:pt>
                <c:pt idx="428">
                  <c:v>315.73099999999999</c:v>
                </c:pt>
                <c:pt idx="429">
                  <c:v>299.21699999999998</c:v>
                </c:pt>
                <c:pt idx="430">
                  <c:v>299.24900000000002</c:v>
                </c:pt>
                <c:pt idx="431">
                  <c:v>297.036</c:v>
                </c:pt>
                <c:pt idx="432">
                  <c:v>292.31799999999998</c:v>
                </c:pt>
                <c:pt idx="433">
                  <c:v>298.23500000000001</c:v>
                </c:pt>
                <c:pt idx="434">
                  <c:v>291.47399999999999</c:v>
                </c:pt>
                <c:pt idx="435">
                  <c:v>285.20400000000001</c:v>
                </c:pt>
                <c:pt idx="436">
                  <c:v>294.63499999999999</c:v>
                </c:pt>
                <c:pt idx="437">
                  <c:v>297.685</c:v>
                </c:pt>
                <c:pt idx="438">
                  <c:v>299.26100000000002</c:v>
                </c:pt>
                <c:pt idx="439">
                  <c:v>299.98599999999999</c:v>
                </c:pt>
                <c:pt idx="440">
                  <c:v>285.99599999999998</c:v>
                </c:pt>
                <c:pt idx="441">
                  <c:v>285.62299999999999</c:v>
                </c:pt>
                <c:pt idx="442">
                  <c:v>286.95499999999998</c:v>
                </c:pt>
                <c:pt idx="443">
                  <c:v>274.98500000000001</c:v>
                </c:pt>
                <c:pt idx="444">
                  <c:v>268.91699999999997</c:v>
                </c:pt>
                <c:pt idx="445">
                  <c:v>270.524</c:v>
                </c:pt>
                <c:pt idx="446">
                  <c:v>278.38200000000001</c:v>
                </c:pt>
                <c:pt idx="447">
                  <c:v>276.94400000000002</c:v>
                </c:pt>
                <c:pt idx="448">
                  <c:v>283.19400000000002</c:v>
                </c:pt>
                <c:pt idx="449">
                  <c:v>273.66899999999998</c:v>
                </c:pt>
                <c:pt idx="450">
                  <c:v>273.15800000000002</c:v>
                </c:pt>
                <c:pt idx="451">
                  <c:v>307.197</c:v>
                </c:pt>
                <c:pt idx="452">
                  <c:v>307.44900000000001</c:v>
                </c:pt>
                <c:pt idx="453">
                  <c:v>302.25799999999998</c:v>
                </c:pt>
                <c:pt idx="454">
                  <c:v>303.755</c:v>
                </c:pt>
                <c:pt idx="455">
                  <c:v>305.44099999999997</c:v>
                </c:pt>
                <c:pt idx="456">
                  <c:v>307.584</c:v>
                </c:pt>
                <c:pt idx="457">
                  <c:v>311.18299999999999</c:v>
                </c:pt>
                <c:pt idx="458">
                  <c:v>315.529</c:v>
                </c:pt>
                <c:pt idx="459">
                  <c:v>319.43200000000002</c:v>
                </c:pt>
                <c:pt idx="460">
                  <c:v>320.42099999999999</c:v>
                </c:pt>
                <c:pt idx="461">
                  <c:v>315.55200000000002</c:v>
                </c:pt>
                <c:pt idx="462">
                  <c:v>319.31299999999999</c:v>
                </c:pt>
                <c:pt idx="463">
                  <c:v>329.55900000000003</c:v>
                </c:pt>
                <c:pt idx="464">
                  <c:v>336.47</c:v>
                </c:pt>
                <c:pt idx="465">
                  <c:v>340.42200000000003</c:v>
                </c:pt>
                <c:pt idx="466">
                  <c:v>339.89499999999998</c:v>
                </c:pt>
                <c:pt idx="467">
                  <c:v>332.46499999999997</c:v>
                </c:pt>
                <c:pt idx="468">
                  <c:v>321.541</c:v>
                </c:pt>
                <c:pt idx="469">
                  <c:v>306.76900000000001</c:v>
                </c:pt>
                <c:pt idx="470">
                  <c:v>300.62299999999999</c:v>
                </c:pt>
                <c:pt idx="471">
                  <c:v>298.98899999999998</c:v>
                </c:pt>
                <c:pt idx="472">
                  <c:v>300.33300000000003</c:v>
                </c:pt>
                <c:pt idx="473">
                  <c:v>298.56299999999999</c:v>
                </c:pt>
                <c:pt idx="474">
                  <c:v>296.80500000000001</c:v>
                </c:pt>
                <c:pt idx="475">
                  <c:v>294.63900000000001</c:v>
                </c:pt>
                <c:pt idx="476">
                  <c:v>297.12900000000002</c:v>
                </c:pt>
                <c:pt idx="477">
                  <c:v>310.38299999999998</c:v>
                </c:pt>
                <c:pt idx="478">
                  <c:v>308.79199999999997</c:v>
                </c:pt>
                <c:pt idx="479">
                  <c:v>308.91899999999998</c:v>
                </c:pt>
                <c:pt idx="480">
                  <c:v>304.01299999999998</c:v>
                </c:pt>
                <c:pt idx="481">
                  <c:v>287.3</c:v>
                </c:pt>
                <c:pt idx="482">
                  <c:v>288.37099999999998</c:v>
                </c:pt>
                <c:pt idx="483">
                  <c:v>282.73700000000002</c:v>
                </c:pt>
                <c:pt idx="484">
                  <c:v>264.339</c:v>
                </c:pt>
                <c:pt idx="485">
                  <c:v>260.86099999999999</c:v>
                </c:pt>
                <c:pt idx="486">
                  <c:v>259.66500000000002</c:v>
                </c:pt>
                <c:pt idx="487">
                  <c:v>263.25299999999999</c:v>
                </c:pt>
                <c:pt idx="488">
                  <c:v>263.43299999999999</c:v>
                </c:pt>
                <c:pt idx="489">
                  <c:v>260.23500000000001</c:v>
                </c:pt>
                <c:pt idx="490">
                  <c:v>254.82400000000001</c:v>
                </c:pt>
                <c:pt idx="491">
                  <c:v>259.38299999999998</c:v>
                </c:pt>
                <c:pt idx="492">
                  <c:v>260.69</c:v>
                </c:pt>
                <c:pt idx="493">
                  <c:v>260.935</c:v>
                </c:pt>
                <c:pt idx="494">
                  <c:v>264.70100000000002</c:v>
                </c:pt>
                <c:pt idx="495">
                  <c:v>285.61</c:v>
                </c:pt>
                <c:pt idx="496">
                  <c:v>288.44400000000002</c:v>
                </c:pt>
                <c:pt idx="497">
                  <c:v>294.44200000000001</c:v>
                </c:pt>
                <c:pt idx="498">
                  <c:v>297.64299999999997</c:v>
                </c:pt>
                <c:pt idx="499">
                  <c:v>294.62900000000002</c:v>
                </c:pt>
                <c:pt idx="500">
                  <c:v>294.35300000000001</c:v>
                </c:pt>
                <c:pt idx="501">
                  <c:v>295.27999999999997</c:v>
                </c:pt>
                <c:pt idx="502">
                  <c:v>295.93900000000002</c:v>
                </c:pt>
                <c:pt idx="503">
                  <c:v>298.005</c:v>
                </c:pt>
                <c:pt idx="504">
                  <c:v>299.56</c:v>
                </c:pt>
                <c:pt idx="505">
                  <c:v>303.83100000000002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7B-468C-84C5-FD258F54E7F5}"/>
            </c:ext>
          </c:extLst>
        </c:ser>
        <c:ser>
          <c:idx val="7"/>
          <c:order val="7"/>
          <c:tx>
            <c:strRef>
              <c:f>telefo!#REF!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telefo!#REF!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7B-468C-84C5-FD258F54E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8998083054130899E-2"/>
          <c:y val="0.11834319526627218"/>
          <c:w val="0.90236301613006831"/>
          <c:h val="0.8032180296989504"/>
        </c:manualLayout>
      </c:layout>
      <c:scatterChart>
        <c:scatterStyle val="lineMarker"/>
        <c:varyColors val="0"/>
        <c:ser>
          <c:idx val="0"/>
          <c:order val="0"/>
          <c:tx>
            <c:strRef>
              <c:f>telefo!$F$31</c:f>
              <c:strCache>
                <c:ptCount val="1"/>
                <c:pt idx="0">
                  <c:v>06/07/2020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telefo!$E$32:$E$39</c:f>
              <c:numCache>
                <c:formatCode>dd\ mmm\ yy</c:formatCode>
                <c:ptCount val="8"/>
                <c:pt idx="0">
                  <c:v>44635</c:v>
                </c:pt>
                <c:pt idx="1">
                  <c:v>44992</c:v>
                </c:pt>
                <c:pt idx="2">
                  <c:v>45173</c:v>
                </c:pt>
                <c:pt idx="3">
                  <c:v>45382</c:v>
                </c:pt>
                <c:pt idx="4">
                  <c:v>45640</c:v>
                </c:pt>
                <c:pt idx="5">
                  <c:v>46195</c:v>
                </c:pt>
                <c:pt idx="6">
                  <c:v>46423</c:v>
                </c:pt>
                <c:pt idx="7">
                  <c:v>46562</c:v>
                </c:pt>
              </c:numCache>
            </c:numRef>
          </c:xVal>
          <c:yVal>
            <c:numRef>
              <c:f>telefo!$F$32:$F$39</c:f>
              <c:numCache>
                <c:formatCode>0</c:formatCode>
                <c:ptCount val="8"/>
                <c:pt idx="0">
                  <c:v>347.46800000000002</c:v>
                </c:pt>
                <c:pt idx="1">
                  <c:v>244.196</c:v>
                </c:pt>
                <c:pt idx="2">
                  <c:v>375.529</c:v>
                </c:pt>
                <c:pt idx="3">
                  <c:v>359.178</c:v>
                </c:pt>
                <c:pt idx="4">
                  <c:v>366.06099999999998</c:v>
                </c:pt>
                <c:pt idx="5">
                  <c:v>319.43700000000001</c:v>
                </c:pt>
                <c:pt idx="6">
                  <c:v>354.75799999999998</c:v>
                </c:pt>
                <c:pt idx="7">
                  <c:v>380.43099999999998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87-4A46-87B5-B33B44B4CA47}"/>
            </c:ext>
          </c:extLst>
        </c:ser>
        <c:ser>
          <c:idx val="1"/>
          <c:order val="1"/>
          <c:tx>
            <c:strRef>
              <c:f>telefo!$S$31</c:f>
              <c:strCache>
                <c:ptCount val="1"/>
                <c:pt idx="0">
                  <c:v>04/06/2020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telefo!$E$32:$E$39</c:f>
              <c:numCache>
                <c:formatCode>dd\ mmm\ yy</c:formatCode>
                <c:ptCount val="8"/>
                <c:pt idx="0">
                  <c:v>44635</c:v>
                </c:pt>
                <c:pt idx="1">
                  <c:v>44992</c:v>
                </c:pt>
                <c:pt idx="2">
                  <c:v>45173</c:v>
                </c:pt>
                <c:pt idx="3">
                  <c:v>45382</c:v>
                </c:pt>
                <c:pt idx="4">
                  <c:v>45640</c:v>
                </c:pt>
                <c:pt idx="5">
                  <c:v>46195</c:v>
                </c:pt>
                <c:pt idx="6">
                  <c:v>46423</c:v>
                </c:pt>
                <c:pt idx="7">
                  <c:v>46562</c:v>
                </c:pt>
              </c:numCache>
            </c:numRef>
          </c:xVal>
          <c:yVal>
            <c:numRef>
              <c:f>telefo!$S$32:$S$39</c:f>
              <c:numCache>
                <c:formatCode>0</c:formatCode>
                <c:ptCount val="8"/>
                <c:pt idx="0">
                  <c:v>357.81299999999999</c:v>
                </c:pt>
                <c:pt idx="1">
                  <c:v>243.82599999999999</c:v>
                </c:pt>
                <c:pt idx="2">
                  <c:v>371.72199999999998</c:v>
                </c:pt>
                <c:pt idx="3">
                  <c:v>353.37599999999998</c:v>
                </c:pt>
                <c:pt idx="4">
                  <c:v>348.58</c:v>
                </c:pt>
                <c:pt idx="5">
                  <c:v>315.20100000000002</c:v>
                </c:pt>
                <c:pt idx="6">
                  <c:v>337.41699999999997</c:v>
                </c:pt>
                <c:pt idx="7">
                  <c:v>344.137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87-4A46-87B5-B33B44B4CA47}"/>
            </c:ext>
          </c:extLst>
        </c:ser>
        <c:ser>
          <c:idx val="2"/>
          <c:order val="2"/>
          <c:tx>
            <c:strRef>
              <c:f>telefo!$AI$31</c:f>
              <c:strCache>
                <c:ptCount val="1"/>
                <c:pt idx="0">
                  <c:v>12/05/2020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telefo!$E$32:$E$39</c:f>
              <c:numCache>
                <c:formatCode>dd\ mmm\ yy</c:formatCode>
                <c:ptCount val="8"/>
                <c:pt idx="0">
                  <c:v>44635</c:v>
                </c:pt>
                <c:pt idx="1">
                  <c:v>44992</c:v>
                </c:pt>
                <c:pt idx="2">
                  <c:v>45173</c:v>
                </c:pt>
                <c:pt idx="3">
                  <c:v>45382</c:v>
                </c:pt>
                <c:pt idx="4">
                  <c:v>45640</c:v>
                </c:pt>
                <c:pt idx="5">
                  <c:v>46195</c:v>
                </c:pt>
                <c:pt idx="6">
                  <c:v>46423</c:v>
                </c:pt>
                <c:pt idx="7">
                  <c:v>46562</c:v>
                </c:pt>
              </c:numCache>
            </c:numRef>
          </c:xVal>
          <c:yVal>
            <c:numRef>
              <c:f>telefo!$AI$32:$AI$39</c:f>
              <c:numCache>
                <c:formatCode>0</c:formatCode>
                <c:ptCount val="8"/>
                <c:pt idx="0">
                  <c:v>334.33100000000002</c:v>
                </c:pt>
                <c:pt idx="1">
                  <c:v>245.35900000000001</c:v>
                </c:pt>
                <c:pt idx="2">
                  <c:v>408.67200000000003</c:v>
                </c:pt>
                <c:pt idx="3">
                  <c:v>371.43599999999998</c:v>
                </c:pt>
                <c:pt idx="4">
                  <c:v>377.98</c:v>
                </c:pt>
                <c:pt idx="5">
                  <c:v>322.75099999999998</c:v>
                </c:pt>
                <c:pt idx="6">
                  <c:v>375.077</c:v>
                </c:pt>
                <c:pt idx="7">
                  <c:v>392.01100000000002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87-4A46-87B5-B33B44B4C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vw!$B$32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vw!$F$31:$IU$31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vw!$F$32:$IU$32</c:f>
              <c:numCache>
                <c:formatCode>0</c:formatCode>
                <c:ptCount val="250"/>
                <c:pt idx="0">
                  <c:v>397.42899999999997</c:v>
                </c:pt>
                <c:pt idx="1">
                  <c:v>395.50200000000001</c:v>
                </c:pt>
                <c:pt idx="2">
                  <c:v>398.96</c:v>
                </c:pt>
                <c:pt idx="3">
                  <c:v>399.262</c:v>
                </c:pt>
                <c:pt idx="4">
                  <c:v>395.69400000000002</c:v>
                </c:pt>
                <c:pt idx="5">
                  <c:v>391.036</c:v>
                </c:pt>
                <c:pt idx="6">
                  <c:v>383.27800000000002</c:v>
                </c:pt>
                <c:pt idx="7">
                  <c:v>376.75099999999998</c:v>
                </c:pt>
                <c:pt idx="8">
                  <c:v>382.75700000000001</c:v>
                </c:pt>
                <c:pt idx="9">
                  <c:v>375.298</c:v>
                </c:pt>
                <c:pt idx="10">
                  <c:v>377.03300000000002</c:v>
                </c:pt>
                <c:pt idx="11">
                  <c:v>368.38600000000002</c:v>
                </c:pt>
                <c:pt idx="12">
                  <c:v>362.89800000000002</c:v>
                </c:pt>
                <c:pt idx="13">
                  <c:v>377.46600000000001</c:v>
                </c:pt>
                <c:pt idx="14">
                  <c:v>373.32400000000001</c:v>
                </c:pt>
                <c:pt idx="15">
                  <c:v>379.69499999999999</c:v>
                </c:pt>
                <c:pt idx="16">
                  <c:v>359.755</c:v>
                </c:pt>
                <c:pt idx="17">
                  <c:v>339.05099999999999</c:v>
                </c:pt>
                <c:pt idx="18">
                  <c:v>319.91500000000002</c:v>
                </c:pt>
                <c:pt idx="19">
                  <c:v>329.17399999999998</c:v>
                </c:pt>
                <c:pt idx="20">
                  <c:v>360.839</c:v>
                </c:pt>
                <c:pt idx="21">
                  <c:v>370.80599999999998</c:v>
                </c:pt>
                <c:pt idx="22">
                  <c:v>389.19</c:v>
                </c:pt>
                <c:pt idx="23">
                  <c:v>394.23399999999998</c:v>
                </c:pt>
                <c:pt idx="24">
                  <c:v>393.34500000000003</c:v>
                </c:pt>
                <c:pt idx="25">
                  <c:v>387.20100000000002</c:v>
                </c:pt>
                <c:pt idx="26">
                  <c:v>383.12200000000001</c:v>
                </c:pt>
                <c:pt idx="27">
                  <c:v>392.42099999999999</c:v>
                </c:pt>
                <c:pt idx="28">
                  <c:v>400.65100000000001</c:v>
                </c:pt>
                <c:pt idx="29">
                  <c:v>402.81</c:v>
                </c:pt>
                <c:pt idx="30">
                  <c:v>402.25400000000002</c:v>
                </c:pt>
                <c:pt idx="31">
                  <c:v>405.55700000000002</c:v>
                </c:pt>
                <c:pt idx="32">
                  <c:v>412.12299999999999</c:v>
                </c:pt>
                <c:pt idx="33">
                  <c:v>427.98599999999999</c:v>
                </c:pt>
                <c:pt idx="34">
                  <c:v>437.59199999999998</c:v>
                </c:pt>
                <c:pt idx="35">
                  <c:v>439.339</c:v>
                </c:pt>
                <c:pt idx="36">
                  <c:v>432.65800000000002</c:v>
                </c:pt>
                <c:pt idx="37">
                  <c:v>429.49700000000001</c:v>
                </c:pt>
                <c:pt idx="38">
                  <c:v>430.00400000000002</c:v>
                </c:pt>
                <c:pt idx="39">
                  <c:v>431.46899999999999</c:v>
                </c:pt>
                <c:pt idx="40">
                  <c:v>439.12599999999998</c:v>
                </c:pt>
                <c:pt idx="41">
                  <c:v>439.81200000000001</c:v>
                </c:pt>
                <c:pt idx="42">
                  <c:v>445.27800000000002</c:v>
                </c:pt>
                <c:pt idx="43">
                  <c:v>447.39499999999998</c:v>
                </c:pt>
                <c:pt idx="44">
                  <c:v>427.67500000000001</c:v>
                </c:pt>
                <c:pt idx="45">
                  <c:v>418.57499999999999</c:v>
                </c:pt>
                <c:pt idx="46">
                  <c:v>412.39299999999997</c:v>
                </c:pt>
                <c:pt idx="47">
                  <c:v>405.18</c:v>
                </c:pt>
                <c:pt idx="48">
                  <c:v>423.755</c:v>
                </c:pt>
                <c:pt idx="49">
                  <c:v>427.45600000000002</c:v>
                </c:pt>
                <c:pt idx="50">
                  <c:v>460.20499999999998</c:v>
                </c:pt>
                <c:pt idx="51">
                  <c:v>470.58499999999998</c:v>
                </c:pt>
                <c:pt idx="52">
                  <c:v>462.48599999999999</c:v>
                </c:pt>
                <c:pt idx="53">
                  <c:v>463.08699999999999</c:v>
                </c:pt>
                <c:pt idx="54">
                  <c:v>465.46899999999999</c:v>
                </c:pt>
                <c:pt idx="55">
                  <c:v>443.56700000000001</c:v>
                </c:pt>
                <c:pt idx="56">
                  <c:v>429.37599999999998</c:v>
                </c:pt>
                <c:pt idx="57">
                  <c:v>459.59399999999999</c:v>
                </c:pt>
                <c:pt idx="58">
                  <c:v>517.95399999999995</c:v>
                </c:pt>
                <c:pt idx="59">
                  <c:v>534.18100000000004</c:v>
                </c:pt>
                <c:pt idx="60">
                  <c:v>570.66099999999994</c:v>
                </c:pt>
                <c:pt idx="61">
                  <c:v>576.45000000000005</c:v>
                </c:pt>
                <c:pt idx="62">
                  <c:v>571.72299999999996</c:v>
                </c:pt>
                <c:pt idx="63">
                  <c:v>561.84100000000001</c:v>
                </c:pt>
                <c:pt idx="64">
                  <c:v>561.27700000000004</c:v>
                </c:pt>
                <c:pt idx="65">
                  <c:v>562.13300000000004</c:v>
                </c:pt>
                <c:pt idx="66">
                  <c:v>524.91999999999996</c:v>
                </c:pt>
                <c:pt idx="67">
                  <c:v>486.512</c:v>
                </c:pt>
                <c:pt idx="68">
                  <c:v>495.03899999999999</c:v>
                </c:pt>
                <c:pt idx="69">
                  <c:v>603.98500000000001</c:v>
                </c:pt>
                <c:pt idx="70">
                  <c:v>662.53700000000003</c:v>
                </c:pt>
                <c:pt idx="71">
                  <c:v>650.17700000000002</c:v>
                </c:pt>
                <c:pt idx="72">
                  <c:v>721.96500000000003</c:v>
                </c:pt>
                <c:pt idx="73">
                  <c:v>730.03499999999997</c:v>
                </c:pt>
                <c:pt idx="74">
                  <c:v>669.01099999999997</c:v>
                </c:pt>
                <c:pt idx="75">
                  <c:v>554.24900000000002</c:v>
                </c:pt>
                <c:pt idx="76">
                  <c:v>472.64400000000001</c:v>
                </c:pt>
                <c:pt idx="77">
                  <c:v>466.20400000000001</c:v>
                </c:pt>
                <c:pt idx="78">
                  <c:v>395.97399999999999</c:v>
                </c:pt>
                <c:pt idx="79">
                  <c:v>393.52699999999999</c:v>
                </c:pt>
                <c:pt idx="80">
                  <c:v>407.16699999999997</c:v>
                </c:pt>
                <c:pt idx="81">
                  <c:v>360.464</c:v>
                </c:pt>
                <c:pt idx="82">
                  <c:v>331.03300000000002</c:v>
                </c:pt>
                <c:pt idx="83">
                  <c:v>318.10899999999998</c:v>
                </c:pt>
                <c:pt idx="84">
                  <c:v>323.93099999999998</c:v>
                </c:pt>
                <c:pt idx="85">
                  <c:v>345.88</c:v>
                </c:pt>
                <c:pt idx="86">
                  <c:v>349.94600000000003</c:v>
                </c:pt>
                <c:pt idx="87">
                  <c:v>322.37700000000001</c:v>
                </c:pt>
                <c:pt idx="88">
                  <c:v>304.24599999999998</c:v>
                </c:pt>
                <c:pt idx="89">
                  <c:v>302.04000000000002</c:v>
                </c:pt>
                <c:pt idx="90">
                  <c:v>296.90300000000002</c:v>
                </c:pt>
                <c:pt idx="91">
                  <c:v>278.51600000000002</c:v>
                </c:pt>
                <c:pt idx="92">
                  <c:v>279.15499999999997</c:v>
                </c:pt>
                <c:pt idx="93">
                  <c:v>277.99799999999999</c:v>
                </c:pt>
                <c:pt idx="94">
                  <c:v>279.654</c:v>
                </c:pt>
                <c:pt idx="95">
                  <c:v>277.55399999999997</c:v>
                </c:pt>
                <c:pt idx="96">
                  <c:v>278.32</c:v>
                </c:pt>
                <c:pt idx="97">
                  <c:v>277.95100000000002</c:v>
                </c:pt>
                <c:pt idx="98">
                  <c:v>275.93799999999999</c:v>
                </c:pt>
                <c:pt idx="99">
                  <c:v>278.36</c:v>
                </c:pt>
                <c:pt idx="100">
                  <c:v>280.32799999999997</c:v>
                </c:pt>
                <c:pt idx="101">
                  <c:v>275.37700000000001</c:v>
                </c:pt>
                <c:pt idx="102">
                  <c:v>271.36900000000003</c:v>
                </c:pt>
                <c:pt idx="103">
                  <c:v>272.68400000000003</c:v>
                </c:pt>
                <c:pt idx="104">
                  <c:v>280.435</c:v>
                </c:pt>
                <c:pt idx="105">
                  <c:v>287.63</c:v>
                </c:pt>
                <c:pt idx="106">
                  <c:v>286.92099999999999</c:v>
                </c:pt>
                <c:pt idx="107">
                  <c:v>284.08999999999997</c:v>
                </c:pt>
                <c:pt idx="108">
                  <c:v>277.875</c:v>
                </c:pt>
                <c:pt idx="109">
                  <c:v>278.30200000000002</c:v>
                </c:pt>
                <c:pt idx="110">
                  <c:v>283.161</c:v>
                </c:pt>
                <c:pt idx="111">
                  <c:v>273.30799999999999</c:v>
                </c:pt>
                <c:pt idx="112">
                  <c:v>270.16699999999997</c:v>
                </c:pt>
                <c:pt idx="113">
                  <c:v>264.93599999999998</c:v>
                </c:pt>
                <c:pt idx="114">
                  <c:v>265.18799999999999</c:v>
                </c:pt>
                <c:pt idx="115">
                  <c:v>263.10000000000002</c:v>
                </c:pt>
                <c:pt idx="116">
                  <c:v>263.93400000000003</c:v>
                </c:pt>
                <c:pt idx="117">
                  <c:v>268.31099999999998</c:v>
                </c:pt>
                <c:pt idx="118">
                  <c:v>269.65800000000002</c:v>
                </c:pt>
                <c:pt idx="119">
                  <c:v>267.11399999999998</c:v>
                </c:pt>
                <c:pt idx="120">
                  <c:v>266.24599999999998</c:v>
                </c:pt>
                <c:pt idx="121">
                  <c:v>270.49700000000001</c:v>
                </c:pt>
                <c:pt idx="122">
                  <c:v>270.04700000000003</c:v>
                </c:pt>
                <c:pt idx="123">
                  <c:v>275.02699999999999</c:v>
                </c:pt>
                <c:pt idx="124">
                  <c:v>276.15100000000001</c:v>
                </c:pt>
                <c:pt idx="125">
                  <c:v>273.11900000000003</c:v>
                </c:pt>
                <c:pt idx="126">
                  <c:v>269.84500000000003</c:v>
                </c:pt>
                <c:pt idx="127">
                  <c:v>263.39299999999997</c:v>
                </c:pt>
                <c:pt idx="128">
                  <c:v>258.86200000000002</c:v>
                </c:pt>
                <c:pt idx="129">
                  <c:v>259.08199999999999</c:v>
                </c:pt>
                <c:pt idx="130">
                  <c:v>262.91899999999998</c:v>
                </c:pt>
                <c:pt idx="131">
                  <c:v>262.45</c:v>
                </c:pt>
                <c:pt idx="132">
                  <c:v>262.68099999999998</c:v>
                </c:pt>
                <c:pt idx="133">
                  <c:v>264.13</c:v>
                </c:pt>
                <c:pt idx="134">
                  <c:v>263.839</c:v>
                </c:pt>
                <c:pt idx="135">
                  <c:v>265.05099999999999</c:v>
                </c:pt>
                <c:pt idx="136">
                  <c:v>268.846</c:v>
                </c:pt>
                <c:pt idx="137">
                  <c:v>267.983</c:v>
                </c:pt>
                <c:pt idx="138">
                  <c:v>269.50900000000001</c:v>
                </c:pt>
                <c:pt idx="139">
                  <c:v>268.88799999999998</c:v>
                </c:pt>
                <c:pt idx="140">
                  <c:v>272.209</c:v>
                </c:pt>
                <c:pt idx="141">
                  <c:v>269.14100000000002</c:v>
                </c:pt>
                <c:pt idx="142">
                  <c:v>271.40699999999998</c:v>
                </c:pt>
                <c:pt idx="143">
                  <c:v>275.93900000000002</c:v>
                </c:pt>
                <c:pt idx="144">
                  <c:v>281.495</c:v>
                </c:pt>
                <c:pt idx="145">
                  <c:v>289.471</c:v>
                </c:pt>
                <c:pt idx="146">
                  <c:v>293.90899999999999</c:v>
                </c:pt>
                <c:pt idx="147">
                  <c:v>285.73200000000003</c:v>
                </c:pt>
                <c:pt idx="148">
                  <c:v>290.42</c:v>
                </c:pt>
                <c:pt idx="149">
                  <c:v>290.91899999999998</c:v>
                </c:pt>
                <c:pt idx="150">
                  <c:v>290.64600000000002</c:v>
                </c:pt>
                <c:pt idx="151">
                  <c:v>291.28100000000001</c:v>
                </c:pt>
                <c:pt idx="152">
                  <c:v>294.48700000000002</c:v>
                </c:pt>
                <c:pt idx="153">
                  <c:v>304.46199999999999</c:v>
                </c:pt>
                <c:pt idx="154">
                  <c:v>306.26499999999999</c:v>
                </c:pt>
                <c:pt idx="155">
                  <c:v>307.79000000000002</c:v>
                </c:pt>
                <c:pt idx="156">
                  <c:v>304.476</c:v>
                </c:pt>
                <c:pt idx="157">
                  <c:v>304.33100000000002</c:v>
                </c:pt>
                <c:pt idx="158">
                  <c:v>304.53500000000003</c:v>
                </c:pt>
                <c:pt idx="159">
                  <c:v>306.38400000000001</c:v>
                </c:pt>
                <c:pt idx="160">
                  <c:v>303.51600000000002</c:v>
                </c:pt>
                <c:pt idx="161">
                  <c:v>298.726</c:v>
                </c:pt>
                <c:pt idx="162">
                  <c:v>300.03800000000001</c:v>
                </c:pt>
                <c:pt idx="163">
                  <c:v>299.85000000000002</c:v>
                </c:pt>
                <c:pt idx="164">
                  <c:v>294.387</c:v>
                </c:pt>
                <c:pt idx="165">
                  <c:v>292.47899999999998</c:v>
                </c:pt>
                <c:pt idx="166">
                  <c:v>288.74299999999999</c:v>
                </c:pt>
                <c:pt idx="167">
                  <c:v>301.50799999999998</c:v>
                </c:pt>
                <c:pt idx="168">
                  <c:v>313.13</c:v>
                </c:pt>
                <c:pt idx="169">
                  <c:v>314.75099999999998</c:v>
                </c:pt>
                <c:pt idx="170">
                  <c:v>310.96899999999999</c:v>
                </c:pt>
                <c:pt idx="171">
                  <c:v>308.10000000000002</c:v>
                </c:pt>
                <c:pt idx="172">
                  <c:v>302.67700000000002</c:v>
                </c:pt>
                <c:pt idx="173">
                  <c:v>307.05599999999998</c:v>
                </c:pt>
                <c:pt idx="174">
                  <c:v>312.69200000000001</c:v>
                </c:pt>
                <c:pt idx="175">
                  <c:v>314.71800000000002</c:v>
                </c:pt>
                <c:pt idx="176">
                  <c:v>312.76400000000001</c:v>
                </c:pt>
                <c:pt idx="177">
                  <c:v>312.12</c:v>
                </c:pt>
                <c:pt idx="178">
                  <c:v>318.39</c:v>
                </c:pt>
                <c:pt idx="179">
                  <c:v>320.74700000000001</c:v>
                </c:pt>
                <c:pt idx="180">
                  <c:v>320.673</c:v>
                </c:pt>
                <c:pt idx="181">
                  <c:v>325.91300000000001</c:v>
                </c:pt>
                <c:pt idx="182">
                  <c:v>330.38900000000001</c:v>
                </c:pt>
                <c:pt idx="183">
                  <c:v>329.334</c:v>
                </c:pt>
                <c:pt idx="184">
                  <c:v>338.38600000000002</c:v>
                </c:pt>
                <c:pt idx="185">
                  <c:v>342.62400000000002</c:v>
                </c:pt>
                <c:pt idx="186">
                  <c:v>345.28</c:v>
                </c:pt>
                <c:pt idx="187">
                  <c:v>338.15800000000002</c:v>
                </c:pt>
                <c:pt idx="188">
                  <c:v>337.13</c:v>
                </c:pt>
                <c:pt idx="189">
                  <c:v>339.73200000000003</c:v>
                </c:pt>
                <c:pt idx="190">
                  <c:v>333.15600000000001</c:v>
                </c:pt>
                <c:pt idx="191">
                  <c:v>328.03</c:v>
                </c:pt>
                <c:pt idx="192">
                  <c:v>330.08</c:v>
                </c:pt>
                <c:pt idx="193">
                  <c:v>330.81200000000001</c:v>
                </c:pt>
                <c:pt idx="194">
                  <c:v>334.21100000000001</c:v>
                </c:pt>
                <c:pt idx="195">
                  <c:v>334.84</c:v>
                </c:pt>
                <c:pt idx="196">
                  <c:v>334.17599999999999</c:v>
                </c:pt>
                <c:pt idx="197">
                  <c:v>331.78899999999999</c:v>
                </c:pt>
                <c:pt idx="198">
                  <c:v>325.52300000000002</c:v>
                </c:pt>
                <c:pt idx="199">
                  <c:v>330.13799999999998</c:v>
                </c:pt>
                <c:pt idx="200">
                  <c:v>327.23</c:v>
                </c:pt>
                <c:pt idx="201">
                  <c:v>317.42700000000002</c:v>
                </c:pt>
                <c:pt idx="202">
                  <c:v>310.72199999999998</c:v>
                </c:pt>
                <c:pt idx="203">
                  <c:v>303.69600000000003</c:v>
                </c:pt>
                <c:pt idx="204">
                  <c:v>309.52600000000001</c:v>
                </c:pt>
                <c:pt idx="205">
                  <c:v>330.49700000000001</c:v>
                </c:pt>
                <c:pt idx="206">
                  <c:v>327.73500000000001</c:v>
                </c:pt>
                <c:pt idx="207">
                  <c:v>324.846</c:v>
                </c:pt>
                <c:pt idx="208">
                  <c:v>325.15800000000002</c:v>
                </c:pt>
                <c:pt idx="209">
                  <c:v>316.76600000000002</c:v>
                </c:pt>
                <c:pt idx="210">
                  <c:v>328.36399999999998</c:v>
                </c:pt>
                <c:pt idx="211">
                  <c:v>332.91300000000001</c:v>
                </c:pt>
                <c:pt idx="212">
                  <c:v>327.26900000000001</c:v>
                </c:pt>
                <c:pt idx="213">
                  <c:v>328.279</c:v>
                </c:pt>
                <c:pt idx="214">
                  <c:v>330.64400000000001</c:v>
                </c:pt>
                <c:pt idx="215">
                  <c:v>336.35300000000001</c:v>
                </c:pt>
                <c:pt idx="216">
                  <c:v>330.32100000000003</c:v>
                </c:pt>
                <c:pt idx="217">
                  <c:v>325.96499999999997</c:v>
                </c:pt>
                <c:pt idx="218">
                  <c:v>325.73</c:v>
                </c:pt>
                <c:pt idx="219">
                  <c:v>323.94400000000002</c:v>
                </c:pt>
                <c:pt idx="220">
                  <c:v>336.37299999999999</c:v>
                </c:pt>
                <c:pt idx="221">
                  <c:v>346.56799999999998</c:v>
                </c:pt>
                <c:pt idx="222">
                  <c:v>349.45400000000001</c:v>
                </c:pt>
                <c:pt idx="223">
                  <c:v>364.97399999999999</c:v>
                </c:pt>
                <c:pt idx="224">
                  <c:v>367.31700000000001</c:v>
                </c:pt>
                <c:pt idx="225">
                  <c:v>351.96100000000001</c:v>
                </c:pt>
                <c:pt idx="226">
                  <c:v>337.76600000000002</c:v>
                </c:pt>
                <c:pt idx="227">
                  <c:v>333.25599999999997</c:v>
                </c:pt>
                <c:pt idx="228">
                  <c:v>340.78800000000001</c:v>
                </c:pt>
                <c:pt idx="229">
                  <c:v>343.3</c:v>
                </c:pt>
                <c:pt idx="230">
                  <c:v>355.721</c:v>
                </c:pt>
                <c:pt idx="231">
                  <c:v>360.88099999999997</c:v>
                </c:pt>
                <c:pt idx="232">
                  <c:v>373.488</c:v>
                </c:pt>
                <c:pt idx="233">
                  <c:v>360.084</c:v>
                </c:pt>
                <c:pt idx="234">
                  <c:v>345.41</c:v>
                </c:pt>
                <c:pt idx="235">
                  <c:v>341.41899999999998</c:v>
                </c:pt>
                <c:pt idx="236">
                  <c:v>340.41500000000002</c:v>
                </c:pt>
                <c:pt idx="237">
                  <c:v>328.678</c:v>
                </c:pt>
                <c:pt idx="238">
                  <c:v>326.34399999999999</c:v>
                </c:pt>
                <c:pt idx="239">
                  <c:v>322.29599999999999</c:v>
                </c:pt>
                <c:pt idx="240">
                  <c:v>334.476</c:v>
                </c:pt>
                <c:pt idx="241">
                  <c:v>341.13299999999998</c:v>
                </c:pt>
                <c:pt idx="242">
                  <c:v>345.714</c:v>
                </c:pt>
                <c:pt idx="243">
                  <c:v>343.51799999999997</c:v>
                </c:pt>
                <c:pt idx="244">
                  <c:v>346.78199999999998</c:v>
                </c:pt>
                <c:pt idx="245">
                  <c:v>337.911</c:v>
                </c:pt>
                <c:pt idx="246">
                  <c:v>328.49</c:v>
                </c:pt>
                <c:pt idx="247">
                  <c:v>327.63400000000001</c:v>
                </c:pt>
                <c:pt idx="248">
                  <c:v>325.43599999999998</c:v>
                </c:pt>
                <c:pt idx="249">
                  <c:v>329.166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F-45BC-A043-78E2335CB187}"/>
            </c:ext>
          </c:extLst>
        </c:ser>
        <c:ser>
          <c:idx val="1"/>
          <c:order val="1"/>
          <c:tx>
            <c:strRef>
              <c:f>vw!$B$33</c:f>
              <c:strCache>
                <c:ptCount val="1"/>
                <c:pt idx="0">
                  <c:v>VW 4 5/8 PERP nc-28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vw!$F$33:$IU$33</c:f>
              <c:numCache>
                <c:formatCode>0</c:formatCode>
                <c:ptCount val="250"/>
                <c:pt idx="0">
                  <c:v>419.21899999999999</c:v>
                </c:pt>
                <c:pt idx="1">
                  <c:v>420.536</c:v>
                </c:pt>
                <c:pt idx="2">
                  <c:v>420.214</c:v>
                </c:pt>
                <c:pt idx="3">
                  <c:v>426.08800000000002</c:v>
                </c:pt>
                <c:pt idx="4">
                  <c:v>429.09399999999999</c:v>
                </c:pt>
                <c:pt idx="5">
                  <c:v>427.57900000000001</c:v>
                </c:pt>
                <c:pt idx="6">
                  <c:v>424.52600000000001</c:v>
                </c:pt>
                <c:pt idx="7">
                  <c:v>419.65100000000001</c:v>
                </c:pt>
                <c:pt idx="8">
                  <c:v>413.03199999999998</c:v>
                </c:pt>
                <c:pt idx="9">
                  <c:v>419.65199999999999</c:v>
                </c:pt>
                <c:pt idx="10">
                  <c:v>409.40899999999999</c:v>
                </c:pt>
                <c:pt idx="11">
                  <c:v>406.21499999999997</c:v>
                </c:pt>
                <c:pt idx="12">
                  <c:v>394.48599999999999</c:v>
                </c:pt>
                <c:pt idx="13">
                  <c:v>387.685</c:v>
                </c:pt>
                <c:pt idx="14">
                  <c:v>402.72699999999998</c:v>
                </c:pt>
                <c:pt idx="15">
                  <c:v>399.93799999999999</c:v>
                </c:pt>
                <c:pt idx="16">
                  <c:v>409.86200000000002</c:v>
                </c:pt>
                <c:pt idx="17">
                  <c:v>383.334</c:v>
                </c:pt>
                <c:pt idx="18">
                  <c:v>363.71699999999998</c:v>
                </c:pt>
                <c:pt idx="19">
                  <c:v>348.66</c:v>
                </c:pt>
                <c:pt idx="20">
                  <c:v>359.79199999999997</c:v>
                </c:pt>
                <c:pt idx="21">
                  <c:v>398.44799999999998</c:v>
                </c:pt>
                <c:pt idx="22">
                  <c:v>408.83100000000002</c:v>
                </c:pt>
                <c:pt idx="23">
                  <c:v>431.43200000000002</c:v>
                </c:pt>
                <c:pt idx="24">
                  <c:v>437.863</c:v>
                </c:pt>
                <c:pt idx="25">
                  <c:v>437.42500000000001</c:v>
                </c:pt>
                <c:pt idx="26">
                  <c:v>428.46800000000002</c:v>
                </c:pt>
                <c:pt idx="27">
                  <c:v>427.267</c:v>
                </c:pt>
                <c:pt idx="28">
                  <c:v>438.97300000000001</c:v>
                </c:pt>
                <c:pt idx="29">
                  <c:v>450.30500000000001</c:v>
                </c:pt>
                <c:pt idx="30">
                  <c:v>452.94200000000001</c:v>
                </c:pt>
                <c:pt idx="31">
                  <c:v>452.255</c:v>
                </c:pt>
                <c:pt idx="32">
                  <c:v>456.678</c:v>
                </c:pt>
                <c:pt idx="33">
                  <c:v>465.69900000000001</c:v>
                </c:pt>
                <c:pt idx="34">
                  <c:v>485.74299999999999</c:v>
                </c:pt>
                <c:pt idx="35">
                  <c:v>497.69</c:v>
                </c:pt>
                <c:pt idx="36">
                  <c:v>498.416</c:v>
                </c:pt>
                <c:pt idx="37">
                  <c:v>491.34899999999999</c:v>
                </c:pt>
                <c:pt idx="38">
                  <c:v>487.87799999999999</c:v>
                </c:pt>
                <c:pt idx="39">
                  <c:v>488.80799999999999</c:v>
                </c:pt>
                <c:pt idx="40">
                  <c:v>494.85599999999999</c:v>
                </c:pt>
                <c:pt idx="41">
                  <c:v>498.05099999999999</c:v>
                </c:pt>
                <c:pt idx="42">
                  <c:v>498.69900000000001</c:v>
                </c:pt>
                <c:pt idx="43">
                  <c:v>504.64600000000002</c:v>
                </c:pt>
                <c:pt idx="44">
                  <c:v>507.49700000000001</c:v>
                </c:pt>
                <c:pt idx="45">
                  <c:v>480.565</c:v>
                </c:pt>
                <c:pt idx="46">
                  <c:v>468.69200000000001</c:v>
                </c:pt>
                <c:pt idx="47">
                  <c:v>457.86599999999999</c:v>
                </c:pt>
                <c:pt idx="48">
                  <c:v>447.762</c:v>
                </c:pt>
                <c:pt idx="49">
                  <c:v>465.25900000000001</c:v>
                </c:pt>
                <c:pt idx="50">
                  <c:v>466.41199999999998</c:v>
                </c:pt>
                <c:pt idx="51">
                  <c:v>507.52100000000002</c:v>
                </c:pt>
                <c:pt idx="52">
                  <c:v>515.49300000000005</c:v>
                </c:pt>
                <c:pt idx="53">
                  <c:v>498.36</c:v>
                </c:pt>
                <c:pt idx="54">
                  <c:v>488.24599999999998</c:v>
                </c:pt>
                <c:pt idx="55">
                  <c:v>480.29599999999999</c:v>
                </c:pt>
                <c:pt idx="56">
                  <c:v>457.01</c:v>
                </c:pt>
                <c:pt idx="57">
                  <c:v>443.98</c:v>
                </c:pt>
                <c:pt idx="58">
                  <c:v>490.25900000000001</c:v>
                </c:pt>
                <c:pt idx="59">
                  <c:v>543.15300000000002</c:v>
                </c:pt>
                <c:pt idx="60">
                  <c:v>568.46600000000001</c:v>
                </c:pt>
                <c:pt idx="61">
                  <c:v>624.38300000000004</c:v>
                </c:pt>
                <c:pt idx="62">
                  <c:v>630.14400000000001</c:v>
                </c:pt>
                <c:pt idx="63">
                  <c:v>619.11</c:v>
                </c:pt>
                <c:pt idx="64">
                  <c:v>598.81200000000001</c:v>
                </c:pt>
                <c:pt idx="65">
                  <c:v>587.66700000000003</c:v>
                </c:pt>
                <c:pt idx="66">
                  <c:v>565.346</c:v>
                </c:pt>
                <c:pt idx="67">
                  <c:v>533.05999999999995</c:v>
                </c:pt>
                <c:pt idx="68">
                  <c:v>500.85500000000002</c:v>
                </c:pt>
                <c:pt idx="69">
                  <c:v>495.23</c:v>
                </c:pt>
                <c:pt idx="70">
                  <c:v>605.17899999999997</c:v>
                </c:pt>
                <c:pt idx="71">
                  <c:v>655.45799999999997</c:v>
                </c:pt>
                <c:pt idx="72">
                  <c:v>637.42499999999995</c:v>
                </c:pt>
                <c:pt idx="73">
                  <c:v>716.38800000000003</c:v>
                </c:pt>
                <c:pt idx="74">
                  <c:v>699.35900000000004</c:v>
                </c:pt>
                <c:pt idx="75">
                  <c:v>654.52200000000005</c:v>
                </c:pt>
                <c:pt idx="76">
                  <c:v>561.59500000000003</c:v>
                </c:pt>
                <c:pt idx="77">
                  <c:v>484.63400000000001</c:v>
                </c:pt>
                <c:pt idx="78">
                  <c:v>479.63200000000001</c:v>
                </c:pt>
                <c:pt idx="79">
                  <c:v>399.78800000000001</c:v>
                </c:pt>
                <c:pt idx="80">
                  <c:v>394.86700000000002</c:v>
                </c:pt>
                <c:pt idx="81">
                  <c:v>409.089</c:v>
                </c:pt>
                <c:pt idx="82">
                  <c:v>359.01600000000002</c:v>
                </c:pt>
                <c:pt idx="83">
                  <c:v>326.803</c:v>
                </c:pt>
                <c:pt idx="84">
                  <c:v>311.75200000000001</c:v>
                </c:pt>
                <c:pt idx="85">
                  <c:v>317.74099999999999</c:v>
                </c:pt>
                <c:pt idx="86">
                  <c:v>344.64</c:v>
                </c:pt>
                <c:pt idx="87">
                  <c:v>347.06599999999997</c:v>
                </c:pt>
                <c:pt idx="88">
                  <c:v>323.61200000000002</c:v>
                </c:pt>
                <c:pt idx="89">
                  <c:v>304.69400000000002</c:v>
                </c:pt>
                <c:pt idx="90">
                  <c:v>301.22000000000003</c:v>
                </c:pt>
                <c:pt idx="91">
                  <c:v>294.99599999999998</c:v>
                </c:pt>
                <c:pt idx="92">
                  <c:v>277.983</c:v>
                </c:pt>
                <c:pt idx="93">
                  <c:v>278.53199999999998</c:v>
                </c:pt>
                <c:pt idx="94">
                  <c:v>277.79700000000003</c:v>
                </c:pt>
                <c:pt idx="95">
                  <c:v>279.036</c:v>
                </c:pt>
                <c:pt idx="96">
                  <c:v>276.49099999999999</c:v>
                </c:pt>
                <c:pt idx="97">
                  <c:v>276.27100000000002</c:v>
                </c:pt>
                <c:pt idx="98">
                  <c:v>275.36599999999999</c:v>
                </c:pt>
                <c:pt idx="99">
                  <c:v>272.56</c:v>
                </c:pt>
                <c:pt idx="100">
                  <c:v>276.32799999999997</c:v>
                </c:pt>
                <c:pt idx="101">
                  <c:v>278.202</c:v>
                </c:pt>
                <c:pt idx="102">
                  <c:v>273.25599999999997</c:v>
                </c:pt>
                <c:pt idx="103">
                  <c:v>268.95800000000003</c:v>
                </c:pt>
                <c:pt idx="104">
                  <c:v>271.94299999999998</c:v>
                </c:pt>
                <c:pt idx="105">
                  <c:v>281.88299999999998</c:v>
                </c:pt>
                <c:pt idx="106">
                  <c:v>289.01600000000002</c:v>
                </c:pt>
                <c:pt idx="107">
                  <c:v>288.13799999999998</c:v>
                </c:pt>
                <c:pt idx="108">
                  <c:v>285.62400000000002</c:v>
                </c:pt>
                <c:pt idx="109">
                  <c:v>280.68299999999999</c:v>
                </c:pt>
                <c:pt idx="110">
                  <c:v>284.38299999999998</c:v>
                </c:pt>
                <c:pt idx="111">
                  <c:v>289.54399999999998</c:v>
                </c:pt>
                <c:pt idx="112">
                  <c:v>278.34800000000001</c:v>
                </c:pt>
                <c:pt idx="113">
                  <c:v>275.42</c:v>
                </c:pt>
                <c:pt idx="114">
                  <c:v>269.44099999999997</c:v>
                </c:pt>
                <c:pt idx="115">
                  <c:v>270.53100000000001</c:v>
                </c:pt>
                <c:pt idx="116">
                  <c:v>269.471</c:v>
                </c:pt>
                <c:pt idx="117">
                  <c:v>272.60000000000002</c:v>
                </c:pt>
                <c:pt idx="118">
                  <c:v>279.15699999999998</c:v>
                </c:pt>
                <c:pt idx="119">
                  <c:v>281.65800000000002</c:v>
                </c:pt>
                <c:pt idx="120">
                  <c:v>279.42500000000001</c:v>
                </c:pt>
                <c:pt idx="121">
                  <c:v>279.36599999999999</c:v>
                </c:pt>
                <c:pt idx="122">
                  <c:v>283.34199999999998</c:v>
                </c:pt>
                <c:pt idx="123">
                  <c:v>284.02100000000002</c:v>
                </c:pt>
                <c:pt idx="124">
                  <c:v>290.69099999999997</c:v>
                </c:pt>
                <c:pt idx="125">
                  <c:v>289.80700000000002</c:v>
                </c:pt>
                <c:pt idx="126">
                  <c:v>286.37599999999998</c:v>
                </c:pt>
                <c:pt idx="127">
                  <c:v>282.68599999999998</c:v>
                </c:pt>
                <c:pt idx="128">
                  <c:v>275.08</c:v>
                </c:pt>
                <c:pt idx="129">
                  <c:v>271.60399999999998</c:v>
                </c:pt>
                <c:pt idx="130">
                  <c:v>271.94</c:v>
                </c:pt>
                <c:pt idx="131">
                  <c:v>276.67</c:v>
                </c:pt>
                <c:pt idx="132">
                  <c:v>276.654</c:v>
                </c:pt>
                <c:pt idx="133">
                  <c:v>277.00799999999998</c:v>
                </c:pt>
                <c:pt idx="134">
                  <c:v>278.40199999999999</c:v>
                </c:pt>
                <c:pt idx="135">
                  <c:v>277.99200000000002</c:v>
                </c:pt>
                <c:pt idx="136">
                  <c:v>280.47899999999998</c:v>
                </c:pt>
                <c:pt idx="137">
                  <c:v>284.58600000000001</c:v>
                </c:pt>
                <c:pt idx="138">
                  <c:v>284.26799999999997</c:v>
                </c:pt>
                <c:pt idx="139">
                  <c:v>285.14</c:v>
                </c:pt>
                <c:pt idx="140">
                  <c:v>285.98599999999999</c:v>
                </c:pt>
                <c:pt idx="141">
                  <c:v>287.464</c:v>
                </c:pt>
                <c:pt idx="142">
                  <c:v>283.64499999999998</c:v>
                </c:pt>
                <c:pt idx="143">
                  <c:v>285.64800000000002</c:v>
                </c:pt>
                <c:pt idx="144">
                  <c:v>293.2</c:v>
                </c:pt>
                <c:pt idx="145">
                  <c:v>298.096</c:v>
                </c:pt>
                <c:pt idx="146">
                  <c:v>306.108</c:v>
                </c:pt>
                <c:pt idx="147">
                  <c:v>308.21100000000001</c:v>
                </c:pt>
                <c:pt idx="148">
                  <c:v>299.98200000000003</c:v>
                </c:pt>
                <c:pt idx="149">
                  <c:v>304.50299999999999</c:v>
                </c:pt>
                <c:pt idx="150">
                  <c:v>305.13499999999999</c:v>
                </c:pt>
                <c:pt idx="151">
                  <c:v>304.28100000000001</c:v>
                </c:pt>
                <c:pt idx="152">
                  <c:v>304.31700000000001</c:v>
                </c:pt>
                <c:pt idx="153">
                  <c:v>307.24400000000003</c:v>
                </c:pt>
                <c:pt idx="154">
                  <c:v>316.91899999999998</c:v>
                </c:pt>
                <c:pt idx="155">
                  <c:v>319.38499999999999</c:v>
                </c:pt>
                <c:pt idx="156">
                  <c:v>320.72300000000001</c:v>
                </c:pt>
                <c:pt idx="157">
                  <c:v>316.31400000000002</c:v>
                </c:pt>
                <c:pt idx="158">
                  <c:v>316.12700000000001</c:v>
                </c:pt>
                <c:pt idx="159">
                  <c:v>316.42599999999999</c:v>
                </c:pt>
                <c:pt idx="160">
                  <c:v>318.47300000000001</c:v>
                </c:pt>
                <c:pt idx="161">
                  <c:v>316.40300000000002</c:v>
                </c:pt>
                <c:pt idx="162">
                  <c:v>311.48399999999998</c:v>
                </c:pt>
                <c:pt idx="163">
                  <c:v>311.99</c:v>
                </c:pt>
                <c:pt idx="164">
                  <c:v>309.67399999999998</c:v>
                </c:pt>
                <c:pt idx="165">
                  <c:v>303.10300000000001</c:v>
                </c:pt>
                <c:pt idx="166">
                  <c:v>301.66000000000003</c:v>
                </c:pt>
                <c:pt idx="167">
                  <c:v>296.745</c:v>
                </c:pt>
                <c:pt idx="168">
                  <c:v>308.34699999999998</c:v>
                </c:pt>
                <c:pt idx="169">
                  <c:v>323.65699999999998</c:v>
                </c:pt>
                <c:pt idx="170">
                  <c:v>325.94400000000002</c:v>
                </c:pt>
                <c:pt idx="171">
                  <c:v>321.95</c:v>
                </c:pt>
                <c:pt idx="172">
                  <c:v>316.58800000000002</c:v>
                </c:pt>
                <c:pt idx="173">
                  <c:v>310.93599999999998</c:v>
                </c:pt>
                <c:pt idx="174">
                  <c:v>315.11900000000003</c:v>
                </c:pt>
                <c:pt idx="175">
                  <c:v>320.483</c:v>
                </c:pt>
                <c:pt idx="176">
                  <c:v>323.06599999999997</c:v>
                </c:pt>
                <c:pt idx="177">
                  <c:v>320.96899999999999</c:v>
                </c:pt>
                <c:pt idx="178">
                  <c:v>321.11099999999999</c:v>
                </c:pt>
                <c:pt idx="179">
                  <c:v>327.78</c:v>
                </c:pt>
                <c:pt idx="180">
                  <c:v>329.78800000000001</c:v>
                </c:pt>
                <c:pt idx="181">
                  <c:v>332.01799999999997</c:v>
                </c:pt>
                <c:pt idx="182">
                  <c:v>337.70699999999999</c:v>
                </c:pt>
                <c:pt idx="183">
                  <c:v>341.88299999999998</c:v>
                </c:pt>
                <c:pt idx="184">
                  <c:v>341.24</c:v>
                </c:pt>
                <c:pt idx="185">
                  <c:v>350.28300000000002</c:v>
                </c:pt>
                <c:pt idx="186">
                  <c:v>353.62200000000001</c:v>
                </c:pt>
                <c:pt idx="187">
                  <c:v>354.44600000000003</c:v>
                </c:pt>
                <c:pt idx="188">
                  <c:v>345.39100000000002</c:v>
                </c:pt>
                <c:pt idx="189">
                  <c:v>344.27</c:v>
                </c:pt>
                <c:pt idx="190">
                  <c:v>346.298</c:v>
                </c:pt>
                <c:pt idx="191">
                  <c:v>339.733</c:v>
                </c:pt>
                <c:pt idx="192">
                  <c:v>333.92700000000002</c:v>
                </c:pt>
                <c:pt idx="193">
                  <c:v>337.62599999999998</c:v>
                </c:pt>
                <c:pt idx="194">
                  <c:v>339.06299999999999</c:v>
                </c:pt>
                <c:pt idx="195">
                  <c:v>341.38600000000002</c:v>
                </c:pt>
                <c:pt idx="196">
                  <c:v>342.79599999999999</c:v>
                </c:pt>
                <c:pt idx="197">
                  <c:v>343.50099999999998</c:v>
                </c:pt>
                <c:pt idx="198">
                  <c:v>342.47</c:v>
                </c:pt>
                <c:pt idx="199">
                  <c:v>338.63099999999997</c:v>
                </c:pt>
                <c:pt idx="200">
                  <c:v>345.096</c:v>
                </c:pt>
                <c:pt idx="201">
                  <c:v>342.24799999999999</c:v>
                </c:pt>
                <c:pt idx="202">
                  <c:v>333.637</c:v>
                </c:pt>
                <c:pt idx="203">
                  <c:v>328.33499999999998</c:v>
                </c:pt>
                <c:pt idx="204">
                  <c:v>323.78899999999999</c:v>
                </c:pt>
                <c:pt idx="205">
                  <c:v>329.88799999999998</c:v>
                </c:pt>
                <c:pt idx="206">
                  <c:v>356.54500000000002</c:v>
                </c:pt>
                <c:pt idx="207">
                  <c:v>354.596</c:v>
                </c:pt>
                <c:pt idx="208">
                  <c:v>352.79700000000003</c:v>
                </c:pt>
                <c:pt idx="209">
                  <c:v>353.23599999999999</c:v>
                </c:pt>
                <c:pt idx="210">
                  <c:v>347.76600000000002</c:v>
                </c:pt>
                <c:pt idx="211">
                  <c:v>359.53300000000002</c:v>
                </c:pt>
                <c:pt idx="212">
                  <c:v>363.77800000000002</c:v>
                </c:pt>
                <c:pt idx="213">
                  <c:v>361.012</c:v>
                </c:pt>
                <c:pt idx="214">
                  <c:v>361.55700000000002</c:v>
                </c:pt>
                <c:pt idx="215">
                  <c:v>364.113</c:v>
                </c:pt>
                <c:pt idx="216">
                  <c:v>369.10599999999999</c:v>
                </c:pt>
                <c:pt idx="217">
                  <c:v>363.613</c:v>
                </c:pt>
                <c:pt idx="218">
                  <c:v>359.096</c:v>
                </c:pt>
                <c:pt idx="219">
                  <c:v>358.197</c:v>
                </c:pt>
                <c:pt idx="220">
                  <c:v>355.62900000000002</c:v>
                </c:pt>
                <c:pt idx="221">
                  <c:v>363.65100000000001</c:v>
                </c:pt>
                <c:pt idx="222">
                  <c:v>374.61099999999999</c:v>
                </c:pt>
                <c:pt idx="223">
                  <c:v>378.86799999999999</c:v>
                </c:pt>
                <c:pt idx="224">
                  <c:v>393.80900000000003</c:v>
                </c:pt>
                <c:pt idx="225">
                  <c:v>396.52100000000002</c:v>
                </c:pt>
                <c:pt idx="226">
                  <c:v>380.10599999999999</c:v>
                </c:pt>
                <c:pt idx="227">
                  <c:v>366.02100000000002</c:v>
                </c:pt>
                <c:pt idx="228">
                  <c:v>358.11799999999999</c:v>
                </c:pt>
                <c:pt idx="229">
                  <c:v>359.40800000000002</c:v>
                </c:pt>
                <c:pt idx="230">
                  <c:v>360.52</c:v>
                </c:pt>
                <c:pt idx="231">
                  <c:v>370.03500000000003</c:v>
                </c:pt>
                <c:pt idx="232">
                  <c:v>373.61700000000002</c:v>
                </c:pt>
                <c:pt idx="233">
                  <c:v>387.19400000000002</c:v>
                </c:pt>
                <c:pt idx="234">
                  <c:v>372.37</c:v>
                </c:pt>
                <c:pt idx="235">
                  <c:v>355.93599999999998</c:v>
                </c:pt>
                <c:pt idx="236">
                  <c:v>351.96800000000002</c:v>
                </c:pt>
                <c:pt idx="237">
                  <c:v>347.96300000000002</c:v>
                </c:pt>
                <c:pt idx="238">
                  <c:v>336.87400000000002</c:v>
                </c:pt>
                <c:pt idx="239">
                  <c:v>333.63799999999998</c:v>
                </c:pt>
                <c:pt idx="240">
                  <c:v>330.548</c:v>
                </c:pt>
                <c:pt idx="241">
                  <c:v>348.84800000000001</c:v>
                </c:pt>
                <c:pt idx="242">
                  <c:v>354.678</c:v>
                </c:pt>
                <c:pt idx="243">
                  <c:v>358.53300000000002</c:v>
                </c:pt>
                <c:pt idx="244">
                  <c:v>356.15499999999997</c:v>
                </c:pt>
                <c:pt idx="245">
                  <c:v>355.31200000000001</c:v>
                </c:pt>
                <c:pt idx="246">
                  <c:v>344.45499999999998</c:v>
                </c:pt>
                <c:pt idx="247">
                  <c:v>334.23</c:v>
                </c:pt>
                <c:pt idx="248">
                  <c:v>334.40100000000001</c:v>
                </c:pt>
                <c:pt idx="249">
                  <c:v>333.52600000000001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DF-45BC-A043-78E2335CB187}"/>
            </c:ext>
          </c:extLst>
        </c:ser>
        <c:ser>
          <c:idx val="2"/>
          <c:order val="2"/>
          <c:tx>
            <c:strRef>
              <c:f>vw!$B$34</c:f>
              <c:strCache>
                <c:ptCount val="1"/>
                <c:pt idx="0">
                  <c:v>VW 3 7/8 PERP nc-27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vw!$F$34:$IT$34</c:f>
              <c:numCache>
                <c:formatCode>0</c:formatCode>
                <c:ptCount val="249"/>
                <c:pt idx="0">
                  <c:v>407.94799999999998</c:v>
                </c:pt>
                <c:pt idx="1">
                  <c:v>409.697</c:v>
                </c:pt>
                <c:pt idx="2">
                  <c:v>410.34</c:v>
                </c:pt>
                <c:pt idx="3">
                  <c:v>418.03399999999999</c:v>
                </c:pt>
                <c:pt idx="4">
                  <c:v>423.32299999999998</c:v>
                </c:pt>
                <c:pt idx="5">
                  <c:v>422.39499999999998</c:v>
                </c:pt>
                <c:pt idx="6">
                  <c:v>421.16199999999998</c:v>
                </c:pt>
                <c:pt idx="7">
                  <c:v>416.298</c:v>
                </c:pt>
                <c:pt idx="8">
                  <c:v>412.25700000000001</c:v>
                </c:pt>
                <c:pt idx="9">
                  <c:v>420.08800000000002</c:v>
                </c:pt>
                <c:pt idx="10">
                  <c:v>409.10199999999998</c:v>
                </c:pt>
                <c:pt idx="11">
                  <c:v>406.57299999999998</c:v>
                </c:pt>
                <c:pt idx="12">
                  <c:v>394.358</c:v>
                </c:pt>
                <c:pt idx="13">
                  <c:v>383.82299999999998</c:v>
                </c:pt>
                <c:pt idx="14">
                  <c:v>401.92399999999998</c:v>
                </c:pt>
                <c:pt idx="15">
                  <c:v>397.39299999999997</c:v>
                </c:pt>
                <c:pt idx="16">
                  <c:v>404.19900000000001</c:v>
                </c:pt>
                <c:pt idx="17">
                  <c:v>373.98200000000003</c:v>
                </c:pt>
                <c:pt idx="18">
                  <c:v>350.51</c:v>
                </c:pt>
                <c:pt idx="19">
                  <c:v>332.053</c:v>
                </c:pt>
                <c:pt idx="20">
                  <c:v>345.66800000000001</c:v>
                </c:pt>
                <c:pt idx="21">
                  <c:v>386.71300000000002</c:v>
                </c:pt>
                <c:pt idx="22">
                  <c:v>401.87200000000001</c:v>
                </c:pt>
                <c:pt idx="23">
                  <c:v>426.75700000000001</c:v>
                </c:pt>
                <c:pt idx="24">
                  <c:v>433.44900000000001</c:v>
                </c:pt>
                <c:pt idx="25">
                  <c:v>433.899</c:v>
                </c:pt>
                <c:pt idx="26">
                  <c:v>425.04899999999998</c:v>
                </c:pt>
                <c:pt idx="27">
                  <c:v>423.51900000000001</c:v>
                </c:pt>
                <c:pt idx="28">
                  <c:v>438.49299999999999</c:v>
                </c:pt>
                <c:pt idx="29">
                  <c:v>452.33100000000002</c:v>
                </c:pt>
                <c:pt idx="30">
                  <c:v>453.08600000000001</c:v>
                </c:pt>
                <c:pt idx="31">
                  <c:v>452.48</c:v>
                </c:pt>
                <c:pt idx="32">
                  <c:v>457.87400000000002</c:v>
                </c:pt>
                <c:pt idx="33">
                  <c:v>467.596</c:v>
                </c:pt>
                <c:pt idx="34">
                  <c:v>491.08</c:v>
                </c:pt>
                <c:pt idx="35">
                  <c:v>504.21499999999997</c:v>
                </c:pt>
                <c:pt idx="36">
                  <c:v>503.745</c:v>
                </c:pt>
                <c:pt idx="37">
                  <c:v>496.39600000000002</c:v>
                </c:pt>
                <c:pt idx="38">
                  <c:v>493.983</c:v>
                </c:pt>
                <c:pt idx="39">
                  <c:v>496.30599999999998</c:v>
                </c:pt>
                <c:pt idx="40">
                  <c:v>503.92099999999999</c:v>
                </c:pt>
                <c:pt idx="41">
                  <c:v>507.88900000000001</c:v>
                </c:pt>
                <c:pt idx="42">
                  <c:v>510.60700000000003</c:v>
                </c:pt>
                <c:pt idx="43">
                  <c:v>517.221</c:v>
                </c:pt>
                <c:pt idx="44">
                  <c:v>520.66200000000003</c:v>
                </c:pt>
                <c:pt idx="45">
                  <c:v>492.505</c:v>
                </c:pt>
                <c:pt idx="46">
                  <c:v>478.67700000000002</c:v>
                </c:pt>
                <c:pt idx="47">
                  <c:v>464.73700000000002</c:v>
                </c:pt>
                <c:pt idx="48">
                  <c:v>455.91399999999999</c:v>
                </c:pt>
                <c:pt idx="49">
                  <c:v>477.029</c:v>
                </c:pt>
                <c:pt idx="50">
                  <c:v>484.48500000000001</c:v>
                </c:pt>
                <c:pt idx="51">
                  <c:v>523.32799999999997</c:v>
                </c:pt>
                <c:pt idx="52">
                  <c:v>529.60799999999995</c:v>
                </c:pt>
                <c:pt idx="53">
                  <c:v>515.47299999999996</c:v>
                </c:pt>
                <c:pt idx="54">
                  <c:v>503.815</c:v>
                </c:pt>
                <c:pt idx="55">
                  <c:v>497.26900000000001</c:v>
                </c:pt>
                <c:pt idx="56">
                  <c:v>473.108</c:v>
                </c:pt>
                <c:pt idx="57">
                  <c:v>462.80099999999999</c:v>
                </c:pt>
                <c:pt idx="58">
                  <c:v>513.81399999999996</c:v>
                </c:pt>
                <c:pt idx="59">
                  <c:v>580.17999999999995</c:v>
                </c:pt>
                <c:pt idx="60">
                  <c:v>605.59900000000005</c:v>
                </c:pt>
                <c:pt idx="61">
                  <c:v>668.20699999999999</c:v>
                </c:pt>
                <c:pt idx="62">
                  <c:v>671.06200000000001</c:v>
                </c:pt>
                <c:pt idx="63">
                  <c:v>655.40300000000002</c:v>
                </c:pt>
                <c:pt idx="64">
                  <c:v>639.37199999999996</c:v>
                </c:pt>
                <c:pt idx="65">
                  <c:v>630.82000000000005</c:v>
                </c:pt>
                <c:pt idx="66">
                  <c:v>618.20699999999999</c:v>
                </c:pt>
                <c:pt idx="67">
                  <c:v>573.60400000000004</c:v>
                </c:pt>
                <c:pt idx="68">
                  <c:v>534.54600000000005</c:v>
                </c:pt>
                <c:pt idx="69">
                  <c:v>531.52300000000002</c:v>
                </c:pt>
                <c:pt idx="70">
                  <c:v>636.01400000000001</c:v>
                </c:pt>
                <c:pt idx="71">
                  <c:v>688.54399999999998</c:v>
                </c:pt>
                <c:pt idx="72">
                  <c:v>648.28599999999994</c:v>
                </c:pt>
                <c:pt idx="73">
                  <c:v>732.77700000000004</c:v>
                </c:pt>
                <c:pt idx="74">
                  <c:v>744.702</c:v>
                </c:pt>
                <c:pt idx="75">
                  <c:v>672.58900000000006</c:v>
                </c:pt>
                <c:pt idx="76">
                  <c:v>576.23</c:v>
                </c:pt>
                <c:pt idx="77">
                  <c:v>487.12900000000002</c:v>
                </c:pt>
                <c:pt idx="78">
                  <c:v>478.649</c:v>
                </c:pt>
                <c:pt idx="79">
                  <c:v>401.99799999999999</c:v>
                </c:pt>
                <c:pt idx="80">
                  <c:v>395.209</c:v>
                </c:pt>
                <c:pt idx="81">
                  <c:v>410.76100000000002</c:v>
                </c:pt>
                <c:pt idx="82">
                  <c:v>356.63900000000001</c:v>
                </c:pt>
                <c:pt idx="83">
                  <c:v>321.18700000000001</c:v>
                </c:pt>
                <c:pt idx="84">
                  <c:v>303.096</c:v>
                </c:pt>
                <c:pt idx="85">
                  <c:v>312.02699999999999</c:v>
                </c:pt>
                <c:pt idx="86">
                  <c:v>342.69600000000003</c:v>
                </c:pt>
                <c:pt idx="87">
                  <c:v>346.73399999999998</c:v>
                </c:pt>
                <c:pt idx="88">
                  <c:v>321.19600000000003</c:v>
                </c:pt>
                <c:pt idx="89">
                  <c:v>300.596</c:v>
                </c:pt>
                <c:pt idx="90">
                  <c:v>296.053</c:v>
                </c:pt>
                <c:pt idx="91">
                  <c:v>289.33600000000001</c:v>
                </c:pt>
                <c:pt idx="92">
                  <c:v>266.94600000000003</c:v>
                </c:pt>
                <c:pt idx="93">
                  <c:v>267.08</c:v>
                </c:pt>
                <c:pt idx="94">
                  <c:v>267.29700000000003</c:v>
                </c:pt>
                <c:pt idx="95">
                  <c:v>268.33300000000003</c:v>
                </c:pt>
                <c:pt idx="96">
                  <c:v>266.63299999999998</c:v>
                </c:pt>
                <c:pt idx="97">
                  <c:v>267.00400000000002</c:v>
                </c:pt>
                <c:pt idx="98">
                  <c:v>266.84199999999998</c:v>
                </c:pt>
                <c:pt idx="99">
                  <c:v>265.24400000000003</c:v>
                </c:pt>
                <c:pt idx="100">
                  <c:v>270.959</c:v>
                </c:pt>
                <c:pt idx="101">
                  <c:v>272.47399999999999</c:v>
                </c:pt>
                <c:pt idx="102">
                  <c:v>267.95800000000003</c:v>
                </c:pt>
                <c:pt idx="103">
                  <c:v>262.86700000000002</c:v>
                </c:pt>
                <c:pt idx="104">
                  <c:v>266.42399999999998</c:v>
                </c:pt>
                <c:pt idx="105">
                  <c:v>275.19200000000001</c:v>
                </c:pt>
                <c:pt idx="106">
                  <c:v>282.85300000000001</c:v>
                </c:pt>
                <c:pt idx="107">
                  <c:v>282.57600000000002</c:v>
                </c:pt>
                <c:pt idx="108">
                  <c:v>279.68599999999998</c:v>
                </c:pt>
                <c:pt idx="109">
                  <c:v>274.04899999999998</c:v>
                </c:pt>
                <c:pt idx="110">
                  <c:v>276.62299999999999</c:v>
                </c:pt>
                <c:pt idx="111">
                  <c:v>281.529</c:v>
                </c:pt>
                <c:pt idx="112">
                  <c:v>269.27999999999997</c:v>
                </c:pt>
                <c:pt idx="113">
                  <c:v>265.37099999999998</c:v>
                </c:pt>
                <c:pt idx="114">
                  <c:v>258.447</c:v>
                </c:pt>
                <c:pt idx="115">
                  <c:v>258.58999999999997</c:v>
                </c:pt>
                <c:pt idx="116">
                  <c:v>255.667</c:v>
                </c:pt>
                <c:pt idx="117">
                  <c:v>258.68799999999999</c:v>
                </c:pt>
                <c:pt idx="118">
                  <c:v>264.81299999999999</c:v>
                </c:pt>
                <c:pt idx="119">
                  <c:v>268.63499999999999</c:v>
                </c:pt>
                <c:pt idx="120">
                  <c:v>266.01499999999999</c:v>
                </c:pt>
                <c:pt idx="121">
                  <c:v>264.84699999999998</c:v>
                </c:pt>
                <c:pt idx="122">
                  <c:v>268.42899999999997</c:v>
                </c:pt>
                <c:pt idx="123">
                  <c:v>269.58699999999999</c:v>
                </c:pt>
                <c:pt idx="124">
                  <c:v>276.46600000000001</c:v>
                </c:pt>
                <c:pt idx="125">
                  <c:v>275.61799999999999</c:v>
                </c:pt>
                <c:pt idx="126">
                  <c:v>270.92599999999999</c:v>
                </c:pt>
                <c:pt idx="127">
                  <c:v>265.85500000000002</c:v>
                </c:pt>
                <c:pt idx="128">
                  <c:v>257.65199999999999</c:v>
                </c:pt>
                <c:pt idx="129">
                  <c:v>254.86199999999999</c:v>
                </c:pt>
                <c:pt idx="130">
                  <c:v>254.274</c:v>
                </c:pt>
                <c:pt idx="131">
                  <c:v>258.26400000000001</c:v>
                </c:pt>
                <c:pt idx="132">
                  <c:v>258.43299999999999</c:v>
                </c:pt>
                <c:pt idx="133">
                  <c:v>258.08499999999998</c:v>
                </c:pt>
                <c:pt idx="134">
                  <c:v>258.79300000000001</c:v>
                </c:pt>
                <c:pt idx="135">
                  <c:v>258.15499999999997</c:v>
                </c:pt>
                <c:pt idx="136">
                  <c:v>259.58</c:v>
                </c:pt>
                <c:pt idx="137">
                  <c:v>262.625</c:v>
                </c:pt>
                <c:pt idx="138">
                  <c:v>261.80700000000002</c:v>
                </c:pt>
                <c:pt idx="139">
                  <c:v>262.58499999999998</c:v>
                </c:pt>
                <c:pt idx="140">
                  <c:v>263.40600000000001</c:v>
                </c:pt>
                <c:pt idx="141">
                  <c:v>265.50400000000002</c:v>
                </c:pt>
                <c:pt idx="142">
                  <c:v>261.57299999999998</c:v>
                </c:pt>
                <c:pt idx="143">
                  <c:v>263.82400000000001</c:v>
                </c:pt>
                <c:pt idx="144">
                  <c:v>270.25099999999998</c:v>
                </c:pt>
                <c:pt idx="145">
                  <c:v>275.80500000000001</c:v>
                </c:pt>
                <c:pt idx="146">
                  <c:v>283.55200000000002</c:v>
                </c:pt>
                <c:pt idx="147">
                  <c:v>285.79000000000002</c:v>
                </c:pt>
                <c:pt idx="148">
                  <c:v>275.089</c:v>
                </c:pt>
                <c:pt idx="149">
                  <c:v>279.50599999999997</c:v>
                </c:pt>
                <c:pt idx="150">
                  <c:v>279.05399999999997</c:v>
                </c:pt>
                <c:pt idx="151">
                  <c:v>276.89100000000002</c:v>
                </c:pt>
                <c:pt idx="152">
                  <c:v>277.04399999999998</c:v>
                </c:pt>
                <c:pt idx="153">
                  <c:v>280.40699999999998</c:v>
                </c:pt>
                <c:pt idx="154">
                  <c:v>293.11</c:v>
                </c:pt>
                <c:pt idx="155">
                  <c:v>297.04599999999999</c:v>
                </c:pt>
                <c:pt idx="156">
                  <c:v>297.65300000000002</c:v>
                </c:pt>
                <c:pt idx="157">
                  <c:v>292.66199999999998</c:v>
                </c:pt>
                <c:pt idx="158">
                  <c:v>292.27600000000001</c:v>
                </c:pt>
                <c:pt idx="159">
                  <c:v>292.08499999999998</c:v>
                </c:pt>
                <c:pt idx="160">
                  <c:v>294.13900000000001</c:v>
                </c:pt>
                <c:pt idx="161">
                  <c:v>291.733</c:v>
                </c:pt>
                <c:pt idx="162">
                  <c:v>287.286</c:v>
                </c:pt>
                <c:pt idx="163">
                  <c:v>287.64999999999998</c:v>
                </c:pt>
                <c:pt idx="164">
                  <c:v>284.31599999999997</c:v>
                </c:pt>
                <c:pt idx="165">
                  <c:v>277.81099999999998</c:v>
                </c:pt>
                <c:pt idx="166">
                  <c:v>277.41000000000003</c:v>
                </c:pt>
                <c:pt idx="167">
                  <c:v>271.81700000000001</c:v>
                </c:pt>
                <c:pt idx="168">
                  <c:v>286.77100000000002</c:v>
                </c:pt>
                <c:pt idx="169">
                  <c:v>300.39800000000002</c:v>
                </c:pt>
                <c:pt idx="170">
                  <c:v>301.74200000000002</c:v>
                </c:pt>
                <c:pt idx="171">
                  <c:v>298.11599999999999</c:v>
                </c:pt>
                <c:pt idx="172">
                  <c:v>293.51900000000001</c:v>
                </c:pt>
                <c:pt idx="173">
                  <c:v>288.97199999999998</c:v>
                </c:pt>
                <c:pt idx="174">
                  <c:v>293.58300000000003</c:v>
                </c:pt>
                <c:pt idx="175">
                  <c:v>299.28699999999998</c:v>
                </c:pt>
                <c:pt idx="176">
                  <c:v>301.60599999999999</c:v>
                </c:pt>
                <c:pt idx="177">
                  <c:v>300.59500000000003</c:v>
                </c:pt>
                <c:pt idx="178">
                  <c:v>302.24299999999999</c:v>
                </c:pt>
                <c:pt idx="179">
                  <c:v>310.16899999999998</c:v>
                </c:pt>
                <c:pt idx="180">
                  <c:v>310.464</c:v>
                </c:pt>
                <c:pt idx="181">
                  <c:v>314.49900000000002</c:v>
                </c:pt>
                <c:pt idx="182">
                  <c:v>321.59100000000001</c:v>
                </c:pt>
                <c:pt idx="183">
                  <c:v>325.47000000000003</c:v>
                </c:pt>
                <c:pt idx="184">
                  <c:v>326.02</c:v>
                </c:pt>
                <c:pt idx="185">
                  <c:v>334.46199999999999</c:v>
                </c:pt>
                <c:pt idx="186">
                  <c:v>338.59199999999998</c:v>
                </c:pt>
                <c:pt idx="187">
                  <c:v>339.93700000000001</c:v>
                </c:pt>
                <c:pt idx="188">
                  <c:v>331.27300000000002</c:v>
                </c:pt>
                <c:pt idx="189">
                  <c:v>330.351</c:v>
                </c:pt>
                <c:pt idx="190">
                  <c:v>332.39299999999997</c:v>
                </c:pt>
                <c:pt idx="191">
                  <c:v>324.89499999999998</c:v>
                </c:pt>
                <c:pt idx="192">
                  <c:v>318.14800000000002</c:v>
                </c:pt>
                <c:pt idx="193">
                  <c:v>320.82600000000002</c:v>
                </c:pt>
                <c:pt idx="194">
                  <c:v>321.36799999999999</c:v>
                </c:pt>
                <c:pt idx="195">
                  <c:v>324.15100000000001</c:v>
                </c:pt>
                <c:pt idx="196">
                  <c:v>326.125</c:v>
                </c:pt>
                <c:pt idx="197">
                  <c:v>326.65100000000001</c:v>
                </c:pt>
                <c:pt idx="198">
                  <c:v>326.351</c:v>
                </c:pt>
                <c:pt idx="199">
                  <c:v>322.64699999999999</c:v>
                </c:pt>
                <c:pt idx="200">
                  <c:v>331.18599999999998</c:v>
                </c:pt>
                <c:pt idx="201">
                  <c:v>329.29700000000003</c:v>
                </c:pt>
                <c:pt idx="202">
                  <c:v>321.46600000000001</c:v>
                </c:pt>
                <c:pt idx="203">
                  <c:v>316.90899999999999</c:v>
                </c:pt>
                <c:pt idx="204">
                  <c:v>310.94200000000001</c:v>
                </c:pt>
                <c:pt idx="205">
                  <c:v>317.04399999999998</c:v>
                </c:pt>
                <c:pt idx="206">
                  <c:v>345.78100000000001</c:v>
                </c:pt>
                <c:pt idx="207">
                  <c:v>343.084</c:v>
                </c:pt>
                <c:pt idx="208">
                  <c:v>339.64699999999999</c:v>
                </c:pt>
                <c:pt idx="209">
                  <c:v>337.80399999999997</c:v>
                </c:pt>
                <c:pt idx="210">
                  <c:v>332.02</c:v>
                </c:pt>
                <c:pt idx="211">
                  <c:v>343.54599999999999</c:v>
                </c:pt>
                <c:pt idx="212">
                  <c:v>348.29300000000001</c:v>
                </c:pt>
                <c:pt idx="213">
                  <c:v>344.577</c:v>
                </c:pt>
                <c:pt idx="214">
                  <c:v>344.65199999999999</c:v>
                </c:pt>
                <c:pt idx="215">
                  <c:v>347.495</c:v>
                </c:pt>
                <c:pt idx="216">
                  <c:v>351.37099999999998</c:v>
                </c:pt>
                <c:pt idx="217">
                  <c:v>346.20600000000002</c:v>
                </c:pt>
                <c:pt idx="218">
                  <c:v>341.86900000000003</c:v>
                </c:pt>
                <c:pt idx="219">
                  <c:v>341.55900000000003</c:v>
                </c:pt>
                <c:pt idx="220">
                  <c:v>337.28800000000001</c:v>
                </c:pt>
                <c:pt idx="221">
                  <c:v>344.81200000000001</c:v>
                </c:pt>
                <c:pt idx="222">
                  <c:v>357.108</c:v>
                </c:pt>
                <c:pt idx="223">
                  <c:v>360.84199999999998</c:v>
                </c:pt>
                <c:pt idx="224">
                  <c:v>375.11500000000001</c:v>
                </c:pt>
                <c:pt idx="225">
                  <c:v>376.06700000000001</c:v>
                </c:pt>
                <c:pt idx="226">
                  <c:v>358.23399999999998</c:v>
                </c:pt>
                <c:pt idx="227">
                  <c:v>346.82499999999999</c:v>
                </c:pt>
                <c:pt idx="228">
                  <c:v>338.50599999999997</c:v>
                </c:pt>
                <c:pt idx="229">
                  <c:v>341.21499999999997</c:v>
                </c:pt>
                <c:pt idx="230">
                  <c:v>341.60599999999999</c:v>
                </c:pt>
                <c:pt idx="231">
                  <c:v>350.92700000000002</c:v>
                </c:pt>
                <c:pt idx="232">
                  <c:v>355.01299999999998</c:v>
                </c:pt>
                <c:pt idx="233">
                  <c:v>366.87599999999998</c:v>
                </c:pt>
                <c:pt idx="234">
                  <c:v>352.23200000000003</c:v>
                </c:pt>
                <c:pt idx="235">
                  <c:v>336.62400000000002</c:v>
                </c:pt>
                <c:pt idx="236">
                  <c:v>333.779</c:v>
                </c:pt>
                <c:pt idx="237">
                  <c:v>331.68700000000001</c:v>
                </c:pt>
                <c:pt idx="238">
                  <c:v>319.09399999999999</c:v>
                </c:pt>
                <c:pt idx="239">
                  <c:v>317.13</c:v>
                </c:pt>
                <c:pt idx="240">
                  <c:v>313.44</c:v>
                </c:pt>
                <c:pt idx="241">
                  <c:v>332.69200000000001</c:v>
                </c:pt>
                <c:pt idx="242">
                  <c:v>340.755</c:v>
                </c:pt>
                <c:pt idx="243">
                  <c:v>345.173</c:v>
                </c:pt>
                <c:pt idx="244">
                  <c:v>342.80599999999998</c:v>
                </c:pt>
                <c:pt idx="245">
                  <c:v>344.75900000000001</c:v>
                </c:pt>
                <c:pt idx="246">
                  <c:v>334.214</c:v>
                </c:pt>
                <c:pt idx="247">
                  <c:v>324.63400000000001</c:v>
                </c:pt>
                <c:pt idx="248">
                  <c:v>325.685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DF-45BC-A043-78E2335CB187}"/>
            </c:ext>
          </c:extLst>
        </c:ser>
        <c:ser>
          <c:idx val="3"/>
          <c:order val="3"/>
          <c:tx>
            <c:strRef>
              <c:f>vw!$B$35</c:f>
              <c:strCache>
                <c:ptCount val="1"/>
                <c:pt idx="0">
                  <c:v>VW 4 5/8 PERP nc-26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vw!$F$35:$ST$35</c:f>
              <c:numCache>
                <c:formatCode>0</c:formatCode>
                <c:ptCount val="509"/>
                <c:pt idx="0">
                  <c:v>399.709</c:v>
                </c:pt>
                <c:pt idx="1">
                  <c:v>399.31099999999998</c:v>
                </c:pt>
                <c:pt idx="2">
                  <c:v>405.49799999999999</c:v>
                </c:pt>
                <c:pt idx="3">
                  <c:v>410.18299999999999</c:v>
                </c:pt>
                <c:pt idx="4">
                  <c:v>410.97</c:v>
                </c:pt>
                <c:pt idx="5">
                  <c:v>409.6</c:v>
                </c:pt>
                <c:pt idx="6">
                  <c:v>405.14100000000002</c:v>
                </c:pt>
                <c:pt idx="7">
                  <c:v>399.54899999999998</c:v>
                </c:pt>
                <c:pt idx="8">
                  <c:v>408.15899999999999</c:v>
                </c:pt>
                <c:pt idx="9">
                  <c:v>396.26900000000001</c:v>
                </c:pt>
                <c:pt idx="10">
                  <c:v>394.86500000000001</c:v>
                </c:pt>
                <c:pt idx="11">
                  <c:v>379.37799999999999</c:v>
                </c:pt>
                <c:pt idx="12">
                  <c:v>366.19400000000002</c:v>
                </c:pt>
                <c:pt idx="13">
                  <c:v>383.5</c:v>
                </c:pt>
                <c:pt idx="14">
                  <c:v>376.154</c:v>
                </c:pt>
                <c:pt idx="15">
                  <c:v>386.49900000000002</c:v>
                </c:pt>
                <c:pt idx="16">
                  <c:v>353.07900000000001</c:v>
                </c:pt>
                <c:pt idx="17">
                  <c:v>332.05200000000002</c:v>
                </c:pt>
                <c:pt idx="18">
                  <c:v>306.81900000000002</c:v>
                </c:pt>
                <c:pt idx="19">
                  <c:v>321.88499999999999</c:v>
                </c:pt>
                <c:pt idx="20">
                  <c:v>361.7</c:v>
                </c:pt>
                <c:pt idx="21">
                  <c:v>375.274</c:v>
                </c:pt>
                <c:pt idx="22">
                  <c:v>400.57299999999998</c:v>
                </c:pt>
                <c:pt idx="23">
                  <c:v>406.29899999999998</c:v>
                </c:pt>
                <c:pt idx="24">
                  <c:v>404.68099999999998</c:v>
                </c:pt>
                <c:pt idx="25">
                  <c:v>396.82900000000001</c:v>
                </c:pt>
                <c:pt idx="26">
                  <c:v>395.87799999999999</c:v>
                </c:pt>
                <c:pt idx="27">
                  <c:v>408.774</c:v>
                </c:pt>
                <c:pt idx="28">
                  <c:v>427.00599999999997</c:v>
                </c:pt>
                <c:pt idx="29">
                  <c:v>426.57299999999998</c:v>
                </c:pt>
                <c:pt idx="30">
                  <c:v>425.56599999999997</c:v>
                </c:pt>
                <c:pt idx="31">
                  <c:v>429.488</c:v>
                </c:pt>
                <c:pt idx="32">
                  <c:v>439.93900000000002</c:v>
                </c:pt>
                <c:pt idx="33">
                  <c:v>460.59300000000002</c:v>
                </c:pt>
                <c:pt idx="34">
                  <c:v>473.07100000000003</c:v>
                </c:pt>
                <c:pt idx="35">
                  <c:v>475.01</c:v>
                </c:pt>
                <c:pt idx="36">
                  <c:v>467.82499999999999</c:v>
                </c:pt>
                <c:pt idx="37">
                  <c:v>465.245</c:v>
                </c:pt>
                <c:pt idx="38">
                  <c:v>467.89</c:v>
                </c:pt>
                <c:pt idx="39">
                  <c:v>475.10700000000003</c:v>
                </c:pt>
                <c:pt idx="40">
                  <c:v>479.15699999999998</c:v>
                </c:pt>
                <c:pt idx="41">
                  <c:v>479.96800000000002</c:v>
                </c:pt>
                <c:pt idx="42">
                  <c:v>485.92</c:v>
                </c:pt>
                <c:pt idx="43">
                  <c:v>490.471</c:v>
                </c:pt>
                <c:pt idx="44">
                  <c:v>459.56900000000002</c:v>
                </c:pt>
                <c:pt idx="45">
                  <c:v>445.67599999999999</c:v>
                </c:pt>
                <c:pt idx="46">
                  <c:v>432.40899999999999</c:v>
                </c:pt>
                <c:pt idx="47">
                  <c:v>421.57100000000003</c:v>
                </c:pt>
                <c:pt idx="48">
                  <c:v>444.84800000000001</c:v>
                </c:pt>
                <c:pt idx="49">
                  <c:v>455.6</c:v>
                </c:pt>
                <c:pt idx="50">
                  <c:v>499.10399999999998</c:v>
                </c:pt>
                <c:pt idx="51">
                  <c:v>508.315</c:v>
                </c:pt>
                <c:pt idx="52">
                  <c:v>490.39</c:v>
                </c:pt>
                <c:pt idx="53">
                  <c:v>480.71699999999998</c:v>
                </c:pt>
                <c:pt idx="54">
                  <c:v>473.01799999999997</c:v>
                </c:pt>
                <c:pt idx="55">
                  <c:v>440.50400000000002</c:v>
                </c:pt>
                <c:pt idx="56">
                  <c:v>419.9</c:v>
                </c:pt>
                <c:pt idx="57">
                  <c:v>473.81299999999999</c:v>
                </c:pt>
                <c:pt idx="58">
                  <c:v>528.87900000000002</c:v>
                </c:pt>
                <c:pt idx="59">
                  <c:v>554.18299999999999</c:v>
                </c:pt>
                <c:pt idx="60">
                  <c:v>616.01700000000005</c:v>
                </c:pt>
                <c:pt idx="61">
                  <c:v>621.42100000000005</c:v>
                </c:pt>
                <c:pt idx="62">
                  <c:v>613.98599999999999</c:v>
                </c:pt>
                <c:pt idx="63">
                  <c:v>594.83000000000004</c:v>
                </c:pt>
                <c:pt idx="64">
                  <c:v>586.673</c:v>
                </c:pt>
                <c:pt idx="65">
                  <c:v>582.84900000000005</c:v>
                </c:pt>
                <c:pt idx="66">
                  <c:v>537.12099999999998</c:v>
                </c:pt>
                <c:pt idx="67">
                  <c:v>493.00400000000002</c:v>
                </c:pt>
                <c:pt idx="68">
                  <c:v>487.56700000000001</c:v>
                </c:pt>
                <c:pt idx="69">
                  <c:v>615.75300000000004</c:v>
                </c:pt>
                <c:pt idx="70">
                  <c:v>661.47799999999995</c:v>
                </c:pt>
                <c:pt idx="71">
                  <c:v>644.16300000000001</c:v>
                </c:pt>
                <c:pt idx="72">
                  <c:v>736.48</c:v>
                </c:pt>
                <c:pt idx="73">
                  <c:v>740.32</c:v>
                </c:pt>
                <c:pt idx="74">
                  <c:v>663.37</c:v>
                </c:pt>
                <c:pt idx="75">
                  <c:v>563.53899999999999</c:v>
                </c:pt>
                <c:pt idx="76">
                  <c:v>474.57100000000003</c:v>
                </c:pt>
                <c:pt idx="77">
                  <c:v>463.416</c:v>
                </c:pt>
                <c:pt idx="78">
                  <c:v>378.38499999999999</c:v>
                </c:pt>
                <c:pt idx="79">
                  <c:v>369.33100000000002</c:v>
                </c:pt>
                <c:pt idx="80">
                  <c:v>385.8</c:v>
                </c:pt>
                <c:pt idx="81">
                  <c:v>330.85199999999998</c:v>
                </c:pt>
                <c:pt idx="82">
                  <c:v>296.83699999999999</c:v>
                </c:pt>
                <c:pt idx="83">
                  <c:v>282.923</c:v>
                </c:pt>
                <c:pt idx="84">
                  <c:v>289.89499999999998</c:v>
                </c:pt>
                <c:pt idx="85">
                  <c:v>317.565</c:v>
                </c:pt>
                <c:pt idx="86">
                  <c:v>320.30700000000002</c:v>
                </c:pt>
                <c:pt idx="87">
                  <c:v>290.17099999999999</c:v>
                </c:pt>
                <c:pt idx="88">
                  <c:v>271.44499999999999</c:v>
                </c:pt>
                <c:pt idx="89">
                  <c:v>266.154</c:v>
                </c:pt>
                <c:pt idx="90">
                  <c:v>261.79599999999999</c:v>
                </c:pt>
                <c:pt idx="91">
                  <c:v>240.77699999999999</c:v>
                </c:pt>
                <c:pt idx="92">
                  <c:v>242.24799999999999</c:v>
                </c:pt>
                <c:pt idx="93">
                  <c:v>243.08099999999999</c:v>
                </c:pt>
                <c:pt idx="94">
                  <c:v>245.11099999999999</c:v>
                </c:pt>
                <c:pt idx="95">
                  <c:v>243.54499999999999</c:v>
                </c:pt>
                <c:pt idx="96">
                  <c:v>244.47399999999999</c:v>
                </c:pt>
                <c:pt idx="97">
                  <c:v>244.5</c:v>
                </c:pt>
                <c:pt idx="98">
                  <c:v>244.25299999999999</c:v>
                </c:pt>
                <c:pt idx="99">
                  <c:v>247.077</c:v>
                </c:pt>
                <c:pt idx="100">
                  <c:v>248.03299999999999</c:v>
                </c:pt>
                <c:pt idx="101">
                  <c:v>243.58</c:v>
                </c:pt>
                <c:pt idx="102">
                  <c:v>240.05</c:v>
                </c:pt>
                <c:pt idx="103">
                  <c:v>242.476</c:v>
                </c:pt>
                <c:pt idx="104">
                  <c:v>252.31200000000001</c:v>
                </c:pt>
                <c:pt idx="105">
                  <c:v>260.029</c:v>
                </c:pt>
                <c:pt idx="106">
                  <c:v>257.827</c:v>
                </c:pt>
                <c:pt idx="107">
                  <c:v>254.50200000000001</c:v>
                </c:pt>
                <c:pt idx="108">
                  <c:v>248.48500000000001</c:v>
                </c:pt>
                <c:pt idx="109">
                  <c:v>250.56399999999999</c:v>
                </c:pt>
                <c:pt idx="110">
                  <c:v>253.12299999999999</c:v>
                </c:pt>
                <c:pt idx="111">
                  <c:v>241.482</c:v>
                </c:pt>
                <c:pt idx="112">
                  <c:v>237.45599999999999</c:v>
                </c:pt>
                <c:pt idx="113">
                  <c:v>230.363</c:v>
                </c:pt>
                <c:pt idx="114">
                  <c:v>229.953</c:v>
                </c:pt>
                <c:pt idx="115">
                  <c:v>226.89500000000001</c:v>
                </c:pt>
                <c:pt idx="116">
                  <c:v>228.75299999999999</c:v>
                </c:pt>
                <c:pt idx="117">
                  <c:v>234.22300000000001</c:v>
                </c:pt>
                <c:pt idx="118">
                  <c:v>236.97800000000001</c:v>
                </c:pt>
                <c:pt idx="119">
                  <c:v>234.833</c:v>
                </c:pt>
                <c:pt idx="120">
                  <c:v>232.809</c:v>
                </c:pt>
                <c:pt idx="121">
                  <c:v>234.84100000000001</c:v>
                </c:pt>
                <c:pt idx="122">
                  <c:v>234.4</c:v>
                </c:pt>
                <c:pt idx="123">
                  <c:v>241.583</c:v>
                </c:pt>
                <c:pt idx="124">
                  <c:v>237.881</c:v>
                </c:pt>
                <c:pt idx="125">
                  <c:v>232.59399999999999</c:v>
                </c:pt>
                <c:pt idx="126">
                  <c:v>228.714</c:v>
                </c:pt>
                <c:pt idx="127">
                  <c:v>221.82599999999999</c:v>
                </c:pt>
                <c:pt idx="128">
                  <c:v>220.102</c:v>
                </c:pt>
                <c:pt idx="129">
                  <c:v>218.12899999999999</c:v>
                </c:pt>
                <c:pt idx="130">
                  <c:v>222.54</c:v>
                </c:pt>
                <c:pt idx="131">
                  <c:v>222.339</c:v>
                </c:pt>
                <c:pt idx="132">
                  <c:v>222.92</c:v>
                </c:pt>
                <c:pt idx="133">
                  <c:v>224.03700000000001</c:v>
                </c:pt>
                <c:pt idx="134">
                  <c:v>223.96899999999999</c:v>
                </c:pt>
                <c:pt idx="135">
                  <c:v>225.90600000000001</c:v>
                </c:pt>
                <c:pt idx="136">
                  <c:v>228.77199999999999</c:v>
                </c:pt>
                <c:pt idx="137">
                  <c:v>229.648</c:v>
                </c:pt>
                <c:pt idx="138">
                  <c:v>231.02199999999999</c:v>
                </c:pt>
                <c:pt idx="139">
                  <c:v>232.87899999999999</c:v>
                </c:pt>
                <c:pt idx="140">
                  <c:v>235.19499999999999</c:v>
                </c:pt>
                <c:pt idx="141">
                  <c:v>232.32499999999999</c:v>
                </c:pt>
                <c:pt idx="142">
                  <c:v>234.98</c:v>
                </c:pt>
                <c:pt idx="143">
                  <c:v>241.46899999999999</c:v>
                </c:pt>
                <c:pt idx="144">
                  <c:v>247.11600000000001</c:v>
                </c:pt>
                <c:pt idx="145">
                  <c:v>255.68700000000001</c:v>
                </c:pt>
                <c:pt idx="146">
                  <c:v>257.75799999999998</c:v>
                </c:pt>
                <c:pt idx="147">
                  <c:v>250.16200000000001</c:v>
                </c:pt>
                <c:pt idx="148">
                  <c:v>255.34899999999999</c:v>
                </c:pt>
                <c:pt idx="149">
                  <c:v>255.73</c:v>
                </c:pt>
                <c:pt idx="150">
                  <c:v>254.37899999999999</c:v>
                </c:pt>
                <c:pt idx="151">
                  <c:v>254.619</c:v>
                </c:pt>
                <c:pt idx="152">
                  <c:v>259.036</c:v>
                </c:pt>
                <c:pt idx="153">
                  <c:v>271.36099999999999</c:v>
                </c:pt>
                <c:pt idx="154">
                  <c:v>274.02800000000002</c:v>
                </c:pt>
                <c:pt idx="155">
                  <c:v>275.07400000000001</c:v>
                </c:pt>
                <c:pt idx="156">
                  <c:v>270.44299999999998</c:v>
                </c:pt>
                <c:pt idx="157">
                  <c:v>269.81700000000001</c:v>
                </c:pt>
                <c:pt idx="158">
                  <c:v>269.964</c:v>
                </c:pt>
                <c:pt idx="159">
                  <c:v>271.70999999999998</c:v>
                </c:pt>
                <c:pt idx="160">
                  <c:v>269.98599999999999</c:v>
                </c:pt>
                <c:pt idx="161">
                  <c:v>266.42500000000001</c:v>
                </c:pt>
                <c:pt idx="162">
                  <c:v>266.50900000000001</c:v>
                </c:pt>
                <c:pt idx="163">
                  <c:v>262.31599999999997</c:v>
                </c:pt>
                <c:pt idx="164">
                  <c:v>257.55099999999999</c:v>
                </c:pt>
                <c:pt idx="165">
                  <c:v>257.26900000000001</c:v>
                </c:pt>
                <c:pt idx="166">
                  <c:v>253.75</c:v>
                </c:pt>
                <c:pt idx="167">
                  <c:v>263.06299999999999</c:v>
                </c:pt>
                <c:pt idx="168">
                  <c:v>275.971</c:v>
                </c:pt>
                <c:pt idx="169">
                  <c:v>277.31200000000001</c:v>
                </c:pt>
                <c:pt idx="170">
                  <c:v>273.798</c:v>
                </c:pt>
                <c:pt idx="171">
                  <c:v>269.19</c:v>
                </c:pt>
                <c:pt idx="172">
                  <c:v>264.43900000000002</c:v>
                </c:pt>
                <c:pt idx="173">
                  <c:v>267.92</c:v>
                </c:pt>
                <c:pt idx="174">
                  <c:v>272.43700000000001</c:v>
                </c:pt>
                <c:pt idx="175">
                  <c:v>275.66199999999998</c:v>
                </c:pt>
                <c:pt idx="176">
                  <c:v>276.13400000000001</c:v>
                </c:pt>
                <c:pt idx="177">
                  <c:v>276.887</c:v>
                </c:pt>
                <c:pt idx="178">
                  <c:v>286.05</c:v>
                </c:pt>
                <c:pt idx="179">
                  <c:v>287.05099999999999</c:v>
                </c:pt>
                <c:pt idx="180">
                  <c:v>289.80099999999999</c:v>
                </c:pt>
                <c:pt idx="181">
                  <c:v>294.68</c:v>
                </c:pt>
                <c:pt idx="182">
                  <c:v>299.72800000000001</c:v>
                </c:pt>
                <c:pt idx="183">
                  <c:v>300.84500000000003</c:v>
                </c:pt>
                <c:pt idx="184">
                  <c:v>309.43900000000002</c:v>
                </c:pt>
                <c:pt idx="185">
                  <c:v>313.709</c:v>
                </c:pt>
                <c:pt idx="186">
                  <c:v>315.36200000000002</c:v>
                </c:pt>
                <c:pt idx="187">
                  <c:v>306.23599999999999</c:v>
                </c:pt>
                <c:pt idx="188">
                  <c:v>306.14100000000002</c:v>
                </c:pt>
                <c:pt idx="189">
                  <c:v>311.88099999999997</c:v>
                </c:pt>
                <c:pt idx="190">
                  <c:v>308.26400000000001</c:v>
                </c:pt>
                <c:pt idx="191">
                  <c:v>302.32100000000003</c:v>
                </c:pt>
                <c:pt idx="192">
                  <c:v>306.37</c:v>
                </c:pt>
                <c:pt idx="193">
                  <c:v>307.8</c:v>
                </c:pt>
                <c:pt idx="194">
                  <c:v>310.89400000000001</c:v>
                </c:pt>
                <c:pt idx="195">
                  <c:v>312.89600000000002</c:v>
                </c:pt>
                <c:pt idx="196">
                  <c:v>313.16199999999998</c:v>
                </c:pt>
                <c:pt idx="197">
                  <c:v>312.63900000000001</c:v>
                </c:pt>
                <c:pt idx="198">
                  <c:v>309.553</c:v>
                </c:pt>
                <c:pt idx="199">
                  <c:v>316.452</c:v>
                </c:pt>
                <c:pt idx="200">
                  <c:v>313.73899999999998</c:v>
                </c:pt>
                <c:pt idx="201">
                  <c:v>306.41199999999998</c:v>
                </c:pt>
                <c:pt idx="202">
                  <c:v>299.95400000000001</c:v>
                </c:pt>
                <c:pt idx="203">
                  <c:v>295.07600000000002</c:v>
                </c:pt>
                <c:pt idx="204">
                  <c:v>300.52</c:v>
                </c:pt>
                <c:pt idx="205">
                  <c:v>332.08199999999999</c:v>
                </c:pt>
                <c:pt idx="206">
                  <c:v>329.81599999999997</c:v>
                </c:pt>
                <c:pt idx="207">
                  <c:v>324.596</c:v>
                </c:pt>
                <c:pt idx="208">
                  <c:v>323.29599999999999</c:v>
                </c:pt>
                <c:pt idx="209">
                  <c:v>316.59399999999999</c:v>
                </c:pt>
                <c:pt idx="210">
                  <c:v>327.9</c:v>
                </c:pt>
                <c:pt idx="211">
                  <c:v>331.25799999999998</c:v>
                </c:pt>
                <c:pt idx="212">
                  <c:v>328.38900000000001</c:v>
                </c:pt>
                <c:pt idx="213">
                  <c:v>328.476</c:v>
                </c:pt>
                <c:pt idx="214">
                  <c:v>331.83199999999999</c:v>
                </c:pt>
                <c:pt idx="215">
                  <c:v>335.81599999999997</c:v>
                </c:pt>
                <c:pt idx="216">
                  <c:v>331.32400000000001</c:v>
                </c:pt>
                <c:pt idx="217">
                  <c:v>327.36599999999999</c:v>
                </c:pt>
                <c:pt idx="218">
                  <c:v>327.79700000000003</c:v>
                </c:pt>
                <c:pt idx="219">
                  <c:v>324.14400000000001</c:v>
                </c:pt>
                <c:pt idx="220">
                  <c:v>332.745</c:v>
                </c:pt>
                <c:pt idx="221">
                  <c:v>343.91500000000002</c:v>
                </c:pt>
                <c:pt idx="222">
                  <c:v>348.18</c:v>
                </c:pt>
                <c:pt idx="223">
                  <c:v>361.31700000000001</c:v>
                </c:pt>
                <c:pt idx="224">
                  <c:v>364.613</c:v>
                </c:pt>
                <c:pt idx="225">
                  <c:v>346.17399999999998</c:v>
                </c:pt>
                <c:pt idx="226">
                  <c:v>333.28800000000001</c:v>
                </c:pt>
                <c:pt idx="227">
                  <c:v>325.20800000000003</c:v>
                </c:pt>
                <c:pt idx="228">
                  <c:v>327.79399999999998</c:v>
                </c:pt>
                <c:pt idx="229">
                  <c:v>328.42899999999997</c:v>
                </c:pt>
                <c:pt idx="230">
                  <c:v>338.30900000000003</c:v>
                </c:pt>
                <c:pt idx="231">
                  <c:v>341.327</c:v>
                </c:pt>
                <c:pt idx="232">
                  <c:v>353.541</c:v>
                </c:pt>
                <c:pt idx="233">
                  <c:v>338.26400000000001</c:v>
                </c:pt>
                <c:pt idx="234">
                  <c:v>321.87099999999998</c:v>
                </c:pt>
                <c:pt idx="235">
                  <c:v>317.10399999999998</c:v>
                </c:pt>
                <c:pt idx="236">
                  <c:v>315.077</c:v>
                </c:pt>
                <c:pt idx="237">
                  <c:v>298.90199999999999</c:v>
                </c:pt>
                <c:pt idx="238">
                  <c:v>294.238</c:v>
                </c:pt>
                <c:pt idx="239">
                  <c:v>289.22300000000001</c:v>
                </c:pt>
                <c:pt idx="240">
                  <c:v>308.05</c:v>
                </c:pt>
                <c:pt idx="241">
                  <c:v>317.92700000000002</c:v>
                </c:pt>
                <c:pt idx="242">
                  <c:v>322.25799999999998</c:v>
                </c:pt>
                <c:pt idx="243">
                  <c:v>320.36799999999999</c:v>
                </c:pt>
                <c:pt idx="244">
                  <c:v>320.80399999999997</c:v>
                </c:pt>
                <c:pt idx="245">
                  <c:v>309.64800000000002</c:v>
                </c:pt>
                <c:pt idx="246">
                  <c:v>299.22399999999999</c:v>
                </c:pt>
                <c:pt idx="247">
                  <c:v>299.38200000000001</c:v>
                </c:pt>
                <c:pt idx="248">
                  <c:v>298.62900000000002</c:v>
                </c:pt>
                <c:pt idx="249">
                  <c:v>298.70499999999998</c:v>
                </c:pt>
                <c:pt idx="250">
                  <c:v>310.94799999999998</c:v>
                </c:pt>
                <c:pt idx="251">
                  <c:v>315.88</c:v>
                </c:pt>
                <c:pt idx="252">
                  <c:v>306.988</c:v>
                </c:pt>
                <c:pt idx="253">
                  <c:v>288.28899999999999</c:v>
                </c:pt>
                <c:pt idx="254">
                  <c:v>284.72300000000001</c:v>
                </c:pt>
                <c:pt idx="255">
                  <c:v>290.76799999999997</c:v>
                </c:pt>
                <c:pt idx="256">
                  <c:v>294.02100000000002</c:v>
                </c:pt>
                <c:pt idx="257">
                  <c:v>295.19099999999997</c:v>
                </c:pt>
                <c:pt idx="258">
                  <c:v>307.59800000000001</c:v>
                </c:pt>
                <c:pt idx="259">
                  <c:v>313.75700000000001</c:v>
                </c:pt>
                <c:pt idx="260">
                  <c:v>313.83699999999999</c:v>
                </c:pt>
                <c:pt idx="261">
                  <c:v>313.75200000000001</c:v>
                </c:pt>
                <c:pt idx="262">
                  <c:v>307.67</c:v>
                </c:pt>
                <c:pt idx="263">
                  <c:v>300.44</c:v>
                </c:pt>
                <c:pt idx="264">
                  <c:v>293.15300000000002</c:v>
                </c:pt>
                <c:pt idx="265">
                  <c:v>295.98399999999998</c:v>
                </c:pt>
                <c:pt idx="266">
                  <c:v>312.36500000000001</c:v>
                </c:pt>
                <c:pt idx="267">
                  <c:v>331.48</c:v>
                </c:pt>
                <c:pt idx="268">
                  <c:v>334.291</c:v>
                </c:pt>
                <c:pt idx="269">
                  <c:v>333.81400000000002</c:v>
                </c:pt>
                <c:pt idx="270">
                  <c:v>335.036</c:v>
                </c:pt>
                <c:pt idx="271">
                  <c:v>324.90300000000002</c:v>
                </c:pt>
                <c:pt idx="272">
                  <c:v>333.65499999999997</c:v>
                </c:pt>
                <c:pt idx="273">
                  <c:v>341.87700000000001</c:v>
                </c:pt>
                <c:pt idx="274">
                  <c:v>340.43099999999998</c:v>
                </c:pt>
                <c:pt idx="275">
                  <c:v>345.78699999999998</c:v>
                </c:pt>
                <c:pt idx="276">
                  <c:v>352.63</c:v>
                </c:pt>
                <c:pt idx="277">
                  <c:v>364.43099999999998</c:v>
                </c:pt>
                <c:pt idx="278">
                  <c:v>362.339</c:v>
                </c:pt>
                <c:pt idx="279">
                  <c:v>356.81</c:v>
                </c:pt>
                <c:pt idx="280">
                  <c:v>359.47500000000002</c:v>
                </c:pt>
                <c:pt idx="281">
                  <c:v>356.113</c:v>
                </c:pt>
                <c:pt idx="282">
                  <c:v>357.05200000000002</c:v>
                </c:pt>
                <c:pt idx="283">
                  <c:v>356.45100000000002</c:v>
                </c:pt>
                <c:pt idx="284">
                  <c:v>357.18799999999999</c:v>
                </c:pt>
                <c:pt idx="285">
                  <c:v>344.43</c:v>
                </c:pt>
                <c:pt idx="286">
                  <c:v>333.35899999999998</c:v>
                </c:pt>
                <c:pt idx="287">
                  <c:v>328.61799999999999</c:v>
                </c:pt>
                <c:pt idx="288">
                  <c:v>328.35899999999998</c:v>
                </c:pt>
                <c:pt idx="289">
                  <c:v>326.13099999999997</c:v>
                </c:pt>
                <c:pt idx="290">
                  <c:v>336.01499999999999</c:v>
                </c:pt>
                <c:pt idx="291">
                  <c:v>339.49299999999999</c:v>
                </c:pt>
                <c:pt idx="292">
                  <c:v>340.48500000000001</c:v>
                </c:pt>
                <c:pt idx="293">
                  <c:v>333.54500000000002</c:v>
                </c:pt>
                <c:pt idx="294">
                  <c:v>340.01600000000002</c:v>
                </c:pt>
                <c:pt idx="295">
                  <c:v>333.67500000000001</c:v>
                </c:pt>
                <c:pt idx="296">
                  <c:v>321.11799999999999</c:v>
                </c:pt>
                <c:pt idx="297">
                  <c:v>305.54500000000002</c:v>
                </c:pt>
                <c:pt idx="298">
                  <c:v>304.70499999999998</c:v>
                </c:pt>
                <c:pt idx="299">
                  <c:v>305.274</c:v>
                </c:pt>
                <c:pt idx="300">
                  <c:v>316.47500000000002</c:v>
                </c:pt>
                <c:pt idx="301">
                  <c:v>318.77199999999999</c:v>
                </c:pt>
                <c:pt idx="302">
                  <c:v>319.11399999999998</c:v>
                </c:pt>
                <c:pt idx="303">
                  <c:v>315.41000000000003</c:v>
                </c:pt>
                <c:pt idx="304">
                  <c:v>312.51900000000001</c:v>
                </c:pt>
                <c:pt idx="305">
                  <c:v>311.572</c:v>
                </c:pt>
                <c:pt idx="306">
                  <c:v>313.13600000000002</c:v>
                </c:pt>
                <c:pt idx="307">
                  <c:v>308.50299999999999</c:v>
                </c:pt>
                <c:pt idx="308">
                  <c:v>309.21199999999999</c:v>
                </c:pt>
                <c:pt idx="309">
                  <c:v>313.24700000000001</c:v>
                </c:pt>
                <c:pt idx="310">
                  <c:v>319.58600000000001</c:v>
                </c:pt>
                <c:pt idx="311">
                  <c:v>335.39600000000002</c:v>
                </c:pt>
                <c:pt idx="312">
                  <c:v>347.452</c:v>
                </c:pt>
                <c:pt idx="313">
                  <c:v>348.988</c:v>
                </c:pt>
                <c:pt idx="314">
                  <c:v>348.46800000000002</c:v>
                </c:pt>
                <c:pt idx="315">
                  <c:v>341.03100000000001</c:v>
                </c:pt>
                <c:pt idx="316">
                  <c:v>340.41</c:v>
                </c:pt>
                <c:pt idx="317">
                  <c:v>339.185</c:v>
                </c:pt>
                <c:pt idx="318">
                  <c:v>345.13299999999998</c:v>
                </c:pt>
                <c:pt idx="319">
                  <c:v>345.483</c:v>
                </c:pt>
                <c:pt idx="320">
                  <c:v>362.49799999999999</c:v>
                </c:pt>
                <c:pt idx="321">
                  <c:v>370.041</c:v>
                </c:pt>
                <c:pt idx="322">
                  <c:v>375.21600000000001</c:v>
                </c:pt>
                <c:pt idx="323">
                  <c:v>375.274</c:v>
                </c:pt>
                <c:pt idx="324">
                  <c:v>386.57100000000003</c:v>
                </c:pt>
                <c:pt idx="325">
                  <c:v>379.83800000000002</c:v>
                </c:pt>
                <c:pt idx="326">
                  <c:v>377.59899999999999</c:v>
                </c:pt>
                <c:pt idx="327">
                  <c:v>366.96300000000002</c:v>
                </c:pt>
                <c:pt idx="328">
                  <c:v>355.13900000000001</c:v>
                </c:pt>
                <c:pt idx="329">
                  <c:v>361.09899999999999</c:v>
                </c:pt>
                <c:pt idx="330">
                  <c:v>362.76299999999998</c:v>
                </c:pt>
                <c:pt idx="331">
                  <c:v>356.10899999999998</c:v>
                </c:pt>
                <c:pt idx="332">
                  <c:v>367.06700000000001</c:v>
                </c:pt>
                <c:pt idx="333">
                  <c:v>377.54500000000002</c:v>
                </c:pt>
                <c:pt idx="334">
                  <c:v>393.43599999999998</c:v>
                </c:pt>
                <c:pt idx="335">
                  <c:v>399.18299999999999</c:v>
                </c:pt>
                <c:pt idx="336">
                  <c:v>393.16399999999999</c:v>
                </c:pt>
                <c:pt idx="337">
                  <c:v>381.20499999999998</c:v>
                </c:pt>
                <c:pt idx="338">
                  <c:v>374.14</c:v>
                </c:pt>
                <c:pt idx="339">
                  <c:v>374.71800000000002</c:v>
                </c:pt>
                <c:pt idx="340">
                  <c:v>373.625</c:v>
                </c:pt>
                <c:pt idx="341">
                  <c:v>368.51</c:v>
                </c:pt>
                <c:pt idx="342">
                  <c:v>371.78</c:v>
                </c:pt>
                <c:pt idx="343">
                  <c:v>380.89100000000002</c:v>
                </c:pt>
                <c:pt idx="344">
                  <c:v>391.23500000000001</c:v>
                </c:pt>
                <c:pt idx="345">
                  <c:v>403.76400000000001</c:v>
                </c:pt>
                <c:pt idx="346">
                  <c:v>400.28699999999998</c:v>
                </c:pt>
                <c:pt idx="347">
                  <c:v>393.733</c:v>
                </c:pt>
                <c:pt idx="348">
                  <c:v>390.30399999999997</c:v>
                </c:pt>
                <c:pt idx="349">
                  <c:v>391.721</c:v>
                </c:pt>
                <c:pt idx="350">
                  <c:v>393.577</c:v>
                </c:pt>
                <c:pt idx="351">
                  <c:v>387.42599999999999</c:v>
                </c:pt>
                <c:pt idx="352">
                  <c:v>385.37299999999999</c:v>
                </c:pt>
                <c:pt idx="353">
                  <c:v>393.47</c:v>
                </c:pt>
                <c:pt idx="354">
                  <c:v>409.57</c:v>
                </c:pt>
                <c:pt idx="355">
                  <c:v>412.85599999999999</c:v>
                </c:pt>
                <c:pt idx="356">
                  <c:v>396.98500000000001</c:v>
                </c:pt>
                <c:pt idx="357">
                  <c:v>379.40499999999997</c:v>
                </c:pt>
                <c:pt idx="358">
                  <c:v>379.678</c:v>
                </c:pt>
                <c:pt idx="359">
                  <c:v>388.63600000000002</c:v>
                </c:pt>
                <c:pt idx="360">
                  <c:v>386.863</c:v>
                </c:pt>
                <c:pt idx="361">
                  <c:v>388.21300000000002</c:v>
                </c:pt>
                <c:pt idx="362">
                  <c:v>400.99900000000002</c:v>
                </c:pt>
                <c:pt idx="363">
                  <c:v>401.19299999999998</c:v>
                </c:pt>
                <c:pt idx="364">
                  <c:v>391.11900000000003</c:v>
                </c:pt>
                <c:pt idx="365">
                  <c:v>388.346</c:v>
                </c:pt>
                <c:pt idx="366">
                  <c:v>395.697</c:v>
                </c:pt>
                <c:pt idx="367">
                  <c:v>391.64</c:v>
                </c:pt>
                <c:pt idx="368">
                  <c:v>387.22899999999998</c:v>
                </c:pt>
                <c:pt idx="369">
                  <c:v>380.50400000000002</c:v>
                </c:pt>
                <c:pt idx="370">
                  <c:v>387.04199999999997</c:v>
                </c:pt>
                <c:pt idx="371">
                  <c:v>404.77100000000002</c:v>
                </c:pt>
                <c:pt idx="372">
                  <c:v>400.14600000000002</c:v>
                </c:pt>
                <c:pt idx="373">
                  <c:v>417.65199999999999</c:v>
                </c:pt>
                <c:pt idx="374">
                  <c:v>419.22399999999999</c:v>
                </c:pt>
                <c:pt idx="375">
                  <c:v>408.24299999999999</c:v>
                </c:pt>
                <c:pt idx="376">
                  <c:v>415.51</c:v>
                </c:pt>
                <c:pt idx="377">
                  <c:v>411.91199999999998</c:v>
                </c:pt>
                <c:pt idx="378">
                  <c:v>436.952</c:v>
                </c:pt>
                <c:pt idx="379">
                  <c:v>452.37900000000002</c:v>
                </c:pt>
                <c:pt idx="380">
                  <c:v>455.94600000000003</c:v>
                </c:pt>
                <c:pt idx="381">
                  <c:v>459.37900000000002</c:v>
                </c:pt>
                <c:pt idx="382">
                  <c:v>443.24099999999999</c:v>
                </c:pt>
                <c:pt idx="383">
                  <c:v>431.46699999999998</c:v>
                </c:pt>
                <c:pt idx="384">
                  <c:v>429.15499999999997</c:v>
                </c:pt>
                <c:pt idx="385">
                  <c:v>428.32799999999997</c:v>
                </c:pt>
                <c:pt idx="386">
                  <c:v>424.84699999999998</c:v>
                </c:pt>
                <c:pt idx="387">
                  <c:v>425.46899999999999</c:v>
                </c:pt>
                <c:pt idx="388">
                  <c:v>422.62700000000001</c:v>
                </c:pt>
                <c:pt idx="389">
                  <c:v>417.64299999999997</c:v>
                </c:pt>
                <c:pt idx="390">
                  <c:v>416.30200000000002</c:v>
                </c:pt>
                <c:pt idx="391">
                  <c:v>410.87700000000001</c:v>
                </c:pt>
                <c:pt idx="392">
                  <c:v>410.12700000000001</c:v>
                </c:pt>
                <c:pt idx="393">
                  <c:v>411.44299999999998</c:v>
                </c:pt>
                <c:pt idx="394">
                  <c:v>423.00200000000001</c:v>
                </c:pt>
                <c:pt idx="395">
                  <c:v>446.46600000000001</c:v>
                </c:pt>
                <c:pt idx="396">
                  <c:v>450.983</c:v>
                </c:pt>
                <c:pt idx="397">
                  <c:v>448.613</c:v>
                </c:pt>
                <c:pt idx="398">
                  <c:v>450.512</c:v>
                </c:pt>
                <c:pt idx="399">
                  <c:v>442.072</c:v>
                </c:pt>
                <c:pt idx="400">
                  <c:v>432.99700000000001</c:v>
                </c:pt>
                <c:pt idx="401">
                  <c:v>417.46499999999997</c:v>
                </c:pt>
                <c:pt idx="402">
                  <c:v>427.24900000000002</c:v>
                </c:pt>
                <c:pt idx="403">
                  <c:v>421.76900000000001</c:v>
                </c:pt>
                <c:pt idx="404">
                  <c:v>414.678</c:v>
                </c:pt>
                <c:pt idx="405">
                  <c:v>409.18799999999999</c:v>
                </c:pt>
                <c:pt idx="406">
                  <c:v>406.33</c:v>
                </c:pt>
                <c:pt idx="407">
                  <c:v>412.81799999999998</c:v>
                </c:pt>
                <c:pt idx="408">
                  <c:v>411.108</c:v>
                </c:pt>
                <c:pt idx="409">
                  <c:v>412.154</c:v>
                </c:pt>
                <c:pt idx="410">
                  <c:v>430.00900000000001</c:v>
                </c:pt>
                <c:pt idx="411">
                  <c:v>409.66899999999998</c:v>
                </c:pt>
                <c:pt idx="412">
                  <c:v>402.87799999999999</c:v>
                </c:pt>
                <c:pt idx="413">
                  <c:v>399.548</c:v>
                </c:pt>
                <c:pt idx="414">
                  <c:v>389.56799999999998</c:v>
                </c:pt>
                <c:pt idx="415">
                  <c:v>384.63299999999998</c:v>
                </c:pt>
                <c:pt idx="416">
                  <c:v>378.91800000000001</c:v>
                </c:pt>
                <c:pt idx="417">
                  <c:v>358.71499999999997</c:v>
                </c:pt>
                <c:pt idx="418">
                  <c:v>346.786</c:v>
                </c:pt>
                <c:pt idx="419">
                  <c:v>351.41699999999997</c:v>
                </c:pt>
                <c:pt idx="420">
                  <c:v>356.48899999999998</c:v>
                </c:pt>
                <c:pt idx="421">
                  <c:v>356.04500000000002</c:v>
                </c:pt>
                <c:pt idx="422">
                  <c:v>356.233</c:v>
                </c:pt>
                <c:pt idx="423">
                  <c:v>360.77100000000002</c:v>
                </c:pt>
                <c:pt idx="424">
                  <c:v>371.25299999999999</c:v>
                </c:pt>
                <c:pt idx="425">
                  <c:v>376.1</c:v>
                </c:pt>
                <c:pt idx="426">
                  <c:v>380.45499999999998</c:v>
                </c:pt>
                <c:pt idx="427">
                  <c:v>400.98500000000001</c:v>
                </c:pt>
                <c:pt idx="428">
                  <c:v>387.65600000000001</c:v>
                </c:pt>
                <c:pt idx="429">
                  <c:v>383.88299999999998</c:v>
                </c:pt>
                <c:pt idx="430">
                  <c:v>371.30900000000003</c:v>
                </c:pt>
                <c:pt idx="431">
                  <c:v>364.10899999999998</c:v>
                </c:pt>
                <c:pt idx="432">
                  <c:v>368.50599999999997</c:v>
                </c:pt>
                <c:pt idx="433">
                  <c:v>361.55399999999997</c:v>
                </c:pt>
                <c:pt idx="434">
                  <c:v>358.22199999999998</c:v>
                </c:pt>
                <c:pt idx="435">
                  <c:v>358.839</c:v>
                </c:pt>
                <c:pt idx="436">
                  <c:v>352.71899999999999</c:v>
                </c:pt>
                <c:pt idx="437">
                  <c:v>350.66500000000002</c:v>
                </c:pt>
                <c:pt idx="438">
                  <c:v>349.58100000000002</c:v>
                </c:pt>
                <c:pt idx="439">
                  <c:v>336.03899999999999</c:v>
                </c:pt>
                <c:pt idx="440">
                  <c:v>335.63</c:v>
                </c:pt>
                <c:pt idx="441">
                  <c:v>333.09199999999998</c:v>
                </c:pt>
                <c:pt idx="442">
                  <c:v>326.17700000000002</c:v>
                </c:pt>
                <c:pt idx="443">
                  <c:v>324.899</c:v>
                </c:pt>
                <c:pt idx="444">
                  <c:v>324.88499999999999</c:v>
                </c:pt>
                <c:pt idx="445">
                  <c:v>330.36799999999999</c:v>
                </c:pt>
                <c:pt idx="446">
                  <c:v>327.25200000000001</c:v>
                </c:pt>
                <c:pt idx="447">
                  <c:v>328.56599999999997</c:v>
                </c:pt>
                <c:pt idx="448">
                  <c:v>322.42700000000002</c:v>
                </c:pt>
                <c:pt idx="449">
                  <c:v>324.52</c:v>
                </c:pt>
                <c:pt idx="450">
                  <c:v>328.47300000000001</c:v>
                </c:pt>
                <c:pt idx="451">
                  <c:v>314.48399999999998</c:v>
                </c:pt>
                <c:pt idx="452">
                  <c:v>313.06</c:v>
                </c:pt>
                <c:pt idx="453">
                  <c:v>311.25599999999997</c:v>
                </c:pt>
                <c:pt idx="454">
                  <c:v>310.37200000000001</c:v>
                </c:pt>
                <c:pt idx="455">
                  <c:v>308.94799999999998</c:v>
                </c:pt>
                <c:pt idx="456">
                  <c:v>308.74400000000003</c:v>
                </c:pt>
                <c:pt idx="457">
                  <c:v>307.57</c:v>
                </c:pt>
                <c:pt idx="458">
                  <c:v>313.35599999999999</c:v>
                </c:pt>
                <c:pt idx="459">
                  <c:v>316.23700000000002</c:v>
                </c:pt>
                <c:pt idx="460">
                  <c:v>313.89699999999999</c:v>
                </c:pt>
                <c:pt idx="461">
                  <c:v>319.399</c:v>
                </c:pt>
                <c:pt idx="462">
                  <c:v>327.85300000000001</c:v>
                </c:pt>
                <c:pt idx="463">
                  <c:v>336.24400000000003</c:v>
                </c:pt>
                <c:pt idx="464">
                  <c:v>335.84899999999999</c:v>
                </c:pt>
                <c:pt idx="465">
                  <c:v>336.78399999999999</c:v>
                </c:pt>
                <c:pt idx="466">
                  <c:v>339.08199999999999</c:v>
                </c:pt>
                <c:pt idx="467">
                  <c:v>337.02</c:v>
                </c:pt>
                <c:pt idx="468">
                  <c:v>331.32299999999998</c:v>
                </c:pt>
                <c:pt idx="469">
                  <c:v>325.46899999999999</c:v>
                </c:pt>
                <c:pt idx="470">
                  <c:v>325.476</c:v>
                </c:pt>
                <c:pt idx="471">
                  <c:v>326.46699999999998</c:v>
                </c:pt>
                <c:pt idx="472">
                  <c:v>327.54500000000002</c:v>
                </c:pt>
                <c:pt idx="473">
                  <c:v>324.48399999999998</c:v>
                </c:pt>
                <c:pt idx="474">
                  <c:v>320.89299999999997</c:v>
                </c:pt>
                <c:pt idx="475">
                  <c:v>323.19200000000001</c:v>
                </c:pt>
                <c:pt idx="476">
                  <c:v>330.649</c:v>
                </c:pt>
                <c:pt idx="477">
                  <c:v>329.572</c:v>
                </c:pt>
                <c:pt idx="478">
                  <c:v>329.08800000000002</c:v>
                </c:pt>
                <c:pt idx="479">
                  <c:v>329.23899999999998</c:v>
                </c:pt>
                <c:pt idx="480">
                  <c:v>322.69799999999998</c:v>
                </c:pt>
                <c:pt idx="481">
                  <c:v>321.62799999999999</c:v>
                </c:pt>
                <c:pt idx="482">
                  <c:v>313.97399999999999</c:v>
                </c:pt>
                <c:pt idx="483">
                  <c:v>305.34300000000002</c:v>
                </c:pt>
                <c:pt idx="484">
                  <c:v>303.12900000000002</c:v>
                </c:pt>
                <c:pt idx="485">
                  <c:v>301.26400000000001</c:v>
                </c:pt>
                <c:pt idx="486">
                  <c:v>304.39100000000002</c:v>
                </c:pt>
                <c:pt idx="487">
                  <c:v>302.97800000000001</c:v>
                </c:pt>
                <c:pt idx="488">
                  <c:v>298.98</c:v>
                </c:pt>
                <c:pt idx="489">
                  <c:v>292.76299999999998</c:v>
                </c:pt>
                <c:pt idx="490">
                  <c:v>296.41899999999998</c:v>
                </c:pt>
                <c:pt idx="491">
                  <c:v>297.66800000000001</c:v>
                </c:pt>
                <c:pt idx="492">
                  <c:v>297.21600000000001</c:v>
                </c:pt>
                <c:pt idx="493">
                  <c:v>298.20499999999998</c:v>
                </c:pt>
                <c:pt idx="494">
                  <c:v>314.33800000000002</c:v>
                </c:pt>
                <c:pt idx="495">
                  <c:v>315.94299999999998</c:v>
                </c:pt>
                <c:pt idx="496">
                  <c:v>317.91199999999998</c:v>
                </c:pt>
                <c:pt idx="497">
                  <c:v>319.78800000000001</c:v>
                </c:pt>
                <c:pt idx="498">
                  <c:v>318.46899999999999</c:v>
                </c:pt>
                <c:pt idx="499">
                  <c:v>317.82600000000002</c:v>
                </c:pt>
                <c:pt idx="500">
                  <c:v>317.637</c:v>
                </c:pt>
                <c:pt idx="501">
                  <c:v>314.83499999999998</c:v>
                </c:pt>
                <c:pt idx="502">
                  <c:v>316.19099999999997</c:v>
                </c:pt>
                <c:pt idx="503">
                  <c:v>318.01499999999999</c:v>
                </c:pt>
                <c:pt idx="504">
                  <c:v>319.30700000000002</c:v>
                </c:pt>
                <c:pt idx="505">
                  <c:v>308.21300000000002</c:v>
                </c:pt>
                <c:pt idx="506">
                  <c:v>315.12299999999999</c:v>
                </c:pt>
                <c:pt idx="507">
                  <c:v>319.18099999999998</c:v>
                </c:pt>
                <c:pt idx="508">
                  <c:v>326.93299999999999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DF-45BC-A043-78E2335CB187}"/>
            </c:ext>
          </c:extLst>
        </c:ser>
        <c:ser>
          <c:idx val="4"/>
          <c:order val="4"/>
          <c:tx>
            <c:strRef>
              <c:f>vw!$B$36</c:f>
              <c:strCache>
                <c:ptCount val="1"/>
                <c:pt idx="0">
                  <c:v>VW 3 3/8 PERP nc-24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vw!$F$36:$SL$36</c:f>
              <c:numCache>
                <c:formatCode>0</c:formatCode>
                <c:ptCount val="501"/>
                <c:pt idx="0">
                  <c:v>391.22300000000001</c:v>
                </c:pt>
                <c:pt idx="1">
                  <c:v>387.50700000000001</c:v>
                </c:pt>
                <c:pt idx="2">
                  <c:v>393.61799999999999</c:v>
                </c:pt>
                <c:pt idx="3">
                  <c:v>397.08100000000002</c:v>
                </c:pt>
                <c:pt idx="4">
                  <c:v>400.702</c:v>
                </c:pt>
                <c:pt idx="5">
                  <c:v>400.22699999999998</c:v>
                </c:pt>
                <c:pt idx="6">
                  <c:v>394.01299999999998</c:v>
                </c:pt>
                <c:pt idx="7">
                  <c:v>389.64400000000001</c:v>
                </c:pt>
                <c:pt idx="8">
                  <c:v>397.26900000000001</c:v>
                </c:pt>
                <c:pt idx="9">
                  <c:v>386.19299999999998</c:v>
                </c:pt>
                <c:pt idx="10">
                  <c:v>383.98200000000003</c:v>
                </c:pt>
                <c:pt idx="11">
                  <c:v>365.76400000000001</c:v>
                </c:pt>
                <c:pt idx="12">
                  <c:v>350.31400000000002</c:v>
                </c:pt>
                <c:pt idx="13">
                  <c:v>368.339</c:v>
                </c:pt>
                <c:pt idx="14">
                  <c:v>364.16300000000001</c:v>
                </c:pt>
                <c:pt idx="15">
                  <c:v>375.05599999999998</c:v>
                </c:pt>
                <c:pt idx="16">
                  <c:v>342.23200000000003</c:v>
                </c:pt>
                <c:pt idx="17">
                  <c:v>311.90100000000001</c:v>
                </c:pt>
                <c:pt idx="18">
                  <c:v>282.30399999999997</c:v>
                </c:pt>
                <c:pt idx="19">
                  <c:v>299.88799999999998</c:v>
                </c:pt>
                <c:pt idx="20">
                  <c:v>358.21600000000001</c:v>
                </c:pt>
                <c:pt idx="21">
                  <c:v>375.92099999999999</c:v>
                </c:pt>
                <c:pt idx="22">
                  <c:v>403.24799999999999</c:v>
                </c:pt>
                <c:pt idx="23">
                  <c:v>412.89100000000002</c:v>
                </c:pt>
                <c:pt idx="24">
                  <c:v>408.19</c:v>
                </c:pt>
                <c:pt idx="25">
                  <c:v>395.15100000000001</c:v>
                </c:pt>
                <c:pt idx="26">
                  <c:v>391.97</c:v>
                </c:pt>
                <c:pt idx="27">
                  <c:v>408.21</c:v>
                </c:pt>
                <c:pt idx="28">
                  <c:v>430.93700000000001</c:v>
                </c:pt>
                <c:pt idx="29">
                  <c:v>429.14800000000002</c:v>
                </c:pt>
                <c:pt idx="30">
                  <c:v>426.17599999999999</c:v>
                </c:pt>
                <c:pt idx="31">
                  <c:v>431.673</c:v>
                </c:pt>
                <c:pt idx="32">
                  <c:v>441.03199999999998</c:v>
                </c:pt>
                <c:pt idx="33">
                  <c:v>469.02100000000002</c:v>
                </c:pt>
                <c:pt idx="34">
                  <c:v>483.57299999999998</c:v>
                </c:pt>
                <c:pt idx="35">
                  <c:v>483.375</c:v>
                </c:pt>
                <c:pt idx="36">
                  <c:v>465.97199999999998</c:v>
                </c:pt>
                <c:pt idx="37">
                  <c:v>464.36399999999998</c:v>
                </c:pt>
                <c:pt idx="38">
                  <c:v>466.78</c:v>
                </c:pt>
                <c:pt idx="39">
                  <c:v>476.43700000000001</c:v>
                </c:pt>
                <c:pt idx="40">
                  <c:v>479.81299999999999</c:v>
                </c:pt>
                <c:pt idx="41">
                  <c:v>481.113</c:v>
                </c:pt>
                <c:pt idx="42">
                  <c:v>490.74</c:v>
                </c:pt>
                <c:pt idx="43">
                  <c:v>494.45499999999998</c:v>
                </c:pt>
                <c:pt idx="44">
                  <c:v>450.82</c:v>
                </c:pt>
                <c:pt idx="45">
                  <c:v>437.89299999999997</c:v>
                </c:pt>
                <c:pt idx="46">
                  <c:v>418.58</c:v>
                </c:pt>
                <c:pt idx="47">
                  <c:v>403.822</c:v>
                </c:pt>
                <c:pt idx="48">
                  <c:v>427.58</c:v>
                </c:pt>
                <c:pt idx="49">
                  <c:v>439.12400000000002</c:v>
                </c:pt>
                <c:pt idx="50">
                  <c:v>504.59800000000001</c:v>
                </c:pt>
                <c:pt idx="51">
                  <c:v>515.28</c:v>
                </c:pt>
                <c:pt idx="52">
                  <c:v>498.46800000000002</c:v>
                </c:pt>
                <c:pt idx="53">
                  <c:v>476.846</c:v>
                </c:pt>
                <c:pt idx="54">
                  <c:v>458.12200000000001</c:v>
                </c:pt>
                <c:pt idx="55">
                  <c:v>421.86200000000002</c:v>
                </c:pt>
                <c:pt idx="56">
                  <c:v>393.25900000000001</c:v>
                </c:pt>
                <c:pt idx="57">
                  <c:v>462.60199999999998</c:v>
                </c:pt>
                <c:pt idx="58">
                  <c:v>547.15499999999997</c:v>
                </c:pt>
                <c:pt idx="59">
                  <c:v>575.75699999999995</c:v>
                </c:pt>
                <c:pt idx="60">
                  <c:v>645.03899999999999</c:v>
                </c:pt>
                <c:pt idx="61">
                  <c:v>645.34199999999998</c:v>
                </c:pt>
                <c:pt idx="62">
                  <c:v>626.79</c:v>
                </c:pt>
                <c:pt idx="63">
                  <c:v>600.95699999999999</c:v>
                </c:pt>
                <c:pt idx="64">
                  <c:v>589.76499999999999</c:v>
                </c:pt>
                <c:pt idx="65">
                  <c:v>578.61300000000006</c:v>
                </c:pt>
                <c:pt idx="66">
                  <c:v>528.19200000000001</c:v>
                </c:pt>
                <c:pt idx="67">
                  <c:v>472.74299999999999</c:v>
                </c:pt>
                <c:pt idx="68">
                  <c:v>461.38</c:v>
                </c:pt>
                <c:pt idx="69">
                  <c:v>612.51400000000001</c:v>
                </c:pt>
                <c:pt idx="70">
                  <c:v>660.2</c:v>
                </c:pt>
                <c:pt idx="71">
                  <c:v>639.77</c:v>
                </c:pt>
                <c:pt idx="72">
                  <c:v>751.56500000000005</c:v>
                </c:pt>
                <c:pt idx="73">
                  <c:v>768.71</c:v>
                </c:pt>
                <c:pt idx="74">
                  <c:v>653.38199999999995</c:v>
                </c:pt>
                <c:pt idx="75">
                  <c:v>549.33000000000004</c:v>
                </c:pt>
                <c:pt idx="76">
                  <c:v>454.733</c:v>
                </c:pt>
                <c:pt idx="77">
                  <c:v>448.02100000000002</c:v>
                </c:pt>
                <c:pt idx="78">
                  <c:v>359.54199999999997</c:v>
                </c:pt>
                <c:pt idx="79">
                  <c:v>347.99</c:v>
                </c:pt>
                <c:pt idx="80">
                  <c:v>365.82499999999999</c:v>
                </c:pt>
                <c:pt idx="81">
                  <c:v>304.00299999999999</c:v>
                </c:pt>
                <c:pt idx="82">
                  <c:v>266.29899999999998</c:v>
                </c:pt>
                <c:pt idx="83">
                  <c:v>250.667</c:v>
                </c:pt>
                <c:pt idx="84">
                  <c:v>259.89600000000002</c:v>
                </c:pt>
                <c:pt idx="85">
                  <c:v>294.642</c:v>
                </c:pt>
                <c:pt idx="86">
                  <c:v>296.70600000000002</c:v>
                </c:pt>
                <c:pt idx="87">
                  <c:v>266.87</c:v>
                </c:pt>
                <c:pt idx="88">
                  <c:v>241.59800000000001</c:v>
                </c:pt>
                <c:pt idx="89">
                  <c:v>234.636</c:v>
                </c:pt>
                <c:pt idx="90">
                  <c:v>226.24</c:v>
                </c:pt>
                <c:pt idx="91">
                  <c:v>200.607</c:v>
                </c:pt>
                <c:pt idx="92">
                  <c:v>201.52799999999999</c:v>
                </c:pt>
                <c:pt idx="93">
                  <c:v>203.571</c:v>
                </c:pt>
                <c:pt idx="94">
                  <c:v>204.51400000000001</c:v>
                </c:pt>
                <c:pt idx="95">
                  <c:v>202.88900000000001</c:v>
                </c:pt>
                <c:pt idx="96">
                  <c:v>203.01300000000001</c:v>
                </c:pt>
                <c:pt idx="97">
                  <c:v>202.715</c:v>
                </c:pt>
                <c:pt idx="98">
                  <c:v>200.51499999999999</c:v>
                </c:pt>
                <c:pt idx="99">
                  <c:v>202.65600000000001</c:v>
                </c:pt>
                <c:pt idx="100">
                  <c:v>202.18899999999999</c:v>
                </c:pt>
                <c:pt idx="101">
                  <c:v>197.88900000000001</c:v>
                </c:pt>
                <c:pt idx="102">
                  <c:v>193.642</c:v>
                </c:pt>
                <c:pt idx="103">
                  <c:v>199.774</c:v>
                </c:pt>
                <c:pt idx="104">
                  <c:v>208.38</c:v>
                </c:pt>
                <c:pt idx="105">
                  <c:v>217.56200000000001</c:v>
                </c:pt>
                <c:pt idx="106">
                  <c:v>216.029</c:v>
                </c:pt>
                <c:pt idx="107">
                  <c:v>212.499</c:v>
                </c:pt>
                <c:pt idx="108">
                  <c:v>206.17</c:v>
                </c:pt>
                <c:pt idx="109">
                  <c:v>208.66499999999999</c:v>
                </c:pt>
                <c:pt idx="110">
                  <c:v>212.53899999999999</c:v>
                </c:pt>
                <c:pt idx="111">
                  <c:v>198.70599999999999</c:v>
                </c:pt>
                <c:pt idx="112">
                  <c:v>193.58500000000001</c:v>
                </c:pt>
                <c:pt idx="113">
                  <c:v>187.95599999999999</c:v>
                </c:pt>
                <c:pt idx="114">
                  <c:v>186.916</c:v>
                </c:pt>
                <c:pt idx="115">
                  <c:v>185.697</c:v>
                </c:pt>
                <c:pt idx="116">
                  <c:v>188.33099999999999</c:v>
                </c:pt>
                <c:pt idx="117">
                  <c:v>196.297</c:v>
                </c:pt>
                <c:pt idx="118">
                  <c:v>201.858</c:v>
                </c:pt>
                <c:pt idx="119">
                  <c:v>199.89400000000001</c:v>
                </c:pt>
                <c:pt idx="120">
                  <c:v>199.67</c:v>
                </c:pt>
                <c:pt idx="121">
                  <c:v>201.471</c:v>
                </c:pt>
                <c:pt idx="122">
                  <c:v>204.84800000000001</c:v>
                </c:pt>
                <c:pt idx="123">
                  <c:v>214.30600000000001</c:v>
                </c:pt>
                <c:pt idx="124">
                  <c:v>210.37799999999999</c:v>
                </c:pt>
                <c:pt idx="125">
                  <c:v>204.69200000000001</c:v>
                </c:pt>
                <c:pt idx="126">
                  <c:v>198.64</c:v>
                </c:pt>
                <c:pt idx="127">
                  <c:v>191.72499999999999</c:v>
                </c:pt>
                <c:pt idx="128">
                  <c:v>189.262</c:v>
                </c:pt>
                <c:pt idx="129">
                  <c:v>187.96299999999999</c:v>
                </c:pt>
                <c:pt idx="130">
                  <c:v>190.84899999999999</c:v>
                </c:pt>
                <c:pt idx="131">
                  <c:v>191.68600000000001</c:v>
                </c:pt>
                <c:pt idx="132">
                  <c:v>192.494</c:v>
                </c:pt>
                <c:pt idx="133">
                  <c:v>192.626</c:v>
                </c:pt>
                <c:pt idx="134">
                  <c:v>193.54400000000001</c:v>
                </c:pt>
                <c:pt idx="135">
                  <c:v>195.101</c:v>
                </c:pt>
                <c:pt idx="136">
                  <c:v>197.19200000000001</c:v>
                </c:pt>
                <c:pt idx="137">
                  <c:v>196.48400000000001</c:v>
                </c:pt>
                <c:pt idx="138">
                  <c:v>198.428</c:v>
                </c:pt>
                <c:pt idx="139">
                  <c:v>200.524</c:v>
                </c:pt>
                <c:pt idx="140">
                  <c:v>200.60400000000001</c:v>
                </c:pt>
                <c:pt idx="141">
                  <c:v>196.815</c:v>
                </c:pt>
                <c:pt idx="142">
                  <c:v>196.149</c:v>
                </c:pt>
                <c:pt idx="143">
                  <c:v>206.14500000000001</c:v>
                </c:pt>
                <c:pt idx="144">
                  <c:v>215.70400000000001</c:v>
                </c:pt>
                <c:pt idx="145">
                  <c:v>227.71</c:v>
                </c:pt>
                <c:pt idx="146">
                  <c:v>229.101</c:v>
                </c:pt>
                <c:pt idx="147">
                  <c:v>221.67500000000001</c:v>
                </c:pt>
                <c:pt idx="148">
                  <c:v>225.55799999999999</c:v>
                </c:pt>
                <c:pt idx="149">
                  <c:v>224.72499999999999</c:v>
                </c:pt>
                <c:pt idx="150">
                  <c:v>222.30099999999999</c:v>
                </c:pt>
                <c:pt idx="151">
                  <c:v>220.76900000000001</c:v>
                </c:pt>
                <c:pt idx="152">
                  <c:v>225.999</c:v>
                </c:pt>
                <c:pt idx="153">
                  <c:v>239.26</c:v>
                </c:pt>
                <c:pt idx="154">
                  <c:v>243.12799999999999</c:v>
                </c:pt>
                <c:pt idx="155">
                  <c:v>243.578</c:v>
                </c:pt>
                <c:pt idx="156">
                  <c:v>236.65</c:v>
                </c:pt>
                <c:pt idx="157">
                  <c:v>234.96700000000001</c:v>
                </c:pt>
                <c:pt idx="158">
                  <c:v>235.32599999999999</c:v>
                </c:pt>
                <c:pt idx="159">
                  <c:v>238.13300000000001</c:v>
                </c:pt>
                <c:pt idx="160">
                  <c:v>238.08699999999999</c:v>
                </c:pt>
                <c:pt idx="161">
                  <c:v>235.25200000000001</c:v>
                </c:pt>
                <c:pt idx="162">
                  <c:v>235.309</c:v>
                </c:pt>
                <c:pt idx="163">
                  <c:v>230.84100000000001</c:v>
                </c:pt>
                <c:pt idx="164">
                  <c:v>226.678</c:v>
                </c:pt>
                <c:pt idx="165">
                  <c:v>225.55500000000001</c:v>
                </c:pt>
                <c:pt idx="166">
                  <c:v>223.381</c:v>
                </c:pt>
                <c:pt idx="167">
                  <c:v>236.65700000000001</c:v>
                </c:pt>
                <c:pt idx="168">
                  <c:v>250.09399999999999</c:v>
                </c:pt>
                <c:pt idx="169">
                  <c:v>251.708</c:v>
                </c:pt>
                <c:pt idx="170">
                  <c:v>247.80699999999999</c:v>
                </c:pt>
                <c:pt idx="171">
                  <c:v>233.791</c:v>
                </c:pt>
                <c:pt idx="172">
                  <c:v>225.35300000000001</c:v>
                </c:pt>
                <c:pt idx="173">
                  <c:v>227.101</c:v>
                </c:pt>
                <c:pt idx="174">
                  <c:v>231.96899999999999</c:v>
                </c:pt>
                <c:pt idx="175">
                  <c:v>234.399</c:v>
                </c:pt>
                <c:pt idx="176">
                  <c:v>233.923</c:v>
                </c:pt>
                <c:pt idx="177">
                  <c:v>235.887</c:v>
                </c:pt>
                <c:pt idx="178">
                  <c:v>242.68700000000001</c:v>
                </c:pt>
                <c:pt idx="179">
                  <c:v>244.25399999999999</c:v>
                </c:pt>
                <c:pt idx="180">
                  <c:v>250.36699999999999</c:v>
                </c:pt>
                <c:pt idx="181">
                  <c:v>256.79000000000002</c:v>
                </c:pt>
                <c:pt idx="182">
                  <c:v>262.548</c:v>
                </c:pt>
                <c:pt idx="183">
                  <c:v>265.11500000000001</c:v>
                </c:pt>
                <c:pt idx="184">
                  <c:v>272.245</c:v>
                </c:pt>
                <c:pt idx="185">
                  <c:v>278.09800000000001</c:v>
                </c:pt>
                <c:pt idx="186">
                  <c:v>279.13799999999998</c:v>
                </c:pt>
                <c:pt idx="187">
                  <c:v>271.22800000000001</c:v>
                </c:pt>
                <c:pt idx="188">
                  <c:v>270.50599999999997</c:v>
                </c:pt>
                <c:pt idx="189">
                  <c:v>271.95800000000003</c:v>
                </c:pt>
                <c:pt idx="190">
                  <c:v>265.97199999999998</c:v>
                </c:pt>
                <c:pt idx="191">
                  <c:v>257.666</c:v>
                </c:pt>
                <c:pt idx="192">
                  <c:v>262.07600000000002</c:v>
                </c:pt>
                <c:pt idx="193">
                  <c:v>264.62</c:v>
                </c:pt>
                <c:pt idx="194">
                  <c:v>267.55900000000003</c:v>
                </c:pt>
                <c:pt idx="195">
                  <c:v>270.73</c:v>
                </c:pt>
                <c:pt idx="196">
                  <c:v>270.68799999999999</c:v>
                </c:pt>
                <c:pt idx="197">
                  <c:v>270.73599999999999</c:v>
                </c:pt>
                <c:pt idx="198">
                  <c:v>267.49200000000002</c:v>
                </c:pt>
                <c:pt idx="199">
                  <c:v>276.43900000000002</c:v>
                </c:pt>
                <c:pt idx="200">
                  <c:v>272.041</c:v>
                </c:pt>
                <c:pt idx="201">
                  <c:v>259.43299999999999</c:v>
                </c:pt>
                <c:pt idx="202">
                  <c:v>250.55600000000001</c:v>
                </c:pt>
                <c:pt idx="203">
                  <c:v>244.79</c:v>
                </c:pt>
                <c:pt idx="204">
                  <c:v>245.64500000000001</c:v>
                </c:pt>
                <c:pt idx="205">
                  <c:v>280.19200000000001</c:v>
                </c:pt>
                <c:pt idx="206">
                  <c:v>276.77600000000001</c:v>
                </c:pt>
                <c:pt idx="207">
                  <c:v>270.49599999999998</c:v>
                </c:pt>
                <c:pt idx="208">
                  <c:v>268.66000000000003</c:v>
                </c:pt>
                <c:pt idx="209">
                  <c:v>266.10599999999999</c:v>
                </c:pt>
                <c:pt idx="210">
                  <c:v>274.678</c:v>
                </c:pt>
                <c:pt idx="211">
                  <c:v>277.714</c:v>
                </c:pt>
                <c:pt idx="212">
                  <c:v>273.70299999999997</c:v>
                </c:pt>
                <c:pt idx="213">
                  <c:v>273.59500000000003</c:v>
                </c:pt>
                <c:pt idx="214">
                  <c:v>279.78100000000001</c:v>
                </c:pt>
                <c:pt idx="215">
                  <c:v>283.17</c:v>
                </c:pt>
                <c:pt idx="216">
                  <c:v>277.029</c:v>
                </c:pt>
                <c:pt idx="217">
                  <c:v>273.78899999999999</c:v>
                </c:pt>
                <c:pt idx="218">
                  <c:v>274.04399999999998</c:v>
                </c:pt>
                <c:pt idx="219">
                  <c:v>270.49799999999999</c:v>
                </c:pt>
                <c:pt idx="220">
                  <c:v>277.58800000000002</c:v>
                </c:pt>
                <c:pt idx="221">
                  <c:v>289.69400000000002</c:v>
                </c:pt>
                <c:pt idx="222">
                  <c:v>293.83600000000001</c:v>
                </c:pt>
                <c:pt idx="223">
                  <c:v>307.75099999999998</c:v>
                </c:pt>
                <c:pt idx="224">
                  <c:v>311.05599999999998</c:v>
                </c:pt>
                <c:pt idx="225">
                  <c:v>293.56299999999999</c:v>
                </c:pt>
                <c:pt idx="226">
                  <c:v>285.22000000000003</c:v>
                </c:pt>
                <c:pt idx="227">
                  <c:v>275.64999999999998</c:v>
                </c:pt>
                <c:pt idx="228">
                  <c:v>279.536</c:v>
                </c:pt>
                <c:pt idx="229">
                  <c:v>280.74799999999999</c:v>
                </c:pt>
                <c:pt idx="230">
                  <c:v>288.08</c:v>
                </c:pt>
                <c:pt idx="231">
                  <c:v>291.23700000000002</c:v>
                </c:pt>
                <c:pt idx="232">
                  <c:v>304.95400000000001</c:v>
                </c:pt>
                <c:pt idx="233">
                  <c:v>293.351</c:v>
                </c:pt>
                <c:pt idx="234">
                  <c:v>278.19400000000002</c:v>
                </c:pt>
                <c:pt idx="235">
                  <c:v>276.30500000000001</c:v>
                </c:pt>
                <c:pt idx="236">
                  <c:v>274.88</c:v>
                </c:pt>
                <c:pt idx="237">
                  <c:v>260.31700000000001</c:v>
                </c:pt>
                <c:pt idx="238">
                  <c:v>257.97699999999998</c:v>
                </c:pt>
                <c:pt idx="239">
                  <c:v>254.93</c:v>
                </c:pt>
                <c:pt idx="240">
                  <c:v>274.05599999999998</c:v>
                </c:pt>
                <c:pt idx="241">
                  <c:v>282.315</c:v>
                </c:pt>
                <c:pt idx="242">
                  <c:v>286.84399999999999</c:v>
                </c:pt>
                <c:pt idx="243">
                  <c:v>287.8</c:v>
                </c:pt>
                <c:pt idx="244">
                  <c:v>288.26900000000001</c:v>
                </c:pt>
                <c:pt idx="245">
                  <c:v>276.233</c:v>
                </c:pt>
                <c:pt idx="246">
                  <c:v>265.053</c:v>
                </c:pt>
                <c:pt idx="247">
                  <c:v>265.53800000000001</c:v>
                </c:pt>
                <c:pt idx="248">
                  <c:v>264.87099999999998</c:v>
                </c:pt>
                <c:pt idx="249">
                  <c:v>265.99700000000001</c:v>
                </c:pt>
                <c:pt idx="250">
                  <c:v>277.60500000000002</c:v>
                </c:pt>
                <c:pt idx="251">
                  <c:v>285.315</c:v>
                </c:pt>
                <c:pt idx="252">
                  <c:v>276.52100000000002</c:v>
                </c:pt>
                <c:pt idx="253">
                  <c:v>262.565</c:v>
                </c:pt>
                <c:pt idx="254">
                  <c:v>260.971</c:v>
                </c:pt>
                <c:pt idx="255">
                  <c:v>271.46800000000002</c:v>
                </c:pt>
                <c:pt idx="256">
                  <c:v>275.92500000000001</c:v>
                </c:pt>
                <c:pt idx="257">
                  <c:v>276.62599999999998</c:v>
                </c:pt>
                <c:pt idx="258">
                  <c:v>290.85000000000002</c:v>
                </c:pt>
                <c:pt idx="259">
                  <c:v>296.40600000000001</c:v>
                </c:pt>
                <c:pt idx="260">
                  <c:v>299.65199999999999</c:v>
                </c:pt>
                <c:pt idx="261">
                  <c:v>297.96199999999999</c:v>
                </c:pt>
                <c:pt idx="262">
                  <c:v>291.471</c:v>
                </c:pt>
                <c:pt idx="263">
                  <c:v>285.351</c:v>
                </c:pt>
                <c:pt idx="264">
                  <c:v>280.81900000000002</c:v>
                </c:pt>
                <c:pt idx="265">
                  <c:v>287.31799999999998</c:v>
                </c:pt>
                <c:pt idx="266">
                  <c:v>309.5</c:v>
                </c:pt>
                <c:pt idx="267">
                  <c:v>334.00799999999998</c:v>
                </c:pt>
                <c:pt idx="268">
                  <c:v>337.14400000000001</c:v>
                </c:pt>
                <c:pt idx="269">
                  <c:v>337.92500000000001</c:v>
                </c:pt>
                <c:pt idx="270">
                  <c:v>341.21600000000001</c:v>
                </c:pt>
                <c:pt idx="271">
                  <c:v>324.99400000000003</c:v>
                </c:pt>
                <c:pt idx="272">
                  <c:v>338.48399999999998</c:v>
                </c:pt>
                <c:pt idx="273">
                  <c:v>345.43</c:v>
                </c:pt>
                <c:pt idx="274">
                  <c:v>344.18400000000003</c:v>
                </c:pt>
                <c:pt idx="275">
                  <c:v>349.96699999999998</c:v>
                </c:pt>
                <c:pt idx="276">
                  <c:v>360.52199999999999</c:v>
                </c:pt>
                <c:pt idx="277">
                  <c:v>375.32499999999999</c:v>
                </c:pt>
                <c:pt idx="278">
                  <c:v>371.28899999999999</c:v>
                </c:pt>
                <c:pt idx="279">
                  <c:v>364.72500000000002</c:v>
                </c:pt>
                <c:pt idx="280">
                  <c:v>368.10700000000003</c:v>
                </c:pt>
                <c:pt idx="281">
                  <c:v>362.41</c:v>
                </c:pt>
                <c:pt idx="282">
                  <c:v>367.81700000000001</c:v>
                </c:pt>
                <c:pt idx="283">
                  <c:v>367.24799999999999</c:v>
                </c:pt>
                <c:pt idx="284">
                  <c:v>368.28199999999998</c:v>
                </c:pt>
                <c:pt idx="285">
                  <c:v>347.65499999999997</c:v>
                </c:pt>
                <c:pt idx="286">
                  <c:v>337.31900000000002</c:v>
                </c:pt>
                <c:pt idx="287">
                  <c:v>329.91899999999998</c:v>
                </c:pt>
                <c:pt idx="288">
                  <c:v>328.786</c:v>
                </c:pt>
                <c:pt idx="289">
                  <c:v>326.59899999999999</c:v>
                </c:pt>
                <c:pt idx="290">
                  <c:v>343.01799999999997</c:v>
                </c:pt>
                <c:pt idx="291">
                  <c:v>346.851</c:v>
                </c:pt>
                <c:pt idx="292">
                  <c:v>348.50099999999998</c:v>
                </c:pt>
                <c:pt idx="293">
                  <c:v>340.88799999999998</c:v>
                </c:pt>
                <c:pt idx="294">
                  <c:v>351.15899999999999</c:v>
                </c:pt>
                <c:pt idx="295">
                  <c:v>345.82299999999998</c:v>
                </c:pt>
                <c:pt idx="296">
                  <c:v>336.24099999999999</c:v>
                </c:pt>
                <c:pt idx="297">
                  <c:v>317.08999999999997</c:v>
                </c:pt>
                <c:pt idx="298">
                  <c:v>316.221</c:v>
                </c:pt>
                <c:pt idx="299">
                  <c:v>316.459</c:v>
                </c:pt>
                <c:pt idx="300">
                  <c:v>330.68400000000003</c:v>
                </c:pt>
                <c:pt idx="301">
                  <c:v>331.49099999999999</c:v>
                </c:pt>
                <c:pt idx="302">
                  <c:v>334.24700000000001</c:v>
                </c:pt>
                <c:pt idx="303">
                  <c:v>327.935</c:v>
                </c:pt>
                <c:pt idx="304">
                  <c:v>323.24299999999999</c:v>
                </c:pt>
                <c:pt idx="305">
                  <c:v>323.964</c:v>
                </c:pt>
                <c:pt idx="306">
                  <c:v>324.416</c:v>
                </c:pt>
                <c:pt idx="307">
                  <c:v>321.82499999999999</c:v>
                </c:pt>
                <c:pt idx="308">
                  <c:v>319.11399999999998</c:v>
                </c:pt>
                <c:pt idx="309">
                  <c:v>320.94099999999997</c:v>
                </c:pt>
                <c:pt idx="310">
                  <c:v>326.36</c:v>
                </c:pt>
                <c:pt idx="311">
                  <c:v>339.63499999999999</c:v>
                </c:pt>
                <c:pt idx="312">
                  <c:v>349.42099999999999</c:v>
                </c:pt>
                <c:pt idx="313">
                  <c:v>349.08300000000003</c:v>
                </c:pt>
                <c:pt idx="314">
                  <c:v>351.85300000000001</c:v>
                </c:pt>
                <c:pt idx="315">
                  <c:v>343.49900000000002</c:v>
                </c:pt>
                <c:pt idx="316">
                  <c:v>343.24900000000002</c:v>
                </c:pt>
                <c:pt idx="317">
                  <c:v>338.87299999999999</c:v>
                </c:pt>
                <c:pt idx="318">
                  <c:v>344.60399999999998</c:v>
                </c:pt>
                <c:pt idx="319">
                  <c:v>344.327</c:v>
                </c:pt>
                <c:pt idx="320">
                  <c:v>359.76499999999999</c:v>
                </c:pt>
                <c:pt idx="321">
                  <c:v>364.21199999999999</c:v>
                </c:pt>
                <c:pt idx="322">
                  <c:v>370.41300000000001</c:v>
                </c:pt>
                <c:pt idx="323">
                  <c:v>368.88400000000001</c:v>
                </c:pt>
                <c:pt idx="324">
                  <c:v>382.178</c:v>
                </c:pt>
                <c:pt idx="325">
                  <c:v>375.49400000000003</c:v>
                </c:pt>
                <c:pt idx="326">
                  <c:v>373.77800000000002</c:v>
                </c:pt>
                <c:pt idx="327">
                  <c:v>368.11</c:v>
                </c:pt>
                <c:pt idx="328">
                  <c:v>356.17099999999999</c:v>
                </c:pt>
                <c:pt idx="329">
                  <c:v>361.61799999999999</c:v>
                </c:pt>
                <c:pt idx="330">
                  <c:v>363.791</c:v>
                </c:pt>
                <c:pt idx="331">
                  <c:v>353.00400000000002</c:v>
                </c:pt>
                <c:pt idx="332">
                  <c:v>363.47</c:v>
                </c:pt>
                <c:pt idx="333">
                  <c:v>374.81099999999998</c:v>
                </c:pt>
                <c:pt idx="334">
                  <c:v>387.12099999999998</c:v>
                </c:pt>
                <c:pt idx="335">
                  <c:v>390.50200000000001</c:v>
                </c:pt>
                <c:pt idx="336">
                  <c:v>384.24700000000001</c:v>
                </c:pt>
                <c:pt idx="337">
                  <c:v>373.31799999999998</c:v>
                </c:pt>
                <c:pt idx="338">
                  <c:v>365.39400000000001</c:v>
                </c:pt>
                <c:pt idx="339">
                  <c:v>367.04700000000003</c:v>
                </c:pt>
                <c:pt idx="340">
                  <c:v>367.75799999999998</c:v>
                </c:pt>
                <c:pt idx="341">
                  <c:v>363.79399999999998</c:v>
                </c:pt>
                <c:pt idx="342">
                  <c:v>369.20699999999999</c:v>
                </c:pt>
                <c:pt idx="343">
                  <c:v>382.80700000000002</c:v>
                </c:pt>
                <c:pt idx="344">
                  <c:v>394.67</c:v>
                </c:pt>
                <c:pt idx="345">
                  <c:v>408.73099999999999</c:v>
                </c:pt>
                <c:pt idx="346">
                  <c:v>404.45600000000002</c:v>
                </c:pt>
                <c:pt idx="347">
                  <c:v>398.15499999999997</c:v>
                </c:pt>
                <c:pt idx="348">
                  <c:v>394.39400000000001</c:v>
                </c:pt>
                <c:pt idx="349">
                  <c:v>397.39600000000002</c:v>
                </c:pt>
                <c:pt idx="350">
                  <c:v>398.483</c:v>
                </c:pt>
                <c:pt idx="351">
                  <c:v>390.49200000000002</c:v>
                </c:pt>
                <c:pt idx="352">
                  <c:v>387.31900000000002</c:v>
                </c:pt>
                <c:pt idx="353">
                  <c:v>395.72500000000002</c:v>
                </c:pt>
                <c:pt idx="354">
                  <c:v>415.97899999999998</c:v>
                </c:pt>
                <c:pt idx="355">
                  <c:v>418.58100000000002</c:v>
                </c:pt>
                <c:pt idx="356">
                  <c:v>401.36</c:v>
                </c:pt>
                <c:pt idx="357">
                  <c:v>380.69499999999999</c:v>
                </c:pt>
                <c:pt idx="358">
                  <c:v>381.988</c:v>
                </c:pt>
                <c:pt idx="359">
                  <c:v>391.99799999999999</c:v>
                </c:pt>
                <c:pt idx="360">
                  <c:v>390.47300000000001</c:v>
                </c:pt>
                <c:pt idx="361">
                  <c:v>392.05900000000003</c:v>
                </c:pt>
                <c:pt idx="362">
                  <c:v>407.97899999999998</c:v>
                </c:pt>
                <c:pt idx="363">
                  <c:v>408.55799999999999</c:v>
                </c:pt>
                <c:pt idx="364">
                  <c:v>404.12200000000001</c:v>
                </c:pt>
                <c:pt idx="365">
                  <c:v>402.67899999999997</c:v>
                </c:pt>
                <c:pt idx="366">
                  <c:v>407.822</c:v>
                </c:pt>
                <c:pt idx="367">
                  <c:v>405.14</c:v>
                </c:pt>
                <c:pt idx="368">
                  <c:v>402.58600000000001</c:v>
                </c:pt>
                <c:pt idx="369">
                  <c:v>395.625</c:v>
                </c:pt>
                <c:pt idx="370">
                  <c:v>402.673</c:v>
                </c:pt>
                <c:pt idx="371">
                  <c:v>422.90100000000001</c:v>
                </c:pt>
                <c:pt idx="372">
                  <c:v>414.17</c:v>
                </c:pt>
                <c:pt idx="373">
                  <c:v>431.99700000000001</c:v>
                </c:pt>
                <c:pt idx="374">
                  <c:v>432.26400000000001</c:v>
                </c:pt>
                <c:pt idx="375">
                  <c:v>419.51</c:v>
                </c:pt>
                <c:pt idx="376">
                  <c:v>429.13900000000001</c:v>
                </c:pt>
                <c:pt idx="377">
                  <c:v>422.27600000000001</c:v>
                </c:pt>
                <c:pt idx="378">
                  <c:v>453.04300000000001</c:v>
                </c:pt>
                <c:pt idx="379">
                  <c:v>467.08699999999999</c:v>
                </c:pt>
                <c:pt idx="380">
                  <c:v>471.79899999999998</c:v>
                </c:pt>
                <c:pt idx="381">
                  <c:v>473.48700000000002</c:v>
                </c:pt>
                <c:pt idx="382">
                  <c:v>454.95800000000003</c:v>
                </c:pt>
                <c:pt idx="383">
                  <c:v>441.11500000000001</c:v>
                </c:pt>
                <c:pt idx="384">
                  <c:v>438.55399999999997</c:v>
                </c:pt>
                <c:pt idx="385">
                  <c:v>437.315</c:v>
                </c:pt>
                <c:pt idx="386">
                  <c:v>433.71699999999998</c:v>
                </c:pt>
                <c:pt idx="387">
                  <c:v>433.2</c:v>
                </c:pt>
                <c:pt idx="388">
                  <c:v>432.64400000000001</c:v>
                </c:pt>
                <c:pt idx="389">
                  <c:v>426.16</c:v>
                </c:pt>
                <c:pt idx="390">
                  <c:v>425.01400000000001</c:v>
                </c:pt>
                <c:pt idx="391">
                  <c:v>421.053</c:v>
                </c:pt>
                <c:pt idx="392">
                  <c:v>422.108</c:v>
                </c:pt>
                <c:pt idx="393">
                  <c:v>421.661</c:v>
                </c:pt>
                <c:pt idx="394">
                  <c:v>440.07100000000003</c:v>
                </c:pt>
                <c:pt idx="395">
                  <c:v>465.584</c:v>
                </c:pt>
                <c:pt idx="396">
                  <c:v>470.94299999999998</c:v>
                </c:pt>
                <c:pt idx="397">
                  <c:v>467.76799999999997</c:v>
                </c:pt>
                <c:pt idx="398">
                  <c:v>470.279</c:v>
                </c:pt>
                <c:pt idx="399">
                  <c:v>463.08300000000003</c:v>
                </c:pt>
                <c:pt idx="400">
                  <c:v>451.55500000000001</c:v>
                </c:pt>
                <c:pt idx="401">
                  <c:v>436.779</c:v>
                </c:pt>
                <c:pt idx="402">
                  <c:v>450.26</c:v>
                </c:pt>
                <c:pt idx="403">
                  <c:v>444.149</c:v>
                </c:pt>
                <c:pt idx="404">
                  <c:v>435.35899999999998</c:v>
                </c:pt>
                <c:pt idx="405">
                  <c:v>429.24599999999998</c:v>
                </c:pt>
                <c:pt idx="406">
                  <c:v>422.62</c:v>
                </c:pt>
                <c:pt idx="407">
                  <c:v>427.745</c:v>
                </c:pt>
                <c:pt idx="408">
                  <c:v>425.66699999999997</c:v>
                </c:pt>
                <c:pt idx="409">
                  <c:v>425.10199999999998</c:v>
                </c:pt>
                <c:pt idx="410">
                  <c:v>434.74099999999999</c:v>
                </c:pt>
                <c:pt idx="411">
                  <c:v>408.976</c:v>
                </c:pt>
                <c:pt idx="412">
                  <c:v>404.089</c:v>
                </c:pt>
                <c:pt idx="413">
                  <c:v>400.875</c:v>
                </c:pt>
                <c:pt idx="414">
                  <c:v>389.96600000000001</c:v>
                </c:pt>
                <c:pt idx="415">
                  <c:v>382.25200000000001</c:v>
                </c:pt>
                <c:pt idx="416">
                  <c:v>372.97300000000001</c:v>
                </c:pt>
                <c:pt idx="417">
                  <c:v>342.99299999999999</c:v>
                </c:pt>
                <c:pt idx="418">
                  <c:v>328.85399999999998</c:v>
                </c:pt>
                <c:pt idx="419">
                  <c:v>331.29700000000003</c:v>
                </c:pt>
                <c:pt idx="420">
                  <c:v>336.28</c:v>
                </c:pt>
                <c:pt idx="421">
                  <c:v>332.42399999999998</c:v>
                </c:pt>
                <c:pt idx="422">
                  <c:v>330.74799999999999</c:v>
                </c:pt>
                <c:pt idx="423">
                  <c:v>333.47899999999998</c:v>
                </c:pt>
                <c:pt idx="424">
                  <c:v>348.32400000000001</c:v>
                </c:pt>
                <c:pt idx="425">
                  <c:v>349.34100000000001</c:v>
                </c:pt>
                <c:pt idx="426">
                  <c:v>362.803</c:v>
                </c:pt>
                <c:pt idx="427">
                  <c:v>389.11399999999998</c:v>
                </c:pt>
                <c:pt idx="428">
                  <c:v>377.416</c:v>
                </c:pt>
                <c:pt idx="429">
                  <c:v>372.71300000000002</c:v>
                </c:pt>
                <c:pt idx="430">
                  <c:v>358.887</c:v>
                </c:pt>
                <c:pt idx="431">
                  <c:v>352.404</c:v>
                </c:pt>
                <c:pt idx="432">
                  <c:v>357.565</c:v>
                </c:pt>
                <c:pt idx="433">
                  <c:v>347.70699999999999</c:v>
                </c:pt>
                <c:pt idx="434">
                  <c:v>344.90800000000002</c:v>
                </c:pt>
                <c:pt idx="435">
                  <c:v>348.60500000000002</c:v>
                </c:pt>
                <c:pt idx="436">
                  <c:v>342.774</c:v>
                </c:pt>
                <c:pt idx="437">
                  <c:v>339.52100000000002</c:v>
                </c:pt>
                <c:pt idx="438">
                  <c:v>338.04500000000002</c:v>
                </c:pt>
                <c:pt idx="439">
                  <c:v>322.113</c:v>
                </c:pt>
                <c:pt idx="440">
                  <c:v>321.553</c:v>
                </c:pt>
                <c:pt idx="441">
                  <c:v>319.31799999999998</c:v>
                </c:pt>
                <c:pt idx="442">
                  <c:v>313.41899999999998</c:v>
                </c:pt>
                <c:pt idx="443">
                  <c:v>311.67899999999997</c:v>
                </c:pt>
                <c:pt idx="444">
                  <c:v>313.36500000000001</c:v>
                </c:pt>
                <c:pt idx="445">
                  <c:v>317.78300000000002</c:v>
                </c:pt>
                <c:pt idx="446">
                  <c:v>314.95400000000001</c:v>
                </c:pt>
                <c:pt idx="447">
                  <c:v>316.24</c:v>
                </c:pt>
                <c:pt idx="448">
                  <c:v>308.71600000000001</c:v>
                </c:pt>
                <c:pt idx="449">
                  <c:v>308.97300000000001</c:v>
                </c:pt>
                <c:pt idx="450">
                  <c:v>312.221</c:v>
                </c:pt>
                <c:pt idx="451">
                  <c:v>306.35000000000002</c:v>
                </c:pt>
                <c:pt idx="452">
                  <c:v>303.28300000000002</c:v>
                </c:pt>
                <c:pt idx="453">
                  <c:v>302.44900000000001</c:v>
                </c:pt>
                <c:pt idx="454">
                  <c:v>301.20600000000002</c:v>
                </c:pt>
                <c:pt idx="455">
                  <c:v>301.04700000000003</c:v>
                </c:pt>
                <c:pt idx="456">
                  <c:v>300.64299999999997</c:v>
                </c:pt>
                <c:pt idx="457">
                  <c:v>300.33</c:v>
                </c:pt>
                <c:pt idx="458">
                  <c:v>306.81299999999999</c:v>
                </c:pt>
                <c:pt idx="459">
                  <c:v>309.05399999999997</c:v>
                </c:pt>
                <c:pt idx="460">
                  <c:v>304.96899999999999</c:v>
                </c:pt>
                <c:pt idx="461">
                  <c:v>310.88499999999999</c:v>
                </c:pt>
                <c:pt idx="462">
                  <c:v>319.43</c:v>
                </c:pt>
                <c:pt idx="463">
                  <c:v>328.62200000000001</c:v>
                </c:pt>
                <c:pt idx="464">
                  <c:v>330.03699999999998</c:v>
                </c:pt>
                <c:pt idx="465">
                  <c:v>333.66199999999998</c:v>
                </c:pt>
                <c:pt idx="466">
                  <c:v>336.084</c:v>
                </c:pt>
                <c:pt idx="467">
                  <c:v>333.11099999999999</c:v>
                </c:pt>
                <c:pt idx="468">
                  <c:v>327.63299999999998</c:v>
                </c:pt>
                <c:pt idx="469">
                  <c:v>322.678</c:v>
                </c:pt>
                <c:pt idx="470">
                  <c:v>323.363</c:v>
                </c:pt>
                <c:pt idx="471">
                  <c:v>324.83199999999999</c:v>
                </c:pt>
                <c:pt idx="472">
                  <c:v>325.45400000000001</c:v>
                </c:pt>
                <c:pt idx="473">
                  <c:v>324.423</c:v>
                </c:pt>
                <c:pt idx="474">
                  <c:v>320.06599999999997</c:v>
                </c:pt>
                <c:pt idx="475">
                  <c:v>321.95400000000001</c:v>
                </c:pt>
                <c:pt idx="476">
                  <c:v>328.09199999999998</c:v>
                </c:pt>
                <c:pt idx="477">
                  <c:v>327.66800000000001</c:v>
                </c:pt>
                <c:pt idx="478">
                  <c:v>327.69499999999999</c:v>
                </c:pt>
                <c:pt idx="479">
                  <c:v>327.75200000000001</c:v>
                </c:pt>
                <c:pt idx="480">
                  <c:v>322.22300000000001</c:v>
                </c:pt>
                <c:pt idx="481">
                  <c:v>322.69299999999998</c:v>
                </c:pt>
                <c:pt idx="482">
                  <c:v>317.15800000000002</c:v>
                </c:pt>
                <c:pt idx="483">
                  <c:v>308.12400000000002</c:v>
                </c:pt>
                <c:pt idx="484">
                  <c:v>304.35199999999998</c:v>
                </c:pt>
                <c:pt idx="485">
                  <c:v>302.52800000000002</c:v>
                </c:pt>
                <c:pt idx="486">
                  <c:v>307.68700000000001</c:v>
                </c:pt>
                <c:pt idx="487">
                  <c:v>306.75299999999999</c:v>
                </c:pt>
                <c:pt idx="488">
                  <c:v>301.06700000000001</c:v>
                </c:pt>
                <c:pt idx="489">
                  <c:v>291.81799999999998</c:v>
                </c:pt>
                <c:pt idx="490">
                  <c:v>294.923</c:v>
                </c:pt>
                <c:pt idx="491">
                  <c:v>296.68700000000001</c:v>
                </c:pt>
                <c:pt idx="492">
                  <c:v>293.06200000000001</c:v>
                </c:pt>
                <c:pt idx="493">
                  <c:v>291.94</c:v>
                </c:pt>
                <c:pt idx="494">
                  <c:v>311.745</c:v>
                </c:pt>
                <c:pt idx="495">
                  <c:v>312.33600000000001</c:v>
                </c:pt>
                <c:pt idx="496">
                  <c:v>313.65600000000001</c:v>
                </c:pt>
                <c:pt idx="497">
                  <c:v>315.84199999999998</c:v>
                </c:pt>
                <c:pt idx="498">
                  <c:v>311.85000000000002</c:v>
                </c:pt>
                <c:pt idx="499">
                  <c:v>309.26100000000002</c:v>
                </c:pt>
                <c:pt idx="500">
                  <c:v>307.565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DF-45BC-A043-78E2335CB187}"/>
            </c:ext>
          </c:extLst>
        </c:ser>
        <c:ser>
          <c:idx val="5"/>
          <c:order val="5"/>
          <c:tx>
            <c:strRef>
              <c:f>vw!$B$37</c:f>
              <c:strCache>
                <c:ptCount val="1"/>
                <c:pt idx="0">
                  <c:v>VW 5 1/8 PERP nc-23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vw!$F$37:$SU$37</c:f>
              <c:numCache>
                <c:formatCode>0</c:formatCode>
                <c:ptCount val="510"/>
                <c:pt idx="0">
                  <c:v>352.95499999999998</c:v>
                </c:pt>
                <c:pt idx="1">
                  <c:v>351.25</c:v>
                </c:pt>
                <c:pt idx="2">
                  <c:v>351.59300000000002</c:v>
                </c:pt>
                <c:pt idx="3">
                  <c:v>355.21300000000002</c:v>
                </c:pt>
                <c:pt idx="4">
                  <c:v>357.69900000000001</c:v>
                </c:pt>
                <c:pt idx="5">
                  <c:v>355.41800000000001</c:v>
                </c:pt>
                <c:pt idx="6">
                  <c:v>355.11399999999998</c:v>
                </c:pt>
                <c:pt idx="7">
                  <c:v>349.89800000000002</c:v>
                </c:pt>
                <c:pt idx="8">
                  <c:v>344.87599999999998</c:v>
                </c:pt>
                <c:pt idx="9">
                  <c:v>351.06</c:v>
                </c:pt>
                <c:pt idx="10">
                  <c:v>340.14100000000002</c:v>
                </c:pt>
                <c:pt idx="11">
                  <c:v>339.53</c:v>
                </c:pt>
                <c:pt idx="12">
                  <c:v>322.75099999999998</c:v>
                </c:pt>
                <c:pt idx="13">
                  <c:v>307.74900000000002</c:v>
                </c:pt>
                <c:pt idx="14">
                  <c:v>330.92399999999998</c:v>
                </c:pt>
                <c:pt idx="15">
                  <c:v>324.608</c:v>
                </c:pt>
                <c:pt idx="16">
                  <c:v>329.77699999999999</c:v>
                </c:pt>
                <c:pt idx="17">
                  <c:v>307.77</c:v>
                </c:pt>
                <c:pt idx="18">
                  <c:v>275.69799999999998</c:v>
                </c:pt>
                <c:pt idx="19">
                  <c:v>246.36500000000001</c:v>
                </c:pt>
                <c:pt idx="20">
                  <c:v>261.88</c:v>
                </c:pt>
                <c:pt idx="21">
                  <c:v>321.24400000000003</c:v>
                </c:pt>
                <c:pt idx="22">
                  <c:v>335.85500000000002</c:v>
                </c:pt>
                <c:pt idx="23">
                  <c:v>363.31200000000001</c:v>
                </c:pt>
                <c:pt idx="24">
                  <c:v>367.91899999999998</c:v>
                </c:pt>
                <c:pt idx="25">
                  <c:v>361.24</c:v>
                </c:pt>
                <c:pt idx="26">
                  <c:v>349.75599999999997</c:v>
                </c:pt>
                <c:pt idx="27">
                  <c:v>348.09800000000001</c:v>
                </c:pt>
                <c:pt idx="28">
                  <c:v>369.63600000000002</c:v>
                </c:pt>
                <c:pt idx="29">
                  <c:v>386.84399999999999</c:v>
                </c:pt>
                <c:pt idx="30">
                  <c:v>388.35599999999999</c:v>
                </c:pt>
                <c:pt idx="31">
                  <c:v>389.089</c:v>
                </c:pt>
                <c:pt idx="32">
                  <c:v>398.54599999999999</c:v>
                </c:pt>
                <c:pt idx="33">
                  <c:v>408.59800000000001</c:v>
                </c:pt>
                <c:pt idx="34">
                  <c:v>439.57600000000002</c:v>
                </c:pt>
                <c:pt idx="35">
                  <c:v>458.33499999999998</c:v>
                </c:pt>
                <c:pt idx="36">
                  <c:v>456.05900000000003</c:v>
                </c:pt>
                <c:pt idx="37">
                  <c:v>444.33600000000001</c:v>
                </c:pt>
                <c:pt idx="38">
                  <c:v>446.16</c:v>
                </c:pt>
                <c:pt idx="39">
                  <c:v>448.06400000000002</c:v>
                </c:pt>
                <c:pt idx="40">
                  <c:v>456.13600000000002</c:v>
                </c:pt>
                <c:pt idx="41">
                  <c:v>462.839</c:v>
                </c:pt>
                <c:pt idx="42">
                  <c:v>477.95400000000001</c:v>
                </c:pt>
                <c:pt idx="43">
                  <c:v>487.774</c:v>
                </c:pt>
                <c:pt idx="44">
                  <c:v>493.91899999999998</c:v>
                </c:pt>
                <c:pt idx="45">
                  <c:v>451.36500000000001</c:v>
                </c:pt>
                <c:pt idx="46">
                  <c:v>436.14400000000001</c:v>
                </c:pt>
                <c:pt idx="47">
                  <c:v>415.24700000000001</c:v>
                </c:pt>
                <c:pt idx="48">
                  <c:v>397.84500000000003</c:v>
                </c:pt>
                <c:pt idx="49">
                  <c:v>424.88799999999998</c:v>
                </c:pt>
                <c:pt idx="50">
                  <c:v>435.84899999999999</c:v>
                </c:pt>
                <c:pt idx="51">
                  <c:v>496.83199999999999</c:v>
                </c:pt>
                <c:pt idx="52">
                  <c:v>505.43700000000001</c:v>
                </c:pt>
                <c:pt idx="53">
                  <c:v>489.48</c:v>
                </c:pt>
                <c:pt idx="54">
                  <c:v>469.85199999999998</c:v>
                </c:pt>
                <c:pt idx="55">
                  <c:v>455.99900000000002</c:v>
                </c:pt>
                <c:pt idx="56">
                  <c:v>410.18299999999999</c:v>
                </c:pt>
                <c:pt idx="57">
                  <c:v>383.43400000000003</c:v>
                </c:pt>
                <c:pt idx="58">
                  <c:v>444.99099999999999</c:v>
                </c:pt>
                <c:pt idx="59">
                  <c:v>512.62099999999998</c:v>
                </c:pt>
                <c:pt idx="60">
                  <c:v>530.42600000000004</c:v>
                </c:pt>
                <c:pt idx="61">
                  <c:v>582.51400000000001</c:v>
                </c:pt>
                <c:pt idx="62">
                  <c:v>589.95899999999995</c:v>
                </c:pt>
                <c:pt idx="63">
                  <c:v>579.13099999999997</c:v>
                </c:pt>
                <c:pt idx="64">
                  <c:v>569.64400000000001</c:v>
                </c:pt>
                <c:pt idx="65">
                  <c:v>566.02700000000004</c:v>
                </c:pt>
                <c:pt idx="66">
                  <c:v>570.15899999999999</c:v>
                </c:pt>
                <c:pt idx="67">
                  <c:v>520.62699999999995</c:v>
                </c:pt>
                <c:pt idx="68">
                  <c:v>486.48899999999998</c:v>
                </c:pt>
                <c:pt idx="69">
                  <c:v>486.791</c:v>
                </c:pt>
                <c:pt idx="70">
                  <c:v>616.89200000000005</c:v>
                </c:pt>
                <c:pt idx="71">
                  <c:v>669.81100000000004</c:v>
                </c:pt>
                <c:pt idx="72">
                  <c:v>641.18100000000004</c:v>
                </c:pt>
                <c:pt idx="73">
                  <c:v>740.18600000000004</c:v>
                </c:pt>
                <c:pt idx="74">
                  <c:v>754.99599999999998</c:v>
                </c:pt>
                <c:pt idx="75">
                  <c:v>642.34500000000003</c:v>
                </c:pt>
                <c:pt idx="76">
                  <c:v>525.779</c:v>
                </c:pt>
                <c:pt idx="77">
                  <c:v>435.154</c:v>
                </c:pt>
                <c:pt idx="78">
                  <c:v>416.62799999999999</c:v>
                </c:pt>
                <c:pt idx="79">
                  <c:v>321.851</c:v>
                </c:pt>
                <c:pt idx="80">
                  <c:v>308.89100000000002</c:v>
                </c:pt>
                <c:pt idx="81">
                  <c:v>323.60500000000002</c:v>
                </c:pt>
                <c:pt idx="82">
                  <c:v>273.40300000000002</c:v>
                </c:pt>
                <c:pt idx="83">
                  <c:v>241.86500000000001</c:v>
                </c:pt>
                <c:pt idx="84">
                  <c:v>227.154</c:v>
                </c:pt>
                <c:pt idx="85">
                  <c:v>236.887</c:v>
                </c:pt>
                <c:pt idx="86">
                  <c:v>271.63400000000001</c:v>
                </c:pt>
                <c:pt idx="87">
                  <c:v>268.56799999999998</c:v>
                </c:pt>
                <c:pt idx="88">
                  <c:v>234.36099999999999</c:v>
                </c:pt>
                <c:pt idx="89">
                  <c:v>213.816</c:v>
                </c:pt>
                <c:pt idx="90">
                  <c:v>206.124</c:v>
                </c:pt>
                <c:pt idx="91">
                  <c:v>196.161</c:v>
                </c:pt>
                <c:pt idx="92">
                  <c:v>171.87899999999999</c:v>
                </c:pt>
                <c:pt idx="93">
                  <c:v>172.91499999999999</c:v>
                </c:pt>
                <c:pt idx="94">
                  <c:v>174.97200000000001</c:v>
                </c:pt>
                <c:pt idx="95">
                  <c:v>178.048</c:v>
                </c:pt>
                <c:pt idx="96">
                  <c:v>177.40700000000001</c:v>
                </c:pt>
                <c:pt idx="97">
                  <c:v>179.60599999999999</c:v>
                </c:pt>
                <c:pt idx="98">
                  <c:v>179.73</c:v>
                </c:pt>
                <c:pt idx="99">
                  <c:v>179.55099999999999</c:v>
                </c:pt>
                <c:pt idx="100">
                  <c:v>181.40899999999999</c:v>
                </c:pt>
                <c:pt idx="101">
                  <c:v>181.595</c:v>
                </c:pt>
                <c:pt idx="102">
                  <c:v>177.74700000000001</c:v>
                </c:pt>
                <c:pt idx="103">
                  <c:v>176.375</c:v>
                </c:pt>
                <c:pt idx="104">
                  <c:v>181.05699999999999</c:v>
                </c:pt>
                <c:pt idx="105">
                  <c:v>187.80500000000001</c:v>
                </c:pt>
                <c:pt idx="106">
                  <c:v>195.57400000000001</c:v>
                </c:pt>
                <c:pt idx="107">
                  <c:v>195.42099999999999</c:v>
                </c:pt>
                <c:pt idx="108">
                  <c:v>193.578</c:v>
                </c:pt>
                <c:pt idx="109">
                  <c:v>186.21700000000001</c:v>
                </c:pt>
                <c:pt idx="110">
                  <c:v>187.17599999999999</c:v>
                </c:pt>
                <c:pt idx="111">
                  <c:v>191.167</c:v>
                </c:pt>
                <c:pt idx="112">
                  <c:v>176.995</c:v>
                </c:pt>
                <c:pt idx="113">
                  <c:v>173.32499999999999</c:v>
                </c:pt>
                <c:pt idx="114">
                  <c:v>168.827</c:v>
                </c:pt>
                <c:pt idx="115">
                  <c:v>168.179</c:v>
                </c:pt>
                <c:pt idx="116">
                  <c:v>165.607</c:v>
                </c:pt>
                <c:pt idx="117">
                  <c:v>167.37200000000001</c:v>
                </c:pt>
                <c:pt idx="118">
                  <c:v>172.40799999999999</c:v>
                </c:pt>
                <c:pt idx="119">
                  <c:v>175.88499999999999</c:v>
                </c:pt>
                <c:pt idx="120">
                  <c:v>172.66200000000001</c:v>
                </c:pt>
                <c:pt idx="121">
                  <c:v>171.779</c:v>
                </c:pt>
                <c:pt idx="122">
                  <c:v>171.83099999999999</c:v>
                </c:pt>
                <c:pt idx="123">
                  <c:v>172.66399999999999</c:v>
                </c:pt>
                <c:pt idx="124">
                  <c:v>178.03899999999999</c:v>
                </c:pt>
                <c:pt idx="125">
                  <c:v>166.673</c:v>
                </c:pt>
                <c:pt idx="126">
                  <c:v>159.405</c:v>
                </c:pt>
                <c:pt idx="127">
                  <c:v>154.97800000000001</c:v>
                </c:pt>
                <c:pt idx="128">
                  <c:v>146.78899999999999</c:v>
                </c:pt>
                <c:pt idx="129">
                  <c:v>144.78700000000001</c:v>
                </c:pt>
                <c:pt idx="130">
                  <c:v>144.40199999999999</c:v>
                </c:pt>
                <c:pt idx="131">
                  <c:v>147.59200000000001</c:v>
                </c:pt>
                <c:pt idx="132">
                  <c:v>147.84700000000001</c:v>
                </c:pt>
                <c:pt idx="133">
                  <c:v>149.20400000000001</c:v>
                </c:pt>
                <c:pt idx="134">
                  <c:v>149.86600000000001</c:v>
                </c:pt>
                <c:pt idx="135">
                  <c:v>150.441</c:v>
                </c:pt>
                <c:pt idx="136">
                  <c:v>152.167</c:v>
                </c:pt>
                <c:pt idx="137">
                  <c:v>153.89699999999999</c:v>
                </c:pt>
                <c:pt idx="138">
                  <c:v>154.041</c:v>
                </c:pt>
                <c:pt idx="139">
                  <c:v>154.62700000000001</c:v>
                </c:pt>
                <c:pt idx="140">
                  <c:v>159.69999999999999</c:v>
                </c:pt>
                <c:pt idx="141">
                  <c:v>158.715</c:v>
                </c:pt>
                <c:pt idx="142">
                  <c:v>156.56299999999999</c:v>
                </c:pt>
                <c:pt idx="143">
                  <c:v>158.16999999999999</c:v>
                </c:pt>
                <c:pt idx="144">
                  <c:v>169.31200000000001</c:v>
                </c:pt>
                <c:pt idx="145">
                  <c:v>174.303</c:v>
                </c:pt>
                <c:pt idx="146">
                  <c:v>182.51300000000001</c:v>
                </c:pt>
                <c:pt idx="147">
                  <c:v>183.94499999999999</c:v>
                </c:pt>
                <c:pt idx="148">
                  <c:v>175.62200000000001</c:v>
                </c:pt>
                <c:pt idx="149">
                  <c:v>177.953</c:v>
                </c:pt>
                <c:pt idx="150">
                  <c:v>179.18700000000001</c:v>
                </c:pt>
                <c:pt idx="151">
                  <c:v>177.93899999999999</c:v>
                </c:pt>
                <c:pt idx="152">
                  <c:v>177.93899999999999</c:v>
                </c:pt>
                <c:pt idx="153">
                  <c:v>185.64099999999999</c:v>
                </c:pt>
                <c:pt idx="154">
                  <c:v>199.55099999999999</c:v>
                </c:pt>
                <c:pt idx="155">
                  <c:v>203.10900000000001</c:v>
                </c:pt>
                <c:pt idx="156">
                  <c:v>204.03100000000001</c:v>
                </c:pt>
                <c:pt idx="157">
                  <c:v>200.16499999999999</c:v>
                </c:pt>
                <c:pt idx="158">
                  <c:v>199.90700000000001</c:v>
                </c:pt>
                <c:pt idx="159">
                  <c:v>199.666</c:v>
                </c:pt>
                <c:pt idx="160">
                  <c:v>202.203</c:v>
                </c:pt>
                <c:pt idx="161">
                  <c:v>201.477</c:v>
                </c:pt>
                <c:pt idx="162">
                  <c:v>198.077</c:v>
                </c:pt>
                <c:pt idx="163">
                  <c:v>198.54900000000001</c:v>
                </c:pt>
                <c:pt idx="164">
                  <c:v>192.22300000000001</c:v>
                </c:pt>
                <c:pt idx="165">
                  <c:v>189.32</c:v>
                </c:pt>
                <c:pt idx="166">
                  <c:v>187.43199999999999</c:v>
                </c:pt>
                <c:pt idx="167">
                  <c:v>185.87200000000001</c:v>
                </c:pt>
                <c:pt idx="168">
                  <c:v>195.39</c:v>
                </c:pt>
                <c:pt idx="169">
                  <c:v>205.40299999999999</c:v>
                </c:pt>
                <c:pt idx="170">
                  <c:v>206.78399999999999</c:v>
                </c:pt>
                <c:pt idx="171">
                  <c:v>203.58</c:v>
                </c:pt>
                <c:pt idx="172">
                  <c:v>196.23</c:v>
                </c:pt>
                <c:pt idx="173">
                  <c:v>191.48</c:v>
                </c:pt>
                <c:pt idx="174">
                  <c:v>194.02</c:v>
                </c:pt>
                <c:pt idx="175">
                  <c:v>198.37</c:v>
                </c:pt>
                <c:pt idx="176">
                  <c:v>201.405</c:v>
                </c:pt>
                <c:pt idx="177">
                  <c:v>202.154</c:v>
                </c:pt>
                <c:pt idx="178">
                  <c:v>205.32</c:v>
                </c:pt>
                <c:pt idx="179">
                  <c:v>212.59299999999999</c:v>
                </c:pt>
                <c:pt idx="180">
                  <c:v>213.40299999999999</c:v>
                </c:pt>
                <c:pt idx="181">
                  <c:v>218.35900000000001</c:v>
                </c:pt>
                <c:pt idx="182">
                  <c:v>222.929</c:v>
                </c:pt>
                <c:pt idx="183">
                  <c:v>226.31899999999999</c:v>
                </c:pt>
                <c:pt idx="184">
                  <c:v>227.02199999999999</c:v>
                </c:pt>
                <c:pt idx="185">
                  <c:v>234.56899999999999</c:v>
                </c:pt>
                <c:pt idx="186">
                  <c:v>238.39699999999999</c:v>
                </c:pt>
                <c:pt idx="187">
                  <c:v>237.399</c:v>
                </c:pt>
                <c:pt idx="188">
                  <c:v>228.69300000000001</c:v>
                </c:pt>
                <c:pt idx="189">
                  <c:v>228.44900000000001</c:v>
                </c:pt>
                <c:pt idx="190">
                  <c:v>228.00700000000001</c:v>
                </c:pt>
                <c:pt idx="191">
                  <c:v>222.821</c:v>
                </c:pt>
                <c:pt idx="192">
                  <c:v>214.93299999999999</c:v>
                </c:pt>
                <c:pt idx="193">
                  <c:v>218.149</c:v>
                </c:pt>
                <c:pt idx="194">
                  <c:v>219.114</c:v>
                </c:pt>
                <c:pt idx="195">
                  <c:v>222.46</c:v>
                </c:pt>
                <c:pt idx="196">
                  <c:v>225.239</c:v>
                </c:pt>
                <c:pt idx="197">
                  <c:v>221.33199999999999</c:v>
                </c:pt>
                <c:pt idx="198">
                  <c:v>221.51499999999999</c:v>
                </c:pt>
                <c:pt idx="199">
                  <c:v>217.38499999999999</c:v>
                </c:pt>
                <c:pt idx="200">
                  <c:v>225.994</c:v>
                </c:pt>
                <c:pt idx="201">
                  <c:v>224.434</c:v>
                </c:pt>
                <c:pt idx="202">
                  <c:v>214.42500000000001</c:v>
                </c:pt>
                <c:pt idx="203">
                  <c:v>208.43600000000001</c:v>
                </c:pt>
                <c:pt idx="204">
                  <c:v>203.441</c:v>
                </c:pt>
                <c:pt idx="205">
                  <c:v>203.52600000000001</c:v>
                </c:pt>
                <c:pt idx="206">
                  <c:v>236.83500000000001</c:v>
                </c:pt>
                <c:pt idx="207">
                  <c:v>233.55500000000001</c:v>
                </c:pt>
                <c:pt idx="208">
                  <c:v>226.12299999999999</c:v>
                </c:pt>
                <c:pt idx="209">
                  <c:v>223.624</c:v>
                </c:pt>
                <c:pt idx="210">
                  <c:v>219.93100000000001</c:v>
                </c:pt>
                <c:pt idx="211">
                  <c:v>229.607</c:v>
                </c:pt>
                <c:pt idx="212">
                  <c:v>233.02799999999999</c:v>
                </c:pt>
                <c:pt idx="213">
                  <c:v>229.02799999999999</c:v>
                </c:pt>
                <c:pt idx="214">
                  <c:v>228.76</c:v>
                </c:pt>
                <c:pt idx="215">
                  <c:v>231.54300000000001</c:v>
                </c:pt>
                <c:pt idx="216">
                  <c:v>234.911</c:v>
                </c:pt>
                <c:pt idx="217">
                  <c:v>229.971</c:v>
                </c:pt>
                <c:pt idx="218">
                  <c:v>229.304</c:v>
                </c:pt>
                <c:pt idx="219">
                  <c:v>228.5</c:v>
                </c:pt>
                <c:pt idx="220">
                  <c:v>225.82</c:v>
                </c:pt>
                <c:pt idx="221">
                  <c:v>237.077</c:v>
                </c:pt>
                <c:pt idx="222">
                  <c:v>247.649</c:v>
                </c:pt>
                <c:pt idx="223">
                  <c:v>253.85599999999999</c:v>
                </c:pt>
                <c:pt idx="224">
                  <c:v>271.08100000000002</c:v>
                </c:pt>
                <c:pt idx="225">
                  <c:v>278.245</c:v>
                </c:pt>
                <c:pt idx="226">
                  <c:v>259.77199999999999</c:v>
                </c:pt>
                <c:pt idx="227">
                  <c:v>248.16499999999999</c:v>
                </c:pt>
                <c:pt idx="228">
                  <c:v>241.191</c:v>
                </c:pt>
                <c:pt idx="229">
                  <c:v>247.01400000000001</c:v>
                </c:pt>
                <c:pt idx="230">
                  <c:v>249.58500000000001</c:v>
                </c:pt>
                <c:pt idx="231">
                  <c:v>258.334</c:v>
                </c:pt>
                <c:pt idx="232">
                  <c:v>263.012</c:v>
                </c:pt>
                <c:pt idx="233">
                  <c:v>277.19299999999998</c:v>
                </c:pt>
                <c:pt idx="234">
                  <c:v>262.10700000000003</c:v>
                </c:pt>
                <c:pt idx="235">
                  <c:v>248.982</c:v>
                </c:pt>
                <c:pt idx="236">
                  <c:v>247.36799999999999</c:v>
                </c:pt>
                <c:pt idx="237">
                  <c:v>245.792</c:v>
                </c:pt>
                <c:pt idx="238">
                  <c:v>225.84200000000001</c:v>
                </c:pt>
                <c:pt idx="239">
                  <c:v>222.797</c:v>
                </c:pt>
                <c:pt idx="240">
                  <c:v>221.09299999999999</c:v>
                </c:pt>
                <c:pt idx="241">
                  <c:v>234.572</c:v>
                </c:pt>
                <c:pt idx="242">
                  <c:v>244.83099999999999</c:v>
                </c:pt>
                <c:pt idx="243">
                  <c:v>251.53399999999999</c:v>
                </c:pt>
                <c:pt idx="244">
                  <c:v>251.40600000000001</c:v>
                </c:pt>
                <c:pt idx="245">
                  <c:v>252.28800000000001</c:v>
                </c:pt>
                <c:pt idx="246">
                  <c:v>236.69</c:v>
                </c:pt>
                <c:pt idx="247">
                  <c:v>222.91399999999999</c:v>
                </c:pt>
                <c:pt idx="248">
                  <c:v>223.41900000000001</c:v>
                </c:pt>
                <c:pt idx="249">
                  <c:v>222.59299999999999</c:v>
                </c:pt>
                <c:pt idx="250">
                  <c:v>223.03200000000001</c:v>
                </c:pt>
                <c:pt idx="251">
                  <c:v>234.595</c:v>
                </c:pt>
                <c:pt idx="252">
                  <c:v>241.16900000000001</c:v>
                </c:pt>
                <c:pt idx="253">
                  <c:v>230.87700000000001</c:v>
                </c:pt>
                <c:pt idx="254">
                  <c:v>214.72200000000001</c:v>
                </c:pt>
                <c:pt idx="255">
                  <c:v>212.703</c:v>
                </c:pt>
                <c:pt idx="256">
                  <c:v>218.24799999999999</c:v>
                </c:pt>
                <c:pt idx="257">
                  <c:v>220.75899999999999</c:v>
                </c:pt>
                <c:pt idx="258">
                  <c:v>221.24100000000001</c:v>
                </c:pt>
                <c:pt idx="259">
                  <c:v>233.58199999999999</c:v>
                </c:pt>
                <c:pt idx="260">
                  <c:v>239.33799999999999</c:v>
                </c:pt>
                <c:pt idx="261">
                  <c:v>240.86</c:v>
                </c:pt>
                <c:pt idx="262">
                  <c:v>240.50800000000001</c:v>
                </c:pt>
                <c:pt idx="263">
                  <c:v>233.76300000000001</c:v>
                </c:pt>
                <c:pt idx="264">
                  <c:v>229.04599999999999</c:v>
                </c:pt>
                <c:pt idx="265">
                  <c:v>220.83500000000001</c:v>
                </c:pt>
                <c:pt idx="266">
                  <c:v>227.214</c:v>
                </c:pt>
                <c:pt idx="267">
                  <c:v>243.31</c:v>
                </c:pt>
                <c:pt idx="268">
                  <c:v>262.23599999999999</c:v>
                </c:pt>
                <c:pt idx="269">
                  <c:v>264.55700000000002</c:v>
                </c:pt>
                <c:pt idx="270">
                  <c:v>264.31700000000001</c:v>
                </c:pt>
                <c:pt idx="271">
                  <c:v>263.43200000000002</c:v>
                </c:pt>
                <c:pt idx="272">
                  <c:v>249.03700000000001</c:v>
                </c:pt>
                <c:pt idx="273">
                  <c:v>257.44799999999998</c:v>
                </c:pt>
                <c:pt idx="274">
                  <c:v>264.26299999999998</c:v>
                </c:pt>
                <c:pt idx="275">
                  <c:v>264.34500000000003</c:v>
                </c:pt>
                <c:pt idx="276">
                  <c:v>272.24599999999998</c:v>
                </c:pt>
                <c:pt idx="277">
                  <c:v>278.59500000000003</c:v>
                </c:pt>
                <c:pt idx="278">
                  <c:v>295.31099999999998</c:v>
                </c:pt>
                <c:pt idx="279">
                  <c:v>292.65600000000001</c:v>
                </c:pt>
                <c:pt idx="280">
                  <c:v>283.89299999999997</c:v>
                </c:pt>
                <c:pt idx="281">
                  <c:v>287.51400000000001</c:v>
                </c:pt>
                <c:pt idx="282">
                  <c:v>283.78800000000001</c:v>
                </c:pt>
                <c:pt idx="283">
                  <c:v>287.62</c:v>
                </c:pt>
                <c:pt idx="284">
                  <c:v>285.60000000000002</c:v>
                </c:pt>
                <c:pt idx="285">
                  <c:v>286.45400000000001</c:v>
                </c:pt>
                <c:pt idx="286">
                  <c:v>270.02499999999998</c:v>
                </c:pt>
                <c:pt idx="287">
                  <c:v>261.65100000000001</c:v>
                </c:pt>
                <c:pt idx="288">
                  <c:v>255.06100000000001</c:v>
                </c:pt>
                <c:pt idx="289">
                  <c:v>253.52699999999999</c:v>
                </c:pt>
                <c:pt idx="290">
                  <c:v>251.59800000000001</c:v>
                </c:pt>
                <c:pt idx="291">
                  <c:v>261.77499999999998</c:v>
                </c:pt>
                <c:pt idx="292">
                  <c:v>265.68200000000002</c:v>
                </c:pt>
                <c:pt idx="293">
                  <c:v>266.51400000000001</c:v>
                </c:pt>
                <c:pt idx="294">
                  <c:v>259.58300000000003</c:v>
                </c:pt>
                <c:pt idx="295">
                  <c:v>265.94799999999998</c:v>
                </c:pt>
                <c:pt idx="296">
                  <c:v>259.96199999999999</c:v>
                </c:pt>
                <c:pt idx="297">
                  <c:v>247.72200000000001</c:v>
                </c:pt>
                <c:pt idx="298">
                  <c:v>231.92500000000001</c:v>
                </c:pt>
                <c:pt idx="299">
                  <c:v>230.976</c:v>
                </c:pt>
                <c:pt idx="300">
                  <c:v>229.81299999999999</c:v>
                </c:pt>
                <c:pt idx="301">
                  <c:v>239.41300000000001</c:v>
                </c:pt>
                <c:pt idx="302">
                  <c:v>240.32400000000001</c:v>
                </c:pt>
                <c:pt idx="303">
                  <c:v>241.71199999999999</c:v>
                </c:pt>
                <c:pt idx="304">
                  <c:v>256.185</c:v>
                </c:pt>
                <c:pt idx="305">
                  <c:v>235.23599999999999</c:v>
                </c:pt>
                <c:pt idx="306">
                  <c:v>235.292</c:v>
                </c:pt>
                <c:pt idx="307">
                  <c:v>236.42500000000001</c:v>
                </c:pt>
                <c:pt idx="308">
                  <c:v>235.29900000000001</c:v>
                </c:pt>
                <c:pt idx="309">
                  <c:v>234.523</c:v>
                </c:pt>
                <c:pt idx="310">
                  <c:v>235.761</c:v>
                </c:pt>
                <c:pt idx="311">
                  <c:v>240.923</c:v>
                </c:pt>
                <c:pt idx="312">
                  <c:v>254.738</c:v>
                </c:pt>
                <c:pt idx="313">
                  <c:v>262.76400000000001</c:v>
                </c:pt>
                <c:pt idx="314">
                  <c:v>262.49900000000002</c:v>
                </c:pt>
                <c:pt idx="315">
                  <c:v>263.05700000000002</c:v>
                </c:pt>
                <c:pt idx="316">
                  <c:v>253.29599999999999</c:v>
                </c:pt>
                <c:pt idx="317">
                  <c:v>250.92699999999999</c:v>
                </c:pt>
                <c:pt idx="318">
                  <c:v>248.37100000000001</c:v>
                </c:pt>
                <c:pt idx="319">
                  <c:v>254.02099999999999</c:v>
                </c:pt>
                <c:pt idx="320">
                  <c:v>258.29599999999999</c:v>
                </c:pt>
                <c:pt idx="321">
                  <c:v>273.81700000000001</c:v>
                </c:pt>
                <c:pt idx="322">
                  <c:v>278.18299999999999</c:v>
                </c:pt>
                <c:pt idx="323">
                  <c:v>282.7</c:v>
                </c:pt>
                <c:pt idx="324">
                  <c:v>285.28899999999999</c:v>
                </c:pt>
                <c:pt idx="325">
                  <c:v>295.57400000000001</c:v>
                </c:pt>
                <c:pt idx="326">
                  <c:v>289.63499999999999</c:v>
                </c:pt>
                <c:pt idx="327">
                  <c:v>287.50099999999998</c:v>
                </c:pt>
                <c:pt idx="328">
                  <c:v>280.93799999999999</c:v>
                </c:pt>
                <c:pt idx="329">
                  <c:v>270.39299999999997</c:v>
                </c:pt>
                <c:pt idx="330">
                  <c:v>280.05</c:v>
                </c:pt>
                <c:pt idx="331">
                  <c:v>282.27699999999999</c:v>
                </c:pt>
                <c:pt idx="332">
                  <c:v>274.10500000000002</c:v>
                </c:pt>
                <c:pt idx="333">
                  <c:v>286.44799999999998</c:v>
                </c:pt>
                <c:pt idx="334">
                  <c:v>296.82799999999997</c:v>
                </c:pt>
                <c:pt idx="335">
                  <c:v>310.577</c:v>
                </c:pt>
                <c:pt idx="336">
                  <c:v>313.40499999999997</c:v>
                </c:pt>
                <c:pt idx="337">
                  <c:v>309.642</c:v>
                </c:pt>
                <c:pt idx="338">
                  <c:v>299.59300000000002</c:v>
                </c:pt>
                <c:pt idx="339">
                  <c:v>293.26900000000001</c:v>
                </c:pt>
                <c:pt idx="340">
                  <c:v>297.92099999999999</c:v>
                </c:pt>
                <c:pt idx="341">
                  <c:v>298.58999999999997</c:v>
                </c:pt>
                <c:pt idx="342">
                  <c:v>295.18</c:v>
                </c:pt>
                <c:pt idx="343">
                  <c:v>298.988</c:v>
                </c:pt>
                <c:pt idx="344">
                  <c:v>307.36599999999999</c:v>
                </c:pt>
                <c:pt idx="345">
                  <c:v>316.85599999999999</c:v>
                </c:pt>
                <c:pt idx="346">
                  <c:v>330.96899999999999</c:v>
                </c:pt>
                <c:pt idx="347">
                  <c:v>327.488</c:v>
                </c:pt>
                <c:pt idx="348">
                  <c:v>322.00599999999997</c:v>
                </c:pt>
                <c:pt idx="349">
                  <c:v>321.15499999999997</c:v>
                </c:pt>
                <c:pt idx="350">
                  <c:v>325.34800000000001</c:v>
                </c:pt>
                <c:pt idx="351">
                  <c:v>328.18599999999998</c:v>
                </c:pt>
                <c:pt idx="352">
                  <c:v>318.858</c:v>
                </c:pt>
                <c:pt idx="353">
                  <c:v>315.63299999999998</c:v>
                </c:pt>
                <c:pt idx="354">
                  <c:v>326.48599999999999</c:v>
                </c:pt>
                <c:pt idx="355">
                  <c:v>344.49900000000002</c:v>
                </c:pt>
                <c:pt idx="356">
                  <c:v>345.64299999999997</c:v>
                </c:pt>
                <c:pt idx="357">
                  <c:v>328.15899999999999</c:v>
                </c:pt>
                <c:pt idx="358">
                  <c:v>308.32900000000001</c:v>
                </c:pt>
                <c:pt idx="359">
                  <c:v>309.315</c:v>
                </c:pt>
                <c:pt idx="360">
                  <c:v>319.19400000000002</c:v>
                </c:pt>
                <c:pt idx="361">
                  <c:v>319.62400000000002</c:v>
                </c:pt>
                <c:pt idx="362">
                  <c:v>320.92500000000001</c:v>
                </c:pt>
                <c:pt idx="363">
                  <c:v>335.91</c:v>
                </c:pt>
                <c:pt idx="364">
                  <c:v>335.42500000000001</c:v>
                </c:pt>
                <c:pt idx="365">
                  <c:v>331.72699999999998</c:v>
                </c:pt>
                <c:pt idx="366">
                  <c:v>331.28</c:v>
                </c:pt>
                <c:pt idx="367">
                  <c:v>336.59800000000001</c:v>
                </c:pt>
                <c:pt idx="368">
                  <c:v>334.66500000000002</c:v>
                </c:pt>
                <c:pt idx="369">
                  <c:v>332.95499999999998</c:v>
                </c:pt>
                <c:pt idx="370">
                  <c:v>325.67500000000001</c:v>
                </c:pt>
                <c:pt idx="371">
                  <c:v>334.505</c:v>
                </c:pt>
                <c:pt idx="372">
                  <c:v>363.11900000000003</c:v>
                </c:pt>
                <c:pt idx="373">
                  <c:v>361.13</c:v>
                </c:pt>
                <c:pt idx="374">
                  <c:v>393.13499999999999</c:v>
                </c:pt>
                <c:pt idx="375">
                  <c:v>396.41899999999998</c:v>
                </c:pt>
                <c:pt idx="376">
                  <c:v>382.83</c:v>
                </c:pt>
                <c:pt idx="377">
                  <c:v>391.72399999999999</c:v>
                </c:pt>
                <c:pt idx="378">
                  <c:v>386.35</c:v>
                </c:pt>
                <c:pt idx="379">
                  <c:v>420.298</c:v>
                </c:pt>
                <c:pt idx="380">
                  <c:v>433.54199999999997</c:v>
                </c:pt>
                <c:pt idx="381">
                  <c:v>436.57299999999998</c:v>
                </c:pt>
                <c:pt idx="382">
                  <c:v>438.88200000000001</c:v>
                </c:pt>
                <c:pt idx="383">
                  <c:v>422.22699999999998</c:v>
                </c:pt>
                <c:pt idx="384">
                  <c:v>408.82</c:v>
                </c:pt>
                <c:pt idx="385">
                  <c:v>406.76</c:v>
                </c:pt>
                <c:pt idx="386">
                  <c:v>405.77499999999998</c:v>
                </c:pt>
                <c:pt idx="387">
                  <c:v>403.39800000000002</c:v>
                </c:pt>
                <c:pt idx="388">
                  <c:v>403.30399999999997</c:v>
                </c:pt>
                <c:pt idx="389">
                  <c:v>400.93599999999998</c:v>
                </c:pt>
                <c:pt idx="390">
                  <c:v>396.99099999999999</c:v>
                </c:pt>
                <c:pt idx="391">
                  <c:v>396.25200000000001</c:v>
                </c:pt>
                <c:pt idx="392">
                  <c:v>390.375</c:v>
                </c:pt>
                <c:pt idx="393">
                  <c:v>389.35899999999998</c:v>
                </c:pt>
                <c:pt idx="394">
                  <c:v>387.22500000000002</c:v>
                </c:pt>
                <c:pt idx="395">
                  <c:v>406.76100000000002</c:v>
                </c:pt>
                <c:pt idx="396">
                  <c:v>426.73500000000001</c:v>
                </c:pt>
                <c:pt idx="397">
                  <c:v>430.58600000000001</c:v>
                </c:pt>
                <c:pt idx="398">
                  <c:v>426.44799999999998</c:v>
                </c:pt>
                <c:pt idx="399">
                  <c:v>422.35899999999998</c:v>
                </c:pt>
                <c:pt idx="400">
                  <c:v>411.53899999999999</c:v>
                </c:pt>
                <c:pt idx="401">
                  <c:v>403.36500000000001</c:v>
                </c:pt>
                <c:pt idx="402">
                  <c:v>387.15600000000001</c:v>
                </c:pt>
                <c:pt idx="403">
                  <c:v>402.58199999999999</c:v>
                </c:pt>
                <c:pt idx="404">
                  <c:v>395.298</c:v>
                </c:pt>
                <c:pt idx="405">
                  <c:v>383.61700000000002</c:v>
                </c:pt>
                <c:pt idx="406">
                  <c:v>371.10399999999998</c:v>
                </c:pt>
                <c:pt idx="407">
                  <c:v>364.31799999999998</c:v>
                </c:pt>
                <c:pt idx="408">
                  <c:v>369.85300000000001</c:v>
                </c:pt>
                <c:pt idx="409">
                  <c:v>366.279</c:v>
                </c:pt>
                <c:pt idx="410">
                  <c:v>366.13600000000002</c:v>
                </c:pt>
                <c:pt idx="411">
                  <c:v>375.94</c:v>
                </c:pt>
                <c:pt idx="412">
                  <c:v>354.214</c:v>
                </c:pt>
                <c:pt idx="413">
                  <c:v>345.79700000000003</c:v>
                </c:pt>
                <c:pt idx="414">
                  <c:v>340.81900000000002</c:v>
                </c:pt>
                <c:pt idx="415">
                  <c:v>324.38499999999999</c:v>
                </c:pt>
                <c:pt idx="416">
                  <c:v>317.26</c:v>
                </c:pt>
                <c:pt idx="417">
                  <c:v>312.14</c:v>
                </c:pt>
                <c:pt idx="418">
                  <c:v>292.70999999999998</c:v>
                </c:pt>
                <c:pt idx="419">
                  <c:v>280.78500000000003</c:v>
                </c:pt>
                <c:pt idx="420">
                  <c:v>281.41000000000003</c:v>
                </c:pt>
                <c:pt idx="421">
                  <c:v>283.96199999999999</c:v>
                </c:pt>
                <c:pt idx="422">
                  <c:v>283.63</c:v>
                </c:pt>
                <c:pt idx="423">
                  <c:v>279.88</c:v>
                </c:pt>
                <c:pt idx="424">
                  <c:v>282.87700000000001</c:v>
                </c:pt>
                <c:pt idx="425">
                  <c:v>292.81900000000002</c:v>
                </c:pt>
                <c:pt idx="426">
                  <c:v>290.71499999999997</c:v>
                </c:pt>
                <c:pt idx="427">
                  <c:v>303.32900000000001</c:v>
                </c:pt>
                <c:pt idx="428">
                  <c:v>328.31799999999998</c:v>
                </c:pt>
                <c:pt idx="429">
                  <c:v>310.423</c:v>
                </c:pt>
                <c:pt idx="430">
                  <c:v>307.34800000000001</c:v>
                </c:pt>
                <c:pt idx="431">
                  <c:v>292.56799999999998</c:v>
                </c:pt>
                <c:pt idx="432">
                  <c:v>285.589</c:v>
                </c:pt>
                <c:pt idx="433">
                  <c:v>288.52699999999999</c:v>
                </c:pt>
                <c:pt idx="434">
                  <c:v>279.45999999999998</c:v>
                </c:pt>
                <c:pt idx="435">
                  <c:v>276.39400000000001</c:v>
                </c:pt>
                <c:pt idx="436">
                  <c:v>276.86500000000001</c:v>
                </c:pt>
                <c:pt idx="437">
                  <c:v>269.99299999999999</c:v>
                </c:pt>
                <c:pt idx="438">
                  <c:v>267.78500000000003</c:v>
                </c:pt>
                <c:pt idx="439">
                  <c:v>266.19499999999999</c:v>
                </c:pt>
                <c:pt idx="440">
                  <c:v>256.04300000000001</c:v>
                </c:pt>
                <c:pt idx="441">
                  <c:v>255.77099999999999</c:v>
                </c:pt>
                <c:pt idx="442">
                  <c:v>253.17599999999999</c:v>
                </c:pt>
                <c:pt idx="443">
                  <c:v>246.77799999999999</c:v>
                </c:pt>
                <c:pt idx="444">
                  <c:v>246.05500000000001</c:v>
                </c:pt>
                <c:pt idx="445">
                  <c:v>247.83199999999999</c:v>
                </c:pt>
                <c:pt idx="446">
                  <c:v>254.02</c:v>
                </c:pt>
                <c:pt idx="447">
                  <c:v>251.85599999999999</c:v>
                </c:pt>
                <c:pt idx="448">
                  <c:v>254.08099999999999</c:v>
                </c:pt>
                <c:pt idx="449">
                  <c:v>249.065</c:v>
                </c:pt>
                <c:pt idx="450">
                  <c:v>250.74299999999999</c:v>
                </c:pt>
                <c:pt idx="451">
                  <c:v>254.65600000000001</c:v>
                </c:pt>
                <c:pt idx="452">
                  <c:v>246.46899999999999</c:v>
                </c:pt>
                <c:pt idx="453">
                  <c:v>244.613</c:v>
                </c:pt>
                <c:pt idx="454">
                  <c:v>242.75299999999999</c:v>
                </c:pt>
                <c:pt idx="455">
                  <c:v>241.56</c:v>
                </c:pt>
                <c:pt idx="456">
                  <c:v>242.86</c:v>
                </c:pt>
                <c:pt idx="457">
                  <c:v>243.49700000000001</c:v>
                </c:pt>
                <c:pt idx="458">
                  <c:v>243.99</c:v>
                </c:pt>
                <c:pt idx="459">
                  <c:v>251.50800000000001</c:v>
                </c:pt>
                <c:pt idx="460">
                  <c:v>253.566</c:v>
                </c:pt>
                <c:pt idx="461">
                  <c:v>252.464</c:v>
                </c:pt>
                <c:pt idx="462">
                  <c:v>259.45699999999999</c:v>
                </c:pt>
                <c:pt idx="463">
                  <c:v>271.50400000000002</c:v>
                </c:pt>
                <c:pt idx="464">
                  <c:v>285.13600000000002</c:v>
                </c:pt>
                <c:pt idx="465">
                  <c:v>285.70499999999998</c:v>
                </c:pt>
                <c:pt idx="466">
                  <c:v>287.00599999999997</c:v>
                </c:pt>
                <c:pt idx="467">
                  <c:v>288.88099999999997</c:v>
                </c:pt>
                <c:pt idx="468">
                  <c:v>285.95400000000001</c:v>
                </c:pt>
                <c:pt idx="469">
                  <c:v>280.37299999999999</c:v>
                </c:pt>
                <c:pt idx="470">
                  <c:v>274.15600000000001</c:v>
                </c:pt>
                <c:pt idx="471">
                  <c:v>274.74700000000001</c:v>
                </c:pt>
                <c:pt idx="472">
                  <c:v>275.89400000000001</c:v>
                </c:pt>
                <c:pt idx="473">
                  <c:v>277.51400000000001</c:v>
                </c:pt>
                <c:pt idx="474">
                  <c:v>272.166</c:v>
                </c:pt>
                <c:pt idx="475">
                  <c:v>269.87400000000002</c:v>
                </c:pt>
                <c:pt idx="476">
                  <c:v>273.07299999999998</c:v>
                </c:pt>
                <c:pt idx="477">
                  <c:v>280.09500000000003</c:v>
                </c:pt>
                <c:pt idx="478">
                  <c:v>279.517</c:v>
                </c:pt>
                <c:pt idx="479">
                  <c:v>279.291</c:v>
                </c:pt>
                <c:pt idx="480">
                  <c:v>280.49400000000003</c:v>
                </c:pt>
                <c:pt idx="481">
                  <c:v>275.87200000000001</c:v>
                </c:pt>
                <c:pt idx="482">
                  <c:v>276.13</c:v>
                </c:pt>
                <c:pt idx="483">
                  <c:v>270.02999999999997</c:v>
                </c:pt>
                <c:pt idx="484">
                  <c:v>262.464</c:v>
                </c:pt>
                <c:pt idx="485">
                  <c:v>260.15699999999998</c:v>
                </c:pt>
                <c:pt idx="486">
                  <c:v>258.495</c:v>
                </c:pt>
                <c:pt idx="487">
                  <c:v>259.83</c:v>
                </c:pt>
                <c:pt idx="488">
                  <c:v>258.37599999999998</c:v>
                </c:pt>
                <c:pt idx="489">
                  <c:v>252.23699999999999</c:v>
                </c:pt>
                <c:pt idx="490">
                  <c:v>240.24299999999999</c:v>
                </c:pt>
                <c:pt idx="491">
                  <c:v>243.40799999999999</c:v>
                </c:pt>
                <c:pt idx="492">
                  <c:v>244.994</c:v>
                </c:pt>
                <c:pt idx="493">
                  <c:v>245.05699999999999</c:v>
                </c:pt>
                <c:pt idx="494">
                  <c:v>245.36</c:v>
                </c:pt>
                <c:pt idx="495">
                  <c:v>260.42200000000003</c:v>
                </c:pt>
                <c:pt idx="496">
                  <c:v>261.68599999999998</c:v>
                </c:pt>
                <c:pt idx="497">
                  <c:v>264.12299999999999</c:v>
                </c:pt>
                <c:pt idx="498">
                  <c:v>265.83800000000002</c:v>
                </c:pt>
                <c:pt idx="499">
                  <c:v>263.48</c:v>
                </c:pt>
                <c:pt idx="500">
                  <c:v>262.04300000000001</c:v>
                </c:pt>
                <c:pt idx="501">
                  <c:v>261.47899999999998</c:v>
                </c:pt>
                <c:pt idx="502">
                  <c:v>260.21600000000001</c:v>
                </c:pt>
                <c:pt idx="503">
                  <c:v>261.351</c:v>
                </c:pt>
                <c:pt idx="504">
                  <c:v>261.23599999999999</c:v>
                </c:pt>
                <c:pt idx="505">
                  <c:v>262.75099999999998</c:v>
                </c:pt>
                <c:pt idx="506">
                  <c:v>255.91</c:v>
                </c:pt>
                <c:pt idx="507">
                  <c:v>263.87299999999999</c:v>
                </c:pt>
                <c:pt idx="508">
                  <c:v>271.63200000000001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DF-45BC-A043-78E2335CB187}"/>
            </c:ext>
          </c:extLst>
        </c:ser>
        <c:ser>
          <c:idx val="6"/>
          <c:order val="6"/>
          <c:tx>
            <c:strRef>
              <c:f>vw!$B$38</c:f>
              <c:strCache>
                <c:ptCount val="1"/>
                <c:pt idx="0">
                  <c:v>VW 2.7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vw!$F$38:$SU$38</c:f>
              <c:numCache>
                <c:formatCode>0</c:formatCode>
                <c:ptCount val="510"/>
                <c:pt idx="0">
                  <c:v>380.47300000000001</c:v>
                </c:pt>
                <c:pt idx="1">
                  <c:v>380.435</c:v>
                </c:pt>
                <c:pt idx="2">
                  <c:v>382.31700000000001</c:v>
                </c:pt>
                <c:pt idx="3">
                  <c:v>387.97</c:v>
                </c:pt>
                <c:pt idx="4">
                  <c:v>393.38</c:v>
                </c:pt>
                <c:pt idx="5">
                  <c:v>391.95499999999998</c:v>
                </c:pt>
                <c:pt idx="6">
                  <c:v>390.36200000000002</c:v>
                </c:pt>
                <c:pt idx="7">
                  <c:v>384.67200000000003</c:v>
                </c:pt>
                <c:pt idx="8">
                  <c:v>377.83699999999999</c:v>
                </c:pt>
                <c:pt idx="9">
                  <c:v>390.01900000000001</c:v>
                </c:pt>
                <c:pt idx="10">
                  <c:v>376.089</c:v>
                </c:pt>
                <c:pt idx="11">
                  <c:v>372.14400000000001</c:v>
                </c:pt>
                <c:pt idx="12">
                  <c:v>340.83800000000002</c:v>
                </c:pt>
                <c:pt idx="13">
                  <c:v>319.601</c:v>
                </c:pt>
                <c:pt idx="14">
                  <c:v>341.84800000000001</c:v>
                </c:pt>
                <c:pt idx="15">
                  <c:v>334.58</c:v>
                </c:pt>
                <c:pt idx="16">
                  <c:v>344.47300000000001</c:v>
                </c:pt>
                <c:pt idx="17">
                  <c:v>317.24599999999998</c:v>
                </c:pt>
                <c:pt idx="18">
                  <c:v>272.27600000000001</c:v>
                </c:pt>
                <c:pt idx="19">
                  <c:v>223.173</c:v>
                </c:pt>
                <c:pt idx="20">
                  <c:v>231.852</c:v>
                </c:pt>
                <c:pt idx="21">
                  <c:v>303.88900000000001</c:v>
                </c:pt>
                <c:pt idx="22">
                  <c:v>324.52499999999998</c:v>
                </c:pt>
                <c:pt idx="23">
                  <c:v>361.66199999999998</c:v>
                </c:pt>
                <c:pt idx="24">
                  <c:v>367.02100000000002</c:v>
                </c:pt>
                <c:pt idx="25">
                  <c:v>365.14400000000001</c:v>
                </c:pt>
                <c:pt idx="26">
                  <c:v>347.45499999999998</c:v>
                </c:pt>
                <c:pt idx="27">
                  <c:v>350.14</c:v>
                </c:pt>
                <c:pt idx="28">
                  <c:v>375.62299999999999</c:v>
                </c:pt>
                <c:pt idx="29">
                  <c:v>407.52499999999998</c:v>
                </c:pt>
                <c:pt idx="30">
                  <c:v>408.09</c:v>
                </c:pt>
                <c:pt idx="31">
                  <c:v>405.62400000000002</c:v>
                </c:pt>
                <c:pt idx="32">
                  <c:v>412.18900000000002</c:v>
                </c:pt>
                <c:pt idx="33">
                  <c:v>431.35199999999998</c:v>
                </c:pt>
                <c:pt idx="34">
                  <c:v>468.08499999999998</c:v>
                </c:pt>
                <c:pt idx="35">
                  <c:v>486.87799999999999</c:v>
                </c:pt>
                <c:pt idx="36">
                  <c:v>488.08100000000002</c:v>
                </c:pt>
                <c:pt idx="37">
                  <c:v>466.88099999999997</c:v>
                </c:pt>
                <c:pt idx="38">
                  <c:v>463.59</c:v>
                </c:pt>
                <c:pt idx="39">
                  <c:v>465.76799999999997</c:v>
                </c:pt>
                <c:pt idx="40">
                  <c:v>482.495</c:v>
                </c:pt>
                <c:pt idx="41">
                  <c:v>488.00900000000001</c:v>
                </c:pt>
                <c:pt idx="42">
                  <c:v>501.78100000000001</c:v>
                </c:pt>
                <c:pt idx="43">
                  <c:v>510.358</c:v>
                </c:pt>
                <c:pt idx="44">
                  <c:v>516.697</c:v>
                </c:pt>
                <c:pt idx="45">
                  <c:v>459.63299999999998</c:v>
                </c:pt>
                <c:pt idx="46">
                  <c:v>445.59699999999998</c:v>
                </c:pt>
                <c:pt idx="47">
                  <c:v>424.83199999999999</c:v>
                </c:pt>
                <c:pt idx="48">
                  <c:v>405.75599999999997</c:v>
                </c:pt>
                <c:pt idx="49">
                  <c:v>441.32900000000001</c:v>
                </c:pt>
                <c:pt idx="50">
                  <c:v>453.61</c:v>
                </c:pt>
                <c:pt idx="51">
                  <c:v>510.29500000000002</c:v>
                </c:pt>
                <c:pt idx="52">
                  <c:v>514.05799999999999</c:v>
                </c:pt>
                <c:pt idx="53">
                  <c:v>492.565</c:v>
                </c:pt>
                <c:pt idx="54">
                  <c:v>465.62200000000001</c:v>
                </c:pt>
                <c:pt idx="55">
                  <c:v>449.77800000000002</c:v>
                </c:pt>
                <c:pt idx="56">
                  <c:v>401.851</c:v>
                </c:pt>
                <c:pt idx="57">
                  <c:v>368.84800000000001</c:v>
                </c:pt>
                <c:pt idx="58">
                  <c:v>453.762</c:v>
                </c:pt>
                <c:pt idx="59">
                  <c:v>537.59100000000001</c:v>
                </c:pt>
                <c:pt idx="60">
                  <c:v>570.44100000000003</c:v>
                </c:pt>
                <c:pt idx="61">
                  <c:v>620.577</c:v>
                </c:pt>
                <c:pt idx="62">
                  <c:v>610.89700000000005</c:v>
                </c:pt>
                <c:pt idx="63">
                  <c:v>599.81399999999996</c:v>
                </c:pt>
                <c:pt idx="64">
                  <c:v>584.72699999999998</c:v>
                </c:pt>
                <c:pt idx="65">
                  <c:v>576.029</c:v>
                </c:pt>
                <c:pt idx="66">
                  <c:v>576.53499999999997</c:v>
                </c:pt>
                <c:pt idx="67">
                  <c:v>532.74699999999996</c:v>
                </c:pt>
                <c:pt idx="68">
                  <c:v>494.03</c:v>
                </c:pt>
                <c:pt idx="69">
                  <c:v>494.80200000000002</c:v>
                </c:pt>
                <c:pt idx="70">
                  <c:v>639.85599999999999</c:v>
                </c:pt>
                <c:pt idx="71">
                  <c:v>696.41200000000003</c:v>
                </c:pt>
                <c:pt idx="72">
                  <c:v>654.68499999999995</c:v>
                </c:pt>
                <c:pt idx="73">
                  <c:v>776.88599999999997</c:v>
                </c:pt>
                <c:pt idx="74">
                  <c:v>793.13</c:v>
                </c:pt>
                <c:pt idx="75">
                  <c:v>687.26199999999994</c:v>
                </c:pt>
                <c:pt idx="76">
                  <c:v>576.53399999999999</c:v>
                </c:pt>
                <c:pt idx="77">
                  <c:v>472.28899999999999</c:v>
                </c:pt>
                <c:pt idx="78">
                  <c:v>435.19600000000003</c:v>
                </c:pt>
                <c:pt idx="79">
                  <c:v>332.03199999999998</c:v>
                </c:pt>
                <c:pt idx="80">
                  <c:v>309.30700000000002</c:v>
                </c:pt>
                <c:pt idx="81">
                  <c:v>335.59800000000001</c:v>
                </c:pt>
                <c:pt idx="82">
                  <c:v>264.41899999999998</c:v>
                </c:pt>
                <c:pt idx="83">
                  <c:v>229.94499999999999</c:v>
                </c:pt>
                <c:pt idx="84">
                  <c:v>206.453</c:v>
                </c:pt>
                <c:pt idx="85">
                  <c:v>215.80799999999999</c:v>
                </c:pt>
                <c:pt idx="86">
                  <c:v>256.31299999999999</c:v>
                </c:pt>
                <c:pt idx="87">
                  <c:v>255.744</c:v>
                </c:pt>
                <c:pt idx="88">
                  <c:v>214.053</c:v>
                </c:pt>
                <c:pt idx="89">
                  <c:v>188.11</c:v>
                </c:pt>
                <c:pt idx="90">
                  <c:v>179.8</c:v>
                </c:pt>
                <c:pt idx="91">
                  <c:v>171.327</c:v>
                </c:pt>
                <c:pt idx="92">
                  <c:v>148.172</c:v>
                </c:pt>
                <c:pt idx="93">
                  <c:v>148.459</c:v>
                </c:pt>
                <c:pt idx="94">
                  <c:v>151.50200000000001</c:v>
                </c:pt>
                <c:pt idx="95">
                  <c:v>152.50299999999999</c:v>
                </c:pt>
                <c:pt idx="96">
                  <c:v>150.577</c:v>
                </c:pt>
                <c:pt idx="97">
                  <c:v>150.511</c:v>
                </c:pt>
                <c:pt idx="98">
                  <c:v>150.46100000000001</c:v>
                </c:pt>
                <c:pt idx="99">
                  <c:v>150.06700000000001</c:v>
                </c:pt>
                <c:pt idx="100">
                  <c:v>151.68299999999999</c:v>
                </c:pt>
                <c:pt idx="101">
                  <c:v>152.91499999999999</c:v>
                </c:pt>
                <c:pt idx="102">
                  <c:v>149.29400000000001</c:v>
                </c:pt>
                <c:pt idx="103">
                  <c:v>146.37100000000001</c:v>
                </c:pt>
                <c:pt idx="104">
                  <c:v>150.98699999999999</c:v>
                </c:pt>
                <c:pt idx="105">
                  <c:v>158.32</c:v>
                </c:pt>
                <c:pt idx="106">
                  <c:v>169.57599999999999</c:v>
                </c:pt>
                <c:pt idx="107">
                  <c:v>166.65899999999999</c:v>
                </c:pt>
                <c:pt idx="108">
                  <c:v>165.09</c:v>
                </c:pt>
                <c:pt idx="109">
                  <c:v>160.87799999999999</c:v>
                </c:pt>
                <c:pt idx="110">
                  <c:v>162.255</c:v>
                </c:pt>
                <c:pt idx="111">
                  <c:v>164.73099999999999</c:v>
                </c:pt>
                <c:pt idx="112">
                  <c:v>151.529</c:v>
                </c:pt>
                <c:pt idx="113">
                  <c:v>148.56</c:v>
                </c:pt>
                <c:pt idx="114">
                  <c:v>144.86500000000001</c:v>
                </c:pt>
                <c:pt idx="115">
                  <c:v>143.97399999999999</c:v>
                </c:pt>
                <c:pt idx="116">
                  <c:v>143.04499999999999</c:v>
                </c:pt>
                <c:pt idx="117">
                  <c:v>146.31100000000001</c:v>
                </c:pt>
                <c:pt idx="118">
                  <c:v>154.059</c:v>
                </c:pt>
                <c:pt idx="119">
                  <c:v>160.93799999999999</c:v>
                </c:pt>
                <c:pt idx="120">
                  <c:v>160.81899999999999</c:v>
                </c:pt>
                <c:pt idx="121">
                  <c:v>160.68799999999999</c:v>
                </c:pt>
                <c:pt idx="122">
                  <c:v>163.30699999999999</c:v>
                </c:pt>
                <c:pt idx="123">
                  <c:v>165.50800000000001</c:v>
                </c:pt>
                <c:pt idx="124">
                  <c:v>172.667</c:v>
                </c:pt>
                <c:pt idx="125">
                  <c:v>168.56299999999999</c:v>
                </c:pt>
                <c:pt idx="126">
                  <c:v>165.13800000000001</c:v>
                </c:pt>
                <c:pt idx="127">
                  <c:v>161.77000000000001</c:v>
                </c:pt>
                <c:pt idx="128">
                  <c:v>156.32</c:v>
                </c:pt>
                <c:pt idx="129">
                  <c:v>154.74700000000001</c:v>
                </c:pt>
                <c:pt idx="130">
                  <c:v>154.67500000000001</c:v>
                </c:pt>
                <c:pt idx="131">
                  <c:v>157.33000000000001</c:v>
                </c:pt>
                <c:pt idx="132">
                  <c:v>157.22200000000001</c:v>
                </c:pt>
                <c:pt idx="133">
                  <c:v>159.02199999999999</c:v>
                </c:pt>
                <c:pt idx="134">
                  <c:v>159.221</c:v>
                </c:pt>
                <c:pt idx="135">
                  <c:v>160.05000000000001</c:v>
                </c:pt>
                <c:pt idx="136">
                  <c:v>162.64599999999999</c:v>
                </c:pt>
                <c:pt idx="137">
                  <c:v>164.17099999999999</c:v>
                </c:pt>
                <c:pt idx="138">
                  <c:v>164.32900000000001</c:v>
                </c:pt>
                <c:pt idx="139">
                  <c:v>164.06100000000001</c:v>
                </c:pt>
                <c:pt idx="140">
                  <c:v>168.62899999999999</c:v>
                </c:pt>
                <c:pt idx="141">
                  <c:v>167.81</c:v>
                </c:pt>
                <c:pt idx="142">
                  <c:v>166.15600000000001</c:v>
                </c:pt>
                <c:pt idx="143">
                  <c:v>167.471</c:v>
                </c:pt>
                <c:pt idx="144">
                  <c:v>177.73699999999999</c:v>
                </c:pt>
                <c:pt idx="145">
                  <c:v>182.69399999999999</c:v>
                </c:pt>
                <c:pt idx="146">
                  <c:v>192.10900000000001</c:v>
                </c:pt>
                <c:pt idx="147">
                  <c:v>192.1</c:v>
                </c:pt>
                <c:pt idx="148">
                  <c:v>184.654</c:v>
                </c:pt>
                <c:pt idx="149">
                  <c:v>185.61799999999999</c:v>
                </c:pt>
                <c:pt idx="150">
                  <c:v>185.91</c:v>
                </c:pt>
                <c:pt idx="151">
                  <c:v>183.928</c:v>
                </c:pt>
                <c:pt idx="152">
                  <c:v>181.93199999999999</c:v>
                </c:pt>
                <c:pt idx="153">
                  <c:v>187.904</c:v>
                </c:pt>
                <c:pt idx="154">
                  <c:v>199.46299999999999</c:v>
                </c:pt>
                <c:pt idx="155">
                  <c:v>203.226</c:v>
                </c:pt>
                <c:pt idx="156">
                  <c:v>202.47399999999999</c:v>
                </c:pt>
                <c:pt idx="157">
                  <c:v>195.751</c:v>
                </c:pt>
                <c:pt idx="158">
                  <c:v>193.869</c:v>
                </c:pt>
                <c:pt idx="159">
                  <c:v>194.16800000000001</c:v>
                </c:pt>
                <c:pt idx="160">
                  <c:v>194.982</c:v>
                </c:pt>
                <c:pt idx="161">
                  <c:v>193.41499999999999</c:v>
                </c:pt>
                <c:pt idx="162">
                  <c:v>187.166</c:v>
                </c:pt>
                <c:pt idx="163">
                  <c:v>189.27699999999999</c:v>
                </c:pt>
                <c:pt idx="164">
                  <c:v>183.54599999999999</c:v>
                </c:pt>
                <c:pt idx="165">
                  <c:v>175.69800000000001</c:v>
                </c:pt>
                <c:pt idx="166">
                  <c:v>170.47200000000001</c:v>
                </c:pt>
                <c:pt idx="167">
                  <c:v>166.839</c:v>
                </c:pt>
                <c:pt idx="168">
                  <c:v>177.35300000000001</c:v>
                </c:pt>
                <c:pt idx="169">
                  <c:v>191.31700000000001</c:v>
                </c:pt>
                <c:pt idx="170">
                  <c:v>195.61500000000001</c:v>
                </c:pt>
                <c:pt idx="171">
                  <c:v>192.91200000000001</c:v>
                </c:pt>
                <c:pt idx="172">
                  <c:v>180.16399999999999</c:v>
                </c:pt>
                <c:pt idx="173">
                  <c:v>174.57300000000001</c:v>
                </c:pt>
                <c:pt idx="174">
                  <c:v>175.71199999999999</c:v>
                </c:pt>
                <c:pt idx="175">
                  <c:v>179.21600000000001</c:v>
                </c:pt>
                <c:pt idx="176">
                  <c:v>181.405</c:v>
                </c:pt>
                <c:pt idx="177">
                  <c:v>181.68700000000001</c:v>
                </c:pt>
                <c:pt idx="178">
                  <c:v>186.70599999999999</c:v>
                </c:pt>
                <c:pt idx="179">
                  <c:v>193.333</c:v>
                </c:pt>
                <c:pt idx="180">
                  <c:v>194.595</c:v>
                </c:pt>
                <c:pt idx="181">
                  <c:v>201.56899999999999</c:v>
                </c:pt>
                <c:pt idx="182">
                  <c:v>207.001</c:v>
                </c:pt>
                <c:pt idx="183">
                  <c:v>210.95500000000001</c:v>
                </c:pt>
                <c:pt idx="184">
                  <c:v>211.74</c:v>
                </c:pt>
                <c:pt idx="185">
                  <c:v>220.214</c:v>
                </c:pt>
                <c:pt idx="186">
                  <c:v>223.601</c:v>
                </c:pt>
                <c:pt idx="187">
                  <c:v>222.83600000000001</c:v>
                </c:pt>
                <c:pt idx="188">
                  <c:v>216.65100000000001</c:v>
                </c:pt>
                <c:pt idx="189">
                  <c:v>215.364</c:v>
                </c:pt>
                <c:pt idx="190">
                  <c:v>216.44</c:v>
                </c:pt>
                <c:pt idx="191">
                  <c:v>211.74700000000001</c:v>
                </c:pt>
                <c:pt idx="192">
                  <c:v>200.798</c:v>
                </c:pt>
                <c:pt idx="193">
                  <c:v>205.15899999999999</c:v>
                </c:pt>
                <c:pt idx="194">
                  <c:v>206.69</c:v>
                </c:pt>
                <c:pt idx="195">
                  <c:v>209.72499999999999</c:v>
                </c:pt>
                <c:pt idx="196">
                  <c:v>215.66900000000001</c:v>
                </c:pt>
                <c:pt idx="197">
                  <c:v>211.214</c:v>
                </c:pt>
                <c:pt idx="198">
                  <c:v>212.87299999999999</c:v>
                </c:pt>
                <c:pt idx="199">
                  <c:v>210.62799999999999</c:v>
                </c:pt>
                <c:pt idx="200">
                  <c:v>221.48599999999999</c:v>
                </c:pt>
                <c:pt idx="201">
                  <c:v>220.40799999999999</c:v>
                </c:pt>
                <c:pt idx="202">
                  <c:v>209.93</c:v>
                </c:pt>
                <c:pt idx="203">
                  <c:v>202.24199999999999</c:v>
                </c:pt>
                <c:pt idx="204">
                  <c:v>197.99600000000001</c:v>
                </c:pt>
                <c:pt idx="205">
                  <c:v>195.917</c:v>
                </c:pt>
                <c:pt idx="206">
                  <c:v>238.649</c:v>
                </c:pt>
                <c:pt idx="207">
                  <c:v>231.02</c:v>
                </c:pt>
                <c:pt idx="208">
                  <c:v>221.881</c:v>
                </c:pt>
                <c:pt idx="209">
                  <c:v>219.06399999999999</c:v>
                </c:pt>
                <c:pt idx="210">
                  <c:v>214.64</c:v>
                </c:pt>
                <c:pt idx="211">
                  <c:v>222.55099999999999</c:v>
                </c:pt>
                <c:pt idx="212">
                  <c:v>223.94800000000001</c:v>
                </c:pt>
                <c:pt idx="213">
                  <c:v>220.179</c:v>
                </c:pt>
                <c:pt idx="214">
                  <c:v>218.946</c:v>
                </c:pt>
                <c:pt idx="215">
                  <c:v>221.36099999999999</c:v>
                </c:pt>
                <c:pt idx="216">
                  <c:v>223.26400000000001</c:v>
                </c:pt>
                <c:pt idx="217">
                  <c:v>218.18100000000001</c:v>
                </c:pt>
                <c:pt idx="218">
                  <c:v>217.869</c:v>
                </c:pt>
                <c:pt idx="219">
                  <c:v>216.459</c:v>
                </c:pt>
                <c:pt idx="220">
                  <c:v>214.72</c:v>
                </c:pt>
                <c:pt idx="221">
                  <c:v>226.61</c:v>
                </c:pt>
                <c:pt idx="222">
                  <c:v>239.328</c:v>
                </c:pt>
                <c:pt idx="223">
                  <c:v>249.33</c:v>
                </c:pt>
                <c:pt idx="224">
                  <c:v>266.09699999999998</c:v>
                </c:pt>
                <c:pt idx="225">
                  <c:v>272.387</c:v>
                </c:pt>
                <c:pt idx="226">
                  <c:v>249.893</c:v>
                </c:pt>
                <c:pt idx="227">
                  <c:v>242.82400000000001</c:v>
                </c:pt>
                <c:pt idx="228">
                  <c:v>237.17</c:v>
                </c:pt>
                <c:pt idx="229">
                  <c:v>241.143</c:v>
                </c:pt>
                <c:pt idx="230">
                  <c:v>242.82499999999999</c:v>
                </c:pt>
                <c:pt idx="231">
                  <c:v>251.28299999999999</c:v>
                </c:pt>
                <c:pt idx="232">
                  <c:v>260.73500000000001</c:v>
                </c:pt>
                <c:pt idx="233">
                  <c:v>277.97699999999998</c:v>
                </c:pt>
                <c:pt idx="234">
                  <c:v>260.84199999999998</c:v>
                </c:pt>
                <c:pt idx="235">
                  <c:v>239.28</c:v>
                </c:pt>
                <c:pt idx="236">
                  <c:v>237.756</c:v>
                </c:pt>
                <c:pt idx="237">
                  <c:v>236.93600000000001</c:v>
                </c:pt>
                <c:pt idx="238">
                  <c:v>209.148</c:v>
                </c:pt>
                <c:pt idx="239">
                  <c:v>208.45</c:v>
                </c:pt>
                <c:pt idx="240">
                  <c:v>205.03399999999999</c:v>
                </c:pt>
                <c:pt idx="241">
                  <c:v>225.08500000000001</c:v>
                </c:pt>
                <c:pt idx="242">
                  <c:v>240.94200000000001</c:v>
                </c:pt>
                <c:pt idx="243">
                  <c:v>251.24600000000001</c:v>
                </c:pt>
                <c:pt idx="244">
                  <c:v>250.23099999999999</c:v>
                </c:pt>
                <c:pt idx="245">
                  <c:v>253.292</c:v>
                </c:pt>
                <c:pt idx="246">
                  <c:v>233.386</c:v>
                </c:pt>
                <c:pt idx="247">
                  <c:v>218.26300000000001</c:v>
                </c:pt>
                <c:pt idx="248">
                  <c:v>219.39599999999999</c:v>
                </c:pt>
                <c:pt idx="249">
                  <c:v>219.77500000000001</c:v>
                </c:pt>
                <c:pt idx="250">
                  <c:v>221.47800000000001</c:v>
                </c:pt>
                <c:pt idx="251">
                  <c:v>233.62200000000001</c:v>
                </c:pt>
                <c:pt idx="252">
                  <c:v>244.05799999999999</c:v>
                </c:pt>
                <c:pt idx="253">
                  <c:v>237.41900000000001</c:v>
                </c:pt>
                <c:pt idx="254">
                  <c:v>224.505</c:v>
                </c:pt>
                <c:pt idx="255">
                  <c:v>222.846</c:v>
                </c:pt>
                <c:pt idx="256">
                  <c:v>230.71899999999999</c:v>
                </c:pt>
                <c:pt idx="257">
                  <c:v>236.399</c:v>
                </c:pt>
                <c:pt idx="258">
                  <c:v>234.863</c:v>
                </c:pt>
                <c:pt idx="259">
                  <c:v>250.86600000000001</c:v>
                </c:pt>
                <c:pt idx="260">
                  <c:v>260.483</c:v>
                </c:pt>
                <c:pt idx="261">
                  <c:v>262.37599999999998</c:v>
                </c:pt>
                <c:pt idx="262">
                  <c:v>261.12200000000001</c:v>
                </c:pt>
                <c:pt idx="263">
                  <c:v>253.523</c:v>
                </c:pt>
                <c:pt idx="264">
                  <c:v>245.185</c:v>
                </c:pt>
                <c:pt idx="265">
                  <c:v>236.14</c:v>
                </c:pt>
                <c:pt idx="266">
                  <c:v>242.31</c:v>
                </c:pt>
                <c:pt idx="267">
                  <c:v>263.26299999999998</c:v>
                </c:pt>
                <c:pt idx="268">
                  <c:v>283.87</c:v>
                </c:pt>
                <c:pt idx="269">
                  <c:v>283.86599999999999</c:v>
                </c:pt>
                <c:pt idx="270">
                  <c:v>282.11599999999999</c:v>
                </c:pt>
                <c:pt idx="271">
                  <c:v>283.00200000000001</c:v>
                </c:pt>
                <c:pt idx="272">
                  <c:v>267.79899999999998</c:v>
                </c:pt>
                <c:pt idx="273">
                  <c:v>280.20800000000003</c:v>
                </c:pt>
                <c:pt idx="274">
                  <c:v>288.56599999999997</c:v>
                </c:pt>
                <c:pt idx="275">
                  <c:v>288.45499999999998</c:v>
                </c:pt>
                <c:pt idx="276">
                  <c:v>296.33699999999999</c:v>
                </c:pt>
                <c:pt idx="277">
                  <c:v>309.09699999999998</c:v>
                </c:pt>
                <c:pt idx="278">
                  <c:v>325.57799999999997</c:v>
                </c:pt>
                <c:pt idx="279">
                  <c:v>321.51299999999998</c:v>
                </c:pt>
                <c:pt idx="280">
                  <c:v>313.82299999999998</c:v>
                </c:pt>
                <c:pt idx="281">
                  <c:v>317.45999999999998</c:v>
                </c:pt>
                <c:pt idx="282">
                  <c:v>310.31900000000002</c:v>
                </c:pt>
                <c:pt idx="283">
                  <c:v>318.31900000000002</c:v>
                </c:pt>
                <c:pt idx="284">
                  <c:v>316.52100000000002</c:v>
                </c:pt>
                <c:pt idx="285">
                  <c:v>317.70400000000001</c:v>
                </c:pt>
                <c:pt idx="286">
                  <c:v>298.40600000000001</c:v>
                </c:pt>
                <c:pt idx="287">
                  <c:v>283.209</c:v>
                </c:pt>
                <c:pt idx="288">
                  <c:v>276.988</c:v>
                </c:pt>
                <c:pt idx="289">
                  <c:v>275.07600000000002</c:v>
                </c:pt>
                <c:pt idx="290">
                  <c:v>271.99700000000001</c:v>
                </c:pt>
                <c:pt idx="291">
                  <c:v>283.09800000000001</c:v>
                </c:pt>
                <c:pt idx="292">
                  <c:v>291.46800000000002</c:v>
                </c:pt>
                <c:pt idx="293">
                  <c:v>295.79300000000001</c:v>
                </c:pt>
                <c:pt idx="294">
                  <c:v>285.92500000000001</c:v>
                </c:pt>
                <c:pt idx="295">
                  <c:v>298.55399999999997</c:v>
                </c:pt>
                <c:pt idx="296">
                  <c:v>290.42099999999999</c:v>
                </c:pt>
                <c:pt idx="297">
                  <c:v>277.5</c:v>
                </c:pt>
                <c:pt idx="298">
                  <c:v>259.40300000000002</c:v>
                </c:pt>
                <c:pt idx="299">
                  <c:v>258.54599999999999</c:v>
                </c:pt>
                <c:pt idx="300">
                  <c:v>258.38400000000001</c:v>
                </c:pt>
                <c:pt idx="301">
                  <c:v>273.54399999999998</c:v>
                </c:pt>
                <c:pt idx="302">
                  <c:v>274.976</c:v>
                </c:pt>
                <c:pt idx="303">
                  <c:v>277.78300000000002</c:v>
                </c:pt>
                <c:pt idx="304">
                  <c:v>273.45100000000002</c:v>
                </c:pt>
                <c:pt idx="305">
                  <c:v>266.83100000000002</c:v>
                </c:pt>
                <c:pt idx="306">
                  <c:v>269.85000000000002</c:v>
                </c:pt>
                <c:pt idx="307">
                  <c:v>270.411</c:v>
                </c:pt>
                <c:pt idx="308">
                  <c:v>267.68200000000002</c:v>
                </c:pt>
                <c:pt idx="309">
                  <c:v>262.00099999999998</c:v>
                </c:pt>
                <c:pt idx="310">
                  <c:v>262.93299999999999</c:v>
                </c:pt>
                <c:pt idx="311">
                  <c:v>271.37700000000001</c:v>
                </c:pt>
                <c:pt idx="312">
                  <c:v>289.54899999999998</c:v>
                </c:pt>
                <c:pt idx="313">
                  <c:v>316.21100000000001</c:v>
                </c:pt>
                <c:pt idx="314">
                  <c:v>300.173</c:v>
                </c:pt>
                <c:pt idx="315">
                  <c:v>300.31700000000001</c:v>
                </c:pt>
                <c:pt idx="316">
                  <c:v>286.839</c:v>
                </c:pt>
                <c:pt idx="317">
                  <c:v>284.76799999999997</c:v>
                </c:pt>
                <c:pt idx="318">
                  <c:v>277.32400000000001</c:v>
                </c:pt>
                <c:pt idx="319">
                  <c:v>281.61200000000002</c:v>
                </c:pt>
                <c:pt idx="320">
                  <c:v>275.471</c:v>
                </c:pt>
                <c:pt idx="321">
                  <c:v>291.81</c:v>
                </c:pt>
                <c:pt idx="322">
                  <c:v>295.721</c:v>
                </c:pt>
                <c:pt idx="323">
                  <c:v>297.41000000000003</c:v>
                </c:pt>
                <c:pt idx="324">
                  <c:v>301.99700000000001</c:v>
                </c:pt>
                <c:pt idx="325">
                  <c:v>313.149</c:v>
                </c:pt>
                <c:pt idx="326">
                  <c:v>302.75900000000001</c:v>
                </c:pt>
                <c:pt idx="327">
                  <c:v>299.577</c:v>
                </c:pt>
                <c:pt idx="328">
                  <c:v>292.53500000000003</c:v>
                </c:pt>
                <c:pt idx="329">
                  <c:v>269.983</c:v>
                </c:pt>
                <c:pt idx="330">
                  <c:v>275.02600000000001</c:v>
                </c:pt>
                <c:pt idx="331">
                  <c:v>281.62099999999998</c:v>
                </c:pt>
                <c:pt idx="332">
                  <c:v>269.44499999999999</c:v>
                </c:pt>
                <c:pt idx="333">
                  <c:v>286.25700000000001</c:v>
                </c:pt>
                <c:pt idx="334">
                  <c:v>310.23399999999998</c:v>
                </c:pt>
                <c:pt idx="335">
                  <c:v>327.56099999999998</c:v>
                </c:pt>
                <c:pt idx="336">
                  <c:v>333.89499999999998</c:v>
                </c:pt>
                <c:pt idx="337">
                  <c:v>330.47699999999998</c:v>
                </c:pt>
                <c:pt idx="338">
                  <c:v>321.75</c:v>
                </c:pt>
                <c:pt idx="339">
                  <c:v>315.14</c:v>
                </c:pt>
                <c:pt idx="340">
                  <c:v>314.77499999999998</c:v>
                </c:pt>
                <c:pt idx="341">
                  <c:v>316.09699999999998</c:v>
                </c:pt>
                <c:pt idx="342">
                  <c:v>311.71699999999998</c:v>
                </c:pt>
                <c:pt idx="343">
                  <c:v>317.94</c:v>
                </c:pt>
                <c:pt idx="344">
                  <c:v>330.27800000000002</c:v>
                </c:pt>
                <c:pt idx="345">
                  <c:v>345.67200000000003</c:v>
                </c:pt>
                <c:pt idx="346">
                  <c:v>361.762</c:v>
                </c:pt>
                <c:pt idx="347">
                  <c:v>358.35599999999999</c:v>
                </c:pt>
                <c:pt idx="348">
                  <c:v>347.51299999999998</c:v>
                </c:pt>
                <c:pt idx="349">
                  <c:v>345.95499999999998</c:v>
                </c:pt>
                <c:pt idx="350">
                  <c:v>346.32400000000001</c:v>
                </c:pt>
                <c:pt idx="351">
                  <c:v>350.40199999999999</c:v>
                </c:pt>
                <c:pt idx="352">
                  <c:v>333.38900000000001</c:v>
                </c:pt>
                <c:pt idx="353">
                  <c:v>331.37900000000002</c:v>
                </c:pt>
                <c:pt idx="354">
                  <c:v>340.47399999999999</c:v>
                </c:pt>
                <c:pt idx="355">
                  <c:v>364.09500000000003</c:v>
                </c:pt>
                <c:pt idx="356">
                  <c:v>369.428</c:v>
                </c:pt>
                <c:pt idx="357">
                  <c:v>346.57400000000001</c:v>
                </c:pt>
                <c:pt idx="358">
                  <c:v>324.24200000000002</c:v>
                </c:pt>
                <c:pt idx="359">
                  <c:v>324.66500000000002</c:v>
                </c:pt>
                <c:pt idx="360">
                  <c:v>335.78199999999998</c:v>
                </c:pt>
                <c:pt idx="361">
                  <c:v>335.38400000000001</c:v>
                </c:pt>
                <c:pt idx="362">
                  <c:v>340.346</c:v>
                </c:pt>
                <c:pt idx="363">
                  <c:v>356.048</c:v>
                </c:pt>
                <c:pt idx="364">
                  <c:v>358.75900000000001</c:v>
                </c:pt>
                <c:pt idx="365">
                  <c:v>356.04199999999997</c:v>
                </c:pt>
                <c:pt idx="366">
                  <c:v>354.12799999999999</c:v>
                </c:pt>
                <c:pt idx="367">
                  <c:v>361.387</c:v>
                </c:pt>
                <c:pt idx="368">
                  <c:v>360.75599999999997</c:v>
                </c:pt>
                <c:pt idx="369">
                  <c:v>356.79599999999999</c:v>
                </c:pt>
                <c:pt idx="370">
                  <c:v>349.12700000000001</c:v>
                </c:pt>
                <c:pt idx="371">
                  <c:v>353.33699999999999</c:v>
                </c:pt>
                <c:pt idx="372">
                  <c:v>369.60500000000002</c:v>
                </c:pt>
                <c:pt idx="373">
                  <c:v>365.15300000000002</c:v>
                </c:pt>
                <c:pt idx="374">
                  <c:v>384.08100000000002</c:v>
                </c:pt>
                <c:pt idx="375">
                  <c:v>385.77</c:v>
                </c:pt>
                <c:pt idx="376">
                  <c:v>372.084</c:v>
                </c:pt>
                <c:pt idx="377">
                  <c:v>386.14699999999999</c:v>
                </c:pt>
                <c:pt idx="378">
                  <c:v>381.56</c:v>
                </c:pt>
                <c:pt idx="379">
                  <c:v>425.19900000000001</c:v>
                </c:pt>
                <c:pt idx="380">
                  <c:v>441.91800000000001</c:v>
                </c:pt>
                <c:pt idx="381">
                  <c:v>448.983</c:v>
                </c:pt>
                <c:pt idx="382">
                  <c:v>451.25599999999997</c:v>
                </c:pt>
                <c:pt idx="383">
                  <c:v>428.76100000000002</c:v>
                </c:pt>
                <c:pt idx="384">
                  <c:v>414.13099999999997</c:v>
                </c:pt>
                <c:pt idx="385">
                  <c:v>410.80799999999999</c:v>
                </c:pt>
                <c:pt idx="386">
                  <c:v>409.89400000000001</c:v>
                </c:pt>
                <c:pt idx="387">
                  <c:v>404.59100000000001</c:v>
                </c:pt>
                <c:pt idx="388">
                  <c:v>404.54899999999998</c:v>
                </c:pt>
                <c:pt idx="389">
                  <c:v>399.577</c:v>
                </c:pt>
                <c:pt idx="390">
                  <c:v>391.85</c:v>
                </c:pt>
                <c:pt idx="391">
                  <c:v>389.37599999999998</c:v>
                </c:pt>
                <c:pt idx="392">
                  <c:v>384.34399999999999</c:v>
                </c:pt>
                <c:pt idx="393">
                  <c:v>382.66300000000001</c:v>
                </c:pt>
                <c:pt idx="394">
                  <c:v>382.964</c:v>
                </c:pt>
                <c:pt idx="395">
                  <c:v>403.25400000000002</c:v>
                </c:pt>
                <c:pt idx="396">
                  <c:v>423.69400000000002</c:v>
                </c:pt>
                <c:pt idx="397">
                  <c:v>428.31299999999999</c:v>
                </c:pt>
                <c:pt idx="398">
                  <c:v>422.07100000000003</c:v>
                </c:pt>
                <c:pt idx="399">
                  <c:v>421.38200000000001</c:v>
                </c:pt>
                <c:pt idx="400">
                  <c:v>411.45</c:v>
                </c:pt>
                <c:pt idx="401">
                  <c:v>401.18200000000002</c:v>
                </c:pt>
                <c:pt idx="402">
                  <c:v>378.78300000000002</c:v>
                </c:pt>
                <c:pt idx="403">
                  <c:v>394.774</c:v>
                </c:pt>
                <c:pt idx="404">
                  <c:v>383.00200000000001</c:v>
                </c:pt>
                <c:pt idx="405">
                  <c:v>373.61799999999999</c:v>
                </c:pt>
                <c:pt idx="406">
                  <c:v>365.16199999999998</c:v>
                </c:pt>
                <c:pt idx="407">
                  <c:v>359.214</c:v>
                </c:pt>
                <c:pt idx="408">
                  <c:v>362.96800000000002</c:v>
                </c:pt>
                <c:pt idx="409">
                  <c:v>360.06900000000002</c:v>
                </c:pt>
                <c:pt idx="410">
                  <c:v>358.15699999999998</c:v>
                </c:pt>
                <c:pt idx="411">
                  <c:v>369.05799999999999</c:v>
                </c:pt>
                <c:pt idx="412">
                  <c:v>347.363</c:v>
                </c:pt>
                <c:pt idx="413">
                  <c:v>337.85899999999998</c:v>
                </c:pt>
                <c:pt idx="414">
                  <c:v>335.63200000000001</c:v>
                </c:pt>
                <c:pt idx="415">
                  <c:v>323.68700000000001</c:v>
                </c:pt>
                <c:pt idx="416">
                  <c:v>319.53300000000002</c:v>
                </c:pt>
                <c:pt idx="417">
                  <c:v>317.54599999999999</c:v>
                </c:pt>
                <c:pt idx="418">
                  <c:v>296.57799999999997</c:v>
                </c:pt>
                <c:pt idx="419">
                  <c:v>281.41300000000001</c:v>
                </c:pt>
                <c:pt idx="420">
                  <c:v>280.10199999999998</c:v>
                </c:pt>
                <c:pt idx="421">
                  <c:v>285.78100000000001</c:v>
                </c:pt>
                <c:pt idx="422">
                  <c:v>283.47899999999998</c:v>
                </c:pt>
                <c:pt idx="423">
                  <c:v>280.935</c:v>
                </c:pt>
                <c:pt idx="424">
                  <c:v>284.524</c:v>
                </c:pt>
                <c:pt idx="425">
                  <c:v>296.76600000000002</c:v>
                </c:pt>
                <c:pt idx="426">
                  <c:v>301.21899999999999</c:v>
                </c:pt>
                <c:pt idx="427">
                  <c:v>315.25299999999999</c:v>
                </c:pt>
                <c:pt idx="428">
                  <c:v>342.52499999999998</c:v>
                </c:pt>
                <c:pt idx="429">
                  <c:v>327.399</c:v>
                </c:pt>
                <c:pt idx="430">
                  <c:v>322.404</c:v>
                </c:pt>
                <c:pt idx="431">
                  <c:v>307.661</c:v>
                </c:pt>
                <c:pt idx="432">
                  <c:v>298.60399999999998</c:v>
                </c:pt>
                <c:pt idx="433">
                  <c:v>302.85399999999998</c:v>
                </c:pt>
                <c:pt idx="434">
                  <c:v>290.08</c:v>
                </c:pt>
                <c:pt idx="435">
                  <c:v>285.21499999999997</c:v>
                </c:pt>
                <c:pt idx="436">
                  <c:v>284.20800000000003</c:v>
                </c:pt>
                <c:pt idx="437">
                  <c:v>276.86099999999999</c:v>
                </c:pt>
                <c:pt idx="438">
                  <c:v>274.26799999999997</c:v>
                </c:pt>
                <c:pt idx="439">
                  <c:v>272.42599999999999</c:v>
                </c:pt>
                <c:pt idx="440">
                  <c:v>259.80099999999999</c:v>
                </c:pt>
                <c:pt idx="441">
                  <c:v>258.29399999999998</c:v>
                </c:pt>
                <c:pt idx="442">
                  <c:v>255.46600000000001</c:v>
                </c:pt>
                <c:pt idx="443">
                  <c:v>249.31399999999999</c:v>
                </c:pt>
                <c:pt idx="444">
                  <c:v>247.20500000000001</c:v>
                </c:pt>
                <c:pt idx="445">
                  <c:v>248.483</c:v>
                </c:pt>
                <c:pt idx="446">
                  <c:v>251.14</c:v>
                </c:pt>
                <c:pt idx="447">
                  <c:v>248.934</c:v>
                </c:pt>
                <c:pt idx="448">
                  <c:v>250.56299999999999</c:v>
                </c:pt>
                <c:pt idx="449">
                  <c:v>243.69900000000001</c:v>
                </c:pt>
                <c:pt idx="450">
                  <c:v>244.73099999999999</c:v>
                </c:pt>
                <c:pt idx="451">
                  <c:v>250.55500000000001</c:v>
                </c:pt>
                <c:pt idx="452">
                  <c:v>244.78200000000001</c:v>
                </c:pt>
                <c:pt idx="453">
                  <c:v>238.03100000000001</c:v>
                </c:pt>
                <c:pt idx="454">
                  <c:v>236.17</c:v>
                </c:pt>
                <c:pt idx="455">
                  <c:v>234.34899999999999</c:v>
                </c:pt>
                <c:pt idx="456">
                  <c:v>233.929</c:v>
                </c:pt>
                <c:pt idx="457">
                  <c:v>234.46</c:v>
                </c:pt>
                <c:pt idx="458">
                  <c:v>234.31800000000001</c:v>
                </c:pt>
                <c:pt idx="459">
                  <c:v>241.21100000000001</c:v>
                </c:pt>
                <c:pt idx="460">
                  <c:v>243.184</c:v>
                </c:pt>
                <c:pt idx="461">
                  <c:v>238.03200000000001</c:v>
                </c:pt>
                <c:pt idx="462">
                  <c:v>241.56800000000001</c:v>
                </c:pt>
                <c:pt idx="463">
                  <c:v>253.887</c:v>
                </c:pt>
                <c:pt idx="464">
                  <c:v>267.86500000000001</c:v>
                </c:pt>
                <c:pt idx="465">
                  <c:v>270.41399999999999</c:v>
                </c:pt>
                <c:pt idx="466">
                  <c:v>274.238</c:v>
                </c:pt>
                <c:pt idx="467">
                  <c:v>276.57100000000003</c:v>
                </c:pt>
                <c:pt idx="468">
                  <c:v>274.13799999999998</c:v>
                </c:pt>
                <c:pt idx="469">
                  <c:v>270.71199999999999</c:v>
                </c:pt>
                <c:pt idx="470">
                  <c:v>265.88400000000001</c:v>
                </c:pt>
                <c:pt idx="471">
                  <c:v>267.01799999999997</c:v>
                </c:pt>
                <c:pt idx="472">
                  <c:v>267.93099999999998</c:v>
                </c:pt>
                <c:pt idx="473">
                  <c:v>270.67599999999999</c:v>
                </c:pt>
                <c:pt idx="474">
                  <c:v>269.49700000000001</c:v>
                </c:pt>
                <c:pt idx="475">
                  <c:v>265.78100000000001</c:v>
                </c:pt>
                <c:pt idx="476">
                  <c:v>268.76400000000001</c:v>
                </c:pt>
                <c:pt idx="477">
                  <c:v>276.11900000000003</c:v>
                </c:pt>
                <c:pt idx="478">
                  <c:v>275.87900000000002</c:v>
                </c:pt>
                <c:pt idx="479">
                  <c:v>276.11</c:v>
                </c:pt>
                <c:pt idx="480">
                  <c:v>274.286</c:v>
                </c:pt>
                <c:pt idx="481">
                  <c:v>269.40199999999999</c:v>
                </c:pt>
                <c:pt idx="482">
                  <c:v>270.57299999999998</c:v>
                </c:pt>
                <c:pt idx="483">
                  <c:v>264.81799999999998</c:v>
                </c:pt>
                <c:pt idx="484">
                  <c:v>255.857</c:v>
                </c:pt>
                <c:pt idx="485">
                  <c:v>252.75700000000001</c:v>
                </c:pt>
                <c:pt idx="486">
                  <c:v>250.143</c:v>
                </c:pt>
                <c:pt idx="487">
                  <c:v>253.00299999999999</c:v>
                </c:pt>
                <c:pt idx="488">
                  <c:v>251.05699999999999</c:v>
                </c:pt>
                <c:pt idx="489">
                  <c:v>244.96299999999999</c:v>
                </c:pt>
                <c:pt idx="490">
                  <c:v>239.67699999999999</c:v>
                </c:pt>
                <c:pt idx="491">
                  <c:v>242.173</c:v>
                </c:pt>
                <c:pt idx="492">
                  <c:v>245.86600000000001</c:v>
                </c:pt>
                <c:pt idx="493">
                  <c:v>243.791</c:v>
                </c:pt>
                <c:pt idx="494">
                  <c:v>243.46299999999999</c:v>
                </c:pt>
                <c:pt idx="495">
                  <c:v>259.75700000000001</c:v>
                </c:pt>
                <c:pt idx="496">
                  <c:v>261.07</c:v>
                </c:pt>
                <c:pt idx="497">
                  <c:v>261.90199999999999</c:v>
                </c:pt>
                <c:pt idx="498">
                  <c:v>262.43099999999998</c:v>
                </c:pt>
                <c:pt idx="499">
                  <c:v>257.447</c:v>
                </c:pt>
                <c:pt idx="500">
                  <c:v>255.26499999999999</c:v>
                </c:pt>
                <c:pt idx="501">
                  <c:v>254.65799999999999</c:v>
                </c:pt>
                <c:pt idx="502">
                  <c:v>252.035</c:v>
                </c:pt>
                <c:pt idx="503">
                  <c:v>253.30099999999999</c:v>
                </c:pt>
                <c:pt idx="504">
                  <c:v>255.375</c:v>
                </c:pt>
                <c:pt idx="505">
                  <c:v>257.31299999999999</c:v>
                </c:pt>
                <c:pt idx="506">
                  <c:v>245.303</c:v>
                </c:pt>
                <c:pt idx="507">
                  <c:v>251.40700000000001</c:v>
                </c:pt>
                <c:pt idx="508">
                  <c:v>257.46499999999997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DF-45BC-A043-78E2335CB187}"/>
            </c:ext>
          </c:extLst>
        </c:ser>
        <c:ser>
          <c:idx val="7"/>
          <c:order val="7"/>
          <c:tx>
            <c:strRef>
              <c:f>vw!$B$39</c:f>
              <c:strCache>
                <c:ptCount val="1"/>
                <c:pt idx="0">
                  <c:v>VW 2 1/2 PERP nc-22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vw!$F$39:$SU$39</c:f>
              <c:numCache>
                <c:formatCode>0</c:formatCode>
                <c:ptCount val="510"/>
                <c:pt idx="0">
                  <c:v>381.38400000000001</c:v>
                </c:pt>
                <c:pt idx="1">
                  <c:v>376.38400000000001</c:v>
                </c:pt>
                <c:pt idx="2">
                  <c:v>382.34399999999999</c:v>
                </c:pt>
                <c:pt idx="3">
                  <c:v>385.90499999999997</c:v>
                </c:pt>
                <c:pt idx="4">
                  <c:v>397.01</c:v>
                </c:pt>
                <c:pt idx="5">
                  <c:v>399.197</c:v>
                </c:pt>
                <c:pt idx="6">
                  <c:v>395.68700000000001</c:v>
                </c:pt>
                <c:pt idx="7">
                  <c:v>379.03100000000001</c:v>
                </c:pt>
                <c:pt idx="8">
                  <c:v>369.846</c:v>
                </c:pt>
                <c:pt idx="9">
                  <c:v>379.78500000000003</c:v>
                </c:pt>
                <c:pt idx="10">
                  <c:v>362.17899999999997</c:v>
                </c:pt>
                <c:pt idx="11">
                  <c:v>359.54500000000002</c:v>
                </c:pt>
                <c:pt idx="12">
                  <c:v>325.702</c:v>
                </c:pt>
                <c:pt idx="13">
                  <c:v>301.75200000000001</c:v>
                </c:pt>
                <c:pt idx="14">
                  <c:v>328.64</c:v>
                </c:pt>
                <c:pt idx="15">
                  <c:v>320.49799999999999</c:v>
                </c:pt>
                <c:pt idx="16">
                  <c:v>339.983</c:v>
                </c:pt>
                <c:pt idx="17">
                  <c:v>300.19600000000003</c:v>
                </c:pt>
                <c:pt idx="18">
                  <c:v>259.541</c:v>
                </c:pt>
                <c:pt idx="19">
                  <c:v>190.495</c:v>
                </c:pt>
                <c:pt idx="20">
                  <c:v>215.75700000000001</c:v>
                </c:pt>
                <c:pt idx="21">
                  <c:v>282.90199999999999</c:v>
                </c:pt>
                <c:pt idx="22">
                  <c:v>306.55900000000003</c:v>
                </c:pt>
                <c:pt idx="23">
                  <c:v>351.63200000000001</c:v>
                </c:pt>
                <c:pt idx="24">
                  <c:v>361.54899999999998</c:v>
                </c:pt>
                <c:pt idx="25">
                  <c:v>353.47800000000001</c:v>
                </c:pt>
                <c:pt idx="26">
                  <c:v>329.863</c:v>
                </c:pt>
                <c:pt idx="27">
                  <c:v>322.233</c:v>
                </c:pt>
                <c:pt idx="28">
                  <c:v>352.17</c:v>
                </c:pt>
                <c:pt idx="29">
                  <c:v>388.851</c:v>
                </c:pt>
                <c:pt idx="30">
                  <c:v>383.48599999999999</c:v>
                </c:pt>
                <c:pt idx="31">
                  <c:v>376.81299999999999</c:v>
                </c:pt>
                <c:pt idx="32">
                  <c:v>386.44400000000002</c:v>
                </c:pt>
                <c:pt idx="33">
                  <c:v>407.66399999999999</c:v>
                </c:pt>
                <c:pt idx="34">
                  <c:v>459.40699999999998</c:v>
                </c:pt>
                <c:pt idx="35">
                  <c:v>485.39499999999998</c:v>
                </c:pt>
                <c:pt idx="36">
                  <c:v>485.49099999999999</c:v>
                </c:pt>
                <c:pt idx="37">
                  <c:v>462.404</c:v>
                </c:pt>
                <c:pt idx="38">
                  <c:v>448.483</c:v>
                </c:pt>
                <c:pt idx="39">
                  <c:v>455.21600000000001</c:v>
                </c:pt>
                <c:pt idx="40">
                  <c:v>468.90800000000002</c:v>
                </c:pt>
                <c:pt idx="41">
                  <c:v>474.16899999999998</c:v>
                </c:pt>
                <c:pt idx="42">
                  <c:v>484.88600000000002</c:v>
                </c:pt>
                <c:pt idx="43">
                  <c:v>495.86799999999999</c:v>
                </c:pt>
                <c:pt idx="44">
                  <c:v>522.94000000000005</c:v>
                </c:pt>
                <c:pt idx="45">
                  <c:v>461.30399999999997</c:v>
                </c:pt>
                <c:pt idx="46">
                  <c:v>433.52</c:v>
                </c:pt>
                <c:pt idx="47">
                  <c:v>410.86</c:v>
                </c:pt>
                <c:pt idx="48">
                  <c:v>387.54500000000002</c:v>
                </c:pt>
                <c:pt idx="49">
                  <c:v>417.08699999999999</c:v>
                </c:pt>
                <c:pt idx="50">
                  <c:v>439.56799999999998</c:v>
                </c:pt>
                <c:pt idx="51">
                  <c:v>520.66600000000005</c:v>
                </c:pt>
                <c:pt idx="52">
                  <c:v>518.64400000000001</c:v>
                </c:pt>
                <c:pt idx="53">
                  <c:v>485.65499999999997</c:v>
                </c:pt>
                <c:pt idx="54">
                  <c:v>455.45499999999998</c:v>
                </c:pt>
                <c:pt idx="55">
                  <c:v>440.26600000000002</c:v>
                </c:pt>
                <c:pt idx="56">
                  <c:v>376.41199999999998</c:v>
                </c:pt>
                <c:pt idx="57">
                  <c:v>334.43</c:v>
                </c:pt>
                <c:pt idx="58">
                  <c:v>443.42</c:v>
                </c:pt>
                <c:pt idx="59">
                  <c:v>558.774</c:v>
                </c:pt>
                <c:pt idx="60">
                  <c:v>582.07399999999996</c:v>
                </c:pt>
                <c:pt idx="61">
                  <c:v>649.65599999999995</c:v>
                </c:pt>
                <c:pt idx="62">
                  <c:v>657.548</c:v>
                </c:pt>
                <c:pt idx="63">
                  <c:v>623.61400000000003</c:v>
                </c:pt>
                <c:pt idx="64">
                  <c:v>595.245</c:v>
                </c:pt>
                <c:pt idx="65">
                  <c:v>587.14499999999998</c:v>
                </c:pt>
                <c:pt idx="66">
                  <c:v>584.76099999999997</c:v>
                </c:pt>
                <c:pt idx="67">
                  <c:v>507.536</c:v>
                </c:pt>
                <c:pt idx="68">
                  <c:v>475.59</c:v>
                </c:pt>
                <c:pt idx="69">
                  <c:v>467.49200000000002</c:v>
                </c:pt>
                <c:pt idx="70">
                  <c:v>648.56899999999996</c:v>
                </c:pt>
                <c:pt idx="71">
                  <c:v>719.15</c:v>
                </c:pt>
                <c:pt idx="72">
                  <c:v>677.79200000000003</c:v>
                </c:pt>
                <c:pt idx="73">
                  <c:v>835.79100000000005</c:v>
                </c:pt>
                <c:pt idx="74">
                  <c:v>870.351</c:v>
                </c:pt>
                <c:pt idx="75">
                  <c:v>709.58799999999997</c:v>
                </c:pt>
                <c:pt idx="76">
                  <c:v>592.97400000000005</c:v>
                </c:pt>
                <c:pt idx="77">
                  <c:v>445.029</c:v>
                </c:pt>
                <c:pt idx="78">
                  <c:v>412.89400000000001</c:v>
                </c:pt>
                <c:pt idx="79">
                  <c:v>315.36</c:v>
                </c:pt>
                <c:pt idx="80">
                  <c:v>296.137</c:v>
                </c:pt>
                <c:pt idx="81">
                  <c:v>327.77699999999999</c:v>
                </c:pt>
                <c:pt idx="82">
                  <c:v>236.57</c:v>
                </c:pt>
                <c:pt idx="83">
                  <c:v>202.76400000000001</c:v>
                </c:pt>
                <c:pt idx="84">
                  <c:v>184.791</c:v>
                </c:pt>
                <c:pt idx="85">
                  <c:v>197.88399999999999</c:v>
                </c:pt>
                <c:pt idx="86">
                  <c:v>245.399</c:v>
                </c:pt>
                <c:pt idx="87">
                  <c:v>249.226</c:v>
                </c:pt>
                <c:pt idx="88">
                  <c:v>207.26</c:v>
                </c:pt>
                <c:pt idx="89">
                  <c:v>180.54599999999999</c:v>
                </c:pt>
                <c:pt idx="90">
                  <c:v>166.215</c:v>
                </c:pt>
                <c:pt idx="91">
                  <c:v>159.21700000000001</c:v>
                </c:pt>
                <c:pt idx="92">
                  <c:v>133.559</c:v>
                </c:pt>
                <c:pt idx="93">
                  <c:v>134.18</c:v>
                </c:pt>
                <c:pt idx="94">
                  <c:v>136.02799999999999</c:v>
                </c:pt>
                <c:pt idx="95">
                  <c:v>136.94900000000001</c:v>
                </c:pt>
                <c:pt idx="96">
                  <c:v>135.33799999999999</c:v>
                </c:pt>
                <c:pt idx="97">
                  <c:v>134.303</c:v>
                </c:pt>
                <c:pt idx="98">
                  <c:v>134.27099999999999</c:v>
                </c:pt>
                <c:pt idx="99">
                  <c:v>133.40100000000001</c:v>
                </c:pt>
                <c:pt idx="100">
                  <c:v>135.03899999999999</c:v>
                </c:pt>
                <c:pt idx="101">
                  <c:v>135.78700000000001</c:v>
                </c:pt>
                <c:pt idx="102">
                  <c:v>132.529</c:v>
                </c:pt>
                <c:pt idx="103">
                  <c:v>130.80500000000001</c:v>
                </c:pt>
                <c:pt idx="104">
                  <c:v>135.21100000000001</c:v>
                </c:pt>
                <c:pt idx="105">
                  <c:v>143.73099999999999</c:v>
                </c:pt>
                <c:pt idx="106">
                  <c:v>152.39400000000001</c:v>
                </c:pt>
                <c:pt idx="107">
                  <c:v>150.244</c:v>
                </c:pt>
                <c:pt idx="108">
                  <c:v>149.245</c:v>
                </c:pt>
                <c:pt idx="109">
                  <c:v>144.91200000000001</c:v>
                </c:pt>
                <c:pt idx="110">
                  <c:v>148.852</c:v>
                </c:pt>
                <c:pt idx="111">
                  <c:v>149.92400000000001</c:v>
                </c:pt>
                <c:pt idx="112">
                  <c:v>136.97900000000001</c:v>
                </c:pt>
                <c:pt idx="113">
                  <c:v>133.47999999999999</c:v>
                </c:pt>
                <c:pt idx="114">
                  <c:v>130.06399999999999</c:v>
                </c:pt>
                <c:pt idx="115">
                  <c:v>130.70400000000001</c:v>
                </c:pt>
                <c:pt idx="116">
                  <c:v>128.81200000000001</c:v>
                </c:pt>
                <c:pt idx="117">
                  <c:v>132.82400000000001</c:v>
                </c:pt>
                <c:pt idx="118">
                  <c:v>139.69300000000001</c:v>
                </c:pt>
                <c:pt idx="119">
                  <c:v>144.29599999999999</c:v>
                </c:pt>
                <c:pt idx="120">
                  <c:v>145.76300000000001</c:v>
                </c:pt>
                <c:pt idx="121">
                  <c:v>146.43</c:v>
                </c:pt>
                <c:pt idx="122">
                  <c:v>148.31100000000001</c:v>
                </c:pt>
                <c:pt idx="123">
                  <c:v>150.251</c:v>
                </c:pt>
                <c:pt idx="124">
                  <c:v>154.00800000000001</c:v>
                </c:pt>
                <c:pt idx="125">
                  <c:v>151.52699999999999</c:v>
                </c:pt>
                <c:pt idx="126">
                  <c:v>148.49700000000001</c:v>
                </c:pt>
                <c:pt idx="127">
                  <c:v>142.679</c:v>
                </c:pt>
                <c:pt idx="128">
                  <c:v>141.773</c:v>
                </c:pt>
                <c:pt idx="129">
                  <c:v>139.82599999999999</c:v>
                </c:pt>
                <c:pt idx="130">
                  <c:v>140.792</c:v>
                </c:pt>
                <c:pt idx="131">
                  <c:v>142.797</c:v>
                </c:pt>
                <c:pt idx="132">
                  <c:v>145.13999999999999</c:v>
                </c:pt>
                <c:pt idx="133">
                  <c:v>145.5</c:v>
                </c:pt>
                <c:pt idx="134">
                  <c:v>145.57599999999999</c:v>
                </c:pt>
                <c:pt idx="135">
                  <c:v>146.22800000000001</c:v>
                </c:pt>
                <c:pt idx="136">
                  <c:v>150.13300000000001</c:v>
                </c:pt>
                <c:pt idx="137">
                  <c:v>150.81899999999999</c:v>
                </c:pt>
                <c:pt idx="138">
                  <c:v>150.828</c:v>
                </c:pt>
                <c:pt idx="139">
                  <c:v>151.964</c:v>
                </c:pt>
                <c:pt idx="140">
                  <c:v>155.667</c:v>
                </c:pt>
                <c:pt idx="141">
                  <c:v>153.14699999999999</c:v>
                </c:pt>
                <c:pt idx="142">
                  <c:v>149.738</c:v>
                </c:pt>
                <c:pt idx="143">
                  <c:v>147.821</c:v>
                </c:pt>
                <c:pt idx="144">
                  <c:v>153.58500000000001</c:v>
                </c:pt>
                <c:pt idx="145">
                  <c:v>155.19</c:v>
                </c:pt>
                <c:pt idx="146">
                  <c:v>166.01</c:v>
                </c:pt>
                <c:pt idx="147">
                  <c:v>164.608</c:v>
                </c:pt>
                <c:pt idx="148">
                  <c:v>157.464</c:v>
                </c:pt>
                <c:pt idx="149">
                  <c:v>160.96</c:v>
                </c:pt>
                <c:pt idx="150">
                  <c:v>159.126</c:v>
                </c:pt>
                <c:pt idx="151">
                  <c:v>161.852</c:v>
                </c:pt>
                <c:pt idx="152">
                  <c:v>159.43199999999999</c:v>
                </c:pt>
                <c:pt idx="153">
                  <c:v>166.78800000000001</c:v>
                </c:pt>
                <c:pt idx="154">
                  <c:v>183.31299999999999</c:v>
                </c:pt>
                <c:pt idx="155">
                  <c:v>187.73599999999999</c:v>
                </c:pt>
                <c:pt idx="156">
                  <c:v>186.27199999999999</c:v>
                </c:pt>
                <c:pt idx="157">
                  <c:v>179.16300000000001</c:v>
                </c:pt>
                <c:pt idx="158">
                  <c:v>178.084</c:v>
                </c:pt>
                <c:pt idx="159">
                  <c:v>178.15600000000001</c:v>
                </c:pt>
                <c:pt idx="160">
                  <c:v>178.75200000000001</c:v>
                </c:pt>
                <c:pt idx="161">
                  <c:v>179.27099999999999</c:v>
                </c:pt>
                <c:pt idx="162">
                  <c:v>175.422</c:v>
                </c:pt>
                <c:pt idx="163">
                  <c:v>176.65199999999999</c:v>
                </c:pt>
                <c:pt idx="164">
                  <c:v>169.38</c:v>
                </c:pt>
                <c:pt idx="165">
                  <c:v>162.80500000000001</c:v>
                </c:pt>
                <c:pt idx="166">
                  <c:v>156.893</c:v>
                </c:pt>
                <c:pt idx="167">
                  <c:v>154.59700000000001</c:v>
                </c:pt>
                <c:pt idx="168">
                  <c:v>160.1</c:v>
                </c:pt>
                <c:pt idx="169">
                  <c:v>172.631</c:v>
                </c:pt>
                <c:pt idx="170">
                  <c:v>172.53899999999999</c:v>
                </c:pt>
                <c:pt idx="171">
                  <c:v>168.899</c:v>
                </c:pt>
                <c:pt idx="172">
                  <c:v>164.14699999999999</c:v>
                </c:pt>
                <c:pt idx="173">
                  <c:v>156.89699999999999</c:v>
                </c:pt>
                <c:pt idx="174">
                  <c:v>159.416</c:v>
                </c:pt>
                <c:pt idx="175">
                  <c:v>164.06399999999999</c:v>
                </c:pt>
                <c:pt idx="176">
                  <c:v>168.95</c:v>
                </c:pt>
                <c:pt idx="177">
                  <c:v>169.86799999999999</c:v>
                </c:pt>
                <c:pt idx="178">
                  <c:v>175.87299999999999</c:v>
                </c:pt>
                <c:pt idx="179">
                  <c:v>181.43899999999999</c:v>
                </c:pt>
                <c:pt idx="180">
                  <c:v>182.10599999999999</c:v>
                </c:pt>
                <c:pt idx="181">
                  <c:v>189.37</c:v>
                </c:pt>
                <c:pt idx="182">
                  <c:v>193.249</c:v>
                </c:pt>
                <c:pt idx="183">
                  <c:v>198.613</c:v>
                </c:pt>
                <c:pt idx="184">
                  <c:v>200.99600000000001</c:v>
                </c:pt>
                <c:pt idx="185">
                  <c:v>206.19900000000001</c:v>
                </c:pt>
                <c:pt idx="186">
                  <c:v>211.18299999999999</c:v>
                </c:pt>
                <c:pt idx="187">
                  <c:v>208.77099999999999</c:v>
                </c:pt>
                <c:pt idx="188">
                  <c:v>201.78</c:v>
                </c:pt>
                <c:pt idx="189">
                  <c:v>198.77099999999999</c:v>
                </c:pt>
                <c:pt idx="190">
                  <c:v>201.16399999999999</c:v>
                </c:pt>
                <c:pt idx="191">
                  <c:v>191.90199999999999</c:v>
                </c:pt>
                <c:pt idx="192">
                  <c:v>183.31399999999999</c:v>
                </c:pt>
                <c:pt idx="193">
                  <c:v>188.685</c:v>
                </c:pt>
                <c:pt idx="194">
                  <c:v>189.726</c:v>
                </c:pt>
                <c:pt idx="195">
                  <c:v>192.453</c:v>
                </c:pt>
                <c:pt idx="196">
                  <c:v>201.47499999999999</c:v>
                </c:pt>
                <c:pt idx="197">
                  <c:v>196.94499999999999</c:v>
                </c:pt>
                <c:pt idx="198">
                  <c:v>197.839</c:v>
                </c:pt>
                <c:pt idx="199">
                  <c:v>195.62700000000001</c:v>
                </c:pt>
                <c:pt idx="200">
                  <c:v>205.31200000000001</c:v>
                </c:pt>
                <c:pt idx="201">
                  <c:v>203.72300000000001</c:v>
                </c:pt>
                <c:pt idx="202">
                  <c:v>189.994</c:v>
                </c:pt>
                <c:pt idx="203">
                  <c:v>181.57499999999999</c:v>
                </c:pt>
                <c:pt idx="204">
                  <c:v>179.76400000000001</c:v>
                </c:pt>
                <c:pt idx="205">
                  <c:v>176.815</c:v>
                </c:pt>
                <c:pt idx="206">
                  <c:v>213.477</c:v>
                </c:pt>
                <c:pt idx="207">
                  <c:v>207.10599999999999</c:v>
                </c:pt>
                <c:pt idx="208">
                  <c:v>197.03</c:v>
                </c:pt>
                <c:pt idx="209">
                  <c:v>189.65700000000001</c:v>
                </c:pt>
                <c:pt idx="210">
                  <c:v>185.02099999999999</c:v>
                </c:pt>
                <c:pt idx="211">
                  <c:v>192.529</c:v>
                </c:pt>
                <c:pt idx="212">
                  <c:v>194.85400000000001</c:v>
                </c:pt>
                <c:pt idx="213">
                  <c:v>189.55500000000001</c:v>
                </c:pt>
                <c:pt idx="214">
                  <c:v>188.221</c:v>
                </c:pt>
                <c:pt idx="215">
                  <c:v>190.59299999999999</c:v>
                </c:pt>
                <c:pt idx="216">
                  <c:v>190.83</c:v>
                </c:pt>
                <c:pt idx="217">
                  <c:v>188.489</c:v>
                </c:pt>
                <c:pt idx="218">
                  <c:v>191.41300000000001</c:v>
                </c:pt>
                <c:pt idx="219">
                  <c:v>190.614</c:v>
                </c:pt>
                <c:pt idx="220">
                  <c:v>187.054</c:v>
                </c:pt>
                <c:pt idx="221">
                  <c:v>199.38200000000001</c:v>
                </c:pt>
                <c:pt idx="222">
                  <c:v>211.27099999999999</c:v>
                </c:pt>
                <c:pt idx="223">
                  <c:v>222.24100000000001</c:v>
                </c:pt>
                <c:pt idx="224">
                  <c:v>234.06399999999999</c:v>
                </c:pt>
                <c:pt idx="225">
                  <c:v>237.31299999999999</c:v>
                </c:pt>
                <c:pt idx="226">
                  <c:v>215.12</c:v>
                </c:pt>
                <c:pt idx="227">
                  <c:v>209.36699999999999</c:v>
                </c:pt>
                <c:pt idx="228">
                  <c:v>197.37299999999999</c:v>
                </c:pt>
                <c:pt idx="229">
                  <c:v>205.755</c:v>
                </c:pt>
                <c:pt idx="230">
                  <c:v>206.73599999999999</c:v>
                </c:pt>
                <c:pt idx="231">
                  <c:v>221.19800000000001</c:v>
                </c:pt>
                <c:pt idx="232">
                  <c:v>233.98099999999999</c:v>
                </c:pt>
                <c:pt idx="233">
                  <c:v>249.53100000000001</c:v>
                </c:pt>
                <c:pt idx="234">
                  <c:v>230.72300000000001</c:v>
                </c:pt>
                <c:pt idx="235">
                  <c:v>204.114</c:v>
                </c:pt>
                <c:pt idx="236">
                  <c:v>205.75</c:v>
                </c:pt>
                <c:pt idx="237">
                  <c:v>207.89099999999999</c:v>
                </c:pt>
                <c:pt idx="238">
                  <c:v>184.08600000000001</c:v>
                </c:pt>
                <c:pt idx="239">
                  <c:v>182.43199999999999</c:v>
                </c:pt>
                <c:pt idx="240">
                  <c:v>178.19399999999999</c:v>
                </c:pt>
                <c:pt idx="241">
                  <c:v>203.58199999999999</c:v>
                </c:pt>
                <c:pt idx="242">
                  <c:v>222.28100000000001</c:v>
                </c:pt>
                <c:pt idx="243">
                  <c:v>228.62100000000001</c:v>
                </c:pt>
                <c:pt idx="244">
                  <c:v>227.399</c:v>
                </c:pt>
                <c:pt idx="245">
                  <c:v>234.53800000000001</c:v>
                </c:pt>
                <c:pt idx="246">
                  <c:v>216.92599999999999</c:v>
                </c:pt>
                <c:pt idx="247">
                  <c:v>198.84899999999999</c:v>
                </c:pt>
                <c:pt idx="248">
                  <c:v>198.964</c:v>
                </c:pt>
                <c:pt idx="249">
                  <c:v>197.54499999999999</c:v>
                </c:pt>
                <c:pt idx="250">
                  <c:v>197.12799999999999</c:v>
                </c:pt>
                <c:pt idx="251">
                  <c:v>208.98699999999999</c:v>
                </c:pt>
                <c:pt idx="252">
                  <c:v>218.48400000000001</c:v>
                </c:pt>
                <c:pt idx="253">
                  <c:v>209.04499999999999</c:v>
                </c:pt>
                <c:pt idx="254">
                  <c:v>191.631</c:v>
                </c:pt>
                <c:pt idx="255">
                  <c:v>189.51</c:v>
                </c:pt>
                <c:pt idx="256">
                  <c:v>197.98099999999999</c:v>
                </c:pt>
                <c:pt idx="257">
                  <c:v>202.43299999999999</c:v>
                </c:pt>
                <c:pt idx="258">
                  <c:v>200.56399999999999</c:v>
                </c:pt>
                <c:pt idx="259">
                  <c:v>219.37200000000001</c:v>
                </c:pt>
                <c:pt idx="260">
                  <c:v>226.93600000000001</c:v>
                </c:pt>
                <c:pt idx="261">
                  <c:v>231.601</c:v>
                </c:pt>
                <c:pt idx="262">
                  <c:v>228.88399999999999</c:v>
                </c:pt>
                <c:pt idx="263">
                  <c:v>218.322</c:v>
                </c:pt>
                <c:pt idx="264">
                  <c:v>207.934</c:v>
                </c:pt>
                <c:pt idx="265">
                  <c:v>200.74700000000001</c:v>
                </c:pt>
                <c:pt idx="266">
                  <c:v>207.928</c:v>
                </c:pt>
                <c:pt idx="267">
                  <c:v>231.565</c:v>
                </c:pt>
                <c:pt idx="268">
                  <c:v>254.43299999999999</c:v>
                </c:pt>
                <c:pt idx="269">
                  <c:v>255.00399999999999</c:v>
                </c:pt>
                <c:pt idx="270">
                  <c:v>253.61500000000001</c:v>
                </c:pt>
                <c:pt idx="271">
                  <c:v>257.23</c:v>
                </c:pt>
                <c:pt idx="272">
                  <c:v>239.352</c:v>
                </c:pt>
                <c:pt idx="273">
                  <c:v>256.666</c:v>
                </c:pt>
                <c:pt idx="274">
                  <c:v>270.03899999999999</c:v>
                </c:pt>
                <c:pt idx="275">
                  <c:v>270.63799999999998</c:v>
                </c:pt>
                <c:pt idx="276">
                  <c:v>278.04300000000001</c:v>
                </c:pt>
                <c:pt idx="277">
                  <c:v>297.87099999999998</c:v>
                </c:pt>
                <c:pt idx="278">
                  <c:v>321.33800000000002</c:v>
                </c:pt>
                <c:pt idx="279">
                  <c:v>315.01100000000002</c:v>
                </c:pt>
                <c:pt idx="280">
                  <c:v>306.07299999999998</c:v>
                </c:pt>
                <c:pt idx="281">
                  <c:v>312.08600000000001</c:v>
                </c:pt>
                <c:pt idx="282">
                  <c:v>303.96499999999997</c:v>
                </c:pt>
                <c:pt idx="283">
                  <c:v>316.26100000000002</c:v>
                </c:pt>
                <c:pt idx="284">
                  <c:v>312.041</c:v>
                </c:pt>
                <c:pt idx="285">
                  <c:v>314.01600000000002</c:v>
                </c:pt>
                <c:pt idx="286">
                  <c:v>287.79199999999997</c:v>
                </c:pt>
                <c:pt idx="287">
                  <c:v>268.29899999999998</c:v>
                </c:pt>
                <c:pt idx="288">
                  <c:v>257.99</c:v>
                </c:pt>
                <c:pt idx="289">
                  <c:v>251.809</c:v>
                </c:pt>
                <c:pt idx="290">
                  <c:v>250.90600000000001</c:v>
                </c:pt>
                <c:pt idx="291">
                  <c:v>264.27800000000002</c:v>
                </c:pt>
                <c:pt idx="292">
                  <c:v>274.476</c:v>
                </c:pt>
                <c:pt idx="293">
                  <c:v>277.51299999999998</c:v>
                </c:pt>
                <c:pt idx="294">
                  <c:v>262.61599999999999</c:v>
                </c:pt>
                <c:pt idx="295">
                  <c:v>274.935</c:v>
                </c:pt>
                <c:pt idx="296">
                  <c:v>262.26299999999998</c:v>
                </c:pt>
                <c:pt idx="297">
                  <c:v>247.18799999999999</c:v>
                </c:pt>
                <c:pt idx="298">
                  <c:v>228.06299999999999</c:v>
                </c:pt>
                <c:pt idx="299">
                  <c:v>221.108</c:v>
                </c:pt>
                <c:pt idx="300">
                  <c:v>218.77500000000001</c:v>
                </c:pt>
                <c:pt idx="301">
                  <c:v>231.202</c:v>
                </c:pt>
                <c:pt idx="302">
                  <c:v>233.464</c:v>
                </c:pt>
                <c:pt idx="303">
                  <c:v>237.47300000000001</c:v>
                </c:pt>
                <c:pt idx="304">
                  <c:v>229.37</c:v>
                </c:pt>
                <c:pt idx="305">
                  <c:v>222.416</c:v>
                </c:pt>
                <c:pt idx="306">
                  <c:v>223.99199999999999</c:v>
                </c:pt>
                <c:pt idx="307">
                  <c:v>227.95</c:v>
                </c:pt>
                <c:pt idx="308">
                  <c:v>225.96100000000001</c:v>
                </c:pt>
                <c:pt idx="309">
                  <c:v>216.923</c:v>
                </c:pt>
                <c:pt idx="310">
                  <c:v>221.78399999999999</c:v>
                </c:pt>
                <c:pt idx="311">
                  <c:v>230.80799999999999</c:v>
                </c:pt>
                <c:pt idx="312">
                  <c:v>251.303</c:v>
                </c:pt>
                <c:pt idx="313">
                  <c:v>264.99</c:v>
                </c:pt>
                <c:pt idx="314">
                  <c:v>268.72300000000001</c:v>
                </c:pt>
                <c:pt idx="315">
                  <c:v>268.32499999999999</c:v>
                </c:pt>
                <c:pt idx="316">
                  <c:v>253.15700000000001</c:v>
                </c:pt>
                <c:pt idx="317">
                  <c:v>250.41800000000001</c:v>
                </c:pt>
                <c:pt idx="318">
                  <c:v>243.61600000000001</c:v>
                </c:pt>
                <c:pt idx="319">
                  <c:v>246.11</c:v>
                </c:pt>
                <c:pt idx="320">
                  <c:v>243.53899999999999</c:v>
                </c:pt>
                <c:pt idx="321">
                  <c:v>265.70400000000001</c:v>
                </c:pt>
                <c:pt idx="322">
                  <c:v>273.03399999999999</c:v>
                </c:pt>
                <c:pt idx="323">
                  <c:v>277.77499999999998</c:v>
                </c:pt>
                <c:pt idx="324">
                  <c:v>287.01799999999997</c:v>
                </c:pt>
                <c:pt idx="325">
                  <c:v>298.90499999999997</c:v>
                </c:pt>
                <c:pt idx="326">
                  <c:v>285.245</c:v>
                </c:pt>
                <c:pt idx="327">
                  <c:v>283.745</c:v>
                </c:pt>
                <c:pt idx="328">
                  <c:v>267.613</c:v>
                </c:pt>
                <c:pt idx="329">
                  <c:v>242.92099999999999</c:v>
                </c:pt>
                <c:pt idx="330">
                  <c:v>252.81100000000001</c:v>
                </c:pt>
                <c:pt idx="331">
                  <c:v>261.80900000000003</c:v>
                </c:pt>
                <c:pt idx="332">
                  <c:v>251.465</c:v>
                </c:pt>
                <c:pt idx="333">
                  <c:v>265.37</c:v>
                </c:pt>
                <c:pt idx="334">
                  <c:v>279.73399999999998</c:v>
                </c:pt>
                <c:pt idx="335">
                  <c:v>298.25</c:v>
                </c:pt>
                <c:pt idx="336">
                  <c:v>304.60300000000001</c:v>
                </c:pt>
                <c:pt idx="337">
                  <c:v>300.31</c:v>
                </c:pt>
                <c:pt idx="338">
                  <c:v>296.447</c:v>
                </c:pt>
                <c:pt idx="339">
                  <c:v>290.33999999999997</c:v>
                </c:pt>
                <c:pt idx="340">
                  <c:v>291.91300000000001</c:v>
                </c:pt>
                <c:pt idx="341">
                  <c:v>293.565</c:v>
                </c:pt>
                <c:pt idx="342">
                  <c:v>291.10599999999999</c:v>
                </c:pt>
                <c:pt idx="343">
                  <c:v>292.69499999999999</c:v>
                </c:pt>
                <c:pt idx="344">
                  <c:v>308.697</c:v>
                </c:pt>
                <c:pt idx="345">
                  <c:v>329.20100000000002</c:v>
                </c:pt>
                <c:pt idx="346">
                  <c:v>350.654</c:v>
                </c:pt>
                <c:pt idx="347">
                  <c:v>345.28199999999998</c:v>
                </c:pt>
                <c:pt idx="348">
                  <c:v>336.21699999999998</c:v>
                </c:pt>
                <c:pt idx="349">
                  <c:v>333.74799999999999</c:v>
                </c:pt>
                <c:pt idx="350">
                  <c:v>336.00099999999998</c:v>
                </c:pt>
                <c:pt idx="351">
                  <c:v>342.52699999999999</c:v>
                </c:pt>
                <c:pt idx="352">
                  <c:v>325.49200000000002</c:v>
                </c:pt>
                <c:pt idx="353">
                  <c:v>321.72899999999998</c:v>
                </c:pt>
                <c:pt idx="354">
                  <c:v>328.81400000000002</c:v>
                </c:pt>
                <c:pt idx="355">
                  <c:v>351.18599999999998</c:v>
                </c:pt>
                <c:pt idx="356">
                  <c:v>348.56799999999998</c:v>
                </c:pt>
                <c:pt idx="357">
                  <c:v>327.43400000000003</c:v>
                </c:pt>
                <c:pt idx="358">
                  <c:v>302.99799999999999</c:v>
                </c:pt>
                <c:pt idx="359">
                  <c:v>303.815</c:v>
                </c:pt>
                <c:pt idx="360">
                  <c:v>310.95800000000003</c:v>
                </c:pt>
                <c:pt idx="361">
                  <c:v>308.01799999999997</c:v>
                </c:pt>
                <c:pt idx="362">
                  <c:v>303.5</c:v>
                </c:pt>
                <c:pt idx="363">
                  <c:v>324.137</c:v>
                </c:pt>
                <c:pt idx="364">
                  <c:v>323.488</c:v>
                </c:pt>
                <c:pt idx="365">
                  <c:v>316.98099999999999</c:v>
                </c:pt>
                <c:pt idx="366">
                  <c:v>310.83499999999998</c:v>
                </c:pt>
                <c:pt idx="367">
                  <c:v>316.67899999999997</c:v>
                </c:pt>
                <c:pt idx="368">
                  <c:v>314.86</c:v>
                </c:pt>
                <c:pt idx="369">
                  <c:v>310.90300000000002</c:v>
                </c:pt>
                <c:pt idx="370">
                  <c:v>301.00099999999998</c:v>
                </c:pt>
                <c:pt idx="371">
                  <c:v>307.88400000000001</c:v>
                </c:pt>
                <c:pt idx="372">
                  <c:v>328.03199999999998</c:v>
                </c:pt>
                <c:pt idx="373">
                  <c:v>327.32499999999999</c:v>
                </c:pt>
                <c:pt idx="374">
                  <c:v>345.27499999999998</c:v>
                </c:pt>
                <c:pt idx="375">
                  <c:v>345.32600000000002</c:v>
                </c:pt>
                <c:pt idx="376">
                  <c:v>321.27999999999997</c:v>
                </c:pt>
                <c:pt idx="377">
                  <c:v>331.971</c:v>
                </c:pt>
                <c:pt idx="378">
                  <c:v>328.87900000000002</c:v>
                </c:pt>
                <c:pt idx="379">
                  <c:v>385.05900000000003</c:v>
                </c:pt>
                <c:pt idx="380">
                  <c:v>406.70400000000001</c:v>
                </c:pt>
                <c:pt idx="381">
                  <c:v>415.49900000000002</c:v>
                </c:pt>
                <c:pt idx="382">
                  <c:v>416.27100000000002</c:v>
                </c:pt>
                <c:pt idx="383">
                  <c:v>394.83100000000002</c:v>
                </c:pt>
                <c:pt idx="384">
                  <c:v>380.81700000000001</c:v>
                </c:pt>
                <c:pt idx="385">
                  <c:v>376.29300000000001</c:v>
                </c:pt>
                <c:pt idx="386">
                  <c:v>376.77800000000002</c:v>
                </c:pt>
                <c:pt idx="387">
                  <c:v>372.899</c:v>
                </c:pt>
                <c:pt idx="388">
                  <c:v>375.62200000000001</c:v>
                </c:pt>
                <c:pt idx="389">
                  <c:v>366.62799999999999</c:v>
                </c:pt>
                <c:pt idx="390">
                  <c:v>362.72699999999998</c:v>
                </c:pt>
                <c:pt idx="391">
                  <c:v>360.08800000000002</c:v>
                </c:pt>
                <c:pt idx="392">
                  <c:v>353.46300000000002</c:v>
                </c:pt>
                <c:pt idx="393">
                  <c:v>352.084</c:v>
                </c:pt>
                <c:pt idx="394">
                  <c:v>353.84699999999998</c:v>
                </c:pt>
                <c:pt idx="395">
                  <c:v>376.43700000000001</c:v>
                </c:pt>
                <c:pt idx="396">
                  <c:v>407.11099999999999</c:v>
                </c:pt>
                <c:pt idx="397">
                  <c:v>412.40699999999998</c:v>
                </c:pt>
                <c:pt idx="398">
                  <c:v>408.077</c:v>
                </c:pt>
                <c:pt idx="399">
                  <c:v>410.87799999999999</c:v>
                </c:pt>
                <c:pt idx="400">
                  <c:v>400.82</c:v>
                </c:pt>
                <c:pt idx="401">
                  <c:v>387.375</c:v>
                </c:pt>
                <c:pt idx="402">
                  <c:v>368.26299999999998</c:v>
                </c:pt>
                <c:pt idx="403">
                  <c:v>389.89</c:v>
                </c:pt>
                <c:pt idx="404">
                  <c:v>377.29500000000002</c:v>
                </c:pt>
                <c:pt idx="405">
                  <c:v>368.74599999999998</c:v>
                </c:pt>
                <c:pt idx="406">
                  <c:v>357.69499999999999</c:v>
                </c:pt>
                <c:pt idx="407">
                  <c:v>352.87599999999998</c:v>
                </c:pt>
                <c:pt idx="408">
                  <c:v>361.03100000000001</c:v>
                </c:pt>
                <c:pt idx="409">
                  <c:v>359.97500000000002</c:v>
                </c:pt>
                <c:pt idx="410">
                  <c:v>360.30200000000002</c:v>
                </c:pt>
                <c:pt idx="411">
                  <c:v>377.18099999999998</c:v>
                </c:pt>
                <c:pt idx="412">
                  <c:v>350.07600000000002</c:v>
                </c:pt>
                <c:pt idx="413">
                  <c:v>340.452</c:v>
                </c:pt>
                <c:pt idx="414">
                  <c:v>337.50099999999998</c:v>
                </c:pt>
                <c:pt idx="415">
                  <c:v>324.94499999999999</c:v>
                </c:pt>
                <c:pt idx="416">
                  <c:v>319.75200000000001</c:v>
                </c:pt>
                <c:pt idx="417">
                  <c:v>318.76</c:v>
                </c:pt>
                <c:pt idx="418">
                  <c:v>291.04199999999997</c:v>
                </c:pt>
                <c:pt idx="419">
                  <c:v>275.54000000000002</c:v>
                </c:pt>
                <c:pt idx="420">
                  <c:v>277.24</c:v>
                </c:pt>
                <c:pt idx="421">
                  <c:v>283.77199999999999</c:v>
                </c:pt>
                <c:pt idx="422">
                  <c:v>282.21600000000001</c:v>
                </c:pt>
                <c:pt idx="423">
                  <c:v>280.67899999999997</c:v>
                </c:pt>
                <c:pt idx="424">
                  <c:v>284.87099999999998</c:v>
                </c:pt>
                <c:pt idx="425">
                  <c:v>297.25299999999999</c:v>
                </c:pt>
                <c:pt idx="426">
                  <c:v>298.97899999999998</c:v>
                </c:pt>
                <c:pt idx="427">
                  <c:v>306.892</c:v>
                </c:pt>
                <c:pt idx="428">
                  <c:v>338.30799999999999</c:v>
                </c:pt>
                <c:pt idx="429">
                  <c:v>321.38299999999998</c:v>
                </c:pt>
                <c:pt idx="430">
                  <c:v>316.81700000000001</c:v>
                </c:pt>
                <c:pt idx="431">
                  <c:v>298.48599999999999</c:v>
                </c:pt>
                <c:pt idx="432">
                  <c:v>291.02999999999997</c:v>
                </c:pt>
                <c:pt idx="433">
                  <c:v>295.18900000000002</c:v>
                </c:pt>
                <c:pt idx="434">
                  <c:v>279.27999999999997</c:v>
                </c:pt>
                <c:pt idx="435">
                  <c:v>274.59399999999999</c:v>
                </c:pt>
                <c:pt idx="436">
                  <c:v>276.245</c:v>
                </c:pt>
                <c:pt idx="437">
                  <c:v>271.41800000000001</c:v>
                </c:pt>
                <c:pt idx="438">
                  <c:v>268.04599999999999</c:v>
                </c:pt>
                <c:pt idx="439">
                  <c:v>267.85500000000002</c:v>
                </c:pt>
                <c:pt idx="440">
                  <c:v>252.92099999999999</c:v>
                </c:pt>
                <c:pt idx="441">
                  <c:v>253.04499999999999</c:v>
                </c:pt>
                <c:pt idx="442">
                  <c:v>249.21299999999999</c:v>
                </c:pt>
                <c:pt idx="443">
                  <c:v>243.154</c:v>
                </c:pt>
                <c:pt idx="444">
                  <c:v>239.76499999999999</c:v>
                </c:pt>
                <c:pt idx="445">
                  <c:v>238.7</c:v>
                </c:pt>
                <c:pt idx="446">
                  <c:v>242.316</c:v>
                </c:pt>
                <c:pt idx="447">
                  <c:v>238.23699999999999</c:v>
                </c:pt>
                <c:pt idx="448">
                  <c:v>241.33199999999999</c:v>
                </c:pt>
                <c:pt idx="449">
                  <c:v>234.52199999999999</c:v>
                </c:pt>
                <c:pt idx="450">
                  <c:v>236.59100000000001</c:v>
                </c:pt>
                <c:pt idx="451">
                  <c:v>237.42</c:v>
                </c:pt>
                <c:pt idx="452">
                  <c:v>227.398</c:v>
                </c:pt>
                <c:pt idx="453">
                  <c:v>221.85300000000001</c:v>
                </c:pt>
                <c:pt idx="454">
                  <c:v>220.78700000000001</c:v>
                </c:pt>
                <c:pt idx="455">
                  <c:v>219.953</c:v>
                </c:pt>
                <c:pt idx="456">
                  <c:v>218.07400000000001</c:v>
                </c:pt>
                <c:pt idx="457">
                  <c:v>218.49199999999999</c:v>
                </c:pt>
                <c:pt idx="458">
                  <c:v>220.44300000000001</c:v>
                </c:pt>
                <c:pt idx="459">
                  <c:v>224.13</c:v>
                </c:pt>
                <c:pt idx="460">
                  <c:v>224.25299999999999</c:v>
                </c:pt>
                <c:pt idx="461">
                  <c:v>222.01900000000001</c:v>
                </c:pt>
                <c:pt idx="462">
                  <c:v>226.82599999999999</c:v>
                </c:pt>
                <c:pt idx="463">
                  <c:v>243.251</c:v>
                </c:pt>
                <c:pt idx="464">
                  <c:v>261.779</c:v>
                </c:pt>
                <c:pt idx="465">
                  <c:v>263.351</c:v>
                </c:pt>
                <c:pt idx="466">
                  <c:v>264.45699999999999</c:v>
                </c:pt>
                <c:pt idx="467">
                  <c:v>266.19900000000001</c:v>
                </c:pt>
                <c:pt idx="468">
                  <c:v>263.95999999999998</c:v>
                </c:pt>
                <c:pt idx="469">
                  <c:v>258.52699999999999</c:v>
                </c:pt>
                <c:pt idx="470">
                  <c:v>253.79900000000001</c:v>
                </c:pt>
                <c:pt idx="471">
                  <c:v>254.13900000000001</c:v>
                </c:pt>
                <c:pt idx="472">
                  <c:v>254.714</c:v>
                </c:pt>
                <c:pt idx="473">
                  <c:v>255.79400000000001</c:v>
                </c:pt>
                <c:pt idx="474">
                  <c:v>256.24</c:v>
                </c:pt>
                <c:pt idx="475">
                  <c:v>253.04400000000001</c:v>
                </c:pt>
                <c:pt idx="476">
                  <c:v>255.904</c:v>
                </c:pt>
                <c:pt idx="477">
                  <c:v>266.012</c:v>
                </c:pt>
                <c:pt idx="478">
                  <c:v>265.858</c:v>
                </c:pt>
                <c:pt idx="479">
                  <c:v>264.56799999999998</c:v>
                </c:pt>
                <c:pt idx="480">
                  <c:v>264.25799999999998</c:v>
                </c:pt>
                <c:pt idx="481">
                  <c:v>257.48599999999999</c:v>
                </c:pt>
                <c:pt idx="482">
                  <c:v>257.964</c:v>
                </c:pt>
                <c:pt idx="483">
                  <c:v>251.90199999999999</c:v>
                </c:pt>
                <c:pt idx="484">
                  <c:v>244.18299999999999</c:v>
                </c:pt>
                <c:pt idx="485">
                  <c:v>241.87899999999999</c:v>
                </c:pt>
                <c:pt idx="486">
                  <c:v>239.065</c:v>
                </c:pt>
                <c:pt idx="487">
                  <c:v>241.21899999999999</c:v>
                </c:pt>
                <c:pt idx="488">
                  <c:v>239.88</c:v>
                </c:pt>
                <c:pt idx="489">
                  <c:v>235.94900000000001</c:v>
                </c:pt>
                <c:pt idx="490">
                  <c:v>228.17599999999999</c:v>
                </c:pt>
                <c:pt idx="491">
                  <c:v>229.29400000000001</c:v>
                </c:pt>
                <c:pt idx="492">
                  <c:v>233.57</c:v>
                </c:pt>
                <c:pt idx="493">
                  <c:v>227.94800000000001</c:v>
                </c:pt>
                <c:pt idx="494">
                  <c:v>224.55099999999999</c:v>
                </c:pt>
                <c:pt idx="495">
                  <c:v>247.577</c:v>
                </c:pt>
                <c:pt idx="496">
                  <c:v>249.77799999999999</c:v>
                </c:pt>
                <c:pt idx="497">
                  <c:v>253.29</c:v>
                </c:pt>
                <c:pt idx="498">
                  <c:v>253.416</c:v>
                </c:pt>
                <c:pt idx="499">
                  <c:v>249.488</c:v>
                </c:pt>
                <c:pt idx="500">
                  <c:v>247.91800000000001</c:v>
                </c:pt>
                <c:pt idx="501">
                  <c:v>248.214</c:v>
                </c:pt>
                <c:pt idx="502">
                  <c:v>245.976</c:v>
                </c:pt>
                <c:pt idx="503">
                  <c:v>246.84100000000001</c:v>
                </c:pt>
                <c:pt idx="504">
                  <c:v>247.05199999999999</c:v>
                </c:pt>
                <c:pt idx="505">
                  <c:v>250.929</c:v>
                </c:pt>
                <c:pt idx="506">
                  <c:v>236.27799999999999</c:v>
                </c:pt>
                <c:pt idx="507">
                  <c:v>239.541</c:v>
                </c:pt>
                <c:pt idx="508">
                  <c:v>247.41200000000001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8DF-45BC-A043-78E2335CB187}"/>
            </c:ext>
          </c:extLst>
        </c:ser>
        <c:ser>
          <c:idx val="8"/>
          <c:order val="8"/>
          <c:tx>
            <c:strRef>
              <c:f>vw!$B$40</c:f>
              <c:strCache>
                <c:ptCount val="1"/>
                <c:pt idx="0">
                  <c:v>VW 3 3/4 PERP nc-21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vw!$F$40:$SU$40</c:f>
              <c:numCache>
                <c:formatCode>0</c:formatCode>
                <c:ptCount val="510"/>
                <c:pt idx="0">
                  <c:v>226.411</c:v>
                </c:pt>
                <c:pt idx="1">
                  <c:v>226.06700000000001</c:v>
                </c:pt>
                <c:pt idx="2">
                  <c:v>247.73400000000001</c:v>
                </c:pt>
                <c:pt idx="3">
                  <c:v>258.58300000000003</c:v>
                </c:pt>
                <c:pt idx="4">
                  <c:v>275.79899999999998</c:v>
                </c:pt>
                <c:pt idx="5">
                  <c:v>275.93099999999998</c:v>
                </c:pt>
                <c:pt idx="6">
                  <c:v>274.08100000000002</c:v>
                </c:pt>
                <c:pt idx="7">
                  <c:v>272.387</c:v>
                </c:pt>
                <c:pt idx="8">
                  <c:v>258.73</c:v>
                </c:pt>
                <c:pt idx="9">
                  <c:v>276</c:v>
                </c:pt>
                <c:pt idx="10">
                  <c:v>250.03</c:v>
                </c:pt>
                <c:pt idx="11">
                  <c:v>244.75399999999999</c:v>
                </c:pt>
                <c:pt idx="12">
                  <c:v>228.03100000000001</c:v>
                </c:pt>
                <c:pt idx="13">
                  <c:v>217.30500000000001</c:v>
                </c:pt>
                <c:pt idx="14">
                  <c:v>239.792</c:v>
                </c:pt>
                <c:pt idx="15">
                  <c:v>236.851</c:v>
                </c:pt>
                <c:pt idx="16">
                  <c:v>258.44200000000001</c:v>
                </c:pt>
                <c:pt idx="17">
                  <c:v>226.79599999999999</c:v>
                </c:pt>
                <c:pt idx="18">
                  <c:v>321.06700000000001</c:v>
                </c:pt>
                <c:pt idx="19">
                  <c:v>210.542</c:v>
                </c:pt>
                <c:pt idx="20">
                  <c:v>233.041</c:v>
                </c:pt>
                <c:pt idx="21">
                  <c:v>334.70299999999997</c:v>
                </c:pt>
                <c:pt idx="22">
                  <c:v>392.30599999999998</c:v>
                </c:pt>
                <c:pt idx="23">
                  <c:v>467.58300000000003</c:v>
                </c:pt>
                <c:pt idx="24">
                  <c:v>471.428</c:v>
                </c:pt>
                <c:pt idx="25">
                  <c:v>465.40800000000002</c:v>
                </c:pt>
                <c:pt idx="26">
                  <c:v>448.46199999999999</c:v>
                </c:pt>
                <c:pt idx="27">
                  <c:v>436.13799999999998</c:v>
                </c:pt>
                <c:pt idx="28">
                  <c:v>457.30399999999997</c:v>
                </c:pt>
                <c:pt idx="29">
                  <c:v>523.58100000000002</c:v>
                </c:pt>
                <c:pt idx="30">
                  <c:v>513.52300000000002</c:v>
                </c:pt>
                <c:pt idx="31">
                  <c:v>513.57299999999998</c:v>
                </c:pt>
                <c:pt idx="32">
                  <c:v>527.91999999999996</c:v>
                </c:pt>
                <c:pt idx="33">
                  <c:v>562.25800000000004</c:v>
                </c:pt>
                <c:pt idx="34">
                  <c:v>611.84699999999998</c:v>
                </c:pt>
                <c:pt idx="35">
                  <c:v>648.86900000000003</c:v>
                </c:pt>
                <c:pt idx="36">
                  <c:v>642.779</c:v>
                </c:pt>
                <c:pt idx="37">
                  <c:v>618.74699999999996</c:v>
                </c:pt>
                <c:pt idx="38">
                  <c:v>584.02099999999996</c:v>
                </c:pt>
                <c:pt idx="39">
                  <c:v>585.20299999999997</c:v>
                </c:pt>
                <c:pt idx="40">
                  <c:v>627.26099999999997</c:v>
                </c:pt>
                <c:pt idx="41">
                  <c:v>604.745</c:v>
                </c:pt>
                <c:pt idx="42">
                  <c:v>609.572</c:v>
                </c:pt>
                <c:pt idx="43">
                  <c:v>624.65300000000002</c:v>
                </c:pt>
                <c:pt idx="44">
                  <c:v>631.66300000000001</c:v>
                </c:pt>
                <c:pt idx="45">
                  <c:v>539.25699999999995</c:v>
                </c:pt>
                <c:pt idx="46">
                  <c:v>510.06400000000002</c:v>
                </c:pt>
                <c:pt idx="47">
                  <c:v>457.79500000000002</c:v>
                </c:pt>
                <c:pt idx="48">
                  <c:v>435.05399999999997</c:v>
                </c:pt>
                <c:pt idx="49">
                  <c:v>486.17099999999999</c:v>
                </c:pt>
                <c:pt idx="50">
                  <c:v>533.67999999999995</c:v>
                </c:pt>
                <c:pt idx="51">
                  <c:v>627.76099999999997</c:v>
                </c:pt>
                <c:pt idx="52">
                  <c:v>629.49</c:v>
                </c:pt>
                <c:pt idx="53">
                  <c:v>580.327</c:v>
                </c:pt>
                <c:pt idx="54">
                  <c:v>503.46199999999999</c:v>
                </c:pt>
                <c:pt idx="55">
                  <c:v>479.14800000000002</c:v>
                </c:pt>
                <c:pt idx="56">
                  <c:v>391.19200000000001</c:v>
                </c:pt>
                <c:pt idx="57">
                  <c:v>336.38799999999998</c:v>
                </c:pt>
                <c:pt idx="58">
                  <c:v>464.01499999999999</c:v>
                </c:pt>
                <c:pt idx="59">
                  <c:v>647.21900000000005</c:v>
                </c:pt>
                <c:pt idx="60">
                  <c:v>716.54700000000003</c:v>
                </c:pt>
                <c:pt idx="61">
                  <c:v>804.66300000000001</c:v>
                </c:pt>
                <c:pt idx="62">
                  <c:v>814.322</c:v>
                </c:pt>
                <c:pt idx="63">
                  <c:v>783.08900000000006</c:v>
                </c:pt>
                <c:pt idx="64">
                  <c:v>753.06500000000005</c:v>
                </c:pt>
                <c:pt idx="65">
                  <c:v>723.41099999999994</c:v>
                </c:pt>
                <c:pt idx="66">
                  <c:v>738.822</c:v>
                </c:pt>
                <c:pt idx="67">
                  <c:v>563.13499999999999</c:v>
                </c:pt>
                <c:pt idx="68">
                  <c:v>510.83</c:v>
                </c:pt>
                <c:pt idx="69">
                  <c:v>483.03500000000003</c:v>
                </c:pt>
                <c:pt idx="70">
                  <c:v>727.94200000000001</c:v>
                </c:pt>
                <c:pt idx="71">
                  <c:v>757.35299999999995</c:v>
                </c:pt>
                <c:pt idx="72">
                  <c:v>677.63499999999999</c:v>
                </c:pt>
                <c:pt idx="73">
                  <c:v>855.64099999999996</c:v>
                </c:pt>
                <c:pt idx="74">
                  <c:v>860.31600000000003</c:v>
                </c:pt>
                <c:pt idx="75">
                  <c:v>642.22400000000005</c:v>
                </c:pt>
                <c:pt idx="76">
                  <c:v>491.702</c:v>
                </c:pt>
                <c:pt idx="77">
                  <c:v>396.83300000000003</c:v>
                </c:pt>
                <c:pt idx="78">
                  <c:v>388.34699999999998</c:v>
                </c:pt>
                <c:pt idx="79">
                  <c:v>234.21899999999999</c:v>
                </c:pt>
                <c:pt idx="80">
                  <c:v>221.67099999999999</c:v>
                </c:pt>
                <c:pt idx="81">
                  <c:v>230.44800000000001</c:v>
                </c:pt>
                <c:pt idx="82">
                  <c:v>136.92099999999999</c:v>
                </c:pt>
                <c:pt idx="83">
                  <c:v>109.85</c:v>
                </c:pt>
                <c:pt idx="84">
                  <c:v>91.311999999999998</c:v>
                </c:pt>
                <c:pt idx="85">
                  <c:v>98.301000000000002</c:v>
                </c:pt>
                <c:pt idx="86">
                  <c:v>152.06899999999999</c:v>
                </c:pt>
                <c:pt idx="87">
                  <c:v>163.21299999999999</c:v>
                </c:pt>
                <c:pt idx="88">
                  <c:v>97.269000000000005</c:v>
                </c:pt>
                <c:pt idx="89">
                  <c:v>86.843000000000004</c:v>
                </c:pt>
                <c:pt idx="90">
                  <c:v>81.850999999999999</c:v>
                </c:pt>
                <c:pt idx="91">
                  <c:v>70.028000000000006</c:v>
                </c:pt>
                <c:pt idx="92">
                  <c:v>64.052999999999997</c:v>
                </c:pt>
                <c:pt idx="93">
                  <c:v>67.19</c:v>
                </c:pt>
                <c:pt idx="94">
                  <c:v>65.998999999999995</c:v>
                </c:pt>
                <c:pt idx="95">
                  <c:v>69.111999999999995</c:v>
                </c:pt>
                <c:pt idx="96">
                  <c:v>69.36</c:v>
                </c:pt>
                <c:pt idx="97">
                  <c:v>70.231999999999999</c:v>
                </c:pt>
                <c:pt idx="98">
                  <c:v>70.116</c:v>
                </c:pt>
                <c:pt idx="99">
                  <c:v>70.460999999999999</c:v>
                </c:pt>
                <c:pt idx="100">
                  <c:v>70.873000000000005</c:v>
                </c:pt>
                <c:pt idx="101">
                  <c:v>73.63</c:v>
                </c:pt>
                <c:pt idx="102">
                  <c:v>70.649000000000001</c:v>
                </c:pt>
                <c:pt idx="103">
                  <c:v>68.566000000000003</c:v>
                </c:pt>
                <c:pt idx="104">
                  <c:v>71.555000000000007</c:v>
                </c:pt>
                <c:pt idx="105">
                  <c:v>75.685000000000002</c:v>
                </c:pt>
                <c:pt idx="106">
                  <c:v>85.635999999999996</c:v>
                </c:pt>
                <c:pt idx="107">
                  <c:v>83.853999999999999</c:v>
                </c:pt>
                <c:pt idx="108">
                  <c:v>85.664000000000001</c:v>
                </c:pt>
                <c:pt idx="109">
                  <c:v>80.17</c:v>
                </c:pt>
                <c:pt idx="110">
                  <c:v>85.593000000000004</c:v>
                </c:pt>
                <c:pt idx="111">
                  <c:v>86.114999999999995</c:v>
                </c:pt>
                <c:pt idx="112">
                  <c:v>74.224000000000004</c:v>
                </c:pt>
                <c:pt idx="113">
                  <c:v>72.774000000000001</c:v>
                </c:pt>
                <c:pt idx="114">
                  <c:v>70.498000000000005</c:v>
                </c:pt>
                <c:pt idx="115">
                  <c:v>70.11</c:v>
                </c:pt>
                <c:pt idx="116">
                  <c:v>70.486999999999995</c:v>
                </c:pt>
                <c:pt idx="117">
                  <c:v>72.058999999999997</c:v>
                </c:pt>
                <c:pt idx="118">
                  <c:v>77.447999999999993</c:v>
                </c:pt>
                <c:pt idx="119">
                  <c:v>82.650999999999996</c:v>
                </c:pt>
                <c:pt idx="120">
                  <c:v>80.869</c:v>
                </c:pt>
                <c:pt idx="121">
                  <c:v>80.647999999999996</c:v>
                </c:pt>
                <c:pt idx="122">
                  <c:v>82.167000000000002</c:v>
                </c:pt>
                <c:pt idx="123">
                  <c:v>84.46</c:v>
                </c:pt>
                <c:pt idx="124">
                  <c:v>85.807000000000002</c:v>
                </c:pt>
                <c:pt idx="125">
                  <c:v>81.644000000000005</c:v>
                </c:pt>
                <c:pt idx="126">
                  <c:v>79.138000000000005</c:v>
                </c:pt>
                <c:pt idx="127">
                  <c:v>73.245000000000005</c:v>
                </c:pt>
                <c:pt idx="128">
                  <c:v>69.08</c:v>
                </c:pt>
                <c:pt idx="129">
                  <c:v>71.655000000000001</c:v>
                </c:pt>
                <c:pt idx="130">
                  <c:v>72.391000000000005</c:v>
                </c:pt>
                <c:pt idx="131">
                  <c:v>74.659000000000006</c:v>
                </c:pt>
                <c:pt idx="132">
                  <c:v>74.06</c:v>
                </c:pt>
                <c:pt idx="133">
                  <c:v>76.477000000000004</c:v>
                </c:pt>
                <c:pt idx="134">
                  <c:v>77.396000000000001</c:v>
                </c:pt>
                <c:pt idx="135">
                  <c:v>78.114000000000004</c:v>
                </c:pt>
                <c:pt idx="136">
                  <c:v>80.855999999999995</c:v>
                </c:pt>
                <c:pt idx="137">
                  <c:v>81.997</c:v>
                </c:pt>
                <c:pt idx="138">
                  <c:v>81.451999999999998</c:v>
                </c:pt>
                <c:pt idx="139">
                  <c:v>82.015000000000001</c:v>
                </c:pt>
                <c:pt idx="140">
                  <c:v>84.045000000000002</c:v>
                </c:pt>
                <c:pt idx="141">
                  <c:v>83.12</c:v>
                </c:pt>
                <c:pt idx="142">
                  <c:v>82.135000000000005</c:v>
                </c:pt>
                <c:pt idx="143">
                  <c:v>82.134</c:v>
                </c:pt>
                <c:pt idx="144">
                  <c:v>85.906999999999996</c:v>
                </c:pt>
                <c:pt idx="145">
                  <c:v>93.241</c:v>
                </c:pt>
                <c:pt idx="146">
                  <c:v>100.96599999999999</c:v>
                </c:pt>
                <c:pt idx="147">
                  <c:v>99.236999999999995</c:v>
                </c:pt>
                <c:pt idx="148">
                  <c:v>95.426000000000002</c:v>
                </c:pt>
                <c:pt idx="149">
                  <c:v>95.171999999999997</c:v>
                </c:pt>
                <c:pt idx="150">
                  <c:v>97.56</c:v>
                </c:pt>
                <c:pt idx="151">
                  <c:v>97.85</c:v>
                </c:pt>
                <c:pt idx="152">
                  <c:v>95.495999999999995</c:v>
                </c:pt>
                <c:pt idx="153">
                  <c:v>100.086</c:v>
                </c:pt>
                <c:pt idx="154">
                  <c:v>106.30200000000001</c:v>
                </c:pt>
                <c:pt idx="155">
                  <c:v>110.01300000000001</c:v>
                </c:pt>
                <c:pt idx="156">
                  <c:v>109.648</c:v>
                </c:pt>
                <c:pt idx="157">
                  <c:v>105.884</c:v>
                </c:pt>
                <c:pt idx="158">
                  <c:v>105.955</c:v>
                </c:pt>
                <c:pt idx="159">
                  <c:v>105.354</c:v>
                </c:pt>
                <c:pt idx="160">
                  <c:v>106.45099999999999</c:v>
                </c:pt>
                <c:pt idx="161">
                  <c:v>110.221</c:v>
                </c:pt>
                <c:pt idx="162">
                  <c:v>107.273</c:v>
                </c:pt>
                <c:pt idx="163">
                  <c:v>107.02500000000001</c:v>
                </c:pt>
                <c:pt idx="164">
                  <c:v>101.589</c:v>
                </c:pt>
                <c:pt idx="165">
                  <c:v>101.16</c:v>
                </c:pt>
                <c:pt idx="166">
                  <c:v>100.241</c:v>
                </c:pt>
                <c:pt idx="167">
                  <c:v>98.353999999999999</c:v>
                </c:pt>
                <c:pt idx="168">
                  <c:v>103.869</c:v>
                </c:pt>
                <c:pt idx="169">
                  <c:v>111</c:v>
                </c:pt>
                <c:pt idx="170">
                  <c:v>108.631</c:v>
                </c:pt>
                <c:pt idx="171">
                  <c:v>107.145</c:v>
                </c:pt>
                <c:pt idx="172">
                  <c:v>103.327</c:v>
                </c:pt>
                <c:pt idx="173">
                  <c:v>97.066000000000003</c:v>
                </c:pt>
                <c:pt idx="174">
                  <c:v>97.918000000000006</c:v>
                </c:pt>
                <c:pt idx="175">
                  <c:v>99.688999999999993</c:v>
                </c:pt>
                <c:pt idx="176">
                  <c:v>100.226</c:v>
                </c:pt>
                <c:pt idx="177">
                  <c:v>101.681</c:v>
                </c:pt>
                <c:pt idx="178">
                  <c:v>101.574</c:v>
                </c:pt>
                <c:pt idx="179">
                  <c:v>109.09099999999999</c:v>
                </c:pt>
                <c:pt idx="180">
                  <c:v>109.76</c:v>
                </c:pt>
                <c:pt idx="181">
                  <c:v>117.471</c:v>
                </c:pt>
                <c:pt idx="182">
                  <c:v>121.78400000000001</c:v>
                </c:pt>
                <c:pt idx="183">
                  <c:v>126.251</c:v>
                </c:pt>
                <c:pt idx="184">
                  <c:v>128.107</c:v>
                </c:pt>
                <c:pt idx="185">
                  <c:v>136.953</c:v>
                </c:pt>
                <c:pt idx="186">
                  <c:v>139.01400000000001</c:v>
                </c:pt>
                <c:pt idx="187">
                  <c:v>137.79</c:v>
                </c:pt>
                <c:pt idx="188">
                  <c:v>133.18899999999999</c:v>
                </c:pt>
                <c:pt idx="189">
                  <c:v>134.56800000000001</c:v>
                </c:pt>
                <c:pt idx="190">
                  <c:v>134.15700000000001</c:v>
                </c:pt>
                <c:pt idx="191">
                  <c:v>128.99700000000001</c:v>
                </c:pt>
                <c:pt idx="192">
                  <c:v>120.40600000000001</c:v>
                </c:pt>
                <c:pt idx="193">
                  <c:v>124.47499999999999</c:v>
                </c:pt>
                <c:pt idx="194">
                  <c:v>125.607</c:v>
                </c:pt>
                <c:pt idx="195">
                  <c:v>130.898</c:v>
                </c:pt>
                <c:pt idx="196">
                  <c:v>133.43299999999999</c:v>
                </c:pt>
                <c:pt idx="197">
                  <c:v>125.586</c:v>
                </c:pt>
                <c:pt idx="198">
                  <c:v>125.292</c:v>
                </c:pt>
                <c:pt idx="199">
                  <c:v>119.797</c:v>
                </c:pt>
                <c:pt idx="200">
                  <c:v>131.352</c:v>
                </c:pt>
                <c:pt idx="201">
                  <c:v>124.655</c:v>
                </c:pt>
                <c:pt idx="202">
                  <c:v>107.158</c:v>
                </c:pt>
                <c:pt idx="203">
                  <c:v>94.685000000000002</c:v>
                </c:pt>
                <c:pt idx="204">
                  <c:v>93.393000000000001</c:v>
                </c:pt>
                <c:pt idx="205">
                  <c:v>82.852999999999994</c:v>
                </c:pt>
                <c:pt idx="206">
                  <c:v>124.123</c:v>
                </c:pt>
                <c:pt idx="207">
                  <c:v>115.78</c:v>
                </c:pt>
                <c:pt idx="208">
                  <c:v>109.373</c:v>
                </c:pt>
                <c:pt idx="209">
                  <c:v>107.417</c:v>
                </c:pt>
                <c:pt idx="210">
                  <c:v>101.358</c:v>
                </c:pt>
                <c:pt idx="211">
                  <c:v>110.32299999999999</c:v>
                </c:pt>
                <c:pt idx="212">
                  <c:v>112.738</c:v>
                </c:pt>
                <c:pt idx="213">
                  <c:v>106.77200000000001</c:v>
                </c:pt>
                <c:pt idx="214">
                  <c:v>108.575</c:v>
                </c:pt>
                <c:pt idx="215">
                  <c:v>108.22</c:v>
                </c:pt>
                <c:pt idx="216">
                  <c:v>110.456</c:v>
                </c:pt>
                <c:pt idx="217">
                  <c:v>108.639</c:v>
                </c:pt>
                <c:pt idx="218">
                  <c:v>107.825</c:v>
                </c:pt>
                <c:pt idx="219">
                  <c:v>104.562</c:v>
                </c:pt>
                <c:pt idx="220">
                  <c:v>103.791</c:v>
                </c:pt>
                <c:pt idx="221">
                  <c:v>116.39</c:v>
                </c:pt>
                <c:pt idx="222">
                  <c:v>123.6</c:v>
                </c:pt>
                <c:pt idx="223">
                  <c:v>129.054</c:v>
                </c:pt>
                <c:pt idx="224">
                  <c:v>142.166</c:v>
                </c:pt>
                <c:pt idx="225">
                  <c:v>141.83099999999999</c:v>
                </c:pt>
                <c:pt idx="226">
                  <c:v>125.087</c:v>
                </c:pt>
                <c:pt idx="227">
                  <c:v>122.09099999999999</c:v>
                </c:pt>
                <c:pt idx="228">
                  <c:v>119.953</c:v>
                </c:pt>
                <c:pt idx="229">
                  <c:v>122.758</c:v>
                </c:pt>
                <c:pt idx="230">
                  <c:v>119.908</c:v>
                </c:pt>
                <c:pt idx="231">
                  <c:v>134.74299999999999</c:v>
                </c:pt>
                <c:pt idx="232">
                  <c:v>146.68899999999999</c:v>
                </c:pt>
                <c:pt idx="233">
                  <c:v>163.642</c:v>
                </c:pt>
                <c:pt idx="234">
                  <c:v>140.37700000000001</c:v>
                </c:pt>
                <c:pt idx="235">
                  <c:v>130.07499999999999</c:v>
                </c:pt>
                <c:pt idx="236">
                  <c:v>130.179</c:v>
                </c:pt>
                <c:pt idx="237">
                  <c:v>132.053</c:v>
                </c:pt>
                <c:pt idx="238">
                  <c:v>111.113</c:v>
                </c:pt>
                <c:pt idx="239">
                  <c:v>108.744</c:v>
                </c:pt>
                <c:pt idx="240">
                  <c:v>109.53700000000001</c:v>
                </c:pt>
                <c:pt idx="241">
                  <c:v>122.69</c:v>
                </c:pt>
                <c:pt idx="242">
                  <c:v>140.34899999999999</c:v>
                </c:pt>
                <c:pt idx="243">
                  <c:v>148.697</c:v>
                </c:pt>
                <c:pt idx="244">
                  <c:v>150.18100000000001</c:v>
                </c:pt>
                <c:pt idx="245">
                  <c:v>160.75</c:v>
                </c:pt>
                <c:pt idx="246">
                  <c:v>147.52600000000001</c:v>
                </c:pt>
                <c:pt idx="247">
                  <c:v>134.99299999999999</c:v>
                </c:pt>
                <c:pt idx="248">
                  <c:v>136.501</c:v>
                </c:pt>
                <c:pt idx="249">
                  <c:v>139.684</c:v>
                </c:pt>
                <c:pt idx="250">
                  <c:v>140.708</c:v>
                </c:pt>
                <c:pt idx="251">
                  <c:v>153.46600000000001</c:v>
                </c:pt>
                <c:pt idx="252">
                  <c:v>166.477</c:v>
                </c:pt>
                <c:pt idx="253">
                  <c:v>163.76599999999999</c:v>
                </c:pt>
                <c:pt idx="254">
                  <c:v>147.495</c:v>
                </c:pt>
                <c:pt idx="255">
                  <c:v>141.572</c:v>
                </c:pt>
                <c:pt idx="256">
                  <c:v>147.268</c:v>
                </c:pt>
                <c:pt idx="257">
                  <c:v>151.29599999999999</c:v>
                </c:pt>
                <c:pt idx="258">
                  <c:v>150.369</c:v>
                </c:pt>
                <c:pt idx="259">
                  <c:v>161.125</c:v>
                </c:pt>
                <c:pt idx="260">
                  <c:v>164.31</c:v>
                </c:pt>
                <c:pt idx="261">
                  <c:v>167.011</c:v>
                </c:pt>
                <c:pt idx="262">
                  <c:v>162.18199999999999</c:v>
                </c:pt>
                <c:pt idx="263">
                  <c:v>152.209</c:v>
                </c:pt>
                <c:pt idx="264">
                  <c:v>143.31299999999999</c:v>
                </c:pt>
                <c:pt idx="265">
                  <c:v>134.90799999999999</c:v>
                </c:pt>
                <c:pt idx="266">
                  <c:v>142.53899999999999</c:v>
                </c:pt>
                <c:pt idx="267">
                  <c:v>159.00800000000001</c:v>
                </c:pt>
                <c:pt idx="268">
                  <c:v>172.37200000000001</c:v>
                </c:pt>
                <c:pt idx="269">
                  <c:v>176.80500000000001</c:v>
                </c:pt>
                <c:pt idx="270">
                  <c:v>177.45099999999999</c:v>
                </c:pt>
                <c:pt idx="271">
                  <c:v>172.35400000000001</c:v>
                </c:pt>
                <c:pt idx="272">
                  <c:v>150.85599999999999</c:v>
                </c:pt>
                <c:pt idx="273">
                  <c:v>155.40199999999999</c:v>
                </c:pt>
                <c:pt idx="274">
                  <c:v>162.91499999999999</c:v>
                </c:pt>
                <c:pt idx="275">
                  <c:v>163.626</c:v>
                </c:pt>
                <c:pt idx="276">
                  <c:v>175.02799999999999</c:v>
                </c:pt>
                <c:pt idx="277">
                  <c:v>189.62299999999999</c:v>
                </c:pt>
                <c:pt idx="278">
                  <c:v>208.87899999999999</c:v>
                </c:pt>
                <c:pt idx="279">
                  <c:v>206.477</c:v>
                </c:pt>
                <c:pt idx="280">
                  <c:v>197.172</c:v>
                </c:pt>
                <c:pt idx="281">
                  <c:v>204.00399999999999</c:v>
                </c:pt>
                <c:pt idx="282">
                  <c:v>199.90299999999999</c:v>
                </c:pt>
                <c:pt idx="283">
                  <c:v>208.83699999999999</c:v>
                </c:pt>
                <c:pt idx="284">
                  <c:v>207.80099999999999</c:v>
                </c:pt>
                <c:pt idx="285">
                  <c:v>207.19499999999999</c:v>
                </c:pt>
                <c:pt idx="286">
                  <c:v>189.13499999999999</c:v>
                </c:pt>
                <c:pt idx="287">
                  <c:v>177.363</c:v>
                </c:pt>
                <c:pt idx="288">
                  <c:v>169.59299999999999</c:v>
                </c:pt>
                <c:pt idx="289">
                  <c:v>169.892</c:v>
                </c:pt>
                <c:pt idx="290">
                  <c:v>168.90600000000001</c:v>
                </c:pt>
                <c:pt idx="291">
                  <c:v>182.55</c:v>
                </c:pt>
                <c:pt idx="292">
                  <c:v>196.899</c:v>
                </c:pt>
                <c:pt idx="293">
                  <c:v>200.30600000000001</c:v>
                </c:pt>
                <c:pt idx="294">
                  <c:v>189.59899999999999</c:v>
                </c:pt>
                <c:pt idx="295">
                  <c:v>199.49600000000001</c:v>
                </c:pt>
                <c:pt idx="296">
                  <c:v>189.602</c:v>
                </c:pt>
                <c:pt idx="297">
                  <c:v>164.828</c:v>
                </c:pt>
                <c:pt idx="298">
                  <c:v>144.16</c:v>
                </c:pt>
                <c:pt idx="299">
                  <c:v>143.255</c:v>
                </c:pt>
                <c:pt idx="300">
                  <c:v>140.31299999999999</c:v>
                </c:pt>
                <c:pt idx="301">
                  <c:v>151.14599999999999</c:v>
                </c:pt>
                <c:pt idx="302">
                  <c:v>153.374</c:v>
                </c:pt>
                <c:pt idx="303">
                  <c:v>153.41300000000001</c:v>
                </c:pt>
                <c:pt idx="304">
                  <c:v>163.619</c:v>
                </c:pt>
                <c:pt idx="305">
                  <c:v>144.25800000000001</c:v>
                </c:pt>
                <c:pt idx="306">
                  <c:v>145.864</c:v>
                </c:pt>
                <c:pt idx="307">
                  <c:v>147.75</c:v>
                </c:pt>
                <c:pt idx="308">
                  <c:v>146.65</c:v>
                </c:pt>
                <c:pt idx="309">
                  <c:v>139.71700000000001</c:v>
                </c:pt>
                <c:pt idx="310">
                  <c:v>139.72300000000001</c:v>
                </c:pt>
                <c:pt idx="311">
                  <c:v>148.88300000000001</c:v>
                </c:pt>
                <c:pt idx="312">
                  <c:v>173.72900000000001</c:v>
                </c:pt>
                <c:pt idx="313">
                  <c:v>184.815</c:v>
                </c:pt>
                <c:pt idx="314">
                  <c:v>189.91200000000001</c:v>
                </c:pt>
                <c:pt idx="315">
                  <c:v>189.214</c:v>
                </c:pt>
                <c:pt idx="316">
                  <c:v>175.309</c:v>
                </c:pt>
                <c:pt idx="317">
                  <c:v>173.16200000000001</c:v>
                </c:pt>
                <c:pt idx="318">
                  <c:v>170.066</c:v>
                </c:pt>
                <c:pt idx="319">
                  <c:v>171.27799999999999</c:v>
                </c:pt>
                <c:pt idx="320">
                  <c:v>170.404</c:v>
                </c:pt>
                <c:pt idx="321">
                  <c:v>194.001</c:v>
                </c:pt>
                <c:pt idx="322">
                  <c:v>202.428</c:v>
                </c:pt>
                <c:pt idx="323">
                  <c:v>205.75</c:v>
                </c:pt>
                <c:pt idx="324">
                  <c:v>214.804</c:v>
                </c:pt>
                <c:pt idx="325">
                  <c:v>226.26599999999999</c:v>
                </c:pt>
                <c:pt idx="326">
                  <c:v>215.328</c:v>
                </c:pt>
                <c:pt idx="327">
                  <c:v>213.387</c:v>
                </c:pt>
                <c:pt idx="328">
                  <c:v>207.16900000000001</c:v>
                </c:pt>
                <c:pt idx="329">
                  <c:v>184.852</c:v>
                </c:pt>
                <c:pt idx="330">
                  <c:v>192.018</c:v>
                </c:pt>
                <c:pt idx="331">
                  <c:v>200.22499999999999</c:v>
                </c:pt>
                <c:pt idx="332">
                  <c:v>190.345</c:v>
                </c:pt>
                <c:pt idx="333">
                  <c:v>201.56200000000001</c:v>
                </c:pt>
                <c:pt idx="334">
                  <c:v>214.32400000000001</c:v>
                </c:pt>
                <c:pt idx="335">
                  <c:v>230.55500000000001</c:v>
                </c:pt>
                <c:pt idx="336">
                  <c:v>236.941</c:v>
                </c:pt>
                <c:pt idx="337">
                  <c:v>234.11600000000001</c:v>
                </c:pt>
                <c:pt idx="338">
                  <c:v>229.88800000000001</c:v>
                </c:pt>
                <c:pt idx="339">
                  <c:v>225.92599999999999</c:v>
                </c:pt>
                <c:pt idx="340">
                  <c:v>227.38</c:v>
                </c:pt>
                <c:pt idx="341">
                  <c:v>228.881</c:v>
                </c:pt>
                <c:pt idx="342">
                  <c:v>220.26499999999999</c:v>
                </c:pt>
                <c:pt idx="343">
                  <c:v>219.57300000000001</c:v>
                </c:pt>
                <c:pt idx="344">
                  <c:v>238.84800000000001</c:v>
                </c:pt>
                <c:pt idx="345">
                  <c:v>260.99400000000003</c:v>
                </c:pt>
                <c:pt idx="346">
                  <c:v>273.98599999999999</c:v>
                </c:pt>
                <c:pt idx="347">
                  <c:v>272.21600000000001</c:v>
                </c:pt>
                <c:pt idx="348">
                  <c:v>260.40199999999999</c:v>
                </c:pt>
                <c:pt idx="349">
                  <c:v>257.78500000000003</c:v>
                </c:pt>
                <c:pt idx="350">
                  <c:v>259.32299999999998</c:v>
                </c:pt>
                <c:pt idx="351">
                  <c:v>263.35500000000002</c:v>
                </c:pt>
                <c:pt idx="352">
                  <c:v>256.488</c:v>
                </c:pt>
                <c:pt idx="353">
                  <c:v>253.964</c:v>
                </c:pt>
                <c:pt idx="354">
                  <c:v>272.37299999999999</c:v>
                </c:pt>
                <c:pt idx="355">
                  <c:v>296.89499999999998</c:v>
                </c:pt>
                <c:pt idx="356">
                  <c:v>293.94</c:v>
                </c:pt>
                <c:pt idx="357">
                  <c:v>279.875</c:v>
                </c:pt>
                <c:pt idx="358">
                  <c:v>265.09500000000003</c:v>
                </c:pt>
                <c:pt idx="359">
                  <c:v>268.32799999999997</c:v>
                </c:pt>
                <c:pt idx="360">
                  <c:v>272.517</c:v>
                </c:pt>
                <c:pt idx="361">
                  <c:v>270.39</c:v>
                </c:pt>
                <c:pt idx="362">
                  <c:v>269.71300000000002</c:v>
                </c:pt>
                <c:pt idx="363">
                  <c:v>285.77800000000002</c:v>
                </c:pt>
                <c:pt idx="364">
                  <c:v>285.73200000000003</c:v>
                </c:pt>
                <c:pt idx="365">
                  <c:v>281.86799999999999</c:v>
                </c:pt>
                <c:pt idx="366">
                  <c:v>279.12700000000001</c:v>
                </c:pt>
                <c:pt idx="367">
                  <c:v>282.11200000000002</c:v>
                </c:pt>
                <c:pt idx="368">
                  <c:v>279.70699999999999</c:v>
                </c:pt>
                <c:pt idx="369">
                  <c:v>275.149</c:v>
                </c:pt>
                <c:pt idx="370">
                  <c:v>267.63099999999997</c:v>
                </c:pt>
                <c:pt idx="371">
                  <c:v>274.77699999999999</c:v>
                </c:pt>
                <c:pt idx="372">
                  <c:v>289.17</c:v>
                </c:pt>
                <c:pt idx="373">
                  <c:v>283.25599999999997</c:v>
                </c:pt>
                <c:pt idx="374">
                  <c:v>296.75700000000001</c:v>
                </c:pt>
                <c:pt idx="375">
                  <c:v>301.93599999999998</c:v>
                </c:pt>
                <c:pt idx="376">
                  <c:v>283.64499999999998</c:v>
                </c:pt>
                <c:pt idx="377">
                  <c:v>297.32799999999997</c:v>
                </c:pt>
                <c:pt idx="378">
                  <c:v>292.44099999999997</c:v>
                </c:pt>
                <c:pt idx="379">
                  <c:v>335.98599999999999</c:v>
                </c:pt>
                <c:pt idx="380">
                  <c:v>353.42</c:v>
                </c:pt>
                <c:pt idx="381">
                  <c:v>362.52</c:v>
                </c:pt>
                <c:pt idx="382">
                  <c:v>366.18099999999998</c:v>
                </c:pt>
                <c:pt idx="383">
                  <c:v>341.56900000000002</c:v>
                </c:pt>
                <c:pt idx="384">
                  <c:v>321.47399999999999</c:v>
                </c:pt>
                <c:pt idx="385">
                  <c:v>322.49599999999998</c:v>
                </c:pt>
                <c:pt idx="386">
                  <c:v>321.54700000000003</c:v>
                </c:pt>
                <c:pt idx="387">
                  <c:v>316.113</c:v>
                </c:pt>
                <c:pt idx="388">
                  <c:v>316.83999999999997</c:v>
                </c:pt>
                <c:pt idx="389">
                  <c:v>309.83699999999999</c:v>
                </c:pt>
                <c:pt idx="390">
                  <c:v>305.185</c:v>
                </c:pt>
                <c:pt idx="391">
                  <c:v>299.83699999999999</c:v>
                </c:pt>
                <c:pt idx="392">
                  <c:v>294.19499999999999</c:v>
                </c:pt>
                <c:pt idx="393">
                  <c:v>292.18599999999998</c:v>
                </c:pt>
                <c:pt idx="394">
                  <c:v>287.22300000000001</c:v>
                </c:pt>
                <c:pt idx="395">
                  <c:v>314.29399999999998</c:v>
                </c:pt>
                <c:pt idx="396">
                  <c:v>342.32600000000002</c:v>
                </c:pt>
                <c:pt idx="397">
                  <c:v>350.19600000000003</c:v>
                </c:pt>
                <c:pt idx="398">
                  <c:v>342.12799999999999</c:v>
                </c:pt>
                <c:pt idx="399">
                  <c:v>340.76799999999997</c:v>
                </c:pt>
                <c:pt idx="400">
                  <c:v>328.23</c:v>
                </c:pt>
                <c:pt idx="401">
                  <c:v>304.642</c:v>
                </c:pt>
                <c:pt idx="402">
                  <c:v>284.47699999999998</c:v>
                </c:pt>
                <c:pt idx="403">
                  <c:v>306.815</c:v>
                </c:pt>
                <c:pt idx="404">
                  <c:v>293.59899999999999</c:v>
                </c:pt>
                <c:pt idx="405">
                  <c:v>283.39800000000002</c:v>
                </c:pt>
                <c:pt idx="406">
                  <c:v>279.15600000000001</c:v>
                </c:pt>
                <c:pt idx="407">
                  <c:v>274.95100000000002</c:v>
                </c:pt>
                <c:pt idx="408">
                  <c:v>279.16199999999998</c:v>
                </c:pt>
                <c:pt idx="409">
                  <c:v>279.14800000000002</c:v>
                </c:pt>
                <c:pt idx="410">
                  <c:v>280.98</c:v>
                </c:pt>
                <c:pt idx="411">
                  <c:v>292.47699999999998</c:v>
                </c:pt>
                <c:pt idx="412">
                  <c:v>268.66899999999998</c:v>
                </c:pt>
                <c:pt idx="413">
                  <c:v>262.50200000000001</c:v>
                </c:pt>
                <c:pt idx="414">
                  <c:v>258.28800000000001</c:v>
                </c:pt>
                <c:pt idx="415">
                  <c:v>252.852</c:v>
                </c:pt>
                <c:pt idx="416">
                  <c:v>249.51599999999999</c:v>
                </c:pt>
                <c:pt idx="417">
                  <c:v>250.79300000000001</c:v>
                </c:pt>
                <c:pt idx="418">
                  <c:v>223.82599999999999</c:v>
                </c:pt>
                <c:pt idx="419">
                  <c:v>210.44</c:v>
                </c:pt>
                <c:pt idx="420">
                  <c:v>217.41499999999999</c:v>
                </c:pt>
                <c:pt idx="421">
                  <c:v>221.39500000000001</c:v>
                </c:pt>
                <c:pt idx="422">
                  <c:v>220.952</c:v>
                </c:pt>
                <c:pt idx="423">
                  <c:v>217.511</c:v>
                </c:pt>
                <c:pt idx="424">
                  <c:v>219.363</c:v>
                </c:pt>
                <c:pt idx="425">
                  <c:v>230.327</c:v>
                </c:pt>
                <c:pt idx="426">
                  <c:v>231.08600000000001</c:v>
                </c:pt>
                <c:pt idx="427">
                  <c:v>251.43799999999999</c:v>
                </c:pt>
                <c:pt idx="428">
                  <c:v>272.61200000000002</c:v>
                </c:pt>
                <c:pt idx="429">
                  <c:v>255.17</c:v>
                </c:pt>
                <c:pt idx="430">
                  <c:v>250.55199999999999</c:v>
                </c:pt>
                <c:pt idx="431">
                  <c:v>233.374</c:v>
                </c:pt>
                <c:pt idx="432">
                  <c:v>228.417</c:v>
                </c:pt>
                <c:pt idx="433">
                  <c:v>232.642</c:v>
                </c:pt>
                <c:pt idx="434">
                  <c:v>221.601</c:v>
                </c:pt>
                <c:pt idx="435">
                  <c:v>220.411</c:v>
                </c:pt>
                <c:pt idx="436">
                  <c:v>223.91900000000001</c:v>
                </c:pt>
                <c:pt idx="437">
                  <c:v>218.864</c:v>
                </c:pt>
                <c:pt idx="438">
                  <c:v>215.53800000000001</c:v>
                </c:pt>
                <c:pt idx="439">
                  <c:v>216.149</c:v>
                </c:pt>
                <c:pt idx="440">
                  <c:v>194.99</c:v>
                </c:pt>
                <c:pt idx="441">
                  <c:v>193.066</c:v>
                </c:pt>
                <c:pt idx="442">
                  <c:v>190.61</c:v>
                </c:pt>
                <c:pt idx="443">
                  <c:v>187.86699999999999</c:v>
                </c:pt>
                <c:pt idx="444">
                  <c:v>186.21600000000001</c:v>
                </c:pt>
                <c:pt idx="445">
                  <c:v>186.01499999999999</c:v>
                </c:pt>
                <c:pt idx="446">
                  <c:v>188.49299999999999</c:v>
                </c:pt>
                <c:pt idx="447">
                  <c:v>185.58600000000001</c:v>
                </c:pt>
                <c:pt idx="448">
                  <c:v>187.39099999999999</c:v>
                </c:pt>
                <c:pt idx="449">
                  <c:v>182.00399999999999</c:v>
                </c:pt>
                <c:pt idx="450">
                  <c:v>183.85300000000001</c:v>
                </c:pt>
                <c:pt idx="451">
                  <c:v>188.87899999999999</c:v>
                </c:pt>
                <c:pt idx="452">
                  <c:v>181.98099999999999</c:v>
                </c:pt>
                <c:pt idx="453">
                  <c:v>175.84</c:v>
                </c:pt>
                <c:pt idx="454">
                  <c:v>175.52600000000001</c:v>
                </c:pt>
                <c:pt idx="455">
                  <c:v>174.10599999999999</c:v>
                </c:pt>
                <c:pt idx="456">
                  <c:v>173.07400000000001</c:v>
                </c:pt>
                <c:pt idx="457">
                  <c:v>171.69300000000001</c:v>
                </c:pt>
                <c:pt idx="458">
                  <c:v>167.80500000000001</c:v>
                </c:pt>
                <c:pt idx="459">
                  <c:v>171.67599999999999</c:v>
                </c:pt>
                <c:pt idx="460">
                  <c:v>175.45699999999999</c:v>
                </c:pt>
                <c:pt idx="461">
                  <c:v>172.74600000000001</c:v>
                </c:pt>
                <c:pt idx="462">
                  <c:v>179.72499999999999</c:v>
                </c:pt>
                <c:pt idx="463">
                  <c:v>194.886</c:v>
                </c:pt>
                <c:pt idx="464">
                  <c:v>211.34200000000001</c:v>
                </c:pt>
                <c:pt idx="465">
                  <c:v>213.494</c:v>
                </c:pt>
                <c:pt idx="466">
                  <c:v>214.63800000000001</c:v>
                </c:pt>
                <c:pt idx="467">
                  <c:v>213.92699999999999</c:v>
                </c:pt>
                <c:pt idx="468">
                  <c:v>209.99</c:v>
                </c:pt>
                <c:pt idx="469">
                  <c:v>202.50800000000001</c:v>
                </c:pt>
                <c:pt idx="470">
                  <c:v>193.55600000000001</c:v>
                </c:pt>
                <c:pt idx="471">
                  <c:v>194.249</c:v>
                </c:pt>
                <c:pt idx="472">
                  <c:v>197.07499999999999</c:v>
                </c:pt>
                <c:pt idx="473">
                  <c:v>196.191</c:v>
                </c:pt>
                <c:pt idx="474">
                  <c:v>194.726</c:v>
                </c:pt>
                <c:pt idx="475">
                  <c:v>193.125</c:v>
                </c:pt>
                <c:pt idx="476">
                  <c:v>195.72399999999999</c:v>
                </c:pt>
                <c:pt idx="477">
                  <c:v>205.21100000000001</c:v>
                </c:pt>
                <c:pt idx="478">
                  <c:v>204.81800000000001</c:v>
                </c:pt>
                <c:pt idx="479">
                  <c:v>204.94300000000001</c:v>
                </c:pt>
                <c:pt idx="480">
                  <c:v>204.26300000000001</c:v>
                </c:pt>
                <c:pt idx="481">
                  <c:v>192.99</c:v>
                </c:pt>
                <c:pt idx="482">
                  <c:v>192.834</c:v>
                </c:pt>
                <c:pt idx="483">
                  <c:v>187.059</c:v>
                </c:pt>
                <c:pt idx="484">
                  <c:v>177.999</c:v>
                </c:pt>
                <c:pt idx="485">
                  <c:v>176.93799999999999</c:v>
                </c:pt>
                <c:pt idx="486">
                  <c:v>172.86199999999999</c:v>
                </c:pt>
                <c:pt idx="487">
                  <c:v>175.14699999999999</c:v>
                </c:pt>
                <c:pt idx="488">
                  <c:v>174.43600000000001</c:v>
                </c:pt>
                <c:pt idx="489">
                  <c:v>173.22200000000001</c:v>
                </c:pt>
                <c:pt idx="490">
                  <c:v>160.42599999999999</c:v>
                </c:pt>
                <c:pt idx="491">
                  <c:v>162.61099999999999</c:v>
                </c:pt>
                <c:pt idx="492">
                  <c:v>163.42400000000001</c:v>
                </c:pt>
                <c:pt idx="493">
                  <c:v>161.03899999999999</c:v>
                </c:pt>
                <c:pt idx="494">
                  <c:v>159.65</c:v>
                </c:pt>
                <c:pt idx="495">
                  <c:v>188.131</c:v>
                </c:pt>
                <c:pt idx="496">
                  <c:v>190.613</c:v>
                </c:pt>
                <c:pt idx="497">
                  <c:v>194.381</c:v>
                </c:pt>
                <c:pt idx="498">
                  <c:v>194.59100000000001</c:v>
                </c:pt>
                <c:pt idx="499">
                  <c:v>189.61699999999999</c:v>
                </c:pt>
                <c:pt idx="500">
                  <c:v>189.24700000000001</c:v>
                </c:pt>
                <c:pt idx="501">
                  <c:v>188.947</c:v>
                </c:pt>
                <c:pt idx="502">
                  <c:v>187.83199999999999</c:v>
                </c:pt>
                <c:pt idx="503">
                  <c:v>189.10599999999999</c:v>
                </c:pt>
                <c:pt idx="504">
                  <c:v>192.357</c:v>
                </c:pt>
                <c:pt idx="505">
                  <c:v>193.696</c:v>
                </c:pt>
                <c:pt idx="506">
                  <c:v>177.27099999999999</c:v>
                </c:pt>
                <c:pt idx="507">
                  <c:v>183.29</c:v>
                </c:pt>
                <c:pt idx="508">
                  <c:v>196.755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8DF-45BC-A043-78E2335CB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vw!$B$32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vw!$F$31:$IU$31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vw!$F$45:$IU$45</c:f>
              <c:numCache>
                <c:formatCode>0</c:formatCode>
                <c:ptCount val="250"/>
                <c:pt idx="0">
                  <c:v>16.95599999999996</c:v>
                </c:pt>
                <c:pt idx="1">
                  <c:v>15.067000000000007</c:v>
                </c:pt>
                <c:pt idx="2">
                  <c:v>16.642999999999972</c:v>
                </c:pt>
                <c:pt idx="3">
                  <c:v>11.291999999999973</c:v>
                </c:pt>
                <c:pt idx="4">
                  <c:v>2.3140000000000214</c:v>
                </c:pt>
                <c:pt idx="5">
                  <c:v>-0.91899999999998272</c:v>
                </c:pt>
                <c:pt idx="6">
                  <c:v>-7.0840000000000032</c:v>
                </c:pt>
                <c:pt idx="7">
                  <c:v>-7.9210000000000491</c:v>
                </c:pt>
                <c:pt idx="8">
                  <c:v>4.9200000000000159</c:v>
                </c:pt>
                <c:pt idx="9">
                  <c:v>-14.721000000000004</c:v>
                </c:pt>
                <c:pt idx="10">
                  <c:v>0.94400000000001683</c:v>
                </c:pt>
                <c:pt idx="11">
                  <c:v>-3.7579999999999814</c:v>
                </c:pt>
                <c:pt idx="12">
                  <c:v>22.060000000000002</c:v>
                </c:pt>
                <c:pt idx="13">
                  <c:v>57.865000000000009</c:v>
                </c:pt>
                <c:pt idx="14">
                  <c:v>31.475999999999999</c:v>
                </c:pt>
                <c:pt idx="15">
                  <c:v>45.115000000000009</c:v>
                </c:pt>
                <c:pt idx="16">
                  <c:v>15.281999999999982</c:v>
                </c:pt>
                <c:pt idx="17">
                  <c:v>21.805000000000007</c:v>
                </c:pt>
                <c:pt idx="18">
                  <c:v>47.63900000000001</c:v>
                </c:pt>
                <c:pt idx="19">
                  <c:v>106.00099999999998</c:v>
                </c:pt>
                <c:pt idx="20">
                  <c:v>128.98699999999999</c:v>
                </c:pt>
                <c:pt idx="21">
                  <c:v>66.916999999999973</c:v>
                </c:pt>
                <c:pt idx="22">
                  <c:v>64.66500000000002</c:v>
                </c:pt>
                <c:pt idx="23">
                  <c:v>32.572000000000003</c:v>
                </c:pt>
                <c:pt idx="24">
                  <c:v>26.324000000000012</c:v>
                </c:pt>
                <c:pt idx="25">
                  <c:v>22.057000000000016</c:v>
                </c:pt>
                <c:pt idx="26">
                  <c:v>35.66700000000003</c:v>
                </c:pt>
                <c:pt idx="27">
                  <c:v>42.281000000000006</c:v>
                </c:pt>
                <c:pt idx="28">
                  <c:v>25.02800000000002</c:v>
                </c:pt>
                <c:pt idx="29">
                  <c:v>-4.714999999999975</c:v>
                </c:pt>
                <c:pt idx="30">
                  <c:v>-5.8359999999999559</c:v>
                </c:pt>
                <c:pt idx="31">
                  <c:v>-6.7000000000007276E-2</c:v>
                </c:pt>
                <c:pt idx="32">
                  <c:v>-6.6000000000030923E-2</c:v>
                </c:pt>
                <c:pt idx="33">
                  <c:v>-3.3659999999999854</c:v>
                </c:pt>
                <c:pt idx="34">
                  <c:v>-30.492999999999995</c:v>
                </c:pt>
                <c:pt idx="35">
                  <c:v>-47.538999999999987</c:v>
                </c:pt>
                <c:pt idx="36">
                  <c:v>-55.423000000000002</c:v>
                </c:pt>
                <c:pt idx="37">
                  <c:v>-37.383999999999958</c:v>
                </c:pt>
                <c:pt idx="38">
                  <c:v>-33.585999999999956</c:v>
                </c:pt>
                <c:pt idx="39">
                  <c:v>-34.298999999999978</c:v>
                </c:pt>
                <c:pt idx="40">
                  <c:v>-43.369000000000028</c:v>
                </c:pt>
                <c:pt idx="41">
                  <c:v>-48.197000000000003</c:v>
                </c:pt>
                <c:pt idx="42">
                  <c:v>-56.502999999999986</c:v>
                </c:pt>
                <c:pt idx="43">
                  <c:v>-62.963000000000022</c:v>
                </c:pt>
                <c:pt idx="44">
                  <c:v>-89.021999999999991</c:v>
                </c:pt>
                <c:pt idx="45">
                  <c:v>-41.057999999999993</c:v>
                </c:pt>
                <c:pt idx="46">
                  <c:v>-33.204000000000008</c:v>
                </c:pt>
                <c:pt idx="47">
                  <c:v>-19.651999999999987</c:v>
                </c:pt>
                <c:pt idx="48">
                  <c:v>17.999000000000024</c:v>
                </c:pt>
                <c:pt idx="49">
                  <c:v>-13.87299999999999</c:v>
                </c:pt>
                <c:pt idx="50">
                  <c:v>6.5949999999999704</c:v>
                </c:pt>
                <c:pt idx="51">
                  <c:v>-39.710000000000036</c:v>
                </c:pt>
                <c:pt idx="52">
                  <c:v>-51.572000000000003</c:v>
                </c:pt>
                <c:pt idx="53">
                  <c:v>-29.478000000000009</c:v>
                </c:pt>
                <c:pt idx="54">
                  <c:v>-0.15300000000002001</c:v>
                </c:pt>
                <c:pt idx="55">
                  <c:v>-6.2110000000000127</c:v>
                </c:pt>
                <c:pt idx="56">
                  <c:v>27.524999999999977</c:v>
                </c:pt>
                <c:pt idx="57">
                  <c:v>90.745999999999981</c:v>
                </c:pt>
                <c:pt idx="58">
                  <c:v>64.19199999999995</c:v>
                </c:pt>
                <c:pt idx="59">
                  <c:v>-3.4099999999999682</c:v>
                </c:pt>
                <c:pt idx="60">
                  <c:v>0.2199999999999136</c:v>
                </c:pt>
                <c:pt idx="61">
                  <c:v>-44.126999999999953</c:v>
                </c:pt>
                <c:pt idx="62">
                  <c:v>-39.174000000000092</c:v>
                </c:pt>
                <c:pt idx="63">
                  <c:v>-37.972999999999956</c:v>
                </c:pt>
                <c:pt idx="64">
                  <c:v>-23.449999999999932</c:v>
                </c:pt>
                <c:pt idx="65">
                  <c:v>-13.895999999999958</c:v>
                </c:pt>
                <c:pt idx="66">
                  <c:v>-51.615000000000009</c:v>
                </c:pt>
                <c:pt idx="67">
                  <c:v>-46.234999999999957</c:v>
                </c:pt>
                <c:pt idx="68">
                  <c:v>1.0090000000000146</c:v>
                </c:pt>
                <c:pt idx="69">
                  <c:v>109.18299999999999</c:v>
                </c:pt>
                <c:pt idx="70">
                  <c:v>22.68100000000004</c:v>
                </c:pt>
                <c:pt idx="71">
                  <c:v>-46.235000000000014</c:v>
                </c:pt>
                <c:pt idx="72">
                  <c:v>67.280000000000086</c:v>
                </c:pt>
                <c:pt idx="73">
                  <c:v>-46.850999999999999</c:v>
                </c:pt>
                <c:pt idx="74">
                  <c:v>-124.11900000000003</c:v>
                </c:pt>
                <c:pt idx="75">
                  <c:v>-133.01299999999992</c:v>
                </c:pt>
                <c:pt idx="76">
                  <c:v>-103.88999999999999</c:v>
                </c:pt>
                <c:pt idx="77">
                  <c:v>-6.0849999999999795</c:v>
                </c:pt>
                <c:pt idx="78">
                  <c:v>-39.222000000000037</c:v>
                </c:pt>
                <c:pt idx="79">
                  <c:v>61.495000000000005</c:v>
                </c:pt>
                <c:pt idx="80">
                  <c:v>97.859999999999957</c:v>
                </c:pt>
                <c:pt idx="81">
                  <c:v>24.865999999999985</c:v>
                </c:pt>
                <c:pt idx="82">
                  <c:v>66.614000000000033</c:v>
                </c:pt>
                <c:pt idx="83">
                  <c:v>88.163999999999987</c:v>
                </c:pt>
                <c:pt idx="84">
                  <c:v>117.47799999999998</c:v>
                </c:pt>
                <c:pt idx="85">
                  <c:v>130.072</c:v>
                </c:pt>
                <c:pt idx="86">
                  <c:v>93.633000000000038</c:v>
                </c:pt>
                <c:pt idx="87">
                  <c:v>66.63300000000001</c:v>
                </c:pt>
                <c:pt idx="88">
                  <c:v>90.192999999999984</c:v>
                </c:pt>
                <c:pt idx="89">
                  <c:v>113.93</c:v>
                </c:pt>
                <c:pt idx="90">
                  <c:v>117.10300000000001</c:v>
                </c:pt>
                <c:pt idx="91">
                  <c:v>107.18900000000002</c:v>
                </c:pt>
                <c:pt idx="92">
                  <c:v>130.98299999999998</c:v>
                </c:pt>
                <c:pt idx="93">
                  <c:v>129.53899999999999</c:v>
                </c:pt>
                <c:pt idx="94">
                  <c:v>128.15199999999999</c:v>
                </c:pt>
                <c:pt idx="95">
                  <c:v>125.05099999999999</c:v>
                </c:pt>
                <c:pt idx="96">
                  <c:v>127.74299999999999</c:v>
                </c:pt>
                <c:pt idx="97">
                  <c:v>127.44000000000003</c:v>
                </c:pt>
                <c:pt idx="98">
                  <c:v>125.47699999999998</c:v>
                </c:pt>
                <c:pt idx="99">
                  <c:v>128.29300000000001</c:v>
                </c:pt>
                <c:pt idx="100">
                  <c:v>128.64499999999998</c:v>
                </c:pt>
                <c:pt idx="101">
                  <c:v>122.46200000000002</c:v>
                </c:pt>
                <c:pt idx="102">
                  <c:v>122.07500000000002</c:v>
                </c:pt>
                <c:pt idx="103">
                  <c:v>126.31300000000002</c:v>
                </c:pt>
                <c:pt idx="104">
                  <c:v>129.44800000000001</c:v>
                </c:pt>
                <c:pt idx="105">
                  <c:v>129.31</c:v>
                </c:pt>
                <c:pt idx="106">
                  <c:v>117.345</c:v>
                </c:pt>
                <c:pt idx="107">
                  <c:v>117.43099999999998</c:v>
                </c:pt>
                <c:pt idx="108">
                  <c:v>112.785</c:v>
                </c:pt>
                <c:pt idx="109">
                  <c:v>117.42400000000004</c:v>
                </c:pt>
                <c:pt idx="110">
                  <c:v>120.90600000000001</c:v>
                </c:pt>
                <c:pt idx="111">
                  <c:v>108.577</c:v>
                </c:pt>
                <c:pt idx="112">
                  <c:v>118.63799999999998</c:v>
                </c:pt>
                <c:pt idx="113">
                  <c:v>116.37599999999998</c:v>
                </c:pt>
                <c:pt idx="114">
                  <c:v>120.32299999999998</c:v>
                </c:pt>
                <c:pt idx="115">
                  <c:v>119.12600000000003</c:v>
                </c:pt>
                <c:pt idx="116">
                  <c:v>120.88900000000004</c:v>
                </c:pt>
                <c:pt idx="117">
                  <c:v>121.99999999999997</c:v>
                </c:pt>
                <c:pt idx="118">
                  <c:v>115.59900000000002</c:v>
                </c:pt>
                <c:pt idx="119">
                  <c:v>106.17599999999999</c:v>
                </c:pt>
                <c:pt idx="120">
                  <c:v>105.42699999999999</c:v>
                </c:pt>
                <c:pt idx="121">
                  <c:v>109.80900000000003</c:v>
                </c:pt>
                <c:pt idx="122">
                  <c:v>106.74000000000004</c:v>
                </c:pt>
                <c:pt idx="123">
                  <c:v>109.51899999999998</c:v>
                </c:pt>
                <c:pt idx="124">
                  <c:v>103.48400000000001</c:v>
                </c:pt>
                <c:pt idx="125">
                  <c:v>104.55600000000004</c:v>
                </c:pt>
                <c:pt idx="126">
                  <c:v>104.70700000000002</c:v>
                </c:pt>
                <c:pt idx="127">
                  <c:v>101.62299999999996</c:v>
                </c:pt>
                <c:pt idx="128">
                  <c:v>102.54200000000003</c:v>
                </c:pt>
                <c:pt idx="129">
                  <c:v>104.33499999999998</c:v>
                </c:pt>
                <c:pt idx="130">
                  <c:v>108.24399999999997</c:v>
                </c:pt>
                <c:pt idx="131">
                  <c:v>105.11999999999998</c:v>
                </c:pt>
                <c:pt idx="132">
                  <c:v>105.45899999999997</c:v>
                </c:pt>
                <c:pt idx="133">
                  <c:v>105.108</c:v>
                </c:pt>
                <c:pt idx="134">
                  <c:v>104.61799999999999</c:v>
                </c:pt>
                <c:pt idx="135">
                  <c:v>105.00099999999998</c:v>
                </c:pt>
                <c:pt idx="136">
                  <c:v>106.20000000000002</c:v>
                </c:pt>
                <c:pt idx="137">
                  <c:v>103.81200000000001</c:v>
                </c:pt>
                <c:pt idx="138">
                  <c:v>105.18</c:v>
                </c:pt>
                <c:pt idx="139">
                  <c:v>104.82699999999997</c:v>
                </c:pt>
                <c:pt idx="140">
                  <c:v>103.58000000000001</c:v>
                </c:pt>
                <c:pt idx="141">
                  <c:v>101.33100000000002</c:v>
                </c:pt>
                <c:pt idx="142">
                  <c:v>105.25099999999998</c:v>
                </c:pt>
                <c:pt idx="143">
                  <c:v>108.46800000000002</c:v>
                </c:pt>
                <c:pt idx="144">
                  <c:v>103.75800000000001</c:v>
                </c:pt>
                <c:pt idx="145">
                  <c:v>106.77700000000002</c:v>
                </c:pt>
                <c:pt idx="146">
                  <c:v>101.79999999999998</c:v>
                </c:pt>
                <c:pt idx="147">
                  <c:v>93.632000000000033</c:v>
                </c:pt>
                <c:pt idx="148">
                  <c:v>105.76600000000002</c:v>
                </c:pt>
                <c:pt idx="149">
                  <c:v>105.30099999999999</c:v>
                </c:pt>
                <c:pt idx="150">
                  <c:v>104.73600000000002</c:v>
                </c:pt>
                <c:pt idx="151">
                  <c:v>107.35300000000001</c:v>
                </c:pt>
                <c:pt idx="152">
                  <c:v>112.55500000000004</c:v>
                </c:pt>
                <c:pt idx="153">
                  <c:v>116.55799999999999</c:v>
                </c:pt>
                <c:pt idx="154">
                  <c:v>106.80199999999999</c:v>
                </c:pt>
                <c:pt idx="155">
                  <c:v>104.56400000000002</c:v>
                </c:pt>
                <c:pt idx="156">
                  <c:v>102.00200000000001</c:v>
                </c:pt>
                <c:pt idx="157">
                  <c:v>108.58000000000001</c:v>
                </c:pt>
                <c:pt idx="158">
                  <c:v>110.66600000000003</c:v>
                </c:pt>
                <c:pt idx="159">
                  <c:v>112.21600000000001</c:v>
                </c:pt>
                <c:pt idx="160">
                  <c:v>108.53400000000002</c:v>
                </c:pt>
                <c:pt idx="161">
                  <c:v>105.31100000000001</c:v>
                </c:pt>
                <c:pt idx="162">
                  <c:v>112.87200000000001</c:v>
                </c:pt>
                <c:pt idx="163">
                  <c:v>110.57300000000004</c:v>
                </c:pt>
                <c:pt idx="164">
                  <c:v>110.84100000000001</c:v>
                </c:pt>
                <c:pt idx="165">
                  <c:v>116.78099999999998</c:v>
                </c:pt>
                <c:pt idx="166">
                  <c:v>118.27099999999999</c:v>
                </c:pt>
                <c:pt idx="167">
                  <c:v>134.66899999999998</c:v>
                </c:pt>
                <c:pt idx="168">
                  <c:v>135.77699999999999</c:v>
                </c:pt>
                <c:pt idx="169">
                  <c:v>123.43399999999997</c:v>
                </c:pt>
                <c:pt idx="170">
                  <c:v>115.35399999999998</c:v>
                </c:pt>
                <c:pt idx="171">
                  <c:v>115.18800000000002</c:v>
                </c:pt>
                <c:pt idx="172">
                  <c:v>122.51300000000003</c:v>
                </c:pt>
                <c:pt idx="173">
                  <c:v>132.48299999999998</c:v>
                </c:pt>
                <c:pt idx="174">
                  <c:v>136.98000000000002</c:v>
                </c:pt>
                <c:pt idx="175">
                  <c:v>135.50200000000001</c:v>
                </c:pt>
                <c:pt idx="176">
                  <c:v>131.35900000000001</c:v>
                </c:pt>
                <c:pt idx="177">
                  <c:v>130.43299999999999</c:v>
                </c:pt>
                <c:pt idx="178">
                  <c:v>131.684</c:v>
                </c:pt>
                <c:pt idx="179">
                  <c:v>127.41400000000002</c:v>
                </c:pt>
                <c:pt idx="180">
                  <c:v>126.078</c:v>
                </c:pt>
                <c:pt idx="181">
                  <c:v>124.34400000000002</c:v>
                </c:pt>
                <c:pt idx="182">
                  <c:v>123.38800000000001</c:v>
                </c:pt>
                <c:pt idx="183">
                  <c:v>118.37899999999999</c:v>
                </c:pt>
                <c:pt idx="184">
                  <c:v>126.64600000000002</c:v>
                </c:pt>
                <c:pt idx="185">
                  <c:v>122.41000000000003</c:v>
                </c:pt>
                <c:pt idx="186">
                  <c:v>121.67899999999997</c:v>
                </c:pt>
                <c:pt idx="187">
                  <c:v>115.322</c:v>
                </c:pt>
                <c:pt idx="188">
                  <c:v>120.47899999999998</c:v>
                </c:pt>
                <c:pt idx="189">
                  <c:v>124.36800000000002</c:v>
                </c:pt>
                <c:pt idx="190">
                  <c:v>116.71600000000001</c:v>
                </c:pt>
                <c:pt idx="191">
                  <c:v>116.28299999999996</c:v>
                </c:pt>
                <c:pt idx="192">
                  <c:v>129.28199999999998</c:v>
                </c:pt>
                <c:pt idx="193">
                  <c:v>125.65300000000002</c:v>
                </c:pt>
                <c:pt idx="194">
                  <c:v>127.52100000000002</c:v>
                </c:pt>
                <c:pt idx="195">
                  <c:v>125.11499999999998</c:v>
                </c:pt>
                <c:pt idx="196">
                  <c:v>118.50699999999998</c:v>
                </c:pt>
                <c:pt idx="197">
                  <c:v>120.57499999999999</c:v>
                </c:pt>
                <c:pt idx="198">
                  <c:v>112.65000000000003</c:v>
                </c:pt>
                <c:pt idx="199">
                  <c:v>119.50999999999999</c:v>
                </c:pt>
                <c:pt idx="200">
                  <c:v>105.74400000000003</c:v>
                </c:pt>
                <c:pt idx="201">
                  <c:v>97.019000000000034</c:v>
                </c:pt>
                <c:pt idx="202">
                  <c:v>100.79199999999997</c:v>
                </c:pt>
                <c:pt idx="203">
                  <c:v>101.45400000000004</c:v>
                </c:pt>
                <c:pt idx="204">
                  <c:v>111.53</c:v>
                </c:pt>
                <c:pt idx="205">
                  <c:v>134.58000000000001</c:v>
                </c:pt>
                <c:pt idx="206">
                  <c:v>89.086000000000013</c:v>
                </c:pt>
                <c:pt idx="207">
                  <c:v>93.825999999999993</c:v>
                </c:pt>
                <c:pt idx="208">
                  <c:v>103.27700000000002</c:v>
                </c:pt>
                <c:pt idx="209">
                  <c:v>97.702000000000027</c:v>
                </c:pt>
                <c:pt idx="210">
                  <c:v>113.72399999999999</c:v>
                </c:pt>
                <c:pt idx="211">
                  <c:v>110.36200000000002</c:v>
                </c:pt>
                <c:pt idx="212">
                  <c:v>103.321</c:v>
                </c:pt>
                <c:pt idx="213">
                  <c:v>108.1</c:v>
                </c:pt>
                <c:pt idx="214">
                  <c:v>111.69800000000001</c:v>
                </c:pt>
                <c:pt idx="215">
                  <c:v>114.99200000000002</c:v>
                </c:pt>
                <c:pt idx="216">
                  <c:v>107.05700000000002</c:v>
                </c:pt>
                <c:pt idx="217">
                  <c:v>107.78399999999996</c:v>
                </c:pt>
                <c:pt idx="218">
                  <c:v>107.86100000000002</c:v>
                </c:pt>
                <c:pt idx="219">
                  <c:v>107.48500000000001</c:v>
                </c:pt>
                <c:pt idx="220">
                  <c:v>121.65299999999999</c:v>
                </c:pt>
                <c:pt idx="221">
                  <c:v>119.95799999999997</c:v>
                </c:pt>
                <c:pt idx="222">
                  <c:v>110.126</c:v>
                </c:pt>
                <c:pt idx="223">
                  <c:v>115.64399999999998</c:v>
                </c:pt>
                <c:pt idx="224">
                  <c:v>101.22000000000003</c:v>
                </c:pt>
                <c:pt idx="225">
                  <c:v>79.574000000000012</c:v>
                </c:pt>
                <c:pt idx="226">
                  <c:v>87.873000000000019</c:v>
                </c:pt>
                <c:pt idx="227">
                  <c:v>90.43199999999996</c:v>
                </c:pt>
                <c:pt idx="228">
                  <c:v>103.61800000000002</c:v>
                </c:pt>
                <c:pt idx="229">
                  <c:v>102.15700000000001</c:v>
                </c:pt>
                <c:pt idx="230">
                  <c:v>112.89600000000002</c:v>
                </c:pt>
                <c:pt idx="231">
                  <c:v>109.59799999999998</c:v>
                </c:pt>
                <c:pt idx="232">
                  <c:v>112.75299999999999</c:v>
                </c:pt>
                <c:pt idx="233">
                  <c:v>82.107000000000028</c:v>
                </c:pt>
                <c:pt idx="234">
                  <c:v>84.56800000000004</c:v>
                </c:pt>
                <c:pt idx="235">
                  <c:v>102.13899999999998</c:v>
                </c:pt>
                <c:pt idx="236">
                  <c:v>102.65900000000002</c:v>
                </c:pt>
                <c:pt idx="237">
                  <c:v>91.74199999999999</c:v>
                </c:pt>
                <c:pt idx="238">
                  <c:v>117.196</c:v>
                </c:pt>
                <c:pt idx="239">
                  <c:v>113.846</c:v>
                </c:pt>
                <c:pt idx="240">
                  <c:v>129.44200000000001</c:v>
                </c:pt>
                <c:pt idx="241">
                  <c:v>116.04799999999997</c:v>
                </c:pt>
                <c:pt idx="242">
                  <c:v>104.77199999999999</c:v>
                </c:pt>
                <c:pt idx="243">
                  <c:v>92.271999999999963</c:v>
                </c:pt>
                <c:pt idx="244">
                  <c:v>96.550999999999988</c:v>
                </c:pt>
                <c:pt idx="245">
                  <c:v>84.619</c:v>
                </c:pt>
                <c:pt idx="246">
                  <c:v>95.104000000000013</c:v>
                </c:pt>
                <c:pt idx="247">
                  <c:v>109.37100000000001</c:v>
                </c:pt>
                <c:pt idx="248">
                  <c:v>106.03999999999999</c:v>
                </c:pt>
                <c:pt idx="249">
                  <c:v>109.39099999999999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C5-41EB-8091-31BB5DD45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vw!$C$51</c:f>
              <c:strCache>
                <c:ptCount val="1"/>
                <c:pt idx="0">
                  <c:v>VW 3 1/2 PERP nc-30-VW 4 5/8 PERP nc-28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vw!$F$31:$IU$31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vw!$F$51:$IU$51</c:f>
              <c:numCache>
                <c:formatCode>0</c:formatCode>
                <c:ptCount val="250"/>
                <c:pt idx="0">
                  <c:v>-21.79000000000002</c:v>
                </c:pt>
                <c:pt idx="1">
                  <c:v>-25.033999999999992</c:v>
                </c:pt>
                <c:pt idx="2">
                  <c:v>-21.254000000000019</c:v>
                </c:pt>
                <c:pt idx="3">
                  <c:v>-26.826000000000022</c:v>
                </c:pt>
                <c:pt idx="4">
                  <c:v>-33.399999999999977</c:v>
                </c:pt>
                <c:pt idx="5">
                  <c:v>-36.543000000000006</c:v>
                </c:pt>
                <c:pt idx="6">
                  <c:v>-41.24799999999999</c:v>
                </c:pt>
                <c:pt idx="7">
                  <c:v>-42.900000000000034</c:v>
                </c:pt>
                <c:pt idx="8">
                  <c:v>-30.274999999999977</c:v>
                </c:pt>
                <c:pt idx="9">
                  <c:v>-44.353999999999985</c:v>
                </c:pt>
                <c:pt idx="10">
                  <c:v>-32.375999999999976</c:v>
                </c:pt>
                <c:pt idx="11">
                  <c:v>-37.828999999999951</c:v>
                </c:pt>
                <c:pt idx="12">
                  <c:v>-31.587999999999965</c:v>
                </c:pt>
                <c:pt idx="13">
                  <c:v>-10.218999999999994</c:v>
                </c:pt>
                <c:pt idx="14">
                  <c:v>-29.402999999999963</c:v>
                </c:pt>
                <c:pt idx="15">
                  <c:v>-20.242999999999995</c:v>
                </c:pt>
                <c:pt idx="16">
                  <c:v>-50.107000000000028</c:v>
                </c:pt>
                <c:pt idx="17">
                  <c:v>-44.283000000000015</c:v>
                </c:pt>
                <c:pt idx="18">
                  <c:v>-43.801999999999964</c:v>
                </c:pt>
                <c:pt idx="19">
                  <c:v>-19.486000000000047</c:v>
                </c:pt>
                <c:pt idx="20">
                  <c:v>1.0470000000000255</c:v>
                </c:pt>
                <c:pt idx="21">
                  <c:v>-27.641999999999996</c:v>
                </c:pt>
                <c:pt idx="22">
                  <c:v>-19.64100000000002</c:v>
                </c:pt>
                <c:pt idx="23">
                  <c:v>-37.198000000000036</c:v>
                </c:pt>
                <c:pt idx="24">
                  <c:v>-44.517999999999972</c:v>
                </c:pt>
                <c:pt idx="25">
                  <c:v>-50.22399999999999</c:v>
                </c:pt>
                <c:pt idx="26">
                  <c:v>-45.346000000000004</c:v>
                </c:pt>
                <c:pt idx="27">
                  <c:v>-34.846000000000004</c:v>
                </c:pt>
                <c:pt idx="28">
                  <c:v>-38.322000000000003</c:v>
                </c:pt>
                <c:pt idx="29">
                  <c:v>-47.495000000000005</c:v>
                </c:pt>
                <c:pt idx="30">
                  <c:v>-50.687999999999988</c:v>
                </c:pt>
                <c:pt idx="31">
                  <c:v>-46.697999999999979</c:v>
                </c:pt>
                <c:pt idx="32">
                  <c:v>-44.555000000000007</c:v>
                </c:pt>
                <c:pt idx="33">
                  <c:v>-37.713000000000022</c:v>
                </c:pt>
                <c:pt idx="34">
                  <c:v>-48.15100000000001</c:v>
                </c:pt>
                <c:pt idx="35">
                  <c:v>-58.350999999999999</c:v>
                </c:pt>
                <c:pt idx="36">
                  <c:v>-65.757999999999981</c:v>
                </c:pt>
                <c:pt idx="37">
                  <c:v>-61.851999999999975</c:v>
                </c:pt>
                <c:pt idx="38">
                  <c:v>-57.873999999999967</c:v>
                </c:pt>
                <c:pt idx="39">
                  <c:v>-57.338999999999999</c:v>
                </c:pt>
                <c:pt idx="40">
                  <c:v>-55.730000000000018</c:v>
                </c:pt>
                <c:pt idx="41">
                  <c:v>-58.238999999999976</c:v>
                </c:pt>
                <c:pt idx="42">
                  <c:v>-53.420999999999992</c:v>
                </c:pt>
                <c:pt idx="43">
                  <c:v>-57.251000000000033</c:v>
                </c:pt>
                <c:pt idx="44">
                  <c:v>-79.822000000000003</c:v>
                </c:pt>
                <c:pt idx="45">
                  <c:v>-61.990000000000009</c:v>
                </c:pt>
                <c:pt idx="46">
                  <c:v>-56.299000000000035</c:v>
                </c:pt>
                <c:pt idx="47">
                  <c:v>-52.685999999999979</c:v>
                </c:pt>
                <c:pt idx="48">
                  <c:v>-24.007000000000005</c:v>
                </c:pt>
                <c:pt idx="49">
                  <c:v>-37.802999999999997</c:v>
                </c:pt>
                <c:pt idx="50">
                  <c:v>-6.2069999999999936</c:v>
                </c:pt>
                <c:pt idx="51">
                  <c:v>-36.936000000000035</c:v>
                </c:pt>
                <c:pt idx="52">
                  <c:v>-53.007000000000062</c:v>
                </c:pt>
                <c:pt idx="53">
                  <c:v>-35.273000000000025</c:v>
                </c:pt>
                <c:pt idx="54">
                  <c:v>-22.776999999999987</c:v>
                </c:pt>
                <c:pt idx="55">
                  <c:v>-36.728999999999985</c:v>
                </c:pt>
                <c:pt idx="56">
                  <c:v>-27.634000000000015</c:v>
                </c:pt>
                <c:pt idx="57">
                  <c:v>15.613999999999976</c:v>
                </c:pt>
                <c:pt idx="58">
                  <c:v>27.694999999999936</c:v>
                </c:pt>
                <c:pt idx="59">
                  <c:v>-8.97199999999998</c:v>
                </c:pt>
                <c:pt idx="60">
                  <c:v>2.1949999999999363</c:v>
                </c:pt>
                <c:pt idx="61">
                  <c:v>-47.932999999999993</c:v>
                </c:pt>
                <c:pt idx="62">
                  <c:v>-58.421000000000049</c:v>
                </c:pt>
                <c:pt idx="63">
                  <c:v>-57.269000000000005</c:v>
                </c:pt>
                <c:pt idx="64">
                  <c:v>-37.534999999999968</c:v>
                </c:pt>
                <c:pt idx="65">
                  <c:v>-25.533999999999992</c:v>
                </c:pt>
                <c:pt idx="66">
                  <c:v>-40.426000000000045</c:v>
                </c:pt>
                <c:pt idx="67">
                  <c:v>-46.547999999999945</c:v>
                </c:pt>
                <c:pt idx="68">
                  <c:v>-5.8160000000000309</c:v>
                </c:pt>
                <c:pt idx="69">
                  <c:v>108.755</c:v>
                </c:pt>
                <c:pt idx="70">
                  <c:v>57.358000000000061</c:v>
                </c:pt>
                <c:pt idx="71">
                  <c:v>-5.2809999999999491</c:v>
                </c:pt>
                <c:pt idx="72">
                  <c:v>84.540000000000077</c:v>
                </c:pt>
                <c:pt idx="73">
                  <c:v>13.646999999999935</c:v>
                </c:pt>
                <c:pt idx="74">
                  <c:v>-30.34800000000007</c:v>
                </c:pt>
                <c:pt idx="75">
                  <c:v>-100.27300000000002</c:v>
                </c:pt>
                <c:pt idx="76">
                  <c:v>-88.951000000000022</c:v>
                </c:pt>
                <c:pt idx="77">
                  <c:v>-18.430000000000007</c:v>
                </c:pt>
                <c:pt idx="78">
                  <c:v>-83.658000000000015</c:v>
                </c:pt>
                <c:pt idx="79">
                  <c:v>-6.2610000000000241</c:v>
                </c:pt>
                <c:pt idx="80">
                  <c:v>12.299999999999955</c:v>
                </c:pt>
                <c:pt idx="81">
                  <c:v>-48.625</c:v>
                </c:pt>
                <c:pt idx="82">
                  <c:v>-27.983000000000004</c:v>
                </c:pt>
                <c:pt idx="83">
                  <c:v>-8.6940000000000168</c:v>
                </c:pt>
                <c:pt idx="84">
                  <c:v>12.178999999999974</c:v>
                </c:pt>
                <c:pt idx="85">
                  <c:v>28.13900000000001</c:v>
                </c:pt>
                <c:pt idx="86">
                  <c:v>5.30600000000004</c:v>
                </c:pt>
                <c:pt idx="87">
                  <c:v>-24.688999999999965</c:v>
                </c:pt>
                <c:pt idx="88">
                  <c:v>-19.366000000000042</c:v>
                </c:pt>
                <c:pt idx="89">
                  <c:v>-2.6539999999999964</c:v>
                </c:pt>
                <c:pt idx="90">
                  <c:v>-4.3170000000000073</c:v>
                </c:pt>
                <c:pt idx="91">
                  <c:v>-16.479999999999961</c:v>
                </c:pt>
                <c:pt idx="92">
                  <c:v>1.1719999999999686</c:v>
                </c:pt>
                <c:pt idx="93">
                  <c:v>-0.53399999999999181</c:v>
                </c:pt>
                <c:pt idx="94">
                  <c:v>1.8569999999999709</c:v>
                </c:pt>
                <c:pt idx="95">
                  <c:v>-1.4820000000000277</c:v>
                </c:pt>
                <c:pt idx="96">
                  <c:v>1.8290000000000077</c:v>
                </c:pt>
                <c:pt idx="97">
                  <c:v>1.6800000000000068</c:v>
                </c:pt>
                <c:pt idx="98">
                  <c:v>0.57200000000000273</c:v>
                </c:pt>
                <c:pt idx="99">
                  <c:v>5.8000000000000114</c:v>
                </c:pt>
                <c:pt idx="100">
                  <c:v>4</c:v>
                </c:pt>
                <c:pt idx="101">
                  <c:v>-2.8249999999999886</c:v>
                </c:pt>
                <c:pt idx="102">
                  <c:v>-1.8869999999999436</c:v>
                </c:pt>
                <c:pt idx="103">
                  <c:v>3.7259999999999991</c:v>
                </c:pt>
                <c:pt idx="104">
                  <c:v>8.4920000000000186</c:v>
                </c:pt>
                <c:pt idx="105">
                  <c:v>5.7470000000000141</c:v>
                </c:pt>
                <c:pt idx="106">
                  <c:v>-2.0950000000000273</c:v>
                </c:pt>
                <c:pt idx="107">
                  <c:v>-4.0480000000000018</c:v>
                </c:pt>
                <c:pt idx="108">
                  <c:v>-7.7490000000000236</c:v>
                </c:pt>
                <c:pt idx="109">
                  <c:v>-2.3809999999999718</c:v>
                </c:pt>
                <c:pt idx="110">
                  <c:v>-1.22199999999998</c:v>
                </c:pt>
                <c:pt idx="111">
                  <c:v>-16.23599999999999</c:v>
                </c:pt>
                <c:pt idx="112">
                  <c:v>-8.18100000000004</c:v>
                </c:pt>
                <c:pt idx="113">
                  <c:v>-10.484000000000037</c:v>
                </c:pt>
                <c:pt idx="114">
                  <c:v>-4.2529999999999859</c:v>
                </c:pt>
                <c:pt idx="115">
                  <c:v>-7.4309999999999832</c:v>
                </c:pt>
                <c:pt idx="116">
                  <c:v>-5.5369999999999777</c:v>
                </c:pt>
                <c:pt idx="117">
                  <c:v>-4.2890000000000441</c:v>
                </c:pt>
                <c:pt idx="118">
                  <c:v>-9.4989999999999668</c:v>
                </c:pt>
                <c:pt idx="119">
                  <c:v>-14.54400000000004</c:v>
                </c:pt>
                <c:pt idx="120">
                  <c:v>-13.17900000000003</c:v>
                </c:pt>
                <c:pt idx="121">
                  <c:v>-8.8689999999999714</c:v>
                </c:pt>
                <c:pt idx="122">
                  <c:v>-13.294999999999959</c:v>
                </c:pt>
                <c:pt idx="123">
                  <c:v>-8.9940000000000282</c:v>
                </c:pt>
                <c:pt idx="124">
                  <c:v>-14.539999999999964</c:v>
                </c:pt>
                <c:pt idx="125">
                  <c:v>-16.687999999999988</c:v>
                </c:pt>
                <c:pt idx="126">
                  <c:v>-16.530999999999949</c:v>
                </c:pt>
                <c:pt idx="127">
                  <c:v>-19.293000000000006</c:v>
                </c:pt>
                <c:pt idx="128">
                  <c:v>-16.217999999999961</c:v>
                </c:pt>
                <c:pt idx="129">
                  <c:v>-12.521999999999991</c:v>
                </c:pt>
                <c:pt idx="130">
                  <c:v>-9.021000000000015</c:v>
                </c:pt>
                <c:pt idx="131">
                  <c:v>-14.220000000000027</c:v>
                </c:pt>
                <c:pt idx="132">
                  <c:v>-13.973000000000013</c:v>
                </c:pt>
                <c:pt idx="133">
                  <c:v>-12.877999999999986</c:v>
                </c:pt>
                <c:pt idx="134">
                  <c:v>-14.562999999999988</c:v>
                </c:pt>
                <c:pt idx="135">
                  <c:v>-12.941000000000031</c:v>
                </c:pt>
                <c:pt idx="136">
                  <c:v>-11.632999999999981</c:v>
                </c:pt>
                <c:pt idx="137">
                  <c:v>-16.603000000000009</c:v>
                </c:pt>
                <c:pt idx="138">
                  <c:v>-14.758999999999958</c:v>
                </c:pt>
                <c:pt idx="139">
                  <c:v>-16.25200000000001</c:v>
                </c:pt>
                <c:pt idx="140">
                  <c:v>-13.776999999999987</c:v>
                </c:pt>
                <c:pt idx="141">
                  <c:v>-18.322999999999979</c:v>
                </c:pt>
                <c:pt idx="142">
                  <c:v>-12.238</c:v>
                </c:pt>
                <c:pt idx="143">
                  <c:v>-9.7090000000000032</c:v>
                </c:pt>
                <c:pt idx="144">
                  <c:v>-11.704999999999984</c:v>
                </c:pt>
                <c:pt idx="145">
                  <c:v>-8.625</c:v>
                </c:pt>
                <c:pt idx="146">
                  <c:v>-12.199000000000012</c:v>
                </c:pt>
                <c:pt idx="147">
                  <c:v>-22.478999999999985</c:v>
                </c:pt>
                <c:pt idx="148">
                  <c:v>-9.5620000000000118</c:v>
                </c:pt>
                <c:pt idx="149">
                  <c:v>-13.584000000000003</c:v>
                </c:pt>
                <c:pt idx="150">
                  <c:v>-14.488999999999976</c:v>
                </c:pt>
                <c:pt idx="151">
                  <c:v>-13</c:v>
                </c:pt>
                <c:pt idx="152">
                  <c:v>-9.8299999999999841</c:v>
                </c:pt>
                <c:pt idx="153">
                  <c:v>-2.7820000000000391</c:v>
                </c:pt>
                <c:pt idx="154">
                  <c:v>-10.653999999999996</c:v>
                </c:pt>
                <c:pt idx="155">
                  <c:v>-11.59499999999997</c:v>
                </c:pt>
                <c:pt idx="156">
                  <c:v>-16.247000000000014</c:v>
                </c:pt>
                <c:pt idx="157">
                  <c:v>-11.983000000000004</c:v>
                </c:pt>
                <c:pt idx="158">
                  <c:v>-11.591999999999985</c:v>
                </c:pt>
                <c:pt idx="159">
                  <c:v>-10.041999999999973</c:v>
                </c:pt>
                <c:pt idx="160">
                  <c:v>-14.956999999999994</c:v>
                </c:pt>
                <c:pt idx="161">
                  <c:v>-17.677000000000021</c:v>
                </c:pt>
                <c:pt idx="162">
                  <c:v>-11.44599999999997</c:v>
                </c:pt>
                <c:pt idx="163">
                  <c:v>-12.139999999999986</c:v>
                </c:pt>
                <c:pt idx="164">
                  <c:v>-15.286999999999978</c:v>
                </c:pt>
                <c:pt idx="165">
                  <c:v>-10.624000000000024</c:v>
                </c:pt>
                <c:pt idx="166">
                  <c:v>-12.91700000000003</c:v>
                </c:pt>
                <c:pt idx="167">
                  <c:v>4.7629999999999768</c:v>
                </c:pt>
                <c:pt idx="168">
                  <c:v>4.7830000000000155</c:v>
                </c:pt>
                <c:pt idx="169">
                  <c:v>-8.9060000000000059</c:v>
                </c:pt>
                <c:pt idx="170">
                  <c:v>-14.975000000000023</c:v>
                </c:pt>
                <c:pt idx="171">
                  <c:v>-13.849999999999966</c:v>
                </c:pt>
                <c:pt idx="172">
                  <c:v>-13.911000000000001</c:v>
                </c:pt>
                <c:pt idx="173">
                  <c:v>-3.8799999999999955</c:v>
                </c:pt>
                <c:pt idx="174">
                  <c:v>-2.4270000000000209</c:v>
                </c:pt>
                <c:pt idx="175">
                  <c:v>-5.7649999999999864</c:v>
                </c:pt>
                <c:pt idx="176">
                  <c:v>-10.301999999999964</c:v>
                </c:pt>
                <c:pt idx="177">
                  <c:v>-8.8489999999999895</c:v>
                </c:pt>
                <c:pt idx="178">
                  <c:v>-2.7210000000000036</c:v>
                </c:pt>
                <c:pt idx="179">
                  <c:v>-7.0329999999999586</c:v>
                </c:pt>
                <c:pt idx="180">
                  <c:v>-9.1150000000000091</c:v>
                </c:pt>
                <c:pt idx="181">
                  <c:v>-6.1049999999999613</c:v>
                </c:pt>
                <c:pt idx="182">
                  <c:v>-7.3179999999999836</c:v>
                </c:pt>
                <c:pt idx="183">
                  <c:v>-12.548999999999978</c:v>
                </c:pt>
                <c:pt idx="184">
                  <c:v>-2.853999999999985</c:v>
                </c:pt>
                <c:pt idx="185">
                  <c:v>-7.6589999999999918</c:v>
                </c:pt>
                <c:pt idx="186">
                  <c:v>-8.3420000000000414</c:v>
                </c:pt>
                <c:pt idx="187">
                  <c:v>-16.288000000000011</c:v>
                </c:pt>
                <c:pt idx="188">
                  <c:v>-8.2610000000000241</c:v>
                </c:pt>
                <c:pt idx="189">
                  <c:v>-4.5379999999999541</c:v>
                </c:pt>
                <c:pt idx="190">
                  <c:v>-13.141999999999996</c:v>
                </c:pt>
                <c:pt idx="191">
                  <c:v>-11.703000000000031</c:v>
                </c:pt>
                <c:pt idx="192">
                  <c:v>-3.8470000000000368</c:v>
                </c:pt>
                <c:pt idx="193">
                  <c:v>-6.8139999999999645</c:v>
                </c:pt>
                <c:pt idx="194">
                  <c:v>-4.8519999999999754</c:v>
                </c:pt>
                <c:pt idx="195">
                  <c:v>-6.5460000000000491</c:v>
                </c:pt>
                <c:pt idx="196">
                  <c:v>-8.6200000000000045</c:v>
                </c:pt>
                <c:pt idx="197">
                  <c:v>-11.711999999999989</c:v>
                </c:pt>
                <c:pt idx="198">
                  <c:v>-16.947000000000003</c:v>
                </c:pt>
                <c:pt idx="199">
                  <c:v>-8.492999999999995</c:v>
                </c:pt>
                <c:pt idx="200">
                  <c:v>-17.865999999999985</c:v>
                </c:pt>
                <c:pt idx="201">
                  <c:v>-24.82099999999997</c:v>
                </c:pt>
                <c:pt idx="202">
                  <c:v>-22.91500000000002</c:v>
                </c:pt>
                <c:pt idx="203">
                  <c:v>-24.638999999999953</c:v>
                </c:pt>
                <c:pt idx="204">
                  <c:v>-14.262999999999977</c:v>
                </c:pt>
                <c:pt idx="205">
                  <c:v>0.60900000000003729</c:v>
                </c:pt>
                <c:pt idx="206">
                  <c:v>-28.810000000000002</c:v>
                </c:pt>
                <c:pt idx="207">
                  <c:v>-29.75</c:v>
                </c:pt>
                <c:pt idx="208">
                  <c:v>-27.63900000000001</c:v>
                </c:pt>
                <c:pt idx="209">
                  <c:v>-36.46999999999997</c:v>
                </c:pt>
                <c:pt idx="210">
                  <c:v>-19.402000000000044</c:v>
                </c:pt>
                <c:pt idx="211">
                  <c:v>-26.620000000000005</c:v>
                </c:pt>
                <c:pt idx="212">
                  <c:v>-36.509000000000015</c:v>
                </c:pt>
                <c:pt idx="213">
                  <c:v>-32.733000000000004</c:v>
                </c:pt>
                <c:pt idx="214">
                  <c:v>-30.913000000000011</c:v>
                </c:pt>
                <c:pt idx="215">
                  <c:v>-27.759999999999991</c:v>
                </c:pt>
                <c:pt idx="216">
                  <c:v>-38.784999999999968</c:v>
                </c:pt>
                <c:pt idx="217">
                  <c:v>-37.648000000000025</c:v>
                </c:pt>
                <c:pt idx="218">
                  <c:v>-33.365999999999985</c:v>
                </c:pt>
                <c:pt idx="219">
                  <c:v>-34.252999999999986</c:v>
                </c:pt>
                <c:pt idx="220">
                  <c:v>-19.256000000000029</c:v>
                </c:pt>
                <c:pt idx="221">
                  <c:v>-17.083000000000027</c:v>
                </c:pt>
                <c:pt idx="222">
                  <c:v>-25.156999999999982</c:v>
                </c:pt>
                <c:pt idx="223">
                  <c:v>-13.894000000000005</c:v>
                </c:pt>
                <c:pt idx="224">
                  <c:v>-26.492000000000019</c:v>
                </c:pt>
                <c:pt idx="225">
                  <c:v>-44.56</c:v>
                </c:pt>
                <c:pt idx="226">
                  <c:v>-42.339999999999975</c:v>
                </c:pt>
                <c:pt idx="227">
                  <c:v>-32.765000000000043</c:v>
                </c:pt>
                <c:pt idx="228">
                  <c:v>-17.329999999999984</c:v>
                </c:pt>
                <c:pt idx="229">
                  <c:v>-16.108000000000004</c:v>
                </c:pt>
                <c:pt idx="230">
                  <c:v>-4.7989999999999782</c:v>
                </c:pt>
                <c:pt idx="231">
                  <c:v>-9.1540000000000532</c:v>
                </c:pt>
                <c:pt idx="232">
                  <c:v>-0.1290000000000191</c:v>
                </c:pt>
                <c:pt idx="233">
                  <c:v>-27.110000000000014</c:v>
                </c:pt>
                <c:pt idx="234">
                  <c:v>-26.95999999999998</c:v>
                </c:pt>
                <c:pt idx="235">
                  <c:v>-14.516999999999996</c:v>
                </c:pt>
                <c:pt idx="236">
                  <c:v>-11.552999999999997</c:v>
                </c:pt>
                <c:pt idx="237">
                  <c:v>-19.285000000000025</c:v>
                </c:pt>
                <c:pt idx="238">
                  <c:v>-10.53000000000003</c:v>
                </c:pt>
                <c:pt idx="239">
                  <c:v>-11.341999999999985</c:v>
                </c:pt>
                <c:pt idx="240">
                  <c:v>3.9279999999999973</c:v>
                </c:pt>
                <c:pt idx="241">
                  <c:v>-7.7150000000000318</c:v>
                </c:pt>
                <c:pt idx="242">
                  <c:v>-8.9639999999999986</c:v>
                </c:pt>
                <c:pt idx="243">
                  <c:v>-15.015000000000043</c:v>
                </c:pt>
                <c:pt idx="244">
                  <c:v>-9.3729999999999905</c:v>
                </c:pt>
                <c:pt idx="245">
                  <c:v>-17.40100000000001</c:v>
                </c:pt>
                <c:pt idx="246">
                  <c:v>-15.964999999999975</c:v>
                </c:pt>
                <c:pt idx="247">
                  <c:v>-6.5960000000000036</c:v>
                </c:pt>
                <c:pt idx="248">
                  <c:v>-8.9650000000000318</c:v>
                </c:pt>
                <c:pt idx="249">
                  <c:v>-4.3600000000000136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5-4B1B-94F7-2491877F4C8D}"/>
            </c:ext>
          </c:extLst>
        </c:ser>
        <c:ser>
          <c:idx val="1"/>
          <c:order val="1"/>
          <c:tx>
            <c:strRef>
              <c:f>vw!$C$52</c:f>
              <c:strCache>
                <c:ptCount val="1"/>
                <c:pt idx="0">
                  <c:v>VW 3 1/2 PERP nc-30-VW 3 7/8 PERP nc-27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vw!$F$52:$SQ$52</c:f>
              <c:numCache>
                <c:formatCode>0</c:formatCode>
                <c:ptCount val="506"/>
                <c:pt idx="0">
                  <c:v>-10.519000000000005</c:v>
                </c:pt>
                <c:pt idx="1">
                  <c:v>-14.194999999999993</c:v>
                </c:pt>
                <c:pt idx="2">
                  <c:v>-11.379999999999995</c:v>
                </c:pt>
                <c:pt idx="3">
                  <c:v>-18.771999999999991</c:v>
                </c:pt>
                <c:pt idx="4">
                  <c:v>-27.628999999999962</c:v>
                </c:pt>
                <c:pt idx="5">
                  <c:v>-31.35899999999998</c:v>
                </c:pt>
                <c:pt idx="6">
                  <c:v>-37.883999999999958</c:v>
                </c:pt>
                <c:pt idx="7">
                  <c:v>-39.547000000000025</c:v>
                </c:pt>
                <c:pt idx="8">
                  <c:v>-29.5</c:v>
                </c:pt>
                <c:pt idx="9">
                  <c:v>-44.79000000000002</c:v>
                </c:pt>
                <c:pt idx="10">
                  <c:v>-32.06899999999996</c:v>
                </c:pt>
                <c:pt idx="11">
                  <c:v>-38.186999999999955</c:v>
                </c:pt>
                <c:pt idx="12">
                  <c:v>-31.45999999999998</c:v>
                </c:pt>
                <c:pt idx="13">
                  <c:v>-6.3569999999999709</c:v>
                </c:pt>
                <c:pt idx="14">
                  <c:v>-28.599999999999966</c:v>
                </c:pt>
                <c:pt idx="15">
                  <c:v>-17.697999999999979</c:v>
                </c:pt>
                <c:pt idx="16">
                  <c:v>-44.444000000000017</c:v>
                </c:pt>
                <c:pt idx="17">
                  <c:v>-34.93100000000004</c:v>
                </c:pt>
                <c:pt idx="18">
                  <c:v>-30.59499999999997</c:v>
                </c:pt>
                <c:pt idx="19">
                  <c:v>-2.8790000000000191</c:v>
                </c:pt>
                <c:pt idx="20">
                  <c:v>15.170999999999992</c:v>
                </c:pt>
                <c:pt idx="21">
                  <c:v>-15.907000000000039</c:v>
                </c:pt>
                <c:pt idx="22">
                  <c:v>-12.682000000000016</c:v>
                </c:pt>
                <c:pt idx="23">
                  <c:v>-32.523000000000025</c:v>
                </c:pt>
                <c:pt idx="24">
                  <c:v>-40.103999999999985</c:v>
                </c:pt>
                <c:pt idx="25">
                  <c:v>-46.697999999999979</c:v>
                </c:pt>
                <c:pt idx="26">
                  <c:v>-41.926999999999964</c:v>
                </c:pt>
                <c:pt idx="27">
                  <c:v>-31.098000000000013</c:v>
                </c:pt>
                <c:pt idx="28">
                  <c:v>-37.841999999999985</c:v>
                </c:pt>
                <c:pt idx="29">
                  <c:v>-49.521000000000015</c:v>
                </c:pt>
                <c:pt idx="30">
                  <c:v>-50.831999999999994</c:v>
                </c:pt>
                <c:pt idx="31">
                  <c:v>-46.923000000000002</c:v>
                </c:pt>
                <c:pt idx="32">
                  <c:v>-45.751000000000033</c:v>
                </c:pt>
                <c:pt idx="33">
                  <c:v>-39.610000000000014</c:v>
                </c:pt>
                <c:pt idx="34">
                  <c:v>-53.488</c:v>
                </c:pt>
                <c:pt idx="35">
                  <c:v>-64.875999999999976</c:v>
                </c:pt>
                <c:pt idx="36">
                  <c:v>-71.086999999999989</c:v>
                </c:pt>
                <c:pt idx="37">
                  <c:v>-66.899000000000001</c:v>
                </c:pt>
                <c:pt idx="38">
                  <c:v>-63.978999999999985</c:v>
                </c:pt>
                <c:pt idx="39">
                  <c:v>-64.836999999999989</c:v>
                </c:pt>
                <c:pt idx="40">
                  <c:v>-64.795000000000016</c:v>
                </c:pt>
                <c:pt idx="41">
                  <c:v>-68.076999999999998</c:v>
                </c:pt>
                <c:pt idx="42">
                  <c:v>-65.329000000000008</c:v>
                </c:pt>
                <c:pt idx="43">
                  <c:v>-69.826000000000022</c:v>
                </c:pt>
                <c:pt idx="44">
                  <c:v>-92.987000000000023</c:v>
                </c:pt>
                <c:pt idx="45">
                  <c:v>-73.930000000000007</c:v>
                </c:pt>
                <c:pt idx="46">
                  <c:v>-66.284000000000049</c:v>
                </c:pt>
                <c:pt idx="47">
                  <c:v>-59.557000000000016</c:v>
                </c:pt>
                <c:pt idx="48">
                  <c:v>-32.158999999999992</c:v>
                </c:pt>
                <c:pt idx="49">
                  <c:v>-49.572999999999979</c:v>
                </c:pt>
                <c:pt idx="50">
                  <c:v>-24.28000000000003</c:v>
                </c:pt>
                <c:pt idx="51">
                  <c:v>-52.742999999999995</c:v>
                </c:pt>
                <c:pt idx="52">
                  <c:v>-67.121999999999957</c:v>
                </c:pt>
                <c:pt idx="53">
                  <c:v>-52.385999999999967</c:v>
                </c:pt>
                <c:pt idx="54">
                  <c:v>-38.346000000000004</c:v>
                </c:pt>
                <c:pt idx="55">
                  <c:v>-53.701999999999998</c:v>
                </c:pt>
                <c:pt idx="56">
                  <c:v>-43.732000000000028</c:v>
                </c:pt>
                <c:pt idx="57">
                  <c:v>-3.2069999999999936</c:v>
                </c:pt>
                <c:pt idx="58">
                  <c:v>4.1399999999999864</c:v>
                </c:pt>
                <c:pt idx="59">
                  <c:v>-45.99899999999991</c:v>
                </c:pt>
                <c:pt idx="60">
                  <c:v>-34.938000000000102</c:v>
                </c:pt>
                <c:pt idx="61">
                  <c:v>-91.756999999999948</c:v>
                </c:pt>
                <c:pt idx="62">
                  <c:v>-99.339000000000055</c:v>
                </c:pt>
                <c:pt idx="63">
                  <c:v>-93.562000000000012</c:v>
                </c:pt>
                <c:pt idx="64">
                  <c:v>-78.094999999999914</c:v>
                </c:pt>
                <c:pt idx="65">
                  <c:v>-68.687000000000012</c:v>
                </c:pt>
                <c:pt idx="66">
                  <c:v>-93.287000000000035</c:v>
                </c:pt>
                <c:pt idx="67">
                  <c:v>-87.092000000000041</c:v>
                </c:pt>
                <c:pt idx="68">
                  <c:v>-39.507000000000062</c:v>
                </c:pt>
                <c:pt idx="69">
                  <c:v>72.461999999999989</c:v>
                </c:pt>
                <c:pt idx="70">
                  <c:v>26.523000000000025</c:v>
                </c:pt>
                <c:pt idx="71">
                  <c:v>-38.366999999999962</c:v>
                </c:pt>
                <c:pt idx="72">
                  <c:v>73.679000000000087</c:v>
                </c:pt>
                <c:pt idx="73">
                  <c:v>-2.7420000000000755</c:v>
                </c:pt>
                <c:pt idx="74">
                  <c:v>-75.691000000000031</c:v>
                </c:pt>
                <c:pt idx="75">
                  <c:v>-118.34000000000003</c:v>
                </c:pt>
                <c:pt idx="76">
                  <c:v>-103.58600000000001</c:v>
                </c:pt>
                <c:pt idx="77">
                  <c:v>-20.925000000000011</c:v>
                </c:pt>
                <c:pt idx="78">
                  <c:v>-82.675000000000011</c:v>
                </c:pt>
                <c:pt idx="79">
                  <c:v>-8.4710000000000036</c:v>
                </c:pt>
                <c:pt idx="80">
                  <c:v>11.95799999999997</c:v>
                </c:pt>
                <c:pt idx="81">
                  <c:v>-50.297000000000025</c:v>
                </c:pt>
                <c:pt idx="82">
                  <c:v>-25.605999999999995</c:v>
                </c:pt>
                <c:pt idx="83">
                  <c:v>-3.0780000000000314</c:v>
                </c:pt>
                <c:pt idx="84">
                  <c:v>20.83499999999998</c:v>
                </c:pt>
                <c:pt idx="85">
                  <c:v>33.853000000000009</c:v>
                </c:pt>
                <c:pt idx="86">
                  <c:v>7.25</c:v>
                </c:pt>
                <c:pt idx="87">
                  <c:v>-24.356999999999971</c:v>
                </c:pt>
                <c:pt idx="88">
                  <c:v>-16.950000000000045</c:v>
                </c:pt>
                <c:pt idx="89">
                  <c:v>1.4440000000000168</c:v>
                </c:pt>
                <c:pt idx="90">
                  <c:v>0.85000000000002274</c:v>
                </c:pt>
                <c:pt idx="91">
                  <c:v>-10.819999999999993</c:v>
                </c:pt>
                <c:pt idx="92">
                  <c:v>12.208999999999946</c:v>
                </c:pt>
                <c:pt idx="93">
                  <c:v>10.918000000000006</c:v>
                </c:pt>
                <c:pt idx="94">
                  <c:v>12.356999999999971</c:v>
                </c:pt>
                <c:pt idx="95">
                  <c:v>9.2209999999999468</c:v>
                </c:pt>
                <c:pt idx="96">
                  <c:v>11.687000000000012</c:v>
                </c:pt>
                <c:pt idx="97">
                  <c:v>10.947000000000003</c:v>
                </c:pt>
                <c:pt idx="98">
                  <c:v>9.0960000000000036</c:v>
                </c:pt>
                <c:pt idx="99">
                  <c:v>13.115999999999985</c:v>
                </c:pt>
                <c:pt idx="100">
                  <c:v>9.3689999999999714</c:v>
                </c:pt>
                <c:pt idx="101">
                  <c:v>2.90300000000002</c:v>
                </c:pt>
                <c:pt idx="102">
                  <c:v>3.4110000000000014</c:v>
                </c:pt>
                <c:pt idx="103">
                  <c:v>9.8170000000000073</c:v>
                </c:pt>
                <c:pt idx="104">
                  <c:v>14.011000000000024</c:v>
                </c:pt>
                <c:pt idx="105">
                  <c:v>12.437999999999988</c:v>
                </c:pt>
                <c:pt idx="106">
                  <c:v>4.0679999999999836</c:v>
                </c:pt>
                <c:pt idx="107">
                  <c:v>1.5139999999999532</c:v>
                </c:pt>
                <c:pt idx="108">
                  <c:v>-1.8109999999999786</c:v>
                </c:pt>
                <c:pt idx="109">
                  <c:v>4.2530000000000427</c:v>
                </c:pt>
                <c:pt idx="110">
                  <c:v>6.5380000000000109</c:v>
                </c:pt>
                <c:pt idx="111">
                  <c:v>-8.2210000000000036</c:v>
                </c:pt>
                <c:pt idx="112">
                  <c:v>0.88700000000000045</c:v>
                </c:pt>
                <c:pt idx="113">
                  <c:v>-0.43500000000000227</c:v>
                </c:pt>
                <c:pt idx="114">
                  <c:v>6.7409999999999854</c:v>
                </c:pt>
                <c:pt idx="115">
                  <c:v>4.5100000000000477</c:v>
                </c:pt>
                <c:pt idx="116">
                  <c:v>8.2670000000000243</c:v>
                </c:pt>
                <c:pt idx="117">
                  <c:v>9.6229999999999905</c:v>
                </c:pt>
                <c:pt idx="118">
                  <c:v>4.8450000000000273</c:v>
                </c:pt>
                <c:pt idx="119">
                  <c:v>-1.521000000000015</c:v>
                </c:pt>
                <c:pt idx="120">
                  <c:v>0.23099999999999454</c:v>
                </c:pt>
                <c:pt idx="121">
                  <c:v>5.6500000000000341</c:v>
                </c:pt>
                <c:pt idx="122">
                  <c:v>1.6180000000000518</c:v>
                </c:pt>
                <c:pt idx="123">
                  <c:v>5.4399999999999977</c:v>
                </c:pt>
                <c:pt idx="124">
                  <c:v>-0.31499999999999773</c:v>
                </c:pt>
                <c:pt idx="125">
                  <c:v>-2.4989999999999668</c:v>
                </c:pt>
                <c:pt idx="126">
                  <c:v>-1.0809999999999604</c:v>
                </c:pt>
                <c:pt idx="127">
                  <c:v>-2.4620000000000459</c:v>
                </c:pt>
                <c:pt idx="128">
                  <c:v>1.2100000000000364</c:v>
                </c:pt>
                <c:pt idx="129">
                  <c:v>4.2199999999999989</c:v>
                </c:pt>
                <c:pt idx="130">
                  <c:v>8.6449999999999818</c:v>
                </c:pt>
                <c:pt idx="131">
                  <c:v>4.1859999999999786</c:v>
                </c:pt>
                <c:pt idx="132">
                  <c:v>4.2479999999999905</c:v>
                </c:pt>
                <c:pt idx="133">
                  <c:v>6.0450000000000159</c:v>
                </c:pt>
                <c:pt idx="134">
                  <c:v>5.0459999999999923</c:v>
                </c:pt>
                <c:pt idx="135">
                  <c:v>6.896000000000015</c:v>
                </c:pt>
                <c:pt idx="136">
                  <c:v>9.2660000000000196</c:v>
                </c:pt>
                <c:pt idx="137">
                  <c:v>5.3580000000000041</c:v>
                </c:pt>
                <c:pt idx="138">
                  <c:v>7.7019999999999982</c:v>
                </c:pt>
                <c:pt idx="139">
                  <c:v>6.3029999999999973</c:v>
                </c:pt>
                <c:pt idx="140">
                  <c:v>8.8029999999999973</c:v>
                </c:pt>
                <c:pt idx="141">
                  <c:v>3.6370000000000005</c:v>
                </c:pt>
                <c:pt idx="142">
                  <c:v>9.8340000000000032</c:v>
                </c:pt>
                <c:pt idx="143">
                  <c:v>12.115000000000009</c:v>
                </c:pt>
                <c:pt idx="144">
                  <c:v>11.244000000000028</c:v>
                </c:pt>
                <c:pt idx="145">
                  <c:v>13.665999999999997</c:v>
                </c:pt>
                <c:pt idx="146">
                  <c:v>10.356999999999971</c:v>
                </c:pt>
                <c:pt idx="147">
                  <c:v>-5.7999999999992724E-2</c:v>
                </c:pt>
                <c:pt idx="148">
                  <c:v>15.331000000000017</c:v>
                </c:pt>
                <c:pt idx="149">
                  <c:v>11.413000000000011</c:v>
                </c:pt>
                <c:pt idx="150">
                  <c:v>11.592000000000041</c:v>
                </c:pt>
                <c:pt idx="151">
                  <c:v>14.389999999999986</c:v>
                </c:pt>
                <c:pt idx="152">
                  <c:v>17.44300000000004</c:v>
                </c:pt>
                <c:pt idx="153">
                  <c:v>24.055000000000007</c:v>
                </c:pt>
                <c:pt idx="154">
                  <c:v>13.154999999999973</c:v>
                </c:pt>
                <c:pt idx="155">
                  <c:v>10.744000000000028</c:v>
                </c:pt>
                <c:pt idx="156">
                  <c:v>6.8229999999999791</c:v>
                </c:pt>
                <c:pt idx="157">
                  <c:v>11.66900000000004</c:v>
                </c:pt>
                <c:pt idx="158">
                  <c:v>12.259000000000015</c:v>
                </c:pt>
                <c:pt idx="159">
                  <c:v>14.299000000000035</c:v>
                </c:pt>
                <c:pt idx="160">
                  <c:v>9.3770000000000095</c:v>
                </c:pt>
                <c:pt idx="161">
                  <c:v>6.992999999999995</c:v>
                </c:pt>
                <c:pt idx="162">
                  <c:v>12.75200000000001</c:v>
                </c:pt>
                <c:pt idx="163">
                  <c:v>12.200000000000045</c:v>
                </c:pt>
                <c:pt idx="164">
                  <c:v>10.071000000000026</c:v>
                </c:pt>
                <c:pt idx="165">
                  <c:v>14.668000000000006</c:v>
                </c:pt>
                <c:pt idx="166">
                  <c:v>11.33299999999997</c:v>
                </c:pt>
                <c:pt idx="167">
                  <c:v>29.690999999999974</c:v>
                </c:pt>
                <c:pt idx="168">
                  <c:v>26.35899999999998</c:v>
                </c:pt>
                <c:pt idx="169">
                  <c:v>14.352999999999952</c:v>
                </c:pt>
                <c:pt idx="170">
                  <c:v>9.2269999999999754</c:v>
                </c:pt>
                <c:pt idx="171">
                  <c:v>9.9840000000000373</c:v>
                </c:pt>
                <c:pt idx="172">
                  <c:v>9.1580000000000155</c:v>
                </c:pt>
                <c:pt idx="173">
                  <c:v>18.084000000000003</c:v>
                </c:pt>
                <c:pt idx="174">
                  <c:v>19.10899999999998</c:v>
                </c:pt>
                <c:pt idx="175">
                  <c:v>15.43100000000004</c:v>
                </c:pt>
                <c:pt idx="176">
                  <c:v>11.158000000000015</c:v>
                </c:pt>
                <c:pt idx="177">
                  <c:v>11.524999999999977</c:v>
                </c:pt>
                <c:pt idx="178">
                  <c:v>16.146999999999991</c:v>
                </c:pt>
                <c:pt idx="179">
                  <c:v>10.578000000000031</c:v>
                </c:pt>
                <c:pt idx="180">
                  <c:v>10.209000000000003</c:v>
                </c:pt>
                <c:pt idx="181">
                  <c:v>11.413999999999987</c:v>
                </c:pt>
                <c:pt idx="182">
                  <c:v>8.7980000000000018</c:v>
                </c:pt>
                <c:pt idx="183">
                  <c:v>3.8639999999999759</c:v>
                </c:pt>
                <c:pt idx="184">
                  <c:v>12.366000000000042</c:v>
                </c:pt>
                <c:pt idx="185">
                  <c:v>8.1620000000000346</c:v>
                </c:pt>
                <c:pt idx="186">
                  <c:v>6.6879999999999882</c:v>
                </c:pt>
                <c:pt idx="187">
                  <c:v>-1.7789999999999964</c:v>
                </c:pt>
                <c:pt idx="188">
                  <c:v>5.8569999999999709</c:v>
                </c:pt>
                <c:pt idx="189">
                  <c:v>9.3810000000000286</c:v>
                </c:pt>
                <c:pt idx="190">
                  <c:v>0.76300000000003365</c:v>
                </c:pt>
                <c:pt idx="191">
                  <c:v>3.1349999999999909</c:v>
                </c:pt>
                <c:pt idx="192">
                  <c:v>11.93199999999996</c:v>
                </c:pt>
                <c:pt idx="193">
                  <c:v>9.98599999999999</c:v>
                </c:pt>
                <c:pt idx="194">
                  <c:v>12.843000000000018</c:v>
                </c:pt>
                <c:pt idx="195">
                  <c:v>10.688999999999965</c:v>
                </c:pt>
                <c:pt idx="196">
                  <c:v>8.0509999999999877</c:v>
                </c:pt>
                <c:pt idx="197">
                  <c:v>5.1379999999999768</c:v>
                </c:pt>
                <c:pt idx="198">
                  <c:v>-0.82799999999997453</c:v>
                </c:pt>
                <c:pt idx="199">
                  <c:v>7.4909999999999854</c:v>
                </c:pt>
                <c:pt idx="200">
                  <c:v>-3.9559999999999604</c:v>
                </c:pt>
                <c:pt idx="201">
                  <c:v>-11.870000000000005</c:v>
                </c:pt>
                <c:pt idx="202">
                  <c:v>-10.744000000000028</c:v>
                </c:pt>
                <c:pt idx="203">
                  <c:v>-13.212999999999965</c:v>
                </c:pt>
                <c:pt idx="204">
                  <c:v>-1.4159999999999968</c:v>
                </c:pt>
                <c:pt idx="205">
                  <c:v>13.453000000000031</c:v>
                </c:pt>
                <c:pt idx="206">
                  <c:v>-18.045999999999992</c:v>
                </c:pt>
                <c:pt idx="207">
                  <c:v>-18.238</c:v>
                </c:pt>
                <c:pt idx="208">
                  <c:v>-14.488999999999976</c:v>
                </c:pt>
                <c:pt idx="209">
                  <c:v>-21.037999999999954</c:v>
                </c:pt>
                <c:pt idx="210">
                  <c:v>-3.6560000000000059</c:v>
                </c:pt>
                <c:pt idx="211">
                  <c:v>-10.632999999999981</c:v>
                </c:pt>
                <c:pt idx="212">
                  <c:v>-21.024000000000001</c:v>
                </c:pt>
                <c:pt idx="213">
                  <c:v>-16.298000000000002</c:v>
                </c:pt>
                <c:pt idx="214">
                  <c:v>-14.007999999999981</c:v>
                </c:pt>
                <c:pt idx="215">
                  <c:v>-11.141999999999996</c:v>
                </c:pt>
                <c:pt idx="216">
                  <c:v>-21.049999999999955</c:v>
                </c:pt>
                <c:pt idx="217">
                  <c:v>-20.241000000000042</c:v>
                </c:pt>
                <c:pt idx="218">
                  <c:v>-16.13900000000001</c:v>
                </c:pt>
                <c:pt idx="219">
                  <c:v>-17.615000000000009</c:v>
                </c:pt>
                <c:pt idx="220">
                  <c:v>-0.91500000000002046</c:v>
                </c:pt>
                <c:pt idx="221">
                  <c:v>1.7559999999999718</c:v>
                </c:pt>
                <c:pt idx="222">
                  <c:v>-7.6539999999999964</c:v>
                </c:pt>
                <c:pt idx="223">
                  <c:v>4.132000000000005</c:v>
                </c:pt>
                <c:pt idx="224">
                  <c:v>-7.7980000000000018</c:v>
                </c:pt>
                <c:pt idx="225">
                  <c:v>-24.105999999999995</c:v>
                </c:pt>
                <c:pt idx="226">
                  <c:v>-20.467999999999961</c:v>
                </c:pt>
                <c:pt idx="227">
                  <c:v>-13.569000000000017</c:v>
                </c:pt>
                <c:pt idx="228">
                  <c:v>2.2820000000000391</c:v>
                </c:pt>
                <c:pt idx="229">
                  <c:v>2.0850000000000364</c:v>
                </c:pt>
                <c:pt idx="230">
                  <c:v>14.115000000000009</c:v>
                </c:pt>
                <c:pt idx="231">
                  <c:v>9.9539999999999509</c:v>
                </c:pt>
                <c:pt idx="232">
                  <c:v>18.475000000000023</c:v>
                </c:pt>
                <c:pt idx="233">
                  <c:v>-6.7919999999999732</c:v>
                </c:pt>
                <c:pt idx="234">
                  <c:v>-6.8220000000000027</c:v>
                </c:pt>
                <c:pt idx="235">
                  <c:v>4.7949999999999591</c:v>
                </c:pt>
                <c:pt idx="236">
                  <c:v>6.6360000000000241</c:v>
                </c:pt>
                <c:pt idx="237">
                  <c:v>-3.0090000000000146</c:v>
                </c:pt>
                <c:pt idx="238">
                  <c:v>7.25</c:v>
                </c:pt>
                <c:pt idx="239">
                  <c:v>5.1659999999999968</c:v>
                </c:pt>
                <c:pt idx="240">
                  <c:v>21.036000000000001</c:v>
                </c:pt>
                <c:pt idx="241">
                  <c:v>8.4409999999999741</c:v>
                </c:pt>
                <c:pt idx="242">
                  <c:v>4.9590000000000032</c:v>
                </c:pt>
                <c:pt idx="243">
                  <c:v>-1.6550000000000296</c:v>
                </c:pt>
                <c:pt idx="244">
                  <c:v>3.9759999999999991</c:v>
                </c:pt>
                <c:pt idx="245">
                  <c:v>-6.8480000000000132</c:v>
                </c:pt>
                <c:pt idx="246">
                  <c:v>-5.7239999999999895</c:v>
                </c:pt>
                <c:pt idx="247">
                  <c:v>3</c:v>
                </c:pt>
                <c:pt idx="248">
                  <c:v>-0.24900000000002365</c:v>
                </c:pt>
                <c:pt idx="249">
                  <c:v>3.535000000000025</c:v>
                </c:pt>
                <c:pt idx="250">
                  <c:v>12.01400000000001</c:v>
                </c:pt>
                <c:pt idx="251">
                  <c:v>6.5500000000000114</c:v>
                </c:pt>
                <c:pt idx="252">
                  <c:v>-1.1040000000000418</c:v>
                </c:pt>
                <c:pt idx="253">
                  <c:v>-6.1059999999999945</c:v>
                </c:pt>
                <c:pt idx="254">
                  <c:v>3.117999999999995</c:v>
                </c:pt>
                <c:pt idx="255">
                  <c:v>3.7179999999999609</c:v>
                </c:pt>
                <c:pt idx="256">
                  <c:v>-6.0510000000000446</c:v>
                </c:pt>
                <c:pt idx="257">
                  <c:v>-7.13900000000001</c:v>
                </c:pt>
                <c:pt idx="258">
                  <c:v>5.7909999999999968</c:v>
                </c:pt>
                <c:pt idx="259">
                  <c:v>-3.2019999999999982</c:v>
                </c:pt>
                <c:pt idx="260">
                  <c:v>-8.22199999999998</c:v>
                </c:pt>
                <c:pt idx="261">
                  <c:v>-7.8999999999999773</c:v>
                </c:pt>
                <c:pt idx="262">
                  <c:v>-14.454000000000008</c:v>
                </c:pt>
                <c:pt idx="263">
                  <c:v>-17.801999999999964</c:v>
                </c:pt>
                <c:pt idx="264">
                  <c:v>-18.626000000000033</c:v>
                </c:pt>
                <c:pt idx="265">
                  <c:v>-9.2150000000000318</c:v>
                </c:pt>
                <c:pt idx="266">
                  <c:v>3.5600000000000023</c:v>
                </c:pt>
                <c:pt idx="267">
                  <c:v>3.3629999999999995</c:v>
                </c:pt>
                <c:pt idx="268">
                  <c:v>-17.687999999999988</c:v>
                </c:pt>
                <c:pt idx="269">
                  <c:v>-19.446000000000026</c:v>
                </c:pt>
                <c:pt idx="270">
                  <c:v>-19.74799999999999</c:v>
                </c:pt>
                <c:pt idx="271">
                  <c:v>-32.218999999999994</c:v>
                </c:pt>
                <c:pt idx="272">
                  <c:v>-14.629999999999995</c:v>
                </c:pt>
                <c:pt idx="273">
                  <c:v>-13.908999999999992</c:v>
                </c:pt>
                <c:pt idx="274">
                  <c:v>-22.555000000000007</c:v>
                </c:pt>
                <c:pt idx="275">
                  <c:v>-16.290999999999997</c:v>
                </c:pt>
                <c:pt idx="276">
                  <c:v>-15.879999999999995</c:v>
                </c:pt>
                <c:pt idx="277">
                  <c:v>-15.450999999999965</c:v>
                </c:pt>
                <c:pt idx="278">
                  <c:v>-32.055999999999983</c:v>
                </c:pt>
                <c:pt idx="279">
                  <c:v>-34.282999999999959</c:v>
                </c:pt>
                <c:pt idx="280">
                  <c:v>-27.180999999999983</c:v>
                </c:pt>
                <c:pt idx="281">
                  <c:v>-32.889999999999986</c:v>
                </c:pt>
                <c:pt idx="282">
                  <c:v>-31.275999999999954</c:v>
                </c:pt>
                <c:pt idx="283">
                  <c:v>-35.495999999999981</c:v>
                </c:pt>
                <c:pt idx="284">
                  <c:v>-33.45700000000005</c:v>
                </c:pt>
                <c:pt idx="285">
                  <c:v>-46.064000000000021</c:v>
                </c:pt>
                <c:pt idx="286">
                  <c:v>-41.525000000000034</c:v>
                </c:pt>
                <c:pt idx="287">
                  <c:v>-37.44</c:v>
                </c:pt>
                <c:pt idx="288">
                  <c:v>-31.161000000000001</c:v>
                </c:pt>
                <c:pt idx="289">
                  <c:v>-32.86099999999999</c:v>
                </c:pt>
                <c:pt idx="290">
                  <c:v>-24.603999999999985</c:v>
                </c:pt>
                <c:pt idx="291">
                  <c:v>-35.826000000000022</c:v>
                </c:pt>
                <c:pt idx="292">
                  <c:v>-37.368999999999971</c:v>
                </c:pt>
                <c:pt idx="293">
                  <c:v>-48.566000000000031</c:v>
                </c:pt>
                <c:pt idx="294">
                  <c:v>-39.717999999999961</c:v>
                </c:pt>
                <c:pt idx="295">
                  <c:v>-54.783000000000015</c:v>
                </c:pt>
                <c:pt idx="296">
                  <c:v>-60.399999999999977</c:v>
                </c:pt>
                <c:pt idx="297">
                  <c:v>-64.393000000000029</c:v>
                </c:pt>
                <c:pt idx="298">
                  <c:v>-51.720000000000027</c:v>
                </c:pt>
                <c:pt idx="299">
                  <c:v>-49.95599999999996</c:v>
                </c:pt>
                <c:pt idx="300">
                  <c:v>-43.979999999999961</c:v>
                </c:pt>
                <c:pt idx="301">
                  <c:v>-54.980999999999995</c:v>
                </c:pt>
                <c:pt idx="302">
                  <c:v>-56.955000000000041</c:v>
                </c:pt>
                <c:pt idx="303">
                  <c:v>-62.338999999999999</c:v>
                </c:pt>
                <c:pt idx="304">
                  <c:v>-63.926000000000045</c:v>
                </c:pt>
                <c:pt idx="305">
                  <c:v>-62.493999999999971</c:v>
                </c:pt>
                <c:pt idx="306">
                  <c:v>-63.798000000000002</c:v>
                </c:pt>
                <c:pt idx="307">
                  <c:v>-69.920000000000016</c:v>
                </c:pt>
                <c:pt idx="308">
                  <c:v>-66.91500000000002</c:v>
                </c:pt>
                <c:pt idx="309">
                  <c:v>-62.612000000000023</c:v>
                </c:pt>
                <c:pt idx="310">
                  <c:v>-61.605999999999995</c:v>
                </c:pt>
                <c:pt idx="311">
                  <c:v>-53.490000000000009</c:v>
                </c:pt>
                <c:pt idx="312">
                  <c:v>-59.394000000000005</c:v>
                </c:pt>
                <c:pt idx="313">
                  <c:v>-66.944000000000017</c:v>
                </c:pt>
                <c:pt idx="314">
                  <c:v>-71.112000000000023</c:v>
                </c:pt>
                <c:pt idx="315">
                  <c:v>-79.93199999999996</c:v>
                </c:pt>
                <c:pt idx="316">
                  <c:v>-70.956999999999994</c:v>
                </c:pt>
                <c:pt idx="317">
                  <c:v>-73.197000000000003</c:v>
                </c:pt>
                <c:pt idx="318">
                  <c:v>-64.75</c:v>
                </c:pt>
                <c:pt idx="319">
                  <c:v>-68.30800000000005</c:v>
                </c:pt>
                <c:pt idx="320">
                  <c:v>-46.968999999999994</c:v>
                </c:pt>
                <c:pt idx="321">
                  <c:v>-55.069000000000017</c:v>
                </c:pt>
                <c:pt idx="322">
                  <c:v>-53.911000000000001</c:v>
                </c:pt>
                <c:pt idx="323">
                  <c:v>-59.298000000000002</c:v>
                </c:pt>
                <c:pt idx="324">
                  <c:v>-48.928999999999974</c:v>
                </c:pt>
                <c:pt idx="325">
                  <c:v>-63.40100000000001</c:v>
                </c:pt>
                <c:pt idx="326">
                  <c:v>-62.486999999999966</c:v>
                </c:pt>
                <c:pt idx="327">
                  <c:v>-64.45999999999998</c:v>
                </c:pt>
                <c:pt idx="328">
                  <c:v>-63.122000000000014</c:v>
                </c:pt>
                <c:pt idx="329">
                  <c:v>-41.79200000000003</c:v>
                </c:pt>
                <c:pt idx="330">
                  <c:v>-48.802000000000021</c:v>
                </c:pt>
                <c:pt idx="331">
                  <c:v>-56.609000000000037</c:v>
                </c:pt>
                <c:pt idx="332">
                  <c:v>-40.831999999999994</c:v>
                </c:pt>
                <c:pt idx="333">
                  <c:v>-49.649000000000001</c:v>
                </c:pt>
                <c:pt idx="334">
                  <c:v>-47.52600000000001</c:v>
                </c:pt>
                <c:pt idx="335">
                  <c:v>-59.025000000000034</c:v>
                </c:pt>
                <c:pt idx="336">
                  <c:v>-69.745000000000005</c:v>
                </c:pt>
                <c:pt idx="337">
                  <c:v>-73.100999999999999</c:v>
                </c:pt>
                <c:pt idx="338">
                  <c:v>-66.841000000000008</c:v>
                </c:pt>
                <c:pt idx="339">
                  <c:v>-58.194000000000017</c:v>
                </c:pt>
                <c:pt idx="340">
                  <c:v>-60.786999999999978</c:v>
                </c:pt>
                <c:pt idx="341">
                  <c:v>-62.489000000000033</c:v>
                </c:pt>
                <c:pt idx="342">
                  <c:v>-51.723000000000013</c:v>
                </c:pt>
                <c:pt idx="343">
                  <c:v>-48.41900000000004</c:v>
                </c:pt>
                <c:pt idx="344">
                  <c:v>-53.379000000000019</c:v>
                </c:pt>
                <c:pt idx="345">
                  <c:v>-57.838000000000022</c:v>
                </c:pt>
                <c:pt idx="346">
                  <c:v>-73.140999999999963</c:v>
                </c:pt>
                <c:pt idx="347">
                  <c:v>-76.156000000000006</c:v>
                </c:pt>
                <c:pt idx="348">
                  <c:v>-73.495000000000005</c:v>
                </c:pt>
                <c:pt idx="349">
                  <c:v>-67.888000000000034</c:v>
                </c:pt>
                <c:pt idx="350">
                  <c:v>-69.141999999999996</c:v>
                </c:pt>
                <c:pt idx="351">
                  <c:v>-78.490999999999985</c:v>
                </c:pt>
                <c:pt idx="352">
                  <c:v>-74.201999999999998</c:v>
                </c:pt>
                <c:pt idx="353">
                  <c:v>-64.920999999999992</c:v>
                </c:pt>
                <c:pt idx="354">
                  <c:v>-58.819999999999993</c:v>
                </c:pt>
                <c:pt idx="355">
                  <c:v>-78.539000000000044</c:v>
                </c:pt>
                <c:pt idx="356">
                  <c:v>-97.008999999999958</c:v>
                </c:pt>
                <c:pt idx="357">
                  <c:v>-92.850999999999999</c:v>
                </c:pt>
                <c:pt idx="358">
                  <c:v>-72.98399999999998</c:v>
                </c:pt>
                <c:pt idx="359">
                  <c:v>-66.197999999999979</c:v>
                </c:pt>
                <c:pt idx="360">
                  <c:v>-76.350999999999999</c:v>
                </c:pt>
                <c:pt idx="361">
                  <c:v>-71.985000000000014</c:v>
                </c:pt>
                <c:pt idx="362">
                  <c:v>-62.214999999999975</c:v>
                </c:pt>
                <c:pt idx="363">
                  <c:v>-71.626999999999953</c:v>
                </c:pt>
                <c:pt idx="364">
                  <c:v>-74.44599999999997</c:v>
                </c:pt>
                <c:pt idx="365">
                  <c:v>-68.536000000000001</c:v>
                </c:pt>
                <c:pt idx="366">
                  <c:v>-61.77800000000002</c:v>
                </c:pt>
                <c:pt idx="367">
                  <c:v>-70.312999999999988</c:v>
                </c:pt>
                <c:pt idx="368">
                  <c:v>-70.259999999999991</c:v>
                </c:pt>
                <c:pt idx="369">
                  <c:v>-72.185999999999979</c:v>
                </c:pt>
                <c:pt idx="370">
                  <c:v>-58.335999999999956</c:v>
                </c:pt>
                <c:pt idx="371">
                  <c:v>-50.810999999999979</c:v>
                </c:pt>
                <c:pt idx="372">
                  <c:v>-74.842999999999961</c:v>
                </c:pt>
                <c:pt idx="373">
                  <c:v>-54.548999999999978</c:v>
                </c:pt>
                <c:pt idx="374">
                  <c:v>-70.845000000000027</c:v>
                </c:pt>
                <c:pt idx="375">
                  <c:v>-82.096000000000004</c:v>
                </c:pt>
                <c:pt idx="376">
                  <c:v>-65.20799999999997</c:v>
                </c:pt>
                <c:pt idx="377">
                  <c:v>-74.047000000000025</c:v>
                </c:pt>
                <c:pt idx="378">
                  <c:v>-48.370999999999981</c:v>
                </c:pt>
                <c:pt idx="379">
                  <c:v>-57.870000000000005</c:v>
                </c:pt>
                <c:pt idx="380">
                  <c:v>-68.313999999999965</c:v>
                </c:pt>
                <c:pt idx="381">
                  <c:v>-69.739000000000033</c:v>
                </c:pt>
                <c:pt idx="382">
                  <c:v>-83.574000000000012</c:v>
                </c:pt>
                <c:pt idx="383">
                  <c:v>-80.947000000000003</c:v>
                </c:pt>
                <c:pt idx="384">
                  <c:v>-67.687000000000012</c:v>
                </c:pt>
                <c:pt idx="385">
                  <c:v>-69.29400000000004</c:v>
                </c:pt>
                <c:pt idx="386">
                  <c:v>-71.475999999999999</c:v>
                </c:pt>
                <c:pt idx="387">
                  <c:v>-68.668000000000006</c:v>
                </c:pt>
                <c:pt idx="388">
                  <c:v>-69.112000000000023</c:v>
                </c:pt>
                <c:pt idx="389">
                  <c:v>-70.23599999999999</c:v>
                </c:pt>
                <c:pt idx="390">
                  <c:v>-66.890999999999963</c:v>
                </c:pt>
                <c:pt idx="391">
                  <c:v>-70.600000000000023</c:v>
                </c:pt>
                <c:pt idx="392">
                  <c:v>-65.004999999999995</c:v>
                </c:pt>
                <c:pt idx="393">
                  <c:v>-63.953000000000031</c:v>
                </c:pt>
                <c:pt idx="394">
                  <c:v>-51.259999999999991</c:v>
                </c:pt>
                <c:pt idx="395">
                  <c:v>-47.942000000000007</c:v>
                </c:pt>
                <c:pt idx="396">
                  <c:v>-59.680000000000007</c:v>
                </c:pt>
                <c:pt idx="397">
                  <c:v>-66.992999999999995</c:v>
                </c:pt>
                <c:pt idx="398">
                  <c:v>-61.04400000000004</c:v>
                </c:pt>
                <c:pt idx="399">
                  <c:v>-67.269999999999982</c:v>
                </c:pt>
                <c:pt idx="400">
                  <c:v>-65.447000000000003</c:v>
                </c:pt>
                <c:pt idx="401">
                  <c:v>-68.336000000000013</c:v>
                </c:pt>
                <c:pt idx="402">
                  <c:v>-45.03000000000003</c:v>
                </c:pt>
                <c:pt idx="403">
                  <c:v>-62.38900000000001</c:v>
                </c:pt>
                <c:pt idx="404">
                  <c:v>-62.394999999999982</c:v>
                </c:pt>
                <c:pt idx="405">
                  <c:v>-62.268000000000029</c:v>
                </c:pt>
                <c:pt idx="406">
                  <c:v>-57.899000000000001</c:v>
                </c:pt>
                <c:pt idx="407">
                  <c:v>-49.400999999999954</c:v>
                </c:pt>
                <c:pt idx="408">
                  <c:v>-57.093000000000018</c:v>
                </c:pt>
                <c:pt idx="409">
                  <c:v>-56.838000000000022</c:v>
                </c:pt>
                <c:pt idx="410">
                  <c:v>-44.34699999999998</c:v>
                </c:pt>
                <c:pt idx="411">
                  <c:v>-69.326000000000022</c:v>
                </c:pt>
                <c:pt idx="412">
                  <c:v>-57.489000000000033</c:v>
                </c:pt>
                <c:pt idx="413">
                  <c:v>-52.531000000000006</c:v>
                </c:pt>
                <c:pt idx="414">
                  <c:v>-59.177000000000021</c:v>
                </c:pt>
                <c:pt idx="415">
                  <c:v>-51.105999999999995</c:v>
                </c:pt>
                <c:pt idx="416">
                  <c:v>-47.198000000000036</c:v>
                </c:pt>
                <c:pt idx="417">
                  <c:v>-60.887</c:v>
                </c:pt>
                <c:pt idx="418">
                  <c:v>-49.716999999999985</c:v>
                </c:pt>
                <c:pt idx="419">
                  <c:v>-34.468999999999994</c:v>
                </c:pt>
                <c:pt idx="420">
                  <c:v>-33.810999999999979</c:v>
                </c:pt>
                <c:pt idx="421">
                  <c:v>-40.774000000000001</c:v>
                </c:pt>
                <c:pt idx="422">
                  <c:v>-39.711000000000013</c:v>
                </c:pt>
                <c:pt idx="423">
                  <c:v>-35.663999999999987</c:v>
                </c:pt>
                <c:pt idx="424">
                  <c:v>-29.938999999999965</c:v>
                </c:pt>
                <c:pt idx="425">
                  <c:v>-40.651999999999987</c:v>
                </c:pt>
                <c:pt idx="426">
                  <c:v>-31.92900000000003</c:v>
                </c:pt>
                <c:pt idx="427">
                  <c:v>-27.875</c:v>
                </c:pt>
                <c:pt idx="428">
                  <c:v>-55.394000000000005</c:v>
                </c:pt>
                <c:pt idx="429">
                  <c:v>-48.567999999999984</c:v>
                </c:pt>
                <c:pt idx="430">
                  <c:v>-54.665999999999997</c:v>
                </c:pt>
                <c:pt idx="431">
                  <c:v>-51.540999999999997</c:v>
                </c:pt>
                <c:pt idx="432">
                  <c:v>-42.33299999999997</c:v>
                </c:pt>
                <c:pt idx="433">
                  <c:v>-52.259999999999991</c:v>
                </c:pt>
                <c:pt idx="434">
                  <c:v>-49.215000000000032</c:v>
                </c:pt>
                <c:pt idx="435">
                  <c:v>-44.086000000000013</c:v>
                </c:pt>
                <c:pt idx="436">
                  <c:v>-47.729000000000042</c:v>
                </c:pt>
                <c:pt idx="437">
                  <c:v>-42.409999999999968</c:v>
                </c:pt>
                <c:pt idx="438">
                  <c:v>-40.185999999999979</c:v>
                </c:pt>
                <c:pt idx="439">
                  <c:v>-49.42900000000003</c:v>
                </c:pt>
                <c:pt idx="440">
                  <c:v>-38.397999999999968</c:v>
                </c:pt>
                <c:pt idx="441">
                  <c:v>-41.622000000000014</c:v>
                </c:pt>
                <c:pt idx="442">
                  <c:v>-44.213999999999999</c:v>
                </c:pt>
                <c:pt idx="443">
                  <c:v>-36.687000000000012</c:v>
                </c:pt>
                <c:pt idx="444">
                  <c:v>-33.831999999999994</c:v>
                </c:pt>
                <c:pt idx="445">
                  <c:v>-29.627999999999986</c:v>
                </c:pt>
                <c:pt idx="446">
                  <c:v>-35.956000000000017</c:v>
                </c:pt>
                <c:pt idx="447">
                  <c:v>-26.675999999999988</c:v>
                </c:pt>
                <c:pt idx="448">
                  <c:v>-35.023000000000025</c:v>
                </c:pt>
                <c:pt idx="449">
                  <c:v>-27.152000000000044</c:v>
                </c:pt>
                <c:pt idx="450">
                  <c:v>-25.860000000000014</c:v>
                </c:pt>
                <c:pt idx="451">
                  <c:v>-33.204999999999984</c:v>
                </c:pt>
                <c:pt idx="452">
                  <c:v>-30.271999999999991</c:v>
                </c:pt>
                <c:pt idx="453">
                  <c:v>-26.129000000000019</c:v>
                </c:pt>
                <c:pt idx="454">
                  <c:v>-27.408999999999992</c:v>
                </c:pt>
                <c:pt idx="455">
                  <c:v>-25.247000000000014</c:v>
                </c:pt>
                <c:pt idx="456">
                  <c:v>-24.682999999999993</c:v>
                </c:pt>
                <c:pt idx="457">
                  <c:v>-25.852000000000032</c:v>
                </c:pt>
                <c:pt idx="458">
                  <c:v>-19.561000000000035</c:v>
                </c:pt>
                <c:pt idx="459">
                  <c:v>-23.665999999999997</c:v>
                </c:pt>
                <c:pt idx="460">
                  <c:v>-31.887</c:v>
                </c:pt>
                <c:pt idx="461">
                  <c:v>-22.938999999999965</c:v>
                </c:pt>
                <c:pt idx="462">
                  <c:v>-19.232000000000028</c:v>
                </c:pt>
                <c:pt idx="463">
                  <c:v>-24.87700000000001</c:v>
                </c:pt>
                <c:pt idx="464">
                  <c:v>-30.963000000000022</c:v>
                </c:pt>
                <c:pt idx="465">
                  <c:v>-30.603000000000009</c:v>
                </c:pt>
                <c:pt idx="466">
                  <c:v>-31.212999999999965</c:v>
                </c:pt>
                <c:pt idx="467">
                  <c:v>-36.007000000000005</c:v>
                </c:pt>
                <c:pt idx="468">
                  <c:v>-37.54000000000002</c:v>
                </c:pt>
                <c:pt idx="469">
                  <c:v>-37.463999999999999</c:v>
                </c:pt>
                <c:pt idx="470">
                  <c:v>-32.744000000000028</c:v>
                </c:pt>
                <c:pt idx="471">
                  <c:v>-31.901999999999987</c:v>
                </c:pt>
                <c:pt idx="472">
                  <c:v>-31.402999999999963</c:v>
                </c:pt>
                <c:pt idx="473">
                  <c:v>-33.125</c:v>
                </c:pt>
                <c:pt idx="474">
                  <c:v>-33.90100000000001</c:v>
                </c:pt>
                <c:pt idx="475">
                  <c:v>-29.256000000000029</c:v>
                </c:pt>
                <c:pt idx="476">
                  <c:v>-21.086999999999989</c:v>
                </c:pt>
                <c:pt idx="477">
                  <c:v>-26.933999999999969</c:v>
                </c:pt>
                <c:pt idx="478">
                  <c:v>-28.024000000000001</c:v>
                </c:pt>
                <c:pt idx="479">
                  <c:v>-27.627999999999986</c:v>
                </c:pt>
                <c:pt idx="480">
                  <c:v>-30.395000000000039</c:v>
                </c:pt>
                <c:pt idx="481">
                  <c:v>-23.725000000000023</c:v>
                </c:pt>
                <c:pt idx="482">
                  <c:v>-26.835999999999956</c:v>
                </c:pt>
                <c:pt idx="483">
                  <c:v>-29.069000000000017</c:v>
                </c:pt>
                <c:pt idx="484">
                  <c:v>-22.953000000000031</c:v>
                </c:pt>
                <c:pt idx="485">
                  <c:v>-21.531999999999982</c:v>
                </c:pt>
                <c:pt idx="486">
                  <c:v>-16.77600000000001</c:v>
                </c:pt>
                <c:pt idx="487">
                  <c:v>-20.925999999999988</c:v>
                </c:pt>
                <c:pt idx="488">
                  <c:v>-21.180999999999983</c:v>
                </c:pt>
                <c:pt idx="489">
                  <c:v>-22.137999999999977</c:v>
                </c:pt>
                <c:pt idx="490">
                  <c:v>-13.62700000000001</c:v>
                </c:pt>
                <c:pt idx="491">
                  <c:v>-15.903999999999996</c:v>
                </c:pt>
                <c:pt idx="492">
                  <c:v>-18.423999999999978</c:v>
                </c:pt>
                <c:pt idx="493">
                  <c:v>-17.543999999999983</c:v>
                </c:pt>
                <c:pt idx="494">
                  <c:v>1.1809999999999832</c:v>
                </c:pt>
                <c:pt idx="495">
                  <c:v>-17.252999999999986</c:v>
                </c:pt>
                <c:pt idx="496">
                  <c:v>-15.55699999999996</c:v>
                </c:pt>
                <c:pt idx="497">
                  <c:v>-13.956999999999994</c:v>
                </c:pt>
                <c:pt idx="498">
                  <c:v>-16.845999999999947</c:v>
                </c:pt>
                <c:pt idx="499">
                  <c:v>-15.740000000000009</c:v>
                </c:pt>
                <c:pt idx="500">
                  <c:v>-14.331999999999994</c:v>
                </c:pt>
                <c:pt idx="501">
                  <c:v>-17.75</c:v>
                </c:pt>
                <c:pt idx="502">
                  <c:v>-13.357000000000028</c:v>
                </c:pt>
                <c:pt idx="503">
                  <c:v>-12.672000000000025</c:v>
                </c:pt>
                <c:pt idx="504">
                  <c:v>-11.560000000000002</c:v>
                </c:pt>
                <c:pt idx="505">
                  <c:v>-25.529999999999973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05-4B1B-94F7-2491877F4C8D}"/>
            </c:ext>
          </c:extLst>
        </c:ser>
        <c:ser>
          <c:idx val="2"/>
          <c:order val="2"/>
          <c:tx>
            <c:strRef>
              <c:f>vw!$C$53</c:f>
              <c:strCache>
                <c:ptCount val="1"/>
                <c:pt idx="0">
                  <c:v>VW 3 1/2 PERP nc-30-VW 4 5/8 PERP nc-26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vw!$F$53:$SQ$53</c:f>
              <c:numCache>
                <c:formatCode>0</c:formatCode>
                <c:ptCount val="506"/>
                <c:pt idx="0">
                  <c:v>-2.2800000000000296</c:v>
                </c:pt>
                <c:pt idx="1">
                  <c:v>-3.8089999999999691</c:v>
                </c:pt>
                <c:pt idx="2">
                  <c:v>-6.5380000000000109</c:v>
                </c:pt>
                <c:pt idx="3">
                  <c:v>-10.920999999999992</c:v>
                </c:pt>
                <c:pt idx="4">
                  <c:v>-15.27600000000001</c:v>
                </c:pt>
                <c:pt idx="5">
                  <c:v>-18.564000000000021</c:v>
                </c:pt>
                <c:pt idx="6">
                  <c:v>-21.863</c:v>
                </c:pt>
                <c:pt idx="7">
                  <c:v>-22.798000000000002</c:v>
                </c:pt>
                <c:pt idx="8">
                  <c:v>-25.401999999999987</c:v>
                </c:pt>
                <c:pt idx="9">
                  <c:v>-20.971000000000004</c:v>
                </c:pt>
                <c:pt idx="10">
                  <c:v>-17.831999999999994</c:v>
                </c:pt>
                <c:pt idx="11">
                  <c:v>-10.991999999999962</c:v>
                </c:pt>
                <c:pt idx="12">
                  <c:v>-3.2959999999999923</c:v>
                </c:pt>
                <c:pt idx="13">
                  <c:v>-6.0339999999999918</c:v>
                </c:pt>
                <c:pt idx="14">
                  <c:v>-2.8299999999999841</c:v>
                </c:pt>
                <c:pt idx="15">
                  <c:v>-6.8040000000000305</c:v>
                </c:pt>
                <c:pt idx="16">
                  <c:v>6.6759999999999877</c:v>
                </c:pt>
                <c:pt idx="17">
                  <c:v>6.9989999999999668</c:v>
                </c:pt>
                <c:pt idx="18">
                  <c:v>13.096000000000004</c:v>
                </c:pt>
                <c:pt idx="19">
                  <c:v>7.2889999999999873</c:v>
                </c:pt>
                <c:pt idx="20">
                  <c:v>-0.86099999999999</c:v>
                </c:pt>
                <c:pt idx="21">
                  <c:v>-4.4680000000000177</c:v>
                </c:pt>
                <c:pt idx="22">
                  <c:v>-11.382999999999981</c:v>
                </c:pt>
                <c:pt idx="23">
                  <c:v>-12.064999999999998</c:v>
                </c:pt>
                <c:pt idx="24">
                  <c:v>-11.335999999999956</c:v>
                </c:pt>
                <c:pt idx="25">
                  <c:v>-9.6279999999999859</c:v>
                </c:pt>
                <c:pt idx="26">
                  <c:v>-12.755999999999972</c:v>
                </c:pt>
                <c:pt idx="27">
                  <c:v>-16.353000000000009</c:v>
                </c:pt>
                <c:pt idx="28">
                  <c:v>-26.354999999999961</c:v>
                </c:pt>
                <c:pt idx="29">
                  <c:v>-23.762999999999977</c:v>
                </c:pt>
                <c:pt idx="30">
                  <c:v>-23.311999999999955</c:v>
                </c:pt>
                <c:pt idx="31">
                  <c:v>-23.930999999999983</c:v>
                </c:pt>
                <c:pt idx="32">
                  <c:v>-27.816000000000031</c:v>
                </c:pt>
                <c:pt idx="33">
                  <c:v>-32.607000000000028</c:v>
                </c:pt>
                <c:pt idx="34">
                  <c:v>-35.479000000000042</c:v>
                </c:pt>
                <c:pt idx="35">
                  <c:v>-35.670999999999992</c:v>
                </c:pt>
                <c:pt idx="36">
                  <c:v>-35.166999999999973</c:v>
                </c:pt>
                <c:pt idx="37">
                  <c:v>-35.74799999999999</c:v>
                </c:pt>
                <c:pt idx="38">
                  <c:v>-37.885999999999967</c:v>
                </c:pt>
                <c:pt idx="39">
                  <c:v>-43.638000000000034</c:v>
                </c:pt>
                <c:pt idx="40">
                  <c:v>-40.031000000000006</c:v>
                </c:pt>
                <c:pt idx="41">
                  <c:v>-40.156000000000006</c:v>
                </c:pt>
                <c:pt idx="42">
                  <c:v>-40.641999999999996</c:v>
                </c:pt>
                <c:pt idx="43">
                  <c:v>-43.076000000000022</c:v>
                </c:pt>
                <c:pt idx="44">
                  <c:v>-31.894000000000005</c:v>
                </c:pt>
                <c:pt idx="45">
                  <c:v>-27.100999999999999</c:v>
                </c:pt>
                <c:pt idx="46">
                  <c:v>-20.01600000000002</c:v>
                </c:pt>
                <c:pt idx="47">
                  <c:v>-16.39100000000002</c:v>
                </c:pt>
                <c:pt idx="48">
                  <c:v>-21.093000000000018</c:v>
                </c:pt>
                <c:pt idx="49">
                  <c:v>-28.144000000000005</c:v>
                </c:pt>
                <c:pt idx="50">
                  <c:v>-38.899000000000001</c:v>
                </c:pt>
                <c:pt idx="51">
                  <c:v>-37.730000000000018</c:v>
                </c:pt>
                <c:pt idx="52">
                  <c:v>-27.903999999999996</c:v>
                </c:pt>
                <c:pt idx="53">
                  <c:v>-17.629999999999995</c:v>
                </c:pt>
                <c:pt idx="54">
                  <c:v>-7.5489999999999782</c:v>
                </c:pt>
                <c:pt idx="55">
                  <c:v>3.0629999999999882</c:v>
                </c:pt>
                <c:pt idx="56">
                  <c:v>9.4759999999999991</c:v>
                </c:pt>
                <c:pt idx="57">
                  <c:v>-14.218999999999994</c:v>
                </c:pt>
                <c:pt idx="58">
                  <c:v>-10.925000000000068</c:v>
                </c:pt>
                <c:pt idx="59">
                  <c:v>-20.001999999999953</c:v>
                </c:pt>
                <c:pt idx="60">
                  <c:v>-45.356000000000108</c:v>
                </c:pt>
                <c:pt idx="61">
                  <c:v>-44.971000000000004</c:v>
                </c:pt>
                <c:pt idx="62">
                  <c:v>-42.263000000000034</c:v>
                </c:pt>
                <c:pt idx="63">
                  <c:v>-32.989000000000033</c:v>
                </c:pt>
                <c:pt idx="64">
                  <c:v>-25.395999999999958</c:v>
                </c:pt>
                <c:pt idx="65">
                  <c:v>-20.716000000000008</c:v>
                </c:pt>
                <c:pt idx="66">
                  <c:v>-12.201000000000022</c:v>
                </c:pt>
                <c:pt idx="67">
                  <c:v>-6.4920000000000186</c:v>
                </c:pt>
                <c:pt idx="68">
                  <c:v>7.47199999999998</c:v>
                </c:pt>
                <c:pt idx="69">
                  <c:v>-11.768000000000029</c:v>
                </c:pt>
                <c:pt idx="70">
                  <c:v>1.0590000000000828</c:v>
                </c:pt>
                <c:pt idx="71">
                  <c:v>6.01400000000001</c:v>
                </c:pt>
                <c:pt idx="72">
                  <c:v>-14.514999999999986</c:v>
                </c:pt>
                <c:pt idx="73">
                  <c:v>-10.285000000000082</c:v>
                </c:pt>
                <c:pt idx="74">
                  <c:v>5.6409999999999627</c:v>
                </c:pt>
                <c:pt idx="75">
                  <c:v>-9.2899999999999636</c:v>
                </c:pt>
                <c:pt idx="76">
                  <c:v>-1.9270000000000209</c:v>
                </c:pt>
                <c:pt idx="77">
                  <c:v>2.7880000000000109</c:v>
                </c:pt>
                <c:pt idx="78">
                  <c:v>17.588999999999999</c:v>
                </c:pt>
                <c:pt idx="79">
                  <c:v>24.19599999999997</c:v>
                </c:pt>
                <c:pt idx="80">
                  <c:v>21.366999999999962</c:v>
                </c:pt>
                <c:pt idx="81">
                  <c:v>29.612000000000023</c:v>
                </c:pt>
                <c:pt idx="82">
                  <c:v>34.196000000000026</c:v>
                </c:pt>
                <c:pt idx="83">
                  <c:v>35.185999999999979</c:v>
                </c:pt>
                <c:pt idx="84">
                  <c:v>34.036000000000001</c:v>
                </c:pt>
                <c:pt idx="85">
                  <c:v>28.314999999999998</c:v>
                </c:pt>
                <c:pt idx="86">
                  <c:v>29.63900000000001</c:v>
                </c:pt>
                <c:pt idx="87">
                  <c:v>32.206000000000017</c:v>
                </c:pt>
                <c:pt idx="88">
                  <c:v>32.800999999999988</c:v>
                </c:pt>
                <c:pt idx="89">
                  <c:v>35.886000000000024</c:v>
                </c:pt>
                <c:pt idx="90">
                  <c:v>35.107000000000028</c:v>
                </c:pt>
                <c:pt idx="91">
                  <c:v>37.739000000000033</c:v>
                </c:pt>
                <c:pt idx="92">
                  <c:v>36.906999999999982</c:v>
                </c:pt>
                <c:pt idx="93">
                  <c:v>34.917000000000002</c:v>
                </c:pt>
                <c:pt idx="94">
                  <c:v>34.543000000000006</c:v>
                </c:pt>
                <c:pt idx="95">
                  <c:v>34.008999999999986</c:v>
                </c:pt>
                <c:pt idx="96">
                  <c:v>33.846000000000004</c:v>
                </c:pt>
                <c:pt idx="97">
                  <c:v>33.451000000000022</c:v>
                </c:pt>
                <c:pt idx="98">
                  <c:v>31.685000000000002</c:v>
                </c:pt>
                <c:pt idx="99">
                  <c:v>31.283000000000015</c:v>
                </c:pt>
                <c:pt idx="100">
                  <c:v>32.294999999999987</c:v>
                </c:pt>
                <c:pt idx="101">
                  <c:v>31.796999999999997</c:v>
                </c:pt>
                <c:pt idx="102">
                  <c:v>31.319000000000017</c:v>
                </c:pt>
                <c:pt idx="103">
                  <c:v>30.208000000000027</c:v>
                </c:pt>
                <c:pt idx="104">
                  <c:v>28.12299999999999</c:v>
                </c:pt>
                <c:pt idx="105">
                  <c:v>27.600999999999999</c:v>
                </c:pt>
                <c:pt idx="106">
                  <c:v>29.093999999999994</c:v>
                </c:pt>
                <c:pt idx="107">
                  <c:v>29.587999999999965</c:v>
                </c:pt>
                <c:pt idx="108">
                  <c:v>29.389999999999986</c:v>
                </c:pt>
                <c:pt idx="109">
                  <c:v>27.738000000000028</c:v>
                </c:pt>
                <c:pt idx="110">
                  <c:v>30.038000000000011</c:v>
                </c:pt>
                <c:pt idx="111">
                  <c:v>31.825999999999993</c:v>
                </c:pt>
                <c:pt idx="112">
                  <c:v>32.710999999999984</c:v>
                </c:pt>
                <c:pt idx="113">
                  <c:v>34.572999999999979</c:v>
                </c:pt>
                <c:pt idx="114">
                  <c:v>35.234999999999985</c:v>
                </c:pt>
                <c:pt idx="115">
                  <c:v>36.205000000000013</c:v>
                </c:pt>
                <c:pt idx="116">
                  <c:v>35.18100000000004</c:v>
                </c:pt>
                <c:pt idx="117">
                  <c:v>34.087999999999965</c:v>
                </c:pt>
                <c:pt idx="118">
                  <c:v>32.680000000000007</c:v>
                </c:pt>
                <c:pt idx="119">
                  <c:v>32.280999999999977</c:v>
                </c:pt>
                <c:pt idx="120">
                  <c:v>33.436999999999983</c:v>
                </c:pt>
                <c:pt idx="121">
                  <c:v>35.656000000000006</c:v>
                </c:pt>
                <c:pt idx="122">
                  <c:v>35.64700000000002</c:v>
                </c:pt>
                <c:pt idx="123">
                  <c:v>33.443999999999988</c:v>
                </c:pt>
                <c:pt idx="124">
                  <c:v>38.27000000000001</c:v>
                </c:pt>
                <c:pt idx="125">
                  <c:v>40.525000000000034</c:v>
                </c:pt>
                <c:pt idx="126">
                  <c:v>41.131000000000029</c:v>
                </c:pt>
                <c:pt idx="127">
                  <c:v>41.566999999999979</c:v>
                </c:pt>
                <c:pt idx="128">
                  <c:v>38.760000000000019</c:v>
                </c:pt>
                <c:pt idx="129">
                  <c:v>40.953000000000003</c:v>
                </c:pt>
                <c:pt idx="130">
                  <c:v>40.378999999999991</c:v>
                </c:pt>
                <c:pt idx="131">
                  <c:v>40.11099999999999</c:v>
                </c:pt>
                <c:pt idx="132">
                  <c:v>39.760999999999996</c:v>
                </c:pt>
                <c:pt idx="133">
                  <c:v>40.092999999999989</c:v>
                </c:pt>
                <c:pt idx="134">
                  <c:v>39.870000000000005</c:v>
                </c:pt>
                <c:pt idx="135">
                  <c:v>39.144999999999982</c:v>
                </c:pt>
                <c:pt idx="136">
                  <c:v>40.074000000000012</c:v>
                </c:pt>
                <c:pt idx="137">
                  <c:v>38.335000000000008</c:v>
                </c:pt>
                <c:pt idx="138">
                  <c:v>38.487000000000023</c:v>
                </c:pt>
                <c:pt idx="139">
                  <c:v>36.008999999999986</c:v>
                </c:pt>
                <c:pt idx="140">
                  <c:v>37.01400000000001</c:v>
                </c:pt>
                <c:pt idx="141">
                  <c:v>36.816000000000031</c:v>
                </c:pt>
                <c:pt idx="142">
                  <c:v>36.426999999999992</c:v>
                </c:pt>
                <c:pt idx="143">
                  <c:v>34.470000000000027</c:v>
                </c:pt>
                <c:pt idx="144">
                  <c:v>34.378999999999991</c:v>
                </c:pt>
                <c:pt idx="145">
                  <c:v>33.783999999999992</c:v>
                </c:pt>
                <c:pt idx="146">
                  <c:v>36.15100000000001</c:v>
                </c:pt>
                <c:pt idx="147">
                  <c:v>35.570000000000022</c:v>
                </c:pt>
                <c:pt idx="148">
                  <c:v>35.071000000000026</c:v>
                </c:pt>
                <c:pt idx="149">
                  <c:v>35.188999999999993</c:v>
                </c:pt>
                <c:pt idx="150">
                  <c:v>36.267000000000024</c:v>
                </c:pt>
                <c:pt idx="151">
                  <c:v>36.662000000000006</c:v>
                </c:pt>
                <c:pt idx="152">
                  <c:v>35.451000000000022</c:v>
                </c:pt>
                <c:pt idx="153">
                  <c:v>33.100999999999999</c:v>
                </c:pt>
                <c:pt idx="154">
                  <c:v>32.236999999999966</c:v>
                </c:pt>
                <c:pt idx="155">
                  <c:v>32.716000000000008</c:v>
                </c:pt>
                <c:pt idx="156">
                  <c:v>34.033000000000015</c:v>
                </c:pt>
                <c:pt idx="157">
                  <c:v>34.51400000000001</c:v>
                </c:pt>
                <c:pt idx="158">
                  <c:v>34.571000000000026</c:v>
                </c:pt>
                <c:pt idx="159">
                  <c:v>34.674000000000035</c:v>
                </c:pt>
                <c:pt idx="160">
                  <c:v>33.53000000000003</c:v>
                </c:pt>
                <c:pt idx="161">
                  <c:v>32.300999999999988</c:v>
                </c:pt>
                <c:pt idx="162">
                  <c:v>33.528999999999996</c:v>
                </c:pt>
                <c:pt idx="163">
                  <c:v>37.534000000000049</c:v>
                </c:pt>
                <c:pt idx="164">
                  <c:v>36.836000000000013</c:v>
                </c:pt>
                <c:pt idx="165">
                  <c:v>35.20999999999998</c:v>
                </c:pt>
                <c:pt idx="166">
                  <c:v>34.992999999999995</c:v>
                </c:pt>
                <c:pt idx="167">
                  <c:v>38.444999999999993</c:v>
                </c:pt>
                <c:pt idx="168">
                  <c:v>37.158999999999992</c:v>
                </c:pt>
                <c:pt idx="169">
                  <c:v>37.438999999999965</c:v>
                </c:pt>
                <c:pt idx="170">
                  <c:v>37.170999999999992</c:v>
                </c:pt>
                <c:pt idx="171">
                  <c:v>38.910000000000025</c:v>
                </c:pt>
                <c:pt idx="172">
                  <c:v>38.238</c:v>
                </c:pt>
                <c:pt idx="173">
                  <c:v>39.135999999999967</c:v>
                </c:pt>
                <c:pt idx="174">
                  <c:v>40.254999999999995</c:v>
                </c:pt>
                <c:pt idx="175">
                  <c:v>39.05600000000004</c:v>
                </c:pt>
                <c:pt idx="176">
                  <c:v>36.629999999999995</c:v>
                </c:pt>
                <c:pt idx="177">
                  <c:v>35.233000000000004</c:v>
                </c:pt>
                <c:pt idx="178">
                  <c:v>32.339999999999975</c:v>
                </c:pt>
                <c:pt idx="179">
                  <c:v>33.696000000000026</c:v>
                </c:pt>
                <c:pt idx="180">
                  <c:v>30.872000000000014</c:v>
                </c:pt>
                <c:pt idx="181">
                  <c:v>31.233000000000004</c:v>
                </c:pt>
                <c:pt idx="182">
                  <c:v>30.661000000000001</c:v>
                </c:pt>
                <c:pt idx="183">
                  <c:v>28.488999999999976</c:v>
                </c:pt>
                <c:pt idx="184">
                  <c:v>28.947000000000003</c:v>
                </c:pt>
                <c:pt idx="185">
                  <c:v>28.91500000000002</c:v>
                </c:pt>
                <c:pt idx="186">
                  <c:v>29.91799999999995</c:v>
                </c:pt>
                <c:pt idx="187">
                  <c:v>31.922000000000025</c:v>
                </c:pt>
                <c:pt idx="188">
                  <c:v>30.988999999999976</c:v>
                </c:pt>
                <c:pt idx="189">
                  <c:v>27.851000000000056</c:v>
                </c:pt>
                <c:pt idx="190">
                  <c:v>24.891999999999996</c:v>
                </c:pt>
                <c:pt idx="191">
                  <c:v>25.708999999999946</c:v>
                </c:pt>
                <c:pt idx="192">
                  <c:v>23.70999999999998</c:v>
                </c:pt>
                <c:pt idx="193">
                  <c:v>23.012</c:v>
                </c:pt>
                <c:pt idx="194">
                  <c:v>23.317000000000007</c:v>
                </c:pt>
                <c:pt idx="195">
                  <c:v>21.94399999999996</c:v>
                </c:pt>
                <c:pt idx="196">
                  <c:v>21.01400000000001</c:v>
                </c:pt>
                <c:pt idx="197">
                  <c:v>19.149999999999977</c:v>
                </c:pt>
                <c:pt idx="198">
                  <c:v>15.970000000000027</c:v>
                </c:pt>
                <c:pt idx="199">
                  <c:v>13.685999999999979</c:v>
                </c:pt>
                <c:pt idx="200">
                  <c:v>13.491000000000042</c:v>
                </c:pt>
                <c:pt idx="201">
                  <c:v>11.015000000000043</c:v>
                </c:pt>
                <c:pt idx="202">
                  <c:v>10.767999999999972</c:v>
                </c:pt>
                <c:pt idx="203">
                  <c:v>8.6200000000000045</c:v>
                </c:pt>
                <c:pt idx="204">
                  <c:v>9.0060000000000286</c:v>
                </c:pt>
                <c:pt idx="205">
                  <c:v>-1.5849999999999795</c:v>
                </c:pt>
                <c:pt idx="206">
                  <c:v>-2.0809999999999604</c:v>
                </c:pt>
                <c:pt idx="207">
                  <c:v>0.25</c:v>
                </c:pt>
                <c:pt idx="208">
                  <c:v>1.8620000000000232</c:v>
                </c:pt>
                <c:pt idx="209">
                  <c:v>0.17200000000002547</c:v>
                </c:pt>
                <c:pt idx="210">
                  <c:v>0.46399999999999864</c:v>
                </c:pt>
                <c:pt idx="211">
                  <c:v>1.6550000000000296</c:v>
                </c:pt>
                <c:pt idx="212">
                  <c:v>-1.1200000000000045</c:v>
                </c:pt>
                <c:pt idx="213">
                  <c:v>-0.19700000000000273</c:v>
                </c:pt>
                <c:pt idx="214">
                  <c:v>-1.1879999999999882</c:v>
                </c:pt>
                <c:pt idx="215">
                  <c:v>0.53700000000003456</c:v>
                </c:pt>
                <c:pt idx="216">
                  <c:v>-1.0029999999999859</c:v>
                </c:pt>
                <c:pt idx="217">
                  <c:v>-1.4010000000000105</c:v>
                </c:pt>
                <c:pt idx="218">
                  <c:v>-2.0670000000000073</c:v>
                </c:pt>
                <c:pt idx="219">
                  <c:v>-0.19999999999998863</c:v>
                </c:pt>
                <c:pt idx="220">
                  <c:v>3.6279999999999859</c:v>
                </c:pt>
                <c:pt idx="221">
                  <c:v>2.6529999999999632</c:v>
                </c:pt>
                <c:pt idx="222">
                  <c:v>1.2740000000000009</c:v>
                </c:pt>
                <c:pt idx="223">
                  <c:v>3.6569999999999823</c:v>
                </c:pt>
                <c:pt idx="224">
                  <c:v>2.7040000000000077</c:v>
                </c:pt>
                <c:pt idx="225">
                  <c:v>5.7870000000000346</c:v>
                </c:pt>
                <c:pt idx="226">
                  <c:v>4.4780000000000086</c:v>
                </c:pt>
                <c:pt idx="227">
                  <c:v>8.047999999999945</c:v>
                </c:pt>
                <c:pt idx="228">
                  <c:v>12.994000000000028</c:v>
                </c:pt>
                <c:pt idx="229">
                  <c:v>14.871000000000038</c:v>
                </c:pt>
                <c:pt idx="230">
                  <c:v>17.411999999999978</c:v>
                </c:pt>
                <c:pt idx="231">
                  <c:v>19.553999999999974</c:v>
                </c:pt>
                <c:pt idx="232">
                  <c:v>19.947000000000003</c:v>
                </c:pt>
                <c:pt idx="233">
                  <c:v>21.819999999999993</c:v>
                </c:pt>
                <c:pt idx="234">
                  <c:v>23.539000000000044</c:v>
                </c:pt>
                <c:pt idx="235">
                  <c:v>24.314999999999998</c:v>
                </c:pt>
                <c:pt idx="236">
                  <c:v>25.338000000000022</c:v>
                </c:pt>
                <c:pt idx="237">
                  <c:v>29.77600000000001</c:v>
                </c:pt>
                <c:pt idx="238">
                  <c:v>32.105999999999995</c:v>
                </c:pt>
                <c:pt idx="239">
                  <c:v>33.072999999999979</c:v>
                </c:pt>
                <c:pt idx="240">
                  <c:v>26.425999999999988</c:v>
                </c:pt>
                <c:pt idx="241">
                  <c:v>23.20599999999996</c:v>
                </c:pt>
                <c:pt idx="242">
                  <c:v>23.456000000000017</c:v>
                </c:pt>
                <c:pt idx="243">
                  <c:v>23.149999999999977</c:v>
                </c:pt>
                <c:pt idx="244">
                  <c:v>25.978000000000009</c:v>
                </c:pt>
                <c:pt idx="245">
                  <c:v>28.262999999999977</c:v>
                </c:pt>
                <c:pt idx="246">
                  <c:v>29.26600000000002</c:v>
                </c:pt>
                <c:pt idx="247">
                  <c:v>28.25200000000001</c:v>
                </c:pt>
                <c:pt idx="248">
                  <c:v>26.80699999999996</c:v>
                </c:pt>
                <c:pt idx="249">
                  <c:v>30.461000000000013</c:v>
                </c:pt>
                <c:pt idx="250">
                  <c:v>30.061000000000035</c:v>
                </c:pt>
                <c:pt idx="251">
                  <c:v>31.574000000000012</c:v>
                </c:pt>
                <c:pt idx="252">
                  <c:v>38.406999999999982</c:v>
                </c:pt>
                <c:pt idx="253">
                  <c:v>46.706999999999994</c:v>
                </c:pt>
                <c:pt idx="254">
                  <c:v>50.411000000000001</c:v>
                </c:pt>
                <c:pt idx="255">
                  <c:v>45.521000000000015</c:v>
                </c:pt>
                <c:pt idx="256">
                  <c:v>41.109999999999957</c:v>
                </c:pt>
                <c:pt idx="257">
                  <c:v>38.584000000000003</c:v>
                </c:pt>
                <c:pt idx="258">
                  <c:v>38.140999999999963</c:v>
                </c:pt>
                <c:pt idx="259">
                  <c:v>39.666999999999973</c:v>
                </c:pt>
                <c:pt idx="260">
                  <c:v>41.660000000000025</c:v>
                </c:pt>
                <c:pt idx="261">
                  <c:v>43.783000000000015</c:v>
                </c:pt>
                <c:pt idx="262">
                  <c:v>41.600999999999999</c:v>
                </c:pt>
                <c:pt idx="263">
                  <c:v>38.809000000000026</c:v>
                </c:pt>
                <c:pt idx="264">
                  <c:v>36.56899999999996</c:v>
                </c:pt>
                <c:pt idx="265">
                  <c:v>33.521999999999991</c:v>
                </c:pt>
                <c:pt idx="266">
                  <c:v>30.617000000000019</c:v>
                </c:pt>
                <c:pt idx="267">
                  <c:v>29.74799999999999</c:v>
                </c:pt>
                <c:pt idx="268">
                  <c:v>30.49799999999999</c:v>
                </c:pt>
                <c:pt idx="269">
                  <c:v>31.842999999999961</c:v>
                </c:pt>
                <c:pt idx="270">
                  <c:v>31.492000000000019</c:v>
                </c:pt>
                <c:pt idx="271">
                  <c:v>32.47399999999999</c:v>
                </c:pt>
                <c:pt idx="272">
                  <c:v>30.275000000000034</c:v>
                </c:pt>
                <c:pt idx="273">
                  <c:v>29.34899999999999</c:v>
                </c:pt>
                <c:pt idx="274">
                  <c:v>29.86099999999999</c:v>
                </c:pt>
                <c:pt idx="275">
                  <c:v>30.248000000000047</c:v>
                </c:pt>
                <c:pt idx="276">
                  <c:v>30.220000000000027</c:v>
                </c:pt>
                <c:pt idx="277">
                  <c:v>26.309000000000026</c:v>
                </c:pt>
                <c:pt idx="278">
                  <c:v>25.468000000000018</c:v>
                </c:pt>
                <c:pt idx="279">
                  <c:v>26.547000000000025</c:v>
                </c:pt>
                <c:pt idx="280">
                  <c:v>25.776999999999987</c:v>
                </c:pt>
                <c:pt idx="281">
                  <c:v>25.586000000000013</c:v>
                </c:pt>
                <c:pt idx="282">
                  <c:v>23.543000000000006</c:v>
                </c:pt>
                <c:pt idx="283">
                  <c:v>22.040999999999997</c:v>
                </c:pt>
                <c:pt idx="284">
                  <c:v>22.312999999999988</c:v>
                </c:pt>
                <c:pt idx="285">
                  <c:v>23.337999999999965</c:v>
                </c:pt>
                <c:pt idx="286">
                  <c:v>25.233000000000004</c:v>
                </c:pt>
                <c:pt idx="287">
                  <c:v>23.896999999999991</c:v>
                </c:pt>
                <c:pt idx="288">
                  <c:v>22.824000000000012</c:v>
                </c:pt>
                <c:pt idx="289">
                  <c:v>23.033000000000015</c:v>
                </c:pt>
                <c:pt idx="290">
                  <c:v>20.717000000000041</c:v>
                </c:pt>
                <c:pt idx="291">
                  <c:v>15.519999999999982</c:v>
                </c:pt>
                <c:pt idx="292">
                  <c:v>15.608000000000004</c:v>
                </c:pt>
                <c:pt idx="293">
                  <c:v>13.585999999999956</c:v>
                </c:pt>
                <c:pt idx="294">
                  <c:v>10.762</c:v>
                </c:pt>
                <c:pt idx="295">
                  <c:v>8.5219999999999914</c:v>
                </c:pt>
                <c:pt idx="296">
                  <c:v>11.870000000000005</c:v>
                </c:pt>
                <c:pt idx="297">
                  <c:v>11.750999999999976</c:v>
                </c:pt>
                <c:pt idx="298">
                  <c:v>11.009000000000015</c:v>
                </c:pt>
                <c:pt idx="299">
                  <c:v>11.559000000000026</c:v>
                </c:pt>
                <c:pt idx="300">
                  <c:v>8.5480000000000018</c:v>
                </c:pt>
                <c:pt idx="301">
                  <c:v>8.0310000000000059</c:v>
                </c:pt>
                <c:pt idx="302">
                  <c:v>7.6779999999999973</c:v>
                </c:pt>
                <c:pt idx="303">
                  <c:v>7.8089999999999691</c:v>
                </c:pt>
                <c:pt idx="304">
                  <c:v>5.2629999999999768</c:v>
                </c:pt>
                <c:pt idx="305">
                  <c:v>4.02800000000002</c:v>
                </c:pt>
                <c:pt idx="306">
                  <c:v>4.42999999999995</c:v>
                </c:pt>
                <c:pt idx="307">
                  <c:v>4.02800000000002</c:v>
                </c:pt>
                <c:pt idx="308">
                  <c:v>2.1779999999999973</c:v>
                </c:pt>
                <c:pt idx="309">
                  <c:v>1.6549999999999727</c:v>
                </c:pt>
                <c:pt idx="310">
                  <c:v>0.24099999999998545</c:v>
                </c:pt>
                <c:pt idx="311">
                  <c:v>-0.54200000000003001</c:v>
                </c:pt>
                <c:pt idx="312">
                  <c:v>-3.3020000000000209</c:v>
                </c:pt>
                <c:pt idx="313">
                  <c:v>-3.8269999999999982</c:v>
                </c:pt>
                <c:pt idx="314">
                  <c:v>-4.7830000000000155</c:v>
                </c:pt>
                <c:pt idx="315">
                  <c:v>-6.2239999999999895</c:v>
                </c:pt>
                <c:pt idx="316">
                  <c:v>-6.3810000000000286</c:v>
                </c:pt>
                <c:pt idx="317">
                  <c:v>-9.3299999999999841</c:v>
                </c:pt>
                <c:pt idx="318">
                  <c:v>-10.710999999999956</c:v>
                </c:pt>
                <c:pt idx="319">
                  <c:v>-10.816000000000031</c:v>
                </c:pt>
                <c:pt idx="320">
                  <c:v>-7.5949999999999704</c:v>
                </c:pt>
                <c:pt idx="321">
                  <c:v>-7.7690000000000055</c:v>
                </c:pt>
                <c:pt idx="322">
                  <c:v>-6.1290000000000191</c:v>
                </c:pt>
                <c:pt idx="323">
                  <c:v>-8.7970000000000255</c:v>
                </c:pt>
                <c:pt idx="324">
                  <c:v>-13.713000000000022</c:v>
                </c:pt>
                <c:pt idx="325">
                  <c:v>-13.120000000000005</c:v>
                </c:pt>
                <c:pt idx="326">
                  <c:v>-16.668999999999983</c:v>
                </c:pt>
                <c:pt idx="327">
                  <c:v>-12.593999999999994</c:v>
                </c:pt>
                <c:pt idx="328">
                  <c:v>-10.25200000000001</c:v>
                </c:pt>
                <c:pt idx="329">
                  <c:v>-9.0579999999999927</c:v>
                </c:pt>
                <c:pt idx="330">
                  <c:v>-11.041999999999973</c:v>
                </c:pt>
                <c:pt idx="331">
                  <c:v>-9.2309999999999945</c:v>
                </c:pt>
                <c:pt idx="332">
                  <c:v>-12.067000000000007</c:v>
                </c:pt>
                <c:pt idx="333">
                  <c:v>-17.704000000000008</c:v>
                </c:pt>
                <c:pt idx="334">
                  <c:v>-21.435000000000002</c:v>
                </c:pt>
                <c:pt idx="335">
                  <c:v>-24.269000000000005</c:v>
                </c:pt>
                <c:pt idx="336">
                  <c:v>-24.634000000000015</c:v>
                </c:pt>
                <c:pt idx="337">
                  <c:v>-22.731999999999971</c:v>
                </c:pt>
                <c:pt idx="338">
                  <c:v>-21.622000000000014</c:v>
                </c:pt>
                <c:pt idx="339">
                  <c:v>-21.249000000000024</c:v>
                </c:pt>
                <c:pt idx="340">
                  <c:v>-20.678999999999974</c:v>
                </c:pt>
                <c:pt idx="341">
                  <c:v>-17.834000000000003</c:v>
                </c:pt>
                <c:pt idx="342">
                  <c:v>-14.48399999999998</c:v>
                </c:pt>
                <c:pt idx="343">
                  <c:v>-17.373000000000047</c:v>
                </c:pt>
                <c:pt idx="344">
                  <c:v>-18.55600000000004</c:v>
                </c:pt>
                <c:pt idx="345">
                  <c:v>-23.353000000000009</c:v>
                </c:pt>
                <c:pt idx="346">
                  <c:v>-24.501999999999953</c:v>
                </c:pt>
                <c:pt idx="347">
                  <c:v>-25.004999999999995</c:v>
                </c:pt>
                <c:pt idx="348">
                  <c:v>-24.965999999999951</c:v>
                </c:pt>
                <c:pt idx="349">
                  <c:v>-26.247000000000014</c:v>
                </c:pt>
                <c:pt idx="350">
                  <c:v>-25.322999999999979</c:v>
                </c:pt>
                <c:pt idx="351">
                  <c:v>-25.09699999999998</c:v>
                </c:pt>
                <c:pt idx="352">
                  <c:v>-26.825999999999965</c:v>
                </c:pt>
                <c:pt idx="353">
                  <c:v>-29.217000000000041</c:v>
                </c:pt>
                <c:pt idx="354">
                  <c:v>-30</c:v>
                </c:pt>
                <c:pt idx="355">
                  <c:v>-29.824000000000012</c:v>
                </c:pt>
                <c:pt idx="356">
                  <c:v>-26.319999999999993</c:v>
                </c:pt>
                <c:pt idx="357">
                  <c:v>-22.312999999999988</c:v>
                </c:pt>
                <c:pt idx="358">
                  <c:v>-22.137</c:v>
                </c:pt>
                <c:pt idx="359">
                  <c:v>-25.180000000000007</c:v>
                </c:pt>
                <c:pt idx="360">
                  <c:v>-27.543000000000006</c:v>
                </c:pt>
                <c:pt idx="361">
                  <c:v>-26.27800000000002</c:v>
                </c:pt>
                <c:pt idx="362">
                  <c:v>-29.434000000000026</c:v>
                </c:pt>
                <c:pt idx="363">
                  <c:v>-27.532999999999959</c:v>
                </c:pt>
                <c:pt idx="364">
                  <c:v>-22.305000000000007</c:v>
                </c:pt>
                <c:pt idx="365">
                  <c:v>-20.067000000000007</c:v>
                </c:pt>
                <c:pt idx="366">
                  <c:v>-23.605999999999995</c:v>
                </c:pt>
                <c:pt idx="367">
                  <c:v>-22.750999999999976</c:v>
                </c:pt>
                <c:pt idx="368">
                  <c:v>-22.032999999999959</c:v>
                </c:pt>
                <c:pt idx="369">
                  <c:v>-21.951999999999998</c:v>
                </c:pt>
                <c:pt idx="370">
                  <c:v>-23.114999999999952</c:v>
                </c:pt>
                <c:pt idx="371">
                  <c:v>-26.757000000000005</c:v>
                </c:pt>
                <c:pt idx="372">
                  <c:v>-26.218999999999994</c:v>
                </c:pt>
                <c:pt idx="373">
                  <c:v>-28.954999999999984</c:v>
                </c:pt>
                <c:pt idx="374">
                  <c:v>-29.021999999999991</c:v>
                </c:pt>
                <c:pt idx="375">
                  <c:v>-27.978999999999985</c:v>
                </c:pt>
                <c:pt idx="376">
                  <c:v>-28.789999999999964</c:v>
                </c:pt>
                <c:pt idx="377">
                  <c:v>-27.394999999999982</c:v>
                </c:pt>
                <c:pt idx="378">
                  <c:v>-29.97199999999998</c:v>
                </c:pt>
                <c:pt idx="379">
                  <c:v>-30.503000000000043</c:v>
                </c:pt>
                <c:pt idx="380">
                  <c:v>-31.663000000000011</c:v>
                </c:pt>
                <c:pt idx="381">
                  <c:v>-32.571000000000026</c:v>
                </c:pt>
                <c:pt idx="382">
                  <c:v>-29.132999999999981</c:v>
                </c:pt>
                <c:pt idx="383">
                  <c:v>-28.882999999999981</c:v>
                </c:pt>
                <c:pt idx="384">
                  <c:v>-27.190999999999974</c:v>
                </c:pt>
                <c:pt idx="385">
                  <c:v>-28.302999999999997</c:v>
                </c:pt>
                <c:pt idx="386">
                  <c:v>-28.433999999999969</c:v>
                </c:pt>
                <c:pt idx="387">
                  <c:v>-29.033000000000015</c:v>
                </c:pt>
                <c:pt idx="388">
                  <c:v>-27.434000000000026</c:v>
                </c:pt>
                <c:pt idx="389">
                  <c:v>-28.282999999999959</c:v>
                </c:pt>
                <c:pt idx="390">
                  <c:v>-29.156000000000006</c:v>
                </c:pt>
                <c:pt idx="391">
                  <c:v>-29.425000000000011</c:v>
                </c:pt>
                <c:pt idx="392">
                  <c:v>-29.069000000000017</c:v>
                </c:pt>
                <c:pt idx="393">
                  <c:v>-30.646999999999991</c:v>
                </c:pt>
                <c:pt idx="394">
                  <c:v>-30.913000000000011</c:v>
                </c:pt>
                <c:pt idx="395">
                  <c:v>-38.201000000000022</c:v>
                </c:pt>
                <c:pt idx="396">
                  <c:v>-38.24799999999999</c:v>
                </c:pt>
                <c:pt idx="397">
                  <c:v>-38.60899999999998</c:v>
                </c:pt>
                <c:pt idx="398">
                  <c:v>-38.105000000000018</c:v>
                </c:pt>
                <c:pt idx="399">
                  <c:v>-35.641999999999996</c:v>
                </c:pt>
                <c:pt idx="400">
                  <c:v>-32.867999999999995</c:v>
                </c:pt>
                <c:pt idx="401">
                  <c:v>-27.825999999999965</c:v>
                </c:pt>
                <c:pt idx="402">
                  <c:v>-27.881000000000029</c:v>
                </c:pt>
                <c:pt idx="403">
                  <c:v>-29.081999999999994</c:v>
                </c:pt>
                <c:pt idx="404">
                  <c:v>-29.658999999999992</c:v>
                </c:pt>
                <c:pt idx="405">
                  <c:v>-30.913000000000011</c:v>
                </c:pt>
                <c:pt idx="406">
                  <c:v>-31.599999999999966</c:v>
                </c:pt>
                <c:pt idx="407">
                  <c:v>-34.472999999999956</c:v>
                </c:pt>
                <c:pt idx="408">
                  <c:v>-35.963999999999999</c:v>
                </c:pt>
                <c:pt idx="409">
                  <c:v>-38.283999999999992</c:v>
                </c:pt>
                <c:pt idx="410">
                  <c:v>-44.677000000000021</c:v>
                </c:pt>
                <c:pt idx="411">
                  <c:v>-39.370999999999981</c:v>
                </c:pt>
                <c:pt idx="412">
                  <c:v>-39.613</c:v>
                </c:pt>
                <c:pt idx="413">
                  <c:v>-38.365000000000009</c:v>
                </c:pt>
                <c:pt idx="414">
                  <c:v>-37.502999999999986</c:v>
                </c:pt>
                <c:pt idx="415">
                  <c:v>-35.960999999999956</c:v>
                </c:pt>
                <c:pt idx="416">
                  <c:v>-31.177000000000021</c:v>
                </c:pt>
                <c:pt idx="417">
                  <c:v>-26.22199999999998</c:v>
                </c:pt>
                <c:pt idx="418">
                  <c:v>-24.293000000000006</c:v>
                </c:pt>
                <c:pt idx="419">
                  <c:v>-26.940999999999974</c:v>
                </c:pt>
                <c:pt idx="420">
                  <c:v>-27.890999999999963</c:v>
                </c:pt>
                <c:pt idx="421">
                  <c:v>-27.824999999999989</c:v>
                </c:pt>
                <c:pt idx="422">
                  <c:v>-26.524000000000001</c:v>
                </c:pt>
                <c:pt idx="423">
                  <c:v>-28.021999999999991</c:v>
                </c:pt>
                <c:pt idx="424">
                  <c:v>-28.885999999999967</c:v>
                </c:pt>
                <c:pt idx="425">
                  <c:v>-33.326000000000022</c:v>
                </c:pt>
                <c:pt idx="426">
                  <c:v>-28.581999999999994</c:v>
                </c:pt>
                <c:pt idx="427">
                  <c:v>-25.531000000000006</c:v>
                </c:pt>
                <c:pt idx="428">
                  <c:v>-25.314000000000021</c:v>
                </c:pt>
                <c:pt idx="429">
                  <c:v>-25.710999999999956</c:v>
                </c:pt>
                <c:pt idx="430">
                  <c:v>-21.236000000000047</c:v>
                </c:pt>
                <c:pt idx="431">
                  <c:v>-19.949999999999989</c:v>
                </c:pt>
                <c:pt idx="432">
                  <c:v>-19.780999999999949</c:v>
                </c:pt>
                <c:pt idx="433">
                  <c:v>-20.244999999999948</c:v>
                </c:pt>
                <c:pt idx="434">
                  <c:v>-19.317999999999984</c:v>
                </c:pt>
                <c:pt idx="435">
                  <c:v>-18.814000000000021</c:v>
                </c:pt>
                <c:pt idx="436">
                  <c:v>-15.134000000000015</c:v>
                </c:pt>
                <c:pt idx="437">
                  <c:v>-14.697000000000003</c:v>
                </c:pt>
                <c:pt idx="438">
                  <c:v>-13.100999999999999</c:v>
                </c:pt>
                <c:pt idx="439">
                  <c:v>-10.218999999999994</c:v>
                </c:pt>
                <c:pt idx="440">
                  <c:v>-10.053999999999974</c:v>
                </c:pt>
                <c:pt idx="441">
                  <c:v>-10.12700000000001</c:v>
                </c:pt>
                <c:pt idx="442">
                  <c:v>-9.6539999999999964</c:v>
                </c:pt>
                <c:pt idx="443">
                  <c:v>-8.242999999999995</c:v>
                </c:pt>
                <c:pt idx="444">
                  <c:v>-7.8159999999999741</c:v>
                </c:pt>
                <c:pt idx="445">
                  <c:v>-9.507000000000005</c:v>
                </c:pt>
                <c:pt idx="446">
                  <c:v>-8.6800000000000068</c:v>
                </c:pt>
                <c:pt idx="447">
                  <c:v>-5.5229999999999677</c:v>
                </c:pt>
                <c:pt idx="448">
                  <c:v>-5.5470000000000255</c:v>
                </c:pt>
                <c:pt idx="449">
                  <c:v>-6.7690000000000055</c:v>
                </c:pt>
                <c:pt idx="450">
                  <c:v>-9.021000000000015</c:v>
                </c:pt>
                <c:pt idx="451">
                  <c:v>-0.53399999999999181</c:v>
                </c:pt>
                <c:pt idx="452">
                  <c:v>-4.0769999999999982</c:v>
                </c:pt>
                <c:pt idx="453">
                  <c:v>-3.5159999999999627</c:v>
                </c:pt>
                <c:pt idx="454">
                  <c:v>-5.4220000000000255</c:v>
                </c:pt>
                <c:pt idx="455">
                  <c:v>-3.4479999999999791</c:v>
                </c:pt>
                <c:pt idx="456">
                  <c:v>-2.8460000000000036</c:v>
                </c:pt>
                <c:pt idx="457">
                  <c:v>-3.7330000000000041</c:v>
                </c:pt>
                <c:pt idx="458">
                  <c:v>-6.0840000000000032</c:v>
                </c:pt>
                <c:pt idx="459">
                  <c:v>-7.7019999999999982</c:v>
                </c:pt>
                <c:pt idx="460">
                  <c:v>-9.0269999999999868</c:v>
                </c:pt>
                <c:pt idx="461">
                  <c:v>-8.3519999999999754</c:v>
                </c:pt>
                <c:pt idx="462">
                  <c:v>-7.0910000000000082</c:v>
                </c:pt>
                <c:pt idx="463">
                  <c:v>-5.2120000000000459</c:v>
                </c:pt>
                <c:pt idx="464">
                  <c:v>-2.7669999999999959</c:v>
                </c:pt>
                <c:pt idx="465">
                  <c:v>-1.9139999999999873</c:v>
                </c:pt>
                <c:pt idx="466">
                  <c:v>-1.728999999999985</c:v>
                </c:pt>
                <c:pt idx="467">
                  <c:v>-1.3709999999999809</c:v>
                </c:pt>
                <c:pt idx="468">
                  <c:v>0.54800000000000182</c:v>
                </c:pt>
                <c:pt idx="469">
                  <c:v>2.2880000000000109</c:v>
                </c:pt>
                <c:pt idx="470">
                  <c:v>3.714999999999975</c:v>
                </c:pt>
                <c:pt idx="471">
                  <c:v>4.7530000000000427</c:v>
                </c:pt>
                <c:pt idx="472">
                  <c:v>6.6779999999999973</c:v>
                </c:pt>
                <c:pt idx="473">
                  <c:v>8.9620000000000459</c:v>
                </c:pt>
                <c:pt idx="474">
                  <c:v>9.6270000000000095</c:v>
                </c:pt>
                <c:pt idx="475">
                  <c:v>8.4189999999999827</c:v>
                </c:pt>
                <c:pt idx="476">
                  <c:v>10.379999999999995</c:v>
                </c:pt>
                <c:pt idx="477">
                  <c:v>12.76600000000002</c:v>
                </c:pt>
                <c:pt idx="478">
                  <c:v>12.617999999999995</c:v>
                </c:pt>
                <c:pt idx="479">
                  <c:v>12.90300000000002</c:v>
                </c:pt>
                <c:pt idx="480">
                  <c:v>14.50200000000001</c:v>
                </c:pt>
                <c:pt idx="481">
                  <c:v>17.740000000000009</c:v>
                </c:pt>
                <c:pt idx="482">
                  <c:v>22.15500000000003</c:v>
                </c:pt>
                <c:pt idx="483">
                  <c:v>20.589999999999975</c:v>
                </c:pt>
                <c:pt idx="484">
                  <c:v>20.258999999999958</c:v>
                </c:pt>
                <c:pt idx="485">
                  <c:v>20.807000000000016</c:v>
                </c:pt>
                <c:pt idx="486">
                  <c:v>20.873999999999967</c:v>
                </c:pt>
                <c:pt idx="487">
                  <c:v>20.278999999999996</c:v>
                </c:pt>
                <c:pt idx="488">
                  <c:v>22.387</c:v>
                </c:pt>
                <c:pt idx="489">
                  <c:v>21.19300000000004</c:v>
                </c:pt>
                <c:pt idx="490">
                  <c:v>20.461999999999989</c:v>
                </c:pt>
                <c:pt idx="491">
                  <c:v>19.170999999999992</c:v>
                </c:pt>
                <c:pt idx="492">
                  <c:v>18.817000000000007</c:v>
                </c:pt>
                <c:pt idx="493">
                  <c:v>17.564000000000021</c:v>
                </c:pt>
                <c:pt idx="494">
                  <c:v>20.222999999999956</c:v>
                </c:pt>
                <c:pt idx="495">
                  <c:v>20.283000000000015</c:v>
                </c:pt>
                <c:pt idx="496">
                  <c:v>20.409000000000049</c:v>
                </c:pt>
                <c:pt idx="497">
                  <c:v>20.824000000000012</c:v>
                </c:pt>
                <c:pt idx="498">
                  <c:v>21.953000000000031</c:v>
                </c:pt>
                <c:pt idx="499">
                  <c:v>21.154999999999973</c:v>
                </c:pt>
                <c:pt idx="500">
                  <c:v>21.889999999999986</c:v>
                </c:pt>
                <c:pt idx="501">
                  <c:v>20.439999999999998</c:v>
                </c:pt>
                <c:pt idx="502">
                  <c:v>20.363</c:v>
                </c:pt>
                <c:pt idx="503">
                  <c:v>20.038000000000011</c:v>
                </c:pt>
                <c:pt idx="504">
                  <c:v>20.851999999999975</c:v>
                </c:pt>
                <c:pt idx="505">
                  <c:v>18.451999999999998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05-4B1B-94F7-2491877F4C8D}"/>
            </c:ext>
          </c:extLst>
        </c:ser>
        <c:ser>
          <c:idx val="3"/>
          <c:order val="3"/>
          <c:tx>
            <c:strRef>
              <c:f>vw!$C$54</c:f>
              <c:strCache>
                <c:ptCount val="1"/>
                <c:pt idx="0">
                  <c:v>VW 3 1/2 PERP nc-30-VW 3 3/8 PERP nc-24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vw!$F$54:$SQ$54</c:f>
              <c:numCache>
                <c:formatCode>0</c:formatCode>
                <c:ptCount val="506"/>
                <c:pt idx="0">
                  <c:v>6.2059999999999604</c:v>
                </c:pt>
                <c:pt idx="1">
                  <c:v>7.9950000000000045</c:v>
                </c:pt>
                <c:pt idx="2">
                  <c:v>5.3419999999999845</c:v>
                </c:pt>
                <c:pt idx="3">
                  <c:v>2.1809999999999832</c:v>
                </c:pt>
                <c:pt idx="4">
                  <c:v>-5.0079999999999814</c:v>
                </c:pt>
                <c:pt idx="5">
                  <c:v>-9.1909999999999741</c:v>
                </c:pt>
                <c:pt idx="6">
                  <c:v>-10.734999999999957</c:v>
                </c:pt>
                <c:pt idx="7">
                  <c:v>-12.893000000000029</c:v>
                </c:pt>
                <c:pt idx="8">
                  <c:v>-14.512</c:v>
                </c:pt>
                <c:pt idx="9">
                  <c:v>-10.894999999999982</c:v>
                </c:pt>
                <c:pt idx="10">
                  <c:v>-6.9490000000000123</c:v>
                </c:pt>
                <c:pt idx="11">
                  <c:v>2.6220000000000141</c:v>
                </c:pt>
                <c:pt idx="12">
                  <c:v>12.584000000000003</c:v>
                </c:pt>
                <c:pt idx="13">
                  <c:v>9.1270000000000095</c:v>
                </c:pt>
                <c:pt idx="14">
                  <c:v>9.1610000000000014</c:v>
                </c:pt>
                <c:pt idx="15">
                  <c:v>4.63900000000001</c:v>
                </c:pt>
                <c:pt idx="16">
                  <c:v>17.522999999999968</c:v>
                </c:pt>
                <c:pt idx="17">
                  <c:v>27.149999999999977</c:v>
                </c:pt>
                <c:pt idx="18">
                  <c:v>37.611000000000047</c:v>
                </c:pt>
                <c:pt idx="19">
                  <c:v>29.286000000000001</c:v>
                </c:pt>
                <c:pt idx="20">
                  <c:v>2.6229999999999905</c:v>
                </c:pt>
                <c:pt idx="21">
                  <c:v>-5.1150000000000091</c:v>
                </c:pt>
                <c:pt idx="22">
                  <c:v>-14.057999999999993</c:v>
                </c:pt>
                <c:pt idx="23">
                  <c:v>-18.657000000000039</c:v>
                </c:pt>
                <c:pt idx="24">
                  <c:v>-14.84499999999997</c:v>
                </c:pt>
                <c:pt idx="25">
                  <c:v>-7.9499999999999886</c:v>
                </c:pt>
                <c:pt idx="26">
                  <c:v>-8.8480000000000132</c:v>
                </c:pt>
                <c:pt idx="27">
                  <c:v>-15.788999999999987</c:v>
                </c:pt>
                <c:pt idx="28">
                  <c:v>-30.286000000000001</c:v>
                </c:pt>
                <c:pt idx="29">
                  <c:v>-26.338000000000022</c:v>
                </c:pt>
                <c:pt idx="30">
                  <c:v>-23.921999999999969</c:v>
                </c:pt>
                <c:pt idx="31">
                  <c:v>-26.115999999999985</c:v>
                </c:pt>
                <c:pt idx="32">
                  <c:v>-28.908999999999992</c:v>
                </c:pt>
                <c:pt idx="33">
                  <c:v>-41.035000000000025</c:v>
                </c:pt>
                <c:pt idx="34">
                  <c:v>-45.980999999999995</c:v>
                </c:pt>
                <c:pt idx="35">
                  <c:v>-44.036000000000001</c:v>
                </c:pt>
                <c:pt idx="36">
                  <c:v>-33.313999999999965</c:v>
                </c:pt>
                <c:pt idx="37">
                  <c:v>-34.866999999999962</c:v>
                </c:pt>
                <c:pt idx="38">
                  <c:v>-36.775999999999954</c:v>
                </c:pt>
                <c:pt idx="39">
                  <c:v>-44.968000000000018</c:v>
                </c:pt>
                <c:pt idx="40">
                  <c:v>-40.687000000000012</c:v>
                </c:pt>
                <c:pt idx="41">
                  <c:v>-41.300999999999988</c:v>
                </c:pt>
                <c:pt idx="42">
                  <c:v>-45.461999999999989</c:v>
                </c:pt>
                <c:pt idx="43">
                  <c:v>-47.06</c:v>
                </c:pt>
                <c:pt idx="44">
                  <c:v>-23.144999999999982</c:v>
                </c:pt>
                <c:pt idx="45">
                  <c:v>-19.317999999999984</c:v>
                </c:pt>
                <c:pt idx="46">
                  <c:v>-6.1870000000000118</c:v>
                </c:pt>
                <c:pt idx="47">
                  <c:v>1.3580000000000041</c:v>
                </c:pt>
                <c:pt idx="48">
                  <c:v>-3.8249999999999886</c:v>
                </c:pt>
                <c:pt idx="49">
                  <c:v>-11.668000000000006</c:v>
                </c:pt>
                <c:pt idx="50">
                  <c:v>-44.393000000000029</c:v>
                </c:pt>
                <c:pt idx="51">
                  <c:v>-44.694999999999993</c:v>
                </c:pt>
                <c:pt idx="52">
                  <c:v>-35.982000000000028</c:v>
                </c:pt>
                <c:pt idx="53">
                  <c:v>-13.759000000000015</c:v>
                </c:pt>
                <c:pt idx="54">
                  <c:v>7.34699999999998</c:v>
                </c:pt>
                <c:pt idx="55">
                  <c:v>21.704999999999984</c:v>
                </c:pt>
                <c:pt idx="56">
                  <c:v>36.116999999999962</c:v>
                </c:pt>
                <c:pt idx="57">
                  <c:v>-3.0079999999999814</c:v>
                </c:pt>
                <c:pt idx="58">
                  <c:v>-29.201000000000022</c:v>
                </c:pt>
                <c:pt idx="59">
                  <c:v>-41.575999999999908</c:v>
                </c:pt>
                <c:pt idx="60">
                  <c:v>-74.378000000000043</c:v>
                </c:pt>
                <c:pt idx="61">
                  <c:v>-68.891999999999939</c:v>
                </c:pt>
                <c:pt idx="62">
                  <c:v>-55.067000000000007</c:v>
                </c:pt>
                <c:pt idx="63">
                  <c:v>-39.115999999999985</c:v>
                </c:pt>
                <c:pt idx="64">
                  <c:v>-28.487999999999943</c:v>
                </c:pt>
                <c:pt idx="65">
                  <c:v>-16.480000000000018</c:v>
                </c:pt>
                <c:pt idx="66">
                  <c:v>-3.2720000000000482</c:v>
                </c:pt>
                <c:pt idx="67">
                  <c:v>13.769000000000005</c:v>
                </c:pt>
                <c:pt idx="68">
                  <c:v>33.658999999999992</c:v>
                </c:pt>
                <c:pt idx="69">
                  <c:v>-8.5289999999999964</c:v>
                </c:pt>
                <c:pt idx="70">
                  <c:v>2.3369999999999891</c:v>
                </c:pt>
                <c:pt idx="71">
                  <c:v>10.407000000000039</c:v>
                </c:pt>
                <c:pt idx="72">
                  <c:v>-29.600000000000023</c:v>
                </c:pt>
                <c:pt idx="73">
                  <c:v>-38.675000000000068</c:v>
                </c:pt>
                <c:pt idx="74">
                  <c:v>15.629000000000019</c:v>
                </c:pt>
                <c:pt idx="75">
                  <c:v>4.9189999999999827</c:v>
                </c:pt>
                <c:pt idx="76">
                  <c:v>17.911000000000001</c:v>
                </c:pt>
                <c:pt idx="77">
                  <c:v>18.182999999999993</c:v>
                </c:pt>
                <c:pt idx="78">
                  <c:v>36.432000000000016</c:v>
                </c:pt>
                <c:pt idx="79">
                  <c:v>45.536999999999978</c:v>
                </c:pt>
                <c:pt idx="80">
                  <c:v>41.341999999999985</c:v>
                </c:pt>
                <c:pt idx="81">
                  <c:v>56.461000000000013</c:v>
                </c:pt>
                <c:pt idx="82">
                  <c:v>64.734000000000037</c:v>
                </c:pt>
                <c:pt idx="83">
                  <c:v>67.441999999999979</c:v>
                </c:pt>
                <c:pt idx="84">
                  <c:v>64.034999999999968</c:v>
                </c:pt>
                <c:pt idx="85">
                  <c:v>51.238</c:v>
                </c:pt>
                <c:pt idx="86">
                  <c:v>53.240000000000009</c:v>
                </c:pt>
                <c:pt idx="87">
                  <c:v>55.507000000000005</c:v>
                </c:pt>
                <c:pt idx="88">
                  <c:v>62.647999999999968</c:v>
                </c:pt>
                <c:pt idx="89">
                  <c:v>67.404000000000025</c:v>
                </c:pt>
                <c:pt idx="90">
                  <c:v>70.663000000000011</c:v>
                </c:pt>
                <c:pt idx="91">
                  <c:v>77.90900000000002</c:v>
                </c:pt>
                <c:pt idx="92">
                  <c:v>77.626999999999981</c:v>
                </c:pt>
                <c:pt idx="93">
                  <c:v>74.426999999999992</c:v>
                </c:pt>
                <c:pt idx="94">
                  <c:v>75.139999999999986</c:v>
                </c:pt>
                <c:pt idx="95">
                  <c:v>74.664999999999964</c:v>
                </c:pt>
                <c:pt idx="96">
                  <c:v>75.306999999999988</c:v>
                </c:pt>
                <c:pt idx="97">
                  <c:v>75.236000000000018</c:v>
                </c:pt>
                <c:pt idx="98">
                  <c:v>75.423000000000002</c:v>
                </c:pt>
                <c:pt idx="99">
                  <c:v>75.704000000000008</c:v>
                </c:pt>
                <c:pt idx="100">
                  <c:v>78.138999999999982</c:v>
                </c:pt>
                <c:pt idx="101">
                  <c:v>77.488</c:v>
                </c:pt>
                <c:pt idx="102">
                  <c:v>77.727000000000032</c:v>
                </c:pt>
                <c:pt idx="103">
                  <c:v>72.910000000000025</c:v>
                </c:pt>
                <c:pt idx="104">
                  <c:v>72.055000000000007</c:v>
                </c:pt>
                <c:pt idx="105">
                  <c:v>70.067999999999984</c:v>
                </c:pt>
                <c:pt idx="106">
                  <c:v>70.891999999999996</c:v>
                </c:pt>
                <c:pt idx="107">
                  <c:v>71.59099999999998</c:v>
                </c:pt>
                <c:pt idx="108">
                  <c:v>71.705000000000013</c:v>
                </c:pt>
                <c:pt idx="109">
                  <c:v>69.637000000000029</c:v>
                </c:pt>
                <c:pt idx="110">
                  <c:v>70.622000000000014</c:v>
                </c:pt>
                <c:pt idx="111">
                  <c:v>74.602000000000004</c:v>
                </c:pt>
                <c:pt idx="112">
                  <c:v>76.581999999999965</c:v>
                </c:pt>
                <c:pt idx="113">
                  <c:v>76.97999999999999</c:v>
                </c:pt>
                <c:pt idx="114">
                  <c:v>78.271999999999991</c:v>
                </c:pt>
                <c:pt idx="115">
                  <c:v>77.40300000000002</c:v>
                </c:pt>
                <c:pt idx="116">
                  <c:v>75.603000000000037</c:v>
                </c:pt>
                <c:pt idx="117">
                  <c:v>72.013999999999982</c:v>
                </c:pt>
                <c:pt idx="118">
                  <c:v>67.800000000000011</c:v>
                </c:pt>
                <c:pt idx="119">
                  <c:v>67.21999999999997</c:v>
                </c:pt>
                <c:pt idx="120">
                  <c:v>66.575999999999993</c:v>
                </c:pt>
                <c:pt idx="121">
                  <c:v>69.02600000000001</c:v>
                </c:pt>
                <c:pt idx="122">
                  <c:v>65.199000000000012</c:v>
                </c:pt>
                <c:pt idx="123">
                  <c:v>60.720999999999975</c:v>
                </c:pt>
                <c:pt idx="124">
                  <c:v>65.773000000000025</c:v>
                </c:pt>
                <c:pt idx="125">
                  <c:v>68.427000000000021</c:v>
                </c:pt>
                <c:pt idx="126">
                  <c:v>71.205000000000041</c:v>
                </c:pt>
                <c:pt idx="127">
                  <c:v>71.667999999999978</c:v>
                </c:pt>
                <c:pt idx="128">
                  <c:v>69.600000000000023</c:v>
                </c:pt>
                <c:pt idx="129">
                  <c:v>71.119</c:v>
                </c:pt>
                <c:pt idx="130">
                  <c:v>72.069999999999993</c:v>
                </c:pt>
                <c:pt idx="131">
                  <c:v>70.763999999999982</c:v>
                </c:pt>
                <c:pt idx="132">
                  <c:v>70.186999999999983</c:v>
                </c:pt>
                <c:pt idx="133">
                  <c:v>71.503999999999991</c:v>
                </c:pt>
                <c:pt idx="134">
                  <c:v>70.294999999999987</c:v>
                </c:pt>
                <c:pt idx="135">
                  <c:v>69.949999999999989</c:v>
                </c:pt>
                <c:pt idx="136">
                  <c:v>71.653999999999996</c:v>
                </c:pt>
                <c:pt idx="137">
                  <c:v>71.498999999999995</c:v>
                </c:pt>
                <c:pt idx="138">
                  <c:v>71.081000000000017</c:v>
                </c:pt>
                <c:pt idx="139">
                  <c:v>68.363999999999976</c:v>
                </c:pt>
                <c:pt idx="140">
                  <c:v>71.60499999999999</c:v>
                </c:pt>
                <c:pt idx="141">
                  <c:v>72.326000000000022</c:v>
                </c:pt>
                <c:pt idx="142">
                  <c:v>75.257999999999981</c:v>
                </c:pt>
                <c:pt idx="143">
                  <c:v>69.794000000000011</c:v>
                </c:pt>
                <c:pt idx="144">
                  <c:v>65.790999999999997</c:v>
                </c:pt>
                <c:pt idx="145">
                  <c:v>61.760999999999996</c:v>
                </c:pt>
                <c:pt idx="146">
                  <c:v>64.807999999999993</c:v>
                </c:pt>
                <c:pt idx="147">
                  <c:v>64.057000000000016</c:v>
                </c:pt>
                <c:pt idx="148">
                  <c:v>64.862000000000023</c:v>
                </c:pt>
                <c:pt idx="149">
                  <c:v>66.193999999999988</c:v>
                </c:pt>
                <c:pt idx="150">
                  <c:v>68.345000000000027</c:v>
                </c:pt>
                <c:pt idx="151">
                  <c:v>70.512</c:v>
                </c:pt>
                <c:pt idx="152">
                  <c:v>68.488000000000028</c:v>
                </c:pt>
                <c:pt idx="153">
                  <c:v>65.201999999999998</c:v>
                </c:pt>
                <c:pt idx="154">
                  <c:v>63.137</c:v>
                </c:pt>
                <c:pt idx="155">
                  <c:v>64.212000000000018</c:v>
                </c:pt>
                <c:pt idx="156">
                  <c:v>67.825999999999993</c:v>
                </c:pt>
                <c:pt idx="157">
                  <c:v>69.364000000000004</c:v>
                </c:pt>
                <c:pt idx="158">
                  <c:v>69.209000000000032</c:v>
                </c:pt>
                <c:pt idx="159">
                  <c:v>68.251000000000005</c:v>
                </c:pt>
                <c:pt idx="160">
                  <c:v>65.42900000000003</c:v>
                </c:pt>
                <c:pt idx="161">
                  <c:v>63.47399999999999</c:v>
                </c:pt>
                <c:pt idx="162">
                  <c:v>64.729000000000013</c:v>
                </c:pt>
                <c:pt idx="163">
                  <c:v>69.009000000000015</c:v>
                </c:pt>
                <c:pt idx="164">
                  <c:v>67.709000000000003</c:v>
                </c:pt>
                <c:pt idx="165">
                  <c:v>66.923999999999978</c:v>
                </c:pt>
                <c:pt idx="166">
                  <c:v>65.361999999999995</c:v>
                </c:pt>
                <c:pt idx="167">
                  <c:v>64.850999999999971</c:v>
                </c:pt>
                <c:pt idx="168">
                  <c:v>63.036000000000001</c:v>
                </c:pt>
                <c:pt idx="169">
                  <c:v>63.042999999999978</c:v>
                </c:pt>
                <c:pt idx="170">
                  <c:v>63.162000000000006</c:v>
                </c:pt>
                <c:pt idx="171">
                  <c:v>74.309000000000026</c:v>
                </c:pt>
                <c:pt idx="172">
                  <c:v>77.324000000000012</c:v>
                </c:pt>
                <c:pt idx="173">
                  <c:v>79.954999999999984</c:v>
                </c:pt>
                <c:pt idx="174">
                  <c:v>80.723000000000013</c:v>
                </c:pt>
                <c:pt idx="175">
                  <c:v>80.319000000000017</c:v>
                </c:pt>
                <c:pt idx="176">
                  <c:v>78.841000000000008</c:v>
                </c:pt>
                <c:pt idx="177">
                  <c:v>76.233000000000004</c:v>
                </c:pt>
                <c:pt idx="178">
                  <c:v>75.702999999999975</c:v>
                </c:pt>
                <c:pt idx="179">
                  <c:v>76.493000000000023</c:v>
                </c:pt>
                <c:pt idx="180">
                  <c:v>70.306000000000012</c:v>
                </c:pt>
                <c:pt idx="181">
                  <c:v>69.12299999999999</c:v>
                </c:pt>
                <c:pt idx="182">
                  <c:v>67.841000000000008</c:v>
                </c:pt>
                <c:pt idx="183">
                  <c:v>64.218999999999994</c:v>
                </c:pt>
                <c:pt idx="184">
                  <c:v>66.14100000000002</c:v>
                </c:pt>
                <c:pt idx="185">
                  <c:v>64.52600000000001</c:v>
                </c:pt>
                <c:pt idx="186">
                  <c:v>66.141999999999996</c:v>
                </c:pt>
                <c:pt idx="187">
                  <c:v>66.930000000000007</c:v>
                </c:pt>
                <c:pt idx="188">
                  <c:v>66.624000000000024</c:v>
                </c:pt>
                <c:pt idx="189">
                  <c:v>67.774000000000001</c:v>
                </c:pt>
                <c:pt idx="190">
                  <c:v>67.184000000000026</c:v>
                </c:pt>
                <c:pt idx="191">
                  <c:v>70.363999999999976</c:v>
                </c:pt>
                <c:pt idx="192">
                  <c:v>68.003999999999962</c:v>
                </c:pt>
                <c:pt idx="193">
                  <c:v>66.192000000000007</c:v>
                </c:pt>
                <c:pt idx="194">
                  <c:v>66.651999999999987</c:v>
                </c:pt>
                <c:pt idx="195">
                  <c:v>64.109999999999957</c:v>
                </c:pt>
                <c:pt idx="196">
                  <c:v>63.488</c:v>
                </c:pt>
                <c:pt idx="197">
                  <c:v>61.052999999999997</c:v>
                </c:pt>
                <c:pt idx="198">
                  <c:v>58.031000000000006</c:v>
                </c:pt>
                <c:pt idx="199">
                  <c:v>53.698999999999955</c:v>
                </c:pt>
                <c:pt idx="200">
                  <c:v>55.189000000000021</c:v>
                </c:pt>
                <c:pt idx="201">
                  <c:v>57.994000000000028</c:v>
                </c:pt>
                <c:pt idx="202">
                  <c:v>60.165999999999968</c:v>
                </c:pt>
                <c:pt idx="203">
                  <c:v>58.906000000000034</c:v>
                </c:pt>
                <c:pt idx="204">
                  <c:v>63.881</c:v>
                </c:pt>
                <c:pt idx="205">
                  <c:v>50.305000000000007</c:v>
                </c:pt>
                <c:pt idx="206">
                  <c:v>50.959000000000003</c:v>
                </c:pt>
                <c:pt idx="207">
                  <c:v>54.350000000000023</c:v>
                </c:pt>
                <c:pt idx="208">
                  <c:v>56.49799999999999</c:v>
                </c:pt>
                <c:pt idx="209">
                  <c:v>50.660000000000025</c:v>
                </c:pt>
                <c:pt idx="210">
                  <c:v>53.685999999999979</c:v>
                </c:pt>
                <c:pt idx="211">
                  <c:v>55.199000000000012</c:v>
                </c:pt>
                <c:pt idx="212">
                  <c:v>53.566000000000031</c:v>
                </c:pt>
                <c:pt idx="213">
                  <c:v>54.683999999999969</c:v>
                </c:pt>
                <c:pt idx="214">
                  <c:v>50.863</c:v>
                </c:pt>
                <c:pt idx="215">
                  <c:v>53.182999999999993</c:v>
                </c:pt>
                <c:pt idx="216">
                  <c:v>53.29200000000003</c:v>
                </c:pt>
                <c:pt idx="217">
                  <c:v>52.175999999999988</c:v>
                </c:pt>
                <c:pt idx="218">
                  <c:v>51.686000000000035</c:v>
                </c:pt>
                <c:pt idx="219">
                  <c:v>53.446000000000026</c:v>
                </c:pt>
                <c:pt idx="220">
                  <c:v>58.784999999999968</c:v>
                </c:pt>
                <c:pt idx="221">
                  <c:v>56.873999999999967</c:v>
                </c:pt>
                <c:pt idx="222">
                  <c:v>55.617999999999995</c:v>
                </c:pt>
                <c:pt idx="223">
                  <c:v>57.223000000000013</c:v>
                </c:pt>
                <c:pt idx="224">
                  <c:v>56.261000000000024</c:v>
                </c:pt>
                <c:pt idx="225">
                  <c:v>58.398000000000025</c:v>
                </c:pt>
                <c:pt idx="226">
                  <c:v>52.545999999999992</c:v>
                </c:pt>
                <c:pt idx="227">
                  <c:v>57.605999999999995</c:v>
                </c:pt>
                <c:pt idx="228">
                  <c:v>61.25200000000001</c:v>
                </c:pt>
                <c:pt idx="229">
                  <c:v>62.552000000000021</c:v>
                </c:pt>
                <c:pt idx="230">
                  <c:v>67.64100000000002</c:v>
                </c:pt>
                <c:pt idx="231">
                  <c:v>69.643999999999949</c:v>
                </c:pt>
                <c:pt idx="232">
                  <c:v>68.533999999999992</c:v>
                </c:pt>
                <c:pt idx="233">
                  <c:v>66.733000000000004</c:v>
                </c:pt>
                <c:pt idx="234">
                  <c:v>67.216000000000008</c:v>
                </c:pt>
                <c:pt idx="235">
                  <c:v>65.113999999999976</c:v>
                </c:pt>
                <c:pt idx="236">
                  <c:v>65.535000000000025</c:v>
                </c:pt>
                <c:pt idx="237">
                  <c:v>68.36099999999999</c:v>
                </c:pt>
                <c:pt idx="238">
                  <c:v>68.367000000000019</c:v>
                </c:pt>
                <c:pt idx="239">
                  <c:v>67.365999999999985</c:v>
                </c:pt>
                <c:pt idx="240">
                  <c:v>60.420000000000016</c:v>
                </c:pt>
                <c:pt idx="241">
                  <c:v>58.817999999999984</c:v>
                </c:pt>
                <c:pt idx="242">
                  <c:v>58.870000000000005</c:v>
                </c:pt>
                <c:pt idx="243">
                  <c:v>55.717999999999961</c:v>
                </c:pt>
                <c:pt idx="244">
                  <c:v>58.512999999999977</c:v>
                </c:pt>
                <c:pt idx="245">
                  <c:v>61.677999999999997</c:v>
                </c:pt>
                <c:pt idx="246">
                  <c:v>63.437000000000012</c:v>
                </c:pt>
                <c:pt idx="247">
                  <c:v>62.096000000000004</c:v>
                </c:pt>
                <c:pt idx="248">
                  <c:v>60.564999999999998</c:v>
                </c:pt>
                <c:pt idx="249">
                  <c:v>63.168999999999983</c:v>
                </c:pt>
                <c:pt idx="250">
                  <c:v>63.403999999999996</c:v>
                </c:pt>
                <c:pt idx="251">
                  <c:v>62.13900000000001</c:v>
                </c:pt>
                <c:pt idx="252">
                  <c:v>68.873999999999967</c:v>
                </c:pt>
                <c:pt idx="253">
                  <c:v>72.430999999999983</c:v>
                </c:pt>
                <c:pt idx="254">
                  <c:v>74.163000000000011</c:v>
                </c:pt>
                <c:pt idx="255">
                  <c:v>64.82099999999997</c:v>
                </c:pt>
                <c:pt idx="256">
                  <c:v>59.20599999999996</c:v>
                </c:pt>
                <c:pt idx="257">
                  <c:v>57.149000000000001</c:v>
                </c:pt>
                <c:pt idx="258">
                  <c:v>54.888999999999953</c:v>
                </c:pt>
                <c:pt idx="259">
                  <c:v>57.017999999999972</c:v>
                </c:pt>
                <c:pt idx="260">
                  <c:v>55.845000000000027</c:v>
                </c:pt>
                <c:pt idx="261">
                  <c:v>59.573000000000036</c:v>
                </c:pt>
                <c:pt idx="262">
                  <c:v>57.800000000000011</c:v>
                </c:pt>
                <c:pt idx="263">
                  <c:v>53.898000000000025</c:v>
                </c:pt>
                <c:pt idx="264">
                  <c:v>48.902999999999963</c:v>
                </c:pt>
                <c:pt idx="265">
                  <c:v>42.187999999999988</c:v>
                </c:pt>
                <c:pt idx="266">
                  <c:v>33.482000000000028</c:v>
                </c:pt>
                <c:pt idx="267">
                  <c:v>27.220000000000027</c:v>
                </c:pt>
                <c:pt idx="268">
                  <c:v>27.644999999999982</c:v>
                </c:pt>
                <c:pt idx="269">
                  <c:v>27.731999999999971</c:v>
                </c:pt>
                <c:pt idx="270">
                  <c:v>25.312000000000012</c:v>
                </c:pt>
                <c:pt idx="271">
                  <c:v>32.382999999999981</c:v>
                </c:pt>
                <c:pt idx="272">
                  <c:v>25.446000000000026</c:v>
                </c:pt>
                <c:pt idx="273">
                  <c:v>25.795999999999992</c:v>
                </c:pt>
                <c:pt idx="274">
                  <c:v>26.107999999999947</c:v>
                </c:pt>
                <c:pt idx="275">
                  <c:v>26.06800000000004</c:v>
                </c:pt>
                <c:pt idx="276">
                  <c:v>22.328000000000031</c:v>
                </c:pt>
                <c:pt idx="277">
                  <c:v>15.41500000000002</c:v>
                </c:pt>
                <c:pt idx="278">
                  <c:v>16.518000000000029</c:v>
                </c:pt>
                <c:pt idx="279">
                  <c:v>18.632000000000005</c:v>
                </c:pt>
                <c:pt idx="280">
                  <c:v>17.144999999999982</c:v>
                </c:pt>
                <c:pt idx="281">
                  <c:v>19.288999999999987</c:v>
                </c:pt>
                <c:pt idx="282">
                  <c:v>12.77800000000002</c:v>
                </c:pt>
                <c:pt idx="283">
                  <c:v>11.244000000000028</c:v>
                </c:pt>
                <c:pt idx="284">
                  <c:v>11.218999999999994</c:v>
                </c:pt>
                <c:pt idx="285">
                  <c:v>20.113</c:v>
                </c:pt>
                <c:pt idx="286">
                  <c:v>21.272999999999968</c:v>
                </c:pt>
                <c:pt idx="287">
                  <c:v>22.596000000000004</c:v>
                </c:pt>
                <c:pt idx="288">
                  <c:v>22.396999999999991</c:v>
                </c:pt>
                <c:pt idx="289">
                  <c:v>22.564999999999998</c:v>
                </c:pt>
                <c:pt idx="290">
                  <c:v>13.714000000000055</c:v>
                </c:pt>
                <c:pt idx="291">
                  <c:v>8.1619999999999777</c:v>
                </c:pt>
                <c:pt idx="292">
                  <c:v>7.5920000000000414</c:v>
                </c:pt>
                <c:pt idx="293">
                  <c:v>6.242999999999995</c:v>
                </c:pt>
                <c:pt idx="294">
                  <c:v>-0.38099999999997181</c:v>
                </c:pt>
                <c:pt idx="295">
                  <c:v>-3.6259999999999764</c:v>
                </c:pt>
                <c:pt idx="296">
                  <c:v>-3.2529999999999859</c:v>
                </c:pt>
                <c:pt idx="297">
                  <c:v>0.20600000000001728</c:v>
                </c:pt>
                <c:pt idx="298">
                  <c:v>-0.507000000000005</c:v>
                </c:pt>
                <c:pt idx="299">
                  <c:v>0.37400000000002365</c:v>
                </c:pt>
                <c:pt idx="300">
                  <c:v>-5.6610000000000014</c:v>
                </c:pt>
                <c:pt idx="301">
                  <c:v>-4.6879999999999882</c:v>
                </c:pt>
                <c:pt idx="302">
                  <c:v>-7.4550000000000409</c:v>
                </c:pt>
                <c:pt idx="303">
                  <c:v>-4.7160000000000082</c:v>
                </c:pt>
                <c:pt idx="304">
                  <c:v>-5.4610000000000127</c:v>
                </c:pt>
                <c:pt idx="305">
                  <c:v>-8.3639999999999759</c:v>
                </c:pt>
                <c:pt idx="306">
                  <c:v>-6.8500000000000227</c:v>
                </c:pt>
                <c:pt idx="307">
                  <c:v>-9.2939999999999827</c:v>
                </c:pt>
                <c:pt idx="308">
                  <c:v>-7.7239999999999895</c:v>
                </c:pt>
                <c:pt idx="309">
                  <c:v>-6.0389999999999873</c:v>
                </c:pt>
                <c:pt idx="310">
                  <c:v>-6.5330000000000155</c:v>
                </c:pt>
                <c:pt idx="311">
                  <c:v>-4.7810000000000059</c:v>
                </c:pt>
                <c:pt idx="312">
                  <c:v>-5.271000000000015</c:v>
                </c:pt>
                <c:pt idx="313">
                  <c:v>-3.9220000000000255</c:v>
                </c:pt>
                <c:pt idx="314">
                  <c:v>-8.1680000000000064</c:v>
                </c:pt>
                <c:pt idx="315">
                  <c:v>-8.6920000000000073</c:v>
                </c:pt>
                <c:pt idx="316">
                  <c:v>-9.2200000000000273</c:v>
                </c:pt>
                <c:pt idx="317">
                  <c:v>-9.0179999999999723</c:v>
                </c:pt>
                <c:pt idx="318">
                  <c:v>-10.18199999999996</c:v>
                </c:pt>
                <c:pt idx="319">
                  <c:v>-9.660000000000025</c:v>
                </c:pt>
                <c:pt idx="320">
                  <c:v>-4.8619999999999663</c:v>
                </c:pt>
                <c:pt idx="321">
                  <c:v>-1.9399999999999977</c:v>
                </c:pt>
                <c:pt idx="322">
                  <c:v>-1.3260000000000218</c:v>
                </c:pt>
                <c:pt idx="323">
                  <c:v>-2.4070000000000391</c:v>
                </c:pt>
                <c:pt idx="324">
                  <c:v>-9.3199999999999932</c:v>
                </c:pt>
                <c:pt idx="325">
                  <c:v>-8.7760000000000105</c:v>
                </c:pt>
                <c:pt idx="326">
                  <c:v>-12.848000000000013</c:v>
                </c:pt>
                <c:pt idx="327">
                  <c:v>-13.740999999999985</c:v>
                </c:pt>
                <c:pt idx="328">
                  <c:v>-11.283999999999992</c:v>
                </c:pt>
                <c:pt idx="329">
                  <c:v>-9.5769999999999982</c:v>
                </c:pt>
                <c:pt idx="330">
                  <c:v>-12.069999999999993</c:v>
                </c:pt>
                <c:pt idx="331">
                  <c:v>-6.1260000000000332</c:v>
                </c:pt>
                <c:pt idx="332">
                  <c:v>-8.4700000000000273</c:v>
                </c:pt>
                <c:pt idx="333">
                  <c:v>-14.96999999999997</c:v>
                </c:pt>
                <c:pt idx="334">
                  <c:v>-15.120000000000005</c:v>
                </c:pt>
                <c:pt idx="335">
                  <c:v>-15.588000000000022</c:v>
                </c:pt>
                <c:pt idx="336">
                  <c:v>-15.717000000000041</c:v>
                </c:pt>
                <c:pt idx="337">
                  <c:v>-14.84499999999997</c:v>
                </c:pt>
                <c:pt idx="338">
                  <c:v>-12.876000000000033</c:v>
                </c:pt>
                <c:pt idx="339">
                  <c:v>-13.578000000000031</c:v>
                </c:pt>
                <c:pt idx="340">
                  <c:v>-14.811999999999955</c:v>
                </c:pt>
                <c:pt idx="341">
                  <c:v>-13.117999999999995</c:v>
                </c:pt>
                <c:pt idx="342">
                  <c:v>-11.911000000000001</c:v>
                </c:pt>
                <c:pt idx="343">
                  <c:v>-19.289000000000044</c:v>
                </c:pt>
                <c:pt idx="344">
                  <c:v>-21.991000000000042</c:v>
                </c:pt>
                <c:pt idx="345">
                  <c:v>-28.319999999999993</c:v>
                </c:pt>
                <c:pt idx="346">
                  <c:v>-28.670999999999992</c:v>
                </c:pt>
                <c:pt idx="347">
                  <c:v>-29.426999999999964</c:v>
                </c:pt>
                <c:pt idx="348">
                  <c:v>-29.055999999999983</c:v>
                </c:pt>
                <c:pt idx="349">
                  <c:v>-31.922000000000025</c:v>
                </c:pt>
                <c:pt idx="350">
                  <c:v>-30.228999999999985</c:v>
                </c:pt>
                <c:pt idx="351">
                  <c:v>-28.163000000000011</c:v>
                </c:pt>
                <c:pt idx="352">
                  <c:v>-28.771999999999991</c:v>
                </c:pt>
                <c:pt idx="353">
                  <c:v>-31.472000000000037</c:v>
                </c:pt>
                <c:pt idx="354">
                  <c:v>-36.408999999999992</c:v>
                </c:pt>
                <c:pt idx="355">
                  <c:v>-35.549000000000035</c:v>
                </c:pt>
                <c:pt idx="356">
                  <c:v>-30.694999999999993</c:v>
                </c:pt>
                <c:pt idx="357">
                  <c:v>-23.603000000000009</c:v>
                </c:pt>
                <c:pt idx="358">
                  <c:v>-24.447000000000003</c:v>
                </c:pt>
                <c:pt idx="359">
                  <c:v>-28.541999999999973</c:v>
                </c:pt>
                <c:pt idx="360">
                  <c:v>-31.15300000000002</c:v>
                </c:pt>
                <c:pt idx="361">
                  <c:v>-30.124000000000024</c:v>
                </c:pt>
                <c:pt idx="362">
                  <c:v>-36.413999999999987</c:v>
                </c:pt>
                <c:pt idx="363">
                  <c:v>-34.897999999999968</c:v>
                </c:pt>
                <c:pt idx="364">
                  <c:v>-35.307999999999993</c:v>
                </c:pt>
                <c:pt idx="365">
                  <c:v>-34.399999999999977</c:v>
                </c:pt>
                <c:pt idx="366">
                  <c:v>-35.730999999999995</c:v>
                </c:pt>
                <c:pt idx="367">
                  <c:v>-36.250999999999976</c:v>
                </c:pt>
                <c:pt idx="368">
                  <c:v>-37.389999999999986</c:v>
                </c:pt>
                <c:pt idx="369">
                  <c:v>-37.072999999999979</c:v>
                </c:pt>
                <c:pt idx="370">
                  <c:v>-38.745999999999981</c:v>
                </c:pt>
                <c:pt idx="371">
                  <c:v>-44.887</c:v>
                </c:pt>
                <c:pt idx="372">
                  <c:v>-40.242999999999995</c:v>
                </c:pt>
                <c:pt idx="373">
                  <c:v>-43.300000000000011</c:v>
                </c:pt>
                <c:pt idx="374">
                  <c:v>-42.062000000000012</c:v>
                </c:pt>
                <c:pt idx="375">
                  <c:v>-39.245999999999981</c:v>
                </c:pt>
                <c:pt idx="376">
                  <c:v>-42.418999999999983</c:v>
                </c:pt>
                <c:pt idx="377">
                  <c:v>-37.759000000000015</c:v>
                </c:pt>
                <c:pt idx="378">
                  <c:v>-46.062999999999988</c:v>
                </c:pt>
                <c:pt idx="379">
                  <c:v>-45.211000000000013</c:v>
                </c:pt>
                <c:pt idx="380">
                  <c:v>-47.515999999999963</c:v>
                </c:pt>
                <c:pt idx="381">
                  <c:v>-46.67900000000003</c:v>
                </c:pt>
                <c:pt idx="382">
                  <c:v>-40.850000000000023</c:v>
                </c:pt>
                <c:pt idx="383">
                  <c:v>-38.531000000000006</c:v>
                </c:pt>
                <c:pt idx="384">
                  <c:v>-36.589999999999975</c:v>
                </c:pt>
                <c:pt idx="385">
                  <c:v>-37.29000000000002</c:v>
                </c:pt>
                <c:pt idx="386">
                  <c:v>-37.303999999999974</c:v>
                </c:pt>
                <c:pt idx="387">
                  <c:v>-36.76400000000001</c:v>
                </c:pt>
                <c:pt idx="388">
                  <c:v>-37.451000000000022</c:v>
                </c:pt>
                <c:pt idx="389">
                  <c:v>-36.800000000000011</c:v>
                </c:pt>
                <c:pt idx="390">
                  <c:v>-37.867999999999995</c:v>
                </c:pt>
                <c:pt idx="391">
                  <c:v>-39.600999999999999</c:v>
                </c:pt>
                <c:pt idx="392">
                  <c:v>-41.050000000000011</c:v>
                </c:pt>
                <c:pt idx="393">
                  <c:v>-40.865000000000009</c:v>
                </c:pt>
                <c:pt idx="394">
                  <c:v>-47.982000000000028</c:v>
                </c:pt>
                <c:pt idx="395">
                  <c:v>-57.319000000000017</c:v>
                </c:pt>
                <c:pt idx="396">
                  <c:v>-58.20799999999997</c:v>
                </c:pt>
                <c:pt idx="397">
                  <c:v>-57.763999999999953</c:v>
                </c:pt>
                <c:pt idx="398">
                  <c:v>-57.872000000000014</c:v>
                </c:pt>
                <c:pt idx="399">
                  <c:v>-56.65300000000002</c:v>
                </c:pt>
                <c:pt idx="400">
                  <c:v>-51.425999999999988</c:v>
                </c:pt>
                <c:pt idx="401">
                  <c:v>-47.139999999999986</c:v>
                </c:pt>
                <c:pt idx="402">
                  <c:v>-50.891999999999996</c:v>
                </c:pt>
                <c:pt idx="403">
                  <c:v>-51.461999999999989</c:v>
                </c:pt>
                <c:pt idx="404">
                  <c:v>-50.339999999999975</c:v>
                </c:pt>
                <c:pt idx="405">
                  <c:v>-50.971000000000004</c:v>
                </c:pt>
                <c:pt idx="406">
                  <c:v>-47.889999999999986</c:v>
                </c:pt>
                <c:pt idx="407">
                  <c:v>-49.399999999999977</c:v>
                </c:pt>
                <c:pt idx="408">
                  <c:v>-50.522999999999968</c:v>
                </c:pt>
                <c:pt idx="409">
                  <c:v>-51.231999999999971</c:v>
                </c:pt>
                <c:pt idx="410">
                  <c:v>-49.408999999999992</c:v>
                </c:pt>
                <c:pt idx="411">
                  <c:v>-38.677999999999997</c:v>
                </c:pt>
                <c:pt idx="412">
                  <c:v>-40.824000000000012</c:v>
                </c:pt>
                <c:pt idx="413">
                  <c:v>-39.692000000000007</c:v>
                </c:pt>
                <c:pt idx="414">
                  <c:v>-37.90100000000001</c:v>
                </c:pt>
                <c:pt idx="415">
                  <c:v>-33.579999999999984</c:v>
                </c:pt>
                <c:pt idx="416">
                  <c:v>-25.232000000000028</c:v>
                </c:pt>
                <c:pt idx="417">
                  <c:v>-10.5</c:v>
                </c:pt>
                <c:pt idx="418">
                  <c:v>-6.36099999999999</c:v>
                </c:pt>
                <c:pt idx="419">
                  <c:v>-6.8210000000000264</c:v>
                </c:pt>
                <c:pt idx="420">
                  <c:v>-7.6819999999999595</c:v>
                </c:pt>
                <c:pt idx="421">
                  <c:v>-4.2039999999999509</c:v>
                </c:pt>
                <c:pt idx="422">
                  <c:v>-1.0389999999999873</c:v>
                </c:pt>
                <c:pt idx="423">
                  <c:v>-0.72999999999996135</c:v>
                </c:pt>
                <c:pt idx="424">
                  <c:v>-5.9569999999999936</c:v>
                </c:pt>
                <c:pt idx="425">
                  <c:v>-6.5670000000000073</c:v>
                </c:pt>
                <c:pt idx="426">
                  <c:v>-10.930000000000007</c:v>
                </c:pt>
                <c:pt idx="427">
                  <c:v>-13.659999999999968</c:v>
                </c:pt>
                <c:pt idx="428">
                  <c:v>-15.074000000000012</c:v>
                </c:pt>
                <c:pt idx="429">
                  <c:v>-14.540999999999997</c:v>
                </c:pt>
                <c:pt idx="430">
                  <c:v>-8.8140000000000214</c:v>
                </c:pt>
                <c:pt idx="431">
                  <c:v>-8.2450000000000045</c:v>
                </c:pt>
                <c:pt idx="432">
                  <c:v>-8.839999999999975</c:v>
                </c:pt>
                <c:pt idx="433">
                  <c:v>-6.3979999999999677</c:v>
                </c:pt>
                <c:pt idx="434">
                  <c:v>-6.0040000000000191</c:v>
                </c:pt>
                <c:pt idx="435">
                  <c:v>-8.5800000000000409</c:v>
                </c:pt>
                <c:pt idx="436">
                  <c:v>-5.1890000000000214</c:v>
                </c:pt>
                <c:pt idx="437">
                  <c:v>-3.5529999999999973</c:v>
                </c:pt>
                <c:pt idx="438">
                  <c:v>-1.5649999999999977</c:v>
                </c:pt>
                <c:pt idx="439">
                  <c:v>3.7069999999999936</c:v>
                </c:pt>
                <c:pt idx="440">
                  <c:v>4.0230000000000246</c:v>
                </c:pt>
                <c:pt idx="441">
                  <c:v>3.6469999999999914</c:v>
                </c:pt>
                <c:pt idx="442">
                  <c:v>3.1040000000000418</c:v>
                </c:pt>
                <c:pt idx="443">
                  <c:v>4.9770000000000323</c:v>
                </c:pt>
                <c:pt idx="444">
                  <c:v>3.7040000000000077</c:v>
                </c:pt>
                <c:pt idx="445">
                  <c:v>3.0779999999999745</c:v>
                </c:pt>
                <c:pt idx="446">
                  <c:v>3.617999999999995</c:v>
                </c:pt>
                <c:pt idx="447">
                  <c:v>6.8029999999999973</c:v>
                </c:pt>
                <c:pt idx="448">
                  <c:v>8.1639999999999873</c:v>
                </c:pt>
                <c:pt idx="449">
                  <c:v>8.7779999999999632</c:v>
                </c:pt>
                <c:pt idx="450">
                  <c:v>7.2309999999999945</c:v>
                </c:pt>
                <c:pt idx="451">
                  <c:v>7.5999999999999659</c:v>
                </c:pt>
                <c:pt idx="452">
                  <c:v>5.6999999999999886</c:v>
                </c:pt>
                <c:pt idx="453">
                  <c:v>5.2909999999999968</c:v>
                </c:pt>
                <c:pt idx="454">
                  <c:v>3.7439999999999714</c:v>
                </c:pt>
                <c:pt idx="455">
                  <c:v>4.4529999999999745</c:v>
                </c:pt>
                <c:pt idx="456">
                  <c:v>5.2550000000000523</c:v>
                </c:pt>
                <c:pt idx="457">
                  <c:v>3.507000000000005</c:v>
                </c:pt>
                <c:pt idx="458">
                  <c:v>0.45900000000000318</c:v>
                </c:pt>
                <c:pt idx="459">
                  <c:v>-0.51899999999994861</c:v>
                </c:pt>
                <c:pt idx="460">
                  <c:v>-9.8999999999989541E-2</c:v>
                </c:pt>
                <c:pt idx="461">
                  <c:v>0.16200000000003456</c:v>
                </c:pt>
                <c:pt idx="462">
                  <c:v>1.3319999999999936</c:v>
                </c:pt>
                <c:pt idx="463">
                  <c:v>2.4099999999999682</c:v>
                </c:pt>
                <c:pt idx="464">
                  <c:v>3.0450000000000159</c:v>
                </c:pt>
                <c:pt idx="465">
                  <c:v>1.2080000000000268</c:v>
                </c:pt>
                <c:pt idx="466">
                  <c:v>1.2690000000000055</c:v>
                </c:pt>
                <c:pt idx="467">
                  <c:v>2.5380000000000109</c:v>
                </c:pt>
                <c:pt idx="468">
                  <c:v>4.2379999999999995</c:v>
                </c:pt>
                <c:pt idx="469">
                  <c:v>5.0790000000000077</c:v>
                </c:pt>
                <c:pt idx="470">
                  <c:v>5.8279999999999745</c:v>
                </c:pt>
                <c:pt idx="471">
                  <c:v>6.3880000000000337</c:v>
                </c:pt>
                <c:pt idx="472">
                  <c:v>8.7690000000000055</c:v>
                </c:pt>
                <c:pt idx="473">
                  <c:v>9.0230000000000246</c:v>
                </c:pt>
                <c:pt idx="474">
                  <c:v>10.454000000000008</c:v>
                </c:pt>
                <c:pt idx="475">
                  <c:v>9.6569999999999823</c:v>
                </c:pt>
                <c:pt idx="476">
                  <c:v>12.937000000000012</c:v>
                </c:pt>
                <c:pt idx="477">
                  <c:v>14.670000000000016</c:v>
                </c:pt>
                <c:pt idx="478">
                  <c:v>14.011000000000024</c:v>
                </c:pt>
                <c:pt idx="479">
                  <c:v>14.389999999999986</c:v>
                </c:pt>
                <c:pt idx="480">
                  <c:v>14.976999999999975</c:v>
                </c:pt>
                <c:pt idx="481">
                  <c:v>16.675000000000011</c:v>
                </c:pt>
                <c:pt idx="482">
                  <c:v>18.971000000000004</c:v>
                </c:pt>
                <c:pt idx="483">
                  <c:v>17.808999999999969</c:v>
                </c:pt>
                <c:pt idx="484">
                  <c:v>19.036000000000001</c:v>
                </c:pt>
                <c:pt idx="485">
                  <c:v>19.543000000000006</c:v>
                </c:pt>
                <c:pt idx="486">
                  <c:v>17.577999999999975</c:v>
                </c:pt>
                <c:pt idx="487">
                  <c:v>16.504000000000019</c:v>
                </c:pt>
                <c:pt idx="488">
                  <c:v>20.300000000000011</c:v>
                </c:pt>
                <c:pt idx="489">
                  <c:v>22.138000000000034</c:v>
                </c:pt>
                <c:pt idx="490">
                  <c:v>21.95799999999997</c:v>
                </c:pt>
                <c:pt idx="491">
                  <c:v>20.151999999999987</c:v>
                </c:pt>
                <c:pt idx="492">
                  <c:v>22.971000000000004</c:v>
                </c:pt>
                <c:pt idx="493">
                  <c:v>23.829000000000008</c:v>
                </c:pt>
                <c:pt idx="494">
                  <c:v>22.815999999999974</c:v>
                </c:pt>
                <c:pt idx="495">
                  <c:v>23.889999999999986</c:v>
                </c:pt>
                <c:pt idx="496">
                  <c:v>24.66500000000002</c:v>
                </c:pt>
                <c:pt idx="497">
                  <c:v>24.770000000000039</c:v>
                </c:pt>
                <c:pt idx="498">
                  <c:v>28.572000000000003</c:v>
                </c:pt>
                <c:pt idx="499">
                  <c:v>29.71999999999997</c:v>
                </c:pt>
                <c:pt idx="500">
                  <c:v>31.961999999999989</c:v>
                </c:pt>
                <c:pt idx="501">
                  <c:v>31.979999999999961</c:v>
                </c:pt>
                <c:pt idx="502">
                  <c:v>31.817999999999984</c:v>
                </c:pt>
                <c:pt idx="503">
                  <c:v>32.528999999999996</c:v>
                </c:pt>
                <c:pt idx="504">
                  <c:v>32.557000000000016</c:v>
                </c:pt>
                <c:pt idx="505">
                  <c:v>28.670999999999992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05-4B1B-94F7-2491877F4C8D}"/>
            </c:ext>
          </c:extLst>
        </c:ser>
        <c:ser>
          <c:idx val="4"/>
          <c:order val="4"/>
          <c:tx>
            <c:strRef>
              <c:f>vw!$C$55</c:f>
              <c:strCache>
                <c:ptCount val="1"/>
                <c:pt idx="0">
                  <c:v>VW 3 1/2 PERP nc-30-VW 5 1/8 PERP nc-23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vw!$F$55:$SQ$55</c:f>
              <c:numCache>
                <c:formatCode>0</c:formatCode>
                <c:ptCount val="506"/>
                <c:pt idx="0">
                  <c:v>44.47399999999999</c:v>
                </c:pt>
                <c:pt idx="1">
                  <c:v>44.25200000000001</c:v>
                </c:pt>
                <c:pt idx="2">
                  <c:v>47.366999999999962</c:v>
                </c:pt>
                <c:pt idx="3">
                  <c:v>44.048999999999978</c:v>
                </c:pt>
                <c:pt idx="4">
                  <c:v>37.995000000000005</c:v>
                </c:pt>
                <c:pt idx="5">
                  <c:v>35.617999999999995</c:v>
                </c:pt>
                <c:pt idx="6">
                  <c:v>28.164000000000044</c:v>
                </c:pt>
                <c:pt idx="7">
                  <c:v>26.852999999999952</c:v>
                </c:pt>
                <c:pt idx="8">
                  <c:v>37.881000000000029</c:v>
                </c:pt>
                <c:pt idx="9">
                  <c:v>24.238</c:v>
                </c:pt>
                <c:pt idx="10">
                  <c:v>36.891999999999996</c:v>
                </c:pt>
                <c:pt idx="11">
                  <c:v>28.856000000000051</c:v>
                </c:pt>
                <c:pt idx="12">
                  <c:v>40.147000000000048</c:v>
                </c:pt>
                <c:pt idx="13">
                  <c:v>69.716999999999985</c:v>
                </c:pt>
                <c:pt idx="14">
                  <c:v>42.400000000000034</c:v>
                </c:pt>
                <c:pt idx="15">
                  <c:v>55.086999999999989</c:v>
                </c:pt>
                <c:pt idx="16">
                  <c:v>29.978000000000009</c:v>
                </c:pt>
                <c:pt idx="17">
                  <c:v>31.281000000000006</c:v>
                </c:pt>
                <c:pt idx="18">
                  <c:v>44.217000000000041</c:v>
                </c:pt>
                <c:pt idx="19">
                  <c:v>82.808999999999969</c:v>
                </c:pt>
                <c:pt idx="20">
                  <c:v>98.959000000000003</c:v>
                </c:pt>
                <c:pt idx="21">
                  <c:v>49.561999999999955</c:v>
                </c:pt>
                <c:pt idx="22">
                  <c:v>53.33499999999998</c:v>
                </c:pt>
                <c:pt idx="23">
                  <c:v>30.921999999999969</c:v>
                </c:pt>
                <c:pt idx="24">
                  <c:v>25.426000000000045</c:v>
                </c:pt>
                <c:pt idx="25">
                  <c:v>25.961000000000013</c:v>
                </c:pt>
                <c:pt idx="26">
                  <c:v>33.366000000000042</c:v>
                </c:pt>
                <c:pt idx="27">
                  <c:v>44.322999999999979</c:v>
                </c:pt>
                <c:pt idx="28">
                  <c:v>31.014999999999986</c:v>
                </c:pt>
                <c:pt idx="29">
                  <c:v>15.966000000000008</c:v>
                </c:pt>
                <c:pt idx="30">
                  <c:v>13.898000000000025</c:v>
                </c:pt>
                <c:pt idx="31">
                  <c:v>16.468000000000018</c:v>
                </c:pt>
                <c:pt idx="32">
                  <c:v>13.576999999999998</c:v>
                </c:pt>
                <c:pt idx="33">
                  <c:v>19.387999999999977</c:v>
                </c:pt>
                <c:pt idx="34">
                  <c:v>-1.9840000000000373</c:v>
                </c:pt>
                <c:pt idx="35">
                  <c:v>-18.995999999999981</c:v>
                </c:pt>
                <c:pt idx="36">
                  <c:v>-23.40100000000001</c:v>
                </c:pt>
                <c:pt idx="37">
                  <c:v>-14.838999999999999</c:v>
                </c:pt>
                <c:pt idx="38">
                  <c:v>-16.156000000000006</c:v>
                </c:pt>
                <c:pt idx="39">
                  <c:v>-16.595000000000027</c:v>
                </c:pt>
                <c:pt idx="40">
                  <c:v>-17.010000000000048</c:v>
                </c:pt>
                <c:pt idx="41">
                  <c:v>-23.026999999999987</c:v>
                </c:pt>
                <c:pt idx="42">
                  <c:v>-32.675999999999988</c:v>
                </c:pt>
                <c:pt idx="43">
                  <c:v>-40.379000000000019</c:v>
                </c:pt>
                <c:pt idx="44">
                  <c:v>-66.243999999999971</c:v>
                </c:pt>
                <c:pt idx="45">
                  <c:v>-32.79000000000002</c:v>
                </c:pt>
                <c:pt idx="46">
                  <c:v>-23.751000000000033</c:v>
                </c:pt>
                <c:pt idx="47">
                  <c:v>-10.067000000000007</c:v>
                </c:pt>
                <c:pt idx="48">
                  <c:v>25.909999999999968</c:v>
                </c:pt>
                <c:pt idx="49">
                  <c:v>2.5680000000000405</c:v>
                </c:pt>
                <c:pt idx="50">
                  <c:v>24.355999999999995</c:v>
                </c:pt>
                <c:pt idx="51">
                  <c:v>-26.247000000000014</c:v>
                </c:pt>
                <c:pt idx="52">
                  <c:v>-42.951000000000022</c:v>
                </c:pt>
                <c:pt idx="53">
                  <c:v>-26.393000000000029</c:v>
                </c:pt>
                <c:pt idx="54">
                  <c:v>-4.3829999999999814</c:v>
                </c:pt>
                <c:pt idx="55">
                  <c:v>-12.432000000000016</c:v>
                </c:pt>
                <c:pt idx="56">
                  <c:v>19.192999999999984</c:v>
                </c:pt>
                <c:pt idx="57">
                  <c:v>76.159999999999968</c:v>
                </c:pt>
                <c:pt idx="58">
                  <c:v>72.962999999999965</c:v>
                </c:pt>
                <c:pt idx="59">
                  <c:v>21.560000000000059</c:v>
                </c:pt>
                <c:pt idx="60">
                  <c:v>40.2349999999999</c:v>
                </c:pt>
                <c:pt idx="61">
                  <c:v>-6.0639999999999645</c:v>
                </c:pt>
                <c:pt idx="62">
                  <c:v>-18.23599999999999</c:v>
                </c:pt>
                <c:pt idx="63">
                  <c:v>-17.289999999999964</c:v>
                </c:pt>
                <c:pt idx="64">
                  <c:v>-8.3669999999999618</c:v>
                </c:pt>
                <c:pt idx="65">
                  <c:v>-3.8940000000000055</c:v>
                </c:pt>
                <c:pt idx="66">
                  <c:v>-45.239000000000033</c:v>
                </c:pt>
                <c:pt idx="67">
                  <c:v>-34.114999999999952</c:v>
                </c:pt>
                <c:pt idx="68">
                  <c:v>8.5500000000000114</c:v>
                </c:pt>
                <c:pt idx="69">
                  <c:v>117.19400000000002</c:v>
                </c:pt>
                <c:pt idx="70">
                  <c:v>45.644999999999982</c:v>
                </c:pt>
                <c:pt idx="71">
                  <c:v>-19.634000000000015</c:v>
                </c:pt>
                <c:pt idx="72">
                  <c:v>80.783999999999992</c:v>
                </c:pt>
                <c:pt idx="73">
                  <c:v>-10.151000000000067</c:v>
                </c:pt>
                <c:pt idx="74">
                  <c:v>-85.985000000000014</c:v>
                </c:pt>
                <c:pt idx="75">
                  <c:v>-88.096000000000004</c:v>
                </c:pt>
                <c:pt idx="76">
                  <c:v>-53.134999999999991</c:v>
                </c:pt>
                <c:pt idx="77">
                  <c:v>31.050000000000011</c:v>
                </c:pt>
                <c:pt idx="78">
                  <c:v>-20.653999999999996</c:v>
                </c:pt>
                <c:pt idx="79">
                  <c:v>71.675999999999988</c:v>
                </c:pt>
                <c:pt idx="80">
                  <c:v>98.275999999999954</c:v>
                </c:pt>
                <c:pt idx="81">
                  <c:v>36.85899999999998</c:v>
                </c:pt>
                <c:pt idx="82">
                  <c:v>57.629999999999995</c:v>
                </c:pt>
                <c:pt idx="83">
                  <c:v>76.243999999999971</c:v>
                </c:pt>
                <c:pt idx="84">
                  <c:v>96.776999999999987</c:v>
                </c:pt>
                <c:pt idx="85">
                  <c:v>108.99299999999999</c:v>
                </c:pt>
                <c:pt idx="86">
                  <c:v>78.312000000000012</c:v>
                </c:pt>
                <c:pt idx="87">
                  <c:v>53.809000000000026</c:v>
                </c:pt>
                <c:pt idx="88">
                  <c:v>69.884999999999991</c:v>
                </c:pt>
                <c:pt idx="89">
                  <c:v>88.224000000000018</c:v>
                </c:pt>
                <c:pt idx="90">
                  <c:v>90.779000000000025</c:v>
                </c:pt>
                <c:pt idx="91">
                  <c:v>82.355000000000018</c:v>
                </c:pt>
                <c:pt idx="92">
                  <c:v>107.27599999999998</c:v>
                </c:pt>
                <c:pt idx="93">
                  <c:v>105.083</c:v>
                </c:pt>
                <c:pt idx="94">
                  <c:v>104.68199999999999</c:v>
                </c:pt>
                <c:pt idx="95">
                  <c:v>99.505999999999972</c:v>
                </c:pt>
                <c:pt idx="96">
                  <c:v>100.91299999999998</c:v>
                </c:pt>
                <c:pt idx="97">
                  <c:v>98.345000000000027</c:v>
                </c:pt>
                <c:pt idx="98">
                  <c:v>96.207999999999998</c:v>
                </c:pt>
                <c:pt idx="99">
                  <c:v>98.809000000000026</c:v>
                </c:pt>
                <c:pt idx="100">
                  <c:v>98.918999999999983</c:v>
                </c:pt>
                <c:pt idx="101">
                  <c:v>93.782000000000011</c:v>
                </c:pt>
                <c:pt idx="102">
                  <c:v>93.622000000000014</c:v>
                </c:pt>
                <c:pt idx="103">
                  <c:v>96.309000000000026</c:v>
                </c:pt>
                <c:pt idx="104">
                  <c:v>99.378000000000014</c:v>
                </c:pt>
                <c:pt idx="105">
                  <c:v>99.824999999999989</c:v>
                </c:pt>
                <c:pt idx="106">
                  <c:v>91.34699999999998</c:v>
                </c:pt>
                <c:pt idx="107">
                  <c:v>88.668999999999983</c:v>
                </c:pt>
                <c:pt idx="108">
                  <c:v>84.296999999999997</c:v>
                </c:pt>
                <c:pt idx="109">
                  <c:v>92.085000000000008</c:v>
                </c:pt>
                <c:pt idx="110">
                  <c:v>95.985000000000014</c:v>
                </c:pt>
                <c:pt idx="111">
                  <c:v>82.140999999999991</c:v>
                </c:pt>
                <c:pt idx="112">
                  <c:v>93.171999999999969</c:v>
                </c:pt>
                <c:pt idx="113">
                  <c:v>91.61099999999999</c:v>
                </c:pt>
                <c:pt idx="114">
                  <c:v>96.36099999999999</c:v>
                </c:pt>
                <c:pt idx="115">
                  <c:v>94.921000000000021</c:v>
                </c:pt>
                <c:pt idx="116">
                  <c:v>98.327000000000027</c:v>
                </c:pt>
                <c:pt idx="117">
                  <c:v>100.93899999999996</c:v>
                </c:pt>
                <c:pt idx="118">
                  <c:v>97.250000000000028</c:v>
                </c:pt>
                <c:pt idx="119">
                  <c:v>91.228999999999985</c:v>
                </c:pt>
                <c:pt idx="120">
                  <c:v>93.583999999999975</c:v>
                </c:pt>
                <c:pt idx="121">
                  <c:v>98.718000000000018</c:v>
                </c:pt>
                <c:pt idx="122">
                  <c:v>98.216000000000037</c:v>
                </c:pt>
                <c:pt idx="123">
                  <c:v>102.363</c:v>
                </c:pt>
                <c:pt idx="124">
                  <c:v>98.112000000000023</c:v>
                </c:pt>
                <c:pt idx="125">
                  <c:v>106.44600000000003</c:v>
                </c:pt>
                <c:pt idx="126">
                  <c:v>110.44000000000003</c:v>
                </c:pt>
                <c:pt idx="127">
                  <c:v>108.41499999999996</c:v>
                </c:pt>
                <c:pt idx="128">
                  <c:v>112.07300000000004</c:v>
                </c:pt>
                <c:pt idx="129">
                  <c:v>114.29499999999999</c:v>
                </c:pt>
                <c:pt idx="130">
                  <c:v>118.517</c:v>
                </c:pt>
                <c:pt idx="131">
                  <c:v>114.85799999999998</c:v>
                </c:pt>
                <c:pt idx="132">
                  <c:v>114.83399999999997</c:v>
                </c:pt>
                <c:pt idx="133">
                  <c:v>114.92599999999999</c:v>
                </c:pt>
                <c:pt idx="134">
                  <c:v>113.97299999999998</c:v>
                </c:pt>
                <c:pt idx="135">
                  <c:v>114.60999999999999</c:v>
                </c:pt>
                <c:pt idx="136">
                  <c:v>116.679</c:v>
                </c:pt>
                <c:pt idx="137">
                  <c:v>114.08600000000001</c:v>
                </c:pt>
                <c:pt idx="138">
                  <c:v>115.46800000000002</c:v>
                </c:pt>
                <c:pt idx="139">
                  <c:v>114.26099999999997</c:v>
                </c:pt>
                <c:pt idx="140">
                  <c:v>112.50900000000001</c:v>
                </c:pt>
                <c:pt idx="141">
                  <c:v>110.42600000000002</c:v>
                </c:pt>
                <c:pt idx="142">
                  <c:v>114.84399999999999</c:v>
                </c:pt>
                <c:pt idx="143">
                  <c:v>117.76900000000003</c:v>
                </c:pt>
                <c:pt idx="144">
                  <c:v>112.18299999999999</c:v>
                </c:pt>
                <c:pt idx="145">
                  <c:v>115.16800000000001</c:v>
                </c:pt>
                <c:pt idx="146">
                  <c:v>111.39599999999999</c:v>
                </c:pt>
                <c:pt idx="147">
                  <c:v>101.78700000000003</c:v>
                </c:pt>
                <c:pt idx="148">
                  <c:v>114.798</c:v>
                </c:pt>
                <c:pt idx="149">
                  <c:v>112.96599999999998</c:v>
                </c:pt>
                <c:pt idx="150">
                  <c:v>111.459</c:v>
                </c:pt>
                <c:pt idx="151">
                  <c:v>113.34200000000001</c:v>
                </c:pt>
                <c:pt idx="152">
                  <c:v>116.54800000000003</c:v>
                </c:pt>
                <c:pt idx="153">
                  <c:v>118.821</c:v>
                </c:pt>
                <c:pt idx="154">
                  <c:v>106.714</c:v>
                </c:pt>
                <c:pt idx="155">
                  <c:v>104.68100000000001</c:v>
                </c:pt>
                <c:pt idx="156">
                  <c:v>100.44499999999999</c:v>
                </c:pt>
                <c:pt idx="157">
                  <c:v>104.16600000000003</c:v>
                </c:pt>
                <c:pt idx="158">
                  <c:v>104.62800000000001</c:v>
                </c:pt>
                <c:pt idx="159">
                  <c:v>106.71800000000002</c:v>
                </c:pt>
                <c:pt idx="160">
                  <c:v>101.31300000000002</c:v>
                </c:pt>
                <c:pt idx="161">
                  <c:v>97.248999999999995</c:v>
                </c:pt>
                <c:pt idx="162">
                  <c:v>101.96100000000001</c:v>
                </c:pt>
                <c:pt idx="163">
                  <c:v>101.30100000000002</c:v>
                </c:pt>
                <c:pt idx="164">
                  <c:v>102.16399999999999</c:v>
                </c:pt>
                <c:pt idx="165">
                  <c:v>103.15899999999999</c:v>
                </c:pt>
                <c:pt idx="166">
                  <c:v>101.31100000000001</c:v>
                </c:pt>
                <c:pt idx="167">
                  <c:v>115.63599999999997</c:v>
                </c:pt>
                <c:pt idx="168">
                  <c:v>117.74000000000001</c:v>
                </c:pt>
                <c:pt idx="169">
                  <c:v>109.34799999999998</c:v>
                </c:pt>
                <c:pt idx="170">
                  <c:v>104.185</c:v>
                </c:pt>
                <c:pt idx="171">
                  <c:v>104.52000000000001</c:v>
                </c:pt>
                <c:pt idx="172">
                  <c:v>106.44700000000003</c:v>
                </c:pt>
                <c:pt idx="173">
                  <c:v>115.57599999999999</c:v>
                </c:pt>
                <c:pt idx="174">
                  <c:v>118.672</c:v>
                </c:pt>
                <c:pt idx="175">
                  <c:v>116.34800000000001</c:v>
                </c:pt>
                <c:pt idx="176">
                  <c:v>111.35900000000001</c:v>
                </c:pt>
                <c:pt idx="177">
                  <c:v>109.96600000000001</c:v>
                </c:pt>
                <c:pt idx="178">
                  <c:v>113.07</c:v>
                </c:pt>
                <c:pt idx="179">
                  <c:v>108.15400000000002</c:v>
                </c:pt>
                <c:pt idx="180">
                  <c:v>107.27000000000001</c:v>
                </c:pt>
                <c:pt idx="181">
                  <c:v>107.554</c:v>
                </c:pt>
                <c:pt idx="182">
                  <c:v>107.46000000000001</c:v>
                </c:pt>
                <c:pt idx="183">
                  <c:v>103.01500000000001</c:v>
                </c:pt>
                <c:pt idx="184">
                  <c:v>111.36400000000003</c:v>
                </c:pt>
                <c:pt idx="185">
                  <c:v>108.05500000000004</c:v>
                </c:pt>
                <c:pt idx="186">
                  <c:v>106.88299999999998</c:v>
                </c:pt>
                <c:pt idx="187">
                  <c:v>100.75900000000001</c:v>
                </c:pt>
                <c:pt idx="188">
                  <c:v>108.43699999999998</c:v>
                </c:pt>
                <c:pt idx="189">
                  <c:v>111.28300000000002</c:v>
                </c:pt>
                <c:pt idx="190">
                  <c:v>105.149</c:v>
                </c:pt>
                <c:pt idx="191">
                  <c:v>105.20899999999997</c:v>
                </c:pt>
                <c:pt idx="192">
                  <c:v>115.14699999999999</c:v>
                </c:pt>
                <c:pt idx="193">
                  <c:v>112.66300000000001</c:v>
                </c:pt>
                <c:pt idx="194">
                  <c:v>115.09700000000001</c:v>
                </c:pt>
                <c:pt idx="195">
                  <c:v>112.37999999999997</c:v>
                </c:pt>
                <c:pt idx="196">
                  <c:v>108.93699999999998</c:v>
                </c:pt>
                <c:pt idx="197">
                  <c:v>110.45699999999999</c:v>
                </c:pt>
                <c:pt idx="198">
                  <c:v>104.00800000000004</c:v>
                </c:pt>
                <c:pt idx="199">
                  <c:v>112.75299999999999</c:v>
                </c:pt>
                <c:pt idx="200">
                  <c:v>101.23600000000002</c:v>
                </c:pt>
                <c:pt idx="201">
                  <c:v>92.993000000000023</c:v>
                </c:pt>
                <c:pt idx="202">
                  <c:v>96.296999999999969</c:v>
                </c:pt>
                <c:pt idx="203">
                  <c:v>95.260000000000019</c:v>
                </c:pt>
                <c:pt idx="204">
                  <c:v>106.08500000000001</c:v>
                </c:pt>
                <c:pt idx="205">
                  <c:v>126.971</c:v>
                </c:pt>
                <c:pt idx="206">
                  <c:v>90.9</c:v>
                </c:pt>
                <c:pt idx="207">
                  <c:v>91.290999999999997</c:v>
                </c:pt>
                <c:pt idx="208">
                  <c:v>99.035000000000025</c:v>
                </c:pt>
                <c:pt idx="209">
                  <c:v>93.142000000000024</c:v>
                </c:pt>
                <c:pt idx="210">
                  <c:v>108.43299999999996</c:v>
                </c:pt>
                <c:pt idx="211">
                  <c:v>103.30600000000001</c:v>
                </c:pt>
                <c:pt idx="212">
                  <c:v>94.241000000000014</c:v>
                </c:pt>
                <c:pt idx="213">
                  <c:v>99.251000000000005</c:v>
                </c:pt>
                <c:pt idx="214">
                  <c:v>101.88400000000001</c:v>
                </c:pt>
                <c:pt idx="215">
                  <c:v>104.81</c:v>
                </c:pt>
                <c:pt idx="216">
                  <c:v>95.410000000000025</c:v>
                </c:pt>
                <c:pt idx="217">
                  <c:v>95.993999999999971</c:v>
                </c:pt>
                <c:pt idx="218">
                  <c:v>96.426000000000016</c:v>
                </c:pt>
                <c:pt idx="219">
                  <c:v>95.444000000000017</c:v>
                </c:pt>
                <c:pt idx="220">
                  <c:v>110.553</c:v>
                </c:pt>
                <c:pt idx="221">
                  <c:v>109.49099999999999</c:v>
                </c:pt>
                <c:pt idx="222">
                  <c:v>101.80500000000001</c:v>
                </c:pt>
                <c:pt idx="223">
                  <c:v>111.11799999999999</c:v>
                </c:pt>
                <c:pt idx="224">
                  <c:v>96.23599999999999</c:v>
                </c:pt>
                <c:pt idx="225">
                  <c:v>73.716000000000008</c:v>
                </c:pt>
                <c:pt idx="226">
                  <c:v>77.994000000000028</c:v>
                </c:pt>
                <c:pt idx="227">
                  <c:v>85.09099999999998</c:v>
                </c:pt>
                <c:pt idx="228">
                  <c:v>99.597000000000008</c:v>
                </c:pt>
                <c:pt idx="229">
                  <c:v>96.286000000000001</c:v>
                </c:pt>
                <c:pt idx="230">
                  <c:v>106.136</c:v>
                </c:pt>
                <c:pt idx="231">
                  <c:v>102.54699999999997</c:v>
                </c:pt>
                <c:pt idx="232">
                  <c:v>110.476</c:v>
                </c:pt>
                <c:pt idx="233">
                  <c:v>82.89100000000002</c:v>
                </c:pt>
                <c:pt idx="234">
                  <c:v>83.302999999999997</c:v>
                </c:pt>
                <c:pt idx="235">
                  <c:v>92.436999999999983</c:v>
                </c:pt>
                <c:pt idx="236">
                  <c:v>93.047000000000025</c:v>
                </c:pt>
                <c:pt idx="237">
                  <c:v>82.885999999999996</c:v>
                </c:pt>
                <c:pt idx="238">
                  <c:v>100.50199999999998</c:v>
                </c:pt>
                <c:pt idx="239">
                  <c:v>99.498999999999995</c:v>
                </c:pt>
                <c:pt idx="240">
                  <c:v>113.38300000000001</c:v>
                </c:pt>
                <c:pt idx="241">
                  <c:v>106.56099999999998</c:v>
                </c:pt>
                <c:pt idx="242">
                  <c:v>100.88300000000001</c:v>
                </c:pt>
                <c:pt idx="243">
                  <c:v>91.98399999999998</c:v>
                </c:pt>
                <c:pt idx="244">
                  <c:v>95.375999999999976</c:v>
                </c:pt>
                <c:pt idx="245">
                  <c:v>85.62299999999999</c:v>
                </c:pt>
                <c:pt idx="246">
                  <c:v>91.800000000000011</c:v>
                </c:pt>
                <c:pt idx="247">
                  <c:v>104.72000000000003</c:v>
                </c:pt>
                <c:pt idx="248">
                  <c:v>102.01699999999997</c:v>
                </c:pt>
                <c:pt idx="249">
                  <c:v>106.57300000000001</c:v>
                </c:pt>
                <c:pt idx="250">
                  <c:v>117.977</c:v>
                </c:pt>
                <c:pt idx="251">
                  <c:v>112.85900000000001</c:v>
                </c:pt>
                <c:pt idx="252">
                  <c:v>104.22599999999997</c:v>
                </c:pt>
                <c:pt idx="253">
                  <c:v>104.11899999999997</c:v>
                </c:pt>
                <c:pt idx="254">
                  <c:v>120.41200000000001</c:v>
                </c:pt>
                <c:pt idx="255">
                  <c:v>123.58599999999998</c:v>
                </c:pt>
                <c:pt idx="256">
                  <c:v>116.88299999999998</c:v>
                </c:pt>
                <c:pt idx="257">
                  <c:v>113.01599999999999</c:v>
                </c:pt>
                <c:pt idx="258">
                  <c:v>124.49799999999996</c:v>
                </c:pt>
                <c:pt idx="259">
                  <c:v>119.84199999999998</c:v>
                </c:pt>
                <c:pt idx="260">
                  <c:v>116.15900000000002</c:v>
                </c:pt>
                <c:pt idx="261">
                  <c:v>116.67500000000001</c:v>
                </c:pt>
                <c:pt idx="262">
                  <c:v>108.76300000000001</c:v>
                </c:pt>
                <c:pt idx="263">
                  <c:v>105.48600000000002</c:v>
                </c:pt>
                <c:pt idx="264">
                  <c:v>100.67599999999999</c:v>
                </c:pt>
                <c:pt idx="265">
                  <c:v>108.67099999999996</c:v>
                </c:pt>
                <c:pt idx="266">
                  <c:v>115.76800000000003</c:v>
                </c:pt>
                <c:pt idx="267">
                  <c:v>117.91800000000001</c:v>
                </c:pt>
                <c:pt idx="268">
                  <c:v>102.553</c:v>
                </c:pt>
                <c:pt idx="269">
                  <c:v>101.09999999999997</c:v>
                </c:pt>
                <c:pt idx="270">
                  <c:v>102.21100000000001</c:v>
                </c:pt>
                <c:pt idx="271">
                  <c:v>93.944999999999993</c:v>
                </c:pt>
                <c:pt idx="272">
                  <c:v>114.893</c:v>
                </c:pt>
                <c:pt idx="273">
                  <c:v>113.77800000000002</c:v>
                </c:pt>
                <c:pt idx="274">
                  <c:v>106.029</c:v>
                </c:pt>
                <c:pt idx="275">
                  <c:v>111.69</c:v>
                </c:pt>
                <c:pt idx="276">
                  <c:v>110.60400000000004</c:v>
                </c:pt>
                <c:pt idx="277">
                  <c:v>112.14499999999998</c:v>
                </c:pt>
                <c:pt idx="278">
                  <c:v>92.496000000000038</c:v>
                </c:pt>
                <c:pt idx="279">
                  <c:v>90.701000000000022</c:v>
                </c:pt>
                <c:pt idx="280">
                  <c:v>101.35900000000004</c:v>
                </c:pt>
                <c:pt idx="281">
                  <c:v>94.185000000000002</c:v>
                </c:pt>
                <c:pt idx="282">
                  <c:v>96.807000000000016</c:v>
                </c:pt>
                <c:pt idx="283">
                  <c:v>90.872000000000014</c:v>
                </c:pt>
                <c:pt idx="284">
                  <c:v>93.900999999999954</c:v>
                </c:pt>
                <c:pt idx="285">
                  <c:v>81.313999999999965</c:v>
                </c:pt>
                <c:pt idx="286">
                  <c:v>88.567000000000007</c:v>
                </c:pt>
                <c:pt idx="287">
                  <c:v>90.863999999999976</c:v>
                </c:pt>
                <c:pt idx="288">
                  <c:v>96.121999999999986</c:v>
                </c:pt>
                <c:pt idx="289">
                  <c:v>95.637</c:v>
                </c:pt>
                <c:pt idx="290">
                  <c:v>105.13400000000001</c:v>
                </c:pt>
                <c:pt idx="291">
                  <c:v>93.238</c:v>
                </c:pt>
                <c:pt idx="292">
                  <c:v>90.411000000000001</c:v>
                </c:pt>
                <c:pt idx="293">
                  <c:v>80.616999999999962</c:v>
                </c:pt>
                <c:pt idx="294">
                  <c:v>91.194999999999993</c:v>
                </c:pt>
                <c:pt idx="295">
                  <c:v>76.249000000000024</c:v>
                </c:pt>
                <c:pt idx="296">
                  <c:v>73.02600000000001</c:v>
                </c:pt>
                <c:pt idx="297">
                  <c:v>69.573999999999984</c:v>
                </c:pt>
                <c:pt idx="298">
                  <c:v>83.788999999999987</c:v>
                </c:pt>
                <c:pt idx="299">
                  <c:v>85.857000000000028</c:v>
                </c:pt>
                <c:pt idx="300">
                  <c:v>95.210000000000036</c:v>
                </c:pt>
                <c:pt idx="301">
                  <c:v>87.389999999999986</c:v>
                </c:pt>
                <c:pt idx="302">
                  <c:v>86.467999999999961</c:v>
                </c:pt>
                <c:pt idx="303">
                  <c:v>81.507000000000005</c:v>
                </c:pt>
                <c:pt idx="304">
                  <c:v>61.59699999999998</c:v>
                </c:pt>
                <c:pt idx="305">
                  <c:v>80.364000000000033</c:v>
                </c:pt>
                <c:pt idx="306">
                  <c:v>82.273999999999972</c:v>
                </c:pt>
                <c:pt idx="307">
                  <c:v>76.105999999999995</c:v>
                </c:pt>
                <c:pt idx="308">
                  <c:v>76.09099999999998</c:v>
                </c:pt>
                <c:pt idx="309">
                  <c:v>80.378999999999991</c:v>
                </c:pt>
                <c:pt idx="310">
                  <c:v>84.066000000000003</c:v>
                </c:pt>
                <c:pt idx="311">
                  <c:v>93.930999999999983</c:v>
                </c:pt>
                <c:pt idx="312">
                  <c:v>89.411999999999978</c:v>
                </c:pt>
                <c:pt idx="313">
                  <c:v>82.396999999999991</c:v>
                </c:pt>
                <c:pt idx="314">
                  <c:v>81.185999999999979</c:v>
                </c:pt>
                <c:pt idx="315">
                  <c:v>71.75</c:v>
                </c:pt>
                <c:pt idx="316">
                  <c:v>80.733000000000004</c:v>
                </c:pt>
                <c:pt idx="317">
                  <c:v>78.928000000000026</c:v>
                </c:pt>
                <c:pt idx="318">
                  <c:v>86.051000000000016</c:v>
                </c:pt>
                <c:pt idx="319">
                  <c:v>80.645999999999987</c:v>
                </c:pt>
                <c:pt idx="320">
                  <c:v>96.607000000000028</c:v>
                </c:pt>
                <c:pt idx="321">
                  <c:v>88.454999999999984</c:v>
                </c:pt>
                <c:pt idx="322">
                  <c:v>90.903999999999996</c:v>
                </c:pt>
                <c:pt idx="323">
                  <c:v>83.776999999999987</c:v>
                </c:pt>
                <c:pt idx="324">
                  <c:v>87.569000000000017</c:v>
                </c:pt>
                <c:pt idx="325">
                  <c:v>71.144000000000005</c:v>
                </c:pt>
                <c:pt idx="326">
                  <c:v>71.295000000000016</c:v>
                </c:pt>
                <c:pt idx="327">
                  <c:v>66.868000000000052</c:v>
                </c:pt>
                <c:pt idx="328">
                  <c:v>63.949000000000012</c:v>
                </c:pt>
                <c:pt idx="329">
                  <c:v>81.648000000000025</c:v>
                </c:pt>
                <c:pt idx="330">
                  <c:v>71.670999999999992</c:v>
                </c:pt>
                <c:pt idx="331">
                  <c:v>64.600999999999999</c:v>
                </c:pt>
                <c:pt idx="332">
                  <c:v>80.894999999999982</c:v>
                </c:pt>
                <c:pt idx="333">
                  <c:v>73.393000000000029</c:v>
                </c:pt>
                <c:pt idx="334">
                  <c:v>75.173000000000002</c:v>
                </c:pt>
                <c:pt idx="335">
                  <c:v>64.336999999999989</c:v>
                </c:pt>
                <c:pt idx="336">
                  <c:v>55.125</c:v>
                </c:pt>
                <c:pt idx="337">
                  <c:v>48.831000000000017</c:v>
                </c:pt>
                <c:pt idx="338">
                  <c:v>52.924999999999955</c:v>
                </c:pt>
                <c:pt idx="339">
                  <c:v>60.199999999999989</c:v>
                </c:pt>
                <c:pt idx="340">
                  <c:v>55.025000000000034</c:v>
                </c:pt>
                <c:pt idx="341">
                  <c:v>52.086000000000013</c:v>
                </c:pt>
                <c:pt idx="342">
                  <c:v>62.115999999999985</c:v>
                </c:pt>
                <c:pt idx="343">
                  <c:v>64.529999999999973</c:v>
                </c:pt>
                <c:pt idx="344">
                  <c:v>65.312999999999988</c:v>
                </c:pt>
                <c:pt idx="345">
                  <c:v>63.555000000000007</c:v>
                </c:pt>
                <c:pt idx="346">
                  <c:v>44.816000000000031</c:v>
                </c:pt>
                <c:pt idx="347">
                  <c:v>41.240000000000009</c:v>
                </c:pt>
                <c:pt idx="348">
                  <c:v>43.33200000000005</c:v>
                </c:pt>
                <c:pt idx="349">
                  <c:v>44.319000000000017</c:v>
                </c:pt>
                <c:pt idx="350">
                  <c:v>42.906000000000006</c:v>
                </c:pt>
                <c:pt idx="351">
                  <c:v>34.143000000000029</c:v>
                </c:pt>
                <c:pt idx="352">
                  <c:v>39.689000000000021</c:v>
                </c:pt>
                <c:pt idx="353">
                  <c:v>48.620000000000005</c:v>
                </c:pt>
                <c:pt idx="354">
                  <c:v>53.084000000000003</c:v>
                </c:pt>
                <c:pt idx="355">
                  <c:v>38.532999999999959</c:v>
                </c:pt>
                <c:pt idx="356">
                  <c:v>25.022000000000048</c:v>
                </c:pt>
                <c:pt idx="357">
                  <c:v>28.932999999999993</c:v>
                </c:pt>
                <c:pt idx="358">
                  <c:v>49.211999999999989</c:v>
                </c:pt>
                <c:pt idx="359">
                  <c:v>54.14100000000002</c:v>
                </c:pt>
                <c:pt idx="360">
                  <c:v>40.125999999999976</c:v>
                </c:pt>
                <c:pt idx="361">
                  <c:v>42.310999999999979</c:v>
                </c:pt>
                <c:pt idx="362">
                  <c:v>50.639999999999986</c:v>
                </c:pt>
                <c:pt idx="363">
                  <c:v>37.75</c:v>
                </c:pt>
                <c:pt idx="364">
                  <c:v>33.38900000000001</c:v>
                </c:pt>
                <c:pt idx="365">
                  <c:v>36.552000000000021</c:v>
                </c:pt>
                <c:pt idx="366">
                  <c:v>40.811000000000035</c:v>
                </c:pt>
                <c:pt idx="367">
                  <c:v>32.290999999999997</c:v>
                </c:pt>
                <c:pt idx="368">
                  <c:v>30.531000000000006</c:v>
                </c:pt>
                <c:pt idx="369">
                  <c:v>25.597000000000037</c:v>
                </c:pt>
                <c:pt idx="370">
                  <c:v>38.25200000000001</c:v>
                </c:pt>
                <c:pt idx="371">
                  <c:v>43.509000000000015</c:v>
                </c:pt>
                <c:pt idx="372">
                  <c:v>10.807999999999993</c:v>
                </c:pt>
                <c:pt idx="373">
                  <c:v>27.567000000000007</c:v>
                </c:pt>
                <c:pt idx="374">
                  <c:v>-2.9329999999999927</c:v>
                </c:pt>
                <c:pt idx="375">
                  <c:v>-16.154999999999973</c:v>
                </c:pt>
                <c:pt idx="376">
                  <c:v>3.8900000000000432</c:v>
                </c:pt>
                <c:pt idx="377">
                  <c:v>-7.2069999999999936</c:v>
                </c:pt>
                <c:pt idx="378">
                  <c:v>20.629999999999995</c:v>
                </c:pt>
                <c:pt idx="379">
                  <c:v>1.5779999999999745</c:v>
                </c:pt>
                <c:pt idx="380">
                  <c:v>-9.2589999999999577</c:v>
                </c:pt>
                <c:pt idx="381">
                  <c:v>-9.7649999999999864</c:v>
                </c:pt>
                <c:pt idx="382">
                  <c:v>-24.774000000000001</c:v>
                </c:pt>
                <c:pt idx="383">
                  <c:v>-19.642999999999972</c:v>
                </c:pt>
                <c:pt idx="384">
                  <c:v>-6.8559999999999945</c:v>
                </c:pt>
                <c:pt idx="385">
                  <c:v>-6.7350000000000136</c:v>
                </c:pt>
                <c:pt idx="386">
                  <c:v>-9.3619999999999663</c:v>
                </c:pt>
                <c:pt idx="387">
                  <c:v>-6.9620000000000459</c:v>
                </c:pt>
                <c:pt idx="388">
                  <c:v>-8.11099999999999</c:v>
                </c:pt>
                <c:pt idx="389">
                  <c:v>-11.575999999999965</c:v>
                </c:pt>
                <c:pt idx="390">
                  <c:v>-9.8449999999999704</c:v>
                </c:pt>
                <c:pt idx="391">
                  <c:v>-14.800000000000011</c:v>
                </c:pt>
                <c:pt idx="392">
                  <c:v>-9.3170000000000073</c:v>
                </c:pt>
                <c:pt idx="393">
                  <c:v>-8.5629999999999882</c:v>
                </c:pt>
                <c:pt idx="394">
                  <c:v>4.8639999999999759</c:v>
                </c:pt>
                <c:pt idx="395">
                  <c:v>1.5039999999999623</c:v>
                </c:pt>
                <c:pt idx="396">
                  <c:v>-14</c:v>
                </c:pt>
                <c:pt idx="397">
                  <c:v>-20.581999999999994</c:v>
                </c:pt>
                <c:pt idx="398">
                  <c:v>-14.040999999999997</c:v>
                </c:pt>
                <c:pt idx="399">
                  <c:v>-15.928999999999974</c:v>
                </c:pt>
                <c:pt idx="400">
                  <c:v>-11.409999999999968</c:v>
                </c:pt>
                <c:pt idx="401">
                  <c:v>-13.725999999999999</c:v>
                </c:pt>
                <c:pt idx="402">
                  <c:v>12.211999999999989</c:v>
                </c:pt>
                <c:pt idx="403">
                  <c:v>-9.8949999999999818</c:v>
                </c:pt>
                <c:pt idx="404">
                  <c:v>-10.278999999999996</c:v>
                </c:pt>
                <c:pt idx="405">
                  <c:v>-5.3420000000000414</c:v>
                </c:pt>
                <c:pt idx="406">
                  <c:v>3.6260000000000332</c:v>
                </c:pt>
                <c:pt idx="407">
                  <c:v>14.027000000000044</c:v>
                </c:pt>
                <c:pt idx="408">
                  <c:v>5.2909999999999968</c:v>
                </c:pt>
                <c:pt idx="409">
                  <c:v>7.5910000000000082</c:v>
                </c:pt>
                <c:pt idx="410">
                  <c:v>19.19599999999997</c:v>
                </c:pt>
                <c:pt idx="411">
                  <c:v>-5.6419999999999959</c:v>
                </c:pt>
                <c:pt idx="412">
                  <c:v>9.0509999999999877</c:v>
                </c:pt>
                <c:pt idx="413">
                  <c:v>15.385999999999967</c:v>
                </c:pt>
                <c:pt idx="414">
                  <c:v>11.245999999999981</c:v>
                </c:pt>
                <c:pt idx="415">
                  <c:v>24.287000000000035</c:v>
                </c:pt>
                <c:pt idx="416">
                  <c:v>30.480999999999995</c:v>
                </c:pt>
                <c:pt idx="417">
                  <c:v>20.353000000000009</c:v>
                </c:pt>
                <c:pt idx="418">
                  <c:v>29.783000000000015</c:v>
                </c:pt>
                <c:pt idx="419">
                  <c:v>43.690999999999974</c:v>
                </c:pt>
                <c:pt idx="420">
                  <c:v>47.187999999999988</c:v>
                </c:pt>
                <c:pt idx="421">
                  <c:v>44.258000000000038</c:v>
                </c:pt>
                <c:pt idx="422">
                  <c:v>46.079000000000008</c:v>
                </c:pt>
                <c:pt idx="423">
                  <c:v>52.869000000000028</c:v>
                </c:pt>
                <c:pt idx="424">
                  <c:v>59.490000000000009</c:v>
                </c:pt>
                <c:pt idx="425">
                  <c:v>49.954999999999984</c:v>
                </c:pt>
                <c:pt idx="426">
                  <c:v>61.158000000000015</c:v>
                </c:pt>
                <c:pt idx="427">
                  <c:v>72.125</c:v>
                </c:pt>
                <c:pt idx="428">
                  <c:v>34.024000000000001</c:v>
                </c:pt>
                <c:pt idx="429">
                  <c:v>47.749000000000024</c:v>
                </c:pt>
                <c:pt idx="430">
                  <c:v>42.724999999999966</c:v>
                </c:pt>
                <c:pt idx="431">
                  <c:v>51.591000000000008</c:v>
                </c:pt>
                <c:pt idx="432">
                  <c:v>63.136000000000024</c:v>
                </c:pt>
                <c:pt idx="433">
                  <c:v>52.782000000000039</c:v>
                </c:pt>
                <c:pt idx="434">
                  <c:v>59.444000000000017</c:v>
                </c:pt>
                <c:pt idx="435">
                  <c:v>63.630999999999972</c:v>
                </c:pt>
                <c:pt idx="436">
                  <c:v>60.71999999999997</c:v>
                </c:pt>
                <c:pt idx="437">
                  <c:v>65.975000000000023</c:v>
                </c:pt>
                <c:pt idx="438">
                  <c:v>68.694999999999993</c:v>
                </c:pt>
                <c:pt idx="439">
                  <c:v>59.625</c:v>
                </c:pt>
                <c:pt idx="440">
                  <c:v>69.533000000000015</c:v>
                </c:pt>
                <c:pt idx="441">
                  <c:v>67.193999999999988</c:v>
                </c:pt>
                <c:pt idx="442">
                  <c:v>63.347000000000037</c:v>
                </c:pt>
                <c:pt idx="443">
                  <c:v>69.878000000000014</c:v>
                </c:pt>
                <c:pt idx="444">
                  <c:v>71.01400000000001</c:v>
                </c:pt>
                <c:pt idx="445">
                  <c:v>73.028999999999996</c:v>
                </c:pt>
                <c:pt idx="446">
                  <c:v>64.551999999999992</c:v>
                </c:pt>
                <c:pt idx="447">
                  <c:v>71.187000000000012</c:v>
                </c:pt>
                <c:pt idx="448">
                  <c:v>62.799000000000007</c:v>
                </c:pt>
                <c:pt idx="449">
                  <c:v>68.685999999999979</c:v>
                </c:pt>
                <c:pt idx="450">
                  <c:v>68.709000000000003</c:v>
                </c:pt>
                <c:pt idx="451">
                  <c:v>59.293999999999983</c:v>
                </c:pt>
                <c:pt idx="452">
                  <c:v>62.51400000000001</c:v>
                </c:pt>
                <c:pt idx="453">
                  <c:v>63.12700000000001</c:v>
                </c:pt>
                <c:pt idx="454">
                  <c:v>62.197000000000003</c:v>
                </c:pt>
                <c:pt idx="455">
                  <c:v>63.94</c:v>
                </c:pt>
                <c:pt idx="456">
                  <c:v>63.038000000000011</c:v>
                </c:pt>
                <c:pt idx="457">
                  <c:v>60.339999999999975</c:v>
                </c:pt>
                <c:pt idx="458">
                  <c:v>63.281999999999982</c:v>
                </c:pt>
                <c:pt idx="459">
                  <c:v>57.027000000000015</c:v>
                </c:pt>
                <c:pt idx="460">
                  <c:v>51.304000000000002</c:v>
                </c:pt>
                <c:pt idx="461">
                  <c:v>58.583000000000027</c:v>
                </c:pt>
                <c:pt idx="462">
                  <c:v>61.305000000000007</c:v>
                </c:pt>
                <c:pt idx="463">
                  <c:v>59.527999999999963</c:v>
                </c:pt>
                <c:pt idx="464">
                  <c:v>47.94599999999997</c:v>
                </c:pt>
                <c:pt idx="465">
                  <c:v>49.16500000000002</c:v>
                </c:pt>
                <c:pt idx="466">
                  <c:v>50.347000000000037</c:v>
                </c:pt>
                <c:pt idx="467">
                  <c:v>46.768000000000029</c:v>
                </c:pt>
                <c:pt idx="468">
                  <c:v>45.916999999999973</c:v>
                </c:pt>
                <c:pt idx="469">
                  <c:v>47.384000000000015</c:v>
                </c:pt>
                <c:pt idx="470">
                  <c:v>55.034999999999968</c:v>
                </c:pt>
                <c:pt idx="471">
                  <c:v>56.473000000000013</c:v>
                </c:pt>
                <c:pt idx="472">
                  <c:v>58.329000000000008</c:v>
                </c:pt>
                <c:pt idx="473">
                  <c:v>55.932000000000016</c:v>
                </c:pt>
                <c:pt idx="474">
                  <c:v>58.353999999999985</c:v>
                </c:pt>
                <c:pt idx="475">
                  <c:v>61.736999999999966</c:v>
                </c:pt>
                <c:pt idx="476">
                  <c:v>67.956000000000017</c:v>
                </c:pt>
                <c:pt idx="477">
                  <c:v>62.242999999999995</c:v>
                </c:pt>
                <c:pt idx="478">
                  <c:v>62.189000000000021</c:v>
                </c:pt>
                <c:pt idx="479">
                  <c:v>62.850999999999999</c:v>
                </c:pt>
                <c:pt idx="480">
                  <c:v>56.70599999999996</c:v>
                </c:pt>
                <c:pt idx="481">
                  <c:v>63.495999999999981</c:v>
                </c:pt>
                <c:pt idx="482">
                  <c:v>59.999000000000024</c:v>
                </c:pt>
                <c:pt idx="483">
                  <c:v>55.90300000000002</c:v>
                </c:pt>
                <c:pt idx="484">
                  <c:v>60.923999999999978</c:v>
                </c:pt>
                <c:pt idx="485">
                  <c:v>61.914000000000044</c:v>
                </c:pt>
                <c:pt idx="486">
                  <c:v>66.769999999999982</c:v>
                </c:pt>
                <c:pt idx="487">
                  <c:v>63.427000000000021</c:v>
                </c:pt>
                <c:pt idx="488">
                  <c:v>62.991000000000042</c:v>
                </c:pt>
                <c:pt idx="489">
                  <c:v>61.719000000000023</c:v>
                </c:pt>
                <c:pt idx="490">
                  <c:v>76.637999999999977</c:v>
                </c:pt>
                <c:pt idx="491">
                  <c:v>73.431000000000012</c:v>
                </c:pt>
                <c:pt idx="492">
                  <c:v>71.039000000000016</c:v>
                </c:pt>
                <c:pt idx="493">
                  <c:v>70.712000000000018</c:v>
                </c:pt>
                <c:pt idx="494">
                  <c:v>89.200999999999965</c:v>
                </c:pt>
                <c:pt idx="495">
                  <c:v>75.803999999999974</c:v>
                </c:pt>
                <c:pt idx="496">
                  <c:v>76.635000000000048</c:v>
                </c:pt>
                <c:pt idx="497">
                  <c:v>76.489000000000033</c:v>
                </c:pt>
                <c:pt idx="498">
                  <c:v>74.584000000000003</c:v>
                </c:pt>
                <c:pt idx="499">
                  <c:v>75.500999999999976</c:v>
                </c:pt>
                <c:pt idx="500">
                  <c:v>77.48399999999998</c:v>
                </c:pt>
                <c:pt idx="501">
                  <c:v>73.795999999999992</c:v>
                </c:pt>
                <c:pt idx="502">
                  <c:v>76.337999999999965</c:v>
                </c:pt>
                <c:pt idx="503">
                  <c:v>76.701999999999998</c:v>
                </c:pt>
                <c:pt idx="504">
                  <c:v>78.923000000000002</c:v>
                </c:pt>
                <c:pt idx="505">
                  <c:v>63.914000000000044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05-4B1B-94F7-2491877F4C8D}"/>
            </c:ext>
          </c:extLst>
        </c:ser>
        <c:ser>
          <c:idx val="5"/>
          <c:order val="5"/>
          <c:tx>
            <c:strRef>
              <c:f>vw!$C$56</c:f>
              <c:strCache>
                <c:ptCount val="1"/>
                <c:pt idx="0">
                  <c:v>VW 3 1/2 PERP nc-30-VW 2.7 PERP nc-22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vw!$F$56:$SQ$56</c:f>
              <c:numCache>
                <c:formatCode>0</c:formatCode>
                <c:ptCount val="506"/>
                <c:pt idx="0">
                  <c:v>16.95599999999996</c:v>
                </c:pt>
                <c:pt idx="1">
                  <c:v>15.067000000000007</c:v>
                </c:pt>
                <c:pt idx="2">
                  <c:v>16.642999999999972</c:v>
                </c:pt>
                <c:pt idx="3">
                  <c:v>11.291999999999973</c:v>
                </c:pt>
                <c:pt idx="4">
                  <c:v>2.3140000000000214</c:v>
                </c:pt>
                <c:pt idx="5">
                  <c:v>-0.91899999999998272</c:v>
                </c:pt>
                <c:pt idx="6">
                  <c:v>-7.0840000000000032</c:v>
                </c:pt>
                <c:pt idx="7">
                  <c:v>-7.9210000000000491</c:v>
                </c:pt>
                <c:pt idx="8">
                  <c:v>4.9200000000000159</c:v>
                </c:pt>
                <c:pt idx="9">
                  <c:v>-14.721000000000004</c:v>
                </c:pt>
                <c:pt idx="10">
                  <c:v>0.94400000000001683</c:v>
                </c:pt>
                <c:pt idx="11">
                  <c:v>-3.7579999999999814</c:v>
                </c:pt>
                <c:pt idx="12">
                  <c:v>22.060000000000002</c:v>
                </c:pt>
                <c:pt idx="13">
                  <c:v>57.865000000000009</c:v>
                </c:pt>
                <c:pt idx="14">
                  <c:v>31.475999999999999</c:v>
                </c:pt>
                <c:pt idx="15">
                  <c:v>45.115000000000009</c:v>
                </c:pt>
                <c:pt idx="16">
                  <c:v>15.281999999999982</c:v>
                </c:pt>
                <c:pt idx="17">
                  <c:v>21.805000000000007</c:v>
                </c:pt>
                <c:pt idx="18">
                  <c:v>47.63900000000001</c:v>
                </c:pt>
                <c:pt idx="19">
                  <c:v>106.00099999999998</c:v>
                </c:pt>
                <c:pt idx="20">
                  <c:v>128.98699999999999</c:v>
                </c:pt>
                <c:pt idx="21">
                  <c:v>66.916999999999973</c:v>
                </c:pt>
                <c:pt idx="22">
                  <c:v>64.66500000000002</c:v>
                </c:pt>
                <c:pt idx="23">
                  <c:v>32.572000000000003</c:v>
                </c:pt>
                <c:pt idx="24">
                  <c:v>26.324000000000012</c:v>
                </c:pt>
                <c:pt idx="25">
                  <c:v>22.057000000000016</c:v>
                </c:pt>
                <c:pt idx="26">
                  <c:v>35.66700000000003</c:v>
                </c:pt>
                <c:pt idx="27">
                  <c:v>42.281000000000006</c:v>
                </c:pt>
                <c:pt idx="28">
                  <c:v>25.02800000000002</c:v>
                </c:pt>
                <c:pt idx="29">
                  <c:v>-4.714999999999975</c:v>
                </c:pt>
                <c:pt idx="30">
                  <c:v>-5.8359999999999559</c:v>
                </c:pt>
                <c:pt idx="31">
                  <c:v>-6.7000000000007276E-2</c:v>
                </c:pt>
                <c:pt idx="32">
                  <c:v>-6.6000000000030923E-2</c:v>
                </c:pt>
                <c:pt idx="33">
                  <c:v>-3.3659999999999854</c:v>
                </c:pt>
                <c:pt idx="34">
                  <c:v>-30.492999999999995</c:v>
                </c:pt>
                <c:pt idx="35">
                  <c:v>-47.538999999999987</c:v>
                </c:pt>
                <c:pt idx="36">
                  <c:v>-55.423000000000002</c:v>
                </c:pt>
                <c:pt idx="37">
                  <c:v>-37.383999999999958</c:v>
                </c:pt>
                <c:pt idx="38">
                  <c:v>-33.585999999999956</c:v>
                </c:pt>
                <c:pt idx="39">
                  <c:v>-34.298999999999978</c:v>
                </c:pt>
                <c:pt idx="40">
                  <c:v>-43.369000000000028</c:v>
                </c:pt>
                <c:pt idx="41">
                  <c:v>-48.197000000000003</c:v>
                </c:pt>
                <c:pt idx="42">
                  <c:v>-56.502999999999986</c:v>
                </c:pt>
                <c:pt idx="43">
                  <c:v>-62.963000000000022</c:v>
                </c:pt>
                <c:pt idx="44">
                  <c:v>-89.021999999999991</c:v>
                </c:pt>
                <c:pt idx="45">
                  <c:v>-41.057999999999993</c:v>
                </c:pt>
                <c:pt idx="46">
                  <c:v>-33.204000000000008</c:v>
                </c:pt>
                <c:pt idx="47">
                  <c:v>-19.651999999999987</c:v>
                </c:pt>
                <c:pt idx="48">
                  <c:v>17.999000000000024</c:v>
                </c:pt>
                <c:pt idx="49">
                  <c:v>-13.87299999999999</c:v>
                </c:pt>
                <c:pt idx="50">
                  <c:v>6.5949999999999704</c:v>
                </c:pt>
                <c:pt idx="51">
                  <c:v>-39.710000000000036</c:v>
                </c:pt>
                <c:pt idx="52">
                  <c:v>-51.572000000000003</c:v>
                </c:pt>
                <c:pt idx="53">
                  <c:v>-29.478000000000009</c:v>
                </c:pt>
                <c:pt idx="54">
                  <c:v>-0.15300000000002001</c:v>
                </c:pt>
                <c:pt idx="55">
                  <c:v>-6.2110000000000127</c:v>
                </c:pt>
                <c:pt idx="56">
                  <c:v>27.524999999999977</c:v>
                </c:pt>
                <c:pt idx="57">
                  <c:v>90.745999999999981</c:v>
                </c:pt>
                <c:pt idx="58">
                  <c:v>64.19199999999995</c:v>
                </c:pt>
                <c:pt idx="59">
                  <c:v>-3.4099999999999682</c:v>
                </c:pt>
                <c:pt idx="60">
                  <c:v>0.2199999999999136</c:v>
                </c:pt>
                <c:pt idx="61">
                  <c:v>-44.126999999999953</c:v>
                </c:pt>
                <c:pt idx="62">
                  <c:v>-39.174000000000092</c:v>
                </c:pt>
                <c:pt idx="63">
                  <c:v>-37.972999999999956</c:v>
                </c:pt>
                <c:pt idx="64">
                  <c:v>-23.449999999999932</c:v>
                </c:pt>
                <c:pt idx="65">
                  <c:v>-13.895999999999958</c:v>
                </c:pt>
                <c:pt idx="66">
                  <c:v>-51.615000000000009</c:v>
                </c:pt>
                <c:pt idx="67">
                  <c:v>-46.234999999999957</c:v>
                </c:pt>
                <c:pt idx="68">
                  <c:v>1.0090000000000146</c:v>
                </c:pt>
                <c:pt idx="69">
                  <c:v>109.18299999999999</c:v>
                </c:pt>
                <c:pt idx="70">
                  <c:v>22.68100000000004</c:v>
                </c:pt>
                <c:pt idx="71">
                  <c:v>-46.235000000000014</c:v>
                </c:pt>
                <c:pt idx="72">
                  <c:v>67.280000000000086</c:v>
                </c:pt>
                <c:pt idx="73">
                  <c:v>-46.850999999999999</c:v>
                </c:pt>
                <c:pt idx="74">
                  <c:v>-124.11900000000003</c:v>
                </c:pt>
                <c:pt idx="75">
                  <c:v>-133.01299999999992</c:v>
                </c:pt>
                <c:pt idx="76">
                  <c:v>-103.88999999999999</c:v>
                </c:pt>
                <c:pt idx="77">
                  <c:v>-6.0849999999999795</c:v>
                </c:pt>
                <c:pt idx="78">
                  <c:v>-39.222000000000037</c:v>
                </c:pt>
                <c:pt idx="79">
                  <c:v>61.495000000000005</c:v>
                </c:pt>
                <c:pt idx="80">
                  <c:v>97.859999999999957</c:v>
                </c:pt>
                <c:pt idx="81">
                  <c:v>24.865999999999985</c:v>
                </c:pt>
                <c:pt idx="82">
                  <c:v>66.614000000000033</c:v>
                </c:pt>
                <c:pt idx="83">
                  <c:v>88.163999999999987</c:v>
                </c:pt>
                <c:pt idx="84">
                  <c:v>117.47799999999998</c:v>
                </c:pt>
                <c:pt idx="85">
                  <c:v>130.072</c:v>
                </c:pt>
                <c:pt idx="86">
                  <c:v>93.633000000000038</c:v>
                </c:pt>
                <c:pt idx="87">
                  <c:v>66.63300000000001</c:v>
                </c:pt>
                <c:pt idx="88">
                  <c:v>90.192999999999984</c:v>
                </c:pt>
                <c:pt idx="89">
                  <c:v>113.93</c:v>
                </c:pt>
                <c:pt idx="90">
                  <c:v>117.10300000000001</c:v>
                </c:pt>
                <c:pt idx="91">
                  <c:v>107.18900000000002</c:v>
                </c:pt>
                <c:pt idx="92">
                  <c:v>130.98299999999998</c:v>
                </c:pt>
                <c:pt idx="93">
                  <c:v>129.53899999999999</c:v>
                </c:pt>
                <c:pt idx="94">
                  <c:v>128.15199999999999</c:v>
                </c:pt>
                <c:pt idx="95">
                  <c:v>125.05099999999999</c:v>
                </c:pt>
                <c:pt idx="96">
                  <c:v>127.74299999999999</c:v>
                </c:pt>
                <c:pt idx="97">
                  <c:v>127.44000000000003</c:v>
                </c:pt>
                <c:pt idx="98">
                  <c:v>125.47699999999998</c:v>
                </c:pt>
                <c:pt idx="99">
                  <c:v>128.29300000000001</c:v>
                </c:pt>
                <c:pt idx="100">
                  <c:v>128.64499999999998</c:v>
                </c:pt>
                <c:pt idx="101">
                  <c:v>122.46200000000002</c:v>
                </c:pt>
                <c:pt idx="102">
                  <c:v>122.07500000000002</c:v>
                </c:pt>
                <c:pt idx="103">
                  <c:v>126.31300000000002</c:v>
                </c:pt>
                <c:pt idx="104">
                  <c:v>129.44800000000001</c:v>
                </c:pt>
                <c:pt idx="105">
                  <c:v>129.31</c:v>
                </c:pt>
                <c:pt idx="106">
                  <c:v>117.345</c:v>
                </c:pt>
                <c:pt idx="107">
                  <c:v>117.43099999999998</c:v>
                </c:pt>
                <c:pt idx="108">
                  <c:v>112.785</c:v>
                </c:pt>
                <c:pt idx="109">
                  <c:v>117.42400000000004</c:v>
                </c:pt>
                <c:pt idx="110">
                  <c:v>120.90600000000001</c:v>
                </c:pt>
                <c:pt idx="111">
                  <c:v>108.577</c:v>
                </c:pt>
                <c:pt idx="112">
                  <c:v>118.63799999999998</c:v>
                </c:pt>
                <c:pt idx="113">
                  <c:v>116.37599999999998</c:v>
                </c:pt>
                <c:pt idx="114">
                  <c:v>120.32299999999998</c:v>
                </c:pt>
                <c:pt idx="115">
                  <c:v>119.12600000000003</c:v>
                </c:pt>
                <c:pt idx="116">
                  <c:v>120.88900000000004</c:v>
                </c:pt>
                <c:pt idx="117">
                  <c:v>121.99999999999997</c:v>
                </c:pt>
                <c:pt idx="118">
                  <c:v>115.59900000000002</c:v>
                </c:pt>
                <c:pt idx="119">
                  <c:v>106.17599999999999</c:v>
                </c:pt>
                <c:pt idx="120">
                  <c:v>105.42699999999999</c:v>
                </c:pt>
                <c:pt idx="121">
                  <c:v>109.80900000000003</c:v>
                </c:pt>
                <c:pt idx="122">
                  <c:v>106.74000000000004</c:v>
                </c:pt>
                <c:pt idx="123">
                  <c:v>109.51899999999998</c:v>
                </c:pt>
                <c:pt idx="124">
                  <c:v>103.48400000000001</c:v>
                </c:pt>
                <c:pt idx="125">
                  <c:v>104.55600000000004</c:v>
                </c:pt>
                <c:pt idx="126">
                  <c:v>104.70700000000002</c:v>
                </c:pt>
                <c:pt idx="127">
                  <c:v>101.62299999999996</c:v>
                </c:pt>
                <c:pt idx="128">
                  <c:v>102.54200000000003</c:v>
                </c:pt>
                <c:pt idx="129">
                  <c:v>104.33499999999998</c:v>
                </c:pt>
                <c:pt idx="130">
                  <c:v>108.24399999999997</c:v>
                </c:pt>
                <c:pt idx="131">
                  <c:v>105.11999999999998</c:v>
                </c:pt>
                <c:pt idx="132">
                  <c:v>105.45899999999997</c:v>
                </c:pt>
                <c:pt idx="133">
                  <c:v>105.108</c:v>
                </c:pt>
                <c:pt idx="134">
                  <c:v>104.61799999999999</c:v>
                </c:pt>
                <c:pt idx="135">
                  <c:v>105.00099999999998</c:v>
                </c:pt>
                <c:pt idx="136">
                  <c:v>106.20000000000002</c:v>
                </c:pt>
                <c:pt idx="137">
                  <c:v>103.81200000000001</c:v>
                </c:pt>
                <c:pt idx="138">
                  <c:v>105.18</c:v>
                </c:pt>
                <c:pt idx="139">
                  <c:v>104.82699999999997</c:v>
                </c:pt>
                <c:pt idx="140">
                  <c:v>103.58000000000001</c:v>
                </c:pt>
                <c:pt idx="141">
                  <c:v>101.33100000000002</c:v>
                </c:pt>
                <c:pt idx="142">
                  <c:v>105.25099999999998</c:v>
                </c:pt>
                <c:pt idx="143">
                  <c:v>108.46800000000002</c:v>
                </c:pt>
                <c:pt idx="144">
                  <c:v>103.75800000000001</c:v>
                </c:pt>
                <c:pt idx="145">
                  <c:v>106.77700000000002</c:v>
                </c:pt>
                <c:pt idx="146">
                  <c:v>101.79999999999998</c:v>
                </c:pt>
                <c:pt idx="147">
                  <c:v>93.632000000000033</c:v>
                </c:pt>
                <c:pt idx="148">
                  <c:v>105.76600000000002</c:v>
                </c:pt>
                <c:pt idx="149">
                  <c:v>105.30099999999999</c:v>
                </c:pt>
                <c:pt idx="150">
                  <c:v>104.73600000000002</c:v>
                </c:pt>
                <c:pt idx="151">
                  <c:v>107.35300000000001</c:v>
                </c:pt>
                <c:pt idx="152">
                  <c:v>112.55500000000004</c:v>
                </c:pt>
                <c:pt idx="153">
                  <c:v>116.55799999999999</c:v>
                </c:pt>
                <c:pt idx="154">
                  <c:v>106.80199999999999</c:v>
                </c:pt>
                <c:pt idx="155">
                  <c:v>104.56400000000002</c:v>
                </c:pt>
                <c:pt idx="156">
                  <c:v>102.00200000000001</c:v>
                </c:pt>
                <c:pt idx="157">
                  <c:v>108.58000000000001</c:v>
                </c:pt>
                <c:pt idx="158">
                  <c:v>110.66600000000003</c:v>
                </c:pt>
                <c:pt idx="159">
                  <c:v>112.21600000000001</c:v>
                </c:pt>
                <c:pt idx="160">
                  <c:v>108.53400000000002</c:v>
                </c:pt>
                <c:pt idx="161">
                  <c:v>105.31100000000001</c:v>
                </c:pt>
                <c:pt idx="162">
                  <c:v>112.87200000000001</c:v>
                </c:pt>
                <c:pt idx="163">
                  <c:v>110.57300000000004</c:v>
                </c:pt>
                <c:pt idx="164">
                  <c:v>110.84100000000001</c:v>
                </c:pt>
                <c:pt idx="165">
                  <c:v>116.78099999999998</c:v>
                </c:pt>
                <c:pt idx="166">
                  <c:v>118.27099999999999</c:v>
                </c:pt>
                <c:pt idx="167">
                  <c:v>134.66899999999998</c:v>
                </c:pt>
                <c:pt idx="168">
                  <c:v>135.77699999999999</c:v>
                </c:pt>
                <c:pt idx="169">
                  <c:v>123.43399999999997</c:v>
                </c:pt>
                <c:pt idx="170">
                  <c:v>115.35399999999998</c:v>
                </c:pt>
                <c:pt idx="171">
                  <c:v>115.18800000000002</c:v>
                </c:pt>
                <c:pt idx="172">
                  <c:v>122.51300000000003</c:v>
                </c:pt>
                <c:pt idx="173">
                  <c:v>132.48299999999998</c:v>
                </c:pt>
                <c:pt idx="174">
                  <c:v>136.98000000000002</c:v>
                </c:pt>
                <c:pt idx="175">
                  <c:v>135.50200000000001</c:v>
                </c:pt>
                <c:pt idx="176">
                  <c:v>131.35900000000001</c:v>
                </c:pt>
                <c:pt idx="177">
                  <c:v>130.43299999999999</c:v>
                </c:pt>
                <c:pt idx="178">
                  <c:v>131.684</c:v>
                </c:pt>
                <c:pt idx="179">
                  <c:v>127.41400000000002</c:v>
                </c:pt>
                <c:pt idx="180">
                  <c:v>126.078</c:v>
                </c:pt>
                <c:pt idx="181">
                  <c:v>124.34400000000002</c:v>
                </c:pt>
                <c:pt idx="182">
                  <c:v>123.38800000000001</c:v>
                </c:pt>
                <c:pt idx="183">
                  <c:v>118.37899999999999</c:v>
                </c:pt>
                <c:pt idx="184">
                  <c:v>126.64600000000002</c:v>
                </c:pt>
                <c:pt idx="185">
                  <c:v>122.41000000000003</c:v>
                </c:pt>
                <c:pt idx="186">
                  <c:v>121.67899999999997</c:v>
                </c:pt>
                <c:pt idx="187">
                  <c:v>115.322</c:v>
                </c:pt>
                <c:pt idx="188">
                  <c:v>120.47899999999998</c:v>
                </c:pt>
                <c:pt idx="189">
                  <c:v>124.36800000000002</c:v>
                </c:pt>
                <c:pt idx="190">
                  <c:v>116.71600000000001</c:v>
                </c:pt>
                <c:pt idx="191">
                  <c:v>116.28299999999996</c:v>
                </c:pt>
                <c:pt idx="192">
                  <c:v>129.28199999999998</c:v>
                </c:pt>
                <c:pt idx="193">
                  <c:v>125.65300000000002</c:v>
                </c:pt>
                <c:pt idx="194">
                  <c:v>127.52100000000002</c:v>
                </c:pt>
                <c:pt idx="195">
                  <c:v>125.11499999999998</c:v>
                </c:pt>
                <c:pt idx="196">
                  <c:v>118.50699999999998</c:v>
                </c:pt>
                <c:pt idx="197">
                  <c:v>120.57499999999999</c:v>
                </c:pt>
                <c:pt idx="198">
                  <c:v>112.65000000000003</c:v>
                </c:pt>
                <c:pt idx="199">
                  <c:v>119.50999999999999</c:v>
                </c:pt>
                <c:pt idx="200">
                  <c:v>105.74400000000003</c:v>
                </c:pt>
                <c:pt idx="201">
                  <c:v>97.019000000000034</c:v>
                </c:pt>
                <c:pt idx="202">
                  <c:v>100.79199999999997</c:v>
                </c:pt>
                <c:pt idx="203">
                  <c:v>101.45400000000004</c:v>
                </c:pt>
                <c:pt idx="204">
                  <c:v>111.53</c:v>
                </c:pt>
                <c:pt idx="205">
                  <c:v>134.58000000000001</c:v>
                </c:pt>
                <c:pt idx="206">
                  <c:v>89.086000000000013</c:v>
                </c:pt>
                <c:pt idx="207">
                  <c:v>93.825999999999993</c:v>
                </c:pt>
                <c:pt idx="208">
                  <c:v>103.27700000000002</c:v>
                </c:pt>
                <c:pt idx="209">
                  <c:v>97.702000000000027</c:v>
                </c:pt>
                <c:pt idx="210">
                  <c:v>113.72399999999999</c:v>
                </c:pt>
                <c:pt idx="211">
                  <c:v>110.36200000000002</c:v>
                </c:pt>
                <c:pt idx="212">
                  <c:v>103.321</c:v>
                </c:pt>
                <c:pt idx="213">
                  <c:v>108.1</c:v>
                </c:pt>
                <c:pt idx="214">
                  <c:v>111.69800000000001</c:v>
                </c:pt>
                <c:pt idx="215">
                  <c:v>114.99200000000002</c:v>
                </c:pt>
                <c:pt idx="216">
                  <c:v>107.05700000000002</c:v>
                </c:pt>
                <c:pt idx="217">
                  <c:v>107.78399999999996</c:v>
                </c:pt>
                <c:pt idx="218">
                  <c:v>107.86100000000002</c:v>
                </c:pt>
                <c:pt idx="219">
                  <c:v>107.48500000000001</c:v>
                </c:pt>
                <c:pt idx="220">
                  <c:v>121.65299999999999</c:v>
                </c:pt>
                <c:pt idx="221">
                  <c:v>119.95799999999997</c:v>
                </c:pt>
                <c:pt idx="222">
                  <c:v>110.126</c:v>
                </c:pt>
                <c:pt idx="223">
                  <c:v>115.64399999999998</c:v>
                </c:pt>
                <c:pt idx="224">
                  <c:v>101.22000000000003</c:v>
                </c:pt>
                <c:pt idx="225">
                  <c:v>79.574000000000012</c:v>
                </c:pt>
                <c:pt idx="226">
                  <c:v>87.873000000000019</c:v>
                </c:pt>
                <c:pt idx="227">
                  <c:v>90.43199999999996</c:v>
                </c:pt>
                <c:pt idx="228">
                  <c:v>103.61800000000002</c:v>
                </c:pt>
                <c:pt idx="229">
                  <c:v>102.15700000000001</c:v>
                </c:pt>
                <c:pt idx="230">
                  <c:v>112.89600000000002</c:v>
                </c:pt>
                <c:pt idx="231">
                  <c:v>109.59799999999998</c:v>
                </c:pt>
                <c:pt idx="232">
                  <c:v>112.75299999999999</c:v>
                </c:pt>
                <c:pt idx="233">
                  <c:v>82.107000000000028</c:v>
                </c:pt>
                <c:pt idx="234">
                  <c:v>84.56800000000004</c:v>
                </c:pt>
                <c:pt idx="235">
                  <c:v>102.13899999999998</c:v>
                </c:pt>
                <c:pt idx="236">
                  <c:v>102.65900000000002</c:v>
                </c:pt>
                <c:pt idx="237">
                  <c:v>91.74199999999999</c:v>
                </c:pt>
                <c:pt idx="238">
                  <c:v>117.196</c:v>
                </c:pt>
                <c:pt idx="239">
                  <c:v>113.846</c:v>
                </c:pt>
                <c:pt idx="240">
                  <c:v>129.44200000000001</c:v>
                </c:pt>
                <c:pt idx="241">
                  <c:v>116.04799999999997</c:v>
                </c:pt>
                <c:pt idx="242">
                  <c:v>104.77199999999999</c:v>
                </c:pt>
                <c:pt idx="243">
                  <c:v>92.271999999999963</c:v>
                </c:pt>
                <c:pt idx="244">
                  <c:v>96.550999999999988</c:v>
                </c:pt>
                <c:pt idx="245">
                  <c:v>84.619</c:v>
                </c:pt>
                <c:pt idx="246">
                  <c:v>95.104000000000013</c:v>
                </c:pt>
                <c:pt idx="247">
                  <c:v>109.37100000000001</c:v>
                </c:pt>
                <c:pt idx="248">
                  <c:v>106.03999999999999</c:v>
                </c:pt>
                <c:pt idx="249">
                  <c:v>109.39099999999999</c:v>
                </c:pt>
                <c:pt idx="250">
                  <c:v>119.53100000000001</c:v>
                </c:pt>
                <c:pt idx="251">
                  <c:v>113.83199999999999</c:v>
                </c:pt>
                <c:pt idx="252">
                  <c:v>101.33699999999999</c:v>
                </c:pt>
                <c:pt idx="253">
                  <c:v>97.57699999999997</c:v>
                </c:pt>
                <c:pt idx="254">
                  <c:v>110.62900000000002</c:v>
                </c:pt>
                <c:pt idx="255">
                  <c:v>113.44299999999998</c:v>
                </c:pt>
                <c:pt idx="256">
                  <c:v>104.41199999999998</c:v>
                </c:pt>
                <c:pt idx="257">
                  <c:v>97.375999999999976</c:v>
                </c:pt>
                <c:pt idx="258">
                  <c:v>110.87599999999998</c:v>
                </c:pt>
                <c:pt idx="259">
                  <c:v>102.55799999999996</c:v>
                </c:pt>
                <c:pt idx="260">
                  <c:v>95.01400000000001</c:v>
                </c:pt>
                <c:pt idx="261">
                  <c:v>95.159000000000049</c:v>
                </c:pt>
                <c:pt idx="262">
                  <c:v>88.149000000000001</c:v>
                </c:pt>
                <c:pt idx="263">
                  <c:v>85.726000000000028</c:v>
                </c:pt>
                <c:pt idx="264">
                  <c:v>84.536999999999978</c:v>
                </c:pt>
                <c:pt idx="265">
                  <c:v>93.365999999999985</c:v>
                </c:pt>
                <c:pt idx="266">
                  <c:v>100.67200000000003</c:v>
                </c:pt>
                <c:pt idx="267">
                  <c:v>97.965000000000032</c:v>
                </c:pt>
                <c:pt idx="268">
                  <c:v>80.918999999999983</c:v>
                </c:pt>
                <c:pt idx="269">
                  <c:v>81.790999999999997</c:v>
                </c:pt>
                <c:pt idx="270">
                  <c:v>84.412000000000035</c:v>
                </c:pt>
                <c:pt idx="271">
                  <c:v>74.375</c:v>
                </c:pt>
                <c:pt idx="272">
                  <c:v>96.131000000000029</c:v>
                </c:pt>
                <c:pt idx="273">
                  <c:v>91.017999999999972</c:v>
                </c:pt>
                <c:pt idx="274">
                  <c:v>81.725999999999999</c:v>
                </c:pt>
                <c:pt idx="275">
                  <c:v>87.580000000000041</c:v>
                </c:pt>
                <c:pt idx="276">
                  <c:v>86.513000000000034</c:v>
                </c:pt>
                <c:pt idx="277">
                  <c:v>81.643000000000029</c:v>
                </c:pt>
                <c:pt idx="278">
                  <c:v>62.229000000000042</c:v>
                </c:pt>
                <c:pt idx="279">
                  <c:v>61.844000000000051</c:v>
                </c:pt>
                <c:pt idx="280">
                  <c:v>71.42900000000003</c:v>
                </c:pt>
                <c:pt idx="281">
                  <c:v>64.239000000000033</c:v>
                </c:pt>
                <c:pt idx="282">
                  <c:v>70.27600000000001</c:v>
                </c:pt>
                <c:pt idx="283">
                  <c:v>60.173000000000002</c:v>
                </c:pt>
                <c:pt idx="284">
                  <c:v>62.979999999999961</c:v>
                </c:pt>
                <c:pt idx="285">
                  <c:v>50.063999999999965</c:v>
                </c:pt>
                <c:pt idx="286">
                  <c:v>60.185999999999979</c:v>
                </c:pt>
                <c:pt idx="287">
                  <c:v>69.305999999999983</c:v>
                </c:pt>
                <c:pt idx="288">
                  <c:v>74.194999999999993</c:v>
                </c:pt>
                <c:pt idx="289">
                  <c:v>74.087999999999965</c:v>
                </c:pt>
                <c:pt idx="290">
                  <c:v>84.735000000000014</c:v>
                </c:pt>
                <c:pt idx="291">
                  <c:v>71.914999999999964</c:v>
                </c:pt>
                <c:pt idx="292">
                  <c:v>64.625</c:v>
                </c:pt>
                <c:pt idx="293">
                  <c:v>51.337999999999965</c:v>
                </c:pt>
                <c:pt idx="294">
                  <c:v>64.853000000000009</c:v>
                </c:pt>
                <c:pt idx="295">
                  <c:v>43.643000000000029</c:v>
                </c:pt>
                <c:pt idx="296">
                  <c:v>42.567000000000007</c:v>
                </c:pt>
                <c:pt idx="297">
                  <c:v>39.795999999999992</c:v>
                </c:pt>
                <c:pt idx="298">
                  <c:v>56.310999999999979</c:v>
                </c:pt>
                <c:pt idx="299">
                  <c:v>58.287000000000035</c:v>
                </c:pt>
                <c:pt idx="300">
                  <c:v>66.63900000000001</c:v>
                </c:pt>
                <c:pt idx="301">
                  <c:v>53.259000000000015</c:v>
                </c:pt>
                <c:pt idx="302">
                  <c:v>51.815999999999974</c:v>
                </c:pt>
                <c:pt idx="303">
                  <c:v>45.435999999999979</c:v>
                </c:pt>
                <c:pt idx="304">
                  <c:v>44.33099999999996</c:v>
                </c:pt>
                <c:pt idx="305">
                  <c:v>48.769000000000005</c:v>
                </c:pt>
                <c:pt idx="306">
                  <c:v>47.715999999999951</c:v>
                </c:pt>
                <c:pt idx="307">
                  <c:v>42.120000000000005</c:v>
                </c:pt>
                <c:pt idx="308">
                  <c:v>43.70799999999997</c:v>
                </c:pt>
                <c:pt idx="309">
                  <c:v>52.90100000000001</c:v>
                </c:pt>
                <c:pt idx="310">
                  <c:v>56.894000000000005</c:v>
                </c:pt>
                <c:pt idx="311">
                  <c:v>63.476999999999975</c:v>
                </c:pt>
                <c:pt idx="312">
                  <c:v>54.600999999999999</c:v>
                </c:pt>
                <c:pt idx="313">
                  <c:v>28.949999999999989</c:v>
                </c:pt>
                <c:pt idx="314">
                  <c:v>43.512</c:v>
                </c:pt>
                <c:pt idx="315">
                  <c:v>34.490000000000009</c:v>
                </c:pt>
                <c:pt idx="316">
                  <c:v>47.19</c:v>
                </c:pt>
                <c:pt idx="317">
                  <c:v>45.087000000000046</c:v>
                </c:pt>
                <c:pt idx="318">
                  <c:v>57.098000000000013</c:v>
                </c:pt>
                <c:pt idx="319">
                  <c:v>53.05499999999995</c:v>
                </c:pt>
                <c:pt idx="320">
                  <c:v>79.432000000000016</c:v>
                </c:pt>
                <c:pt idx="321">
                  <c:v>70.461999999999989</c:v>
                </c:pt>
                <c:pt idx="322">
                  <c:v>73.365999999999985</c:v>
                </c:pt>
                <c:pt idx="323">
                  <c:v>69.06699999999995</c:v>
                </c:pt>
                <c:pt idx="324">
                  <c:v>70.86099999999999</c:v>
                </c:pt>
                <c:pt idx="325">
                  <c:v>53.569000000000017</c:v>
                </c:pt>
                <c:pt idx="326">
                  <c:v>58.170999999999992</c:v>
                </c:pt>
                <c:pt idx="327">
                  <c:v>54.79200000000003</c:v>
                </c:pt>
                <c:pt idx="328">
                  <c:v>52.351999999999975</c:v>
                </c:pt>
                <c:pt idx="329">
                  <c:v>82.057999999999993</c:v>
                </c:pt>
                <c:pt idx="330">
                  <c:v>76.694999999999993</c:v>
                </c:pt>
                <c:pt idx="331">
                  <c:v>65.257000000000005</c:v>
                </c:pt>
                <c:pt idx="332">
                  <c:v>85.555000000000007</c:v>
                </c:pt>
                <c:pt idx="333">
                  <c:v>73.584000000000003</c:v>
                </c:pt>
                <c:pt idx="334">
                  <c:v>61.766999999999996</c:v>
                </c:pt>
                <c:pt idx="335">
                  <c:v>47.353000000000009</c:v>
                </c:pt>
                <c:pt idx="336">
                  <c:v>34.634999999999991</c:v>
                </c:pt>
                <c:pt idx="337">
                  <c:v>27.996000000000038</c:v>
                </c:pt>
                <c:pt idx="338">
                  <c:v>30.767999999999972</c:v>
                </c:pt>
                <c:pt idx="339">
                  <c:v>38.329000000000008</c:v>
                </c:pt>
                <c:pt idx="340">
                  <c:v>38.171000000000049</c:v>
                </c:pt>
                <c:pt idx="341">
                  <c:v>34.579000000000008</c:v>
                </c:pt>
                <c:pt idx="342">
                  <c:v>45.579000000000008</c:v>
                </c:pt>
                <c:pt idx="343">
                  <c:v>45.577999999999975</c:v>
                </c:pt>
                <c:pt idx="344">
                  <c:v>42.400999999999954</c:v>
                </c:pt>
                <c:pt idx="345">
                  <c:v>34.738999999999976</c:v>
                </c:pt>
                <c:pt idx="346">
                  <c:v>14.023000000000025</c:v>
                </c:pt>
                <c:pt idx="347">
                  <c:v>10.372000000000014</c:v>
                </c:pt>
                <c:pt idx="348">
                  <c:v>17.825000000000045</c:v>
                </c:pt>
                <c:pt idx="349">
                  <c:v>19.519000000000005</c:v>
                </c:pt>
                <c:pt idx="350">
                  <c:v>21.930000000000007</c:v>
                </c:pt>
                <c:pt idx="351">
                  <c:v>11.927000000000021</c:v>
                </c:pt>
                <c:pt idx="352">
                  <c:v>25.158000000000015</c:v>
                </c:pt>
                <c:pt idx="353">
                  <c:v>32.873999999999967</c:v>
                </c:pt>
                <c:pt idx="354">
                  <c:v>39.096000000000004</c:v>
                </c:pt>
                <c:pt idx="355">
                  <c:v>18.936999999999955</c:v>
                </c:pt>
                <c:pt idx="356">
                  <c:v>1.2370000000000232</c:v>
                </c:pt>
                <c:pt idx="357">
                  <c:v>10.517999999999972</c:v>
                </c:pt>
                <c:pt idx="358">
                  <c:v>33.298999999999978</c:v>
                </c:pt>
                <c:pt idx="359">
                  <c:v>38.790999999999997</c:v>
                </c:pt>
                <c:pt idx="360">
                  <c:v>23.538000000000011</c:v>
                </c:pt>
                <c:pt idx="361">
                  <c:v>26.550999999999988</c:v>
                </c:pt>
                <c:pt idx="362">
                  <c:v>31.218999999999994</c:v>
                </c:pt>
                <c:pt idx="363">
                  <c:v>17.612000000000023</c:v>
                </c:pt>
                <c:pt idx="364">
                  <c:v>10.055000000000007</c:v>
                </c:pt>
                <c:pt idx="365">
                  <c:v>12.237000000000023</c:v>
                </c:pt>
                <c:pt idx="366">
                  <c:v>17.963000000000022</c:v>
                </c:pt>
                <c:pt idx="367">
                  <c:v>7.5020000000000095</c:v>
                </c:pt>
                <c:pt idx="368">
                  <c:v>4.4400000000000546</c:v>
                </c:pt>
                <c:pt idx="369">
                  <c:v>1.7560000000000286</c:v>
                </c:pt>
                <c:pt idx="370">
                  <c:v>14.800000000000011</c:v>
                </c:pt>
                <c:pt idx="371">
                  <c:v>24.677000000000021</c:v>
                </c:pt>
                <c:pt idx="372">
                  <c:v>4.3220000000000027</c:v>
                </c:pt>
                <c:pt idx="373">
                  <c:v>23.543999999999983</c:v>
                </c:pt>
                <c:pt idx="374">
                  <c:v>6.1209999999999809</c:v>
                </c:pt>
                <c:pt idx="375">
                  <c:v>-5.5059999999999718</c:v>
                </c:pt>
                <c:pt idx="376">
                  <c:v>14.636000000000024</c:v>
                </c:pt>
                <c:pt idx="377">
                  <c:v>-1.6299999999999955</c:v>
                </c:pt>
                <c:pt idx="378">
                  <c:v>25.420000000000016</c:v>
                </c:pt>
                <c:pt idx="379">
                  <c:v>-3.3230000000000359</c:v>
                </c:pt>
                <c:pt idx="380">
                  <c:v>-17.634999999999991</c:v>
                </c:pt>
                <c:pt idx="381">
                  <c:v>-22.175000000000011</c:v>
                </c:pt>
                <c:pt idx="382">
                  <c:v>-37.147999999999968</c:v>
                </c:pt>
                <c:pt idx="383">
                  <c:v>-26.177000000000021</c:v>
                </c:pt>
                <c:pt idx="384">
                  <c:v>-12.166999999999973</c:v>
                </c:pt>
                <c:pt idx="385">
                  <c:v>-10.783000000000015</c:v>
                </c:pt>
                <c:pt idx="386">
                  <c:v>-13.480999999999995</c:v>
                </c:pt>
                <c:pt idx="387">
                  <c:v>-8.1550000000000296</c:v>
                </c:pt>
                <c:pt idx="388">
                  <c:v>-9.3559999999999945</c:v>
                </c:pt>
                <c:pt idx="389">
                  <c:v>-10.216999999999985</c:v>
                </c:pt>
                <c:pt idx="390">
                  <c:v>-4.7040000000000077</c:v>
                </c:pt>
                <c:pt idx="391">
                  <c:v>-7.9239999999999782</c:v>
                </c:pt>
                <c:pt idx="392">
                  <c:v>-3.2860000000000014</c:v>
                </c:pt>
                <c:pt idx="393">
                  <c:v>-1.8670000000000186</c:v>
                </c:pt>
                <c:pt idx="394">
                  <c:v>9.125</c:v>
                </c:pt>
                <c:pt idx="395">
                  <c:v>5.0109999999999673</c:v>
                </c:pt>
                <c:pt idx="396">
                  <c:v>-10.959000000000003</c:v>
                </c:pt>
                <c:pt idx="397">
                  <c:v>-18.308999999999969</c:v>
                </c:pt>
                <c:pt idx="398">
                  <c:v>-9.6640000000000441</c:v>
                </c:pt>
                <c:pt idx="399">
                  <c:v>-14.951999999999998</c:v>
                </c:pt>
                <c:pt idx="400">
                  <c:v>-11.32099999999997</c:v>
                </c:pt>
                <c:pt idx="401">
                  <c:v>-11.543000000000006</c:v>
                </c:pt>
                <c:pt idx="402">
                  <c:v>20.58499999999998</c:v>
                </c:pt>
                <c:pt idx="403">
                  <c:v>-2.0869999999999891</c:v>
                </c:pt>
                <c:pt idx="404">
                  <c:v>2.0169999999999959</c:v>
                </c:pt>
                <c:pt idx="405">
                  <c:v>4.6569999999999823</c:v>
                </c:pt>
                <c:pt idx="406">
                  <c:v>9.5680000000000405</c:v>
                </c:pt>
                <c:pt idx="407">
                  <c:v>19.131000000000029</c:v>
                </c:pt>
                <c:pt idx="408">
                  <c:v>12.175999999999988</c:v>
                </c:pt>
                <c:pt idx="409">
                  <c:v>13.800999999999988</c:v>
                </c:pt>
                <c:pt idx="410">
                  <c:v>27.175000000000011</c:v>
                </c:pt>
                <c:pt idx="411">
                  <c:v>1.2400000000000091</c:v>
                </c:pt>
                <c:pt idx="412">
                  <c:v>15.901999999999987</c:v>
                </c:pt>
                <c:pt idx="413">
                  <c:v>23.324000000000012</c:v>
                </c:pt>
                <c:pt idx="414">
                  <c:v>16.432999999999993</c:v>
                </c:pt>
                <c:pt idx="415">
                  <c:v>24.985000000000014</c:v>
                </c:pt>
                <c:pt idx="416">
                  <c:v>28.20799999999997</c:v>
                </c:pt>
                <c:pt idx="417">
                  <c:v>14.947000000000003</c:v>
                </c:pt>
                <c:pt idx="418">
                  <c:v>25.91500000000002</c:v>
                </c:pt>
                <c:pt idx="419">
                  <c:v>43.062999999999988</c:v>
                </c:pt>
                <c:pt idx="420">
                  <c:v>48.496000000000038</c:v>
                </c:pt>
                <c:pt idx="421">
                  <c:v>42.439000000000021</c:v>
                </c:pt>
                <c:pt idx="422">
                  <c:v>46.230000000000018</c:v>
                </c:pt>
                <c:pt idx="423">
                  <c:v>51.814000000000021</c:v>
                </c:pt>
                <c:pt idx="424">
                  <c:v>57.843000000000018</c:v>
                </c:pt>
                <c:pt idx="425">
                  <c:v>46.007999999999981</c:v>
                </c:pt>
                <c:pt idx="426">
                  <c:v>50.653999999999996</c:v>
                </c:pt>
                <c:pt idx="427">
                  <c:v>60.201000000000022</c:v>
                </c:pt>
                <c:pt idx="428">
                  <c:v>19.817000000000007</c:v>
                </c:pt>
                <c:pt idx="429">
                  <c:v>30.773000000000025</c:v>
                </c:pt>
                <c:pt idx="430">
                  <c:v>27.668999999999983</c:v>
                </c:pt>
                <c:pt idx="431">
                  <c:v>36.49799999999999</c:v>
                </c:pt>
                <c:pt idx="432">
                  <c:v>50.121000000000038</c:v>
                </c:pt>
                <c:pt idx="433">
                  <c:v>38.455000000000041</c:v>
                </c:pt>
                <c:pt idx="434">
                  <c:v>48.824000000000012</c:v>
                </c:pt>
                <c:pt idx="435">
                  <c:v>54.81</c:v>
                </c:pt>
                <c:pt idx="436">
                  <c:v>53.376999999999953</c:v>
                </c:pt>
                <c:pt idx="437">
                  <c:v>59.107000000000028</c:v>
                </c:pt>
                <c:pt idx="438">
                  <c:v>62.212000000000046</c:v>
                </c:pt>
                <c:pt idx="439">
                  <c:v>53.394000000000005</c:v>
                </c:pt>
                <c:pt idx="440">
                  <c:v>65.775000000000034</c:v>
                </c:pt>
                <c:pt idx="441">
                  <c:v>64.670999999999992</c:v>
                </c:pt>
                <c:pt idx="442">
                  <c:v>61.057000000000016</c:v>
                </c:pt>
                <c:pt idx="443">
                  <c:v>67.342000000000013</c:v>
                </c:pt>
                <c:pt idx="444">
                  <c:v>69.864000000000004</c:v>
                </c:pt>
                <c:pt idx="445">
                  <c:v>72.377999999999986</c:v>
                </c:pt>
                <c:pt idx="446">
                  <c:v>67.432000000000016</c:v>
                </c:pt>
                <c:pt idx="447">
                  <c:v>74.109000000000009</c:v>
                </c:pt>
                <c:pt idx="448">
                  <c:v>66.317000000000007</c:v>
                </c:pt>
                <c:pt idx="449">
                  <c:v>74.051999999999964</c:v>
                </c:pt>
                <c:pt idx="450">
                  <c:v>74.721000000000004</c:v>
                </c:pt>
                <c:pt idx="451">
                  <c:v>63.394999999999982</c:v>
                </c:pt>
                <c:pt idx="452">
                  <c:v>64.200999999999993</c:v>
                </c:pt>
                <c:pt idx="453">
                  <c:v>69.709000000000003</c:v>
                </c:pt>
                <c:pt idx="454">
                  <c:v>68.78</c:v>
                </c:pt>
                <c:pt idx="455">
                  <c:v>71.15100000000001</c:v>
                </c:pt>
                <c:pt idx="456">
                  <c:v>71.969000000000023</c:v>
                </c:pt>
                <c:pt idx="457">
                  <c:v>69.376999999999981</c:v>
                </c:pt>
                <c:pt idx="458">
                  <c:v>72.953999999999979</c:v>
                </c:pt>
                <c:pt idx="459">
                  <c:v>67.324000000000012</c:v>
                </c:pt>
                <c:pt idx="460">
                  <c:v>61.686000000000007</c:v>
                </c:pt>
                <c:pt idx="461">
                  <c:v>73.015000000000015</c:v>
                </c:pt>
                <c:pt idx="462">
                  <c:v>79.193999999999988</c:v>
                </c:pt>
                <c:pt idx="463">
                  <c:v>77.144999999999982</c:v>
                </c:pt>
                <c:pt idx="464">
                  <c:v>65.216999999999985</c:v>
                </c:pt>
                <c:pt idx="465">
                  <c:v>64.456000000000017</c:v>
                </c:pt>
                <c:pt idx="466">
                  <c:v>63.115000000000009</c:v>
                </c:pt>
                <c:pt idx="467">
                  <c:v>59.077999999999975</c:v>
                </c:pt>
                <c:pt idx="468">
                  <c:v>57.733000000000004</c:v>
                </c:pt>
                <c:pt idx="469">
                  <c:v>57.045000000000016</c:v>
                </c:pt>
                <c:pt idx="470">
                  <c:v>63.30699999999996</c:v>
                </c:pt>
                <c:pt idx="471">
                  <c:v>64.202000000000055</c:v>
                </c:pt>
                <c:pt idx="472">
                  <c:v>66.29200000000003</c:v>
                </c:pt>
                <c:pt idx="473">
                  <c:v>62.770000000000039</c:v>
                </c:pt>
                <c:pt idx="474">
                  <c:v>61.022999999999968</c:v>
                </c:pt>
                <c:pt idx="475">
                  <c:v>65.829999999999984</c:v>
                </c:pt>
                <c:pt idx="476">
                  <c:v>72.264999999999986</c:v>
                </c:pt>
                <c:pt idx="477">
                  <c:v>66.218999999999994</c:v>
                </c:pt>
                <c:pt idx="478">
                  <c:v>65.826999999999998</c:v>
                </c:pt>
                <c:pt idx="479">
                  <c:v>66.031999999999982</c:v>
                </c:pt>
                <c:pt idx="480">
                  <c:v>62.913999999999987</c:v>
                </c:pt>
                <c:pt idx="481">
                  <c:v>69.966000000000008</c:v>
                </c:pt>
                <c:pt idx="482">
                  <c:v>65.55600000000004</c:v>
                </c:pt>
                <c:pt idx="483">
                  <c:v>61.115000000000009</c:v>
                </c:pt>
                <c:pt idx="484">
                  <c:v>67.530999999999977</c:v>
                </c:pt>
                <c:pt idx="485">
                  <c:v>69.314000000000021</c:v>
                </c:pt>
                <c:pt idx="486">
                  <c:v>75.121999999999986</c:v>
                </c:pt>
                <c:pt idx="487">
                  <c:v>70.254000000000019</c:v>
                </c:pt>
                <c:pt idx="488">
                  <c:v>70.310000000000031</c:v>
                </c:pt>
                <c:pt idx="489">
                  <c:v>68.993000000000023</c:v>
                </c:pt>
                <c:pt idx="490">
                  <c:v>77.203999999999979</c:v>
                </c:pt>
                <c:pt idx="491">
                  <c:v>74.665999999999997</c:v>
                </c:pt>
                <c:pt idx="492">
                  <c:v>70.167000000000002</c:v>
                </c:pt>
                <c:pt idx="493">
                  <c:v>71.978000000000009</c:v>
                </c:pt>
                <c:pt idx="494">
                  <c:v>91.097999999999985</c:v>
                </c:pt>
                <c:pt idx="495">
                  <c:v>76.468999999999994</c:v>
                </c:pt>
                <c:pt idx="496">
                  <c:v>77.251000000000033</c:v>
                </c:pt>
                <c:pt idx="497">
                  <c:v>78.710000000000036</c:v>
                </c:pt>
                <c:pt idx="498">
                  <c:v>77.991000000000042</c:v>
                </c:pt>
                <c:pt idx="499">
                  <c:v>81.533999999999992</c:v>
                </c:pt>
                <c:pt idx="500">
                  <c:v>84.262</c:v>
                </c:pt>
                <c:pt idx="501">
                  <c:v>80.61699999999999</c:v>
                </c:pt>
                <c:pt idx="502">
                  <c:v>84.518999999999977</c:v>
                </c:pt>
                <c:pt idx="503">
                  <c:v>84.75200000000001</c:v>
                </c:pt>
                <c:pt idx="504">
                  <c:v>84.783999999999992</c:v>
                </c:pt>
                <c:pt idx="505">
                  <c:v>69.352000000000032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05-4B1B-94F7-2491877F4C8D}"/>
            </c:ext>
          </c:extLst>
        </c:ser>
        <c:ser>
          <c:idx val="6"/>
          <c:order val="6"/>
          <c:tx>
            <c:strRef>
              <c:f>vw!$C$57</c:f>
              <c:strCache>
                <c:ptCount val="1"/>
                <c:pt idx="0">
                  <c:v>VW 3 1/2 PERP nc-30-VW 2 1/2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vw!$F$57:$SQ$57</c:f>
              <c:numCache>
                <c:formatCode>0</c:formatCode>
                <c:ptCount val="506"/>
                <c:pt idx="0">
                  <c:v>16.044999999999959</c:v>
                </c:pt>
                <c:pt idx="1">
                  <c:v>19.117999999999995</c:v>
                </c:pt>
                <c:pt idx="2">
                  <c:v>16.615999999999985</c:v>
                </c:pt>
                <c:pt idx="3">
                  <c:v>13.357000000000028</c:v>
                </c:pt>
                <c:pt idx="4">
                  <c:v>-1.3159999999999741</c:v>
                </c:pt>
                <c:pt idx="5">
                  <c:v>-8.1610000000000014</c:v>
                </c:pt>
                <c:pt idx="6">
                  <c:v>-12.408999999999992</c:v>
                </c:pt>
                <c:pt idx="7">
                  <c:v>-2.2800000000000296</c:v>
                </c:pt>
                <c:pt idx="8">
                  <c:v>12.911000000000001</c:v>
                </c:pt>
                <c:pt idx="9">
                  <c:v>-4.4870000000000232</c:v>
                </c:pt>
                <c:pt idx="10">
                  <c:v>14.854000000000042</c:v>
                </c:pt>
                <c:pt idx="11">
                  <c:v>8.8410000000000082</c:v>
                </c:pt>
                <c:pt idx="12">
                  <c:v>37.196000000000026</c:v>
                </c:pt>
                <c:pt idx="13">
                  <c:v>75.713999999999999</c:v>
                </c:pt>
                <c:pt idx="14">
                  <c:v>44.684000000000026</c:v>
                </c:pt>
                <c:pt idx="15">
                  <c:v>59.197000000000003</c:v>
                </c:pt>
                <c:pt idx="16">
                  <c:v>19.771999999999991</c:v>
                </c:pt>
                <c:pt idx="17">
                  <c:v>38.854999999999961</c:v>
                </c:pt>
                <c:pt idx="18">
                  <c:v>60.374000000000024</c:v>
                </c:pt>
                <c:pt idx="19">
                  <c:v>138.67899999999997</c:v>
                </c:pt>
                <c:pt idx="20">
                  <c:v>145.08199999999999</c:v>
                </c:pt>
                <c:pt idx="21">
                  <c:v>87.903999999999996</c:v>
                </c:pt>
                <c:pt idx="22">
                  <c:v>82.630999999999972</c:v>
                </c:pt>
                <c:pt idx="23">
                  <c:v>42.601999999999975</c:v>
                </c:pt>
                <c:pt idx="24">
                  <c:v>31.796000000000049</c:v>
                </c:pt>
                <c:pt idx="25">
                  <c:v>33.723000000000013</c:v>
                </c:pt>
                <c:pt idx="26">
                  <c:v>53.259000000000015</c:v>
                </c:pt>
                <c:pt idx="27">
                  <c:v>70.187999999999988</c:v>
                </c:pt>
                <c:pt idx="28">
                  <c:v>48.480999999999995</c:v>
                </c:pt>
                <c:pt idx="29">
                  <c:v>13.959000000000003</c:v>
                </c:pt>
                <c:pt idx="30">
                  <c:v>18.768000000000029</c:v>
                </c:pt>
                <c:pt idx="31">
                  <c:v>28.744000000000028</c:v>
                </c:pt>
                <c:pt idx="32">
                  <c:v>25.678999999999974</c:v>
                </c:pt>
                <c:pt idx="33">
                  <c:v>20.322000000000003</c:v>
                </c:pt>
                <c:pt idx="34">
                  <c:v>-21.814999999999998</c:v>
                </c:pt>
                <c:pt idx="35">
                  <c:v>-46.055999999999983</c:v>
                </c:pt>
                <c:pt idx="36">
                  <c:v>-52.83299999999997</c:v>
                </c:pt>
                <c:pt idx="37">
                  <c:v>-32.906999999999982</c:v>
                </c:pt>
                <c:pt idx="38">
                  <c:v>-18.478999999999985</c:v>
                </c:pt>
                <c:pt idx="39">
                  <c:v>-23.747000000000014</c:v>
                </c:pt>
                <c:pt idx="40">
                  <c:v>-29.782000000000039</c:v>
                </c:pt>
                <c:pt idx="41">
                  <c:v>-34.356999999999971</c:v>
                </c:pt>
                <c:pt idx="42">
                  <c:v>-39.608000000000004</c:v>
                </c:pt>
                <c:pt idx="43">
                  <c:v>-48.473000000000013</c:v>
                </c:pt>
                <c:pt idx="44">
                  <c:v>-95.265000000000043</c:v>
                </c:pt>
                <c:pt idx="45">
                  <c:v>-42.728999999999985</c:v>
                </c:pt>
                <c:pt idx="46">
                  <c:v>-21.12700000000001</c:v>
                </c:pt>
                <c:pt idx="47">
                  <c:v>-5.6800000000000068</c:v>
                </c:pt>
                <c:pt idx="48">
                  <c:v>36.20999999999998</c:v>
                </c:pt>
                <c:pt idx="49">
                  <c:v>10.369000000000028</c:v>
                </c:pt>
                <c:pt idx="50">
                  <c:v>20.637</c:v>
                </c:pt>
                <c:pt idx="51">
                  <c:v>-50.081000000000074</c:v>
                </c:pt>
                <c:pt idx="52">
                  <c:v>-56.158000000000015</c:v>
                </c:pt>
                <c:pt idx="53">
                  <c:v>-22.567999999999984</c:v>
                </c:pt>
                <c:pt idx="54">
                  <c:v>10.01400000000001</c:v>
                </c:pt>
                <c:pt idx="55">
                  <c:v>3.3009999999999877</c:v>
                </c:pt>
                <c:pt idx="56">
                  <c:v>52.963999999999999</c:v>
                </c:pt>
                <c:pt idx="57">
                  <c:v>125.16399999999999</c:v>
                </c:pt>
                <c:pt idx="58">
                  <c:v>74.533999999999935</c:v>
                </c:pt>
                <c:pt idx="59">
                  <c:v>-24.592999999999961</c:v>
                </c:pt>
                <c:pt idx="60">
                  <c:v>-11.413000000000011</c:v>
                </c:pt>
                <c:pt idx="61">
                  <c:v>-73.205999999999904</c:v>
                </c:pt>
                <c:pt idx="62">
                  <c:v>-85.825000000000045</c:v>
                </c:pt>
                <c:pt idx="63">
                  <c:v>-61.773000000000025</c:v>
                </c:pt>
                <c:pt idx="64">
                  <c:v>-33.967999999999961</c:v>
                </c:pt>
                <c:pt idx="65">
                  <c:v>-25.011999999999944</c:v>
                </c:pt>
                <c:pt idx="66">
                  <c:v>-59.841000000000008</c:v>
                </c:pt>
                <c:pt idx="67">
                  <c:v>-21.024000000000001</c:v>
                </c:pt>
                <c:pt idx="68">
                  <c:v>19.449000000000012</c:v>
                </c:pt>
                <c:pt idx="69">
                  <c:v>136.49299999999999</c:v>
                </c:pt>
                <c:pt idx="70">
                  <c:v>13.968000000000075</c:v>
                </c:pt>
                <c:pt idx="71">
                  <c:v>-68.972999999999956</c:v>
                </c:pt>
                <c:pt idx="72">
                  <c:v>44.173000000000002</c:v>
                </c:pt>
                <c:pt idx="73">
                  <c:v>-105.75600000000009</c:v>
                </c:pt>
                <c:pt idx="74">
                  <c:v>-201.34000000000003</c:v>
                </c:pt>
                <c:pt idx="75">
                  <c:v>-155.33899999999994</c:v>
                </c:pt>
                <c:pt idx="76">
                  <c:v>-120.33000000000004</c:v>
                </c:pt>
                <c:pt idx="77">
                  <c:v>21.175000000000011</c:v>
                </c:pt>
                <c:pt idx="78">
                  <c:v>-16.920000000000016</c:v>
                </c:pt>
                <c:pt idx="79">
                  <c:v>78.166999999999973</c:v>
                </c:pt>
                <c:pt idx="80">
                  <c:v>111.02999999999997</c:v>
                </c:pt>
                <c:pt idx="81">
                  <c:v>32.687000000000012</c:v>
                </c:pt>
                <c:pt idx="82">
                  <c:v>94.463000000000022</c:v>
                </c:pt>
                <c:pt idx="83">
                  <c:v>115.34499999999997</c:v>
                </c:pt>
                <c:pt idx="84">
                  <c:v>139.13999999999999</c:v>
                </c:pt>
                <c:pt idx="85">
                  <c:v>147.99600000000001</c:v>
                </c:pt>
                <c:pt idx="86">
                  <c:v>104.54700000000003</c:v>
                </c:pt>
                <c:pt idx="87">
                  <c:v>73.15100000000001</c:v>
                </c:pt>
                <c:pt idx="88">
                  <c:v>96.98599999999999</c:v>
                </c:pt>
                <c:pt idx="89">
                  <c:v>121.49400000000003</c:v>
                </c:pt>
                <c:pt idx="90">
                  <c:v>130.68800000000002</c:v>
                </c:pt>
                <c:pt idx="91">
                  <c:v>119.29900000000001</c:v>
                </c:pt>
                <c:pt idx="92">
                  <c:v>145.59599999999998</c:v>
                </c:pt>
                <c:pt idx="93">
                  <c:v>143.81799999999998</c:v>
                </c:pt>
                <c:pt idx="94">
                  <c:v>143.626</c:v>
                </c:pt>
                <c:pt idx="95">
                  <c:v>140.60499999999996</c:v>
                </c:pt>
                <c:pt idx="96">
                  <c:v>142.982</c:v>
                </c:pt>
                <c:pt idx="97">
                  <c:v>143.64800000000002</c:v>
                </c:pt>
                <c:pt idx="98">
                  <c:v>141.667</c:v>
                </c:pt>
                <c:pt idx="99">
                  <c:v>144.959</c:v>
                </c:pt>
                <c:pt idx="100">
                  <c:v>145.28899999999999</c:v>
                </c:pt>
                <c:pt idx="101">
                  <c:v>139.59</c:v>
                </c:pt>
                <c:pt idx="102">
                  <c:v>138.84000000000003</c:v>
                </c:pt>
                <c:pt idx="103">
                  <c:v>141.87900000000002</c:v>
                </c:pt>
                <c:pt idx="104">
                  <c:v>145.22399999999999</c:v>
                </c:pt>
                <c:pt idx="105">
                  <c:v>143.899</c:v>
                </c:pt>
                <c:pt idx="106">
                  <c:v>134.52699999999999</c:v>
                </c:pt>
                <c:pt idx="107">
                  <c:v>133.84599999999998</c:v>
                </c:pt>
                <c:pt idx="108">
                  <c:v>128.63</c:v>
                </c:pt>
                <c:pt idx="109">
                  <c:v>133.39000000000001</c:v>
                </c:pt>
                <c:pt idx="110">
                  <c:v>134.309</c:v>
                </c:pt>
                <c:pt idx="111">
                  <c:v>123.38399999999999</c:v>
                </c:pt>
                <c:pt idx="112">
                  <c:v>133.18799999999996</c:v>
                </c:pt>
                <c:pt idx="113">
                  <c:v>131.45599999999999</c:v>
                </c:pt>
                <c:pt idx="114">
                  <c:v>135.124</c:v>
                </c:pt>
                <c:pt idx="115">
                  <c:v>132.39600000000002</c:v>
                </c:pt>
                <c:pt idx="116">
                  <c:v>135.12200000000001</c:v>
                </c:pt>
                <c:pt idx="117">
                  <c:v>135.48699999999997</c:v>
                </c:pt>
                <c:pt idx="118">
                  <c:v>129.965</c:v>
                </c:pt>
                <c:pt idx="119">
                  <c:v>122.81799999999998</c:v>
                </c:pt>
                <c:pt idx="120">
                  <c:v>120.48299999999998</c:v>
                </c:pt>
                <c:pt idx="121">
                  <c:v>124.06700000000001</c:v>
                </c:pt>
                <c:pt idx="122">
                  <c:v>121.73600000000002</c:v>
                </c:pt>
                <c:pt idx="123">
                  <c:v>124.77599999999998</c:v>
                </c:pt>
                <c:pt idx="124">
                  <c:v>122.143</c:v>
                </c:pt>
                <c:pt idx="125">
                  <c:v>121.59200000000004</c:v>
                </c:pt>
                <c:pt idx="126">
                  <c:v>121.34800000000001</c:v>
                </c:pt>
                <c:pt idx="127">
                  <c:v>120.71399999999997</c:v>
                </c:pt>
                <c:pt idx="128">
                  <c:v>117.08900000000003</c:v>
                </c:pt>
                <c:pt idx="129">
                  <c:v>119.256</c:v>
                </c:pt>
                <c:pt idx="130">
                  <c:v>122.12699999999998</c:v>
                </c:pt>
                <c:pt idx="131">
                  <c:v>119.65299999999999</c:v>
                </c:pt>
                <c:pt idx="132">
                  <c:v>117.541</c:v>
                </c:pt>
                <c:pt idx="133">
                  <c:v>118.63</c:v>
                </c:pt>
                <c:pt idx="134">
                  <c:v>118.26300000000001</c:v>
                </c:pt>
                <c:pt idx="135">
                  <c:v>118.82299999999998</c:v>
                </c:pt>
                <c:pt idx="136">
                  <c:v>118.71299999999999</c:v>
                </c:pt>
                <c:pt idx="137">
                  <c:v>117.16400000000002</c:v>
                </c:pt>
                <c:pt idx="138">
                  <c:v>118.68100000000001</c:v>
                </c:pt>
                <c:pt idx="139">
                  <c:v>116.92399999999998</c:v>
                </c:pt>
                <c:pt idx="140">
                  <c:v>116.542</c:v>
                </c:pt>
                <c:pt idx="141">
                  <c:v>115.99400000000003</c:v>
                </c:pt>
                <c:pt idx="142">
                  <c:v>121.66899999999998</c:v>
                </c:pt>
                <c:pt idx="143">
                  <c:v>128.11800000000002</c:v>
                </c:pt>
                <c:pt idx="144">
                  <c:v>127.91</c:v>
                </c:pt>
                <c:pt idx="145">
                  <c:v>134.28100000000001</c:v>
                </c:pt>
                <c:pt idx="146">
                  <c:v>127.899</c:v>
                </c:pt>
                <c:pt idx="147">
                  <c:v>121.12400000000002</c:v>
                </c:pt>
                <c:pt idx="148">
                  <c:v>132.95600000000002</c:v>
                </c:pt>
                <c:pt idx="149">
                  <c:v>129.95899999999997</c:v>
                </c:pt>
                <c:pt idx="150">
                  <c:v>131.52000000000001</c:v>
                </c:pt>
                <c:pt idx="151">
                  <c:v>129.429</c:v>
                </c:pt>
                <c:pt idx="152">
                  <c:v>135.05500000000004</c:v>
                </c:pt>
                <c:pt idx="153">
                  <c:v>137.67399999999998</c:v>
                </c:pt>
                <c:pt idx="154">
                  <c:v>122.952</c:v>
                </c:pt>
                <c:pt idx="155">
                  <c:v>120.05400000000003</c:v>
                </c:pt>
                <c:pt idx="156">
                  <c:v>118.20400000000001</c:v>
                </c:pt>
                <c:pt idx="157">
                  <c:v>125.16800000000001</c:v>
                </c:pt>
                <c:pt idx="158">
                  <c:v>126.45100000000002</c:v>
                </c:pt>
                <c:pt idx="159">
                  <c:v>128.22800000000001</c:v>
                </c:pt>
                <c:pt idx="160">
                  <c:v>124.76400000000001</c:v>
                </c:pt>
                <c:pt idx="161">
                  <c:v>119.45500000000001</c:v>
                </c:pt>
                <c:pt idx="162">
                  <c:v>124.61600000000001</c:v>
                </c:pt>
                <c:pt idx="163">
                  <c:v>123.19800000000004</c:v>
                </c:pt>
                <c:pt idx="164">
                  <c:v>125.00700000000001</c:v>
                </c:pt>
                <c:pt idx="165">
                  <c:v>129.67399999999998</c:v>
                </c:pt>
                <c:pt idx="166">
                  <c:v>131.85</c:v>
                </c:pt>
                <c:pt idx="167">
                  <c:v>146.91099999999997</c:v>
                </c:pt>
                <c:pt idx="168">
                  <c:v>153.03</c:v>
                </c:pt>
                <c:pt idx="169">
                  <c:v>142.11999999999998</c:v>
                </c:pt>
                <c:pt idx="170">
                  <c:v>138.43</c:v>
                </c:pt>
                <c:pt idx="171">
                  <c:v>139.20100000000002</c:v>
                </c:pt>
                <c:pt idx="172">
                  <c:v>138.53000000000003</c:v>
                </c:pt>
                <c:pt idx="173">
                  <c:v>150.15899999999999</c:v>
                </c:pt>
                <c:pt idx="174">
                  <c:v>153.27600000000001</c:v>
                </c:pt>
                <c:pt idx="175">
                  <c:v>150.65400000000002</c:v>
                </c:pt>
                <c:pt idx="176">
                  <c:v>143.81400000000002</c:v>
                </c:pt>
                <c:pt idx="177">
                  <c:v>142.25200000000001</c:v>
                </c:pt>
                <c:pt idx="178">
                  <c:v>142.517</c:v>
                </c:pt>
                <c:pt idx="179">
                  <c:v>139.30800000000002</c:v>
                </c:pt>
                <c:pt idx="180">
                  <c:v>138.56700000000001</c:v>
                </c:pt>
                <c:pt idx="181">
                  <c:v>136.54300000000001</c:v>
                </c:pt>
                <c:pt idx="182">
                  <c:v>137.14000000000001</c:v>
                </c:pt>
                <c:pt idx="183">
                  <c:v>130.721</c:v>
                </c:pt>
                <c:pt idx="184">
                  <c:v>137.39000000000001</c:v>
                </c:pt>
                <c:pt idx="185">
                  <c:v>136.42500000000001</c:v>
                </c:pt>
                <c:pt idx="186">
                  <c:v>134.09699999999998</c:v>
                </c:pt>
                <c:pt idx="187">
                  <c:v>129.38700000000003</c:v>
                </c:pt>
                <c:pt idx="188">
                  <c:v>135.35</c:v>
                </c:pt>
                <c:pt idx="189">
                  <c:v>140.96100000000004</c:v>
                </c:pt>
                <c:pt idx="190">
                  <c:v>131.99200000000002</c:v>
                </c:pt>
                <c:pt idx="191">
                  <c:v>136.12799999999999</c:v>
                </c:pt>
                <c:pt idx="192">
                  <c:v>146.76599999999999</c:v>
                </c:pt>
                <c:pt idx="193">
                  <c:v>142.12700000000001</c:v>
                </c:pt>
                <c:pt idx="194">
                  <c:v>144.48500000000001</c:v>
                </c:pt>
                <c:pt idx="195">
                  <c:v>142.38699999999997</c:v>
                </c:pt>
                <c:pt idx="196">
                  <c:v>132.70099999999999</c:v>
                </c:pt>
                <c:pt idx="197">
                  <c:v>134.84399999999999</c:v>
                </c:pt>
                <c:pt idx="198">
                  <c:v>127.68400000000003</c:v>
                </c:pt>
                <c:pt idx="199">
                  <c:v>134.51099999999997</c:v>
                </c:pt>
                <c:pt idx="200">
                  <c:v>121.91800000000001</c:v>
                </c:pt>
                <c:pt idx="201">
                  <c:v>113.70400000000001</c:v>
                </c:pt>
                <c:pt idx="202">
                  <c:v>120.72799999999998</c:v>
                </c:pt>
                <c:pt idx="203">
                  <c:v>122.12100000000004</c:v>
                </c:pt>
                <c:pt idx="204">
                  <c:v>129.762</c:v>
                </c:pt>
                <c:pt idx="205">
                  <c:v>153.68200000000002</c:v>
                </c:pt>
                <c:pt idx="206">
                  <c:v>114.25800000000001</c:v>
                </c:pt>
                <c:pt idx="207">
                  <c:v>117.74000000000001</c:v>
                </c:pt>
                <c:pt idx="208">
                  <c:v>128.12800000000001</c:v>
                </c:pt>
                <c:pt idx="209">
                  <c:v>127.10900000000001</c:v>
                </c:pt>
                <c:pt idx="210">
                  <c:v>143.34299999999999</c:v>
                </c:pt>
                <c:pt idx="211">
                  <c:v>140.38400000000001</c:v>
                </c:pt>
                <c:pt idx="212">
                  <c:v>132.41499999999999</c:v>
                </c:pt>
                <c:pt idx="213">
                  <c:v>138.72399999999999</c:v>
                </c:pt>
                <c:pt idx="214">
                  <c:v>142.423</c:v>
                </c:pt>
                <c:pt idx="215">
                  <c:v>145.76000000000002</c:v>
                </c:pt>
                <c:pt idx="216">
                  <c:v>139.49100000000001</c:v>
                </c:pt>
                <c:pt idx="217">
                  <c:v>137.47599999999997</c:v>
                </c:pt>
                <c:pt idx="218">
                  <c:v>134.31700000000001</c:v>
                </c:pt>
                <c:pt idx="219">
                  <c:v>133.33000000000001</c:v>
                </c:pt>
                <c:pt idx="220">
                  <c:v>149.31899999999999</c:v>
                </c:pt>
                <c:pt idx="221">
                  <c:v>147.18599999999998</c:v>
                </c:pt>
                <c:pt idx="222">
                  <c:v>138.18300000000002</c:v>
                </c:pt>
                <c:pt idx="223">
                  <c:v>142.73299999999998</c:v>
                </c:pt>
                <c:pt idx="224">
                  <c:v>133.25300000000001</c:v>
                </c:pt>
                <c:pt idx="225">
                  <c:v>114.64800000000002</c:v>
                </c:pt>
                <c:pt idx="226">
                  <c:v>122.64600000000002</c:v>
                </c:pt>
                <c:pt idx="227">
                  <c:v>123.88899999999998</c:v>
                </c:pt>
                <c:pt idx="228">
                  <c:v>143.41500000000002</c:v>
                </c:pt>
                <c:pt idx="229">
                  <c:v>137.54500000000002</c:v>
                </c:pt>
                <c:pt idx="230">
                  <c:v>148.98500000000001</c:v>
                </c:pt>
                <c:pt idx="231">
                  <c:v>139.68299999999996</c:v>
                </c:pt>
                <c:pt idx="232">
                  <c:v>139.50700000000001</c:v>
                </c:pt>
                <c:pt idx="233">
                  <c:v>110.553</c:v>
                </c:pt>
                <c:pt idx="234">
                  <c:v>114.68700000000001</c:v>
                </c:pt>
                <c:pt idx="235">
                  <c:v>137.30499999999998</c:v>
                </c:pt>
                <c:pt idx="236">
                  <c:v>134.66500000000002</c:v>
                </c:pt>
                <c:pt idx="237">
                  <c:v>120.78700000000001</c:v>
                </c:pt>
                <c:pt idx="238">
                  <c:v>142.25799999999998</c:v>
                </c:pt>
                <c:pt idx="239">
                  <c:v>139.864</c:v>
                </c:pt>
                <c:pt idx="240">
                  <c:v>156.28200000000001</c:v>
                </c:pt>
                <c:pt idx="241">
                  <c:v>137.55099999999999</c:v>
                </c:pt>
                <c:pt idx="242">
                  <c:v>123.43299999999999</c:v>
                </c:pt>
                <c:pt idx="243">
                  <c:v>114.89699999999996</c:v>
                </c:pt>
                <c:pt idx="244">
                  <c:v>119.38299999999998</c:v>
                </c:pt>
                <c:pt idx="245">
                  <c:v>103.37299999999999</c:v>
                </c:pt>
                <c:pt idx="246">
                  <c:v>111.56400000000002</c:v>
                </c:pt>
                <c:pt idx="247">
                  <c:v>128.78500000000003</c:v>
                </c:pt>
                <c:pt idx="248">
                  <c:v>126.47199999999998</c:v>
                </c:pt>
                <c:pt idx="249">
                  <c:v>131.62100000000001</c:v>
                </c:pt>
                <c:pt idx="250">
                  <c:v>143.88100000000003</c:v>
                </c:pt>
                <c:pt idx="251">
                  <c:v>138.46700000000001</c:v>
                </c:pt>
                <c:pt idx="252">
                  <c:v>126.91099999999997</c:v>
                </c:pt>
                <c:pt idx="253">
                  <c:v>125.95099999999999</c:v>
                </c:pt>
                <c:pt idx="254">
                  <c:v>143.50300000000001</c:v>
                </c:pt>
                <c:pt idx="255">
                  <c:v>146.779</c:v>
                </c:pt>
                <c:pt idx="256">
                  <c:v>137.14999999999998</c:v>
                </c:pt>
                <c:pt idx="257">
                  <c:v>131.34199999999998</c:v>
                </c:pt>
                <c:pt idx="258">
                  <c:v>145.17499999999998</c:v>
                </c:pt>
                <c:pt idx="259">
                  <c:v>134.05199999999996</c:v>
                </c:pt>
                <c:pt idx="260">
                  <c:v>128.56100000000001</c:v>
                </c:pt>
                <c:pt idx="261">
                  <c:v>125.93400000000003</c:v>
                </c:pt>
                <c:pt idx="262">
                  <c:v>120.38700000000003</c:v>
                </c:pt>
                <c:pt idx="263">
                  <c:v>120.92700000000002</c:v>
                </c:pt>
                <c:pt idx="264">
                  <c:v>121.78799999999998</c:v>
                </c:pt>
                <c:pt idx="265">
                  <c:v>128.75899999999996</c:v>
                </c:pt>
                <c:pt idx="266">
                  <c:v>135.05400000000003</c:v>
                </c:pt>
                <c:pt idx="267">
                  <c:v>129.66300000000001</c:v>
                </c:pt>
                <c:pt idx="268">
                  <c:v>110.35599999999999</c:v>
                </c:pt>
                <c:pt idx="269">
                  <c:v>110.65299999999999</c:v>
                </c:pt>
                <c:pt idx="270">
                  <c:v>112.91300000000001</c:v>
                </c:pt>
                <c:pt idx="271">
                  <c:v>100.14699999999999</c:v>
                </c:pt>
                <c:pt idx="272">
                  <c:v>124.578</c:v>
                </c:pt>
                <c:pt idx="273">
                  <c:v>114.56</c:v>
                </c:pt>
                <c:pt idx="274">
                  <c:v>100.25299999999999</c:v>
                </c:pt>
                <c:pt idx="275">
                  <c:v>105.39700000000005</c:v>
                </c:pt>
                <c:pt idx="276">
                  <c:v>104.80700000000002</c:v>
                </c:pt>
                <c:pt idx="277">
                  <c:v>92.869000000000028</c:v>
                </c:pt>
                <c:pt idx="278">
                  <c:v>66.468999999999994</c:v>
                </c:pt>
                <c:pt idx="279">
                  <c:v>68.346000000000004</c:v>
                </c:pt>
                <c:pt idx="280">
                  <c:v>79.17900000000003</c:v>
                </c:pt>
                <c:pt idx="281">
                  <c:v>69.613</c:v>
                </c:pt>
                <c:pt idx="282">
                  <c:v>76.630000000000052</c:v>
                </c:pt>
                <c:pt idx="283">
                  <c:v>62.230999999999995</c:v>
                </c:pt>
                <c:pt idx="284">
                  <c:v>67.45999999999998</c:v>
                </c:pt>
                <c:pt idx="285">
                  <c:v>53.751999999999953</c:v>
                </c:pt>
                <c:pt idx="286">
                  <c:v>70.800000000000011</c:v>
                </c:pt>
                <c:pt idx="287">
                  <c:v>84.216000000000008</c:v>
                </c:pt>
                <c:pt idx="288">
                  <c:v>93.192999999999984</c:v>
                </c:pt>
                <c:pt idx="289">
                  <c:v>97.35499999999999</c:v>
                </c:pt>
                <c:pt idx="290">
                  <c:v>105.82600000000002</c:v>
                </c:pt>
                <c:pt idx="291">
                  <c:v>90.734999999999957</c:v>
                </c:pt>
                <c:pt idx="292">
                  <c:v>81.617000000000019</c:v>
                </c:pt>
                <c:pt idx="293">
                  <c:v>69.617999999999995</c:v>
                </c:pt>
                <c:pt idx="294">
                  <c:v>88.162000000000035</c:v>
                </c:pt>
                <c:pt idx="295">
                  <c:v>67.262</c:v>
                </c:pt>
                <c:pt idx="296">
                  <c:v>70.725000000000023</c:v>
                </c:pt>
                <c:pt idx="297">
                  <c:v>70.108000000000004</c:v>
                </c:pt>
                <c:pt idx="298">
                  <c:v>87.65100000000001</c:v>
                </c:pt>
                <c:pt idx="299">
                  <c:v>95.725000000000023</c:v>
                </c:pt>
                <c:pt idx="300">
                  <c:v>106.24800000000002</c:v>
                </c:pt>
                <c:pt idx="301">
                  <c:v>95.600999999999999</c:v>
                </c:pt>
                <c:pt idx="302">
                  <c:v>93.327999999999975</c:v>
                </c:pt>
                <c:pt idx="303">
                  <c:v>85.745999999999981</c:v>
                </c:pt>
                <c:pt idx="304">
                  <c:v>88.411999999999978</c:v>
                </c:pt>
                <c:pt idx="305">
                  <c:v>93.184000000000026</c:v>
                </c:pt>
                <c:pt idx="306">
                  <c:v>93.573999999999984</c:v>
                </c:pt>
                <c:pt idx="307">
                  <c:v>84.581000000000017</c:v>
                </c:pt>
                <c:pt idx="308">
                  <c:v>85.428999999999974</c:v>
                </c:pt>
                <c:pt idx="309">
                  <c:v>97.978999999999985</c:v>
                </c:pt>
                <c:pt idx="310">
                  <c:v>98.043000000000006</c:v>
                </c:pt>
                <c:pt idx="311">
                  <c:v>104.04599999999999</c:v>
                </c:pt>
                <c:pt idx="312">
                  <c:v>92.84699999999998</c:v>
                </c:pt>
                <c:pt idx="313">
                  <c:v>80.170999999999992</c:v>
                </c:pt>
                <c:pt idx="314">
                  <c:v>74.961999999999989</c:v>
                </c:pt>
                <c:pt idx="315">
                  <c:v>66.482000000000028</c:v>
                </c:pt>
                <c:pt idx="316">
                  <c:v>80.871999999999986</c:v>
                </c:pt>
                <c:pt idx="317">
                  <c:v>79.437000000000012</c:v>
                </c:pt>
                <c:pt idx="318">
                  <c:v>90.806000000000012</c:v>
                </c:pt>
                <c:pt idx="319">
                  <c:v>88.55699999999996</c:v>
                </c:pt>
                <c:pt idx="320">
                  <c:v>111.36400000000003</c:v>
                </c:pt>
                <c:pt idx="321">
                  <c:v>96.567999999999984</c:v>
                </c:pt>
                <c:pt idx="322">
                  <c:v>96.052999999999997</c:v>
                </c:pt>
                <c:pt idx="323">
                  <c:v>88.701999999999998</c:v>
                </c:pt>
                <c:pt idx="324">
                  <c:v>85.840000000000032</c:v>
                </c:pt>
                <c:pt idx="325">
                  <c:v>67.813000000000045</c:v>
                </c:pt>
                <c:pt idx="326">
                  <c:v>75.685000000000002</c:v>
                </c:pt>
                <c:pt idx="327">
                  <c:v>70.624000000000024</c:v>
                </c:pt>
                <c:pt idx="328">
                  <c:v>77.274000000000001</c:v>
                </c:pt>
                <c:pt idx="329">
                  <c:v>109.12</c:v>
                </c:pt>
                <c:pt idx="330">
                  <c:v>98.91</c:v>
                </c:pt>
                <c:pt idx="331">
                  <c:v>85.06899999999996</c:v>
                </c:pt>
                <c:pt idx="332">
                  <c:v>103.535</c:v>
                </c:pt>
                <c:pt idx="333">
                  <c:v>94.471000000000004</c:v>
                </c:pt>
                <c:pt idx="334">
                  <c:v>92.266999999999996</c:v>
                </c:pt>
                <c:pt idx="335">
                  <c:v>76.663999999999987</c:v>
                </c:pt>
                <c:pt idx="336">
                  <c:v>63.926999999999964</c:v>
                </c:pt>
                <c:pt idx="337">
                  <c:v>58.163000000000011</c:v>
                </c:pt>
                <c:pt idx="338">
                  <c:v>56.07099999999997</c:v>
                </c:pt>
                <c:pt idx="339">
                  <c:v>63.129000000000019</c:v>
                </c:pt>
                <c:pt idx="340">
                  <c:v>61.033000000000015</c:v>
                </c:pt>
                <c:pt idx="341">
                  <c:v>57.11099999999999</c:v>
                </c:pt>
                <c:pt idx="342">
                  <c:v>66.19</c:v>
                </c:pt>
                <c:pt idx="343">
                  <c:v>70.822999999999979</c:v>
                </c:pt>
                <c:pt idx="344">
                  <c:v>63.981999999999971</c:v>
                </c:pt>
                <c:pt idx="345">
                  <c:v>51.20999999999998</c:v>
                </c:pt>
                <c:pt idx="346">
                  <c:v>25.131000000000029</c:v>
                </c:pt>
                <c:pt idx="347">
                  <c:v>23.446000000000026</c:v>
                </c:pt>
                <c:pt idx="348">
                  <c:v>29.121000000000038</c:v>
                </c:pt>
                <c:pt idx="349">
                  <c:v>31.725999999999999</c:v>
                </c:pt>
                <c:pt idx="350">
                  <c:v>32.253000000000043</c:v>
                </c:pt>
                <c:pt idx="351">
                  <c:v>19.802000000000021</c:v>
                </c:pt>
                <c:pt idx="352">
                  <c:v>33.055000000000007</c:v>
                </c:pt>
                <c:pt idx="353">
                  <c:v>42.524000000000001</c:v>
                </c:pt>
                <c:pt idx="354">
                  <c:v>50.755999999999972</c:v>
                </c:pt>
                <c:pt idx="355">
                  <c:v>31.846000000000004</c:v>
                </c:pt>
                <c:pt idx="356">
                  <c:v>22.097000000000037</c:v>
                </c:pt>
                <c:pt idx="357">
                  <c:v>29.657999999999959</c:v>
                </c:pt>
                <c:pt idx="358">
                  <c:v>54.543000000000006</c:v>
                </c:pt>
                <c:pt idx="359">
                  <c:v>59.64100000000002</c:v>
                </c:pt>
                <c:pt idx="360">
                  <c:v>48.361999999999966</c:v>
                </c:pt>
                <c:pt idx="361">
                  <c:v>53.91700000000003</c:v>
                </c:pt>
                <c:pt idx="362">
                  <c:v>68.064999999999998</c:v>
                </c:pt>
                <c:pt idx="363">
                  <c:v>49.523000000000025</c:v>
                </c:pt>
                <c:pt idx="364">
                  <c:v>45.326000000000022</c:v>
                </c:pt>
                <c:pt idx="365">
                  <c:v>51.298000000000002</c:v>
                </c:pt>
                <c:pt idx="366">
                  <c:v>61.256000000000029</c:v>
                </c:pt>
                <c:pt idx="367">
                  <c:v>52.210000000000036</c:v>
                </c:pt>
                <c:pt idx="368">
                  <c:v>50.336000000000013</c:v>
                </c:pt>
                <c:pt idx="369">
                  <c:v>47.649000000000001</c:v>
                </c:pt>
                <c:pt idx="370">
                  <c:v>62.926000000000045</c:v>
                </c:pt>
                <c:pt idx="371">
                  <c:v>70.13</c:v>
                </c:pt>
                <c:pt idx="372">
                  <c:v>45.895000000000039</c:v>
                </c:pt>
                <c:pt idx="373">
                  <c:v>61.372000000000014</c:v>
                </c:pt>
                <c:pt idx="374">
                  <c:v>44.927000000000021</c:v>
                </c:pt>
                <c:pt idx="375">
                  <c:v>34.937999999999988</c:v>
                </c:pt>
                <c:pt idx="376">
                  <c:v>65.440000000000055</c:v>
                </c:pt>
                <c:pt idx="377">
                  <c:v>52.545999999999992</c:v>
                </c:pt>
                <c:pt idx="378">
                  <c:v>78.100999999999999</c:v>
                </c:pt>
                <c:pt idx="379">
                  <c:v>36.81699999999995</c:v>
                </c:pt>
                <c:pt idx="380">
                  <c:v>17.579000000000008</c:v>
                </c:pt>
                <c:pt idx="381">
                  <c:v>11.308999999999969</c:v>
                </c:pt>
                <c:pt idx="382">
                  <c:v>-2.1630000000000109</c:v>
                </c:pt>
                <c:pt idx="383">
                  <c:v>7.7529999999999859</c:v>
                </c:pt>
                <c:pt idx="384">
                  <c:v>21.146999999999991</c:v>
                </c:pt>
                <c:pt idx="385">
                  <c:v>23.731999999999971</c:v>
                </c:pt>
                <c:pt idx="386">
                  <c:v>19.634999999999991</c:v>
                </c:pt>
                <c:pt idx="387">
                  <c:v>23.536999999999978</c:v>
                </c:pt>
                <c:pt idx="388">
                  <c:v>19.57099999999997</c:v>
                </c:pt>
                <c:pt idx="389">
                  <c:v>22.732000000000028</c:v>
                </c:pt>
                <c:pt idx="390">
                  <c:v>24.41900000000004</c:v>
                </c:pt>
                <c:pt idx="391">
                  <c:v>21.363999999999976</c:v>
                </c:pt>
                <c:pt idx="392">
                  <c:v>27.59499999999997</c:v>
                </c:pt>
                <c:pt idx="393">
                  <c:v>28.711999999999989</c:v>
                </c:pt>
                <c:pt idx="394">
                  <c:v>38.242000000000019</c:v>
                </c:pt>
                <c:pt idx="395">
                  <c:v>31.827999999999975</c:v>
                </c:pt>
                <c:pt idx="396">
                  <c:v>5.6240000000000236</c:v>
                </c:pt>
                <c:pt idx="397">
                  <c:v>-2.4029999999999632</c:v>
                </c:pt>
                <c:pt idx="398">
                  <c:v>4.3299999999999841</c:v>
                </c:pt>
                <c:pt idx="399">
                  <c:v>-4.4479999999999791</c:v>
                </c:pt>
                <c:pt idx="400">
                  <c:v>-0.69099999999997408</c:v>
                </c:pt>
                <c:pt idx="401">
                  <c:v>2.26400000000001</c:v>
                </c:pt>
                <c:pt idx="402">
                  <c:v>31.105000000000018</c:v>
                </c:pt>
                <c:pt idx="403">
                  <c:v>2.7970000000000255</c:v>
                </c:pt>
                <c:pt idx="404">
                  <c:v>7.7239999999999895</c:v>
                </c:pt>
                <c:pt idx="405">
                  <c:v>9.5289999999999964</c:v>
                </c:pt>
                <c:pt idx="406">
                  <c:v>17.035000000000025</c:v>
                </c:pt>
                <c:pt idx="407">
                  <c:v>25.469000000000051</c:v>
                </c:pt>
                <c:pt idx="408">
                  <c:v>14.113</c:v>
                </c:pt>
                <c:pt idx="409">
                  <c:v>13.894999999999982</c:v>
                </c:pt>
                <c:pt idx="410">
                  <c:v>25.029999999999973</c:v>
                </c:pt>
                <c:pt idx="411">
                  <c:v>-6.8829999999999814</c:v>
                </c:pt>
                <c:pt idx="412">
                  <c:v>13.188999999999965</c:v>
                </c:pt>
                <c:pt idx="413">
                  <c:v>20.730999999999995</c:v>
                </c:pt>
                <c:pt idx="414">
                  <c:v>14.564000000000021</c:v>
                </c:pt>
                <c:pt idx="415">
                  <c:v>23.727000000000032</c:v>
                </c:pt>
                <c:pt idx="416">
                  <c:v>27.988999999999976</c:v>
                </c:pt>
                <c:pt idx="417">
                  <c:v>13.733000000000004</c:v>
                </c:pt>
                <c:pt idx="418">
                  <c:v>31.451000000000022</c:v>
                </c:pt>
                <c:pt idx="419">
                  <c:v>48.935999999999979</c:v>
                </c:pt>
                <c:pt idx="420">
                  <c:v>51.358000000000004</c:v>
                </c:pt>
                <c:pt idx="421">
                  <c:v>44.448000000000036</c:v>
                </c:pt>
                <c:pt idx="422">
                  <c:v>47.492999999999995</c:v>
                </c:pt>
                <c:pt idx="423">
                  <c:v>52.07000000000005</c:v>
                </c:pt>
                <c:pt idx="424">
                  <c:v>57.496000000000038</c:v>
                </c:pt>
                <c:pt idx="425">
                  <c:v>45.521000000000015</c:v>
                </c:pt>
                <c:pt idx="426">
                  <c:v>52.894000000000005</c:v>
                </c:pt>
                <c:pt idx="427">
                  <c:v>68.562000000000012</c:v>
                </c:pt>
                <c:pt idx="428">
                  <c:v>24.033999999999992</c:v>
                </c:pt>
                <c:pt idx="429">
                  <c:v>36.789000000000044</c:v>
                </c:pt>
                <c:pt idx="430">
                  <c:v>33.255999999999972</c:v>
                </c:pt>
                <c:pt idx="431">
                  <c:v>45.673000000000002</c:v>
                </c:pt>
                <c:pt idx="432">
                  <c:v>57.69500000000005</c:v>
                </c:pt>
                <c:pt idx="433">
                  <c:v>46.120000000000005</c:v>
                </c:pt>
                <c:pt idx="434">
                  <c:v>59.624000000000024</c:v>
                </c:pt>
                <c:pt idx="435">
                  <c:v>65.430999999999983</c:v>
                </c:pt>
                <c:pt idx="436">
                  <c:v>61.339999999999975</c:v>
                </c:pt>
                <c:pt idx="437">
                  <c:v>64.550000000000011</c:v>
                </c:pt>
                <c:pt idx="438">
                  <c:v>68.434000000000026</c:v>
                </c:pt>
                <c:pt idx="439">
                  <c:v>57.964999999999975</c:v>
                </c:pt>
                <c:pt idx="440">
                  <c:v>72.65500000000003</c:v>
                </c:pt>
                <c:pt idx="441">
                  <c:v>69.919999999999987</c:v>
                </c:pt>
                <c:pt idx="442">
                  <c:v>67.310000000000031</c:v>
                </c:pt>
                <c:pt idx="443">
                  <c:v>73.50200000000001</c:v>
                </c:pt>
                <c:pt idx="444">
                  <c:v>77.30400000000003</c:v>
                </c:pt>
                <c:pt idx="445">
                  <c:v>82.161000000000001</c:v>
                </c:pt>
                <c:pt idx="446">
                  <c:v>76.256</c:v>
                </c:pt>
                <c:pt idx="447">
                  <c:v>84.806000000000012</c:v>
                </c:pt>
                <c:pt idx="448">
                  <c:v>75.548000000000002</c:v>
                </c:pt>
                <c:pt idx="449">
                  <c:v>83.228999999999985</c:v>
                </c:pt>
                <c:pt idx="450">
                  <c:v>82.86099999999999</c:v>
                </c:pt>
                <c:pt idx="451">
                  <c:v>76.53</c:v>
                </c:pt>
                <c:pt idx="452">
                  <c:v>81.585000000000008</c:v>
                </c:pt>
                <c:pt idx="453">
                  <c:v>85.887</c:v>
                </c:pt>
                <c:pt idx="454">
                  <c:v>84.162999999999982</c:v>
                </c:pt>
                <c:pt idx="455">
                  <c:v>85.546999999999997</c:v>
                </c:pt>
                <c:pt idx="456">
                  <c:v>87.824000000000012</c:v>
                </c:pt>
                <c:pt idx="457">
                  <c:v>85.344999999999999</c:v>
                </c:pt>
                <c:pt idx="458">
                  <c:v>86.828999999999979</c:v>
                </c:pt>
                <c:pt idx="459">
                  <c:v>84.40500000000003</c:v>
                </c:pt>
                <c:pt idx="460">
                  <c:v>80.617000000000019</c:v>
                </c:pt>
                <c:pt idx="461">
                  <c:v>89.02800000000002</c:v>
                </c:pt>
                <c:pt idx="462">
                  <c:v>93.936000000000007</c:v>
                </c:pt>
                <c:pt idx="463">
                  <c:v>87.780999999999977</c:v>
                </c:pt>
                <c:pt idx="464">
                  <c:v>71.302999999999997</c:v>
                </c:pt>
                <c:pt idx="465">
                  <c:v>71.519000000000005</c:v>
                </c:pt>
                <c:pt idx="466">
                  <c:v>72.896000000000015</c:v>
                </c:pt>
                <c:pt idx="467">
                  <c:v>69.449999999999989</c:v>
                </c:pt>
                <c:pt idx="468">
                  <c:v>67.911000000000001</c:v>
                </c:pt>
                <c:pt idx="469">
                  <c:v>69.230000000000018</c:v>
                </c:pt>
                <c:pt idx="470">
                  <c:v>75.391999999999967</c:v>
                </c:pt>
                <c:pt idx="471">
                  <c:v>77.081000000000017</c:v>
                </c:pt>
                <c:pt idx="472">
                  <c:v>79.509000000000015</c:v>
                </c:pt>
                <c:pt idx="473">
                  <c:v>77.652000000000015</c:v>
                </c:pt>
                <c:pt idx="474">
                  <c:v>74.279999999999973</c:v>
                </c:pt>
                <c:pt idx="475">
                  <c:v>78.566999999999979</c:v>
                </c:pt>
                <c:pt idx="476">
                  <c:v>85.125</c:v>
                </c:pt>
                <c:pt idx="477">
                  <c:v>76.326000000000022</c:v>
                </c:pt>
                <c:pt idx="478">
                  <c:v>75.848000000000013</c:v>
                </c:pt>
                <c:pt idx="479">
                  <c:v>77.574000000000012</c:v>
                </c:pt>
                <c:pt idx="480">
                  <c:v>72.942000000000007</c:v>
                </c:pt>
                <c:pt idx="481">
                  <c:v>81.882000000000005</c:v>
                </c:pt>
                <c:pt idx="482">
                  <c:v>78.16500000000002</c:v>
                </c:pt>
                <c:pt idx="483">
                  <c:v>74.031000000000006</c:v>
                </c:pt>
                <c:pt idx="484">
                  <c:v>79.204999999999984</c:v>
                </c:pt>
                <c:pt idx="485">
                  <c:v>80.192000000000036</c:v>
                </c:pt>
                <c:pt idx="486">
                  <c:v>86.199999999999989</c:v>
                </c:pt>
                <c:pt idx="487">
                  <c:v>82.038000000000011</c:v>
                </c:pt>
                <c:pt idx="488">
                  <c:v>81.487000000000023</c:v>
                </c:pt>
                <c:pt idx="489">
                  <c:v>78.007000000000005</c:v>
                </c:pt>
                <c:pt idx="490">
                  <c:v>88.704999999999984</c:v>
                </c:pt>
                <c:pt idx="491">
                  <c:v>87.544999999999987</c:v>
                </c:pt>
                <c:pt idx="492">
                  <c:v>82.463000000000022</c:v>
                </c:pt>
                <c:pt idx="493">
                  <c:v>87.820999999999998</c:v>
                </c:pt>
                <c:pt idx="494">
                  <c:v>110.00999999999999</c:v>
                </c:pt>
                <c:pt idx="495">
                  <c:v>88.649000000000001</c:v>
                </c:pt>
                <c:pt idx="496">
                  <c:v>88.543000000000035</c:v>
                </c:pt>
                <c:pt idx="497">
                  <c:v>87.322000000000031</c:v>
                </c:pt>
                <c:pt idx="498">
                  <c:v>87.006000000000029</c:v>
                </c:pt>
                <c:pt idx="499">
                  <c:v>89.492999999999995</c:v>
                </c:pt>
                <c:pt idx="500">
                  <c:v>91.60899999999998</c:v>
                </c:pt>
                <c:pt idx="501">
                  <c:v>87.060999999999979</c:v>
                </c:pt>
                <c:pt idx="502">
                  <c:v>90.577999999999975</c:v>
                </c:pt>
                <c:pt idx="503">
                  <c:v>91.211999999999989</c:v>
                </c:pt>
                <c:pt idx="504">
                  <c:v>93.106999999999999</c:v>
                </c:pt>
                <c:pt idx="505">
                  <c:v>75.736000000000018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05-4B1B-94F7-2491877F4C8D}"/>
            </c:ext>
          </c:extLst>
        </c:ser>
        <c:ser>
          <c:idx val="7"/>
          <c:order val="7"/>
          <c:tx>
            <c:strRef>
              <c:f>vw!$C$58</c:f>
              <c:strCache>
                <c:ptCount val="1"/>
                <c:pt idx="0">
                  <c:v>VW 3 1/2 PERP nc-30-VW 3 3/4 PERP nc-21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vw!$F$58:$SQ$58</c:f>
              <c:numCache>
                <c:formatCode>0</c:formatCode>
                <c:ptCount val="506"/>
                <c:pt idx="0">
                  <c:v>171.01799999999997</c:v>
                </c:pt>
                <c:pt idx="1">
                  <c:v>169.435</c:v>
                </c:pt>
                <c:pt idx="2">
                  <c:v>151.22599999999997</c:v>
                </c:pt>
                <c:pt idx="3">
                  <c:v>140.67899999999997</c:v>
                </c:pt>
                <c:pt idx="4">
                  <c:v>119.89500000000004</c:v>
                </c:pt>
                <c:pt idx="5">
                  <c:v>115.10500000000002</c:v>
                </c:pt>
                <c:pt idx="6">
                  <c:v>109.197</c:v>
                </c:pt>
                <c:pt idx="7">
                  <c:v>104.36399999999998</c:v>
                </c:pt>
                <c:pt idx="8">
                  <c:v>124.02699999999999</c:v>
                </c:pt>
                <c:pt idx="9">
                  <c:v>99.298000000000002</c:v>
                </c:pt>
                <c:pt idx="10">
                  <c:v>127.00300000000001</c:v>
                </c:pt>
                <c:pt idx="11">
                  <c:v>123.63200000000003</c:v>
                </c:pt>
                <c:pt idx="12">
                  <c:v>134.86700000000002</c:v>
                </c:pt>
                <c:pt idx="13">
                  <c:v>160.161</c:v>
                </c:pt>
                <c:pt idx="14">
                  <c:v>133.53200000000001</c:v>
                </c:pt>
                <c:pt idx="15">
                  <c:v>142.84399999999999</c:v>
                </c:pt>
                <c:pt idx="16">
                  <c:v>101.31299999999999</c:v>
                </c:pt>
                <c:pt idx="17">
                  <c:v>112.255</c:v>
                </c:pt>
                <c:pt idx="18">
                  <c:v>-1.1519999999999868</c:v>
                </c:pt>
                <c:pt idx="19">
                  <c:v>118.63199999999998</c:v>
                </c:pt>
                <c:pt idx="20">
                  <c:v>127.798</c:v>
                </c:pt>
                <c:pt idx="21">
                  <c:v>36.103000000000009</c:v>
                </c:pt>
                <c:pt idx="22">
                  <c:v>-3.1159999999999854</c:v>
                </c:pt>
                <c:pt idx="23">
                  <c:v>-73.349000000000046</c:v>
                </c:pt>
                <c:pt idx="24">
                  <c:v>-78.08299999999997</c:v>
                </c:pt>
                <c:pt idx="25">
                  <c:v>-78.206999999999994</c:v>
                </c:pt>
                <c:pt idx="26">
                  <c:v>-65.339999999999975</c:v>
                </c:pt>
                <c:pt idx="27">
                  <c:v>-43.716999999999985</c:v>
                </c:pt>
                <c:pt idx="28">
                  <c:v>-56.652999999999963</c:v>
                </c:pt>
                <c:pt idx="29">
                  <c:v>-120.77100000000002</c:v>
                </c:pt>
                <c:pt idx="30">
                  <c:v>-111.26900000000001</c:v>
                </c:pt>
                <c:pt idx="31">
                  <c:v>-108.01599999999996</c:v>
                </c:pt>
                <c:pt idx="32">
                  <c:v>-115.79699999999997</c:v>
                </c:pt>
                <c:pt idx="33">
                  <c:v>-134.27200000000005</c:v>
                </c:pt>
                <c:pt idx="34">
                  <c:v>-174.255</c:v>
                </c:pt>
                <c:pt idx="35">
                  <c:v>-209.53000000000003</c:v>
                </c:pt>
                <c:pt idx="36">
                  <c:v>-210.12099999999998</c:v>
                </c:pt>
                <c:pt idx="37">
                  <c:v>-189.24999999999994</c:v>
                </c:pt>
                <c:pt idx="38">
                  <c:v>-154.01699999999994</c:v>
                </c:pt>
                <c:pt idx="39">
                  <c:v>-153.73399999999998</c:v>
                </c:pt>
                <c:pt idx="40">
                  <c:v>-188.13499999999999</c:v>
                </c:pt>
                <c:pt idx="41">
                  <c:v>-164.93299999999999</c:v>
                </c:pt>
                <c:pt idx="42">
                  <c:v>-164.29399999999998</c:v>
                </c:pt>
                <c:pt idx="43">
                  <c:v>-177.25800000000004</c:v>
                </c:pt>
                <c:pt idx="44">
                  <c:v>-203.988</c:v>
                </c:pt>
                <c:pt idx="45">
                  <c:v>-120.68199999999996</c:v>
                </c:pt>
                <c:pt idx="46">
                  <c:v>-97.671000000000049</c:v>
                </c:pt>
                <c:pt idx="47">
                  <c:v>-52.615000000000009</c:v>
                </c:pt>
                <c:pt idx="48">
                  <c:v>-11.298999999999978</c:v>
                </c:pt>
                <c:pt idx="49">
                  <c:v>-58.714999999999975</c:v>
                </c:pt>
                <c:pt idx="50">
                  <c:v>-73.474999999999966</c:v>
                </c:pt>
                <c:pt idx="51">
                  <c:v>-157.17599999999999</c:v>
                </c:pt>
                <c:pt idx="52">
                  <c:v>-167.00400000000002</c:v>
                </c:pt>
                <c:pt idx="53">
                  <c:v>-117.24000000000001</c:v>
                </c:pt>
                <c:pt idx="54">
                  <c:v>-37.992999999999995</c:v>
                </c:pt>
                <c:pt idx="55">
                  <c:v>-35.581000000000017</c:v>
                </c:pt>
                <c:pt idx="56">
                  <c:v>38.183999999999969</c:v>
                </c:pt>
                <c:pt idx="57">
                  <c:v>123.20600000000002</c:v>
                </c:pt>
                <c:pt idx="58">
                  <c:v>53.938999999999965</c:v>
                </c:pt>
                <c:pt idx="59">
                  <c:v>-113.03800000000001</c:v>
                </c:pt>
                <c:pt idx="60">
                  <c:v>-145.88600000000008</c:v>
                </c:pt>
                <c:pt idx="61">
                  <c:v>-228.21299999999997</c:v>
                </c:pt>
                <c:pt idx="62">
                  <c:v>-242.59900000000005</c:v>
                </c:pt>
                <c:pt idx="63">
                  <c:v>-221.24800000000005</c:v>
                </c:pt>
                <c:pt idx="64">
                  <c:v>-191.78800000000001</c:v>
                </c:pt>
                <c:pt idx="65">
                  <c:v>-161.27799999999991</c:v>
                </c:pt>
                <c:pt idx="66">
                  <c:v>-213.90200000000004</c:v>
                </c:pt>
                <c:pt idx="67">
                  <c:v>-76.62299999999999</c:v>
                </c:pt>
                <c:pt idx="68">
                  <c:v>-15.790999999999997</c:v>
                </c:pt>
                <c:pt idx="69">
                  <c:v>120.94999999999999</c:v>
                </c:pt>
                <c:pt idx="70">
                  <c:v>-65.404999999999973</c:v>
                </c:pt>
                <c:pt idx="71">
                  <c:v>-107.17599999999993</c:v>
                </c:pt>
                <c:pt idx="72">
                  <c:v>44.330000000000041</c:v>
                </c:pt>
                <c:pt idx="73">
                  <c:v>-125.60599999999999</c:v>
                </c:pt>
                <c:pt idx="74">
                  <c:v>-191.30500000000006</c:v>
                </c:pt>
                <c:pt idx="75">
                  <c:v>-87.975000000000023</c:v>
                </c:pt>
                <c:pt idx="76">
                  <c:v>-19.057999999999993</c:v>
                </c:pt>
                <c:pt idx="77">
                  <c:v>69.370999999999981</c:v>
                </c:pt>
                <c:pt idx="78">
                  <c:v>7.6270000000000095</c:v>
                </c:pt>
                <c:pt idx="79">
                  <c:v>159.30799999999999</c:v>
                </c:pt>
                <c:pt idx="80">
                  <c:v>185.49599999999998</c:v>
                </c:pt>
                <c:pt idx="81">
                  <c:v>130.01599999999999</c:v>
                </c:pt>
                <c:pt idx="82">
                  <c:v>194.11200000000002</c:v>
                </c:pt>
                <c:pt idx="83">
                  <c:v>208.25899999999999</c:v>
                </c:pt>
                <c:pt idx="84">
                  <c:v>232.61899999999997</c:v>
                </c:pt>
                <c:pt idx="85">
                  <c:v>247.57900000000001</c:v>
                </c:pt>
                <c:pt idx="86">
                  <c:v>197.87700000000004</c:v>
                </c:pt>
                <c:pt idx="87">
                  <c:v>159.16400000000002</c:v>
                </c:pt>
                <c:pt idx="88">
                  <c:v>206.97699999999998</c:v>
                </c:pt>
                <c:pt idx="89">
                  <c:v>215.197</c:v>
                </c:pt>
                <c:pt idx="90">
                  <c:v>215.05200000000002</c:v>
                </c:pt>
                <c:pt idx="91">
                  <c:v>208.488</c:v>
                </c:pt>
                <c:pt idx="92">
                  <c:v>215.10199999999998</c:v>
                </c:pt>
                <c:pt idx="93">
                  <c:v>210.80799999999999</c:v>
                </c:pt>
                <c:pt idx="94">
                  <c:v>213.655</c:v>
                </c:pt>
                <c:pt idx="95">
                  <c:v>208.44199999999998</c:v>
                </c:pt>
                <c:pt idx="96">
                  <c:v>208.95999999999998</c:v>
                </c:pt>
                <c:pt idx="97">
                  <c:v>207.71900000000002</c:v>
                </c:pt>
                <c:pt idx="98">
                  <c:v>205.822</c:v>
                </c:pt>
                <c:pt idx="99">
                  <c:v>207.899</c:v>
                </c:pt>
                <c:pt idx="100">
                  <c:v>209.45499999999998</c:v>
                </c:pt>
                <c:pt idx="101">
                  <c:v>201.74700000000001</c:v>
                </c:pt>
                <c:pt idx="102">
                  <c:v>200.72000000000003</c:v>
                </c:pt>
                <c:pt idx="103">
                  <c:v>204.11800000000002</c:v>
                </c:pt>
                <c:pt idx="104">
                  <c:v>208.88</c:v>
                </c:pt>
                <c:pt idx="105">
                  <c:v>211.94499999999999</c:v>
                </c:pt>
                <c:pt idx="106">
                  <c:v>201.285</c:v>
                </c:pt>
                <c:pt idx="107">
                  <c:v>200.23599999999999</c:v>
                </c:pt>
                <c:pt idx="108">
                  <c:v>192.21100000000001</c:v>
                </c:pt>
                <c:pt idx="109">
                  <c:v>198.13200000000001</c:v>
                </c:pt>
                <c:pt idx="110">
                  <c:v>197.56799999999998</c:v>
                </c:pt>
                <c:pt idx="111">
                  <c:v>187.19299999999998</c:v>
                </c:pt>
                <c:pt idx="112">
                  <c:v>195.94299999999998</c:v>
                </c:pt>
                <c:pt idx="113">
                  <c:v>192.16199999999998</c:v>
                </c:pt>
                <c:pt idx="114">
                  <c:v>194.69</c:v>
                </c:pt>
                <c:pt idx="115">
                  <c:v>192.99</c:v>
                </c:pt>
                <c:pt idx="116">
                  <c:v>193.44700000000003</c:v>
                </c:pt>
                <c:pt idx="117">
                  <c:v>196.25199999999998</c:v>
                </c:pt>
                <c:pt idx="118">
                  <c:v>192.21000000000004</c:v>
                </c:pt>
                <c:pt idx="119">
                  <c:v>184.46299999999997</c:v>
                </c:pt>
                <c:pt idx="120">
                  <c:v>185.37699999999998</c:v>
                </c:pt>
                <c:pt idx="121">
                  <c:v>189.84900000000002</c:v>
                </c:pt>
                <c:pt idx="122">
                  <c:v>187.88000000000002</c:v>
                </c:pt>
                <c:pt idx="123">
                  <c:v>190.56700000000001</c:v>
                </c:pt>
                <c:pt idx="124">
                  <c:v>190.34399999999999</c:v>
                </c:pt>
                <c:pt idx="125">
                  <c:v>191.47500000000002</c:v>
                </c:pt>
                <c:pt idx="126">
                  <c:v>190.70700000000002</c:v>
                </c:pt>
                <c:pt idx="127">
                  <c:v>190.14799999999997</c:v>
                </c:pt>
                <c:pt idx="128">
                  <c:v>189.78200000000004</c:v>
                </c:pt>
                <c:pt idx="129">
                  <c:v>187.42699999999999</c:v>
                </c:pt>
                <c:pt idx="130">
                  <c:v>190.52799999999996</c:v>
                </c:pt>
                <c:pt idx="131">
                  <c:v>187.791</c:v>
                </c:pt>
                <c:pt idx="132">
                  <c:v>188.62099999999998</c:v>
                </c:pt>
                <c:pt idx="133">
                  <c:v>187.65299999999999</c:v>
                </c:pt>
                <c:pt idx="134">
                  <c:v>186.44299999999998</c:v>
                </c:pt>
                <c:pt idx="135">
                  <c:v>186.93699999999998</c:v>
                </c:pt>
                <c:pt idx="136">
                  <c:v>187.99</c:v>
                </c:pt>
                <c:pt idx="137">
                  <c:v>185.98599999999999</c:v>
                </c:pt>
                <c:pt idx="138">
                  <c:v>188.05700000000002</c:v>
                </c:pt>
                <c:pt idx="139">
                  <c:v>186.87299999999999</c:v>
                </c:pt>
                <c:pt idx="140">
                  <c:v>188.16399999999999</c:v>
                </c:pt>
                <c:pt idx="141">
                  <c:v>186.02100000000002</c:v>
                </c:pt>
                <c:pt idx="142">
                  <c:v>189.27199999999999</c:v>
                </c:pt>
                <c:pt idx="143">
                  <c:v>193.80500000000001</c:v>
                </c:pt>
                <c:pt idx="144">
                  <c:v>195.58800000000002</c:v>
                </c:pt>
                <c:pt idx="145">
                  <c:v>196.23000000000002</c:v>
                </c:pt>
                <c:pt idx="146">
                  <c:v>192.94299999999998</c:v>
                </c:pt>
                <c:pt idx="147">
                  <c:v>186.49500000000003</c:v>
                </c:pt>
                <c:pt idx="148">
                  <c:v>194.99400000000003</c:v>
                </c:pt>
                <c:pt idx="149">
                  <c:v>195.74699999999999</c:v>
                </c:pt>
                <c:pt idx="150">
                  <c:v>193.08600000000001</c:v>
                </c:pt>
                <c:pt idx="151">
                  <c:v>193.43100000000001</c:v>
                </c:pt>
                <c:pt idx="152">
                  <c:v>198.99100000000004</c:v>
                </c:pt>
                <c:pt idx="153">
                  <c:v>204.37599999999998</c:v>
                </c:pt>
                <c:pt idx="154">
                  <c:v>199.96299999999997</c:v>
                </c:pt>
                <c:pt idx="155">
                  <c:v>197.77700000000002</c:v>
                </c:pt>
                <c:pt idx="156">
                  <c:v>194.828</c:v>
                </c:pt>
                <c:pt idx="157">
                  <c:v>198.447</c:v>
                </c:pt>
                <c:pt idx="158">
                  <c:v>198.58000000000004</c:v>
                </c:pt>
                <c:pt idx="159">
                  <c:v>201.03000000000003</c:v>
                </c:pt>
                <c:pt idx="160">
                  <c:v>197.06500000000003</c:v>
                </c:pt>
                <c:pt idx="161">
                  <c:v>188.505</c:v>
                </c:pt>
                <c:pt idx="162">
                  <c:v>192.76500000000001</c:v>
                </c:pt>
                <c:pt idx="163">
                  <c:v>192.82500000000002</c:v>
                </c:pt>
                <c:pt idx="164">
                  <c:v>192.798</c:v>
                </c:pt>
                <c:pt idx="165">
                  <c:v>191.31899999999999</c:v>
                </c:pt>
                <c:pt idx="166">
                  <c:v>188.50200000000001</c:v>
                </c:pt>
                <c:pt idx="167">
                  <c:v>203.154</c:v>
                </c:pt>
                <c:pt idx="168">
                  <c:v>209.261</c:v>
                </c:pt>
                <c:pt idx="169">
                  <c:v>203.75099999999998</c:v>
                </c:pt>
                <c:pt idx="170">
                  <c:v>202.33799999999999</c:v>
                </c:pt>
                <c:pt idx="171">
                  <c:v>200.95500000000004</c:v>
                </c:pt>
                <c:pt idx="172">
                  <c:v>199.35000000000002</c:v>
                </c:pt>
                <c:pt idx="173">
                  <c:v>209.98999999999998</c:v>
                </c:pt>
                <c:pt idx="174">
                  <c:v>214.774</c:v>
                </c:pt>
                <c:pt idx="175">
                  <c:v>215.02900000000002</c:v>
                </c:pt>
                <c:pt idx="176">
                  <c:v>212.53800000000001</c:v>
                </c:pt>
                <c:pt idx="177">
                  <c:v>210.43900000000002</c:v>
                </c:pt>
                <c:pt idx="178">
                  <c:v>216.81599999999997</c:v>
                </c:pt>
                <c:pt idx="179">
                  <c:v>211.65600000000001</c:v>
                </c:pt>
                <c:pt idx="180">
                  <c:v>210.91300000000001</c:v>
                </c:pt>
                <c:pt idx="181">
                  <c:v>208.44200000000001</c:v>
                </c:pt>
                <c:pt idx="182">
                  <c:v>208.60500000000002</c:v>
                </c:pt>
                <c:pt idx="183">
                  <c:v>203.083</c:v>
                </c:pt>
                <c:pt idx="184">
                  <c:v>210.27900000000002</c:v>
                </c:pt>
                <c:pt idx="185">
                  <c:v>205.67100000000002</c:v>
                </c:pt>
                <c:pt idx="186">
                  <c:v>206.26599999999996</c:v>
                </c:pt>
                <c:pt idx="187">
                  <c:v>200.36800000000002</c:v>
                </c:pt>
                <c:pt idx="188">
                  <c:v>203.941</c:v>
                </c:pt>
                <c:pt idx="189">
                  <c:v>205.16400000000002</c:v>
                </c:pt>
                <c:pt idx="190">
                  <c:v>198.999</c:v>
                </c:pt>
                <c:pt idx="191">
                  <c:v>199.03299999999996</c:v>
                </c:pt>
                <c:pt idx="192">
                  <c:v>209.67399999999998</c:v>
                </c:pt>
                <c:pt idx="193">
                  <c:v>206.33700000000002</c:v>
                </c:pt>
                <c:pt idx="194">
                  <c:v>208.60400000000001</c:v>
                </c:pt>
                <c:pt idx="195">
                  <c:v>203.94199999999998</c:v>
                </c:pt>
                <c:pt idx="196">
                  <c:v>200.74299999999999</c:v>
                </c:pt>
                <c:pt idx="197">
                  <c:v>206.20299999999997</c:v>
                </c:pt>
                <c:pt idx="198">
                  <c:v>200.23100000000002</c:v>
                </c:pt>
                <c:pt idx="199">
                  <c:v>210.34099999999998</c:v>
                </c:pt>
                <c:pt idx="200">
                  <c:v>195.87800000000001</c:v>
                </c:pt>
                <c:pt idx="201">
                  <c:v>192.77200000000002</c:v>
                </c:pt>
                <c:pt idx="202">
                  <c:v>203.56399999999996</c:v>
                </c:pt>
                <c:pt idx="203">
                  <c:v>209.01100000000002</c:v>
                </c:pt>
                <c:pt idx="204">
                  <c:v>216.13300000000001</c:v>
                </c:pt>
                <c:pt idx="205">
                  <c:v>247.64400000000001</c:v>
                </c:pt>
                <c:pt idx="206">
                  <c:v>203.61200000000002</c:v>
                </c:pt>
                <c:pt idx="207">
                  <c:v>209.066</c:v>
                </c:pt>
                <c:pt idx="208">
                  <c:v>215.78500000000003</c:v>
                </c:pt>
                <c:pt idx="209">
                  <c:v>209.34900000000002</c:v>
                </c:pt>
                <c:pt idx="210">
                  <c:v>227.00599999999997</c:v>
                </c:pt>
                <c:pt idx="211">
                  <c:v>222.59000000000003</c:v>
                </c:pt>
                <c:pt idx="212">
                  <c:v>214.53100000000001</c:v>
                </c:pt>
                <c:pt idx="213">
                  <c:v>221.50700000000001</c:v>
                </c:pt>
                <c:pt idx="214">
                  <c:v>222.06900000000002</c:v>
                </c:pt>
                <c:pt idx="215">
                  <c:v>228.13300000000001</c:v>
                </c:pt>
                <c:pt idx="216">
                  <c:v>219.86500000000001</c:v>
                </c:pt>
                <c:pt idx="217">
                  <c:v>217.32599999999996</c:v>
                </c:pt>
                <c:pt idx="218">
                  <c:v>217.90500000000003</c:v>
                </c:pt>
                <c:pt idx="219">
                  <c:v>219.38200000000001</c:v>
                </c:pt>
                <c:pt idx="220">
                  <c:v>232.58199999999999</c:v>
                </c:pt>
                <c:pt idx="221">
                  <c:v>230.178</c:v>
                </c:pt>
                <c:pt idx="222">
                  <c:v>225.85400000000001</c:v>
                </c:pt>
                <c:pt idx="223">
                  <c:v>235.92</c:v>
                </c:pt>
                <c:pt idx="224">
                  <c:v>225.15100000000001</c:v>
                </c:pt>
                <c:pt idx="225">
                  <c:v>210.13000000000002</c:v>
                </c:pt>
                <c:pt idx="226">
                  <c:v>212.67900000000003</c:v>
                </c:pt>
                <c:pt idx="227">
                  <c:v>211.16499999999996</c:v>
                </c:pt>
                <c:pt idx="228">
                  <c:v>220.83500000000001</c:v>
                </c:pt>
                <c:pt idx="229">
                  <c:v>220.54200000000003</c:v>
                </c:pt>
                <c:pt idx="230">
                  <c:v>235.81299999999999</c:v>
                </c:pt>
                <c:pt idx="231">
                  <c:v>226.13799999999998</c:v>
                </c:pt>
                <c:pt idx="232">
                  <c:v>226.79900000000001</c:v>
                </c:pt>
                <c:pt idx="233">
                  <c:v>196.44200000000001</c:v>
                </c:pt>
                <c:pt idx="234">
                  <c:v>205.03300000000002</c:v>
                </c:pt>
                <c:pt idx="235">
                  <c:v>211.34399999999999</c:v>
                </c:pt>
                <c:pt idx="236">
                  <c:v>210.23600000000002</c:v>
                </c:pt>
                <c:pt idx="237">
                  <c:v>196.625</c:v>
                </c:pt>
                <c:pt idx="238">
                  <c:v>215.23099999999999</c:v>
                </c:pt>
                <c:pt idx="239">
                  <c:v>213.55199999999999</c:v>
                </c:pt>
                <c:pt idx="240">
                  <c:v>224.93899999999999</c:v>
                </c:pt>
                <c:pt idx="241">
                  <c:v>218.44299999999998</c:v>
                </c:pt>
                <c:pt idx="242">
                  <c:v>205.36500000000001</c:v>
                </c:pt>
                <c:pt idx="243">
                  <c:v>194.82099999999997</c:v>
                </c:pt>
                <c:pt idx="244">
                  <c:v>196.60099999999997</c:v>
                </c:pt>
                <c:pt idx="245">
                  <c:v>177.161</c:v>
                </c:pt>
                <c:pt idx="246">
                  <c:v>180.964</c:v>
                </c:pt>
                <c:pt idx="247">
                  <c:v>192.64100000000002</c:v>
                </c:pt>
                <c:pt idx="248">
                  <c:v>188.93499999999997</c:v>
                </c:pt>
                <c:pt idx="249">
                  <c:v>189.482</c:v>
                </c:pt>
                <c:pt idx="250">
                  <c:v>200.30100000000002</c:v>
                </c:pt>
                <c:pt idx="251">
                  <c:v>193.988</c:v>
                </c:pt>
                <c:pt idx="252">
                  <c:v>178.91799999999998</c:v>
                </c:pt>
                <c:pt idx="253">
                  <c:v>171.23</c:v>
                </c:pt>
                <c:pt idx="254">
                  <c:v>187.63900000000001</c:v>
                </c:pt>
                <c:pt idx="255">
                  <c:v>194.71699999999998</c:v>
                </c:pt>
                <c:pt idx="256">
                  <c:v>187.86299999999997</c:v>
                </c:pt>
                <c:pt idx="257">
                  <c:v>182.47899999999998</c:v>
                </c:pt>
                <c:pt idx="258">
                  <c:v>195.36999999999998</c:v>
                </c:pt>
                <c:pt idx="259">
                  <c:v>192.29899999999998</c:v>
                </c:pt>
                <c:pt idx="260">
                  <c:v>191.18700000000001</c:v>
                </c:pt>
                <c:pt idx="261">
                  <c:v>190.52400000000003</c:v>
                </c:pt>
                <c:pt idx="262">
                  <c:v>187.08900000000003</c:v>
                </c:pt>
                <c:pt idx="263">
                  <c:v>187.04000000000002</c:v>
                </c:pt>
                <c:pt idx="264">
                  <c:v>186.40899999999999</c:v>
                </c:pt>
                <c:pt idx="265">
                  <c:v>194.59799999999998</c:v>
                </c:pt>
                <c:pt idx="266">
                  <c:v>200.44300000000004</c:v>
                </c:pt>
                <c:pt idx="267">
                  <c:v>202.22</c:v>
                </c:pt>
                <c:pt idx="268">
                  <c:v>192.41699999999997</c:v>
                </c:pt>
                <c:pt idx="269">
                  <c:v>188.85199999999998</c:v>
                </c:pt>
                <c:pt idx="270">
                  <c:v>189.07700000000003</c:v>
                </c:pt>
                <c:pt idx="271">
                  <c:v>185.023</c:v>
                </c:pt>
                <c:pt idx="272">
                  <c:v>213.07400000000001</c:v>
                </c:pt>
                <c:pt idx="273">
                  <c:v>215.82400000000001</c:v>
                </c:pt>
                <c:pt idx="274">
                  <c:v>207.37699999999998</c:v>
                </c:pt>
                <c:pt idx="275">
                  <c:v>212.40900000000002</c:v>
                </c:pt>
                <c:pt idx="276">
                  <c:v>207.82200000000003</c:v>
                </c:pt>
                <c:pt idx="277">
                  <c:v>201.11700000000002</c:v>
                </c:pt>
                <c:pt idx="278">
                  <c:v>178.92800000000003</c:v>
                </c:pt>
                <c:pt idx="279">
                  <c:v>176.88000000000002</c:v>
                </c:pt>
                <c:pt idx="280">
                  <c:v>188.08</c:v>
                </c:pt>
                <c:pt idx="281">
                  <c:v>177.69500000000002</c:v>
                </c:pt>
                <c:pt idx="282">
                  <c:v>180.69200000000004</c:v>
                </c:pt>
                <c:pt idx="283">
                  <c:v>169.65500000000003</c:v>
                </c:pt>
                <c:pt idx="284">
                  <c:v>171.7</c:v>
                </c:pt>
                <c:pt idx="285">
                  <c:v>160.57299999999998</c:v>
                </c:pt>
                <c:pt idx="286">
                  <c:v>169.45699999999999</c:v>
                </c:pt>
                <c:pt idx="287">
                  <c:v>175.15199999999999</c:v>
                </c:pt>
                <c:pt idx="288">
                  <c:v>181.59</c:v>
                </c:pt>
                <c:pt idx="289">
                  <c:v>179.27199999999999</c:v>
                </c:pt>
                <c:pt idx="290">
                  <c:v>187.82600000000002</c:v>
                </c:pt>
                <c:pt idx="291">
                  <c:v>172.46299999999997</c:v>
                </c:pt>
                <c:pt idx="292">
                  <c:v>159.19400000000002</c:v>
                </c:pt>
                <c:pt idx="293">
                  <c:v>146.82499999999996</c:v>
                </c:pt>
                <c:pt idx="294">
                  <c:v>161.17900000000003</c:v>
                </c:pt>
                <c:pt idx="295">
                  <c:v>142.70099999999999</c:v>
                </c:pt>
                <c:pt idx="296">
                  <c:v>143.386</c:v>
                </c:pt>
                <c:pt idx="297">
                  <c:v>152.46799999999999</c:v>
                </c:pt>
                <c:pt idx="298">
                  <c:v>171.554</c:v>
                </c:pt>
                <c:pt idx="299">
                  <c:v>173.57800000000003</c:v>
                </c:pt>
                <c:pt idx="300">
                  <c:v>184.71000000000004</c:v>
                </c:pt>
                <c:pt idx="301">
                  <c:v>175.65700000000001</c:v>
                </c:pt>
                <c:pt idx="302">
                  <c:v>173.41799999999998</c:v>
                </c:pt>
                <c:pt idx="303">
                  <c:v>169.80599999999998</c:v>
                </c:pt>
                <c:pt idx="304">
                  <c:v>154.16299999999998</c:v>
                </c:pt>
                <c:pt idx="305">
                  <c:v>171.34200000000001</c:v>
                </c:pt>
                <c:pt idx="306">
                  <c:v>171.70199999999997</c:v>
                </c:pt>
                <c:pt idx="307">
                  <c:v>164.78100000000001</c:v>
                </c:pt>
                <c:pt idx="308">
                  <c:v>164.73999999999998</c:v>
                </c:pt>
                <c:pt idx="309">
                  <c:v>175.18499999999997</c:v>
                </c:pt>
                <c:pt idx="310">
                  <c:v>180.10399999999998</c:v>
                </c:pt>
                <c:pt idx="311">
                  <c:v>185.97099999999998</c:v>
                </c:pt>
                <c:pt idx="312">
                  <c:v>170.42099999999996</c:v>
                </c:pt>
                <c:pt idx="313">
                  <c:v>160.346</c:v>
                </c:pt>
                <c:pt idx="314">
                  <c:v>153.773</c:v>
                </c:pt>
                <c:pt idx="315">
                  <c:v>145.59300000000002</c:v>
                </c:pt>
                <c:pt idx="316">
                  <c:v>158.72</c:v>
                </c:pt>
                <c:pt idx="317">
                  <c:v>156.69300000000001</c:v>
                </c:pt>
                <c:pt idx="318">
                  <c:v>164.35600000000002</c:v>
                </c:pt>
                <c:pt idx="319">
                  <c:v>163.38899999999998</c:v>
                </c:pt>
                <c:pt idx="320">
                  <c:v>184.49900000000002</c:v>
                </c:pt>
                <c:pt idx="321">
                  <c:v>168.27099999999999</c:v>
                </c:pt>
                <c:pt idx="322">
                  <c:v>166.65899999999999</c:v>
                </c:pt>
                <c:pt idx="323">
                  <c:v>160.72699999999998</c:v>
                </c:pt>
                <c:pt idx="324">
                  <c:v>158.054</c:v>
                </c:pt>
                <c:pt idx="325">
                  <c:v>140.45200000000003</c:v>
                </c:pt>
                <c:pt idx="326">
                  <c:v>145.602</c:v>
                </c:pt>
                <c:pt idx="327">
                  <c:v>140.98200000000003</c:v>
                </c:pt>
                <c:pt idx="328">
                  <c:v>137.71799999999999</c:v>
                </c:pt>
                <c:pt idx="329">
                  <c:v>167.18899999999999</c:v>
                </c:pt>
                <c:pt idx="330">
                  <c:v>159.703</c:v>
                </c:pt>
                <c:pt idx="331">
                  <c:v>146.65299999999999</c:v>
                </c:pt>
                <c:pt idx="332">
                  <c:v>164.655</c:v>
                </c:pt>
                <c:pt idx="333">
                  <c:v>158.279</c:v>
                </c:pt>
                <c:pt idx="334">
                  <c:v>157.67699999999996</c:v>
                </c:pt>
                <c:pt idx="335">
                  <c:v>144.35899999999998</c:v>
                </c:pt>
                <c:pt idx="336">
                  <c:v>131.58899999999997</c:v>
                </c:pt>
                <c:pt idx="337">
                  <c:v>124.357</c:v>
                </c:pt>
                <c:pt idx="338">
                  <c:v>122.62999999999997</c:v>
                </c:pt>
                <c:pt idx="339">
                  <c:v>127.54300000000001</c:v>
                </c:pt>
                <c:pt idx="340">
                  <c:v>125.56600000000003</c:v>
                </c:pt>
                <c:pt idx="341">
                  <c:v>121.79499999999999</c:v>
                </c:pt>
                <c:pt idx="342">
                  <c:v>137.03100000000001</c:v>
                </c:pt>
                <c:pt idx="343">
                  <c:v>143.94499999999996</c:v>
                </c:pt>
                <c:pt idx="344">
                  <c:v>133.83099999999996</c:v>
                </c:pt>
                <c:pt idx="345">
                  <c:v>119.41699999999997</c:v>
                </c:pt>
                <c:pt idx="346">
                  <c:v>101.79900000000004</c:v>
                </c:pt>
                <c:pt idx="347">
                  <c:v>96.512</c:v>
                </c:pt>
                <c:pt idx="348">
                  <c:v>104.93600000000004</c:v>
                </c:pt>
                <c:pt idx="349">
                  <c:v>107.68899999999996</c:v>
                </c:pt>
                <c:pt idx="350">
                  <c:v>108.93100000000004</c:v>
                </c:pt>
                <c:pt idx="351">
                  <c:v>98.97399999999999</c:v>
                </c:pt>
                <c:pt idx="352">
                  <c:v>102.05900000000003</c:v>
                </c:pt>
                <c:pt idx="353">
                  <c:v>110.28899999999999</c:v>
                </c:pt>
                <c:pt idx="354">
                  <c:v>107.197</c:v>
                </c:pt>
                <c:pt idx="355">
                  <c:v>86.137</c:v>
                </c:pt>
                <c:pt idx="356">
                  <c:v>76.725000000000023</c:v>
                </c:pt>
                <c:pt idx="357">
                  <c:v>77.216999999999985</c:v>
                </c:pt>
                <c:pt idx="358">
                  <c:v>92.44599999999997</c:v>
                </c:pt>
                <c:pt idx="359">
                  <c:v>95.128000000000043</c:v>
                </c:pt>
                <c:pt idx="360">
                  <c:v>86.802999999999997</c:v>
                </c:pt>
                <c:pt idx="361">
                  <c:v>91.545000000000016</c:v>
                </c:pt>
                <c:pt idx="362">
                  <c:v>101.85199999999998</c:v>
                </c:pt>
                <c:pt idx="363">
                  <c:v>87.882000000000005</c:v>
                </c:pt>
                <c:pt idx="364">
                  <c:v>83.081999999999994</c:v>
                </c:pt>
                <c:pt idx="365">
                  <c:v>86.411000000000001</c:v>
                </c:pt>
                <c:pt idx="366">
                  <c:v>92.963999999999999</c:v>
                </c:pt>
                <c:pt idx="367">
                  <c:v>86.776999999999987</c:v>
                </c:pt>
                <c:pt idx="368">
                  <c:v>85.489000000000033</c:v>
                </c:pt>
                <c:pt idx="369">
                  <c:v>83.40300000000002</c:v>
                </c:pt>
                <c:pt idx="370">
                  <c:v>96.296000000000049</c:v>
                </c:pt>
                <c:pt idx="371">
                  <c:v>103.23700000000002</c:v>
                </c:pt>
                <c:pt idx="372">
                  <c:v>84.757000000000005</c:v>
                </c:pt>
                <c:pt idx="373">
                  <c:v>105.44100000000003</c:v>
                </c:pt>
                <c:pt idx="374">
                  <c:v>93.444999999999993</c:v>
                </c:pt>
                <c:pt idx="375">
                  <c:v>78.328000000000031</c:v>
                </c:pt>
                <c:pt idx="376">
                  <c:v>103.07500000000005</c:v>
                </c:pt>
                <c:pt idx="377">
                  <c:v>87.189000000000021</c:v>
                </c:pt>
                <c:pt idx="378">
                  <c:v>114.53900000000004</c:v>
                </c:pt>
                <c:pt idx="379">
                  <c:v>85.889999999999986</c:v>
                </c:pt>
                <c:pt idx="380">
                  <c:v>70.863</c:v>
                </c:pt>
                <c:pt idx="381">
                  <c:v>64.288000000000011</c:v>
                </c:pt>
                <c:pt idx="382">
                  <c:v>47.927000000000021</c:v>
                </c:pt>
                <c:pt idx="383">
                  <c:v>61.014999999999986</c:v>
                </c:pt>
                <c:pt idx="384">
                  <c:v>80.490000000000009</c:v>
                </c:pt>
                <c:pt idx="385">
                  <c:v>77.528999999999996</c:v>
                </c:pt>
                <c:pt idx="386">
                  <c:v>74.865999999999985</c:v>
                </c:pt>
                <c:pt idx="387">
                  <c:v>80.322999999999979</c:v>
                </c:pt>
                <c:pt idx="388">
                  <c:v>78.353000000000009</c:v>
                </c:pt>
                <c:pt idx="389">
                  <c:v>79.523000000000025</c:v>
                </c:pt>
                <c:pt idx="390">
                  <c:v>81.961000000000013</c:v>
                </c:pt>
                <c:pt idx="391">
                  <c:v>81.615000000000009</c:v>
                </c:pt>
                <c:pt idx="392">
                  <c:v>86.863</c:v>
                </c:pt>
                <c:pt idx="393">
                  <c:v>88.610000000000014</c:v>
                </c:pt>
                <c:pt idx="394">
                  <c:v>104.86599999999999</c:v>
                </c:pt>
                <c:pt idx="395">
                  <c:v>93.971000000000004</c:v>
                </c:pt>
                <c:pt idx="396">
                  <c:v>70.408999999999992</c:v>
                </c:pt>
                <c:pt idx="397">
                  <c:v>59.807999999999993</c:v>
                </c:pt>
                <c:pt idx="398">
                  <c:v>70.278999999999996</c:v>
                </c:pt>
                <c:pt idx="399">
                  <c:v>65.662000000000035</c:v>
                </c:pt>
                <c:pt idx="400">
                  <c:v>71.899000000000001</c:v>
                </c:pt>
                <c:pt idx="401">
                  <c:v>84.997000000000014</c:v>
                </c:pt>
                <c:pt idx="402">
                  <c:v>114.89100000000002</c:v>
                </c:pt>
                <c:pt idx="403">
                  <c:v>85.872000000000014</c:v>
                </c:pt>
                <c:pt idx="404">
                  <c:v>91.420000000000016</c:v>
                </c:pt>
                <c:pt idx="405">
                  <c:v>94.876999999999953</c:v>
                </c:pt>
                <c:pt idx="406">
                  <c:v>95.574000000000012</c:v>
                </c:pt>
                <c:pt idx="407">
                  <c:v>103.39400000000001</c:v>
                </c:pt>
                <c:pt idx="408">
                  <c:v>95.982000000000028</c:v>
                </c:pt>
                <c:pt idx="409">
                  <c:v>94.72199999999998</c:v>
                </c:pt>
                <c:pt idx="410">
                  <c:v>104.35199999999998</c:v>
                </c:pt>
                <c:pt idx="411">
                  <c:v>77.821000000000026</c:v>
                </c:pt>
                <c:pt idx="412">
                  <c:v>94.596000000000004</c:v>
                </c:pt>
                <c:pt idx="413">
                  <c:v>98.680999999999983</c:v>
                </c:pt>
                <c:pt idx="414">
                  <c:v>93.776999999999987</c:v>
                </c:pt>
                <c:pt idx="415">
                  <c:v>95.820000000000022</c:v>
                </c:pt>
                <c:pt idx="416">
                  <c:v>98.224999999999994</c:v>
                </c:pt>
                <c:pt idx="417">
                  <c:v>81.699999999999989</c:v>
                </c:pt>
                <c:pt idx="418">
                  <c:v>98.667000000000002</c:v>
                </c:pt>
                <c:pt idx="419">
                  <c:v>114.036</c:v>
                </c:pt>
                <c:pt idx="420">
                  <c:v>111.18300000000002</c:v>
                </c:pt>
                <c:pt idx="421">
                  <c:v>106.82500000000002</c:v>
                </c:pt>
                <c:pt idx="422">
                  <c:v>108.75700000000001</c:v>
                </c:pt>
                <c:pt idx="423">
                  <c:v>115.23800000000003</c:v>
                </c:pt>
                <c:pt idx="424">
                  <c:v>123.00400000000002</c:v>
                </c:pt>
                <c:pt idx="425">
                  <c:v>112.447</c:v>
                </c:pt>
                <c:pt idx="426">
                  <c:v>120.78699999999998</c:v>
                </c:pt>
                <c:pt idx="427">
                  <c:v>124.01600000000002</c:v>
                </c:pt>
                <c:pt idx="428">
                  <c:v>89.729999999999961</c:v>
                </c:pt>
                <c:pt idx="429">
                  <c:v>103.00200000000004</c:v>
                </c:pt>
                <c:pt idx="430">
                  <c:v>99.520999999999987</c:v>
                </c:pt>
                <c:pt idx="431">
                  <c:v>110.785</c:v>
                </c:pt>
                <c:pt idx="432">
                  <c:v>120.30800000000002</c:v>
                </c:pt>
                <c:pt idx="433">
                  <c:v>108.66700000000003</c:v>
                </c:pt>
                <c:pt idx="434">
                  <c:v>117.303</c:v>
                </c:pt>
                <c:pt idx="435">
                  <c:v>119.61399999999998</c:v>
                </c:pt>
                <c:pt idx="436">
                  <c:v>113.66599999999997</c:v>
                </c:pt>
                <c:pt idx="437">
                  <c:v>117.10400000000001</c:v>
                </c:pt>
                <c:pt idx="438">
                  <c:v>120.94200000000001</c:v>
                </c:pt>
                <c:pt idx="439">
                  <c:v>109.67099999999999</c:v>
                </c:pt>
                <c:pt idx="440">
                  <c:v>130.58600000000001</c:v>
                </c:pt>
                <c:pt idx="441">
                  <c:v>129.89899999999997</c:v>
                </c:pt>
                <c:pt idx="442">
                  <c:v>125.91300000000001</c:v>
                </c:pt>
                <c:pt idx="443">
                  <c:v>128.78900000000002</c:v>
                </c:pt>
                <c:pt idx="444">
                  <c:v>130.85300000000001</c:v>
                </c:pt>
                <c:pt idx="445">
                  <c:v>134.846</c:v>
                </c:pt>
                <c:pt idx="446">
                  <c:v>130.07900000000001</c:v>
                </c:pt>
                <c:pt idx="447">
                  <c:v>137.45699999999999</c:v>
                </c:pt>
                <c:pt idx="448">
                  <c:v>129.489</c:v>
                </c:pt>
                <c:pt idx="449">
                  <c:v>135.74699999999999</c:v>
                </c:pt>
                <c:pt idx="450">
                  <c:v>135.59899999999999</c:v>
                </c:pt>
                <c:pt idx="451">
                  <c:v>125.071</c:v>
                </c:pt>
                <c:pt idx="452">
                  <c:v>127.00200000000001</c:v>
                </c:pt>
                <c:pt idx="453">
                  <c:v>131.9</c:v>
                </c:pt>
                <c:pt idx="454">
                  <c:v>129.42399999999998</c:v>
                </c:pt>
                <c:pt idx="455">
                  <c:v>131.39400000000001</c:v>
                </c:pt>
                <c:pt idx="456">
                  <c:v>132.82400000000001</c:v>
                </c:pt>
                <c:pt idx="457">
                  <c:v>132.14399999999998</c:v>
                </c:pt>
                <c:pt idx="458">
                  <c:v>139.46699999999998</c:v>
                </c:pt>
                <c:pt idx="459">
                  <c:v>136.85900000000004</c:v>
                </c:pt>
                <c:pt idx="460">
                  <c:v>129.41300000000001</c:v>
                </c:pt>
                <c:pt idx="461">
                  <c:v>138.30100000000002</c:v>
                </c:pt>
                <c:pt idx="462">
                  <c:v>141.03700000000001</c:v>
                </c:pt>
                <c:pt idx="463">
                  <c:v>136.14599999999999</c:v>
                </c:pt>
                <c:pt idx="464">
                  <c:v>121.73999999999998</c:v>
                </c:pt>
                <c:pt idx="465">
                  <c:v>121.376</c:v>
                </c:pt>
                <c:pt idx="466">
                  <c:v>122.715</c:v>
                </c:pt>
                <c:pt idx="467">
                  <c:v>121.72200000000001</c:v>
                </c:pt>
                <c:pt idx="468">
                  <c:v>121.88099999999997</c:v>
                </c:pt>
                <c:pt idx="469">
                  <c:v>125.249</c:v>
                </c:pt>
                <c:pt idx="470">
                  <c:v>135.63499999999996</c:v>
                </c:pt>
                <c:pt idx="471">
                  <c:v>136.97100000000003</c:v>
                </c:pt>
                <c:pt idx="472">
                  <c:v>137.14800000000002</c:v>
                </c:pt>
                <c:pt idx="473">
                  <c:v>137.25500000000002</c:v>
                </c:pt>
                <c:pt idx="474">
                  <c:v>135.79399999999998</c:v>
                </c:pt>
                <c:pt idx="475">
                  <c:v>138.48599999999999</c:v>
                </c:pt>
                <c:pt idx="476">
                  <c:v>145.30500000000001</c:v>
                </c:pt>
                <c:pt idx="477">
                  <c:v>137.12700000000001</c:v>
                </c:pt>
                <c:pt idx="478">
                  <c:v>136.88800000000001</c:v>
                </c:pt>
                <c:pt idx="479">
                  <c:v>137.19899999999998</c:v>
                </c:pt>
                <c:pt idx="480">
                  <c:v>132.93699999999998</c:v>
                </c:pt>
                <c:pt idx="481">
                  <c:v>146.37799999999999</c:v>
                </c:pt>
                <c:pt idx="482">
                  <c:v>143.29500000000002</c:v>
                </c:pt>
                <c:pt idx="483">
                  <c:v>138.874</c:v>
                </c:pt>
                <c:pt idx="484">
                  <c:v>145.38899999999998</c:v>
                </c:pt>
                <c:pt idx="485">
                  <c:v>145.13300000000004</c:v>
                </c:pt>
                <c:pt idx="486">
                  <c:v>152.40299999999999</c:v>
                </c:pt>
                <c:pt idx="487">
                  <c:v>148.11000000000001</c:v>
                </c:pt>
                <c:pt idx="488">
                  <c:v>146.93100000000001</c:v>
                </c:pt>
                <c:pt idx="489">
                  <c:v>140.73400000000001</c:v>
                </c:pt>
                <c:pt idx="490">
                  <c:v>156.45499999999998</c:v>
                </c:pt>
                <c:pt idx="491">
                  <c:v>154.22800000000001</c:v>
                </c:pt>
                <c:pt idx="492">
                  <c:v>152.60900000000001</c:v>
                </c:pt>
                <c:pt idx="493">
                  <c:v>154.73000000000002</c:v>
                </c:pt>
                <c:pt idx="494">
                  <c:v>174.91099999999997</c:v>
                </c:pt>
                <c:pt idx="495">
                  <c:v>148.095</c:v>
                </c:pt>
                <c:pt idx="496">
                  <c:v>147.70800000000003</c:v>
                </c:pt>
                <c:pt idx="497">
                  <c:v>146.23100000000002</c:v>
                </c:pt>
                <c:pt idx="498">
                  <c:v>145.83100000000002</c:v>
                </c:pt>
                <c:pt idx="499">
                  <c:v>149.364</c:v>
                </c:pt>
                <c:pt idx="500">
                  <c:v>150.27999999999997</c:v>
                </c:pt>
                <c:pt idx="501">
                  <c:v>146.32799999999997</c:v>
                </c:pt>
                <c:pt idx="502">
                  <c:v>148.72199999999998</c:v>
                </c:pt>
                <c:pt idx="503">
                  <c:v>148.947</c:v>
                </c:pt>
                <c:pt idx="504">
                  <c:v>147.80199999999999</c:v>
                </c:pt>
                <c:pt idx="505">
                  <c:v>132.96900000000002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705-4B1B-94F7-2491877F4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8998083054130899E-2"/>
          <c:y val="0.11834319526627218"/>
          <c:w val="0.90236301613006831"/>
          <c:h val="0.8032180296989504"/>
        </c:manualLayout>
      </c:layout>
      <c:scatterChart>
        <c:scatterStyle val="lineMarker"/>
        <c:varyColors val="0"/>
        <c:ser>
          <c:idx val="0"/>
          <c:order val="0"/>
          <c:tx>
            <c:strRef>
              <c:f>vw!$F$31</c:f>
              <c:strCache>
                <c:ptCount val="1"/>
                <c:pt idx="0">
                  <c:v>06/07/2020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vw!$E$32:$E$40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vw!$F$32:$F$40</c:f>
              <c:numCache>
                <c:formatCode>0</c:formatCode>
                <c:ptCount val="9"/>
                <c:pt idx="0">
                  <c:v>397.42899999999997</c:v>
                </c:pt>
                <c:pt idx="1">
                  <c:v>419.21899999999999</c:v>
                </c:pt>
                <c:pt idx="2">
                  <c:v>407.94799999999998</c:v>
                </c:pt>
                <c:pt idx="3">
                  <c:v>399.709</c:v>
                </c:pt>
                <c:pt idx="4">
                  <c:v>391.22300000000001</c:v>
                </c:pt>
                <c:pt idx="5">
                  <c:v>352.95499999999998</c:v>
                </c:pt>
                <c:pt idx="6">
                  <c:v>380.47300000000001</c:v>
                </c:pt>
                <c:pt idx="7">
                  <c:v>381.38400000000001</c:v>
                </c:pt>
                <c:pt idx="8">
                  <c:v>226.411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74-49BC-9114-8EC67C2F02D3}"/>
            </c:ext>
          </c:extLst>
        </c:ser>
        <c:ser>
          <c:idx val="1"/>
          <c:order val="1"/>
          <c:tx>
            <c:strRef>
              <c:f>vw!$S$31</c:f>
              <c:strCache>
                <c:ptCount val="1"/>
                <c:pt idx="0">
                  <c:v>04/06/2020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vw!$E$32:$E$40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vw!$S$32:$S$40</c:f>
              <c:numCache>
                <c:formatCode>0</c:formatCode>
                <c:ptCount val="9"/>
                <c:pt idx="0">
                  <c:v>377.46600000000001</c:v>
                </c:pt>
                <c:pt idx="1">
                  <c:v>387.685</c:v>
                </c:pt>
                <c:pt idx="2">
                  <c:v>383.82299999999998</c:v>
                </c:pt>
                <c:pt idx="3">
                  <c:v>383.5</c:v>
                </c:pt>
                <c:pt idx="4">
                  <c:v>368.339</c:v>
                </c:pt>
                <c:pt idx="5">
                  <c:v>307.74900000000002</c:v>
                </c:pt>
                <c:pt idx="6">
                  <c:v>319.601</c:v>
                </c:pt>
                <c:pt idx="7">
                  <c:v>301.75200000000001</c:v>
                </c:pt>
                <c:pt idx="8">
                  <c:v>217.30500000000001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74-49BC-9114-8EC67C2F02D3}"/>
            </c:ext>
          </c:extLst>
        </c:ser>
        <c:ser>
          <c:idx val="2"/>
          <c:order val="2"/>
          <c:tx>
            <c:strRef>
              <c:f>vw!$AI$31</c:f>
              <c:strCache>
                <c:ptCount val="1"/>
                <c:pt idx="0">
                  <c:v>12/05/2020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vw!$E$32:$E$40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vw!$AI$32:$AI$40</c:f>
              <c:numCache>
                <c:formatCode>0</c:formatCode>
                <c:ptCount val="9"/>
                <c:pt idx="0">
                  <c:v>402.81</c:v>
                </c:pt>
                <c:pt idx="1">
                  <c:v>450.30500000000001</c:v>
                </c:pt>
                <c:pt idx="2">
                  <c:v>452.33100000000002</c:v>
                </c:pt>
                <c:pt idx="3">
                  <c:v>426.57299999999998</c:v>
                </c:pt>
                <c:pt idx="4">
                  <c:v>429.14800000000002</c:v>
                </c:pt>
                <c:pt idx="5">
                  <c:v>386.84399999999999</c:v>
                </c:pt>
                <c:pt idx="6">
                  <c:v>407.52499999999998</c:v>
                </c:pt>
                <c:pt idx="7">
                  <c:v>388.851</c:v>
                </c:pt>
                <c:pt idx="8">
                  <c:v>523.58100000000002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74-49BC-9114-8EC67C2F0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(tkr)'!$B$32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44015</c:v>
                </c:pt>
                <c:pt idx="2">
                  <c:v>44014</c:v>
                </c:pt>
                <c:pt idx="3">
                  <c:v>44013</c:v>
                </c:pt>
                <c:pt idx="4">
                  <c:v>44012</c:v>
                </c:pt>
                <c:pt idx="5">
                  <c:v>44011</c:v>
                </c:pt>
                <c:pt idx="6">
                  <c:v>44008</c:v>
                </c:pt>
                <c:pt idx="7">
                  <c:v>44007</c:v>
                </c:pt>
                <c:pt idx="8">
                  <c:v>44006</c:v>
                </c:pt>
                <c:pt idx="9">
                  <c:v>44005</c:v>
                </c:pt>
                <c:pt idx="10">
                  <c:v>44004</c:v>
                </c:pt>
                <c:pt idx="11">
                  <c:v>44001</c:v>
                </c:pt>
                <c:pt idx="12">
                  <c:v>44000</c:v>
                </c:pt>
                <c:pt idx="13">
                  <c:v>43999</c:v>
                </c:pt>
                <c:pt idx="14">
                  <c:v>43998</c:v>
                </c:pt>
                <c:pt idx="15">
                  <c:v>43997</c:v>
                </c:pt>
                <c:pt idx="16">
                  <c:v>43994</c:v>
                </c:pt>
                <c:pt idx="17">
                  <c:v>43993</c:v>
                </c:pt>
                <c:pt idx="18">
                  <c:v>43992</c:v>
                </c:pt>
                <c:pt idx="19">
                  <c:v>43991</c:v>
                </c:pt>
                <c:pt idx="20">
                  <c:v>43990</c:v>
                </c:pt>
                <c:pt idx="21">
                  <c:v>43987</c:v>
                </c:pt>
                <c:pt idx="22">
                  <c:v>43986</c:v>
                </c:pt>
                <c:pt idx="23">
                  <c:v>43985</c:v>
                </c:pt>
                <c:pt idx="24">
                  <c:v>43984</c:v>
                </c:pt>
                <c:pt idx="25">
                  <c:v>43983</c:v>
                </c:pt>
                <c:pt idx="26">
                  <c:v>43980</c:v>
                </c:pt>
                <c:pt idx="27">
                  <c:v>43979</c:v>
                </c:pt>
                <c:pt idx="28">
                  <c:v>43978</c:v>
                </c:pt>
                <c:pt idx="29">
                  <c:v>43977</c:v>
                </c:pt>
                <c:pt idx="30">
                  <c:v>43973</c:v>
                </c:pt>
                <c:pt idx="31">
                  <c:v>43972</c:v>
                </c:pt>
                <c:pt idx="32">
                  <c:v>43971</c:v>
                </c:pt>
                <c:pt idx="33">
                  <c:v>43970</c:v>
                </c:pt>
                <c:pt idx="34">
                  <c:v>43969</c:v>
                </c:pt>
                <c:pt idx="35">
                  <c:v>43966</c:v>
                </c:pt>
                <c:pt idx="36">
                  <c:v>43965</c:v>
                </c:pt>
                <c:pt idx="37">
                  <c:v>43964</c:v>
                </c:pt>
                <c:pt idx="38">
                  <c:v>43963</c:v>
                </c:pt>
                <c:pt idx="39">
                  <c:v>43962</c:v>
                </c:pt>
                <c:pt idx="40">
                  <c:v>43958</c:v>
                </c:pt>
                <c:pt idx="41">
                  <c:v>43957</c:v>
                </c:pt>
                <c:pt idx="42">
                  <c:v>43956</c:v>
                </c:pt>
                <c:pt idx="43">
                  <c:v>43955</c:v>
                </c:pt>
                <c:pt idx="44">
                  <c:v>43952</c:v>
                </c:pt>
                <c:pt idx="45">
                  <c:v>43951</c:v>
                </c:pt>
                <c:pt idx="46">
                  <c:v>43950</c:v>
                </c:pt>
                <c:pt idx="47">
                  <c:v>43949</c:v>
                </c:pt>
                <c:pt idx="48">
                  <c:v>43948</c:v>
                </c:pt>
                <c:pt idx="49">
                  <c:v>43945</c:v>
                </c:pt>
                <c:pt idx="50">
                  <c:v>43944</c:v>
                </c:pt>
                <c:pt idx="51">
                  <c:v>43943</c:v>
                </c:pt>
                <c:pt idx="52">
                  <c:v>43942</c:v>
                </c:pt>
                <c:pt idx="53">
                  <c:v>43941</c:v>
                </c:pt>
                <c:pt idx="54">
                  <c:v>43938</c:v>
                </c:pt>
                <c:pt idx="55">
                  <c:v>43937</c:v>
                </c:pt>
                <c:pt idx="56">
                  <c:v>43936</c:v>
                </c:pt>
                <c:pt idx="57">
                  <c:v>43935</c:v>
                </c:pt>
                <c:pt idx="58">
                  <c:v>43930</c:v>
                </c:pt>
                <c:pt idx="59">
                  <c:v>43929</c:v>
                </c:pt>
                <c:pt idx="60">
                  <c:v>43928</c:v>
                </c:pt>
                <c:pt idx="61">
                  <c:v>43927</c:v>
                </c:pt>
                <c:pt idx="62">
                  <c:v>43924</c:v>
                </c:pt>
                <c:pt idx="63">
                  <c:v>43923</c:v>
                </c:pt>
                <c:pt idx="64">
                  <c:v>43922</c:v>
                </c:pt>
                <c:pt idx="65">
                  <c:v>43921</c:v>
                </c:pt>
                <c:pt idx="66">
                  <c:v>43920</c:v>
                </c:pt>
                <c:pt idx="67">
                  <c:v>43917</c:v>
                </c:pt>
                <c:pt idx="68">
                  <c:v>43916</c:v>
                </c:pt>
                <c:pt idx="69">
                  <c:v>43915</c:v>
                </c:pt>
                <c:pt idx="70">
                  <c:v>43914</c:v>
                </c:pt>
                <c:pt idx="71">
                  <c:v>43913</c:v>
                </c:pt>
                <c:pt idx="72">
                  <c:v>43910</c:v>
                </c:pt>
                <c:pt idx="73">
                  <c:v>43909</c:v>
                </c:pt>
                <c:pt idx="74">
                  <c:v>43908</c:v>
                </c:pt>
                <c:pt idx="75">
                  <c:v>43907</c:v>
                </c:pt>
                <c:pt idx="76">
                  <c:v>43906</c:v>
                </c:pt>
                <c:pt idx="77">
                  <c:v>43903</c:v>
                </c:pt>
                <c:pt idx="78">
                  <c:v>43902</c:v>
                </c:pt>
                <c:pt idx="79">
                  <c:v>43901</c:v>
                </c:pt>
                <c:pt idx="80">
                  <c:v>43900</c:v>
                </c:pt>
                <c:pt idx="81">
                  <c:v>43899</c:v>
                </c:pt>
                <c:pt idx="82">
                  <c:v>43896</c:v>
                </c:pt>
                <c:pt idx="83">
                  <c:v>43895</c:v>
                </c:pt>
                <c:pt idx="84">
                  <c:v>43894</c:v>
                </c:pt>
                <c:pt idx="85">
                  <c:v>43893</c:v>
                </c:pt>
                <c:pt idx="86">
                  <c:v>43892</c:v>
                </c:pt>
                <c:pt idx="87">
                  <c:v>43889</c:v>
                </c:pt>
                <c:pt idx="88">
                  <c:v>43888</c:v>
                </c:pt>
                <c:pt idx="89">
                  <c:v>43887</c:v>
                </c:pt>
                <c:pt idx="90">
                  <c:v>43886</c:v>
                </c:pt>
                <c:pt idx="91">
                  <c:v>43885</c:v>
                </c:pt>
                <c:pt idx="92">
                  <c:v>43882</c:v>
                </c:pt>
                <c:pt idx="93">
                  <c:v>43881</c:v>
                </c:pt>
                <c:pt idx="94">
                  <c:v>43880</c:v>
                </c:pt>
                <c:pt idx="95">
                  <c:v>43879</c:v>
                </c:pt>
                <c:pt idx="96">
                  <c:v>43878</c:v>
                </c:pt>
                <c:pt idx="97">
                  <c:v>43875</c:v>
                </c:pt>
                <c:pt idx="98">
                  <c:v>43874</c:v>
                </c:pt>
                <c:pt idx="99">
                  <c:v>43873</c:v>
                </c:pt>
                <c:pt idx="100">
                  <c:v>43872</c:v>
                </c:pt>
                <c:pt idx="101">
                  <c:v>43871</c:v>
                </c:pt>
                <c:pt idx="102">
                  <c:v>43868</c:v>
                </c:pt>
                <c:pt idx="103">
                  <c:v>43867</c:v>
                </c:pt>
                <c:pt idx="104">
                  <c:v>43866</c:v>
                </c:pt>
                <c:pt idx="105">
                  <c:v>43865</c:v>
                </c:pt>
                <c:pt idx="106">
                  <c:v>43864</c:v>
                </c:pt>
                <c:pt idx="107">
                  <c:v>43861</c:v>
                </c:pt>
                <c:pt idx="108">
                  <c:v>43860</c:v>
                </c:pt>
                <c:pt idx="109">
                  <c:v>43859</c:v>
                </c:pt>
                <c:pt idx="110">
                  <c:v>43858</c:v>
                </c:pt>
                <c:pt idx="111">
                  <c:v>43857</c:v>
                </c:pt>
                <c:pt idx="112">
                  <c:v>43854</c:v>
                </c:pt>
                <c:pt idx="113">
                  <c:v>43853</c:v>
                </c:pt>
                <c:pt idx="114">
                  <c:v>43852</c:v>
                </c:pt>
                <c:pt idx="115">
                  <c:v>43851</c:v>
                </c:pt>
                <c:pt idx="116">
                  <c:v>43850</c:v>
                </c:pt>
                <c:pt idx="117">
                  <c:v>43847</c:v>
                </c:pt>
                <c:pt idx="118">
                  <c:v>43846</c:v>
                </c:pt>
                <c:pt idx="119">
                  <c:v>43845</c:v>
                </c:pt>
                <c:pt idx="120">
                  <c:v>43844</c:v>
                </c:pt>
                <c:pt idx="121">
                  <c:v>43843</c:v>
                </c:pt>
                <c:pt idx="122">
                  <c:v>43840</c:v>
                </c:pt>
                <c:pt idx="123">
                  <c:v>43839</c:v>
                </c:pt>
                <c:pt idx="124">
                  <c:v>43838</c:v>
                </c:pt>
                <c:pt idx="125">
                  <c:v>43837</c:v>
                </c:pt>
                <c:pt idx="126">
                  <c:v>43836</c:v>
                </c:pt>
                <c:pt idx="127">
                  <c:v>43833</c:v>
                </c:pt>
                <c:pt idx="128">
                  <c:v>43832</c:v>
                </c:pt>
                <c:pt idx="129">
                  <c:v>43830</c:v>
                </c:pt>
                <c:pt idx="130">
                  <c:v>43829</c:v>
                </c:pt>
                <c:pt idx="131">
                  <c:v>43826</c:v>
                </c:pt>
                <c:pt idx="132">
                  <c:v>43823</c:v>
                </c:pt>
                <c:pt idx="133">
                  <c:v>43822</c:v>
                </c:pt>
                <c:pt idx="134">
                  <c:v>43819</c:v>
                </c:pt>
                <c:pt idx="135">
                  <c:v>43818</c:v>
                </c:pt>
                <c:pt idx="136">
                  <c:v>43817</c:v>
                </c:pt>
                <c:pt idx="137">
                  <c:v>43816</c:v>
                </c:pt>
                <c:pt idx="138">
                  <c:v>43815</c:v>
                </c:pt>
                <c:pt idx="139">
                  <c:v>43812</c:v>
                </c:pt>
                <c:pt idx="140">
                  <c:v>43811</c:v>
                </c:pt>
                <c:pt idx="141">
                  <c:v>43810</c:v>
                </c:pt>
                <c:pt idx="142">
                  <c:v>43809</c:v>
                </c:pt>
                <c:pt idx="143">
                  <c:v>43808</c:v>
                </c:pt>
                <c:pt idx="144">
                  <c:v>43805</c:v>
                </c:pt>
                <c:pt idx="145">
                  <c:v>43804</c:v>
                </c:pt>
                <c:pt idx="146">
                  <c:v>43803</c:v>
                </c:pt>
                <c:pt idx="147">
                  <c:v>43802</c:v>
                </c:pt>
                <c:pt idx="148">
                  <c:v>43801</c:v>
                </c:pt>
                <c:pt idx="149">
                  <c:v>43798</c:v>
                </c:pt>
                <c:pt idx="150">
                  <c:v>43797</c:v>
                </c:pt>
                <c:pt idx="151">
                  <c:v>43796</c:v>
                </c:pt>
                <c:pt idx="152">
                  <c:v>43795</c:v>
                </c:pt>
                <c:pt idx="153">
                  <c:v>43794</c:v>
                </c:pt>
                <c:pt idx="154">
                  <c:v>43791</c:v>
                </c:pt>
                <c:pt idx="155">
                  <c:v>43790</c:v>
                </c:pt>
                <c:pt idx="156">
                  <c:v>43789</c:v>
                </c:pt>
                <c:pt idx="157">
                  <c:v>43788</c:v>
                </c:pt>
                <c:pt idx="158">
                  <c:v>43787</c:v>
                </c:pt>
                <c:pt idx="159">
                  <c:v>43784</c:v>
                </c:pt>
                <c:pt idx="160">
                  <c:v>43783</c:v>
                </c:pt>
                <c:pt idx="161">
                  <c:v>43782</c:v>
                </c:pt>
                <c:pt idx="162">
                  <c:v>43781</c:v>
                </c:pt>
                <c:pt idx="163">
                  <c:v>43780</c:v>
                </c:pt>
                <c:pt idx="164">
                  <c:v>43777</c:v>
                </c:pt>
                <c:pt idx="165">
                  <c:v>43776</c:v>
                </c:pt>
                <c:pt idx="166">
                  <c:v>43775</c:v>
                </c:pt>
                <c:pt idx="167">
                  <c:v>43774</c:v>
                </c:pt>
                <c:pt idx="168">
                  <c:v>43773</c:v>
                </c:pt>
                <c:pt idx="169">
                  <c:v>43770</c:v>
                </c:pt>
                <c:pt idx="170">
                  <c:v>43769</c:v>
                </c:pt>
                <c:pt idx="171">
                  <c:v>43768</c:v>
                </c:pt>
                <c:pt idx="172">
                  <c:v>43767</c:v>
                </c:pt>
                <c:pt idx="173">
                  <c:v>43766</c:v>
                </c:pt>
                <c:pt idx="174">
                  <c:v>43763</c:v>
                </c:pt>
                <c:pt idx="175">
                  <c:v>43762</c:v>
                </c:pt>
                <c:pt idx="176">
                  <c:v>43761</c:v>
                </c:pt>
                <c:pt idx="177">
                  <c:v>43760</c:v>
                </c:pt>
                <c:pt idx="178">
                  <c:v>43759</c:v>
                </c:pt>
                <c:pt idx="179">
                  <c:v>43756</c:v>
                </c:pt>
                <c:pt idx="180">
                  <c:v>43755</c:v>
                </c:pt>
                <c:pt idx="181">
                  <c:v>43754</c:v>
                </c:pt>
                <c:pt idx="182">
                  <c:v>43753</c:v>
                </c:pt>
                <c:pt idx="183">
                  <c:v>43752</c:v>
                </c:pt>
                <c:pt idx="184">
                  <c:v>43749</c:v>
                </c:pt>
                <c:pt idx="185">
                  <c:v>43748</c:v>
                </c:pt>
                <c:pt idx="186">
                  <c:v>43747</c:v>
                </c:pt>
                <c:pt idx="187">
                  <c:v>43746</c:v>
                </c:pt>
                <c:pt idx="188">
                  <c:v>43745</c:v>
                </c:pt>
                <c:pt idx="189">
                  <c:v>43742</c:v>
                </c:pt>
                <c:pt idx="190">
                  <c:v>43741</c:v>
                </c:pt>
                <c:pt idx="191">
                  <c:v>43740</c:v>
                </c:pt>
                <c:pt idx="192">
                  <c:v>43739</c:v>
                </c:pt>
                <c:pt idx="193">
                  <c:v>43738</c:v>
                </c:pt>
                <c:pt idx="194">
                  <c:v>43735</c:v>
                </c:pt>
                <c:pt idx="195">
                  <c:v>43734</c:v>
                </c:pt>
                <c:pt idx="196">
                  <c:v>43733</c:v>
                </c:pt>
                <c:pt idx="197">
                  <c:v>43732</c:v>
                </c:pt>
                <c:pt idx="198">
                  <c:v>43731</c:v>
                </c:pt>
                <c:pt idx="199">
                  <c:v>43728</c:v>
                </c:pt>
                <c:pt idx="200">
                  <c:v>43727</c:v>
                </c:pt>
                <c:pt idx="201">
                  <c:v>43726</c:v>
                </c:pt>
                <c:pt idx="202">
                  <c:v>43725</c:v>
                </c:pt>
                <c:pt idx="203">
                  <c:v>43724</c:v>
                </c:pt>
                <c:pt idx="204">
                  <c:v>43721</c:v>
                </c:pt>
                <c:pt idx="205">
                  <c:v>43720</c:v>
                </c:pt>
                <c:pt idx="206">
                  <c:v>43719</c:v>
                </c:pt>
                <c:pt idx="207">
                  <c:v>43718</c:v>
                </c:pt>
                <c:pt idx="208">
                  <c:v>43717</c:v>
                </c:pt>
                <c:pt idx="209">
                  <c:v>43714</c:v>
                </c:pt>
                <c:pt idx="210">
                  <c:v>43713</c:v>
                </c:pt>
                <c:pt idx="211">
                  <c:v>43712</c:v>
                </c:pt>
                <c:pt idx="212">
                  <c:v>43711</c:v>
                </c:pt>
                <c:pt idx="213">
                  <c:v>43710</c:v>
                </c:pt>
                <c:pt idx="214">
                  <c:v>43707</c:v>
                </c:pt>
                <c:pt idx="215">
                  <c:v>43706</c:v>
                </c:pt>
                <c:pt idx="216">
                  <c:v>43705</c:v>
                </c:pt>
                <c:pt idx="217">
                  <c:v>43704</c:v>
                </c:pt>
                <c:pt idx="218">
                  <c:v>43700</c:v>
                </c:pt>
                <c:pt idx="219">
                  <c:v>43699</c:v>
                </c:pt>
                <c:pt idx="220">
                  <c:v>43698</c:v>
                </c:pt>
                <c:pt idx="221">
                  <c:v>43697</c:v>
                </c:pt>
                <c:pt idx="222">
                  <c:v>43696</c:v>
                </c:pt>
                <c:pt idx="223">
                  <c:v>43693</c:v>
                </c:pt>
                <c:pt idx="224">
                  <c:v>43692</c:v>
                </c:pt>
                <c:pt idx="225">
                  <c:v>43691</c:v>
                </c:pt>
                <c:pt idx="226">
                  <c:v>43690</c:v>
                </c:pt>
                <c:pt idx="227">
                  <c:v>43689</c:v>
                </c:pt>
                <c:pt idx="228">
                  <c:v>43686</c:v>
                </c:pt>
                <c:pt idx="229">
                  <c:v>43685</c:v>
                </c:pt>
                <c:pt idx="230">
                  <c:v>43684</c:v>
                </c:pt>
                <c:pt idx="231">
                  <c:v>43683</c:v>
                </c:pt>
                <c:pt idx="232">
                  <c:v>43682</c:v>
                </c:pt>
                <c:pt idx="233">
                  <c:v>43679</c:v>
                </c:pt>
                <c:pt idx="234">
                  <c:v>43678</c:v>
                </c:pt>
                <c:pt idx="235">
                  <c:v>43677</c:v>
                </c:pt>
                <c:pt idx="236">
                  <c:v>43676</c:v>
                </c:pt>
                <c:pt idx="237">
                  <c:v>43675</c:v>
                </c:pt>
                <c:pt idx="238">
                  <c:v>43672</c:v>
                </c:pt>
                <c:pt idx="239">
                  <c:v>43671</c:v>
                </c:pt>
                <c:pt idx="240">
                  <c:v>43670</c:v>
                </c:pt>
                <c:pt idx="241">
                  <c:v>43669</c:v>
                </c:pt>
                <c:pt idx="242">
                  <c:v>43668</c:v>
                </c:pt>
                <c:pt idx="243">
                  <c:v>43665</c:v>
                </c:pt>
                <c:pt idx="244">
                  <c:v>43664</c:v>
                </c:pt>
                <c:pt idx="245">
                  <c:v>43663</c:v>
                </c:pt>
                <c:pt idx="246">
                  <c:v>43662</c:v>
                </c:pt>
                <c:pt idx="247">
                  <c:v>43661</c:v>
                </c:pt>
                <c:pt idx="248">
                  <c:v>43658</c:v>
                </c:pt>
                <c:pt idx="249">
                  <c:v>43657</c:v>
                </c:pt>
              </c:numCache>
            </c:numRef>
          </c:cat>
          <c:val>
            <c:numRef>
              <c:f>'directH (tkr)'!$F$32:$IU$32</c:f>
              <c:numCache>
                <c:formatCode>0</c:formatCode>
                <c:ptCount val="250"/>
                <c:pt idx="0">
                  <c:v>397.42899999999997</c:v>
                </c:pt>
                <c:pt idx="1">
                  <c:v>396.839</c:v>
                </c:pt>
                <c:pt idx="2">
                  <c:v>395.50200000000001</c:v>
                </c:pt>
                <c:pt idx="3">
                  <c:v>398.96</c:v>
                </c:pt>
                <c:pt idx="4">
                  <c:v>399.262</c:v>
                </c:pt>
                <c:pt idx="5">
                  <c:v>395.69400000000002</c:v>
                </c:pt>
                <c:pt idx="6">
                  <c:v>391.036</c:v>
                </c:pt>
                <c:pt idx="7">
                  <c:v>383.27800000000002</c:v>
                </c:pt>
                <c:pt idx="8">
                  <c:v>376.75099999999998</c:v>
                </c:pt>
                <c:pt idx="9">
                  <c:v>382.75700000000001</c:v>
                </c:pt>
                <c:pt idx="10">
                  <c:v>375.298</c:v>
                </c:pt>
                <c:pt idx="11">
                  <c:v>377.03300000000002</c:v>
                </c:pt>
                <c:pt idx="12">
                  <c:v>368.38600000000002</c:v>
                </c:pt>
                <c:pt idx="13">
                  <c:v>362.89800000000002</c:v>
                </c:pt>
                <c:pt idx="14">
                  <c:v>377.46600000000001</c:v>
                </c:pt>
                <c:pt idx="15">
                  <c:v>373.32400000000001</c:v>
                </c:pt>
                <c:pt idx="16">
                  <c:v>379.69499999999999</c:v>
                </c:pt>
                <c:pt idx="17">
                  <c:v>359.755</c:v>
                </c:pt>
                <c:pt idx="18">
                  <c:v>339.05099999999999</c:v>
                </c:pt>
                <c:pt idx="19">
                  <c:v>319.91500000000002</c:v>
                </c:pt>
                <c:pt idx="20">
                  <c:v>329.17399999999998</c:v>
                </c:pt>
                <c:pt idx="21">
                  <c:v>360.839</c:v>
                </c:pt>
                <c:pt idx="22">
                  <c:v>370.80599999999998</c:v>
                </c:pt>
                <c:pt idx="23">
                  <c:v>389.19</c:v>
                </c:pt>
                <c:pt idx="24">
                  <c:v>394.23399999999998</c:v>
                </c:pt>
                <c:pt idx="25">
                  <c:v>393.34500000000003</c:v>
                </c:pt>
                <c:pt idx="26">
                  <c:v>387.20100000000002</c:v>
                </c:pt>
                <c:pt idx="27">
                  <c:v>383.12200000000001</c:v>
                </c:pt>
                <c:pt idx="28">
                  <c:v>392.42099999999999</c:v>
                </c:pt>
                <c:pt idx="29">
                  <c:v>400.65100000000001</c:v>
                </c:pt>
                <c:pt idx="30">
                  <c:v>402.81</c:v>
                </c:pt>
                <c:pt idx="31">
                  <c:v>402.25400000000002</c:v>
                </c:pt>
                <c:pt idx="32">
                  <c:v>405.55700000000002</c:v>
                </c:pt>
                <c:pt idx="33">
                  <c:v>412.12299999999999</c:v>
                </c:pt>
                <c:pt idx="34">
                  <c:v>427.98599999999999</c:v>
                </c:pt>
                <c:pt idx="35">
                  <c:v>437.59199999999998</c:v>
                </c:pt>
                <c:pt idx="36">
                  <c:v>439.339</c:v>
                </c:pt>
                <c:pt idx="37">
                  <c:v>432.65800000000002</c:v>
                </c:pt>
                <c:pt idx="38">
                  <c:v>429.49700000000001</c:v>
                </c:pt>
                <c:pt idx="39">
                  <c:v>430.00400000000002</c:v>
                </c:pt>
                <c:pt idx="40">
                  <c:v>431.46899999999999</c:v>
                </c:pt>
                <c:pt idx="41">
                  <c:v>439.12599999999998</c:v>
                </c:pt>
                <c:pt idx="42">
                  <c:v>439.81200000000001</c:v>
                </c:pt>
                <c:pt idx="43">
                  <c:v>445.27800000000002</c:v>
                </c:pt>
                <c:pt idx="44">
                  <c:v>447.39499999999998</c:v>
                </c:pt>
                <c:pt idx="45">
                  <c:v>427.67500000000001</c:v>
                </c:pt>
                <c:pt idx="46">
                  <c:v>418.57499999999999</c:v>
                </c:pt>
                <c:pt idx="47">
                  <c:v>412.39299999999997</c:v>
                </c:pt>
                <c:pt idx="48">
                  <c:v>405.18</c:v>
                </c:pt>
                <c:pt idx="49">
                  <c:v>423.755</c:v>
                </c:pt>
                <c:pt idx="50">
                  <c:v>427.45600000000002</c:v>
                </c:pt>
                <c:pt idx="51">
                  <c:v>460.20499999999998</c:v>
                </c:pt>
                <c:pt idx="52">
                  <c:v>470.58499999999998</c:v>
                </c:pt>
                <c:pt idx="53">
                  <c:v>462.48599999999999</c:v>
                </c:pt>
                <c:pt idx="54">
                  <c:v>463.08699999999999</c:v>
                </c:pt>
                <c:pt idx="55">
                  <c:v>465.46899999999999</c:v>
                </c:pt>
                <c:pt idx="56">
                  <c:v>443.56700000000001</c:v>
                </c:pt>
                <c:pt idx="57">
                  <c:v>429.37599999999998</c:v>
                </c:pt>
                <c:pt idx="58">
                  <c:v>459.59399999999999</c:v>
                </c:pt>
                <c:pt idx="59">
                  <c:v>517.95399999999995</c:v>
                </c:pt>
                <c:pt idx="60">
                  <c:v>534.18100000000004</c:v>
                </c:pt>
                <c:pt idx="61">
                  <c:v>570.66099999999994</c:v>
                </c:pt>
                <c:pt idx="62">
                  <c:v>576.45000000000005</c:v>
                </c:pt>
                <c:pt idx="63">
                  <c:v>571.72299999999996</c:v>
                </c:pt>
                <c:pt idx="64">
                  <c:v>561.84100000000001</c:v>
                </c:pt>
                <c:pt idx="65">
                  <c:v>561.27700000000004</c:v>
                </c:pt>
                <c:pt idx="66">
                  <c:v>562.13300000000004</c:v>
                </c:pt>
                <c:pt idx="67">
                  <c:v>524.91999999999996</c:v>
                </c:pt>
                <c:pt idx="68">
                  <c:v>486.512</c:v>
                </c:pt>
                <c:pt idx="69">
                  <c:v>495.03899999999999</c:v>
                </c:pt>
                <c:pt idx="70">
                  <c:v>603.98500000000001</c:v>
                </c:pt>
                <c:pt idx="71">
                  <c:v>662.53700000000003</c:v>
                </c:pt>
                <c:pt idx="72">
                  <c:v>650.17700000000002</c:v>
                </c:pt>
                <c:pt idx="73">
                  <c:v>721.96500000000003</c:v>
                </c:pt>
                <c:pt idx="74">
                  <c:v>730.03499999999997</c:v>
                </c:pt>
                <c:pt idx="75">
                  <c:v>669.01099999999997</c:v>
                </c:pt>
                <c:pt idx="76">
                  <c:v>554.24900000000002</c:v>
                </c:pt>
                <c:pt idx="77">
                  <c:v>472.64400000000001</c:v>
                </c:pt>
                <c:pt idx="78">
                  <c:v>466.20400000000001</c:v>
                </c:pt>
                <c:pt idx="79">
                  <c:v>395.97399999999999</c:v>
                </c:pt>
                <c:pt idx="80">
                  <c:v>393.52699999999999</c:v>
                </c:pt>
                <c:pt idx="81">
                  <c:v>407.16699999999997</c:v>
                </c:pt>
                <c:pt idx="82">
                  <c:v>360.464</c:v>
                </c:pt>
                <c:pt idx="83">
                  <c:v>331.03300000000002</c:v>
                </c:pt>
                <c:pt idx="84">
                  <c:v>318.10899999999998</c:v>
                </c:pt>
                <c:pt idx="85">
                  <c:v>323.93099999999998</c:v>
                </c:pt>
                <c:pt idx="86">
                  <c:v>345.88</c:v>
                </c:pt>
                <c:pt idx="87">
                  <c:v>349.94600000000003</c:v>
                </c:pt>
                <c:pt idx="88">
                  <c:v>322.37700000000001</c:v>
                </c:pt>
                <c:pt idx="89">
                  <c:v>304.24599999999998</c:v>
                </c:pt>
                <c:pt idx="90">
                  <c:v>302.04000000000002</c:v>
                </c:pt>
                <c:pt idx="91">
                  <c:v>296.90300000000002</c:v>
                </c:pt>
                <c:pt idx="92">
                  <c:v>278.51600000000002</c:v>
                </c:pt>
                <c:pt idx="93">
                  <c:v>279.15499999999997</c:v>
                </c:pt>
                <c:pt idx="94">
                  <c:v>277.99799999999999</c:v>
                </c:pt>
                <c:pt idx="95">
                  <c:v>279.654</c:v>
                </c:pt>
                <c:pt idx="96">
                  <c:v>277.55399999999997</c:v>
                </c:pt>
                <c:pt idx="97">
                  <c:v>278.32</c:v>
                </c:pt>
                <c:pt idx="98">
                  <c:v>277.95100000000002</c:v>
                </c:pt>
                <c:pt idx="99">
                  <c:v>275.93799999999999</c:v>
                </c:pt>
                <c:pt idx="100">
                  <c:v>278.36</c:v>
                </c:pt>
                <c:pt idx="101">
                  <c:v>280.32799999999997</c:v>
                </c:pt>
                <c:pt idx="102">
                  <c:v>275.37700000000001</c:v>
                </c:pt>
                <c:pt idx="103">
                  <c:v>271.36900000000003</c:v>
                </c:pt>
                <c:pt idx="104">
                  <c:v>272.68400000000003</c:v>
                </c:pt>
                <c:pt idx="105">
                  <c:v>280.435</c:v>
                </c:pt>
                <c:pt idx="106">
                  <c:v>287.63</c:v>
                </c:pt>
                <c:pt idx="107">
                  <c:v>286.92099999999999</c:v>
                </c:pt>
                <c:pt idx="108">
                  <c:v>284.08999999999997</c:v>
                </c:pt>
                <c:pt idx="109">
                  <c:v>277.875</c:v>
                </c:pt>
                <c:pt idx="110">
                  <c:v>278.30200000000002</c:v>
                </c:pt>
                <c:pt idx="111">
                  <c:v>283.161</c:v>
                </c:pt>
                <c:pt idx="112">
                  <c:v>273.30799999999999</c:v>
                </c:pt>
                <c:pt idx="113">
                  <c:v>270.16699999999997</c:v>
                </c:pt>
                <c:pt idx="114">
                  <c:v>264.93599999999998</c:v>
                </c:pt>
                <c:pt idx="115">
                  <c:v>265.18799999999999</c:v>
                </c:pt>
                <c:pt idx="116">
                  <c:v>263.10000000000002</c:v>
                </c:pt>
                <c:pt idx="117">
                  <c:v>263.93400000000003</c:v>
                </c:pt>
                <c:pt idx="118">
                  <c:v>268.31099999999998</c:v>
                </c:pt>
                <c:pt idx="119">
                  <c:v>269.65800000000002</c:v>
                </c:pt>
                <c:pt idx="120">
                  <c:v>267.11399999999998</c:v>
                </c:pt>
                <c:pt idx="121">
                  <c:v>266.24599999999998</c:v>
                </c:pt>
                <c:pt idx="122">
                  <c:v>270.49700000000001</c:v>
                </c:pt>
                <c:pt idx="123">
                  <c:v>270.04700000000003</c:v>
                </c:pt>
                <c:pt idx="124">
                  <c:v>275.02699999999999</c:v>
                </c:pt>
                <c:pt idx="125">
                  <c:v>276.15100000000001</c:v>
                </c:pt>
                <c:pt idx="126">
                  <c:v>273.11900000000003</c:v>
                </c:pt>
                <c:pt idx="127">
                  <c:v>269.84500000000003</c:v>
                </c:pt>
                <c:pt idx="128">
                  <c:v>263.39299999999997</c:v>
                </c:pt>
                <c:pt idx="129">
                  <c:v>258.86200000000002</c:v>
                </c:pt>
                <c:pt idx="130">
                  <c:v>259.08199999999999</c:v>
                </c:pt>
                <c:pt idx="131">
                  <c:v>262.91899999999998</c:v>
                </c:pt>
                <c:pt idx="132">
                  <c:v>262.45</c:v>
                </c:pt>
                <c:pt idx="133">
                  <c:v>262.68099999999998</c:v>
                </c:pt>
                <c:pt idx="134">
                  <c:v>264.13</c:v>
                </c:pt>
                <c:pt idx="135">
                  <c:v>263.839</c:v>
                </c:pt>
                <c:pt idx="136">
                  <c:v>265.05099999999999</c:v>
                </c:pt>
                <c:pt idx="137">
                  <c:v>268.846</c:v>
                </c:pt>
                <c:pt idx="138">
                  <c:v>267.983</c:v>
                </c:pt>
                <c:pt idx="139">
                  <c:v>269.50900000000001</c:v>
                </c:pt>
                <c:pt idx="140">
                  <c:v>268.88799999999998</c:v>
                </c:pt>
                <c:pt idx="141">
                  <c:v>272.209</c:v>
                </c:pt>
                <c:pt idx="142">
                  <c:v>269.14100000000002</c:v>
                </c:pt>
                <c:pt idx="143">
                  <c:v>271.40699999999998</c:v>
                </c:pt>
                <c:pt idx="144">
                  <c:v>275.93900000000002</c:v>
                </c:pt>
                <c:pt idx="145">
                  <c:v>281.495</c:v>
                </c:pt>
                <c:pt idx="146">
                  <c:v>289.471</c:v>
                </c:pt>
                <c:pt idx="147">
                  <c:v>293.90899999999999</c:v>
                </c:pt>
                <c:pt idx="148">
                  <c:v>285.73200000000003</c:v>
                </c:pt>
                <c:pt idx="149">
                  <c:v>290.42</c:v>
                </c:pt>
                <c:pt idx="150">
                  <c:v>290.91899999999998</c:v>
                </c:pt>
                <c:pt idx="151">
                  <c:v>290.64600000000002</c:v>
                </c:pt>
                <c:pt idx="152">
                  <c:v>291.28100000000001</c:v>
                </c:pt>
                <c:pt idx="153">
                  <c:v>294.48700000000002</c:v>
                </c:pt>
                <c:pt idx="154">
                  <c:v>304.46199999999999</c:v>
                </c:pt>
                <c:pt idx="155">
                  <c:v>306.26499999999999</c:v>
                </c:pt>
                <c:pt idx="156">
                  <c:v>307.79000000000002</c:v>
                </c:pt>
                <c:pt idx="157">
                  <c:v>304.476</c:v>
                </c:pt>
                <c:pt idx="158">
                  <c:v>304.33100000000002</c:v>
                </c:pt>
                <c:pt idx="159">
                  <c:v>304.53500000000003</c:v>
                </c:pt>
                <c:pt idx="160">
                  <c:v>306.38400000000001</c:v>
                </c:pt>
                <c:pt idx="161">
                  <c:v>303.51600000000002</c:v>
                </c:pt>
                <c:pt idx="162">
                  <c:v>298.726</c:v>
                </c:pt>
                <c:pt idx="163">
                  <c:v>300.03800000000001</c:v>
                </c:pt>
                <c:pt idx="164">
                  <c:v>299.85000000000002</c:v>
                </c:pt>
                <c:pt idx="165">
                  <c:v>294.387</c:v>
                </c:pt>
                <c:pt idx="166">
                  <c:v>292.47899999999998</c:v>
                </c:pt>
                <c:pt idx="167">
                  <c:v>288.74299999999999</c:v>
                </c:pt>
                <c:pt idx="168">
                  <c:v>301.50799999999998</c:v>
                </c:pt>
                <c:pt idx="169">
                  <c:v>313.13</c:v>
                </c:pt>
                <c:pt idx="170">
                  <c:v>314.75099999999998</c:v>
                </c:pt>
                <c:pt idx="171">
                  <c:v>310.96899999999999</c:v>
                </c:pt>
                <c:pt idx="172">
                  <c:v>308.10000000000002</c:v>
                </c:pt>
                <c:pt idx="173">
                  <c:v>302.67700000000002</c:v>
                </c:pt>
                <c:pt idx="174">
                  <c:v>307.05599999999998</c:v>
                </c:pt>
                <c:pt idx="175">
                  <c:v>312.69200000000001</c:v>
                </c:pt>
                <c:pt idx="176">
                  <c:v>314.71800000000002</c:v>
                </c:pt>
                <c:pt idx="177">
                  <c:v>312.76400000000001</c:v>
                </c:pt>
                <c:pt idx="178">
                  <c:v>312.12</c:v>
                </c:pt>
                <c:pt idx="179">
                  <c:v>318.39</c:v>
                </c:pt>
                <c:pt idx="180">
                  <c:v>320.74700000000001</c:v>
                </c:pt>
                <c:pt idx="181">
                  <c:v>320.673</c:v>
                </c:pt>
                <c:pt idx="182">
                  <c:v>325.91300000000001</c:v>
                </c:pt>
                <c:pt idx="183">
                  <c:v>330.38900000000001</c:v>
                </c:pt>
                <c:pt idx="184">
                  <c:v>329.334</c:v>
                </c:pt>
                <c:pt idx="185">
                  <c:v>338.38600000000002</c:v>
                </c:pt>
                <c:pt idx="186">
                  <c:v>342.62400000000002</c:v>
                </c:pt>
                <c:pt idx="187">
                  <c:v>345.28</c:v>
                </c:pt>
                <c:pt idx="188">
                  <c:v>338.15800000000002</c:v>
                </c:pt>
                <c:pt idx="189">
                  <c:v>337.13</c:v>
                </c:pt>
                <c:pt idx="190">
                  <c:v>339.73200000000003</c:v>
                </c:pt>
                <c:pt idx="191">
                  <c:v>333.15600000000001</c:v>
                </c:pt>
                <c:pt idx="192">
                  <c:v>328.03</c:v>
                </c:pt>
                <c:pt idx="193">
                  <c:v>330.08</c:v>
                </c:pt>
                <c:pt idx="194">
                  <c:v>330.81200000000001</c:v>
                </c:pt>
                <c:pt idx="195">
                  <c:v>334.21100000000001</c:v>
                </c:pt>
                <c:pt idx="196">
                  <c:v>334.84</c:v>
                </c:pt>
                <c:pt idx="197">
                  <c:v>334.17599999999999</c:v>
                </c:pt>
                <c:pt idx="198">
                  <c:v>331.78899999999999</c:v>
                </c:pt>
                <c:pt idx="199">
                  <c:v>325.52300000000002</c:v>
                </c:pt>
                <c:pt idx="200">
                  <c:v>330.13799999999998</c:v>
                </c:pt>
                <c:pt idx="201">
                  <c:v>327.23</c:v>
                </c:pt>
                <c:pt idx="202">
                  <c:v>317.42700000000002</c:v>
                </c:pt>
                <c:pt idx="203">
                  <c:v>310.72199999999998</c:v>
                </c:pt>
                <c:pt idx="204">
                  <c:v>303.69600000000003</c:v>
                </c:pt>
                <c:pt idx="205">
                  <c:v>309.52600000000001</c:v>
                </c:pt>
                <c:pt idx="206">
                  <c:v>330.49700000000001</c:v>
                </c:pt>
                <c:pt idx="207">
                  <c:v>327.73500000000001</c:v>
                </c:pt>
                <c:pt idx="208">
                  <c:v>324.846</c:v>
                </c:pt>
                <c:pt idx="209">
                  <c:v>325.15800000000002</c:v>
                </c:pt>
                <c:pt idx="210">
                  <c:v>316.76600000000002</c:v>
                </c:pt>
                <c:pt idx="211">
                  <c:v>328.36399999999998</c:v>
                </c:pt>
                <c:pt idx="212">
                  <c:v>332.91300000000001</c:v>
                </c:pt>
                <c:pt idx="213">
                  <c:v>327.26900000000001</c:v>
                </c:pt>
                <c:pt idx="214">
                  <c:v>328.279</c:v>
                </c:pt>
                <c:pt idx="215">
                  <c:v>330.64400000000001</c:v>
                </c:pt>
                <c:pt idx="216">
                  <c:v>336.35300000000001</c:v>
                </c:pt>
                <c:pt idx="217">
                  <c:v>330.32100000000003</c:v>
                </c:pt>
                <c:pt idx="218">
                  <c:v>325.96499999999997</c:v>
                </c:pt>
                <c:pt idx="219">
                  <c:v>325.73</c:v>
                </c:pt>
                <c:pt idx="220">
                  <c:v>323.94400000000002</c:v>
                </c:pt>
                <c:pt idx="221">
                  <c:v>336.37299999999999</c:v>
                </c:pt>
                <c:pt idx="222">
                  <c:v>346.56799999999998</c:v>
                </c:pt>
                <c:pt idx="223">
                  <c:v>349.45400000000001</c:v>
                </c:pt>
                <c:pt idx="224">
                  <c:v>364.97399999999999</c:v>
                </c:pt>
                <c:pt idx="225">
                  <c:v>367.31700000000001</c:v>
                </c:pt>
                <c:pt idx="226">
                  <c:v>351.96100000000001</c:v>
                </c:pt>
                <c:pt idx="227">
                  <c:v>337.76600000000002</c:v>
                </c:pt>
                <c:pt idx="228">
                  <c:v>333.25599999999997</c:v>
                </c:pt>
                <c:pt idx="229">
                  <c:v>340.78800000000001</c:v>
                </c:pt>
                <c:pt idx="230">
                  <c:v>343.3</c:v>
                </c:pt>
                <c:pt idx="231">
                  <c:v>355.721</c:v>
                </c:pt>
                <c:pt idx="232">
                  <c:v>360.88099999999997</c:v>
                </c:pt>
                <c:pt idx="233">
                  <c:v>373.488</c:v>
                </c:pt>
                <c:pt idx="234">
                  <c:v>360.084</c:v>
                </c:pt>
                <c:pt idx="235">
                  <c:v>345.41</c:v>
                </c:pt>
                <c:pt idx="236">
                  <c:v>341.41899999999998</c:v>
                </c:pt>
                <c:pt idx="237">
                  <c:v>340.41500000000002</c:v>
                </c:pt>
                <c:pt idx="238">
                  <c:v>328.678</c:v>
                </c:pt>
                <c:pt idx="239">
                  <c:v>326.34399999999999</c:v>
                </c:pt>
                <c:pt idx="240">
                  <c:v>322.29599999999999</c:v>
                </c:pt>
                <c:pt idx="241">
                  <c:v>334.476</c:v>
                </c:pt>
                <c:pt idx="242">
                  <c:v>341.13299999999998</c:v>
                </c:pt>
                <c:pt idx="243">
                  <c:v>345.714</c:v>
                </c:pt>
                <c:pt idx="244">
                  <c:v>343.51799999999997</c:v>
                </c:pt>
                <c:pt idx="245">
                  <c:v>346.78199999999998</c:v>
                </c:pt>
                <c:pt idx="246">
                  <c:v>337.911</c:v>
                </c:pt>
                <c:pt idx="247">
                  <c:v>328.49</c:v>
                </c:pt>
                <c:pt idx="248">
                  <c:v>327.63400000000001</c:v>
                </c:pt>
                <c:pt idx="249">
                  <c:v>325.43599999999998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4-42E6-BC11-D9CBEE6C9383}"/>
            </c:ext>
          </c:extLst>
        </c:ser>
        <c:ser>
          <c:idx val="1"/>
          <c:order val="1"/>
          <c:tx>
            <c:strRef>
              <c:f>'directH (tkr)'!$B$33</c:f>
              <c:strCache>
                <c:ptCount val="1"/>
                <c:pt idx="0">
                  <c:v>VW 4 5/8 PERP nc-28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(tkr)'!$F$33:$IU$33</c:f>
              <c:numCache>
                <c:formatCode>0</c:formatCode>
                <c:ptCount val="250"/>
                <c:pt idx="0">
                  <c:v>419.21899999999999</c:v>
                </c:pt>
                <c:pt idx="1">
                  <c:v>420.536</c:v>
                </c:pt>
                <c:pt idx="2">
                  <c:v>420.214</c:v>
                </c:pt>
                <c:pt idx="3">
                  <c:v>426.08800000000002</c:v>
                </c:pt>
                <c:pt idx="4">
                  <c:v>429.09399999999999</c:v>
                </c:pt>
                <c:pt idx="5">
                  <c:v>427.57900000000001</c:v>
                </c:pt>
                <c:pt idx="6">
                  <c:v>424.52600000000001</c:v>
                </c:pt>
                <c:pt idx="7">
                  <c:v>419.65100000000001</c:v>
                </c:pt>
                <c:pt idx="8">
                  <c:v>413.03199999999998</c:v>
                </c:pt>
                <c:pt idx="9">
                  <c:v>419.65199999999999</c:v>
                </c:pt>
                <c:pt idx="10">
                  <c:v>409.40899999999999</c:v>
                </c:pt>
                <c:pt idx="11">
                  <c:v>406.21499999999997</c:v>
                </c:pt>
                <c:pt idx="12">
                  <c:v>394.48599999999999</c:v>
                </c:pt>
                <c:pt idx="13">
                  <c:v>387.685</c:v>
                </c:pt>
                <c:pt idx="14">
                  <c:v>402.72699999999998</c:v>
                </c:pt>
                <c:pt idx="15">
                  <c:v>399.93799999999999</c:v>
                </c:pt>
                <c:pt idx="16">
                  <c:v>409.86200000000002</c:v>
                </c:pt>
                <c:pt idx="17">
                  <c:v>383.334</c:v>
                </c:pt>
                <c:pt idx="18">
                  <c:v>363.71699999999998</c:v>
                </c:pt>
                <c:pt idx="19">
                  <c:v>348.66</c:v>
                </c:pt>
                <c:pt idx="20">
                  <c:v>359.79199999999997</c:v>
                </c:pt>
                <c:pt idx="21">
                  <c:v>398.44799999999998</c:v>
                </c:pt>
                <c:pt idx="22">
                  <c:v>408.83100000000002</c:v>
                </c:pt>
                <c:pt idx="23">
                  <c:v>431.43200000000002</c:v>
                </c:pt>
                <c:pt idx="24">
                  <c:v>437.863</c:v>
                </c:pt>
                <c:pt idx="25">
                  <c:v>437.42500000000001</c:v>
                </c:pt>
                <c:pt idx="26">
                  <c:v>428.46800000000002</c:v>
                </c:pt>
                <c:pt idx="27">
                  <c:v>427.267</c:v>
                </c:pt>
                <c:pt idx="28">
                  <c:v>438.97300000000001</c:v>
                </c:pt>
                <c:pt idx="29">
                  <c:v>450.30500000000001</c:v>
                </c:pt>
                <c:pt idx="30">
                  <c:v>452.94200000000001</c:v>
                </c:pt>
                <c:pt idx="31">
                  <c:v>452.255</c:v>
                </c:pt>
                <c:pt idx="32">
                  <c:v>456.678</c:v>
                </c:pt>
                <c:pt idx="33">
                  <c:v>465.69900000000001</c:v>
                </c:pt>
                <c:pt idx="34">
                  <c:v>485.74299999999999</c:v>
                </c:pt>
                <c:pt idx="35">
                  <c:v>497.69</c:v>
                </c:pt>
                <c:pt idx="36">
                  <c:v>498.416</c:v>
                </c:pt>
                <c:pt idx="37">
                  <c:v>491.34899999999999</c:v>
                </c:pt>
                <c:pt idx="38">
                  <c:v>487.87799999999999</c:v>
                </c:pt>
                <c:pt idx="39">
                  <c:v>488.80799999999999</c:v>
                </c:pt>
                <c:pt idx="40">
                  <c:v>494.85599999999999</c:v>
                </c:pt>
                <c:pt idx="41">
                  <c:v>498.05099999999999</c:v>
                </c:pt>
                <c:pt idx="42">
                  <c:v>498.69900000000001</c:v>
                </c:pt>
                <c:pt idx="43">
                  <c:v>504.64600000000002</c:v>
                </c:pt>
                <c:pt idx="44">
                  <c:v>507.49700000000001</c:v>
                </c:pt>
                <c:pt idx="45">
                  <c:v>480.565</c:v>
                </c:pt>
                <c:pt idx="46">
                  <c:v>468.69200000000001</c:v>
                </c:pt>
                <c:pt idx="47">
                  <c:v>457.86599999999999</c:v>
                </c:pt>
                <c:pt idx="48">
                  <c:v>447.762</c:v>
                </c:pt>
                <c:pt idx="49">
                  <c:v>465.25900000000001</c:v>
                </c:pt>
                <c:pt idx="50">
                  <c:v>466.41199999999998</c:v>
                </c:pt>
                <c:pt idx="51">
                  <c:v>507.52100000000002</c:v>
                </c:pt>
                <c:pt idx="52">
                  <c:v>515.49300000000005</c:v>
                </c:pt>
                <c:pt idx="53">
                  <c:v>498.36</c:v>
                </c:pt>
                <c:pt idx="54">
                  <c:v>488.24599999999998</c:v>
                </c:pt>
                <c:pt idx="55">
                  <c:v>480.29599999999999</c:v>
                </c:pt>
                <c:pt idx="56">
                  <c:v>457.01</c:v>
                </c:pt>
                <c:pt idx="57">
                  <c:v>443.98</c:v>
                </c:pt>
                <c:pt idx="58">
                  <c:v>490.25900000000001</c:v>
                </c:pt>
                <c:pt idx="59">
                  <c:v>543.15300000000002</c:v>
                </c:pt>
                <c:pt idx="60">
                  <c:v>568.46600000000001</c:v>
                </c:pt>
                <c:pt idx="61">
                  <c:v>624.38300000000004</c:v>
                </c:pt>
                <c:pt idx="62">
                  <c:v>630.14400000000001</c:v>
                </c:pt>
                <c:pt idx="63">
                  <c:v>619.11</c:v>
                </c:pt>
                <c:pt idx="64">
                  <c:v>598.81200000000001</c:v>
                </c:pt>
                <c:pt idx="65">
                  <c:v>587.66700000000003</c:v>
                </c:pt>
                <c:pt idx="66">
                  <c:v>565.346</c:v>
                </c:pt>
                <c:pt idx="67">
                  <c:v>533.05999999999995</c:v>
                </c:pt>
                <c:pt idx="68">
                  <c:v>500.85500000000002</c:v>
                </c:pt>
                <c:pt idx="69">
                  <c:v>495.23</c:v>
                </c:pt>
                <c:pt idx="70">
                  <c:v>605.17899999999997</c:v>
                </c:pt>
                <c:pt idx="71">
                  <c:v>655.45799999999997</c:v>
                </c:pt>
                <c:pt idx="72">
                  <c:v>637.42499999999995</c:v>
                </c:pt>
                <c:pt idx="73">
                  <c:v>716.38800000000003</c:v>
                </c:pt>
                <c:pt idx="74">
                  <c:v>699.35900000000004</c:v>
                </c:pt>
                <c:pt idx="75">
                  <c:v>654.52200000000005</c:v>
                </c:pt>
                <c:pt idx="76">
                  <c:v>561.59500000000003</c:v>
                </c:pt>
                <c:pt idx="77">
                  <c:v>484.63400000000001</c:v>
                </c:pt>
                <c:pt idx="78">
                  <c:v>479.63200000000001</c:v>
                </c:pt>
                <c:pt idx="79">
                  <c:v>399.78800000000001</c:v>
                </c:pt>
                <c:pt idx="80">
                  <c:v>394.86700000000002</c:v>
                </c:pt>
                <c:pt idx="81">
                  <c:v>409.089</c:v>
                </c:pt>
                <c:pt idx="82">
                  <c:v>359.01600000000002</c:v>
                </c:pt>
                <c:pt idx="83">
                  <c:v>326.803</c:v>
                </c:pt>
                <c:pt idx="84">
                  <c:v>311.75200000000001</c:v>
                </c:pt>
                <c:pt idx="85">
                  <c:v>317.74099999999999</c:v>
                </c:pt>
                <c:pt idx="86">
                  <c:v>344.64</c:v>
                </c:pt>
                <c:pt idx="87">
                  <c:v>347.06599999999997</c:v>
                </c:pt>
                <c:pt idx="88">
                  <c:v>323.61200000000002</c:v>
                </c:pt>
                <c:pt idx="89">
                  <c:v>304.69400000000002</c:v>
                </c:pt>
                <c:pt idx="90">
                  <c:v>301.22000000000003</c:v>
                </c:pt>
                <c:pt idx="91">
                  <c:v>294.99599999999998</c:v>
                </c:pt>
                <c:pt idx="92">
                  <c:v>277.983</c:v>
                </c:pt>
                <c:pt idx="93">
                  <c:v>278.53199999999998</c:v>
                </c:pt>
                <c:pt idx="94">
                  <c:v>277.79700000000003</c:v>
                </c:pt>
                <c:pt idx="95">
                  <c:v>279.036</c:v>
                </c:pt>
                <c:pt idx="96">
                  <c:v>276.49099999999999</c:v>
                </c:pt>
                <c:pt idx="97">
                  <c:v>276.27100000000002</c:v>
                </c:pt>
                <c:pt idx="98">
                  <c:v>275.36599999999999</c:v>
                </c:pt>
                <c:pt idx="99">
                  <c:v>272.56</c:v>
                </c:pt>
                <c:pt idx="100">
                  <c:v>276.32799999999997</c:v>
                </c:pt>
                <c:pt idx="101">
                  <c:v>278.202</c:v>
                </c:pt>
                <c:pt idx="102">
                  <c:v>273.25599999999997</c:v>
                </c:pt>
                <c:pt idx="103">
                  <c:v>268.95800000000003</c:v>
                </c:pt>
                <c:pt idx="104">
                  <c:v>271.94299999999998</c:v>
                </c:pt>
                <c:pt idx="105">
                  <c:v>281.88299999999998</c:v>
                </c:pt>
                <c:pt idx="106">
                  <c:v>289.01600000000002</c:v>
                </c:pt>
                <c:pt idx="107">
                  <c:v>288.13799999999998</c:v>
                </c:pt>
                <c:pt idx="108">
                  <c:v>285.62400000000002</c:v>
                </c:pt>
                <c:pt idx="109">
                  <c:v>280.68299999999999</c:v>
                </c:pt>
                <c:pt idx="110">
                  <c:v>284.38299999999998</c:v>
                </c:pt>
                <c:pt idx="111">
                  <c:v>289.54399999999998</c:v>
                </c:pt>
                <c:pt idx="112">
                  <c:v>278.34800000000001</c:v>
                </c:pt>
                <c:pt idx="113">
                  <c:v>275.42</c:v>
                </c:pt>
                <c:pt idx="114">
                  <c:v>269.44099999999997</c:v>
                </c:pt>
                <c:pt idx="115">
                  <c:v>270.53100000000001</c:v>
                </c:pt>
                <c:pt idx="116">
                  <c:v>269.471</c:v>
                </c:pt>
                <c:pt idx="117">
                  <c:v>272.60000000000002</c:v>
                </c:pt>
                <c:pt idx="118">
                  <c:v>279.15699999999998</c:v>
                </c:pt>
                <c:pt idx="119">
                  <c:v>281.65800000000002</c:v>
                </c:pt>
                <c:pt idx="120">
                  <c:v>279.42500000000001</c:v>
                </c:pt>
                <c:pt idx="121">
                  <c:v>279.36599999999999</c:v>
                </c:pt>
                <c:pt idx="122">
                  <c:v>283.34199999999998</c:v>
                </c:pt>
                <c:pt idx="123">
                  <c:v>284.02100000000002</c:v>
                </c:pt>
                <c:pt idx="124">
                  <c:v>290.69099999999997</c:v>
                </c:pt>
                <c:pt idx="125">
                  <c:v>289.80700000000002</c:v>
                </c:pt>
                <c:pt idx="126">
                  <c:v>286.37599999999998</c:v>
                </c:pt>
                <c:pt idx="127">
                  <c:v>282.68599999999998</c:v>
                </c:pt>
                <c:pt idx="128">
                  <c:v>275.08</c:v>
                </c:pt>
                <c:pt idx="129">
                  <c:v>271.60399999999998</c:v>
                </c:pt>
                <c:pt idx="130">
                  <c:v>271.94</c:v>
                </c:pt>
                <c:pt idx="131">
                  <c:v>276.67</c:v>
                </c:pt>
                <c:pt idx="132">
                  <c:v>276.654</c:v>
                </c:pt>
                <c:pt idx="133">
                  <c:v>277.00799999999998</c:v>
                </c:pt>
                <c:pt idx="134">
                  <c:v>278.40199999999999</c:v>
                </c:pt>
                <c:pt idx="135">
                  <c:v>277.99200000000002</c:v>
                </c:pt>
                <c:pt idx="136">
                  <c:v>280.47899999999998</c:v>
                </c:pt>
                <c:pt idx="137">
                  <c:v>284.58600000000001</c:v>
                </c:pt>
                <c:pt idx="138">
                  <c:v>284.26799999999997</c:v>
                </c:pt>
                <c:pt idx="139">
                  <c:v>285.14</c:v>
                </c:pt>
                <c:pt idx="140">
                  <c:v>285.98599999999999</c:v>
                </c:pt>
                <c:pt idx="141">
                  <c:v>287.464</c:v>
                </c:pt>
                <c:pt idx="142">
                  <c:v>283.64499999999998</c:v>
                </c:pt>
                <c:pt idx="143">
                  <c:v>285.64800000000002</c:v>
                </c:pt>
                <c:pt idx="144">
                  <c:v>293.2</c:v>
                </c:pt>
                <c:pt idx="145">
                  <c:v>298.096</c:v>
                </c:pt>
                <c:pt idx="146">
                  <c:v>306.108</c:v>
                </c:pt>
                <c:pt idx="147">
                  <c:v>308.21100000000001</c:v>
                </c:pt>
                <c:pt idx="148">
                  <c:v>299.98200000000003</c:v>
                </c:pt>
                <c:pt idx="149">
                  <c:v>304.50299999999999</c:v>
                </c:pt>
                <c:pt idx="150">
                  <c:v>305.13499999999999</c:v>
                </c:pt>
                <c:pt idx="151">
                  <c:v>304.28100000000001</c:v>
                </c:pt>
                <c:pt idx="152">
                  <c:v>304.31700000000001</c:v>
                </c:pt>
                <c:pt idx="153">
                  <c:v>307.24400000000003</c:v>
                </c:pt>
                <c:pt idx="154">
                  <c:v>316.91899999999998</c:v>
                </c:pt>
                <c:pt idx="155">
                  <c:v>319.38499999999999</c:v>
                </c:pt>
                <c:pt idx="156">
                  <c:v>320.72300000000001</c:v>
                </c:pt>
                <c:pt idx="157">
                  <c:v>316.31400000000002</c:v>
                </c:pt>
                <c:pt idx="158">
                  <c:v>316.12700000000001</c:v>
                </c:pt>
                <c:pt idx="159">
                  <c:v>316.42599999999999</c:v>
                </c:pt>
                <c:pt idx="160">
                  <c:v>318.47300000000001</c:v>
                </c:pt>
                <c:pt idx="161">
                  <c:v>316.40300000000002</c:v>
                </c:pt>
                <c:pt idx="162">
                  <c:v>311.48399999999998</c:v>
                </c:pt>
                <c:pt idx="163">
                  <c:v>311.99</c:v>
                </c:pt>
                <c:pt idx="164">
                  <c:v>309.67399999999998</c:v>
                </c:pt>
                <c:pt idx="165">
                  <c:v>303.10300000000001</c:v>
                </c:pt>
                <c:pt idx="166">
                  <c:v>301.66000000000003</c:v>
                </c:pt>
                <c:pt idx="167">
                  <c:v>296.745</c:v>
                </c:pt>
                <c:pt idx="168">
                  <c:v>308.34699999999998</c:v>
                </c:pt>
                <c:pt idx="169">
                  <c:v>323.65699999999998</c:v>
                </c:pt>
                <c:pt idx="170">
                  <c:v>325.94400000000002</c:v>
                </c:pt>
                <c:pt idx="171">
                  <c:v>321.95</c:v>
                </c:pt>
                <c:pt idx="172">
                  <c:v>316.58800000000002</c:v>
                </c:pt>
                <c:pt idx="173">
                  <c:v>310.93599999999998</c:v>
                </c:pt>
                <c:pt idx="174">
                  <c:v>315.11900000000003</c:v>
                </c:pt>
                <c:pt idx="175">
                  <c:v>320.483</c:v>
                </c:pt>
                <c:pt idx="176">
                  <c:v>323.06599999999997</c:v>
                </c:pt>
                <c:pt idx="177">
                  <c:v>320.96899999999999</c:v>
                </c:pt>
                <c:pt idx="178">
                  <c:v>321.11099999999999</c:v>
                </c:pt>
                <c:pt idx="179">
                  <c:v>327.78</c:v>
                </c:pt>
                <c:pt idx="180">
                  <c:v>329.78800000000001</c:v>
                </c:pt>
                <c:pt idx="181">
                  <c:v>332.01799999999997</c:v>
                </c:pt>
                <c:pt idx="182">
                  <c:v>337.70699999999999</c:v>
                </c:pt>
                <c:pt idx="183">
                  <c:v>341.88299999999998</c:v>
                </c:pt>
                <c:pt idx="184">
                  <c:v>341.24</c:v>
                </c:pt>
                <c:pt idx="185">
                  <c:v>350.28300000000002</c:v>
                </c:pt>
                <c:pt idx="186">
                  <c:v>353.62200000000001</c:v>
                </c:pt>
                <c:pt idx="187">
                  <c:v>354.44600000000003</c:v>
                </c:pt>
                <c:pt idx="188">
                  <c:v>345.39100000000002</c:v>
                </c:pt>
                <c:pt idx="189">
                  <c:v>344.27</c:v>
                </c:pt>
                <c:pt idx="190">
                  <c:v>346.298</c:v>
                </c:pt>
                <c:pt idx="191">
                  <c:v>339.733</c:v>
                </c:pt>
                <c:pt idx="192">
                  <c:v>333.92700000000002</c:v>
                </c:pt>
                <c:pt idx="193">
                  <c:v>337.62599999999998</c:v>
                </c:pt>
                <c:pt idx="194">
                  <c:v>339.06299999999999</c:v>
                </c:pt>
                <c:pt idx="195">
                  <c:v>341.38600000000002</c:v>
                </c:pt>
                <c:pt idx="196">
                  <c:v>342.79599999999999</c:v>
                </c:pt>
                <c:pt idx="197">
                  <c:v>343.50099999999998</c:v>
                </c:pt>
                <c:pt idx="198">
                  <c:v>342.47</c:v>
                </c:pt>
                <c:pt idx="199">
                  <c:v>338.63099999999997</c:v>
                </c:pt>
                <c:pt idx="200">
                  <c:v>345.096</c:v>
                </c:pt>
                <c:pt idx="201">
                  <c:v>342.24799999999999</c:v>
                </c:pt>
                <c:pt idx="202">
                  <c:v>333.637</c:v>
                </c:pt>
                <c:pt idx="203">
                  <c:v>328.33499999999998</c:v>
                </c:pt>
                <c:pt idx="204">
                  <c:v>323.78899999999999</c:v>
                </c:pt>
                <c:pt idx="205">
                  <c:v>329.88799999999998</c:v>
                </c:pt>
                <c:pt idx="206">
                  <c:v>356.54500000000002</c:v>
                </c:pt>
                <c:pt idx="207">
                  <c:v>354.596</c:v>
                </c:pt>
                <c:pt idx="208">
                  <c:v>352.79700000000003</c:v>
                </c:pt>
                <c:pt idx="209">
                  <c:v>353.23599999999999</c:v>
                </c:pt>
                <c:pt idx="210">
                  <c:v>347.76600000000002</c:v>
                </c:pt>
                <c:pt idx="211">
                  <c:v>359.53300000000002</c:v>
                </c:pt>
                <c:pt idx="212">
                  <c:v>363.77800000000002</c:v>
                </c:pt>
                <c:pt idx="213">
                  <c:v>361.012</c:v>
                </c:pt>
                <c:pt idx="214">
                  <c:v>361.55700000000002</c:v>
                </c:pt>
                <c:pt idx="215">
                  <c:v>364.113</c:v>
                </c:pt>
                <c:pt idx="216">
                  <c:v>369.10599999999999</c:v>
                </c:pt>
                <c:pt idx="217">
                  <c:v>363.613</c:v>
                </c:pt>
                <c:pt idx="218">
                  <c:v>359.096</c:v>
                </c:pt>
                <c:pt idx="219">
                  <c:v>358.197</c:v>
                </c:pt>
                <c:pt idx="220">
                  <c:v>355.62900000000002</c:v>
                </c:pt>
                <c:pt idx="221">
                  <c:v>363.65100000000001</c:v>
                </c:pt>
                <c:pt idx="222">
                  <c:v>374.61099999999999</c:v>
                </c:pt>
                <c:pt idx="223">
                  <c:v>378.86799999999999</c:v>
                </c:pt>
                <c:pt idx="224">
                  <c:v>393.80900000000003</c:v>
                </c:pt>
                <c:pt idx="225">
                  <c:v>396.52100000000002</c:v>
                </c:pt>
                <c:pt idx="226">
                  <c:v>380.10599999999999</c:v>
                </c:pt>
                <c:pt idx="227">
                  <c:v>366.02100000000002</c:v>
                </c:pt>
                <c:pt idx="228">
                  <c:v>358.11799999999999</c:v>
                </c:pt>
                <c:pt idx="229">
                  <c:v>359.40800000000002</c:v>
                </c:pt>
                <c:pt idx="230">
                  <c:v>360.52</c:v>
                </c:pt>
                <c:pt idx="231">
                  <c:v>370.03500000000003</c:v>
                </c:pt>
                <c:pt idx="232">
                  <c:v>373.61700000000002</c:v>
                </c:pt>
                <c:pt idx="233">
                  <c:v>387.19400000000002</c:v>
                </c:pt>
                <c:pt idx="234">
                  <c:v>372.37</c:v>
                </c:pt>
                <c:pt idx="235">
                  <c:v>355.93599999999998</c:v>
                </c:pt>
                <c:pt idx="236">
                  <c:v>351.96800000000002</c:v>
                </c:pt>
                <c:pt idx="237">
                  <c:v>347.96300000000002</c:v>
                </c:pt>
                <c:pt idx="238">
                  <c:v>336.87400000000002</c:v>
                </c:pt>
                <c:pt idx="239">
                  <c:v>333.63799999999998</c:v>
                </c:pt>
                <c:pt idx="240">
                  <c:v>330.548</c:v>
                </c:pt>
                <c:pt idx="241">
                  <c:v>348.84800000000001</c:v>
                </c:pt>
                <c:pt idx="242">
                  <c:v>354.678</c:v>
                </c:pt>
                <c:pt idx="243">
                  <c:v>358.53300000000002</c:v>
                </c:pt>
                <c:pt idx="244">
                  <c:v>356.15499999999997</c:v>
                </c:pt>
                <c:pt idx="245">
                  <c:v>355.31200000000001</c:v>
                </c:pt>
                <c:pt idx="246">
                  <c:v>344.45499999999998</c:v>
                </c:pt>
                <c:pt idx="247">
                  <c:v>334.23</c:v>
                </c:pt>
                <c:pt idx="248">
                  <c:v>334.40100000000001</c:v>
                </c:pt>
                <c:pt idx="249">
                  <c:v>333.52600000000001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E4-42E6-BC11-D9CBEE6C9383}"/>
            </c:ext>
          </c:extLst>
        </c:ser>
        <c:ser>
          <c:idx val="2"/>
          <c:order val="2"/>
          <c:tx>
            <c:strRef>
              <c:f>'directH (tkr)'!$B$34</c:f>
              <c:strCache>
                <c:ptCount val="1"/>
                <c:pt idx="0">
                  <c:v>VW 3 7/8 PERP nc-27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(tkr)'!$F$34:$IT$34</c:f>
              <c:numCache>
                <c:formatCode>0</c:formatCode>
                <c:ptCount val="249"/>
                <c:pt idx="0">
                  <c:v>407.94799999999998</c:v>
                </c:pt>
                <c:pt idx="1">
                  <c:v>409.697</c:v>
                </c:pt>
                <c:pt idx="2">
                  <c:v>410.34</c:v>
                </c:pt>
                <c:pt idx="3">
                  <c:v>418.03399999999999</c:v>
                </c:pt>
                <c:pt idx="4">
                  <c:v>423.32299999999998</c:v>
                </c:pt>
                <c:pt idx="5">
                  <c:v>422.39499999999998</c:v>
                </c:pt>
                <c:pt idx="6">
                  <c:v>421.16199999999998</c:v>
                </c:pt>
                <c:pt idx="7">
                  <c:v>416.298</c:v>
                </c:pt>
                <c:pt idx="8">
                  <c:v>412.25700000000001</c:v>
                </c:pt>
                <c:pt idx="9">
                  <c:v>420.08800000000002</c:v>
                </c:pt>
                <c:pt idx="10">
                  <c:v>409.10199999999998</c:v>
                </c:pt>
                <c:pt idx="11">
                  <c:v>406.57299999999998</c:v>
                </c:pt>
                <c:pt idx="12">
                  <c:v>394.358</c:v>
                </c:pt>
                <c:pt idx="13">
                  <c:v>383.82299999999998</c:v>
                </c:pt>
                <c:pt idx="14">
                  <c:v>401.92399999999998</c:v>
                </c:pt>
                <c:pt idx="15">
                  <c:v>397.39299999999997</c:v>
                </c:pt>
                <c:pt idx="16">
                  <c:v>404.19900000000001</c:v>
                </c:pt>
                <c:pt idx="17">
                  <c:v>373.98200000000003</c:v>
                </c:pt>
                <c:pt idx="18">
                  <c:v>350.51</c:v>
                </c:pt>
                <c:pt idx="19">
                  <c:v>332.053</c:v>
                </c:pt>
                <c:pt idx="20">
                  <c:v>345.66800000000001</c:v>
                </c:pt>
                <c:pt idx="21">
                  <c:v>386.71300000000002</c:v>
                </c:pt>
                <c:pt idx="22">
                  <c:v>401.87200000000001</c:v>
                </c:pt>
                <c:pt idx="23">
                  <c:v>426.75700000000001</c:v>
                </c:pt>
                <c:pt idx="24">
                  <c:v>433.44900000000001</c:v>
                </c:pt>
                <c:pt idx="25">
                  <c:v>433.899</c:v>
                </c:pt>
                <c:pt idx="26">
                  <c:v>425.04899999999998</c:v>
                </c:pt>
                <c:pt idx="27">
                  <c:v>423.51900000000001</c:v>
                </c:pt>
                <c:pt idx="28">
                  <c:v>438.49299999999999</c:v>
                </c:pt>
                <c:pt idx="29">
                  <c:v>452.33100000000002</c:v>
                </c:pt>
                <c:pt idx="30">
                  <c:v>453.08600000000001</c:v>
                </c:pt>
                <c:pt idx="31">
                  <c:v>452.48</c:v>
                </c:pt>
                <c:pt idx="32">
                  <c:v>457.87400000000002</c:v>
                </c:pt>
                <c:pt idx="33">
                  <c:v>467.596</c:v>
                </c:pt>
                <c:pt idx="34">
                  <c:v>491.08</c:v>
                </c:pt>
                <c:pt idx="35">
                  <c:v>504.21499999999997</c:v>
                </c:pt>
                <c:pt idx="36">
                  <c:v>503.745</c:v>
                </c:pt>
                <c:pt idx="37">
                  <c:v>496.39600000000002</c:v>
                </c:pt>
                <c:pt idx="38">
                  <c:v>493.983</c:v>
                </c:pt>
                <c:pt idx="39">
                  <c:v>496.30599999999998</c:v>
                </c:pt>
                <c:pt idx="40">
                  <c:v>503.92099999999999</c:v>
                </c:pt>
                <c:pt idx="41">
                  <c:v>507.88900000000001</c:v>
                </c:pt>
                <c:pt idx="42">
                  <c:v>510.60700000000003</c:v>
                </c:pt>
                <c:pt idx="43">
                  <c:v>517.221</c:v>
                </c:pt>
                <c:pt idx="44">
                  <c:v>520.66200000000003</c:v>
                </c:pt>
                <c:pt idx="45">
                  <c:v>492.505</c:v>
                </c:pt>
                <c:pt idx="46">
                  <c:v>478.67700000000002</c:v>
                </c:pt>
                <c:pt idx="47">
                  <c:v>464.73700000000002</c:v>
                </c:pt>
                <c:pt idx="48">
                  <c:v>455.91399999999999</c:v>
                </c:pt>
                <c:pt idx="49">
                  <c:v>477.029</c:v>
                </c:pt>
                <c:pt idx="50">
                  <c:v>484.48500000000001</c:v>
                </c:pt>
                <c:pt idx="51">
                  <c:v>523.32799999999997</c:v>
                </c:pt>
                <c:pt idx="52">
                  <c:v>529.60799999999995</c:v>
                </c:pt>
                <c:pt idx="53">
                  <c:v>515.47299999999996</c:v>
                </c:pt>
                <c:pt idx="54">
                  <c:v>503.815</c:v>
                </c:pt>
                <c:pt idx="55">
                  <c:v>497.26900000000001</c:v>
                </c:pt>
                <c:pt idx="56">
                  <c:v>473.108</c:v>
                </c:pt>
                <c:pt idx="57">
                  <c:v>462.80099999999999</c:v>
                </c:pt>
                <c:pt idx="58">
                  <c:v>513.81399999999996</c:v>
                </c:pt>
                <c:pt idx="59">
                  <c:v>580.17999999999995</c:v>
                </c:pt>
                <c:pt idx="60">
                  <c:v>605.59900000000005</c:v>
                </c:pt>
                <c:pt idx="61">
                  <c:v>668.20699999999999</c:v>
                </c:pt>
                <c:pt idx="62">
                  <c:v>671.06200000000001</c:v>
                </c:pt>
                <c:pt idx="63">
                  <c:v>655.40300000000002</c:v>
                </c:pt>
                <c:pt idx="64">
                  <c:v>639.37199999999996</c:v>
                </c:pt>
                <c:pt idx="65">
                  <c:v>630.82000000000005</c:v>
                </c:pt>
                <c:pt idx="66">
                  <c:v>618.20699999999999</c:v>
                </c:pt>
                <c:pt idx="67">
                  <c:v>573.60400000000004</c:v>
                </c:pt>
                <c:pt idx="68">
                  <c:v>534.54600000000005</c:v>
                </c:pt>
                <c:pt idx="69">
                  <c:v>531.52300000000002</c:v>
                </c:pt>
                <c:pt idx="70">
                  <c:v>636.01400000000001</c:v>
                </c:pt>
                <c:pt idx="71">
                  <c:v>688.54399999999998</c:v>
                </c:pt>
                <c:pt idx="72">
                  <c:v>648.28599999999994</c:v>
                </c:pt>
                <c:pt idx="73">
                  <c:v>732.77700000000004</c:v>
                </c:pt>
                <c:pt idx="74">
                  <c:v>744.702</c:v>
                </c:pt>
                <c:pt idx="75">
                  <c:v>672.58900000000006</c:v>
                </c:pt>
                <c:pt idx="76">
                  <c:v>576.23</c:v>
                </c:pt>
                <c:pt idx="77">
                  <c:v>487.12900000000002</c:v>
                </c:pt>
                <c:pt idx="78">
                  <c:v>478.649</c:v>
                </c:pt>
                <c:pt idx="79">
                  <c:v>401.99799999999999</c:v>
                </c:pt>
                <c:pt idx="80">
                  <c:v>395.209</c:v>
                </c:pt>
                <c:pt idx="81">
                  <c:v>410.76100000000002</c:v>
                </c:pt>
                <c:pt idx="82">
                  <c:v>356.63900000000001</c:v>
                </c:pt>
                <c:pt idx="83">
                  <c:v>321.18700000000001</c:v>
                </c:pt>
                <c:pt idx="84">
                  <c:v>303.096</c:v>
                </c:pt>
                <c:pt idx="85">
                  <c:v>312.02699999999999</c:v>
                </c:pt>
                <c:pt idx="86">
                  <c:v>342.69600000000003</c:v>
                </c:pt>
                <c:pt idx="87">
                  <c:v>346.73399999999998</c:v>
                </c:pt>
                <c:pt idx="88">
                  <c:v>321.19600000000003</c:v>
                </c:pt>
                <c:pt idx="89">
                  <c:v>300.596</c:v>
                </c:pt>
                <c:pt idx="90">
                  <c:v>296.053</c:v>
                </c:pt>
                <c:pt idx="91">
                  <c:v>289.33600000000001</c:v>
                </c:pt>
                <c:pt idx="92">
                  <c:v>266.94600000000003</c:v>
                </c:pt>
                <c:pt idx="93">
                  <c:v>267.08</c:v>
                </c:pt>
                <c:pt idx="94">
                  <c:v>267.29700000000003</c:v>
                </c:pt>
                <c:pt idx="95">
                  <c:v>268.33300000000003</c:v>
                </c:pt>
                <c:pt idx="96">
                  <c:v>266.63299999999998</c:v>
                </c:pt>
                <c:pt idx="97">
                  <c:v>267.00400000000002</c:v>
                </c:pt>
                <c:pt idx="98">
                  <c:v>266.84199999999998</c:v>
                </c:pt>
                <c:pt idx="99">
                  <c:v>265.24400000000003</c:v>
                </c:pt>
                <c:pt idx="100">
                  <c:v>270.959</c:v>
                </c:pt>
                <c:pt idx="101">
                  <c:v>272.47399999999999</c:v>
                </c:pt>
                <c:pt idx="102">
                  <c:v>267.95800000000003</c:v>
                </c:pt>
                <c:pt idx="103">
                  <c:v>262.86700000000002</c:v>
                </c:pt>
                <c:pt idx="104">
                  <c:v>266.42399999999998</c:v>
                </c:pt>
                <c:pt idx="105">
                  <c:v>275.19200000000001</c:v>
                </c:pt>
                <c:pt idx="106">
                  <c:v>282.85300000000001</c:v>
                </c:pt>
                <c:pt idx="107">
                  <c:v>282.57600000000002</c:v>
                </c:pt>
                <c:pt idx="108">
                  <c:v>279.68599999999998</c:v>
                </c:pt>
                <c:pt idx="109">
                  <c:v>274.04899999999998</c:v>
                </c:pt>
                <c:pt idx="110">
                  <c:v>276.62299999999999</c:v>
                </c:pt>
                <c:pt idx="111">
                  <c:v>281.529</c:v>
                </c:pt>
                <c:pt idx="112">
                  <c:v>269.27999999999997</c:v>
                </c:pt>
                <c:pt idx="113">
                  <c:v>265.37099999999998</c:v>
                </c:pt>
                <c:pt idx="114">
                  <c:v>258.447</c:v>
                </c:pt>
                <c:pt idx="115">
                  <c:v>258.58999999999997</c:v>
                </c:pt>
                <c:pt idx="116">
                  <c:v>255.667</c:v>
                </c:pt>
                <c:pt idx="117">
                  <c:v>258.68799999999999</c:v>
                </c:pt>
                <c:pt idx="118">
                  <c:v>264.81299999999999</c:v>
                </c:pt>
                <c:pt idx="119">
                  <c:v>268.63499999999999</c:v>
                </c:pt>
                <c:pt idx="120">
                  <c:v>266.01499999999999</c:v>
                </c:pt>
                <c:pt idx="121">
                  <c:v>264.84699999999998</c:v>
                </c:pt>
                <c:pt idx="122">
                  <c:v>268.42899999999997</c:v>
                </c:pt>
                <c:pt idx="123">
                  <c:v>269.58699999999999</c:v>
                </c:pt>
                <c:pt idx="124">
                  <c:v>276.46600000000001</c:v>
                </c:pt>
                <c:pt idx="125">
                  <c:v>275.61799999999999</c:v>
                </c:pt>
                <c:pt idx="126">
                  <c:v>270.92599999999999</c:v>
                </c:pt>
                <c:pt idx="127">
                  <c:v>265.85500000000002</c:v>
                </c:pt>
                <c:pt idx="128">
                  <c:v>257.65199999999999</c:v>
                </c:pt>
                <c:pt idx="129">
                  <c:v>254.86199999999999</c:v>
                </c:pt>
                <c:pt idx="130">
                  <c:v>254.274</c:v>
                </c:pt>
                <c:pt idx="131">
                  <c:v>258.26400000000001</c:v>
                </c:pt>
                <c:pt idx="132">
                  <c:v>258.43299999999999</c:v>
                </c:pt>
                <c:pt idx="133">
                  <c:v>258.08499999999998</c:v>
                </c:pt>
                <c:pt idx="134">
                  <c:v>258.79300000000001</c:v>
                </c:pt>
                <c:pt idx="135">
                  <c:v>258.15499999999997</c:v>
                </c:pt>
                <c:pt idx="136">
                  <c:v>259.58</c:v>
                </c:pt>
                <c:pt idx="137">
                  <c:v>262.625</c:v>
                </c:pt>
                <c:pt idx="138">
                  <c:v>261.80700000000002</c:v>
                </c:pt>
                <c:pt idx="139">
                  <c:v>262.58499999999998</c:v>
                </c:pt>
                <c:pt idx="140">
                  <c:v>263.40600000000001</c:v>
                </c:pt>
                <c:pt idx="141">
                  <c:v>265.50400000000002</c:v>
                </c:pt>
                <c:pt idx="142">
                  <c:v>261.57299999999998</c:v>
                </c:pt>
                <c:pt idx="143">
                  <c:v>263.82400000000001</c:v>
                </c:pt>
                <c:pt idx="144">
                  <c:v>270.25099999999998</c:v>
                </c:pt>
                <c:pt idx="145">
                  <c:v>275.80500000000001</c:v>
                </c:pt>
                <c:pt idx="146">
                  <c:v>283.55200000000002</c:v>
                </c:pt>
                <c:pt idx="147">
                  <c:v>285.79000000000002</c:v>
                </c:pt>
                <c:pt idx="148">
                  <c:v>275.089</c:v>
                </c:pt>
                <c:pt idx="149">
                  <c:v>279.50599999999997</c:v>
                </c:pt>
                <c:pt idx="150">
                  <c:v>279.05399999999997</c:v>
                </c:pt>
                <c:pt idx="151">
                  <c:v>276.89100000000002</c:v>
                </c:pt>
                <c:pt idx="152">
                  <c:v>277.04399999999998</c:v>
                </c:pt>
                <c:pt idx="153">
                  <c:v>280.40699999999998</c:v>
                </c:pt>
                <c:pt idx="154">
                  <c:v>293.11</c:v>
                </c:pt>
                <c:pt idx="155">
                  <c:v>297.04599999999999</c:v>
                </c:pt>
                <c:pt idx="156">
                  <c:v>297.65300000000002</c:v>
                </c:pt>
                <c:pt idx="157">
                  <c:v>292.66199999999998</c:v>
                </c:pt>
                <c:pt idx="158">
                  <c:v>292.27600000000001</c:v>
                </c:pt>
                <c:pt idx="159">
                  <c:v>292.08499999999998</c:v>
                </c:pt>
                <c:pt idx="160">
                  <c:v>294.13900000000001</c:v>
                </c:pt>
                <c:pt idx="161">
                  <c:v>291.733</c:v>
                </c:pt>
                <c:pt idx="162">
                  <c:v>287.286</c:v>
                </c:pt>
                <c:pt idx="163">
                  <c:v>287.64999999999998</c:v>
                </c:pt>
                <c:pt idx="164">
                  <c:v>284.31599999999997</c:v>
                </c:pt>
                <c:pt idx="165">
                  <c:v>277.81099999999998</c:v>
                </c:pt>
                <c:pt idx="166">
                  <c:v>277.41000000000003</c:v>
                </c:pt>
                <c:pt idx="167">
                  <c:v>271.81700000000001</c:v>
                </c:pt>
                <c:pt idx="168">
                  <c:v>286.77100000000002</c:v>
                </c:pt>
                <c:pt idx="169">
                  <c:v>300.39800000000002</c:v>
                </c:pt>
                <c:pt idx="170">
                  <c:v>301.74200000000002</c:v>
                </c:pt>
                <c:pt idx="171">
                  <c:v>298.11599999999999</c:v>
                </c:pt>
                <c:pt idx="172">
                  <c:v>293.51900000000001</c:v>
                </c:pt>
                <c:pt idx="173">
                  <c:v>288.97199999999998</c:v>
                </c:pt>
                <c:pt idx="174">
                  <c:v>293.58300000000003</c:v>
                </c:pt>
                <c:pt idx="175">
                  <c:v>299.28699999999998</c:v>
                </c:pt>
                <c:pt idx="176">
                  <c:v>301.60599999999999</c:v>
                </c:pt>
                <c:pt idx="177">
                  <c:v>300.59500000000003</c:v>
                </c:pt>
                <c:pt idx="178">
                  <c:v>302.24299999999999</c:v>
                </c:pt>
                <c:pt idx="179">
                  <c:v>310.16899999999998</c:v>
                </c:pt>
                <c:pt idx="180">
                  <c:v>310.464</c:v>
                </c:pt>
                <c:pt idx="181">
                  <c:v>314.49900000000002</c:v>
                </c:pt>
                <c:pt idx="182">
                  <c:v>321.59100000000001</c:v>
                </c:pt>
                <c:pt idx="183">
                  <c:v>325.47000000000003</c:v>
                </c:pt>
                <c:pt idx="184">
                  <c:v>326.02</c:v>
                </c:pt>
                <c:pt idx="185">
                  <c:v>334.46199999999999</c:v>
                </c:pt>
                <c:pt idx="186">
                  <c:v>338.59199999999998</c:v>
                </c:pt>
                <c:pt idx="187">
                  <c:v>339.93700000000001</c:v>
                </c:pt>
                <c:pt idx="188">
                  <c:v>331.27300000000002</c:v>
                </c:pt>
                <c:pt idx="189">
                  <c:v>330.351</c:v>
                </c:pt>
                <c:pt idx="190">
                  <c:v>332.39299999999997</c:v>
                </c:pt>
                <c:pt idx="191">
                  <c:v>324.89499999999998</c:v>
                </c:pt>
                <c:pt idx="192">
                  <c:v>318.14800000000002</c:v>
                </c:pt>
                <c:pt idx="193">
                  <c:v>320.82600000000002</c:v>
                </c:pt>
                <c:pt idx="194">
                  <c:v>321.36799999999999</c:v>
                </c:pt>
                <c:pt idx="195">
                  <c:v>324.15100000000001</c:v>
                </c:pt>
                <c:pt idx="196">
                  <c:v>326.125</c:v>
                </c:pt>
                <c:pt idx="197">
                  <c:v>326.65100000000001</c:v>
                </c:pt>
                <c:pt idx="198">
                  <c:v>326.351</c:v>
                </c:pt>
                <c:pt idx="199">
                  <c:v>322.64699999999999</c:v>
                </c:pt>
                <c:pt idx="200">
                  <c:v>331.18599999999998</c:v>
                </c:pt>
                <c:pt idx="201">
                  <c:v>329.29700000000003</c:v>
                </c:pt>
                <c:pt idx="202">
                  <c:v>321.46600000000001</c:v>
                </c:pt>
                <c:pt idx="203">
                  <c:v>316.90899999999999</c:v>
                </c:pt>
                <c:pt idx="204">
                  <c:v>310.94200000000001</c:v>
                </c:pt>
                <c:pt idx="205">
                  <c:v>317.04399999999998</c:v>
                </c:pt>
                <c:pt idx="206">
                  <c:v>345.78100000000001</c:v>
                </c:pt>
                <c:pt idx="207">
                  <c:v>343.084</c:v>
                </c:pt>
                <c:pt idx="208">
                  <c:v>339.64699999999999</c:v>
                </c:pt>
                <c:pt idx="209">
                  <c:v>337.80399999999997</c:v>
                </c:pt>
                <c:pt idx="210">
                  <c:v>332.02</c:v>
                </c:pt>
                <c:pt idx="211">
                  <c:v>343.54599999999999</c:v>
                </c:pt>
                <c:pt idx="212">
                  <c:v>348.29300000000001</c:v>
                </c:pt>
                <c:pt idx="213">
                  <c:v>344.577</c:v>
                </c:pt>
                <c:pt idx="214">
                  <c:v>344.65199999999999</c:v>
                </c:pt>
                <c:pt idx="215">
                  <c:v>347.495</c:v>
                </c:pt>
                <c:pt idx="216">
                  <c:v>351.37099999999998</c:v>
                </c:pt>
                <c:pt idx="217">
                  <c:v>346.20600000000002</c:v>
                </c:pt>
                <c:pt idx="218">
                  <c:v>341.86900000000003</c:v>
                </c:pt>
                <c:pt idx="219">
                  <c:v>341.55900000000003</c:v>
                </c:pt>
                <c:pt idx="220">
                  <c:v>337.28800000000001</c:v>
                </c:pt>
                <c:pt idx="221">
                  <c:v>344.81200000000001</c:v>
                </c:pt>
                <c:pt idx="222">
                  <c:v>357.108</c:v>
                </c:pt>
                <c:pt idx="223">
                  <c:v>360.84199999999998</c:v>
                </c:pt>
                <c:pt idx="224">
                  <c:v>375.11500000000001</c:v>
                </c:pt>
                <c:pt idx="225">
                  <c:v>376.06700000000001</c:v>
                </c:pt>
                <c:pt idx="226">
                  <c:v>358.23399999999998</c:v>
                </c:pt>
                <c:pt idx="227">
                  <c:v>346.82499999999999</c:v>
                </c:pt>
                <c:pt idx="228">
                  <c:v>338.50599999999997</c:v>
                </c:pt>
                <c:pt idx="229">
                  <c:v>341.21499999999997</c:v>
                </c:pt>
                <c:pt idx="230">
                  <c:v>341.60599999999999</c:v>
                </c:pt>
                <c:pt idx="231">
                  <c:v>350.92700000000002</c:v>
                </c:pt>
                <c:pt idx="232">
                  <c:v>355.01299999999998</c:v>
                </c:pt>
                <c:pt idx="233">
                  <c:v>366.87599999999998</c:v>
                </c:pt>
                <c:pt idx="234">
                  <c:v>352.23200000000003</c:v>
                </c:pt>
                <c:pt idx="235">
                  <c:v>336.62400000000002</c:v>
                </c:pt>
                <c:pt idx="236">
                  <c:v>333.779</c:v>
                </c:pt>
                <c:pt idx="237">
                  <c:v>331.68700000000001</c:v>
                </c:pt>
                <c:pt idx="238">
                  <c:v>319.09399999999999</c:v>
                </c:pt>
                <c:pt idx="239">
                  <c:v>317.13</c:v>
                </c:pt>
                <c:pt idx="240">
                  <c:v>313.44</c:v>
                </c:pt>
                <c:pt idx="241">
                  <c:v>332.69200000000001</c:v>
                </c:pt>
                <c:pt idx="242">
                  <c:v>340.755</c:v>
                </c:pt>
                <c:pt idx="243">
                  <c:v>345.173</c:v>
                </c:pt>
                <c:pt idx="244">
                  <c:v>342.80599999999998</c:v>
                </c:pt>
                <c:pt idx="245">
                  <c:v>344.75900000000001</c:v>
                </c:pt>
                <c:pt idx="246">
                  <c:v>334.214</c:v>
                </c:pt>
                <c:pt idx="247">
                  <c:v>324.63400000000001</c:v>
                </c:pt>
                <c:pt idx="248">
                  <c:v>325.685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E4-42E6-BC11-D9CBEE6C9383}"/>
            </c:ext>
          </c:extLst>
        </c:ser>
        <c:ser>
          <c:idx val="3"/>
          <c:order val="3"/>
          <c:tx>
            <c:strRef>
              <c:f>'directH (tkr)'!$B$35</c:f>
              <c:strCache>
                <c:ptCount val="1"/>
                <c:pt idx="0">
                  <c:v>VW 4 5/8 PERP nc-26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(tkr)'!$F$35:$ST$35</c:f>
              <c:numCache>
                <c:formatCode>0</c:formatCode>
                <c:ptCount val="509"/>
                <c:pt idx="0">
                  <c:v>399.709</c:v>
                </c:pt>
                <c:pt idx="1">
                  <c:v>399.74</c:v>
                </c:pt>
                <c:pt idx="2">
                  <c:v>399.31099999999998</c:v>
                </c:pt>
                <c:pt idx="3">
                  <c:v>405.49799999999999</c:v>
                </c:pt>
                <c:pt idx="4">
                  <c:v>410.18299999999999</c:v>
                </c:pt>
                <c:pt idx="5">
                  <c:v>410.97</c:v>
                </c:pt>
                <c:pt idx="6">
                  <c:v>409.6</c:v>
                </c:pt>
                <c:pt idx="7">
                  <c:v>405.14100000000002</c:v>
                </c:pt>
                <c:pt idx="8">
                  <c:v>399.54899999999998</c:v>
                </c:pt>
                <c:pt idx="9">
                  <c:v>408.15899999999999</c:v>
                </c:pt>
                <c:pt idx="10">
                  <c:v>396.26900000000001</c:v>
                </c:pt>
                <c:pt idx="11">
                  <c:v>394.86500000000001</c:v>
                </c:pt>
                <c:pt idx="12">
                  <c:v>379.37799999999999</c:v>
                </c:pt>
                <c:pt idx="13">
                  <c:v>366.19400000000002</c:v>
                </c:pt>
                <c:pt idx="14">
                  <c:v>383.5</c:v>
                </c:pt>
                <c:pt idx="15">
                  <c:v>376.154</c:v>
                </c:pt>
                <c:pt idx="16">
                  <c:v>386.49900000000002</c:v>
                </c:pt>
                <c:pt idx="17">
                  <c:v>353.07900000000001</c:v>
                </c:pt>
                <c:pt idx="18">
                  <c:v>332.05200000000002</c:v>
                </c:pt>
                <c:pt idx="19">
                  <c:v>306.81900000000002</c:v>
                </c:pt>
                <c:pt idx="20">
                  <c:v>321.88499999999999</c:v>
                </c:pt>
                <c:pt idx="21">
                  <c:v>361.7</c:v>
                </c:pt>
                <c:pt idx="22">
                  <c:v>375.274</c:v>
                </c:pt>
                <c:pt idx="23">
                  <c:v>400.57299999999998</c:v>
                </c:pt>
                <c:pt idx="24">
                  <c:v>406.29899999999998</c:v>
                </c:pt>
                <c:pt idx="25">
                  <c:v>404.68099999999998</c:v>
                </c:pt>
                <c:pt idx="26">
                  <c:v>396.82900000000001</c:v>
                </c:pt>
                <c:pt idx="27">
                  <c:v>395.87799999999999</c:v>
                </c:pt>
                <c:pt idx="28">
                  <c:v>408.774</c:v>
                </c:pt>
                <c:pt idx="29">
                  <c:v>427.00599999999997</c:v>
                </c:pt>
                <c:pt idx="30">
                  <c:v>426.57299999999998</c:v>
                </c:pt>
                <c:pt idx="31">
                  <c:v>425.56599999999997</c:v>
                </c:pt>
                <c:pt idx="32">
                  <c:v>429.488</c:v>
                </c:pt>
                <c:pt idx="33">
                  <c:v>439.93900000000002</c:v>
                </c:pt>
                <c:pt idx="34">
                  <c:v>460.59300000000002</c:v>
                </c:pt>
                <c:pt idx="35">
                  <c:v>473.07100000000003</c:v>
                </c:pt>
                <c:pt idx="36">
                  <c:v>475.01</c:v>
                </c:pt>
                <c:pt idx="37">
                  <c:v>467.82499999999999</c:v>
                </c:pt>
                <c:pt idx="38">
                  <c:v>465.245</c:v>
                </c:pt>
                <c:pt idx="39">
                  <c:v>467.89</c:v>
                </c:pt>
                <c:pt idx="40">
                  <c:v>475.10700000000003</c:v>
                </c:pt>
                <c:pt idx="41">
                  <c:v>479.15699999999998</c:v>
                </c:pt>
                <c:pt idx="42">
                  <c:v>479.96800000000002</c:v>
                </c:pt>
                <c:pt idx="43">
                  <c:v>485.92</c:v>
                </c:pt>
                <c:pt idx="44">
                  <c:v>490.471</c:v>
                </c:pt>
                <c:pt idx="45">
                  <c:v>459.56900000000002</c:v>
                </c:pt>
                <c:pt idx="46">
                  <c:v>445.67599999999999</c:v>
                </c:pt>
                <c:pt idx="47">
                  <c:v>432.40899999999999</c:v>
                </c:pt>
                <c:pt idx="48">
                  <c:v>421.57100000000003</c:v>
                </c:pt>
                <c:pt idx="49">
                  <c:v>444.84800000000001</c:v>
                </c:pt>
                <c:pt idx="50">
                  <c:v>455.6</c:v>
                </c:pt>
                <c:pt idx="51">
                  <c:v>499.10399999999998</c:v>
                </c:pt>
                <c:pt idx="52">
                  <c:v>508.315</c:v>
                </c:pt>
                <c:pt idx="53">
                  <c:v>490.39</c:v>
                </c:pt>
                <c:pt idx="54">
                  <c:v>480.71699999999998</c:v>
                </c:pt>
                <c:pt idx="55">
                  <c:v>473.01799999999997</c:v>
                </c:pt>
                <c:pt idx="56">
                  <c:v>440.50400000000002</c:v>
                </c:pt>
                <c:pt idx="57">
                  <c:v>419.9</c:v>
                </c:pt>
                <c:pt idx="58">
                  <c:v>473.81299999999999</c:v>
                </c:pt>
                <c:pt idx="59">
                  <c:v>528.87900000000002</c:v>
                </c:pt>
                <c:pt idx="60">
                  <c:v>554.18299999999999</c:v>
                </c:pt>
                <c:pt idx="61">
                  <c:v>616.01700000000005</c:v>
                </c:pt>
                <c:pt idx="62">
                  <c:v>621.42100000000005</c:v>
                </c:pt>
                <c:pt idx="63">
                  <c:v>613.98599999999999</c:v>
                </c:pt>
                <c:pt idx="64">
                  <c:v>594.83000000000004</c:v>
                </c:pt>
                <c:pt idx="65">
                  <c:v>586.673</c:v>
                </c:pt>
                <c:pt idx="66">
                  <c:v>582.84900000000005</c:v>
                </c:pt>
                <c:pt idx="67">
                  <c:v>537.12099999999998</c:v>
                </c:pt>
                <c:pt idx="68">
                  <c:v>493.00400000000002</c:v>
                </c:pt>
                <c:pt idx="69">
                  <c:v>487.56700000000001</c:v>
                </c:pt>
                <c:pt idx="70">
                  <c:v>615.75300000000004</c:v>
                </c:pt>
                <c:pt idx="71">
                  <c:v>661.47799999999995</c:v>
                </c:pt>
                <c:pt idx="72">
                  <c:v>644.16300000000001</c:v>
                </c:pt>
                <c:pt idx="73">
                  <c:v>736.48</c:v>
                </c:pt>
                <c:pt idx="74">
                  <c:v>740.32</c:v>
                </c:pt>
                <c:pt idx="75">
                  <c:v>663.37</c:v>
                </c:pt>
                <c:pt idx="76">
                  <c:v>563.53899999999999</c:v>
                </c:pt>
                <c:pt idx="77">
                  <c:v>474.57100000000003</c:v>
                </c:pt>
                <c:pt idx="78">
                  <c:v>463.416</c:v>
                </c:pt>
                <c:pt idx="79">
                  <c:v>378.38499999999999</c:v>
                </c:pt>
                <c:pt idx="80">
                  <c:v>369.33100000000002</c:v>
                </c:pt>
                <c:pt idx="81">
                  <c:v>385.8</c:v>
                </c:pt>
                <c:pt idx="82">
                  <c:v>330.85199999999998</c:v>
                </c:pt>
                <c:pt idx="83">
                  <c:v>296.83699999999999</c:v>
                </c:pt>
                <c:pt idx="84">
                  <c:v>282.923</c:v>
                </c:pt>
                <c:pt idx="85">
                  <c:v>289.89499999999998</c:v>
                </c:pt>
                <c:pt idx="86">
                  <c:v>317.565</c:v>
                </c:pt>
                <c:pt idx="87">
                  <c:v>320.30700000000002</c:v>
                </c:pt>
                <c:pt idx="88">
                  <c:v>290.17099999999999</c:v>
                </c:pt>
                <c:pt idx="89">
                  <c:v>271.44499999999999</c:v>
                </c:pt>
                <c:pt idx="90">
                  <c:v>266.154</c:v>
                </c:pt>
                <c:pt idx="91">
                  <c:v>261.79599999999999</c:v>
                </c:pt>
                <c:pt idx="92">
                  <c:v>240.77699999999999</c:v>
                </c:pt>
                <c:pt idx="93">
                  <c:v>242.24799999999999</c:v>
                </c:pt>
                <c:pt idx="94">
                  <c:v>243.08099999999999</c:v>
                </c:pt>
                <c:pt idx="95">
                  <c:v>245.11099999999999</c:v>
                </c:pt>
                <c:pt idx="96">
                  <c:v>243.54499999999999</c:v>
                </c:pt>
                <c:pt idx="97">
                  <c:v>244.47399999999999</c:v>
                </c:pt>
                <c:pt idx="98">
                  <c:v>244.5</c:v>
                </c:pt>
                <c:pt idx="99">
                  <c:v>244.25299999999999</c:v>
                </c:pt>
                <c:pt idx="100">
                  <c:v>247.077</c:v>
                </c:pt>
                <c:pt idx="101">
                  <c:v>248.03299999999999</c:v>
                </c:pt>
                <c:pt idx="102">
                  <c:v>243.58</c:v>
                </c:pt>
                <c:pt idx="103">
                  <c:v>240.05</c:v>
                </c:pt>
                <c:pt idx="104">
                  <c:v>242.476</c:v>
                </c:pt>
                <c:pt idx="105">
                  <c:v>252.31200000000001</c:v>
                </c:pt>
                <c:pt idx="106">
                  <c:v>260.029</c:v>
                </c:pt>
                <c:pt idx="107">
                  <c:v>257.827</c:v>
                </c:pt>
                <c:pt idx="108">
                  <c:v>254.50200000000001</c:v>
                </c:pt>
                <c:pt idx="109">
                  <c:v>248.48500000000001</c:v>
                </c:pt>
                <c:pt idx="110">
                  <c:v>250.56399999999999</c:v>
                </c:pt>
                <c:pt idx="111">
                  <c:v>253.12299999999999</c:v>
                </c:pt>
                <c:pt idx="112">
                  <c:v>241.482</c:v>
                </c:pt>
                <c:pt idx="113">
                  <c:v>237.45599999999999</c:v>
                </c:pt>
                <c:pt idx="114">
                  <c:v>230.363</c:v>
                </c:pt>
                <c:pt idx="115">
                  <c:v>229.953</c:v>
                </c:pt>
                <c:pt idx="116">
                  <c:v>226.89500000000001</c:v>
                </c:pt>
                <c:pt idx="117">
                  <c:v>228.75299999999999</c:v>
                </c:pt>
                <c:pt idx="118">
                  <c:v>234.22300000000001</c:v>
                </c:pt>
                <c:pt idx="119">
                  <c:v>236.97800000000001</c:v>
                </c:pt>
                <c:pt idx="120">
                  <c:v>234.833</c:v>
                </c:pt>
                <c:pt idx="121">
                  <c:v>232.809</c:v>
                </c:pt>
                <c:pt idx="122">
                  <c:v>234.84100000000001</c:v>
                </c:pt>
                <c:pt idx="123">
                  <c:v>234.4</c:v>
                </c:pt>
                <c:pt idx="124">
                  <c:v>241.583</c:v>
                </c:pt>
                <c:pt idx="125">
                  <c:v>237.881</c:v>
                </c:pt>
                <c:pt idx="126">
                  <c:v>232.59399999999999</c:v>
                </c:pt>
                <c:pt idx="127">
                  <c:v>228.714</c:v>
                </c:pt>
                <c:pt idx="128">
                  <c:v>221.82599999999999</c:v>
                </c:pt>
                <c:pt idx="129">
                  <c:v>220.102</c:v>
                </c:pt>
                <c:pt idx="130">
                  <c:v>218.12899999999999</c:v>
                </c:pt>
                <c:pt idx="131">
                  <c:v>222.54</c:v>
                </c:pt>
                <c:pt idx="132">
                  <c:v>222.339</c:v>
                </c:pt>
                <c:pt idx="133">
                  <c:v>222.92</c:v>
                </c:pt>
                <c:pt idx="134">
                  <c:v>224.03700000000001</c:v>
                </c:pt>
                <c:pt idx="135">
                  <c:v>223.96899999999999</c:v>
                </c:pt>
                <c:pt idx="136">
                  <c:v>225.90600000000001</c:v>
                </c:pt>
                <c:pt idx="137">
                  <c:v>228.77199999999999</c:v>
                </c:pt>
                <c:pt idx="138">
                  <c:v>229.648</c:v>
                </c:pt>
                <c:pt idx="139">
                  <c:v>231.02199999999999</c:v>
                </c:pt>
                <c:pt idx="140">
                  <c:v>232.87899999999999</c:v>
                </c:pt>
                <c:pt idx="141">
                  <c:v>235.19499999999999</c:v>
                </c:pt>
                <c:pt idx="142">
                  <c:v>232.32499999999999</c:v>
                </c:pt>
                <c:pt idx="143">
                  <c:v>234.98</c:v>
                </c:pt>
                <c:pt idx="144">
                  <c:v>241.46899999999999</c:v>
                </c:pt>
                <c:pt idx="145">
                  <c:v>247.11600000000001</c:v>
                </c:pt>
                <c:pt idx="146">
                  <c:v>255.68700000000001</c:v>
                </c:pt>
                <c:pt idx="147">
                  <c:v>257.75799999999998</c:v>
                </c:pt>
                <c:pt idx="148">
                  <c:v>250.16200000000001</c:v>
                </c:pt>
                <c:pt idx="149">
                  <c:v>255.34899999999999</c:v>
                </c:pt>
                <c:pt idx="150">
                  <c:v>255.73</c:v>
                </c:pt>
                <c:pt idx="151">
                  <c:v>254.37899999999999</c:v>
                </c:pt>
                <c:pt idx="152">
                  <c:v>254.619</c:v>
                </c:pt>
                <c:pt idx="153">
                  <c:v>259.036</c:v>
                </c:pt>
                <c:pt idx="154">
                  <c:v>271.36099999999999</c:v>
                </c:pt>
                <c:pt idx="155">
                  <c:v>274.02800000000002</c:v>
                </c:pt>
                <c:pt idx="156">
                  <c:v>275.07400000000001</c:v>
                </c:pt>
                <c:pt idx="157">
                  <c:v>270.44299999999998</c:v>
                </c:pt>
                <c:pt idx="158">
                  <c:v>269.81700000000001</c:v>
                </c:pt>
                <c:pt idx="159">
                  <c:v>269.964</c:v>
                </c:pt>
                <c:pt idx="160">
                  <c:v>271.70999999999998</c:v>
                </c:pt>
                <c:pt idx="161">
                  <c:v>269.98599999999999</c:v>
                </c:pt>
                <c:pt idx="162">
                  <c:v>266.42500000000001</c:v>
                </c:pt>
                <c:pt idx="163">
                  <c:v>266.50900000000001</c:v>
                </c:pt>
                <c:pt idx="164">
                  <c:v>262.31599999999997</c:v>
                </c:pt>
                <c:pt idx="165">
                  <c:v>257.55099999999999</c:v>
                </c:pt>
                <c:pt idx="166">
                  <c:v>257.26900000000001</c:v>
                </c:pt>
                <c:pt idx="167">
                  <c:v>253.75</c:v>
                </c:pt>
                <c:pt idx="168">
                  <c:v>263.06299999999999</c:v>
                </c:pt>
                <c:pt idx="169">
                  <c:v>275.971</c:v>
                </c:pt>
                <c:pt idx="170">
                  <c:v>277.31200000000001</c:v>
                </c:pt>
                <c:pt idx="171">
                  <c:v>273.798</c:v>
                </c:pt>
                <c:pt idx="172">
                  <c:v>269.19</c:v>
                </c:pt>
                <c:pt idx="173">
                  <c:v>264.43900000000002</c:v>
                </c:pt>
                <c:pt idx="174">
                  <c:v>267.92</c:v>
                </c:pt>
                <c:pt idx="175">
                  <c:v>272.43700000000001</c:v>
                </c:pt>
                <c:pt idx="176">
                  <c:v>275.66199999999998</c:v>
                </c:pt>
                <c:pt idx="177">
                  <c:v>276.13400000000001</c:v>
                </c:pt>
                <c:pt idx="178">
                  <c:v>276.887</c:v>
                </c:pt>
                <c:pt idx="179">
                  <c:v>286.05</c:v>
                </c:pt>
                <c:pt idx="180">
                  <c:v>287.05099999999999</c:v>
                </c:pt>
                <c:pt idx="181">
                  <c:v>289.80099999999999</c:v>
                </c:pt>
                <c:pt idx="182">
                  <c:v>294.68</c:v>
                </c:pt>
                <c:pt idx="183">
                  <c:v>299.72800000000001</c:v>
                </c:pt>
                <c:pt idx="184">
                  <c:v>300.84500000000003</c:v>
                </c:pt>
                <c:pt idx="185">
                  <c:v>309.43900000000002</c:v>
                </c:pt>
                <c:pt idx="186">
                  <c:v>313.709</c:v>
                </c:pt>
                <c:pt idx="187">
                  <c:v>315.36200000000002</c:v>
                </c:pt>
                <c:pt idx="188">
                  <c:v>306.23599999999999</c:v>
                </c:pt>
                <c:pt idx="189">
                  <c:v>306.14100000000002</c:v>
                </c:pt>
                <c:pt idx="190">
                  <c:v>311.88099999999997</c:v>
                </c:pt>
                <c:pt idx="191">
                  <c:v>308.26400000000001</c:v>
                </c:pt>
                <c:pt idx="192">
                  <c:v>302.32100000000003</c:v>
                </c:pt>
                <c:pt idx="193">
                  <c:v>306.37</c:v>
                </c:pt>
                <c:pt idx="194">
                  <c:v>307.8</c:v>
                </c:pt>
                <c:pt idx="195">
                  <c:v>310.89400000000001</c:v>
                </c:pt>
                <c:pt idx="196">
                  <c:v>312.89600000000002</c:v>
                </c:pt>
                <c:pt idx="197">
                  <c:v>313.16199999999998</c:v>
                </c:pt>
                <c:pt idx="198">
                  <c:v>312.63900000000001</c:v>
                </c:pt>
                <c:pt idx="199">
                  <c:v>309.553</c:v>
                </c:pt>
                <c:pt idx="200">
                  <c:v>316.452</c:v>
                </c:pt>
                <c:pt idx="201">
                  <c:v>313.73899999999998</c:v>
                </c:pt>
                <c:pt idx="202">
                  <c:v>306.41199999999998</c:v>
                </c:pt>
                <c:pt idx="203">
                  <c:v>299.95400000000001</c:v>
                </c:pt>
                <c:pt idx="204">
                  <c:v>295.07600000000002</c:v>
                </c:pt>
                <c:pt idx="205">
                  <c:v>300.52</c:v>
                </c:pt>
                <c:pt idx="206">
                  <c:v>332.08199999999999</c:v>
                </c:pt>
                <c:pt idx="207">
                  <c:v>329.81599999999997</c:v>
                </c:pt>
                <c:pt idx="208">
                  <c:v>324.596</c:v>
                </c:pt>
                <c:pt idx="209">
                  <c:v>323.29599999999999</c:v>
                </c:pt>
                <c:pt idx="210">
                  <c:v>316.59399999999999</c:v>
                </c:pt>
                <c:pt idx="211">
                  <c:v>327.9</c:v>
                </c:pt>
                <c:pt idx="212">
                  <c:v>331.25799999999998</c:v>
                </c:pt>
                <c:pt idx="213">
                  <c:v>328.38900000000001</c:v>
                </c:pt>
                <c:pt idx="214">
                  <c:v>328.476</c:v>
                </c:pt>
                <c:pt idx="215">
                  <c:v>331.83199999999999</c:v>
                </c:pt>
                <c:pt idx="216">
                  <c:v>335.81599999999997</c:v>
                </c:pt>
                <c:pt idx="217">
                  <c:v>331.32400000000001</c:v>
                </c:pt>
                <c:pt idx="218">
                  <c:v>327.36599999999999</c:v>
                </c:pt>
                <c:pt idx="219">
                  <c:v>327.79700000000003</c:v>
                </c:pt>
                <c:pt idx="220">
                  <c:v>324.14400000000001</c:v>
                </c:pt>
                <c:pt idx="221">
                  <c:v>332.745</c:v>
                </c:pt>
                <c:pt idx="222">
                  <c:v>343.91500000000002</c:v>
                </c:pt>
                <c:pt idx="223">
                  <c:v>348.18</c:v>
                </c:pt>
                <c:pt idx="224">
                  <c:v>361.31700000000001</c:v>
                </c:pt>
                <c:pt idx="225">
                  <c:v>364.613</c:v>
                </c:pt>
                <c:pt idx="226">
                  <c:v>346.17399999999998</c:v>
                </c:pt>
                <c:pt idx="227">
                  <c:v>333.28800000000001</c:v>
                </c:pt>
                <c:pt idx="228">
                  <c:v>325.20800000000003</c:v>
                </c:pt>
                <c:pt idx="229">
                  <c:v>327.79399999999998</c:v>
                </c:pt>
                <c:pt idx="230">
                  <c:v>328.42899999999997</c:v>
                </c:pt>
                <c:pt idx="231">
                  <c:v>338.30900000000003</c:v>
                </c:pt>
                <c:pt idx="232">
                  <c:v>341.327</c:v>
                </c:pt>
                <c:pt idx="233">
                  <c:v>353.541</c:v>
                </c:pt>
                <c:pt idx="234">
                  <c:v>338.26400000000001</c:v>
                </c:pt>
                <c:pt idx="235">
                  <c:v>321.87099999999998</c:v>
                </c:pt>
                <c:pt idx="236">
                  <c:v>317.10399999999998</c:v>
                </c:pt>
                <c:pt idx="237">
                  <c:v>315.077</c:v>
                </c:pt>
                <c:pt idx="238">
                  <c:v>298.90199999999999</c:v>
                </c:pt>
                <c:pt idx="239">
                  <c:v>294.238</c:v>
                </c:pt>
                <c:pt idx="240">
                  <c:v>289.22300000000001</c:v>
                </c:pt>
                <c:pt idx="241">
                  <c:v>308.05</c:v>
                </c:pt>
                <c:pt idx="242">
                  <c:v>317.92700000000002</c:v>
                </c:pt>
                <c:pt idx="243">
                  <c:v>322.25799999999998</c:v>
                </c:pt>
                <c:pt idx="244">
                  <c:v>320.36799999999999</c:v>
                </c:pt>
                <c:pt idx="245">
                  <c:v>320.80399999999997</c:v>
                </c:pt>
                <c:pt idx="246">
                  <c:v>309.64800000000002</c:v>
                </c:pt>
                <c:pt idx="247">
                  <c:v>299.22399999999999</c:v>
                </c:pt>
                <c:pt idx="248">
                  <c:v>299.38200000000001</c:v>
                </c:pt>
                <c:pt idx="249">
                  <c:v>298.62900000000002</c:v>
                </c:pt>
                <c:pt idx="250">
                  <c:v>298.70499999999998</c:v>
                </c:pt>
                <c:pt idx="251">
                  <c:v>310.94799999999998</c:v>
                </c:pt>
                <c:pt idx="252">
                  <c:v>315.88</c:v>
                </c:pt>
                <c:pt idx="253">
                  <c:v>306.988</c:v>
                </c:pt>
                <c:pt idx="254">
                  <c:v>288.28899999999999</c:v>
                </c:pt>
                <c:pt idx="255">
                  <c:v>284.72300000000001</c:v>
                </c:pt>
                <c:pt idx="256">
                  <c:v>290.76799999999997</c:v>
                </c:pt>
                <c:pt idx="257">
                  <c:v>294.02100000000002</c:v>
                </c:pt>
                <c:pt idx="258">
                  <c:v>295.19099999999997</c:v>
                </c:pt>
                <c:pt idx="259">
                  <c:v>307.59800000000001</c:v>
                </c:pt>
                <c:pt idx="260">
                  <c:v>313.75700000000001</c:v>
                </c:pt>
                <c:pt idx="261">
                  <c:v>313.83699999999999</c:v>
                </c:pt>
                <c:pt idx="262">
                  <c:v>313.75200000000001</c:v>
                </c:pt>
                <c:pt idx="263">
                  <c:v>307.67</c:v>
                </c:pt>
                <c:pt idx="264">
                  <c:v>300.44</c:v>
                </c:pt>
                <c:pt idx="265">
                  <c:v>293.15300000000002</c:v>
                </c:pt>
                <c:pt idx="266">
                  <c:v>295.98399999999998</c:v>
                </c:pt>
                <c:pt idx="267">
                  <c:v>312.36500000000001</c:v>
                </c:pt>
                <c:pt idx="268">
                  <c:v>331.48</c:v>
                </c:pt>
                <c:pt idx="269">
                  <c:v>334.291</c:v>
                </c:pt>
                <c:pt idx="270">
                  <c:v>333.81400000000002</c:v>
                </c:pt>
                <c:pt idx="271">
                  <c:v>335.036</c:v>
                </c:pt>
                <c:pt idx="272">
                  <c:v>324.90300000000002</c:v>
                </c:pt>
                <c:pt idx="273">
                  <c:v>333.65499999999997</c:v>
                </c:pt>
                <c:pt idx="274">
                  <c:v>341.87700000000001</c:v>
                </c:pt>
                <c:pt idx="275">
                  <c:v>340.43099999999998</c:v>
                </c:pt>
                <c:pt idx="276">
                  <c:v>345.78699999999998</c:v>
                </c:pt>
                <c:pt idx="277">
                  <c:v>352.63</c:v>
                </c:pt>
                <c:pt idx="278">
                  <c:v>364.43099999999998</c:v>
                </c:pt>
                <c:pt idx="279">
                  <c:v>362.339</c:v>
                </c:pt>
                <c:pt idx="280">
                  <c:v>356.81</c:v>
                </c:pt>
                <c:pt idx="281">
                  <c:v>359.47500000000002</c:v>
                </c:pt>
                <c:pt idx="282">
                  <c:v>356.113</c:v>
                </c:pt>
                <c:pt idx="283">
                  <c:v>357.05200000000002</c:v>
                </c:pt>
                <c:pt idx="284">
                  <c:v>356.45100000000002</c:v>
                </c:pt>
                <c:pt idx="285">
                  <c:v>357.18799999999999</c:v>
                </c:pt>
                <c:pt idx="286">
                  <c:v>344.43</c:v>
                </c:pt>
                <c:pt idx="287">
                  <c:v>333.35899999999998</c:v>
                </c:pt>
                <c:pt idx="288">
                  <c:v>328.61799999999999</c:v>
                </c:pt>
                <c:pt idx="289">
                  <c:v>328.35899999999998</c:v>
                </c:pt>
                <c:pt idx="290">
                  <c:v>326.13099999999997</c:v>
                </c:pt>
                <c:pt idx="291">
                  <c:v>336.01499999999999</c:v>
                </c:pt>
                <c:pt idx="292">
                  <c:v>339.49299999999999</c:v>
                </c:pt>
                <c:pt idx="293">
                  <c:v>340.48500000000001</c:v>
                </c:pt>
                <c:pt idx="294">
                  <c:v>333.54500000000002</c:v>
                </c:pt>
                <c:pt idx="295">
                  <c:v>340.01600000000002</c:v>
                </c:pt>
                <c:pt idx="296">
                  <c:v>333.67500000000001</c:v>
                </c:pt>
                <c:pt idx="297">
                  <c:v>321.11799999999999</c:v>
                </c:pt>
                <c:pt idx="298">
                  <c:v>305.54500000000002</c:v>
                </c:pt>
                <c:pt idx="299">
                  <c:v>304.70499999999998</c:v>
                </c:pt>
                <c:pt idx="300">
                  <c:v>305.274</c:v>
                </c:pt>
                <c:pt idx="301">
                  <c:v>316.47500000000002</c:v>
                </c:pt>
                <c:pt idx="302">
                  <c:v>318.77199999999999</c:v>
                </c:pt>
                <c:pt idx="303">
                  <c:v>319.11399999999998</c:v>
                </c:pt>
                <c:pt idx="304">
                  <c:v>315.41000000000003</c:v>
                </c:pt>
                <c:pt idx="305">
                  <c:v>312.51900000000001</c:v>
                </c:pt>
                <c:pt idx="306">
                  <c:v>311.572</c:v>
                </c:pt>
                <c:pt idx="307">
                  <c:v>313.13600000000002</c:v>
                </c:pt>
                <c:pt idx="308">
                  <c:v>308.50299999999999</c:v>
                </c:pt>
                <c:pt idx="309">
                  <c:v>309.21199999999999</c:v>
                </c:pt>
                <c:pt idx="310">
                  <c:v>313.24700000000001</c:v>
                </c:pt>
                <c:pt idx="311">
                  <c:v>319.58600000000001</c:v>
                </c:pt>
                <c:pt idx="312">
                  <c:v>335.39600000000002</c:v>
                </c:pt>
                <c:pt idx="313">
                  <c:v>347.452</c:v>
                </c:pt>
                <c:pt idx="314">
                  <c:v>348.988</c:v>
                </c:pt>
                <c:pt idx="315">
                  <c:v>348.46800000000002</c:v>
                </c:pt>
                <c:pt idx="316">
                  <c:v>341.03100000000001</c:v>
                </c:pt>
                <c:pt idx="317">
                  <c:v>340.41</c:v>
                </c:pt>
                <c:pt idx="318">
                  <c:v>339.185</c:v>
                </c:pt>
                <c:pt idx="319">
                  <c:v>345.13299999999998</c:v>
                </c:pt>
                <c:pt idx="320">
                  <c:v>345.483</c:v>
                </c:pt>
                <c:pt idx="321">
                  <c:v>362.49799999999999</c:v>
                </c:pt>
                <c:pt idx="322">
                  <c:v>370.041</c:v>
                </c:pt>
                <c:pt idx="323">
                  <c:v>375.21600000000001</c:v>
                </c:pt>
                <c:pt idx="324">
                  <c:v>375.274</c:v>
                </c:pt>
                <c:pt idx="325">
                  <c:v>386.57100000000003</c:v>
                </c:pt>
                <c:pt idx="326">
                  <c:v>379.83800000000002</c:v>
                </c:pt>
                <c:pt idx="327">
                  <c:v>377.59899999999999</c:v>
                </c:pt>
                <c:pt idx="328">
                  <c:v>366.96300000000002</c:v>
                </c:pt>
                <c:pt idx="329">
                  <c:v>355.13900000000001</c:v>
                </c:pt>
                <c:pt idx="330">
                  <c:v>361.09899999999999</c:v>
                </c:pt>
                <c:pt idx="331">
                  <c:v>362.76299999999998</c:v>
                </c:pt>
                <c:pt idx="332">
                  <c:v>356.10899999999998</c:v>
                </c:pt>
                <c:pt idx="333">
                  <c:v>367.06700000000001</c:v>
                </c:pt>
                <c:pt idx="334">
                  <c:v>377.54500000000002</c:v>
                </c:pt>
                <c:pt idx="335">
                  <c:v>393.43599999999998</c:v>
                </c:pt>
                <c:pt idx="336">
                  <c:v>399.18299999999999</c:v>
                </c:pt>
                <c:pt idx="337">
                  <c:v>393.16399999999999</c:v>
                </c:pt>
                <c:pt idx="338">
                  <c:v>381.20499999999998</c:v>
                </c:pt>
                <c:pt idx="339">
                  <c:v>374.14</c:v>
                </c:pt>
                <c:pt idx="340">
                  <c:v>374.71800000000002</c:v>
                </c:pt>
                <c:pt idx="341">
                  <c:v>373.625</c:v>
                </c:pt>
                <c:pt idx="342">
                  <c:v>368.51</c:v>
                </c:pt>
                <c:pt idx="343">
                  <c:v>371.78</c:v>
                </c:pt>
                <c:pt idx="344">
                  <c:v>380.89100000000002</c:v>
                </c:pt>
                <c:pt idx="345">
                  <c:v>391.23500000000001</c:v>
                </c:pt>
                <c:pt idx="346">
                  <c:v>403.76400000000001</c:v>
                </c:pt>
                <c:pt idx="347">
                  <c:v>400.28699999999998</c:v>
                </c:pt>
                <c:pt idx="348">
                  <c:v>393.733</c:v>
                </c:pt>
                <c:pt idx="349">
                  <c:v>390.30399999999997</c:v>
                </c:pt>
                <c:pt idx="350">
                  <c:v>391.721</c:v>
                </c:pt>
                <c:pt idx="351">
                  <c:v>393.577</c:v>
                </c:pt>
                <c:pt idx="352">
                  <c:v>387.42599999999999</c:v>
                </c:pt>
                <c:pt idx="353">
                  <c:v>385.37299999999999</c:v>
                </c:pt>
                <c:pt idx="354">
                  <c:v>393.47</c:v>
                </c:pt>
                <c:pt idx="355">
                  <c:v>409.57</c:v>
                </c:pt>
                <c:pt idx="356">
                  <c:v>412.85599999999999</c:v>
                </c:pt>
                <c:pt idx="357">
                  <c:v>396.98500000000001</c:v>
                </c:pt>
                <c:pt idx="358">
                  <c:v>379.40499999999997</c:v>
                </c:pt>
                <c:pt idx="359">
                  <c:v>379.678</c:v>
                </c:pt>
                <c:pt idx="360">
                  <c:v>388.63600000000002</c:v>
                </c:pt>
                <c:pt idx="361">
                  <c:v>386.863</c:v>
                </c:pt>
                <c:pt idx="362">
                  <c:v>388.21300000000002</c:v>
                </c:pt>
                <c:pt idx="363">
                  <c:v>400.99900000000002</c:v>
                </c:pt>
                <c:pt idx="364">
                  <c:v>401.19299999999998</c:v>
                </c:pt>
                <c:pt idx="365">
                  <c:v>391.11900000000003</c:v>
                </c:pt>
                <c:pt idx="366">
                  <c:v>388.346</c:v>
                </c:pt>
                <c:pt idx="367">
                  <c:v>395.697</c:v>
                </c:pt>
                <c:pt idx="368">
                  <c:v>391.64</c:v>
                </c:pt>
                <c:pt idx="369">
                  <c:v>387.22899999999998</c:v>
                </c:pt>
                <c:pt idx="370">
                  <c:v>380.50400000000002</c:v>
                </c:pt>
                <c:pt idx="371">
                  <c:v>387.04199999999997</c:v>
                </c:pt>
                <c:pt idx="372">
                  <c:v>404.77100000000002</c:v>
                </c:pt>
                <c:pt idx="373">
                  <c:v>400.14600000000002</c:v>
                </c:pt>
                <c:pt idx="374">
                  <c:v>417.65199999999999</c:v>
                </c:pt>
                <c:pt idx="375">
                  <c:v>419.22399999999999</c:v>
                </c:pt>
                <c:pt idx="376">
                  <c:v>408.24299999999999</c:v>
                </c:pt>
                <c:pt idx="377">
                  <c:v>415.51</c:v>
                </c:pt>
                <c:pt idx="378">
                  <c:v>411.91199999999998</c:v>
                </c:pt>
                <c:pt idx="379">
                  <c:v>436.952</c:v>
                </c:pt>
                <c:pt idx="380">
                  <c:v>452.37900000000002</c:v>
                </c:pt>
                <c:pt idx="381">
                  <c:v>455.94600000000003</c:v>
                </c:pt>
                <c:pt idx="382">
                  <c:v>459.37900000000002</c:v>
                </c:pt>
                <c:pt idx="383">
                  <c:v>443.24099999999999</c:v>
                </c:pt>
                <c:pt idx="384">
                  <c:v>431.46699999999998</c:v>
                </c:pt>
                <c:pt idx="385">
                  <c:v>429.15499999999997</c:v>
                </c:pt>
                <c:pt idx="386">
                  <c:v>428.32799999999997</c:v>
                </c:pt>
                <c:pt idx="387">
                  <c:v>424.84699999999998</c:v>
                </c:pt>
                <c:pt idx="388">
                  <c:v>425.46899999999999</c:v>
                </c:pt>
                <c:pt idx="389">
                  <c:v>422.62700000000001</c:v>
                </c:pt>
                <c:pt idx="390">
                  <c:v>417.64299999999997</c:v>
                </c:pt>
                <c:pt idx="391">
                  <c:v>416.30200000000002</c:v>
                </c:pt>
                <c:pt idx="392">
                  <c:v>410.87700000000001</c:v>
                </c:pt>
                <c:pt idx="393">
                  <c:v>410.12700000000001</c:v>
                </c:pt>
                <c:pt idx="394">
                  <c:v>411.44299999999998</c:v>
                </c:pt>
                <c:pt idx="395">
                  <c:v>423.00200000000001</c:v>
                </c:pt>
                <c:pt idx="396">
                  <c:v>446.46600000000001</c:v>
                </c:pt>
                <c:pt idx="397">
                  <c:v>450.983</c:v>
                </c:pt>
                <c:pt idx="398">
                  <c:v>448.613</c:v>
                </c:pt>
                <c:pt idx="399">
                  <c:v>450.512</c:v>
                </c:pt>
                <c:pt idx="400">
                  <c:v>442.072</c:v>
                </c:pt>
                <c:pt idx="401">
                  <c:v>432.99700000000001</c:v>
                </c:pt>
                <c:pt idx="402">
                  <c:v>417.46499999999997</c:v>
                </c:pt>
                <c:pt idx="403">
                  <c:v>427.24900000000002</c:v>
                </c:pt>
                <c:pt idx="404">
                  <c:v>421.76900000000001</c:v>
                </c:pt>
                <c:pt idx="405">
                  <c:v>414.678</c:v>
                </c:pt>
                <c:pt idx="406">
                  <c:v>409.18799999999999</c:v>
                </c:pt>
                <c:pt idx="407">
                  <c:v>406.33</c:v>
                </c:pt>
                <c:pt idx="408">
                  <c:v>412.81799999999998</c:v>
                </c:pt>
                <c:pt idx="409">
                  <c:v>411.108</c:v>
                </c:pt>
                <c:pt idx="410">
                  <c:v>412.154</c:v>
                </c:pt>
                <c:pt idx="411">
                  <c:v>430.00900000000001</c:v>
                </c:pt>
                <c:pt idx="412">
                  <c:v>409.66899999999998</c:v>
                </c:pt>
                <c:pt idx="413">
                  <c:v>402.87799999999999</c:v>
                </c:pt>
                <c:pt idx="414">
                  <c:v>399.548</c:v>
                </c:pt>
                <c:pt idx="415">
                  <c:v>389.56799999999998</c:v>
                </c:pt>
                <c:pt idx="416">
                  <c:v>384.63299999999998</c:v>
                </c:pt>
                <c:pt idx="417">
                  <c:v>378.91800000000001</c:v>
                </c:pt>
                <c:pt idx="418">
                  <c:v>358.71499999999997</c:v>
                </c:pt>
                <c:pt idx="419">
                  <c:v>346.786</c:v>
                </c:pt>
                <c:pt idx="420">
                  <c:v>351.41699999999997</c:v>
                </c:pt>
                <c:pt idx="421">
                  <c:v>356.48899999999998</c:v>
                </c:pt>
                <c:pt idx="422">
                  <c:v>356.04500000000002</c:v>
                </c:pt>
                <c:pt idx="423">
                  <c:v>356.233</c:v>
                </c:pt>
                <c:pt idx="424">
                  <c:v>360.77100000000002</c:v>
                </c:pt>
                <c:pt idx="425">
                  <c:v>371.25299999999999</c:v>
                </c:pt>
                <c:pt idx="426">
                  <c:v>376.1</c:v>
                </c:pt>
                <c:pt idx="427">
                  <c:v>380.45499999999998</c:v>
                </c:pt>
                <c:pt idx="428">
                  <c:v>400.98500000000001</c:v>
                </c:pt>
                <c:pt idx="429">
                  <c:v>387.65600000000001</c:v>
                </c:pt>
                <c:pt idx="430">
                  <c:v>383.88299999999998</c:v>
                </c:pt>
                <c:pt idx="431">
                  <c:v>371.30900000000003</c:v>
                </c:pt>
                <c:pt idx="432">
                  <c:v>364.10899999999998</c:v>
                </c:pt>
                <c:pt idx="433">
                  <c:v>368.50599999999997</c:v>
                </c:pt>
                <c:pt idx="434">
                  <c:v>361.55399999999997</c:v>
                </c:pt>
                <c:pt idx="435">
                  <c:v>358.22199999999998</c:v>
                </c:pt>
                <c:pt idx="436">
                  <c:v>358.839</c:v>
                </c:pt>
                <c:pt idx="437">
                  <c:v>352.71899999999999</c:v>
                </c:pt>
                <c:pt idx="438">
                  <c:v>350.66500000000002</c:v>
                </c:pt>
                <c:pt idx="439">
                  <c:v>349.58100000000002</c:v>
                </c:pt>
                <c:pt idx="440">
                  <c:v>336.03899999999999</c:v>
                </c:pt>
                <c:pt idx="441">
                  <c:v>335.63</c:v>
                </c:pt>
                <c:pt idx="442">
                  <c:v>333.09199999999998</c:v>
                </c:pt>
                <c:pt idx="443">
                  <c:v>326.17700000000002</c:v>
                </c:pt>
                <c:pt idx="444">
                  <c:v>324.899</c:v>
                </c:pt>
                <c:pt idx="445">
                  <c:v>324.88499999999999</c:v>
                </c:pt>
                <c:pt idx="446">
                  <c:v>330.36799999999999</c:v>
                </c:pt>
                <c:pt idx="447">
                  <c:v>327.25200000000001</c:v>
                </c:pt>
                <c:pt idx="448">
                  <c:v>328.56599999999997</c:v>
                </c:pt>
                <c:pt idx="449">
                  <c:v>322.42700000000002</c:v>
                </c:pt>
                <c:pt idx="450">
                  <c:v>324.52</c:v>
                </c:pt>
                <c:pt idx="451">
                  <c:v>328.47300000000001</c:v>
                </c:pt>
                <c:pt idx="452">
                  <c:v>314.48399999999998</c:v>
                </c:pt>
                <c:pt idx="453">
                  <c:v>313.06</c:v>
                </c:pt>
                <c:pt idx="454">
                  <c:v>311.25599999999997</c:v>
                </c:pt>
                <c:pt idx="455">
                  <c:v>310.37200000000001</c:v>
                </c:pt>
                <c:pt idx="456">
                  <c:v>308.94799999999998</c:v>
                </c:pt>
                <c:pt idx="457">
                  <c:v>308.74400000000003</c:v>
                </c:pt>
                <c:pt idx="458">
                  <c:v>307.57</c:v>
                </c:pt>
                <c:pt idx="459">
                  <c:v>313.35599999999999</c:v>
                </c:pt>
                <c:pt idx="460">
                  <c:v>316.23700000000002</c:v>
                </c:pt>
                <c:pt idx="461">
                  <c:v>313.89699999999999</c:v>
                </c:pt>
                <c:pt idx="462">
                  <c:v>319.399</c:v>
                </c:pt>
                <c:pt idx="463">
                  <c:v>327.85300000000001</c:v>
                </c:pt>
                <c:pt idx="464">
                  <c:v>336.24400000000003</c:v>
                </c:pt>
                <c:pt idx="465">
                  <c:v>335.84899999999999</c:v>
                </c:pt>
                <c:pt idx="466">
                  <c:v>336.78399999999999</c:v>
                </c:pt>
                <c:pt idx="467">
                  <c:v>339.08199999999999</c:v>
                </c:pt>
                <c:pt idx="468">
                  <c:v>337.02</c:v>
                </c:pt>
                <c:pt idx="469">
                  <c:v>331.32299999999998</c:v>
                </c:pt>
                <c:pt idx="470">
                  <c:v>325.46899999999999</c:v>
                </c:pt>
                <c:pt idx="471">
                  <c:v>325.476</c:v>
                </c:pt>
                <c:pt idx="472">
                  <c:v>326.46699999999998</c:v>
                </c:pt>
                <c:pt idx="473">
                  <c:v>327.54500000000002</c:v>
                </c:pt>
                <c:pt idx="474">
                  <c:v>324.48399999999998</c:v>
                </c:pt>
                <c:pt idx="475">
                  <c:v>320.89299999999997</c:v>
                </c:pt>
                <c:pt idx="476">
                  <c:v>323.19200000000001</c:v>
                </c:pt>
                <c:pt idx="477">
                  <c:v>330.649</c:v>
                </c:pt>
                <c:pt idx="478">
                  <c:v>329.572</c:v>
                </c:pt>
                <c:pt idx="479">
                  <c:v>329.08800000000002</c:v>
                </c:pt>
                <c:pt idx="480">
                  <c:v>329.23899999999998</c:v>
                </c:pt>
                <c:pt idx="481">
                  <c:v>322.69799999999998</c:v>
                </c:pt>
                <c:pt idx="482">
                  <c:v>321.62799999999999</c:v>
                </c:pt>
                <c:pt idx="483">
                  <c:v>313.97399999999999</c:v>
                </c:pt>
                <c:pt idx="484">
                  <c:v>305.34300000000002</c:v>
                </c:pt>
                <c:pt idx="485">
                  <c:v>303.12900000000002</c:v>
                </c:pt>
                <c:pt idx="486">
                  <c:v>301.26400000000001</c:v>
                </c:pt>
                <c:pt idx="487">
                  <c:v>304.39100000000002</c:v>
                </c:pt>
                <c:pt idx="488">
                  <c:v>302.97800000000001</c:v>
                </c:pt>
                <c:pt idx="489">
                  <c:v>298.98</c:v>
                </c:pt>
                <c:pt idx="490">
                  <c:v>292.76299999999998</c:v>
                </c:pt>
                <c:pt idx="491">
                  <c:v>296.41899999999998</c:v>
                </c:pt>
                <c:pt idx="492">
                  <c:v>297.66800000000001</c:v>
                </c:pt>
                <c:pt idx="493">
                  <c:v>297.21600000000001</c:v>
                </c:pt>
                <c:pt idx="494">
                  <c:v>298.20499999999998</c:v>
                </c:pt>
                <c:pt idx="495">
                  <c:v>314.33800000000002</c:v>
                </c:pt>
                <c:pt idx="496">
                  <c:v>315.94299999999998</c:v>
                </c:pt>
                <c:pt idx="497">
                  <c:v>317.91199999999998</c:v>
                </c:pt>
                <c:pt idx="498">
                  <c:v>319.78800000000001</c:v>
                </c:pt>
                <c:pt idx="499">
                  <c:v>318.46899999999999</c:v>
                </c:pt>
                <c:pt idx="500">
                  <c:v>317.82600000000002</c:v>
                </c:pt>
                <c:pt idx="501">
                  <c:v>317.637</c:v>
                </c:pt>
                <c:pt idx="502">
                  <c:v>314.83499999999998</c:v>
                </c:pt>
                <c:pt idx="503">
                  <c:v>316.19099999999997</c:v>
                </c:pt>
                <c:pt idx="504">
                  <c:v>318.01499999999999</c:v>
                </c:pt>
                <c:pt idx="505">
                  <c:v>319.30700000000002</c:v>
                </c:pt>
                <c:pt idx="506">
                  <c:v>308.21300000000002</c:v>
                </c:pt>
                <c:pt idx="507">
                  <c:v>315.12299999999999</c:v>
                </c:pt>
                <c:pt idx="508">
                  <c:v>319.18099999999998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E4-42E6-BC11-D9CBEE6C9383}"/>
            </c:ext>
          </c:extLst>
        </c:ser>
        <c:ser>
          <c:idx val="4"/>
          <c:order val="4"/>
          <c:tx>
            <c:strRef>
              <c:f>'directH (tkr)'!$B$36</c:f>
              <c:strCache>
                <c:ptCount val="1"/>
                <c:pt idx="0">
                  <c:v>VW 3 3/8 PERP nc-24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(tkr)'!$F$36:$SL$36</c:f>
              <c:numCache>
                <c:formatCode>0</c:formatCode>
                <c:ptCount val="501"/>
                <c:pt idx="0">
                  <c:v>391.22300000000001</c:v>
                </c:pt>
                <c:pt idx="1">
                  <c:v>389.34100000000001</c:v>
                </c:pt>
                <c:pt idx="2">
                  <c:v>387.50700000000001</c:v>
                </c:pt>
                <c:pt idx="3">
                  <c:v>393.61799999999999</c:v>
                </c:pt>
                <c:pt idx="4">
                  <c:v>397.08100000000002</c:v>
                </c:pt>
                <c:pt idx="5">
                  <c:v>400.702</c:v>
                </c:pt>
                <c:pt idx="6">
                  <c:v>400.22699999999998</c:v>
                </c:pt>
                <c:pt idx="7">
                  <c:v>394.01299999999998</c:v>
                </c:pt>
                <c:pt idx="8">
                  <c:v>389.64400000000001</c:v>
                </c:pt>
                <c:pt idx="9">
                  <c:v>397.26900000000001</c:v>
                </c:pt>
                <c:pt idx="10">
                  <c:v>386.19299999999998</c:v>
                </c:pt>
                <c:pt idx="11">
                  <c:v>383.98200000000003</c:v>
                </c:pt>
                <c:pt idx="12">
                  <c:v>365.76400000000001</c:v>
                </c:pt>
                <c:pt idx="13">
                  <c:v>350.31400000000002</c:v>
                </c:pt>
                <c:pt idx="14">
                  <c:v>368.339</c:v>
                </c:pt>
                <c:pt idx="15">
                  <c:v>364.16300000000001</c:v>
                </c:pt>
                <c:pt idx="16">
                  <c:v>375.05599999999998</c:v>
                </c:pt>
                <c:pt idx="17">
                  <c:v>342.23200000000003</c:v>
                </c:pt>
                <c:pt idx="18">
                  <c:v>311.90100000000001</c:v>
                </c:pt>
                <c:pt idx="19">
                  <c:v>282.30399999999997</c:v>
                </c:pt>
                <c:pt idx="20">
                  <c:v>299.88799999999998</c:v>
                </c:pt>
                <c:pt idx="21">
                  <c:v>358.21600000000001</c:v>
                </c:pt>
                <c:pt idx="22">
                  <c:v>375.92099999999999</c:v>
                </c:pt>
                <c:pt idx="23">
                  <c:v>403.24799999999999</c:v>
                </c:pt>
                <c:pt idx="24">
                  <c:v>412.89100000000002</c:v>
                </c:pt>
                <c:pt idx="25">
                  <c:v>408.19</c:v>
                </c:pt>
                <c:pt idx="26">
                  <c:v>395.15100000000001</c:v>
                </c:pt>
                <c:pt idx="27">
                  <c:v>391.97</c:v>
                </c:pt>
                <c:pt idx="28">
                  <c:v>408.21</c:v>
                </c:pt>
                <c:pt idx="29">
                  <c:v>430.93700000000001</c:v>
                </c:pt>
                <c:pt idx="30">
                  <c:v>429.14800000000002</c:v>
                </c:pt>
                <c:pt idx="31">
                  <c:v>426.17599999999999</c:v>
                </c:pt>
                <c:pt idx="32">
                  <c:v>431.673</c:v>
                </c:pt>
                <c:pt idx="33">
                  <c:v>441.03199999999998</c:v>
                </c:pt>
                <c:pt idx="34">
                  <c:v>469.02100000000002</c:v>
                </c:pt>
                <c:pt idx="35">
                  <c:v>483.57299999999998</c:v>
                </c:pt>
                <c:pt idx="36">
                  <c:v>483.375</c:v>
                </c:pt>
                <c:pt idx="37">
                  <c:v>465.97199999999998</c:v>
                </c:pt>
                <c:pt idx="38">
                  <c:v>464.36399999999998</c:v>
                </c:pt>
                <c:pt idx="39">
                  <c:v>466.78</c:v>
                </c:pt>
                <c:pt idx="40">
                  <c:v>476.43700000000001</c:v>
                </c:pt>
                <c:pt idx="41">
                  <c:v>479.81299999999999</c:v>
                </c:pt>
                <c:pt idx="42">
                  <c:v>481.113</c:v>
                </c:pt>
                <c:pt idx="43">
                  <c:v>490.74</c:v>
                </c:pt>
                <c:pt idx="44">
                  <c:v>494.45499999999998</c:v>
                </c:pt>
                <c:pt idx="45">
                  <c:v>450.82</c:v>
                </c:pt>
                <c:pt idx="46">
                  <c:v>437.89299999999997</c:v>
                </c:pt>
                <c:pt idx="47">
                  <c:v>418.58</c:v>
                </c:pt>
                <c:pt idx="48">
                  <c:v>403.822</c:v>
                </c:pt>
                <c:pt idx="49">
                  <c:v>427.58</c:v>
                </c:pt>
                <c:pt idx="50">
                  <c:v>439.12400000000002</c:v>
                </c:pt>
                <c:pt idx="51">
                  <c:v>504.59800000000001</c:v>
                </c:pt>
                <c:pt idx="52">
                  <c:v>515.28</c:v>
                </c:pt>
                <c:pt idx="53">
                  <c:v>498.46800000000002</c:v>
                </c:pt>
                <c:pt idx="54">
                  <c:v>476.846</c:v>
                </c:pt>
                <c:pt idx="55">
                  <c:v>458.12200000000001</c:v>
                </c:pt>
                <c:pt idx="56">
                  <c:v>421.86200000000002</c:v>
                </c:pt>
                <c:pt idx="57">
                  <c:v>393.25900000000001</c:v>
                </c:pt>
                <c:pt idx="58">
                  <c:v>462.60199999999998</c:v>
                </c:pt>
                <c:pt idx="59">
                  <c:v>547.15499999999997</c:v>
                </c:pt>
                <c:pt idx="60">
                  <c:v>575.75699999999995</c:v>
                </c:pt>
                <c:pt idx="61">
                  <c:v>645.03899999999999</c:v>
                </c:pt>
                <c:pt idx="62">
                  <c:v>645.34199999999998</c:v>
                </c:pt>
                <c:pt idx="63">
                  <c:v>626.79</c:v>
                </c:pt>
                <c:pt idx="64">
                  <c:v>600.95699999999999</c:v>
                </c:pt>
                <c:pt idx="65">
                  <c:v>589.76499999999999</c:v>
                </c:pt>
                <c:pt idx="66">
                  <c:v>578.61300000000006</c:v>
                </c:pt>
                <c:pt idx="67">
                  <c:v>528.19200000000001</c:v>
                </c:pt>
                <c:pt idx="68">
                  <c:v>472.74299999999999</c:v>
                </c:pt>
                <c:pt idx="69">
                  <c:v>461.38</c:v>
                </c:pt>
                <c:pt idx="70">
                  <c:v>612.51400000000001</c:v>
                </c:pt>
                <c:pt idx="71">
                  <c:v>660.2</c:v>
                </c:pt>
                <c:pt idx="72">
                  <c:v>639.77</c:v>
                </c:pt>
                <c:pt idx="73">
                  <c:v>751.56500000000005</c:v>
                </c:pt>
                <c:pt idx="74">
                  <c:v>768.71</c:v>
                </c:pt>
                <c:pt idx="75">
                  <c:v>653.38199999999995</c:v>
                </c:pt>
                <c:pt idx="76">
                  <c:v>549.33000000000004</c:v>
                </c:pt>
                <c:pt idx="77">
                  <c:v>454.733</c:v>
                </c:pt>
                <c:pt idx="78">
                  <c:v>448.02100000000002</c:v>
                </c:pt>
                <c:pt idx="79">
                  <c:v>359.54199999999997</c:v>
                </c:pt>
                <c:pt idx="80">
                  <c:v>347.99</c:v>
                </c:pt>
                <c:pt idx="81">
                  <c:v>365.82499999999999</c:v>
                </c:pt>
                <c:pt idx="82">
                  <c:v>304.00299999999999</c:v>
                </c:pt>
                <c:pt idx="83">
                  <c:v>266.29899999999998</c:v>
                </c:pt>
                <c:pt idx="84">
                  <c:v>250.667</c:v>
                </c:pt>
                <c:pt idx="85">
                  <c:v>259.89600000000002</c:v>
                </c:pt>
                <c:pt idx="86">
                  <c:v>294.642</c:v>
                </c:pt>
                <c:pt idx="87">
                  <c:v>296.70600000000002</c:v>
                </c:pt>
                <c:pt idx="88">
                  <c:v>266.87</c:v>
                </c:pt>
                <c:pt idx="89">
                  <c:v>241.59800000000001</c:v>
                </c:pt>
                <c:pt idx="90">
                  <c:v>234.636</c:v>
                </c:pt>
                <c:pt idx="91">
                  <c:v>226.24</c:v>
                </c:pt>
                <c:pt idx="92">
                  <c:v>200.607</c:v>
                </c:pt>
                <c:pt idx="93">
                  <c:v>201.52799999999999</c:v>
                </c:pt>
                <c:pt idx="94">
                  <c:v>203.571</c:v>
                </c:pt>
                <c:pt idx="95">
                  <c:v>204.51400000000001</c:v>
                </c:pt>
                <c:pt idx="96">
                  <c:v>202.88900000000001</c:v>
                </c:pt>
                <c:pt idx="97">
                  <c:v>203.01300000000001</c:v>
                </c:pt>
                <c:pt idx="98">
                  <c:v>202.715</c:v>
                </c:pt>
                <c:pt idx="99">
                  <c:v>200.51499999999999</c:v>
                </c:pt>
                <c:pt idx="100">
                  <c:v>202.65600000000001</c:v>
                </c:pt>
                <c:pt idx="101">
                  <c:v>202.18899999999999</c:v>
                </c:pt>
                <c:pt idx="102">
                  <c:v>197.88900000000001</c:v>
                </c:pt>
                <c:pt idx="103">
                  <c:v>193.642</c:v>
                </c:pt>
                <c:pt idx="104">
                  <c:v>199.774</c:v>
                </c:pt>
                <c:pt idx="105">
                  <c:v>208.38</c:v>
                </c:pt>
                <c:pt idx="106">
                  <c:v>217.56200000000001</c:v>
                </c:pt>
                <c:pt idx="107">
                  <c:v>216.029</c:v>
                </c:pt>
                <c:pt idx="108">
                  <c:v>212.499</c:v>
                </c:pt>
                <c:pt idx="109">
                  <c:v>206.17</c:v>
                </c:pt>
                <c:pt idx="110">
                  <c:v>208.66499999999999</c:v>
                </c:pt>
                <c:pt idx="111">
                  <c:v>212.53899999999999</c:v>
                </c:pt>
                <c:pt idx="112">
                  <c:v>198.70599999999999</c:v>
                </c:pt>
                <c:pt idx="113">
                  <c:v>193.58500000000001</c:v>
                </c:pt>
                <c:pt idx="114">
                  <c:v>187.95599999999999</c:v>
                </c:pt>
                <c:pt idx="115">
                  <c:v>186.916</c:v>
                </c:pt>
                <c:pt idx="116">
                  <c:v>185.697</c:v>
                </c:pt>
                <c:pt idx="117">
                  <c:v>188.33099999999999</c:v>
                </c:pt>
                <c:pt idx="118">
                  <c:v>196.297</c:v>
                </c:pt>
                <c:pt idx="119">
                  <c:v>201.858</c:v>
                </c:pt>
                <c:pt idx="120">
                  <c:v>199.89400000000001</c:v>
                </c:pt>
                <c:pt idx="121">
                  <c:v>199.67</c:v>
                </c:pt>
                <c:pt idx="122">
                  <c:v>201.471</c:v>
                </c:pt>
                <c:pt idx="123">
                  <c:v>204.84800000000001</c:v>
                </c:pt>
                <c:pt idx="124">
                  <c:v>214.30600000000001</c:v>
                </c:pt>
                <c:pt idx="125">
                  <c:v>210.37799999999999</c:v>
                </c:pt>
                <c:pt idx="126">
                  <c:v>204.69200000000001</c:v>
                </c:pt>
                <c:pt idx="127">
                  <c:v>198.64</c:v>
                </c:pt>
                <c:pt idx="128">
                  <c:v>191.72499999999999</c:v>
                </c:pt>
                <c:pt idx="129">
                  <c:v>189.262</c:v>
                </c:pt>
                <c:pt idx="130">
                  <c:v>187.96299999999999</c:v>
                </c:pt>
                <c:pt idx="131">
                  <c:v>190.84899999999999</c:v>
                </c:pt>
                <c:pt idx="132">
                  <c:v>191.68600000000001</c:v>
                </c:pt>
                <c:pt idx="133">
                  <c:v>192.494</c:v>
                </c:pt>
                <c:pt idx="134">
                  <c:v>192.626</c:v>
                </c:pt>
                <c:pt idx="135">
                  <c:v>193.54400000000001</c:v>
                </c:pt>
                <c:pt idx="136">
                  <c:v>195.101</c:v>
                </c:pt>
                <c:pt idx="137">
                  <c:v>197.19200000000001</c:v>
                </c:pt>
                <c:pt idx="138">
                  <c:v>196.48400000000001</c:v>
                </c:pt>
                <c:pt idx="139">
                  <c:v>198.428</c:v>
                </c:pt>
                <c:pt idx="140">
                  <c:v>200.524</c:v>
                </c:pt>
                <c:pt idx="141">
                  <c:v>200.60400000000001</c:v>
                </c:pt>
                <c:pt idx="142">
                  <c:v>196.815</c:v>
                </c:pt>
                <c:pt idx="143">
                  <c:v>196.149</c:v>
                </c:pt>
                <c:pt idx="144">
                  <c:v>206.14500000000001</c:v>
                </c:pt>
                <c:pt idx="145">
                  <c:v>215.70400000000001</c:v>
                </c:pt>
                <c:pt idx="146">
                  <c:v>227.71</c:v>
                </c:pt>
                <c:pt idx="147">
                  <c:v>229.101</c:v>
                </c:pt>
                <c:pt idx="148">
                  <c:v>221.67500000000001</c:v>
                </c:pt>
                <c:pt idx="149">
                  <c:v>225.55799999999999</c:v>
                </c:pt>
                <c:pt idx="150">
                  <c:v>224.72499999999999</c:v>
                </c:pt>
                <c:pt idx="151">
                  <c:v>222.30099999999999</c:v>
                </c:pt>
                <c:pt idx="152">
                  <c:v>220.76900000000001</c:v>
                </c:pt>
                <c:pt idx="153">
                  <c:v>225.999</c:v>
                </c:pt>
                <c:pt idx="154">
                  <c:v>239.26</c:v>
                </c:pt>
                <c:pt idx="155">
                  <c:v>243.12799999999999</c:v>
                </c:pt>
                <c:pt idx="156">
                  <c:v>243.578</c:v>
                </c:pt>
                <c:pt idx="157">
                  <c:v>236.65</c:v>
                </c:pt>
                <c:pt idx="158">
                  <c:v>234.96700000000001</c:v>
                </c:pt>
                <c:pt idx="159">
                  <c:v>235.32599999999999</c:v>
                </c:pt>
                <c:pt idx="160">
                  <c:v>238.13300000000001</c:v>
                </c:pt>
                <c:pt idx="161">
                  <c:v>238.08699999999999</c:v>
                </c:pt>
                <c:pt idx="162">
                  <c:v>235.25200000000001</c:v>
                </c:pt>
                <c:pt idx="163">
                  <c:v>235.309</c:v>
                </c:pt>
                <c:pt idx="164">
                  <c:v>230.84100000000001</c:v>
                </c:pt>
                <c:pt idx="165">
                  <c:v>226.678</c:v>
                </c:pt>
                <c:pt idx="166">
                  <c:v>225.55500000000001</c:v>
                </c:pt>
                <c:pt idx="167">
                  <c:v>223.381</c:v>
                </c:pt>
                <c:pt idx="168">
                  <c:v>236.65700000000001</c:v>
                </c:pt>
                <c:pt idx="169">
                  <c:v>250.09399999999999</c:v>
                </c:pt>
                <c:pt idx="170">
                  <c:v>251.708</c:v>
                </c:pt>
                <c:pt idx="171">
                  <c:v>247.80699999999999</c:v>
                </c:pt>
                <c:pt idx="172">
                  <c:v>233.791</c:v>
                </c:pt>
                <c:pt idx="173">
                  <c:v>225.35300000000001</c:v>
                </c:pt>
                <c:pt idx="174">
                  <c:v>227.101</c:v>
                </c:pt>
                <c:pt idx="175">
                  <c:v>231.96899999999999</c:v>
                </c:pt>
                <c:pt idx="176">
                  <c:v>234.399</c:v>
                </c:pt>
                <c:pt idx="177">
                  <c:v>233.923</c:v>
                </c:pt>
                <c:pt idx="178">
                  <c:v>235.887</c:v>
                </c:pt>
                <c:pt idx="179">
                  <c:v>242.68700000000001</c:v>
                </c:pt>
                <c:pt idx="180">
                  <c:v>244.25399999999999</c:v>
                </c:pt>
                <c:pt idx="181">
                  <c:v>250.36699999999999</c:v>
                </c:pt>
                <c:pt idx="182">
                  <c:v>256.79000000000002</c:v>
                </c:pt>
                <c:pt idx="183">
                  <c:v>262.548</c:v>
                </c:pt>
                <c:pt idx="184">
                  <c:v>265.11500000000001</c:v>
                </c:pt>
                <c:pt idx="185">
                  <c:v>272.245</c:v>
                </c:pt>
                <c:pt idx="186">
                  <c:v>278.09800000000001</c:v>
                </c:pt>
                <c:pt idx="187">
                  <c:v>279.13799999999998</c:v>
                </c:pt>
                <c:pt idx="188">
                  <c:v>271.22800000000001</c:v>
                </c:pt>
                <c:pt idx="189">
                  <c:v>270.50599999999997</c:v>
                </c:pt>
                <c:pt idx="190">
                  <c:v>271.95800000000003</c:v>
                </c:pt>
                <c:pt idx="191">
                  <c:v>265.97199999999998</c:v>
                </c:pt>
                <c:pt idx="192">
                  <c:v>257.666</c:v>
                </c:pt>
                <c:pt idx="193">
                  <c:v>262.07600000000002</c:v>
                </c:pt>
                <c:pt idx="194">
                  <c:v>264.62</c:v>
                </c:pt>
                <c:pt idx="195">
                  <c:v>267.55900000000003</c:v>
                </c:pt>
                <c:pt idx="196">
                  <c:v>270.73</c:v>
                </c:pt>
                <c:pt idx="197">
                  <c:v>270.68799999999999</c:v>
                </c:pt>
                <c:pt idx="198">
                  <c:v>270.73599999999999</c:v>
                </c:pt>
                <c:pt idx="199">
                  <c:v>267.49200000000002</c:v>
                </c:pt>
                <c:pt idx="200">
                  <c:v>276.43900000000002</c:v>
                </c:pt>
                <c:pt idx="201">
                  <c:v>272.041</c:v>
                </c:pt>
                <c:pt idx="202">
                  <c:v>259.43299999999999</c:v>
                </c:pt>
                <c:pt idx="203">
                  <c:v>250.55600000000001</c:v>
                </c:pt>
                <c:pt idx="204">
                  <c:v>244.79</c:v>
                </c:pt>
                <c:pt idx="205">
                  <c:v>245.64500000000001</c:v>
                </c:pt>
                <c:pt idx="206">
                  <c:v>280.19200000000001</c:v>
                </c:pt>
                <c:pt idx="207">
                  <c:v>276.77600000000001</c:v>
                </c:pt>
                <c:pt idx="208">
                  <c:v>270.49599999999998</c:v>
                </c:pt>
                <c:pt idx="209">
                  <c:v>268.66000000000003</c:v>
                </c:pt>
                <c:pt idx="210">
                  <c:v>266.10599999999999</c:v>
                </c:pt>
                <c:pt idx="211">
                  <c:v>274.678</c:v>
                </c:pt>
                <c:pt idx="212">
                  <c:v>277.714</c:v>
                </c:pt>
                <c:pt idx="213">
                  <c:v>273.70299999999997</c:v>
                </c:pt>
                <c:pt idx="214">
                  <c:v>273.59500000000003</c:v>
                </c:pt>
                <c:pt idx="215">
                  <c:v>279.78100000000001</c:v>
                </c:pt>
                <c:pt idx="216">
                  <c:v>283.17</c:v>
                </c:pt>
                <c:pt idx="217">
                  <c:v>277.029</c:v>
                </c:pt>
                <c:pt idx="218">
                  <c:v>273.78899999999999</c:v>
                </c:pt>
                <c:pt idx="219">
                  <c:v>274.04399999999998</c:v>
                </c:pt>
                <c:pt idx="220">
                  <c:v>270.49799999999999</c:v>
                </c:pt>
                <c:pt idx="221">
                  <c:v>277.58800000000002</c:v>
                </c:pt>
                <c:pt idx="222">
                  <c:v>289.69400000000002</c:v>
                </c:pt>
                <c:pt idx="223">
                  <c:v>293.83600000000001</c:v>
                </c:pt>
                <c:pt idx="224">
                  <c:v>307.75099999999998</c:v>
                </c:pt>
                <c:pt idx="225">
                  <c:v>311.05599999999998</c:v>
                </c:pt>
                <c:pt idx="226">
                  <c:v>293.56299999999999</c:v>
                </c:pt>
                <c:pt idx="227">
                  <c:v>285.22000000000003</c:v>
                </c:pt>
                <c:pt idx="228">
                  <c:v>275.64999999999998</c:v>
                </c:pt>
                <c:pt idx="229">
                  <c:v>279.536</c:v>
                </c:pt>
                <c:pt idx="230">
                  <c:v>280.74799999999999</c:v>
                </c:pt>
                <c:pt idx="231">
                  <c:v>288.08</c:v>
                </c:pt>
                <c:pt idx="232">
                  <c:v>291.23700000000002</c:v>
                </c:pt>
                <c:pt idx="233">
                  <c:v>304.95400000000001</c:v>
                </c:pt>
                <c:pt idx="234">
                  <c:v>293.351</c:v>
                </c:pt>
                <c:pt idx="235">
                  <c:v>278.19400000000002</c:v>
                </c:pt>
                <c:pt idx="236">
                  <c:v>276.30500000000001</c:v>
                </c:pt>
                <c:pt idx="237">
                  <c:v>274.88</c:v>
                </c:pt>
                <c:pt idx="238">
                  <c:v>260.31700000000001</c:v>
                </c:pt>
                <c:pt idx="239">
                  <c:v>257.97699999999998</c:v>
                </c:pt>
                <c:pt idx="240">
                  <c:v>254.93</c:v>
                </c:pt>
                <c:pt idx="241">
                  <c:v>274.05599999999998</c:v>
                </c:pt>
                <c:pt idx="242">
                  <c:v>282.315</c:v>
                </c:pt>
                <c:pt idx="243">
                  <c:v>286.84399999999999</c:v>
                </c:pt>
                <c:pt idx="244">
                  <c:v>287.8</c:v>
                </c:pt>
                <c:pt idx="245">
                  <c:v>288.26900000000001</c:v>
                </c:pt>
                <c:pt idx="246">
                  <c:v>276.233</c:v>
                </c:pt>
                <c:pt idx="247">
                  <c:v>265.053</c:v>
                </c:pt>
                <c:pt idx="248">
                  <c:v>265.53800000000001</c:v>
                </c:pt>
                <c:pt idx="249">
                  <c:v>264.87099999999998</c:v>
                </c:pt>
                <c:pt idx="250">
                  <c:v>265.99700000000001</c:v>
                </c:pt>
                <c:pt idx="251">
                  <c:v>277.60500000000002</c:v>
                </c:pt>
                <c:pt idx="252">
                  <c:v>285.315</c:v>
                </c:pt>
                <c:pt idx="253">
                  <c:v>276.52100000000002</c:v>
                </c:pt>
                <c:pt idx="254">
                  <c:v>262.565</c:v>
                </c:pt>
                <c:pt idx="255">
                  <c:v>260.971</c:v>
                </c:pt>
                <c:pt idx="256">
                  <c:v>271.46800000000002</c:v>
                </c:pt>
                <c:pt idx="257">
                  <c:v>275.92500000000001</c:v>
                </c:pt>
                <c:pt idx="258">
                  <c:v>276.62599999999998</c:v>
                </c:pt>
                <c:pt idx="259">
                  <c:v>290.85000000000002</c:v>
                </c:pt>
                <c:pt idx="260">
                  <c:v>296.40600000000001</c:v>
                </c:pt>
                <c:pt idx="261">
                  <c:v>299.65199999999999</c:v>
                </c:pt>
                <c:pt idx="262">
                  <c:v>297.96199999999999</c:v>
                </c:pt>
                <c:pt idx="263">
                  <c:v>291.471</c:v>
                </c:pt>
                <c:pt idx="264">
                  <c:v>285.351</c:v>
                </c:pt>
                <c:pt idx="265">
                  <c:v>280.81900000000002</c:v>
                </c:pt>
                <c:pt idx="266">
                  <c:v>287.31799999999998</c:v>
                </c:pt>
                <c:pt idx="267">
                  <c:v>309.5</c:v>
                </c:pt>
                <c:pt idx="268">
                  <c:v>334.00799999999998</c:v>
                </c:pt>
                <c:pt idx="269">
                  <c:v>337.14400000000001</c:v>
                </c:pt>
                <c:pt idx="270">
                  <c:v>337.92500000000001</c:v>
                </c:pt>
                <c:pt idx="271">
                  <c:v>341.21600000000001</c:v>
                </c:pt>
                <c:pt idx="272">
                  <c:v>324.99400000000003</c:v>
                </c:pt>
                <c:pt idx="273">
                  <c:v>338.48399999999998</c:v>
                </c:pt>
                <c:pt idx="274">
                  <c:v>345.43</c:v>
                </c:pt>
                <c:pt idx="275">
                  <c:v>344.18400000000003</c:v>
                </c:pt>
                <c:pt idx="276">
                  <c:v>349.96699999999998</c:v>
                </c:pt>
                <c:pt idx="277">
                  <c:v>360.52199999999999</c:v>
                </c:pt>
                <c:pt idx="278">
                  <c:v>375.32499999999999</c:v>
                </c:pt>
                <c:pt idx="279">
                  <c:v>371.28899999999999</c:v>
                </c:pt>
                <c:pt idx="280">
                  <c:v>364.72500000000002</c:v>
                </c:pt>
                <c:pt idx="281">
                  <c:v>368.10700000000003</c:v>
                </c:pt>
                <c:pt idx="282">
                  <c:v>362.41</c:v>
                </c:pt>
                <c:pt idx="283">
                  <c:v>367.81700000000001</c:v>
                </c:pt>
                <c:pt idx="284">
                  <c:v>367.24799999999999</c:v>
                </c:pt>
                <c:pt idx="285">
                  <c:v>368.28199999999998</c:v>
                </c:pt>
                <c:pt idx="286">
                  <c:v>347.65499999999997</c:v>
                </c:pt>
                <c:pt idx="287">
                  <c:v>337.31900000000002</c:v>
                </c:pt>
                <c:pt idx="288">
                  <c:v>329.91899999999998</c:v>
                </c:pt>
                <c:pt idx="289">
                  <c:v>328.786</c:v>
                </c:pt>
                <c:pt idx="290">
                  <c:v>326.59899999999999</c:v>
                </c:pt>
                <c:pt idx="291">
                  <c:v>343.01799999999997</c:v>
                </c:pt>
                <c:pt idx="292">
                  <c:v>346.851</c:v>
                </c:pt>
                <c:pt idx="293">
                  <c:v>348.50099999999998</c:v>
                </c:pt>
                <c:pt idx="294">
                  <c:v>340.88799999999998</c:v>
                </c:pt>
                <c:pt idx="295">
                  <c:v>351.15899999999999</c:v>
                </c:pt>
                <c:pt idx="296">
                  <c:v>345.82299999999998</c:v>
                </c:pt>
                <c:pt idx="297">
                  <c:v>336.24099999999999</c:v>
                </c:pt>
                <c:pt idx="298">
                  <c:v>317.08999999999997</c:v>
                </c:pt>
                <c:pt idx="299">
                  <c:v>316.221</c:v>
                </c:pt>
                <c:pt idx="300">
                  <c:v>316.459</c:v>
                </c:pt>
                <c:pt idx="301">
                  <c:v>330.68400000000003</c:v>
                </c:pt>
                <c:pt idx="302">
                  <c:v>331.49099999999999</c:v>
                </c:pt>
                <c:pt idx="303">
                  <c:v>334.24700000000001</c:v>
                </c:pt>
                <c:pt idx="304">
                  <c:v>327.935</c:v>
                </c:pt>
                <c:pt idx="305">
                  <c:v>323.24299999999999</c:v>
                </c:pt>
                <c:pt idx="306">
                  <c:v>323.964</c:v>
                </c:pt>
                <c:pt idx="307">
                  <c:v>324.416</c:v>
                </c:pt>
                <c:pt idx="308">
                  <c:v>321.82499999999999</c:v>
                </c:pt>
                <c:pt idx="309">
                  <c:v>319.11399999999998</c:v>
                </c:pt>
                <c:pt idx="310">
                  <c:v>320.94099999999997</c:v>
                </c:pt>
                <c:pt idx="311">
                  <c:v>326.36</c:v>
                </c:pt>
                <c:pt idx="312">
                  <c:v>339.63499999999999</c:v>
                </c:pt>
                <c:pt idx="313">
                  <c:v>349.42099999999999</c:v>
                </c:pt>
                <c:pt idx="314">
                  <c:v>349.08300000000003</c:v>
                </c:pt>
                <c:pt idx="315">
                  <c:v>351.85300000000001</c:v>
                </c:pt>
                <c:pt idx="316">
                  <c:v>343.49900000000002</c:v>
                </c:pt>
                <c:pt idx="317">
                  <c:v>343.24900000000002</c:v>
                </c:pt>
                <c:pt idx="318">
                  <c:v>338.87299999999999</c:v>
                </c:pt>
                <c:pt idx="319">
                  <c:v>344.60399999999998</c:v>
                </c:pt>
                <c:pt idx="320">
                  <c:v>344.327</c:v>
                </c:pt>
                <c:pt idx="321">
                  <c:v>359.76499999999999</c:v>
                </c:pt>
                <c:pt idx="322">
                  <c:v>364.21199999999999</c:v>
                </c:pt>
                <c:pt idx="323">
                  <c:v>370.41300000000001</c:v>
                </c:pt>
                <c:pt idx="324">
                  <c:v>368.88400000000001</c:v>
                </c:pt>
                <c:pt idx="325">
                  <c:v>382.178</c:v>
                </c:pt>
                <c:pt idx="326">
                  <c:v>375.49400000000003</c:v>
                </c:pt>
                <c:pt idx="327">
                  <c:v>373.77800000000002</c:v>
                </c:pt>
                <c:pt idx="328">
                  <c:v>368.11</c:v>
                </c:pt>
                <c:pt idx="329">
                  <c:v>356.17099999999999</c:v>
                </c:pt>
                <c:pt idx="330">
                  <c:v>361.61799999999999</c:v>
                </c:pt>
                <c:pt idx="331">
                  <c:v>363.791</c:v>
                </c:pt>
                <c:pt idx="332">
                  <c:v>353.00400000000002</c:v>
                </c:pt>
                <c:pt idx="333">
                  <c:v>363.47</c:v>
                </c:pt>
                <c:pt idx="334">
                  <c:v>374.81099999999998</c:v>
                </c:pt>
                <c:pt idx="335">
                  <c:v>387.12099999999998</c:v>
                </c:pt>
                <c:pt idx="336">
                  <c:v>390.50200000000001</c:v>
                </c:pt>
                <c:pt idx="337">
                  <c:v>384.24700000000001</c:v>
                </c:pt>
                <c:pt idx="338">
                  <c:v>373.31799999999998</c:v>
                </c:pt>
                <c:pt idx="339">
                  <c:v>365.39400000000001</c:v>
                </c:pt>
                <c:pt idx="340">
                  <c:v>367.04700000000003</c:v>
                </c:pt>
                <c:pt idx="341">
                  <c:v>367.75799999999998</c:v>
                </c:pt>
                <c:pt idx="342">
                  <c:v>363.79399999999998</c:v>
                </c:pt>
                <c:pt idx="343">
                  <c:v>369.20699999999999</c:v>
                </c:pt>
                <c:pt idx="344">
                  <c:v>382.80700000000002</c:v>
                </c:pt>
                <c:pt idx="345">
                  <c:v>394.67</c:v>
                </c:pt>
                <c:pt idx="346">
                  <c:v>408.73099999999999</c:v>
                </c:pt>
                <c:pt idx="347">
                  <c:v>404.45600000000002</c:v>
                </c:pt>
                <c:pt idx="348">
                  <c:v>398.15499999999997</c:v>
                </c:pt>
                <c:pt idx="349">
                  <c:v>394.39400000000001</c:v>
                </c:pt>
                <c:pt idx="350">
                  <c:v>397.39600000000002</c:v>
                </c:pt>
                <c:pt idx="351">
                  <c:v>398.483</c:v>
                </c:pt>
                <c:pt idx="352">
                  <c:v>390.49200000000002</c:v>
                </c:pt>
                <c:pt idx="353">
                  <c:v>387.31900000000002</c:v>
                </c:pt>
                <c:pt idx="354">
                  <c:v>395.72500000000002</c:v>
                </c:pt>
                <c:pt idx="355">
                  <c:v>415.97899999999998</c:v>
                </c:pt>
                <c:pt idx="356">
                  <c:v>418.58100000000002</c:v>
                </c:pt>
                <c:pt idx="357">
                  <c:v>401.36</c:v>
                </c:pt>
                <c:pt idx="358">
                  <c:v>380.69499999999999</c:v>
                </c:pt>
                <c:pt idx="359">
                  <c:v>381.988</c:v>
                </c:pt>
                <c:pt idx="360">
                  <c:v>391.99799999999999</c:v>
                </c:pt>
                <c:pt idx="361">
                  <c:v>390.47300000000001</c:v>
                </c:pt>
                <c:pt idx="362">
                  <c:v>392.05900000000003</c:v>
                </c:pt>
                <c:pt idx="363">
                  <c:v>407.97899999999998</c:v>
                </c:pt>
                <c:pt idx="364">
                  <c:v>408.55799999999999</c:v>
                </c:pt>
                <c:pt idx="365">
                  <c:v>404.12200000000001</c:v>
                </c:pt>
                <c:pt idx="366">
                  <c:v>402.67899999999997</c:v>
                </c:pt>
                <c:pt idx="367">
                  <c:v>407.822</c:v>
                </c:pt>
                <c:pt idx="368">
                  <c:v>405.14</c:v>
                </c:pt>
                <c:pt idx="369">
                  <c:v>402.58600000000001</c:v>
                </c:pt>
                <c:pt idx="370">
                  <c:v>395.625</c:v>
                </c:pt>
                <c:pt idx="371">
                  <c:v>402.673</c:v>
                </c:pt>
                <c:pt idx="372">
                  <c:v>422.90100000000001</c:v>
                </c:pt>
                <c:pt idx="373">
                  <c:v>414.17</c:v>
                </c:pt>
                <c:pt idx="374">
                  <c:v>431.99700000000001</c:v>
                </c:pt>
                <c:pt idx="375">
                  <c:v>432.26400000000001</c:v>
                </c:pt>
                <c:pt idx="376">
                  <c:v>419.51</c:v>
                </c:pt>
                <c:pt idx="377">
                  <c:v>429.13900000000001</c:v>
                </c:pt>
                <c:pt idx="378">
                  <c:v>422.27600000000001</c:v>
                </c:pt>
                <c:pt idx="379">
                  <c:v>453.04300000000001</c:v>
                </c:pt>
                <c:pt idx="380">
                  <c:v>467.08699999999999</c:v>
                </c:pt>
                <c:pt idx="381">
                  <c:v>471.79899999999998</c:v>
                </c:pt>
                <c:pt idx="382">
                  <c:v>473.48700000000002</c:v>
                </c:pt>
                <c:pt idx="383">
                  <c:v>454.95800000000003</c:v>
                </c:pt>
                <c:pt idx="384">
                  <c:v>441.11500000000001</c:v>
                </c:pt>
                <c:pt idx="385">
                  <c:v>438.55399999999997</c:v>
                </c:pt>
                <c:pt idx="386">
                  <c:v>437.315</c:v>
                </c:pt>
                <c:pt idx="387">
                  <c:v>433.71699999999998</c:v>
                </c:pt>
                <c:pt idx="388">
                  <c:v>433.2</c:v>
                </c:pt>
                <c:pt idx="389">
                  <c:v>432.64400000000001</c:v>
                </c:pt>
                <c:pt idx="390">
                  <c:v>426.16</c:v>
                </c:pt>
                <c:pt idx="391">
                  <c:v>425.01400000000001</c:v>
                </c:pt>
                <c:pt idx="392">
                  <c:v>421.053</c:v>
                </c:pt>
                <c:pt idx="393">
                  <c:v>422.108</c:v>
                </c:pt>
                <c:pt idx="394">
                  <c:v>421.661</c:v>
                </c:pt>
                <c:pt idx="395">
                  <c:v>440.07100000000003</c:v>
                </c:pt>
                <c:pt idx="396">
                  <c:v>465.584</c:v>
                </c:pt>
                <c:pt idx="397">
                  <c:v>470.94299999999998</c:v>
                </c:pt>
                <c:pt idx="398">
                  <c:v>467.76799999999997</c:v>
                </c:pt>
                <c:pt idx="399">
                  <c:v>470.279</c:v>
                </c:pt>
                <c:pt idx="400">
                  <c:v>463.08300000000003</c:v>
                </c:pt>
                <c:pt idx="401">
                  <c:v>451.55500000000001</c:v>
                </c:pt>
                <c:pt idx="402">
                  <c:v>436.779</c:v>
                </c:pt>
                <c:pt idx="403">
                  <c:v>450.26</c:v>
                </c:pt>
                <c:pt idx="404">
                  <c:v>444.149</c:v>
                </c:pt>
                <c:pt idx="405">
                  <c:v>435.35899999999998</c:v>
                </c:pt>
                <c:pt idx="406">
                  <c:v>429.24599999999998</c:v>
                </c:pt>
                <c:pt idx="407">
                  <c:v>422.62</c:v>
                </c:pt>
                <c:pt idx="408">
                  <c:v>427.745</c:v>
                </c:pt>
                <c:pt idx="409">
                  <c:v>425.66699999999997</c:v>
                </c:pt>
                <c:pt idx="410">
                  <c:v>425.10199999999998</c:v>
                </c:pt>
                <c:pt idx="411">
                  <c:v>434.74099999999999</c:v>
                </c:pt>
                <c:pt idx="412">
                  <c:v>408.976</c:v>
                </c:pt>
                <c:pt idx="413">
                  <c:v>404.089</c:v>
                </c:pt>
                <c:pt idx="414">
                  <c:v>400.875</c:v>
                </c:pt>
                <c:pt idx="415">
                  <c:v>389.96600000000001</c:v>
                </c:pt>
                <c:pt idx="416">
                  <c:v>382.25200000000001</c:v>
                </c:pt>
                <c:pt idx="417">
                  <c:v>372.97300000000001</c:v>
                </c:pt>
                <c:pt idx="418">
                  <c:v>342.99299999999999</c:v>
                </c:pt>
                <c:pt idx="419">
                  <c:v>328.85399999999998</c:v>
                </c:pt>
                <c:pt idx="420">
                  <c:v>331.29700000000003</c:v>
                </c:pt>
                <c:pt idx="421">
                  <c:v>336.28</c:v>
                </c:pt>
                <c:pt idx="422">
                  <c:v>332.42399999999998</c:v>
                </c:pt>
                <c:pt idx="423">
                  <c:v>330.74799999999999</c:v>
                </c:pt>
                <c:pt idx="424">
                  <c:v>333.47899999999998</c:v>
                </c:pt>
                <c:pt idx="425">
                  <c:v>348.32400000000001</c:v>
                </c:pt>
                <c:pt idx="426">
                  <c:v>349.34100000000001</c:v>
                </c:pt>
                <c:pt idx="427">
                  <c:v>362.803</c:v>
                </c:pt>
                <c:pt idx="428">
                  <c:v>389.11399999999998</c:v>
                </c:pt>
                <c:pt idx="429">
                  <c:v>377.416</c:v>
                </c:pt>
                <c:pt idx="430">
                  <c:v>372.71300000000002</c:v>
                </c:pt>
                <c:pt idx="431">
                  <c:v>358.887</c:v>
                </c:pt>
                <c:pt idx="432">
                  <c:v>352.404</c:v>
                </c:pt>
                <c:pt idx="433">
                  <c:v>357.565</c:v>
                </c:pt>
                <c:pt idx="434">
                  <c:v>347.70699999999999</c:v>
                </c:pt>
                <c:pt idx="435">
                  <c:v>344.90800000000002</c:v>
                </c:pt>
                <c:pt idx="436">
                  <c:v>348.60500000000002</c:v>
                </c:pt>
                <c:pt idx="437">
                  <c:v>342.774</c:v>
                </c:pt>
                <c:pt idx="438">
                  <c:v>339.52100000000002</c:v>
                </c:pt>
                <c:pt idx="439">
                  <c:v>338.04500000000002</c:v>
                </c:pt>
                <c:pt idx="440">
                  <c:v>322.113</c:v>
                </c:pt>
                <c:pt idx="441">
                  <c:v>321.553</c:v>
                </c:pt>
                <c:pt idx="442">
                  <c:v>319.31799999999998</c:v>
                </c:pt>
                <c:pt idx="443">
                  <c:v>313.41899999999998</c:v>
                </c:pt>
                <c:pt idx="444">
                  <c:v>311.67899999999997</c:v>
                </c:pt>
                <c:pt idx="445">
                  <c:v>313.36500000000001</c:v>
                </c:pt>
                <c:pt idx="446">
                  <c:v>317.78300000000002</c:v>
                </c:pt>
                <c:pt idx="447">
                  <c:v>314.95400000000001</c:v>
                </c:pt>
                <c:pt idx="448">
                  <c:v>316.24</c:v>
                </c:pt>
                <c:pt idx="449">
                  <c:v>308.71600000000001</c:v>
                </c:pt>
                <c:pt idx="450">
                  <c:v>308.97300000000001</c:v>
                </c:pt>
                <c:pt idx="451">
                  <c:v>312.221</c:v>
                </c:pt>
                <c:pt idx="452">
                  <c:v>306.35000000000002</c:v>
                </c:pt>
                <c:pt idx="453">
                  <c:v>303.28300000000002</c:v>
                </c:pt>
                <c:pt idx="454">
                  <c:v>302.44900000000001</c:v>
                </c:pt>
                <c:pt idx="455">
                  <c:v>301.20600000000002</c:v>
                </c:pt>
                <c:pt idx="456">
                  <c:v>301.04700000000003</c:v>
                </c:pt>
                <c:pt idx="457">
                  <c:v>300.64299999999997</c:v>
                </c:pt>
                <c:pt idx="458">
                  <c:v>300.33</c:v>
                </c:pt>
                <c:pt idx="459">
                  <c:v>306.81299999999999</c:v>
                </c:pt>
                <c:pt idx="460">
                  <c:v>309.05399999999997</c:v>
                </c:pt>
                <c:pt idx="461">
                  <c:v>304.96899999999999</c:v>
                </c:pt>
                <c:pt idx="462">
                  <c:v>310.88499999999999</c:v>
                </c:pt>
                <c:pt idx="463">
                  <c:v>319.43</c:v>
                </c:pt>
                <c:pt idx="464">
                  <c:v>328.62200000000001</c:v>
                </c:pt>
                <c:pt idx="465">
                  <c:v>330.03699999999998</c:v>
                </c:pt>
                <c:pt idx="466">
                  <c:v>333.66199999999998</c:v>
                </c:pt>
                <c:pt idx="467">
                  <c:v>336.084</c:v>
                </c:pt>
                <c:pt idx="468">
                  <c:v>333.11099999999999</c:v>
                </c:pt>
                <c:pt idx="469">
                  <c:v>327.63299999999998</c:v>
                </c:pt>
                <c:pt idx="470">
                  <c:v>322.678</c:v>
                </c:pt>
                <c:pt idx="471">
                  <c:v>323.363</c:v>
                </c:pt>
                <c:pt idx="472">
                  <c:v>324.83199999999999</c:v>
                </c:pt>
                <c:pt idx="473">
                  <c:v>325.45400000000001</c:v>
                </c:pt>
                <c:pt idx="474">
                  <c:v>324.423</c:v>
                </c:pt>
                <c:pt idx="475">
                  <c:v>320.06599999999997</c:v>
                </c:pt>
                <c:pt idx="476">
                  <c:v>321.95400000000001</c:v>
                </c:pt>
                <c:pt idx="477">
                  <c:v>328.09199999999998</c:v>
                </c:pt>
                <c:pt idx="478">
                  <c:v>327.66800000000001</c:v>
                </c:pt>
                <c:pt idx="479">
                  <c:v>327.69499999999999</c:v>
                </c:pt>
                <c:pt idx="480">
                  <c:v>327.75200000000001</c:v>
                </c:pt>
                <c:pt idx="481">
                  <c:v>322.22300000000001</c:v>
                </c:pt>
                <c:pt idx="482">
                  <c:v>322.69299999999998</c:v>
                </c:pt>
                <c:pt idx="483">
                  <c:v>317.15800000000002</c:v>
                </c:pt>
                <c:pt idx="484">
                  <c:v>308.12400000000002</c:v>
                </c:pt>
                <c:pt idx="485">
                  <c:v>304.35199999999998</c:v>
                </c:pt>
                <c:pt idx="486">
                  <c:v>302.52800000000002</c:v>
                </c:pt>
                <c:pt idx="487">
                  <c:v>307.68700000000001</c:v>
                </c:pt>
                <c:pt idx="488">
                  <c:v>306.75299999999999</c:v>
                </c:pt>
                <c:pt idx="489">
                  <c:v>301.06700000000001</c:v>
                </c:pt>
                <c:pt idx="490">
                  <c:v>291.81799999999998</c:v>
                </c:pt>
                <c:pt idx="491">
                  <c:v>294.923</c:v>
                </c:pt>
                <c:pt idx="492">
                  <c:v>296.68700000000001</c:v>
                </c:pt>
                <c:pt idx="493">
                  <c:v>293.06200000000001</c:v>
                </c:pt>
                <c:pt idx="494">
                  <c:v>291.94</c:v>
                </c:pt>
                <c:pt idx="495">
                  <c:v>311.745</c:v>
                </c:pt>
                <c:pt idx="496">
                  <c:v>312.33600000000001</c:v>
                </c:pt>
                <c:pt idx="497">
                  <c:v>313.65600000000001</c:v>
                </c:pt>
                <c:pt idx="498">
                  <c:v>315.84199999999998</c:v>
                </c:pt>
                <c:pt idx="499">
                  <c:v>311.85000000000002</c:v>
                </c:pt>
                <c:pt idx="500">
                  <c:v>309.26100000000002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E4-42E6-BC11-D9CBEE6C9383}"/>
            </c:ext>
          </c:extLst>
        </c:ser>
        <c:ser>
          <c:idx val="5"/>
          <c:order val="5"/>
          <c:tx>
            <c:strRef>
              <c:f>'directH (tkr)'!$B$37</c:f>
              <c:strCache>
                <c:ptCount val="1"/>
                <c:pt idx="0">
                  <c:v>VW 5 1/8 PERP nc-23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(tkr)'!$F$37:$SU$37</c:f>
              <c:numCache>
                <c:formatCode>0</c:formatCode>
                <c:ptCount val="510"/>
                <c:pt idx="0">
                  <c:v>352.95499999999998</c:v>
                </c:pt>
                <c:pt idx="1">
                  <c:v>351.25</c:v>
                </c:pt>
                <c:pt idx="2">
                  <c:v>351.59300000000002</c:v>
                </c:pt>
                <c:pt idx="3">
                  <c:v>355.21300000000002</c:v>
                </c:pt>
                <c:pt idx="4">
                  <c:v>357.69900000000001</c:v>
                </c:pt>
                <c:pt idx="5">
                  <c:v>355.41800000000001</c:v>
                </c:pt>
                <c:pt idx="6">
                  <c:v>355.11399999999998</c:v>
                </c:pt>
                <c:pt idx="7">
                  <c:v>349.89800000000002</c:v>
                </c:pt>
                <c:pt idx="8">
                  <c:v>344.87599999999998</c:v>
                </c:pt>
                <c:pt idx="9">
                  <c:v>351.06</c:v>
                </c:pt>
                <c:pt idx="10">
                  <c:v>340.14100000000002</c:v>
                </c:pt>
                <c:pt idx="11">
                  <c:v>339.53</c:v>
                </c:pt>
                <c:pt idx="12">
                  <c:v>322.75099999999998</c:v>
                </c:pt>
                <c:pt idx="13">
                  <c:v>307.74900000000002</c:v>
                </c:pt>
                <c:pt idx="14">
                  <c:v>330.92399999999998</c:v>
                </c:pt>
                <c:pt idx="15">
                  <c:v>324.608</c:v>
                </c:pt>
                <c:pt idx="16">
                  <c:v>329.77699999999999</c:v>
                </c:pt>
                <c:pt idx="17">
                  <c:v>307.77</c:v>
                </c:pt>
                <c:pt idx="18">
                  <c:v>275.69799999999998</c:v>
                </c:pt>
                <c:pt idx="19">
                  <c:v>246.36500000000001</c:v>
                </c:pt>
                <c:pt idx="20">
                  <c:v>261.88</c:v>
                </c:pt>
                <c:pt idx="21">
                  <c:v>321.24400000000003</c:v>
                </c:pt>
                <c:pt idx="22">
                  <c:v>335.85500000000002</c:v>
                </c:pt>
                <c:pt idx="23">
                  <c:v>363.31200000000001</c:v>
                </c:pt>
                <c:pt idx="24">
                  <c:v>367.91899999999998</c:v>
                </c:pt>
                <c:pt idx="25">
                  <c:v>361.24</c:v>
                </c:pt>
                <c:pt idx="26">
                  <c:v>349.75599999999997</c:v>
                </c:pt>
                <c:pt idx="27">
                  <c:v>348.09800000000001</c:v>
                </c:pt>
                <c:pt idx="28">
                  <c:v>369.63600000000002</c:v>
                </c:pt>
                <c:pt idx="29">
                  <c:v>386.84399999999999</c:v>
                </c:pt>
                <c:pt idx="30">
                  <c:v>388.35599999999999</c:v>
                </c:pt>
                <c:pt idx="31">
                  <c:v>389.089</c:v>
                </c:pt>
                <c:pt idx="32">
                  <c:v>398.54599999999999</c:v>
                </c:pt>
                <c:pt idx="33">
                  <c:v>408.59800000000001</c:v>
                </c:pt>
                <c:pt idx="34">
                  <c:v>439.57600000000002</c:v>
                </c:pt>
                <c:pt idx="35">
                  <c:v>458.33499999999998</c:v>
                </c:pt>
                <c:pt idx="36">
                  <c:v>456.05900000000003</c:v>
                </c:pt>
                <c:pt idx="37">
                  <c:v>444.33600000000001</c:v>
                </c:pt>
                <c:pt idx="38">
                  <c:v>446.16</c:v>
                </c:pt>
                <c:pt idx="39">
                  <c:v>448.06400000000002</c:v>
                </c:pt>
                <c:pt idx="40">
                  <c:v>456.13600000000002</c:v>
                </c:pt>
                <c:pt idx="41">
                  <c:v>462.839</c:v>
                </c:pt>
                <c:pt idx="42">
                  <c:v>477.95400000000001</c:v>
                </c:pt>
                <c:pt idx="43">
                  <c:v>487.774</c:v>
                </c:pt>
                <c:pt idx="44">
                  <c:v>493.91899999999998</c:v>
                </c:pt>
                <c:pt idx="45">
                  <c:v>451.36500000000001</c:v>
                </c:pt>
                <c:pt idx="46">
                  <c:v>436.14400000000001</c:v>
                </c:pt>
                <c:pt idx="47">
                  <c:v>415.24700000000001</c:v>
                </c:pt>
                <c:pt idx="48">
                  <c:v>397.84500000000003</c:v>
                </c:pt>
                <c:pt idx="49">
                  <c:v>424.88799999999998</c:v>
                </c:pt>
                <c:pt idx="50">
                  <c:v>435.84899999999999</c:v>
                </c:pt>
                <c:pt idx="51">
                  <c:v>496.83199999999999</c:v>
                </c:pt>
                <c:pt idx="52">
                  <c:v>505.43700000000001</c:v>
                </c:pt>
                <c:pt idx="53">
                  <c:v>489.48</c:v>
                </c:pt>
                <c:pt idx="54">
                  <c:v>469.85199999999998</c:v>
                </c:pt>
                <c:pt idx="55">
                  <c:v>455.99900000000002</c:v>
                </c:pt>
                <c:pt idx="56">
                  <c:v>410.18299999999999</c:v>
                </c:pt>
                <c:pt idx="57">
                  <c:v>383.43400000000003</c:v>
                </c:pt>
                <c:pt idx="58">
                  <c:v>444.99099999999999</c:v>
                </c:pt>
                <c:pt idx="59">
                  <c:v>512.62099999999998</c:v>
                </c:pt>
                <c:pt idx="60">
                  <c:v>530.42600000000004</c:v>
                </c:pt>
                <c:pt idx="61">
                  <c:v>582.51400000000001</c:v>
                </c:pt>
                <c:pt idx="62">
                  <c:v>589.95899999999995</c:v>
                </c:pt>
                <c:pt idx="63">
                  <c:v>579.13099999999997</c:v>
                </c:pt>
                <c:pt idx="64">
                  <c:v>569.64400000000001</c:v>
                </c:pt>
                <c:pt idx="65">
                  <c:v>566.02700000000004</c:v>
                </c:pt>
                <c:pt idx="66">
                  <c:v>570.15899999999999</c:v>
                </c:pt>
                <c:pt idx="67">
                  <c:v>520.62699999999995</c:v>
                </c:pt>
                <c:pt idx="68">
                  <c:v>486.48899999999998</c:v>
                </c:pt>
                <c:pt idx="69">
                  <c:v>486.791</c:v>
                </c:pt>
                <c:pt idx="70">
                  <c:v>616.89200000000005</c:v>
                </c:pt>
                <c:pt idx="71">
                  <c:v>669.81100000000004</c:v>
                </c:pt>
                <c:pt idx="72">
                  <c:v>641.18100000000004</c:v>
                </c:pt>
                <c:pt idx="73">
                  <c:v>740.18600000000004</c:v>
                </c:pt>
                <c:pt idx="74">
                  <c:v>754.99599999999998</c:v>
                </c:pt>
                <c:pt idx="75">
                  <c:v>642.34500000000003</c:v>
                </c:pt>
                <c:pt idx="76">
                  <c:v>525.779</c:v>
                </c:pt>
                <c:pt idx="77">
                  <c:v>435.154</c:v>
                </c:pt>
                <c:pt idx="78">
                  <c:v>416.62799999999999</c:v>
                </c:pt>
                <c:pt idx="79">
                  <c:v>321.851</c:v>
                </c:pt>
                <c:pt idx="80">
                  <c:v>308.89100000000002</c:v>
                </c:pt>
                <c:pt idx="81">
                  <c:v>323.60500000000002</c:v>
                </c:pt>
                <c:pt idx="82">
                  <c:v>273.40300000000002</c:v>
                </c:pt>
                <c:pt idx="83">
                  <c:v>241.86500000000001</c:v>
                </c:pt>
                <c:pt idx="84">
                  <c:v>227.154</c:v>
                </c:pt>
                <c:pt idx="85">
                  <c:v>236.887</c:v>
                </c:pt>
                <c:pt idx="86">
                  <c:v>271.63400000000001</c:v>
                </c:pt>
                <c:pt idx="87">
                  <c:v>268.56799999999998</c:v>
                </c:pt>
                <c:pt idx="88">
                  <c:v>234.36099999999999</c:v>
                </c:pt>
                <c:pt idx="89">
                  <c:v>213.816</c:v>
                </c:pt>
                <c:pt idx="90">
                  <c:v>206.124</c:v>
                </c:pt>
                <c:pt idx="91">
                  <c:v>196.161</c:v>
                </c:pt>
                <c:pt idx="92">
                  <c:v>171.87899999999999</c:v>
                </c:pt>
                <c:pt idx="93">
                  <c:v>172.91499999999999</c:v>
                </c:pt>
                <c:pt idx="94">
                  <c:v>174.97200000000001</c:v>
                </c:pt>
                <c:pt idx="95">
                  <c:v>178.048</c:v>
                </c:pt>
                <c:pt idx="96">
                  <c:v>177.40700000000001</c:v>
                </c:pt>
                <c:pt idx="97">
                  <c:v>179.60599999999999</c:v>
                </c:pt>
                <c:pt idx="98">
                  <c:v>179.73</c:v>
                </c:pt>
                <c:pt idx="99">
                  <c:v>179.55099999999999</c:v>
                </c:pt>
                <c:pt idx="100">
                  <c:v>181.40899999999999</c:v>
                </c:pt>
                <c:pt idx="101">
                  <c:v>181.595</c:v>
                </c:pt>
                <c:pt idx="102">
                  <c:v>177.74700000000001</c:v>
                </c:pt>
                <c:pt idx="103">
                  <c:v>176.375</c:v>
                </c:pt>
                <c:pt idx="104">
                  <c:v>181.05699999999999</c:v>
                </c:pt>
                <c:pt idx="105">
                  <c:v>187.80500000000001</c:v>
                </c:pt>
                <c:pt idx="106">
                  <c:v>195.57400000000001</c:v>
                </c:pt>
                <c:pt idx="107">
                  <c:v>195.42099999999999</c:v>
                </c:pt>
                <c:pt idx="108">
                  <c:v>193.578</c:v>
                </c:pt>
                <c:pt idx="109">
                  <c:v>186.21700000000001</c:v>
                </c:pt>
                <c:pt idx="110">
                  <c:v>187.17599999999999</c:v>
                </c:pt>
                <c:pt idx="111">
                  <c:v>191.167</c:v>
                </c:pt>
                <c:pt idx="112">
                  <c:v>176.995</c:v>
                </c:pt>
                <c:pt idx="113">
                  <c:v>173.32499999999999</c:v>
                </c:pt>
                <c:pt idx="114">
                  <c:v>168.827</c:v>
                </c:pt>
                <c:pt idx="115">
                  <c:v>168.179</c:v>
                </c:pt>
                <c:pt idx="116">
                  <c:v>165.607</c:v>
                </c:pt>
                <c:pt idx="117">
                  <c:v>167.37200000000001</c:v>
                </c:pt>
                <c:pt idx="118">
                  <c:v>172.40799999999999</c:v>
                </c:pt>
                <c:pt idx="119">
                  <c:v>175.88499999999999</c:v>
                </c:pt>
                <c:pt idx="120">
                  <c:v>172.66200000000001</c:v>
                </c:pt>
                <c:pt idx="121">
                  <c:v>171.779</c:v>
                </c:pt>
                <c:pt idx="122">
                  <c:v>171.83099999999999</c:v>
                </c:pt>
                <c:pt idx="123">
                  <c:v>172.66399999999999</c:v>
                </c:pt>
                <c:pt idx="124">
                  <c:v>178.03899999999999</c:v>
                </c:pt>
                <c:pt idx="125">
                  <c:v>166.673</c:v>
                </c:pt>
                <c:pt idx="126">
                  <c:v>159.405</c:v>
                </c:pt>
                <c:pt idx="127">
                  <c:v>154.97800000000001</c:v>
                </c:pt>
                <c:pt idx="128">
                  <c:v>146.78899999999999</c:v>
                </c:pt>
                <c:pt idx="129">
                  <c:v>144.78700000000001</c:v>
                </c:pt>
                <c:pt idx="130">
                  <c:v>144.40199999999999</c:v>
                </c:pt>
                <c:pt idx="131">
                  <c:v>147.59200000000001</c:v>
                </c:pt>
                <c:pt idx="132">
                  <c:v>147.84700000000001</c:v>
                </c:pt>
                <c:pt idx="133">
                  <c:v>149.20400000000001</c:v>
                </c:pt>
                <c:pt idx="134">
                  <c:v>149.86600000000001</c:v>
                </c:pt>
                <c:pt idx="135">
                  <c:v>150.441</c:v>
                </c:pt>
                <c:pt idx="136">
                  <c:v>152.167</c:v>
                </c:pt>
                <c:pt idx="137">
                  <c:v>153.89699999999999</c:v>
                </c:pt>
                <c:pt idx="138">
                  <c:v>154.041</c:v>
                </c:pt>
                <c:pt idx="139">
                  <c:v>154.62700000000001</c:v>
                </c:pt>
                <c:pt idx="140">
                  <c:v>159.69999999999999</c:v>
                </c:pt>
                <c:pt idx="141">
                  <c:v>158.715</c:v>
                </c:pt>
                <c:pt idx="142">
                  <c:v>156.56299999999999</c:v>
                </c:pt>
                <c:pt idx="143">
                  <c:v>158.16999999999999</c:v>
                </c:pt>
                <c:pt idx="144">
                  <c:v>169.31200000000001</c:v>
                </c:pt>
                <c:pt idx="145">
                  <c:v>174.303</c:v>
                </c:pt>
                <c:pt idx="146">
                  <c:v>182.51300000000001</c:v>
                </c:pt>
                <c:pt idx="147">
                  <c:v>183.94499999999999</c:v>
                </c:pt>
                <c:pt idx="148">
                  <c:v>175.62200000000001</c:v>
                </c:pt>
                <c:pt idx="149">
                  <c:v>177.953</c:v>
                </c:pt>
                <c:pt idx="150">
                  <c:v>179.18700000000001</c:v>
                </c:pt>
                <c:pt idx="151">
                  <c:v>177.93899999999999</c:v>
                </c:pt>
                <c:pt idx="152">
                  <c:v>177.93899999999999</c:v>
                </c:pt>
                <c:pt idx="153">
                  <c:v>185.64099999999999</c:v>
                </c:pt>
                <c:pt idx="154">
                  <c:v>199.55099999999999</c:v>
                </c:pt>
                <c:pt idx="155">
                  <c:v>203.10900000000001</c:v>
                </c:pt>
                <c:pt idx="156">
                  <c:v>204.03100000000001</c:v>
                </c:pt>
                <c:pt idx="157">
                  <c:v>200.16499999999999</c:v>
                </c:pt>
                <c:pt idx="158">
                  <c:v>199.90700000000001</c:v>
                </c:pt>
                <c:pt idx="159">
                  <c:v>199.666</c:v>
                </c:pt>
                <c:pt idx="160">
                  <c:v>202.203</c:v>
                </c:pt>
                <c:pt idx="161">
                  <c:v>201.477</c:v>
                </c:pt>
                <c:pt idx="162">
                  <c:v>198.077</c:v>
                </c:pt>
                <c:pt idx="163">
                  <c:v>198.54900000000001</c:v>
                </c:pt>
                <c:pt idx="164">
                  <c:v>192.22300000000001</c:v>
                </c:pt>
                <c:pt idx="165">
                  <c:v>189.32</c:v>
                </c:pt>
                <c:pt idx="166">
                  <c:v>187.43199999999999</c:v>
                </c:pt>
                <c:pt idx="167">
                  <c:v>185.87200000000001</c:v>
                </c:pt>
                <c:pt idx="168">
                  <c:v>195.39</c:v>
                </c:pt>
                <c:pt idx="169">
                  <c:v>205.40299999999999</c:v>
                </c:pt>
                <c:pt idx="170">
                  <c:v>206.78399999999999</c:v>
                </c:pt>
                <c:pt idx="171">
                  <c:v>203.58</c:v>
                </c:pt>
                <c:pt idx="172">
                  <c:v>196.23</c:v>
                </c:pt>
                <c:pt idx="173">
                  <c:v>191.48</c:v>
                </c:pt>
                <c:pt idx="174">
                  <c:v>194.02</c:v>
                </c:pt>
                <c:pt idx="175">
                  <c:v>198.37</c:v>
                </c:pt>
                <c:pt idx="176">
                  <c:v>201.405</c:v>
                </c:pt>
                <c:pt idx="177">
                  <c:v>202.154</c:v>
                </c:pt>
                <c:pt idx="178">
                  <c:v>205.32</c:v>
                </c:pt>
                <c:pt idx="179">
                  <c:v>212.59299999999999</c:v>
                </c:pt>
                <c:pt idx="180">
                  <c:v>213.40299999999999</c:v>
                </c:pt>
                <c:pt idx="181">
                  <c:v>218.35900000000001</c:v>
                </c:pt>
                <c:pt idx="182">
                  <c:v>222.929</c:v>
                </c:pt>
                <c:pt idx="183">
                  <c:v>226.31899999999999</c:v>
                </c:pt>
                <c:pt idx="184">
                  <c:v>227.02199999999999</c:v>
                </c:pt>
                <c:pt idx="185">
                  <c:v>234.56899999999999</c:v>
                </c:pt>
                <c:pt idx="186">
                  <c:v>238.39699999999999</c:v>
                </c:pt>
                <c:pt idx="187">
                  <c:v>237.399</c:v>
                </c:pt>
                <c:pt idx="188">
                  <c:v>228.69300000000001</c:v>
                </c:pt>
                <c:pt idx="189">
                  <c:v>228.44900000000001</c:v>
                </c:pt>
                <c:pt idx="190">
                  <c:v>228.00700000000001</c:v>
                </c:pt>
                <c:pt idx="191">
                  <c:v>222.821</c:v>
                </c:pt>
                <c:pt idx="192">
                  <c:v>214.93299999999999</c:v>
                </c:pt>
                <c:pt idx="193">
                  <c:v>218.149</c:v>
                </c:pt>
                <c:pt idx="194">
                  <c:v>219.114</c:v>
                </c:pt>
                <c:pt idx="195">
                  <c:v>222.46</c:v>
                </c:pt>
                <c:pt idx="196">
                  <c:v>225.239</c:v>
                </c:pt>
                <c:pt idx="197">
                  <c:v>221.33199999999999</c:v>
                </c:pt>
                <c:pt idx="198">
                  <c:v>221.51499999999999</c:v>
                </c:pt>
                <c:pt idx="199">
                  <c:v>217.38499999999999</c:v>
                </c:pt>
                <c:pt idx="200">
                  <c:v>225.994</c:v>
                </c:pt>
                <c:pt idx="201">
                  <c:v>224.434</c:v>
                </c:pt>
                <c:pt idx="202">
                  <c:v>214.42500000000001</c:v>
                </c:pt>
                <c:pt idx="203">
                  <c:v>208.43600000000001</c:v>
                </c:pt>
                <c:pt idx="204">
                  <c:v>203.441</c:v>
                </c:pt>
                <c:pt idx="205">
                  <c:v>203.52600000000001</c:v>
                </c:pt>
                <c:pt idx="206">
                  <c:v>236.83500000000001</c:v>
                </c:pt>
                <c:pt idx="207">
                  <c:v>233.55500000000001</c:v>
                </c:pt>
                <c:pt idx="208">
                  <c:v>226.12299999999999</c:v>
                </c:pt>
                <c:pt idx="209">
                  <c:v>223.624</c:v>
                </c:pt>
                <c:pt idx="210">
                  <c:v>219.93100000000001</c:v>
                </c:pt>
                <c:pt idx="211">
                  <c:v>229.607</c:v>
                </c:pt>
                <c:pt idx="212">
                  <c:v>233.02799999999999</c:v>
                </c:pt>
                <c:pt idx="213">
                  <c:v>229.02799999999999</c:v>
                </c:pt>
                <c:pt idx="214">
                  <c:v>228.76</c:v>
                </c:pt>
                <c:pt idx="215">
                  <c:v>231.54300000000001</c:v>
                </c:pt>
                <c:pt idx="216">
                  <c:v>234.911</c:v>
                </c:pt>
                <c:pt idx="217">
                  <c:v>229.971</c:v>
                </c:pt>
                <c:pt idx="218">
                  <c:v>229.304</c:v>
                </c:pt>
                <c:pt idx="219">
                  <c:v>228.5</c:v>
                </c:pt>
                <c:pt idx="220">
                  <c:v>225.82</c:v>
                </c:pt>
                <c:pt idx="221">
                  <c:v>237.077</c:v>
                </c:pt>
                <c:pt idx="222">
                  <c:v>247.649</c:v>
                </c:pt>
                <c:pt idx="223">
                  <c:v>253.85599999999999</c:v>
                </c:pt>
                <c:pt idx="224">
                  <c:v>271.08100000000002</c:v>
                </c:pt>
                <c:pt idx="225">
                  <c:v>278.245</c:v>
                </c:pt>
                <c:pt idx="226">
                  <c:v>259.77199999999999</c:v>
                </c:pt>
                <c:pt idx="227">
                  <c:v>248.16499999999999</c:v>
                </c:pt>
                <c:pt idx="228">
                  <c:v>241.191</c:v>
                </c:pt>
                <c:pt idx="229">
                  <c:v>247.01400000000001</c:v>
                </c:pt>
                <c:pt idx="230">
                  <c:v>249.58500000000001</c:v>
                </c:pt>
                <c:pt idx="231">
                  <c:v>258.334</c:v>
                </c:pt>
                <c:pt idx="232">
                  <c:v>263.012</c:v>
                </c:pt>
                <c:pt idx="233">
                  <c:v>277.19299999999998</c:v>
                </c:pt>
                <c:pt idx="234">
                  <c:v>262.10700000000003</c:v>
                </c:pt>
                <c:pt idx="235">
                  <c:v>248.982</c:v>
                </c:pt>
                <c:pt idx="236">
                  <c:v>247.36799999999999</c:v>
                </c:pt>
                <c:pt idx="237">
                  <c:v>245.792</c:v>
                </c:pt>
                <c:pt idx="238">
                  <c:v>225.84200000000001</c:v>
                </c:pt>
                <c:pt idx="239">
                  <c:v>222.797</c:v>
                </c:pt>
                <c:pt idx="240">
                  <c:v>221.09299999999999</c:v>
                </c:pt>
                <c:pt idx="241">
                  <c:v>234.572</c:v>
                </c:pt>
                <c:pt idx="242">
                  <c:v>244.83099999999999</c:v>
                </c:pt>
                <c:pt idx="243">
                  <c:v>251.53399999999999</c:v>
                </c:pt>
                <c:pt idx="244">
                  <c:v>251.40600000000001</c:v>
                </c:pt>
                <c:pt idx="245">
                  <c:v>252.28800000000001</c:v>
                </c:pt>
                <c:pt idx="246">
                  <c:v>236.69</c:v>
                </c:pt>
                <c:pt idx="247">
                  <c:v>222.91399999999999</c:v>
                </c:pt>
                <c:pt idx="248">
                  <c:v>223.41900000000001</c:v>
                </c:pt>
                <c:pt idx="249">
                  <c:v>222.59299999999999</c:v>
                </c:pt>
                <c:pt idx="250">
                  <c:v>223.03200000000001</c:v>
                </c:pt>
                <c:pt idx="251">
                  <c:v>234.595</c:v>
                </c:pt>
                <c:pt idx="252">
                  <c:v>241.16900000000001</c:v>
                </c:pt>
                <c:pt idx="253">
                  <c:v>230.87700000000001</c:v>
                </c:pt>
                <c:pt idx="254">
                  <c:v>214.72200000000001</c:v>
                </c:pt>
                <c:pt idx="255">
                  <c:v>212.703</c:v>
                </c:pt>
                <c:pt idx="256">
                  <c:v>218.24799999999999</c:v>
                </c:pt>
                <c:pt idx="257">
                  <c:v>220.75899999999999</c:v>
                </c:pt>
                <c:pt idx="258">
                  <c:v>221.24100000000001</c:v>
                </c:pt>
                <c:pt idx="259">
                  <c:v>233.58199999999999</c:v>
                </c:pt>
                <c:pt idx="260">
                  <c:v>239.33799999999999</c:v>
                </c:pt>
                <c:pt idx="261">
                  <c:v>240.86</c:v>
                </c:pt>
                <c:pt idx="262">
                  <c:v>240.50800000000001</c:v>
                </c:pt>
                <c:pt idx="263">
                  <c:v>233.76300000000001</c:v>
                </c:pt>
                <c:pt idx="264">
                  <c:v>229.04599999999999</c:v>
                </c:pt>
                <c:pt idx="265">
                  <c:v>220.83500000000001</c:v>
                </c:pt>
                <c:pt idx="266">
                  <c:v>227.214</c:v>
                </c:pt>
                <c:pt idx="267">
                  <c:v>243.31</c:v>
                </c:pt>
                <c:pt idx="268">
                  <c:v>262.23599999999999</c:v>
                </c:pt>
                <c:pt idx="269">
                  <c:v>264.55700000000002</c:v>
                </c:pt>
                <c:pt idx="270">
                  <c:v>264.31700000000001</c:v>
                </c:pt>
                <c:pt idx="271">
                  <c:v>263.43200000000002</c:v>
                </c:pt>
                <c:pt idx="272">
                  <c:v>249.03700000000001</c:v>
                </c:pt>
                <c:pt idx="273">
                  <c:v>257.44799999999998</c:v>
                </c:pt>
                <c:pt idx="274">
                  <c:v>264.26299999999998</c:v>
                </c:pt>
                <c:pt idx="275">
                  <c:v>264.34500000000003</c:v>
                </c:pt>
                <c:pt idx="276">
                  <c:v>272.24599999999998</c:v>
                </c:pt>
                <c:pt idx="277">
                  <c:v>278.59500000000003</c:v>
                </c:pt>
                <c:pt idx="278">
                  <c:v>295.31099999999998</c:v>
                </c:pt>
                <c:pt idx="279">
                  <c:v>292.65600000000001</c:v>
                </c:pt>
                <c:pt idx="280">
                  <c:v>283.89299999999997</c:v>
                </c:pt>
                <c:pt idx="281">
                  <c:v>287.51400000000001</c:v>
                </c:pt>
                <c:pt idx="282">
                  <c:v>283.78800000000001</c:v>
                </c:pt>
                <c:pt idx="283">
                  <c:v>287.62</c:v>
                </c:pt>
                <c:pt idx="284">
                  <c:v>285.60000000000002</c:v>
                </c:pt>
                <c:pt idx="285">
                  <c:v>286.45400000000001</c:v>
                </c:pt>
                <c:pt idx="286">
                  <c:v>270.02499999999998</c:v>
                </c:pt>
                <c:pt idx="287">
                  <c:v>261.65100000000001</c:v>
                </c:pt>
                <c:pt idx="288">
                  <c:v>255.06100000000001</c:v>
                </c:pt>
                <c:pt idx="289">
                  <c:v>253.52699999999999</c:v>
                </c:pt>
                <c:pt idx="290">
                  <c:v>251.59800000000001</c:v>
                </c:pt>
                <c:pt idx="291">
                  <c:v>261.77499999999998</c:v>
                </c:pt>
                <c:pt idx="292">
                  <c:v>265.68200000000002</c:v>
                </c:pt>
                <c:pt idx="293">
                  <c:v>266.51400000000001</c:v>
                </c:pt>
                <c:pt idx="294">
                  <c:v>259.58300000000003</c:v>
                </c:pt>
                <c:pt idx="295">
                  <c:v>265.94799999999998</c:v>
                </c:pt>
                <c:pt idx="296">
                  <c:v>259.96199999999999</c:v>
                </c:pt>
                <c:pt idx="297">
                  <c:v>247.72200000000001</c:v>
                </c:pt>
                <c:pt idx="298">
                  <c:v>231.92500000000001</c:v>
                </c:pt>
                <c:pt idx="299">
                  <c:v>230.976</c:v>
                </c:pt>
                <c:pt idx="300">
                  <c:v>229.81299999999999</c:v>
                </c:pt>
                <c:pt idx="301">
                  <c:v>239.41300000000001</c:v>
                </c:pt>
                <c:pt idx="302">
                  <c:v>240.32400000000001</c:v>
                </c:pt>
                <c:pt idx="303">
                  <c:v>241.71199999999999</c:v>
                </c:pt>
                <c:pt idx="304">
                  <c:v>256.185</c:v>
                </c:pt>
                <c:pt idx="305">
                  <c:v>235.23599999999999</c:v>
                </c:pt>
                <c:pt idx="306">
                  <c:v>235.292</c:v>
                </c:pt>
                <c:pt idx="307">
                  <c:v>236.42500000000001</c:v>
                </c:pt>
                <c:pt idx="308">
                  <c:v>235.29900000000001</c:v>
                </c:pt>
                <c:pt idx="309">
                  <c:v>234.523</c:v>
                </c:pt>
                <c:pt idx="310">
                  <c:v>235.761</c:v>
                </c:pt>
                <c:pt idx="311">
                  <c:v>240.923</c:v>
                </c:pt>
                <c:pt idx="312">
                  <c:v>254.738</c:v>
                </c:pt>
                <c:pt idx="313">
                  <c:v>262.76400000000001</c:v>
                </c:pt>
                <c:pt idx="314">
                  <c:v>262.49900000000002</c:v>
                </c:pt>
                <c:pt idx="315">
                  <c:v>263.05700000000002</c:v>
                </c:pt>
                <c:pt idx="316">
                  <c:v>253.29599999999999</c:v>
                </c:pt>
                <c:pt idx="317">
                  <c:v>250.92699999999999</c:v>
                </c:pt>
                <c:pt idx="318">
                  <c:v>248.37100000000001</c:v>
                </c:pt>
                <c:pt idx="319">
                  <c:v>254.02099999999999</c:v>
                </c:pt>
                <c:pt idx="320">
                  <c:v>258.29599999999999</c:v>
                </c:pt>
                <c:pt idx="321">
                  <c:v>273.81700000000001</c:v>
                </c:pt>
                <c:pt idx="322">
                  <c:v>278.18299999999999</c:v>
                </c:pt>
                <c:pt idx="323">
                  <c:v>282.7</c:v>
                </c:pt>
                <c:pt idx="324">
                  <c:v>285.28899999999999</c:v>
                </c:pt>
                <c:pt idx="325">
                  <c:v>295.57400000000001</c:v>
                </c:pt>
                <c:pt idx="326">
                  <c:v>289.63499999999999</c:v>
                </c:pt>
                <c:pt idx="327">
                  <c:v>287.50099999999998</c:v>
                </c:pt>
                <c:pt idx="328">
                  <c:v>280.93799999999999</c:v>
                </c:pt>
                <c:pt idx="329">
                  <c:v>270.39299999999997</c:v>
                </c:pt>
                <c:pt idx="330">
                  <c:v>280.05</c:v>
                </c:pt>
                <c:pt idx="331">
                  <c:v>282.27699999999999</c:v>
                </c:pt>
                <c:pt idx="332">
                  <c:v>274.10500000000002</c:v>
                </c:pt>
                <c:pt idx="333">
                  <c:v>286.44799999999998</c:v>
                </c:pt>
                <c:pt idx="334">
                  <c:v>296.82799999999997</c:v>
                </c:pt>
                <c:pt idx="335">
                  <c:v>310.577</c:v>
                </c:pt>
                <c:pt idx="336">
                  <c:v>313.40499999999997</c:v>
                </c:pt>
                <c:pt idx="337">
                  <c:v>309.642</c:v>
                </c:pt>
                <c:pt idx="338">
                  <c:v>299.59300000000002</c:v>
                </c:pt>
                <c:pt idx="339">
                  <c:v>293.26900000000001</c:v>
                </c:pt>
                <c:pt idx="340">
                  <c:v>297.92099999999999</c:v>
                </c:pt>
                <c:pt idx="341">
                  <c:v>298.58999999999997</c:v>
                </c:pt>
                <c:pt idx="342">
                  <c:v>295.18</c:v>
                </c:pt>
                <c:pt idx="343">
                  <c:v>298.988</c:v>
                </c:pt>
                <c:pt idx="344">
                  <c:v>307.36599999999999</c:v>
                </c:pt>
                <c:pt idx="345">
                  <c:v>316.85599999999999</c:v>
                </c:pt>
                <c:pt idx="346">
                  <c:v>330.96899999999999</c:v>
                </c:pt>
                <c:pt idx="347">
                  <c:v>327.488</c:v>
                </c:pt>
                <c:pt idx="348">
                  <c:v>322.00599999999997</c:v>
                </c:pt>
                <c:pt idx="349">
                  <c:v>321.15499999999997</c:v>
                </c:pt>
                <c:pt idx="350">
                  <c:v>325.34800000000001</c:v>
                </c:pt>
                <c:pt idx="351">
                  <c:v>328.18599999999998</c:v>
                </c:pt>
                <c:pt idx="352">
                  <c:v>318.858</c:v>
                </c:pt>
                <c:pt idx="353">
                  <c:v>315.63299999999998</c:v>
                </c:pt>
                <c:pt idx="354">
                  <c:v>326.48599999999999</c:v>
                </c:pt>
                <c:pt idx="355">
                  <c:v>344.49900000000002</c:v>
                </c:pt>
                <c:pt idx="356">
                  <c:v>345.64299999999997</c:v>
                </c:pt>
                <c:pt idx="357">
                  <c:v>328.15899999999999</c:v>
                </c:pt>
                <c:pt idx="358">
                  <c:v>308.32900000000001</c:v>
                </c:pt>
                <c:pt idx="359">
                  <c:v>309.315</c:v>
                </c:pt>
                <c:pt idx="360">
                  <c:v>319.19400000000002</c:v>
                </c:pt>
                <c:pt idx="361">
                  <c:v>319.62400000000002</c:v>
                </c:pt>
                <c:pt idx="362">
                  <c:v>320.92500000000001</c:v>
                </c:pt>
                <c:pt idx="363">
                  <c:v>335.91</c:v>
                </c:pt>
                <c:pt idx="364">
                  <c:v>335.42500000000001</c:v>
                </c:pt>
                <c:pt idx="365">
                  <c:v>331.72699999999998</c:v>
                </c:pt>
                <c:pt idx="366">
                  <c:v>331.28</c:v>
                </c:pt>
                <c:pt idx="367">
                  <c:v>336.59800000000001</c:v>
                </c:pt>
                <c:pt idx="368">
                  <c:v>334.66500000000002</c:v>
                </c:pt>
                <c:pt idx="369">
                  <c:v>332.95499999999998</c:v>
                </c:pt>
                <c:pt idx="370">
                  <c:v>325.67500000000001</c:v>
                </c:pt>
                <c:pt idx="371">
                  <c:v>334.505</c:v>
                </c:pt>
                <c:pt idx="372">
                  <c:v>363.11900000000003</c:v>
                </c:pt>
                <c:pt idx="373">
                  <c:v>361.13</c:v>
                </c:pt>
                <c:pt idx="374">
                  <c:v>393.13499999999999</c:v>
                </c:pt>
                <c:pt idx="375">
                  <c:v>396.41899999999998</c:v>
                </c:pt>
                <c:pt idx="376">
                  <c:v>382.83</c:v>
                </c:pt>
                <c:pt idx="377">
                  <c:v>391.72399999999999</c:v>
                </c:pt>
                <c:pt idx="378">
                  <c:v>386.35</c:v>
                </c:pt>
                <c:pt idx="379">
                  <c:v>420.298</c:v>
                </c:pt>
                <c:pt idx="380">
                  <c:v>433.54199999999997</c:v>
                </c:pt>
                <c:pt idx="381">
                  <c:v>436.57299999999998</c:v>
                </c:pt>
                <c:pt idx="382">
                  <c:v>438.88200000000001</c:v>
                </c:pt>
                <c:pt idx="383">
                  <c:v>422.22699999999998</c:v>
                </c:pt>
                <c:pt idx="384">
                  <c:v>408.82</c:v>
                </c:pt>
                <c:pt idx="385">
                  <c:v>406.76</c:v>
                </c:pt>
                <c:pt idx="386">
                  <c:v>405.77499999999998</c:v>
                </c:pt>
                <c:pt idx="387">
                  <c:v>403.39800000000002</c:v>
                </c:pt>
                <c:pt idx="388">
                  <c:v>403.30399999999997</c:v>
                </c:pt>
                <c:pt idx="389">
                  <c:v>400.93599999999998</c:v>
                </c:pt>
                <c:pt idx="390">
                  <c:v>396.99099999999999</c:v>
                </c:pt>
                <c:pt idx="391">
                  <c:v>396.25200000000001</c:v>
                </c:pt>
                <c:pt idx="392">
                  <c:v>390.375</c:v>
                </c:pt>
                <c:pt idx="393">
                  <c:v>389.35899999999998</c:v>
                </c:pt>
                <c:pt idx="394">
                  <c:v>387.22500000000002</c:v>
                </c:pt>
                <c:pt idx="395">
                  <c:v>406.76100000000002</c:v>
                </c:pt>
                <c:pt idx="396">
                  <c:v>426.73500000000001</c:v>
                </c:pt>
                <c:pt idx="397">
                  <c:v>430.58600000000001</c:v>
                </c:pt>
                <c:pt idx="398">
                  <c:v>426.44799999999998</c:v>
                </c:pt>
                <c:pt idx="399">
                  <c:v>422.35899999999998</c:v>
                </c:pt>
                <c:pt idx="400">
                  <c:v>411.53899999999999</c:v>
                </c:pt>
                <c:pt idx="401">
                  <c:v>403.36500000000001</c:v>
                </c:pt>
                <c:pt idx="402">
                  <c:v>387.15600000000001</c:v>
                </c:pt>
                <c:pt idx="403">
                  <c:v>402.58199999999999</c:v>
                </c:pt>
                <c:pt idx="404">
                  <c:v>395.298</c:v>
                </c:pt>
                <c:pt idx="405">
                  <c:v>383.61700000000002</c:v>
                </c:pt>
                <c:pt idx="406">
                  <c:v>371.10399999999998</c:v>
                </c:pt>
                <c:pt idx="407">
                  <c:v>364.31799999999998</c:v>
                </c:pt>
                <c:pt idx="408">
                  <c:v>369.85300000000001</c:v>
                </c:pt>
                <c:pt idx="409">
                  <c:v>366.279</c:v>
                </c:pt>
                <c:pt idx="410">
                  <c:v>366.13600000000002</c:v>
                </c:pt>
                <c:pt idx="411">
                  <c:v>375.94</c:v>
                </c:pt>
                <c:pt idx="412">
                  <c:v>354.214</c:v>
                </c:pt>
                <c:pt idx="413">
                  <c:v>345.79700000000003</c:v>
                </c:pt>
                <c:pt idx="414">
                  <c:v>340.81900000000002</c:v>
                </c:pt>
                <c:pt idx="415">
                  <c:v>324.38499999999999</c:v>
                </c:pt>
                <c:pt idx="416">
                  <c:v>317.26</c:v>
                </c:pt>
                <c:pt idx="417">
                  <c:v>312.14</c:v>
                </c:pt>
                <c:pt idx="418">
                  <c:v>292.70999999999998</c:v>
                </c:pt>
                <c:pt idx="419">
                  <c:v>280.78500000000003</c:v>
                </c:pt>
                <c:pt idx="420">
                  <c:v>281.41000000000003</c:v>
                </c:pt>
                <c:pt idx="421">
                  <c:v>283.96199999999999</c:v>
                </c:pt>
                <c:pt idx="422">
                  <c:v>283.63</c:v>
                </c:pt>
                <c:pt idx="423">
                  <c:v>279.88</c:v>
                </c:pt>
                <c:pt idx="424">
                  <c:v>282.87700000000001</c:v>
                </c:pt>
                <c:pt idx="425">
                  <c:v>292.81900000000002</c:v>
                </c:pt>
                <c:pt idx="426">
                  <c:v>290.71499999999997</c:v>
                </c:pt>
                <c:pt idx="427">
                  <c:v>303.32900000000001</c:v>
                </c:pt>
                <c:pt idx="428">
                  <c:v>328.31799999999998</c:v>
                </c:pt>
                <c:pt idx="429">
                  <c:v>310.423</c:v>
                </c:pt>
                <c:pt idx="430">
                  <c:v>307.34800000000001</c:v>
                </c:pt>
                <c:pt idx="431">
                  <c:v>292.56799999999998</c:v>
                </c:pt>
                <c:pt idx="432">
                  <c:v>285.589</c:v>
                </c:pt>
                <c:pt idx="433">
                  <c:v>288.52699999999999</c:v>
                </c:pt>
                <c:pt idx="434">
                  <c:v>279.45999999999998</c:v>
                </c:pt>
                <c:pt idx="435">
                  <c:v>276.39400000000001</c:v>
                </c:pt>
                <c:pt idx="436">
                  <c:v>276.86500000000001</c:v>
                </c:pt>
                <c:pt idx="437">
                  <c:v>269.99299999999999</c:v>
                </c:pt>
                <c:pt idx="438">
                  <c:v>267.78500000000003</c:v>
                </c:pt>
                <c:pt idx="439">
                  <c:v>266.19499999999999</c:v>
                </c:pt>
                <c:pt idx="440">
                  <c:v>256.04300000000001</c:v>
                </c:pt>
                <c:pt idx="441">
                  <c:v>255.77099999999999</c:v>
                </c:pt>
                <c:pt idx="442">
                  <c:v>253.17599999999999</c:v>
                </c:pt>
                <c:pt idx="443">
                  <c:v>246.77799999999999</c:v>
                </c:pt>
                <c:pt idx="444">
                  <c:v>246.05500000000001</c:v>
                </c:pt>
                <c:pt idx="445">
                  <c:v>247.83199999999999</c:v>
                </c:pt>
                <c:pt idx="446">
                  <c:v>254.02</c:v>
                </c:pt>
                <c:pt idx="447">
                  <c:v>251.85599999999999</c:v>
                </c:pt>
                <c:pt idx="448">
                  <c:v>254.08099999999999</c:v>
                </c:pt>
                <c:pt idx="449">
                  <c:v>249.065</c:v>
                </c:pt>
                <c:pt idx="450">
                  <c:v>250.74299999999999</c:v>
                </c:pt>
                <c:pt idx="451">
                  <c:v>254.65600000000001</c:v>
                </c:pt>
                <c:pt idx="452">
                  <c:v>246.46899999999999</c:v>
                </c:pt>
                <c:pt idx="453">
                  <c:v>244.613</c:v>
                </c:pt>
                <c:pt idx="454">
                  <c:v>242.75299999999999</c:v>
                </c:pt>
                <c:pt idx="455">
                  <c:v>241.56</c:v>
                </c:pt>
                <c:pt idx="456">
                  <c:v>242.86</c:v>
                </c:pt>
                <c:pt idx="457">
                  <c:v>243.49700000000001</c:v>
                </c:pt>
                <c:pt idx="458">
                  <c:v>243.99</c:v>
                </c:pt>
                <c:pt idx="459">
                  <c:v>251.50800000000001</c:v>
                </c:pt>
                <c:pt idx="460">
                  <c:v>253.566</c:v>
                </c:pt>
                <c:pt idx="461">
                  <c:v>252.464</c:v>
                </c:pt>
                <c:pt idx="462">
                  <c:v>259.45699999999999</c:v>
                </c:pt>
                <c:pt idx="463">
                  <c:v>271.50400000000002</c:v>
                </c:pt>
                <c:pt idx="464">
                  <c:v>285.13600000000002</c:v>
                </c:pt>
                <c:pt idx="465">
                  <c:v>285.70499999999998</c:v>
                </c:pt>
                <c:pt idx="466">
                  <c:v>287.00599999999997</c:v>
                </c:pt>
                <c:pt idx="467">
                  <c:v>288.88099999999997</c:v>
                </c:pt>
                <c:pt idx="468">
                  <c:v>285.95400000000001</c:v>
                </c:pt>
                <c:pt idx="469">
                  <c:v>280.37299999999999</c:v>
                </c:pt>
                <c:pt idx="470">
                  <c:v>274.15600000000001</c:v>
                </c:pt>
                <c:pt idx="471">
                  <c:v>274.74700000000001</c:v>
                </c:pt>
                <c:pt idx="472">
                  <c:v>275.89400000000001</c:v>
                </c:pt>
                <c:pt idx="473">
                  <c:v>277.51400000000001</c:v>
                </c:pt>
                <c:pt idx="474">
                  <c:v>272.166</c:v>
                </c:pt>
                <c:pt idx="475">
                  <c:v>269.87400000000002</c:v>
                </c:pt>
                <c:pt idx="476">
                  <c:v>273.07299999999998</c:v>
                </c:pt>
                <c:pt idx="477">
                  <c:v>280.09500000000003</c:v>
                </c:pt>
                <c:pt idx="478">
                  <c:v>279.517</c:v>
                </c:pt>
                <c:pt idx="479">
                  <c:v>279.291</c:v>
                </c:pt>
                <c:pt idx="480">
                  <c:v>280.49400000000003</c:v>
                </c:pt>
                <c:pt idx="481">
                  <c:v>275.87200000000001</c:v>
                </c:pt>
                <c:pt idx="482">
                  <c:v>276.13</c:v>
                </c:pt>
                <c:pt idx="483">
                  <c:v>270.02999999999997</c:v>
                </c:pt>
                <c:pt idx="484">
                  <c:v>262.464</c:v>
                </c:pt>
                <c:pt idx="485">
                  <c:v>260.15699999999998</c:v>
                </c:pt>
                <c:pt idx="486">
                  <c:v>258.495</c:v>
                </c:pt>
                <c:pt idx="487">
                  <c:v>259.83</c:v>
                </c:pt>
                <c:pt idx="488">
                  <c:v>258.37599999999998</c:v>
                </c:pt>
                <c:pt idx="489">
                  <c:v>252.23699999999999</c:v>
                </c:pt>
                <c:pt idx="490">
                  <c:v>240.24299999999999</c:v>
                </c:pt>
                <c:pt idx="491">
                  <c:v>243.40799999999999</c:v>
                </c:pt>
                <c:pt idx="492">
                  <c:v>244.994</c:v>
                </c:pt>
                <c:pt idx="493">
                  <c:v>245.05699999999999</c:v>
                </c:pt>
                <c:pt idx="494">
                  <c:v>245.36</c:v>
                </c:pt>
                <c:pt idx="495">
                  <c:v>260.42200000000003</c:v>
                </c:pt>
                <c:pt idx="496">
                  <c:v>261.68599999999998</c:v>
                </c:pt>
                <c:pt idx="497">
                  <c:v>264.12299999999999</c:v>
                </c:pt>
                <c:pt idx="498">
                  <c:v>265.83800000000002</c:v>
                </c:pt>
                <c:pt idx="499">
                  <c:v>263.48</c:v>
                </c:pt>
                <c:pt idx="500">
                  <c:v>262.04300000000001</c:v>
                </c:pt>
                <c:pt idx="501">
                  <c:v>261.47899999999998</c:v>
                </c:pt>
                <c:pt idx="502">
                  <c:v>260.21600000000001</c:v>
                </c:pt>
                <c:pt idx="503">
                  <c:v>261.351</c:v>
                </c:pt>
                <c:pt idx="504">
                  <c:v>261.23599999999999</c:v>
                </c:pt>
                <c:pt idx="505">
                  <c:v>262.75099999999998</c:v>
                </c:pt>
                <c:pt idx="506">
                  <c:v>255.91</c:v>
                </c:pt>
                <c:pt idx="507">
                  <c:v>263.87299999999999</c:v>
                </c:pt>
                <c:pt idx="508">
                  <c:v>271.63200000000001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E4-42E6-BC11-D9CBEE6C9383}"/>
            </c:ext>
          </c:extLst>
        </c:ser>
        <c:ser>
          <c:idx val="6"/>
          <c:order val="6"/>
          <c:tx>
            <c:strRef>
              <c:f>'directH (tkr)'!$B$38</c:f>
              <c:strCache>
                <c:ptCount val="1"/>
                <c:pt idx="0">
                  <c:v>VW 2.7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(tkr)'!$F$38:$SU$38</c:f>
              <c:numCache>
                <c:formatCode>0</c:formatCode>
                <c:ptCount val="510"/>
                <c:pt idx="0">
                  <c:v>380.47300000000001</c:v>
                </c:pt>
                <c:pt idx="1">
                  <c:v>380.435</c:v>
                </c:pt>
                <c:pt idx="2">
                  <c:v>382.31700000000001</c:v>
                </c:pt>
                <c:pt idx="3">
                  <c:v>387.97</c:v>
                </c:pt>
                <c:pt idx="4">
                  <c:v>393.38</c:v>
                </c:pt>
                <c:pt idx="5">
                  <c:v>391.95499999999998</c:v>
                </c:pt>
                <c:pt idx="6">
                  <c:v>390.36200000000002</c:v>
                </c:pt>
                <c:pt idx="7">
                  <c:v>384.67200000000003</c:v>
                </c:pt>
                <c:pt idx="8">
                  <c:v>377.83699999999999</c:v>
                </c:pt>
                <c:pt idx="9">
                  <c:v>390.01900000000001</c:v>
                </c:pt>
                <c:pt idx="10">
                  <c:v>376.089</c:v>
                </c:pt>
                <c:pt idx="11">
                  <c:v>372.14400000000001</c:v>
                </c:pt>
                <c:pt idx="12">
                  <c:v>340.83800000000002</c:v>
                </c:pt>
                <c:pt idx="13">
                  <c:v>319.601</c:v>
                </c:pt>
                <c:pt idx="14">
                  <c:v>341.84800000000001</c:v>
                </c:pt>
                <c:pt idx="15">
                  <c:v>334.58</c:v>
                </c:pt>
                <c:pt idx="16">
                  <c:v>344.47300000000001</c:v>
                </c:pt>
                <c:pt idx="17">
                  <c:v>317.24599999999998</c:v>
                </c:pt>
                <c:pt idx="18">
                  <c:v>272.27600000000001</c:v>
                </c:pt>
                <c:pt idx="19">
                  <c:v>223.173</c:v>
                </c:pt>
                <c:pt idx="20">
                  <c:v>231.852</c:v>
                </c:pt>
                <c:pt idx="21">
                  <c:v>303.88900000000001</c:v>
                </c:pt>
                <c:pt idx="22">
                  <c:v>324.52499999999998</c:v>
                </c:pt>
                <c:pt idx="23">
                  <c:v>361.66199999999998</c:v>
                </c:pt>
                <c:pt idx="24">
                  <c:v>367.02100000000002</c:v>
                </c:pt>
                <c:pt idx="25">
                  <c:v>365.14400000000001</c:v>
                </c:pt>
                <c:pt idx="26">
                  <c:v>347.45499999999998</c:v>
                </c:pt>
                <c:pt idx="27">
                  <c:v>350.14</c:v>
                </c:pt>
                <c:pt idx="28">
                  <c:v>375.62299999999999</c:v>
                </c:pt>
                <c:pt idx="29">
                  <c:v>407.52499999999998</c:v>
                </c:pt>
                <c:pt idx="30">
                  <c:v>408.09</c:v>
                </c:pt>
                <c:pt idx="31">
                  <c:v>405.62400000000002</c:v>
                </c:pt>
                <c:pt idx="32">
                  <c:v>412.18900000000002</c:v>
                </c:pt>
                <c:pt idx="33">
                  <c:v>431.35199999999998</c:v>
                </c:pt>
                <c:pt idx="34">
                  <c:v>468.08499999999998</c:v>
                </c:pt>
                <c:pt idx="35">
                  <c:v>486.87799999999999</c:v>
                </c:pt>
                <c:pt idx="36">
                  <c:v>488.08100000000002</c:v>
                </c:pt>
                <c:pt idx="37">
                  <c:v>466.88099999999997</c:v>
                </c:pt>
                <c:pt idx="38">
                  <c:v>463.59</c:v>
                </c:pt>
                <c:pt idx="39">
                  <c:v>465.76799999999997</c:v>
                </c:pt>
                <c:pt idx="40">
                  <c:v>482.495</c:v>
                </c:pt>
                <c:pt idx="41">
                  <c:v>488.00900000000001</c:v>
                </c:pt>
                <c:pt idx="42">
                  <c:v>501.78100000000001</c:v>
                </c:pt>
                <c:pt idx="43">
                  <c:v>510.358</c:v>
                </c:pt>
                <c:pt idx="44">
                  <c:v>516.697</c:v>
                </c:pt>
                <c:pt idx="45">
                  <c:v>459.63299999999998</c:v>
                </c:pt>
                <c:pt idx="46">
                  <c:v>445.59699999999998</c:v>
                </c:pt>
                <c:pt idx="47">
                  <c:v>424.83199999999999</c:v>
                </c:pt>
                <c:pt idx="48">
                  <c:v>405.75599999999997</c:v>
                </c:pt>
                <c:pt idx="49">
                  <c:v>441.32900000000001</c:v>
                </c:pt>
                <c:pt idx="50">
                  <c:v>453.61</c:v>
                </c:pt>
                <c:pt idx="51">
                  <c:v>510.29500000000002</c:v>
                </c:pt>
                <c:pt idx="52">
                  <c:v>514.05799999999999</c:v>
                </c:pt>
                <c:pt idx="53">
                  <c:v>492.565</c:v>
                </c:pt>
                <c:pt idx="54">
                  <c:v>465.62200000000001</c:v>
                </c:pt>
                <c:pt idx="55">
                  <c:v>449.77800000000002</c:v>
                </c:pt>
                <c:pt idx="56">
                  <c:v>401.851</c:v>
                </c:pt>
                <c:pt idx="57">
                  <c:v>368.84800000000001</c:v>
                </c:pt>
                <c:pt idx="58">
                  <c:v>453.762</c:v>
                </c:pt>
                <c:pt idx="59">
                  <c:v>537.59100000000001</c:v>
                </c:pt>
                <c:pt idx="60">
                  <c:v>570.44100000000003</c:v>
                </c:pt>
                <c:pt idx="61">
                  <c:v>620.577</c:v>
                </c:pt>
                <c:pt idx="62">
                  <c:v>610.89700000000005</c:v>
                </c:pt>
                <c:pt idx="63">
                  <c:v>599.81399999999996</c:v>
                </c:pt>
                <c:pt idx="64">
                  <c:v>584.72699999999998</c:v>
                </c:pt>
                <c:pt idx="65">
                  <c:v>576.029</c:v>
                </c:pt>
                <c:pt idx="66">
                  <c:v>576.53499999999997</c:v>
                </c:pt>
                <c:pt idx="67">
                  <c:v>532.74699999999996</c:v>
                </c:pt>
                <c:pt idx="68">
                  <c:v>494.03</c:v>
                </c:pt>
                <c:pt idx="69">
                  <c:v>494.80200000000002</c:v>
                </c:pt>
                <c:pt idx="70">
                  <c:v>639.85599999999999</c:v>
                </c:pt>
                <c:pt idx="71">
                  <c:v>696.41200000000003</c:v>
                </c:pt>
                <c:pt idx="72">
                  <c:v>654.68499999999995</c:v>
                </c:pt>
                <c:pt idx="73">
                  <c:v>776.88599999999997</c:v>
                </c:pt>
                <c:pt idx="74">
                  <c:v>793.13</c:v>
                </c:pt>
                <c:pt idx="75">
                  <c:v>687.26199999999994</c:v>
                </c:pt>
                <c:pt idx="76">
                  <c:v>576.53399999999999</c:v>
                </c:pt>
                <c:pt idx="77">
                  <c:v>472.28899999999999</c:v>
                </c:pt>
                <c:pt idx="78">
                  <c:v>435.19600000000003</c:v>
                </c:pt>
                <c:pt idx="79">
                  <c:v>332.03199999999998</c:v>
                </c:pt>
                <c:pt idx="80">
                  <c:v>309.30700000000002</c:v>
                </c:pt>
                <c:pt idx="81">
                  <c:v>335.59800000000001</c:v>
                </c:pt>
                <c:pt idx="82">
                  <c:v>264.41899999999998</c:v>
                </c:pt>
                <c:pt idx="83">
                  <c:v>229.94499999999999</c:v>
                </c:pt>
                <c:pt idx="84">
                  <c:v>206.453</c:v>
                </c:pt>
                <c:pt idx="85">
                  <c:v>215.80799999999999</c:v>
                </c:pt>
                <c:pt idx="86">
                  <c:v>256.31299999999999</c:v>
                </c:pt>
                <c:pt idx="87">
                  <c:v>255.744</c:v>
                </c:pt>
                <c:pt idx="88">
                  <c:v>214.053</c:v>
                </c:pt>
                <c:pt idx="89">
                  <c:v>188.11</c:v>
                </c:pt>
                <c:pt idx="90">
                  <c:v>179.8</c:v>
                </c:pt>
                <c:pt idx="91">
                  <c:v>171.327</c:v>
                </c:pt>
                <c:pt idx="92">
                  <c:v>148.172</c:v>
                </c:pt>
                <c:pt idx="93">
                  <c:v>148.459</c:v>
                </c:pt>
                <c:pt idx="94">
                  <c:v>151.50200000000001</c:v>
                </c:pt>
                <c:pt idx="95">
                  <c:v>152.50299999999999</c:v>
                </c:pt>
                <c:pt idx="96">
                  <c:v>150.577</c:v>
                </c:pt>
                <c:pt idx="97">
                  <c:v>150.511</c:v>
                </c:pt>
                <c:pt idx="98">
                  <c:v>150.46100000000001</c:v>
                </c:pt>
                <c:pt idx="99">
                  <c:v>150.06700000000001</c:v>
                </c:pt>
                <c:pt idx="100">
                  <c:v>151.68299999999999</c:v>
                </c:pt>
                <c:pt idx="101">
                  <c:v>152.91499999999999</c:v>
                </c:pt>
                <c:pt idx="102">
                  <c:v>149.29400000000001</c:v>
                </c:pt>
                <c:pt idx="103">
                  <c:v>146.37100000000001</c:v>
                </c:pt>
                <c:pt idx="104">
                  <c:v>150.98699999999999</c:v>
                </c:pt>
                <c:pt idx="105">
                  <c:v>158.32</c:v>
                </c:pt>
                <c:pt idx="106">
                  <c:v>169.57599999999999</c:v>
                </c:pt>
                <c:pt idx="107">
                  <c:v>166.65899999999999</c:v>
                </c:pt>
                <c:pt idx="108">
                  <c:v>165.09</c:v>
                </c:pt>
                <c:pt idx="109">
                  <c:v>160.87799999999999</c:v>
                </c:pt>
                <c:pt idx="110">
                  <c:v>162.255</c:v>
                </c:pt>
                <c:pt idx="111">
                  <c:v>164.73099999999999</c:v>
                </c:pt>
                <c:pt idx="112">
                  <c:v>151.529</c:v>
                </c:pt>
                <c:pt idx="113">
                  <c:v>148.56</c:v>
                </c:pt>
                <c:pt idx="114">
                  <c:v>144.86500000000001</c:v>
                </c:pt>
                <c:pt idx="115">
                  <c:v>143.97399999999999</c:v>
                </c:pt>
                <c:pt idx="116">
                  <c:v>143.04499999999999</c:v>
                </c:pt>
                <c:pt idx="117">
                  <c:v>146.31100000000001</c:v>
                </c:pt>
                <c:pt idx="118">
                  <c:v>154.059</c:v>
                </c:pt>
                <c:pt idx="119">
                  <c:v>160.93799999999999</c:v>
                </c:pt>
                <c:pt idx="120">
                  <c:v>160.81899999999999</c:v>
                </c:pt>
                <c:pt idx="121">
                  <c:v>160.68799999999999</c:v>
                </c:pt>
                <c:pt idx="122">
                  <c:v>163.30699999999999</c:v>
                </c:pt>
                <c:pt idx="123">
                  <c:v>165.50800000000001</c:v>
                </c:pt>
                <c:pt idx="124">
                  <c:v>172.667</c:v>
                </c:pt>
                <c:pt idx="125">
                  <c:v>168.56299999999999</c:v>
                </c:pt>
                <c:pt idx="126">
                  <c:v>165.13800000000001</c:v>
                </c:pt>
                <c:pt idx="127">
                  <c:v>161.77000000000001</c:v>
                </c:pt>
                <c:pt idx="128">
                  <c:v>156.32</c:v>
                </c:pt>
                <c:pt idx="129">
                  <c:v>154.74700000000001</c:v>
                </c:pt>
                <c:pt idx="130">
                  <c:v>154.67500000000001</c:v>
                </c:pt>
                <c:pt idx="131">
                  <c:v>157.33000000000001</c:v>
                </c:pt>
                <c:pt idx="132">
                  <c:v>157.22200000000001</c:v>
                </c:pt>
                <c:pt idx="133">
                  <c:v>159.02199999999999</c:v>
                </c:pt>
                <c:pt idx="134">
                  <c:v>159.221</c:v>
                </c:pt>
                <c:pt idx="135">
                  <c:v>160.05000000000001</c:v>
                </c:pt>
                <c:pt idx="136">
                  <c:v>162.64599999999999</c:v>
                </c:pt>
                <c:pt idx="137">
                  <c:v>164.17099999999999</c:v>
                </c:pt>
                <c:pt idx="138">
                  <c:v>164.32900000000001</c:v>
                </c:pt>
                <c:pt idx="139">
                  <c:v>164.06100000000001</c:v>
                </c:pt>
                <c:pt idx="140">
                  <c:v>168.62899999999999</c:v>
                </c:pt>
                <c:pt idx="141">
                  <c:v>167.81</c:v>
                </c:pt>
                <c:pt idx="142">
                  <c:v>166.15600000000001</c:v>
                </c:pt>
                <c:pt idx="143">
                  <c:v>167.471</c:v>
                </c:pt>
                <c:pt idx="144">
                  <c:v>177.73699999999999</c:v>
                </c:pt>
                <c:pt idx="145">
                  <c:v>182.69399999999999</c:v>
                </c:pt>
                <c:pt idx="146">
                  <c:v>192.10900000000001</c:v>
                </c:pt>
                <c:pt idx="147">
                  <c:v>192.1</c:v>
                </c:pt>
                <c:pt idx="148">
                  <c:v>184.654</c:v>
                </c:pt>
                <c:pt idx="149">
                  <c:v>185.61799999999999</c:v>
                </c:pt>
                <c:pt idx="150">
                  <c:v>185.91</c:v>
                </c:pt>
                <c:pt idx="151">
                  <c:v>183.928</c:v>
                </c:pt>
                <c:pt idx="152">
                  <c:v>181.93199999999999</c:v>
                </c:pt>
                <c:pt idx="153">
                  <c:v>187.904</c:v>
                </c:pt>
                <c:pt idx="154">
                  <c:v>199.46299999999999</c:v>
                </c:pt>
                <c:pt idx="155">
                  <c:v>203.226</c:v>
                </c:pt>
                <c:pt idx="156">
                  <c:v>202.47399999999999</c:v>
                </c:pt>
                <c:pt idx="157">
                  <c:v>195.751</c:v>
                </c:pt>
                <c:pt idx="158">
                  <c:v>193.869</c:v>
                </c:pt>
                <c:pt idx="159">
                  <c:v>194.16800000000001</c:v>
                </c:pt>
                <c:pt idx="160">
                  <c:v>194.982</c:v>
                </c:pt>
                <c:pt idx="161">
                  <c:v>193.41499999999999</c:v>
                </c:pt>
                <c:pt idx="162">
                  <c:v>187.166</c:v>
                </c:pt>
                <c:pt idx="163">
                  <c:v>189.27699999999999</c:v>
                </c:pt>
                <c:pt idx="164">
                  <c:v>183.54599999999999</c:v>
                </c:pt>
                <c:pt idx="165">
                  <c:v>175.69800000000001</c:v>
                </c:pt>
                <c:pt idx="166">
                  <c:v>170.47200000000001</c:v>
                </c:pt>
                <c:pt idx="167">
                  <c:v>166.839</c:v>
                </c:pt>
                <c:pt idx="168">
                  <c:v>177.35300000000001</c:v>
                </c:pt>
                <c:pt idx="169">
                  <c:v>191.31700000000001</c:v>
                </c:pt>
                <c:pt idx="170">
                  <c:v>195.61500000000001</c:v>
                </c:pt>
                <c:pt idx="171">
                  <c:v>192.91200000000001</c:v>
                </c:pt>
                <c:pt idx="172">
                  <c:v>180.16399999999999</c:v>
                </c:pt>
                <c:pt idx="173">
                  <c:v>174.57300000000001</c:v>
                </c:pt>
                <c:pt idx="174">
                  <c:v>175.71199999999999</c:v>
                </c:pt>
                <c:pt idx="175">
                  <c:v>179.21600000000001</c:v>
                </c:pt>
                <c:pt idx="176">
                  <c:v>181.405</c:v>
                </c:pt>
                <c:pt idx="177">
                  <c:v>181.68700000000001</c:v>
                </c:pt>
                <c:pt idx="178">
                  <c:v>186.70599999999999</c:v>
                </c:pt>
                <c:pt idx="179">
                  <c:v>193.333</c:v>
                </c:pt>
                <c:pt idx="180">
                  <c:v>194.595</c:v>
                </c:pt>
                <c:pt idx="181">
                  <c:v>201.56899999999999</c:v>
                </c:pt>
                <c:pt idx="182">
                  <c:v>207.001</c:v>
                </c:pt>
                <c:pt idx="183">
                  <c:v>210.95500000000001</c:v>
                </c:pt>
                <c:pt idx="184">
                  <c:v>211.74</c:v>
                </c:pt>
                <c:pt idx="185">
                  <c:v>220.214</c:v>
                </c:pt>
                <c:pt idx="186">
                  <c:v>223.601</c:v>
                </c:pt>
                <c:pt idx="187">
                  <c:v>222.83600000000001</c:v>
                </c:pt>
                <c:pt idx="188">
                  <c:v>216.65100000000001</c:v>
                </c:pt>
                <c:pt idx="189">
                  <c:v>215.364</c:v>
                </c:pt>
                <c:pt idx="190">
                  <c:v>216.44</c:v>
                </c:pt>
                <c:pt idx="191">
                  <c:v>211.74700000000001</c:v>
                </c:pt>
                <c:pt idx="192">
                  <c:v>200.798</c:v>
                </c:pt>
                <c:pt idx="193">
                  <c:v>205.15899999999999</c:v>
                </c:pt>
                <c:pt idx="194">
                  <c:v>206.69</c:v>
                </c:pt>
                <c:pt idx="195">
                  <c:v>209.72499999999999</c:v>
                </c:pt>
                <c:pt idx="196">
                  <c:v>215.66900000000001</c:v>
                </c:pt>
                <c:pt idx="197">
                  <c:v>211.214</c:v>
                </c:pt>
                <c:pt idx="198">
                  <c:v>212.87299999999999</c:v>
                </c:pt>
                <c:pt idx="199">
                  <c:v>210.62799999999999</c:v>
                </c:pt>
                <c:pt idx="200">
                  <c:v>221.48599999999999</c:v>
                </c:pt>
                <c:pt idx="201">
                  <c:v>220.40799999999999</c:v>
                </c:pt>
                <c:pt idx="202">
                  <c:v>209.93</c:v>
                </c:pt>
                <c:pt idx="203">
                  <c:v>202.24199999999999</c:v>
                </c:pt>
                <c:pt idx="204">
                  <c:v>197.99600000000001</c:v>
                </c:pt>
                <c:pt idx="205">
                  <c:v>195.917</c:v>
                </c:pt>
                <c:pt idx="206">
                  <c:v>238.649</c:v>
                </c:pt>
                <c:pt idx="207">
                  <c:v>231.02</c:v>
                </c:pt>
                <c:pt idx="208">
                  <c:v>221.881</c:v>
                </c:pt>
                <c:pt idx="209">
                  <c:v>219.06399999999999</c:v>
                </c:pt>
                <c:pt idx="210">
                  <c:v>214.64</c:v>
                </c:pt>
                <c:pt idx="211">
                  <c:v>222.55099999999999</c:v>
                </c:pt>
                <c:pt idx="212">
                  <c:v>223.94800000000001</c:v>
                </c:pt>
                <c:pt idx="213">
                  <c:v>220.179</c:v>
                </c:pt>
                <c:pt idx="214">
                  <c:v>218.946</c:v>
                </c:pt>
                <c:pt idx="215">
                  <c:v>221.36099999999999</c:v>
                </c:pt>
                <c:pt idx="216">
                  <c:v>223.26400000000001</c:v>
                </c:pt>
                <c:pt idx="217">
                  <c:v>218.18100000000001</c:v>
                </c:pt>
                <c:pt idx="218">
                  <c:v>217.869</c:v>
                </c:pt>
                <c:pt idx="219">
                  <c:v>216.459</c:v>
                </c:pt>
                <c:pt idx="220">
                  <c:v>214.72</c:v>
                </c:pt>
                <c:pt idx="221">
                  <c:v>226.61</c:v>
                </c:pt>
                <c:pt idx="222">
                  <c:v>239.328</c:v>
                </c:pt>
                <c:pt idx="223">
                  <c:v>249.33</c:v>
                </c:pt>
                <c:pt idx="224">
                  <c:v>266.09699999999998</c:v>
                </c:pt>
                <c:pt idx="225">
                  <c:v>272.387</c:v>
                </c:pt>
                <c:pt idx="226">
                  <c:v>249.893</c:v>
                </c:pt>
                <c:pt idx="227">
                  <c:v>242.82400000000001</c:v>
                </c:pt>
                <c:pt idx="228">
                  <c:v>237.17</c:v>
                </c:pt>
                <c:pt idx="229">
                  <c:v>241.143</c:v>
                </c:pt>
                <c:pt idx="230">
                  <c:v>242.82499999999999</c:v>
                </c:pt>
                <c:pt idx="231">
                  <c:v>251.28299999999999</c:v>
                </c:pt>
                <c:pt idx="232">
                  <c:v>260.73500000000001</c:v>
                </c:pt>
                <c:pt idx="233">
                  <c:v>277.97699999999998</c:v>
                </c:pt>
                <c:pt idx="234">
                  <c:v>260.84199999999998</c:v>
                </c:pt>
                <c:pt idx="235">
                  <c:v>239.28</c:v>
                </c:pt>
                <c:pt idx="236">
                  <c:v>237.756</c:v>
                </c:pt>
                <c:pt idx="237">
                  <c:v>236.93600000000001</c:v>
                </c:pt>
                <c:pt idx="238">
                  <c:v>209.148</c:v>
                </c:pt>
                <c:pt idx="239">
                  <c:v>208.45</c:v>
                </c:pt>
                <c:pt idx="240">
                  <c:v>205.03399999999999</c:v>
                </c:pt>
                <c:pt idx="241">
                  <c:v>225.08500000000001</c:v>
                </c:pt>
                <c:pt idx="242">
                  <c:v>240.94200000000001</c:v>
                </c:pt>
                <c:pt idx="243">
                  <c:v>251.24600000000001</c:v>
                </c:pt>
                <c:pt idx="244">
                  <c:v>250.23099999999999</c:v>
                </c:pt>
                <c:pt idx="245">
                  <c:v>253.292</c:v>
                </c:pt>
                <c:pt idx="246">
                  <c:v>233.386</c:v>
                </c:pt>
                <c:pt idx="247">
                  <c:v>218.26300000000001</c:v>
                </c:pt>
                <c:pt idx="248">
                  <c:v>219.39599999999999</c:v>
                </c:pt>
                <c:pt idx="249">
                  <c:v>219.77500000000001</c:v>
                </c:pt>
                <c:pt idx="250">
                  <c:v>221.47800000000001</c:v>
                </c:pt>
                <c:pt idx="251">
                  <c:v>233.62200000000001</c:v>
                </c:pt>
                <c:pt idx="252">
                  <c:v>244.05799999999999</c:v>
                </c:pt>
                <c:pt idx="253">
                  <c:v>237.41900000000001</c:v>
                </c:pt>
                <c:pt idx="254">
                  <c:v>224.505</c:v>
                </c:pt>
                <c:pt idx="255">
                  <c:v>222.846</c:v>
                </c:pt>
                <c:pt idx="256">
                  <c:v>230.71899999999999</c:v>
                </c:pt>
                <c:pt idx="257">
                  <c:v>236.399</c:v>
                </c:pt>
                <c:pt idx="258">
                  <c:v>234.863</c:v>
                </c:pt>
                <c:pt idx="259">
                  <c:v>250.86600000000001</c:v>
                </c:pt>
                <c:pt idx="260">
                  <c:v>260.483</c:v>
                </c:pt>
                <c:pt idx="261">
                  <c:v>262.37599999999998</c:v>
                </c:pt>
                <c:pt idx="262">
                  <c:v>261.12200000000001</c:v>
                </c:pt>
                <c:pt idx="263">
                  <c:v>253.523</c:v>
                </c:pt>
                <c:pt idx="264">
                  <c:v>245.185</c:v>
                </c:pt>
                <c:pt idx="265">
                  <c:v>236.14</c:v>
                </c:pt>
                <c:pt idx="266">
                  <c:v>242.31</c:v>
                </c:pt>
                <c:pt idx="267">
                  <c:v>263.26299999999998</c:v>
                </c:pt>
                <c:pt idx="268">
                  <c:v>283.87</c:v>
                </c:pt>
                <c:pt idx="269">
                  <c:v>283.86599999999999</c:v>
                </c:pt>
                <c:pt idx="270">
                  <c:v>282.11599999999999</c:v>
                </c:pt>
                <c:pt idx="271">
                  <c:v>283.00200000000001</c:v>
                </c:pt>
                <c:pt idx="272">
                  <c:v>267.79899999999998</c:v>
                </c:pt>
                <c:pt idx="273">
                  <c:v>280.20800000000003</c:v>
                </c:pt>
                <c:pt idx="274">
                  <c:v>288.56599999999997</c:v>
                </c:pt>
                <c:pt idx="275">
                  <c:v>288.45499999999998</c:v>
                </c:pt>
                <c:pt idx="276">
                  <c:v>296.33699999999999</c:v>
                </c:pt>
                <c:pt idx="277">
                  <c:v>309.09699999999998</c:v>
                </c:pt>
                <c:pt idx="278">
                  <c:v>325.57799999999997</c:v>
                </c:pt>
                <c:pt idx="279">
                  <c:v>321.51299999999998</c:v>
                </c:pt>
                <c:pt idx="280">
                  <c:v>313.82299999999998</c:v>
                </c:pt>
                <c:pt idx="281">
                  <c:v>317.45999999999998</c:v>
                </c:pt>
                <c:pt idx="282">
                  <c:v>310.31900000000002</c:v>
                </c:pt>
                <c:pt idx="283">
                  <c:v>318.31900000000002</c:v>
                </c:pt>
                <c:pt idx="284">
                  <c:v>316.52100000000002</c:v>
                </c:pt>
                <c:pt idx="285">
                  <c:v>317.70400000000001</c:v>
                </c:pt>
                <c:pt idx="286">
                  <c:v>298.40600000000001</c:v>
                </c:pt>
                <c:pt idx="287">
                  <c:v>283.209</c:v>
                </c:pt>
                <c:pt idx="288">
                  <c:v>276.988</c:v>
                </c:pt>
                <c:pt idx="289">
                  <c:v>275.07600000000002</c:v>
                </c:pt>
                <c:pt idx="290">
                  <c:v>271.99700000000001</c:v>
                </c:pt>
                <c:pt idx="291">
                  <c:v>283.09800000000001</c:v>
                </c:pt>
                <c:pt idx="292">
                  <c:v>291.46800000000002</c:v>
                </c:pt>
                <c:pt idx="293">
                  <c:v>295.79300000000001</c:v>
                </c:pt>
                <c:pt idx="294">
                  <c:v>285.92500000000001</c:v>
                </c:pt>
                <c:pt idx="295">
                  <c:v>298.55399999999997</c:v>
                </c:pt>
                <c:pt idx="296">
                  <c:v>290.42099999999999</c:v>
                </c:pt>
                <c:pt idx="297">
                  <c:v>277.5</c:v>
                </c:pt>
                <c:pt idx="298">
                  <c:v>259.40300000000002</c:v>
                </c:pt>
                <c:pt idx="299">
                  <c:v>258.54599999999999</c:v>
                </c:pt>
                <c:pt idx="300">
                  <c:v>258.38400000000001</c:v>
                </c:pt>
                <c:pt idx="301">
                  <c:v>273.54399999999998</c:v>
                </c:pt>
                <c:pt idx="302">
                  <c:v>274.976</c:v>
                </c:pt>
                <c:pt idx="303">
                  <c:v>277.78300000000002</c:v>
                </c:pt>
                <c:pt idx="304">
                  <c:v>273.45100000000002</c:v>
                </c:pt>
                <c:pt idx="305">
                  <c:v>266.83100000000002</c:v>
                </c:pt>
                <c:pt idx="306">
                  <c:v>269.85000000000002</c:v>
                </c:pt>
                <c:pt idx="307">
                  <c:v>270.411</c:v>
                </c:pt>
                <c:pt idx="308">
                  <c:v>267.68200000000002</c:v>
                </c:pt>
                <c:pt idx="309">
                  <c:v>262.00099999999998</c:v>
                </c:pt>
                <c:pt idx="310">
                  <c:v>262.93299999999999</c:v>
                </c:pt>
                <c:pt idx="311">
                  <c:v>271.37700000000001</c:v>
                </c:pt>
                <c:pt idx="312">
                  <c:v>289.54899999999998</c:v>
                </c:pt>
                <c:pt idx="313">
                  <c:v>316.21100000000001</c:v>
                </c:pt>
                <c:pt idx="314">
                  <c:v>300.173</c:v>
                </c:pt>
                <c:pt idx="315">
                  <c:v>300.31700000000001</c:v>
                </c:pt>
                <c:pt idx="316">
                  <c:v>286.839</c:v>
                </c:pt>
                <c:pt idx="317">
                  <c:v>284.76799999999997</c:v>
                </c:pt>
                <c:pt idx="318">
                  <c:v>277.32400000000001</c:v>
                </c:pt>
                <c:pt idx="319">
                  <c:v>281.61200000000002</c:v>
                </c:pt>
                <c:pt idx="320">
                  <c:v>275.471</c:v>
                </c:pt>
                <c:pt idx="321">
                  <c:v>291.81</c:v>
                </c:pt>
                <c:pt idx="322">
                  <c:v>295.721</c:v>
                </c:pt>
                <c:pt idx="323">
                  <c:v>297.41000000000003</c:v>
                </c:pt>
                <c:pt idx="324">
                  <c:v>301.99700000000001</c:v>
                </c:pt>
                <c:pt idx="325">
                  <c:v>313.149</c:v>
                </c:pt>
                <c:pt idx="326">
                  <c:v>302.75900000000001</c:v>
                </c:pt>
                <c:pt idx="327">
                  <c:v>299.577</c:v>
                </c:pt>
                <c:pt idx="328">
                  <c:v>292.53500000000003</c:v>
                </c:pt>
                <c:pt idx="329">
                  <c:v>269.983</c:v>
                </c:pt>
                <c:pt idx="330">
                  <c:v>275.02600000000001</c:v>
                </c:pt>
                <c:pt idx="331">
                  <c:v>281.62099999999998</c:v>
                </c:pt>
                <c:pt idx="332">
                  <c:v>269.44499999999999</c:v>
                </c:pt>
                <c:pt idx="333">
                  <c:v>286.25700000000001</c:v>
                </c:pt>
                <c:pt idx="334">
                  <c:v>310.23399999999998</c:v>
                </c:pt>
                <c:pt idx="335">
                  <c:v>327.56099999999998</c:v>
                </c:pt>
                <c:pt idx="336">
                  <c:v>333.89499999999998</c:v>
                </c:pt>
                <c:pt idx="337">
                  <c:v>330.47699999999998</c:v>
                </c:pt>
                <c:pt idx="338">
                  <c:v>321.75</c:v>
                </c:pt>
                <c:pt idx="339">
                  <c:v>315.14</c:v>
                </c:pt>
                <c:pt idx="340">
                  <c:v>314.77499999999998</c:v>
                </c:pt>
                <c:pt idx="341">
                  <c:v>316.09699999999998</c:v>
                </c:pt>
                <c:pt idx="342">
                  <c:v>311.71699999999998</c:v>
                </c:pt>
                <c:pt idx="343">
                  <c:v>317.94</c:v>
                </c:pt>
                <c:pt idx="344">
                  <c:v>330.27800000000002</c:v>
                </c:pt>
                <c:pt idx="345">
                  <c:v>345.67200000000003</c:v>
                </c:pt>
                <c:pt idx="346">
                  <c:v>361.762</c:v>
                </c:pt>
                <c:pt idx="347">
                  <c:v>358.35599999999999</c:v>
                </c:pt>
                <c:pt idx="348">
                  <c:v>347.51299999999998</c:v>
                </c:pt>
                <c:pt idx="349">
                  <c:v>345.95499999999998</c:v>
                </c:pt>
                <c:pt idx="350">
                  <c:v>346.32400000000001</c:v>
                </c:pt>
                <c:pt idx="351">
                  <c:v>350.40199999999999</c:v>
                </c:pt>
                <c:pt idx="352">
                  <c:v>333.38900000000001</c:v>
                </c:pt>
                <c:pt idx="353">
                  <c:v>331.37900000000002</c:v>
                </c:pt>
                <c:pt idx="354">
                  <c:v>340.47399999999999</c:v>
                </c:pt>
                <c:pt idx="355">
                  <c:v>364.09500000000003</c:v>
                </c:pt>
                <c:pt idx="356">
                  <c:v>369.428</c:v>
                </c:pt>
                <c:pt idx="357">
                  <c:v>346.57400000000001</c:v>
                </c:pt>
                <c:pt idx="358">
                  <c:v>324.24200000000002</c:v>
                </c:pt>
                <c:pt idx="359">
                  <c:v>324.66500000000002</c:v>
                </c:pt>
                <c:pt idx="360">
                  <c:v>335.78199999999998</c:v>
                </c:pt>
                <c:pt idx="361">
                  <c:v>335.38400000000001</c:v>
                </c:pt>
                <c:pt idx="362">
                  <c:v>340.346</c:v>
                </c:pt>
                <c:pt idx="363">
                  <c:v>356.048</c:v>
                </c:pt>
                <c:pt idx="364">
                  <c:v>358.75900000000001</c:v>
                </c:pt>
                <c:pt idx="365">
                  <c:v>356.04199999999997</c:v>
                </c:pt>
                <c:pt idx="366">
                  <c:v>354.12799999999999</c:v>
                </c:pt>
                <c:pt idx="367">
                  <c:v>361.387</c:v>
                </c:pt>
                <c:pt idx="368">
                  <c:v>360.75599999999997</c:v>
                </c:pt>
                <c:pt idx="369">
                  <c:v>356.79599999999999</c:v>
                </c:pt>
                <c:pt idx="370">
                  <c:v>349.12700000000001</c:v>
                </c:pt>
                <c:pt idx="371">
                  <c:v>353.33699999999999</c:v>
                </c:pt>
                <c:pt idx="372">
                  <c:v>369.60500000000002</c:v>
                </c:pt>
                <c:pt idx="373">
                  <c:v>365.15300000000002</c:v>
                </c:pt>
                <c:pt idx="374">
                  <c:v>384.08100000000002</c:v>
                </c:pt>
                <c:pt idx="375">
                  <c:v>385.77</c:v>
                </c:pt>
                <c:pt idx="376">
                  <c:v>372.084</c:v>
                </c:pt>
                <c:pt idx="377">
                  <c:v>386.14699999999999</c:v>
                </c:pt>
                <c:pt idx="378">
                  <c:v>381.56</c:v>
                </c:pt>
                <c:pt idx="379">
                  <c:v>425.19900000000001</c:v>
                </c:pt>
                <c:pt idx="380">
                  <c:v>441.91800000000001</c:v>
                </c:pt>
                <c:pt idx="381">
                  <c:v>448.983</c:v>
                </c:pt>
                <c:pt idx="382">
                  <c:v>451.25599999999997</c:v>
                </c:pt>
                <c:pt idx="383">
                  <c:v>428.76100000000002</c:v>
                </c:pt>
                <c:pt idx="384">
                  <c:v>414.13099999999997</c:v>
                </c:pt>
                <c:pt idx="385">
                  <c:v>410.80799999999999</c:v>
                </c:pt>
                <c:pt idx="386">
                  <c:v>409.89400000000001</c:v>
                </c:pt>
                <c:pt idx="387">
                  <c:v>404.59100000000001</c:v>
                </c:pt>
                <c:pt idx="388">
                  <c:v>404.54899999999998</c:v>
                </c:pt>
                <c:pt idx="389">
                  <c:v>399.577</c:v>
                </c:pt>
                <c:pt idx="390">
                  <c:v>391.85</c:v>
                </c:pt>
                <c:pt idx="391">
                  <c:v>389.37599999999998</c:v>
                </c:pt>
                <c:pt idx="392">
                  <c:v>384.34399999999999</c:v>
                </c:pt>
                <c:pt idx="393">
                  <c:v>382.66300000000001</c:v>
                </c:pt>
                <c:pt idx="394">
                  <c:v>382.964</c:v>
                </c:pt>
                <c:pt idx="395">
                  <c:v>403.25400000000002</c:v>
                </c:pt>
                <c:pt idx="396">
                  <c:v>423.69400000000002</c:v>
                </c:pt>
                <c:pt idx="397">
                  <c:v>428.31299999999999</c:v>
                </c:pt>
                <c:pt idx="398">
                  <c:v>422.07100000000003</c:v>
                </c:pt>
                <c:pt idx="399">
                  <c:v>421.38200000000001</c:v>
                </c:pt>
                <c:pt idx="400">
                  <c:v>411.45</c:v>
                </c:pt>
                <c:pt idx="401">
                  <c:v>401.18200000000002</c:v>
                </c:pt>
                <c:pt idx="402">
                  <c:v>378.78300000000002</c:v>
                </c:pt>
                <c:pt idx="403">
                  <c:v>394.774</c:v>
                </c:pt>
                <c:pt idx="404">
                  <c:v>383.00200000000001</c:v>
                </c:pt>
                <c:pt idx="405">
                  <c:v>373.61799999999999</c:v>
                </c:pt>
                <c:pt idx="406">
                  <c:v>365.16199999999998</c:v>
                </c:pt>
                <c:pt idx="407">
                  <c:v>359.214</c:v>
                </c:pt>
                <c:pt idx="408">
                  <c:v>362.96800000000002</c:v>
                </c:pt>
                <c:pt idx="409">
                  <c:v>360.06900000000002</c:v>
                </c:pt>
                <c:pt idx="410">
                  <c:v>358.15699999999998</c:v>
                </c:pt>
                <c:pt idx="411">
                  <c:v>369.05799999999999</c:v>
                </c:pt>
                <c:pt idx="412">
                  <c:v>347.363</c:v>
                </c:pt>
                <c:pt idx="413">
                  <c:v>337.85899999999998</c:v>
                </c:pt>
                <c:pt idx="414">
                  <c:v>335.63200000000001</c:v>
                </c:pt>
                <c:pt idx="415">
                  <c:v>323.68700000000001</c:v>
                </c:pt>
                <c:pt idx="416">
                  <c:v>319.53300000000002</c:v>
                </c:pt>
                <c:pt idx="417">
                  <c:v>317.54599999999999</c:v>
                </c:pt>
                <c:pt idx="418">
                  <c:v>296.57799999999997</c:v>
                </c:pt>
                <c:pt idx="419">
                  <c:v>281.41300000000001</c:v>
                </c:pt>
                <c:pt idx="420">
                  <c:v>280.10199999999998</c:v>
                </c:pt>
                <c:pt idx="421">
                  <c:v>285.78100000000001</c:v>
                </c:pt>
                <c:pt idx="422">
                  <c:v>283.47899999999998</c:v>
                </c:pt>
                <c:pt idx="423">
                  <c:v>280.935</c:v>
                </c:pt>
                <c:pt idx="424">
                  <c:v>284.524</c:v>
                </c:pt>
                <c:pt idx="425">
                  <c:v>296.76600000000002</c:v>
                </c:pt>
                <c:pt idx="426">
                  <c:v>301.21899999999999</c:v>
                </c:pt>
                <c:pt idx="427">
                  <c:v>315.25299999999999</c:v>
                </c:pt>
                <c:pt idx="428">
                  <c:v>342.52499999999998</c:v>
                </c:pt>
                <c:pt idx="429">
                  <c:v>327.399</c:v>
                </c:pt>
                <c:pt idx="430">
                  <c:v>322.404</c:v>
                </c:pt>
                <c:pt idx="431">
                  <c:v>307.661</c:v>
                </c:pt>
                <c:pt idx="432">
                  <c:v>298.60399999999998</c:v>
                </c:pt>
                <c:pt idx="433">
                  <c:v>302.85399999999998</c:v>
                </c:pt>
                <c:pt idx="434">
                  <c:v>290.08</c:v>
                </c:pt>
                <c:pt idx="435">
                  <c:v>285.21499999999997</c:v>
                </c:pt>
                <c:pt idx="436">
                  <c:v>284.20800000000003</c:v>
                </c:pt>
                <c:pt idx="437">
                  <c:v>276.86099999999999</c:v>
                </c:pt>
                <c:pt idx="438">
                  <c:v>274.26799999999997</c:v>
                </c:pt>
                <c:pt idx="439">
                  <c:v>272.42599999999999</c:v>
                </c:pt>
                <c:pt idx="440">
                  <c:v>259.80099999999999</c:v>
                </c:pt>
                <c:pt idx="441">
                  <c:v>258.29399999999998</c:v>
                </c:pt>
                <c:pt idx="442">
                  <c:v>255.46600000000001</c:v>
                </c:pt>
                <c:pt idx="443">
                  <c:v>249.31399999999999</c:v>
                </c:pt>
                <c:pt idx="444">
                  <c:v>247.20500000000001</c:v>
                </c:pt>
                <c:pt idx="445">
                  <c:v>248.483</c:v>
                </c:pt>
                <c:pt idx="446">
                  <c:v>251.14</c:v>
                </c:pt>
                <c:pt idx="447">
                  <c:v>248.934</c:v>
                </c:pt>
                <c:pt idx="448">
                  <c:v>250.56299999999999</c:v>
                </c:pt>
                <c:pt idx="449">
                  <c:v>243.69900000000001</c:v>
                </c:pt>
                <c:pt idx="450">
                  <c:v>244.73099999999999</c:v>
                </c:pt>
                <c:pt idx="451">
                  <c:v>250.55500000000001</c:v>
                </c:pt>
                <c:pt idx="452">
                  <c:v>244.78200000000001</c:v>
                </c:pt>
                <c:pt idx="453">
                  <c:v>238.03100000000001</c:v>
                </c:pt>
                <c:pt idx="454">
                  <c:v>236.17</c:v>
                </c:pt>
                <c:pt idx="455">
                  <c:v>234.34899999999999</c:v>
                </c:pt>
                <c:pt idx="456">
                  <c:v>233.929</c:v>
                </c:pt>
                <c:pt idx="457">
                  <c:v>234.46</c:v>
                </c:pt>
                <c:pt idx="458">
                  <c:v>234.31800000000001</c:v>
                </c:pt>
                <c:pt idx="459">
                  <c:v>241.21100000000001</c:v>
                </c:pt>
                <c:pt idx="460">
                  <c:v>243.184</c:v>
                </c:pt>
                <c:pt idx="461">
                  <c:v>238.03200000000001</c:v>
                </c:pt>
                <c:pt idx="462">
                  <c:v>241.56800000000001</c:v>
                </c:pt>
                <c:pt idx="463">
                  <c:v>253.887</c:v>
                </c:pt>
                <c:pt idx="464">
                  <c:v>267.86500000000001</c:v>
                </c:pt>
                <c:pt idx="465">
                  <c:v>270.41399999999999</c:v>
                </c:pt>
                <c:pt idx="466">
                  <c:v>274.238</c:v>
                </c:pt>
                <c:pt idx="467">
                  <c:v>276.57100000000003</c:v>
                </c:pt>
                <c:pt idx="468">
                  <c:v>274.13799999999998</c:v>
                </c:pt>
                <c:pt idx="469">
                  <c:v>270.71199999999999</c:v>
                </c:pt>
                <c:pt idx="470">
                  <c:v>265.88400000000001</c:v>
                </c:pt>
                <c:pt idx="471">
                  <c:v>267.01799999999997</c:v>
                </c:pt>
                <c:pt idx="472">
                  <c:v>267.93099999999998</c:v>
                </c:pt>
                <c:pt idx="473">
                  <c:v>270.67599999999999</c:v>
                </c:pt>
                <c:pt idx="474">
                  <c:v>269.49700000000001</c:v>
                </c:pt>
                <c:pt idx="475">
                  <c:v>265.78100000000001</c:v>
                </c:pt>
                <c:pt idx="476">
                  <c:v>268.76400000000001</c:v>
                </c:pt>
                <c:pt idx="477">
                  <c:v>276.11900000000003</c:v>
                </c:pt>
                <c:pt idx="478">
                  <c:v>275.87900000000002</c:v>
                </c:pt>
                <c:pt idx="479">
                  <c:v>276.11</c:v>
                </c:pt>
                <c:pt idx="480">
                  <c:v>274.286</c:v>
                </c:pt>
                <c:pt idx="481">
                  <c:v>269.40199999999999</c:v>
                </c:pt>
                <c:pt idx="482">
                  <c:v>270.57299999999998</c:v>
                </c:pt>
                <c:pt idx="483">
                  <c:v>264.81799999999998</c:v>
                </c:pt>
                <c:pt idx="484">
                  <c:v>255.857</c:v>
                </c:pt>
                <c:pt idx="485">
                  <c:v>252.75700000000001</c:v>
                </c:pt>
                <c:pt idx="486">
                  <c:v>250.143</c:v>
                </c:pt>
                <c:pt idx="487">
                  <c:v>253.00299999999999</c:v>
                </c:pt>
                <c:pt idx="488">
                  <c:v>251.05699999999999</c:v>
                </c:pt>
                <c:pt idx="489">
                  <c:v>244.96299999999999</c:v>
                </c:pt>
                <c:pt idx="490">
                  <c:v>239.67699999999999</c:v>
                </c:pt>
                <c:pt idx="491">
                  <c:v>242.173</c:v>
                </c:pt>
                <c:pt idx="492">
                  <c:v>245.86600000000001</c:v>
                </c:pt>
                <c:pt idx="493">
                  <c:v>243.791</c:v>
                </c:pt>
                <c:pt idx="494">
                  <c:v>243.46299999999999</c:v>
                </c:pt>
                <c:pt idx="495">
                  <c:v>259.75700000000001</c:v>
                </c:pt>
                <c:pt idx="496">
                  <c:v>261.07</c:v>
                </c:pt>
                <c:pt idx="497">
                  <c:v>261.90199999999999</c:v>
                </c:pt>
                <c:pt idx="498">
                  <c:v>262.43099999999998</c:v>
                </c:pt>
                <c:pt idx="499">
                  <c:v>257.447</c:v>
                </c:pt>
                <c:pt idx="500">
                  <c:v>255.26499999999999</c:v>
                </c:pt>
                <c:pt idx="501">
                  <c:v>254.65799999999999</c:v>
                </c:pt>
                <c:pt idx="502">
                  <c:v>252.035</c:v>
                </c:pt>
                <c:pt idx="503">
                  <c:v>253.30099999999999</c:v>
                </c:pt>
                <c:pt idx="504">
                  <c:v>255.375</c:v>
                </c:pt>
                <c:pt idx="505">
                  <c:v>257.31299999999999</c:v>
                </c:pt>
                <c:pt idx="506">
                  <c:v>245.303</c:v>
                </c:pt>
                <c:pt idx="507">
                  <c:v>251.40700000000001</c:v>
                </c:pt>
                <c:pt idx="508">
                  <c:v>257.46499999999997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E4-42E6-BC11-D9CBEE6C9383}"/>
            </c:ext>
          </c:extLst>
        </c:ser>
        <c:ser>
          <c:idx val="7"/>
          <c:order val="7"/>
          <c:tx>
            <c:strRef>
              <c:f>'directH (tkr)'!$B$39</c:f>
              <c:strCache>
                <c:ptCount val="1"/>
                <c:pt idx="0">
                  <c:v>VW 2 1/2 PERP nc-22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(tkr)'!$F$39:$SU$39</c:f>
              <c:numCache>
                <c:formatCode>0</c:formatCode>
                <c:ptCount val="510"/>
                <c:pt idx="0">
                  <c:v>381.38400000000001</c:v>
                </c:pt>
                <c:pt idx="1">
                  <c:v>376.38400000000001</c:v>
                </c:pt>
                <c:pt idx="2">
                  <c:v>382.34399999999999</c:v>
                </c:pt>
                <c:pt idx="3">
                  <c:v>385.90499999999997</c:v>
                </c:pt>
                <c:pt idx="4">
                  <c:v>397.01</c:v>
                </c:pt>
                <c:pt idx="5">
                  <c:v>399.197</c:v>
                </c:pt>
                <c:pt idx="6">
                  <c:v>395.68700000000001</c:v>
                </c:pt>
                <c:pt idx="7">
                  <c:v>379.03100000000001</c:v>
                </c:pt>
                <c:pt idx="8">
                  <c:v>369.846</c:v>
                </c:pt>
                <c:pt idx="9">
                  <c:v>379.78500000000003</c:v>
                </c:pt>
                <c:pt idx="10">
                  <c:v>362.17899999999997</c:v>
                </c:pt>
                <c:pt idx="11">
                  <c:v>359.54500000000002</c:v>
                </c:pt>
                <c:pt idx="12">
                  <c:v>325.702</c:v>
                </c:pt>
                <c:pt idx="13">
                  <c:v>301.75200000000001</c:v>
                </c:pt>
                <c:pt idx="14">
                  <c:v>328.64</c:v>
                </c:pt>
                <c:pt idx="15">
                  <c:v>320.49799999999999</c:v>
                </c:pt>
                <c:pt idx="16">
                  <c:v>339.983</c:v>
                </c:pt>
                <c:pt idx="17">
                  <c:v>300.19600000000003</c:v>
                </c:pt>
                <c:pt idx="18">
                  <c:v>259.541</c:v>
                </c:pt>
                <c:pt idx="19">
                  <c:v>190.495</c:v>
                </c:pt>
                <c:pt idx="20">
                  <c:v>215.75700000000001</c:v>
                </c:pt>
                <c:pt idx="21">
                  <c:v>282.90199999999999</c:v>
                </c:pt>
                <c:pt idx="22">
                  <c:v>306.55900000000003</c:v>
                </c:pt>
                <c:pt idx="23">
                  <c:v>351.63200000000001</c:v>
                </c:pt>
                <c:pt idx="24">
                  <c:v>361.54899999999998</c:v>
                </c:pt>
                <c:pt idx="25">
                  <c:v>353.47800000000001</c:v>
                </c:pt>
                <c:pt idx="26">
                  <c:v>329.863</c:v>
                </c:pt>
                <c:pt idx="27">
                  <c:v>322.233</c:v>
                </c:pt>
                <c:pt idx="28">
                  <c:v>352.17</c:v>
                </c:pt>
                <c:pt idx="29">
                  <c:v>388.851</c:v>
                </c:pt>
                <c:pt idx="30">
                  <c:v>383.48599999999999</c:v>
                </c:pt>
                <c:pt idx="31">
                  <c:v>376.81299999999999</c:v>
                </c:pt>
                <c:pt idx="32">
                  <c:v>386.44400000000002</c:v>
                </c:pt>
                <c:pt idx="33">
                  <c:v>407.66399999999999</c:v>
                </c:pt>
                <c:pt idx="34">
                  <c:v>459.40699999999998</c:v>
                </c:pt>
                <c:pt idx="35">
                  <c:v>485.39499999999998</c:v>
                </c:pt>
                <c:pt idx="36">
                  <c:v>485.49099999999999</c:v>
                </c:pt>
                <c:pt idx="37">
                  <c:v>462.404</c:v>
                </c:pt>
                <c:pt idx="38">
                  <c:v>448.483</c:v>
                </c:pt>
                <c:pt idx="39">
                  <c:v>455.21600000000001</c:v>
                </c:pt>
                <c:pt idx="40">
                  <c:v>468.90800000000002</c:v>
                </c:pt>
                <c:pt idx="41">
                  <c:v>474.16899999999998</c:v>
                </c:pt>
                <c:pt idx="42">
                  <c:v>484.88600000000002</c:v>
                </c:pt>
                <c:pt idx="43">
                  <c:v>495.86799999999999</c:v>
                </c:pt>
                <c:pt idx="44">
                  <c:v>522.94000000000005</c:v>
                </c:pt>
                <c:pt idx="45">
                  <c:v>461.30399999999997</c:v>
                </c:pt>
                <c:pt idx="46">
                  <c:v>433.52</c:v>
                </c:pt>
                <c:pt idx="47">
                  <c:v>410.86</c:v>
                </c:pt>
                <c:pt idx="48">
                  <c:v>387.54500000000002</c:v>
                </c:pt>
                <c:pt idx="49">
                  <c:v>417.08699999999999</c:v>
                </c:pt>
                <c:pt idx="50">
                  <c:v>439.56799999999998</c:v>
                </c:pt>
                <c:pt idx="51">
                  <c:v>520.66600000000005</c:v>
                </c:pt>
                <c:pt idx="52">
                  <c:v>518.64400000000001</c:v>
                </c:pt>
                <c:pt idx="53">
                  <c:v>485.65499999999997</c:v>
                </c:pt>
                <c:pt idx="54">
                  <c:v>455.45499999999998</c:v>
                </c:pt>
                <c:pt idx="55">
                  <c:v>440.26600000000002</c:v>
                </c:pt>
                <c:pt idx="56">
                  <c:v>376.41199999999998</c:v>
                </c:pt>
                <c:pt idx="57">
                  <c:v>334.43</c:v>
                </c:pt>
                <c:pt idx="58">
                  <c:v>443.42</c:v>
                </c:pt>
                <c:pt idx="59">
                  <c:v>558.774</c:v>
                </c:pt>
                <c:pt idx="60">
                  <c:v>582.07399999999996</c:v>
                </c:pt>
                <c:pt idx="61">
                  <c:v>649.65599999999995</c:v>
                </c:pt>
                <c:pt idx="62">
                  <c:v>657.548</c:v>
                </c:pt>
                <c:pt idx="63">
                  <c:v>623.61400000000003</c:v>
                </c:pt>
                <c:pt idx="64">
                  <c:v>595.245</c:v>
                </c:pt>
                <c:pt idx="65">
                  <c:v>587.14499999999998</c:v>
                </c:pt>
                <c:pt idx="66">
                  <c:v>584.76099999999997</c:v>
                </c:pt>
                <c:pt idx="67">
                  <c:v>507.536</c:v>
                </c:pt>
                <c:pt idx="68">
                  <c:v>475.59</c:v>
                </c:pt>
                <c:pt idx="69">
                  <c:v>467.49200000000002</c:v>
                </c:pt>
                <c:pt idx="70">
                  <c:v>648.56899999999996</c:v>
                </c:pt>
                <c:pt idx="71">
                  <c:v>719.15</c:v>
                </c:pt>
                <c:pt idx="72">
                  <c:v>677.79200000000003</c:v>
                </c:pt>
                <c:pt idx="73">
                  <c:v>835.79100000000005</c:v>
                </c:pt>
                <c:pt idx="74">
                  <c:v>870.351</c:v>
                </c:pt>
                <c:pt idx="75">
                  <c:v>709.58799999999997</c:v>
                </c:pt>
                <c:pt idx="76">
                  <c:v>592.97400000000005</c:v>
                </c:pt>
                <c:pt idx="77">
                  <c:v>445.029</c:v>
                </c:pt>
                <c:pt idx="78">
                  <c:v>412.89400000000001</c:v>
                </c:pt>
                <c:pt idx="79">
                  <c:v>315.36</c:v>
                </c:pt>
                <c:pt idx="80">
                  <c:v>296.137</c:v>
                </c:pt>
                <c:pt idx="81">
                  <c:v>327.77699999999999</c:v>
                </c:pt>
                <c:pt idx="82">
                  <c:v>236.57</c:v>
                </c:pt>
                <c:pt idx="83">
                  <c:v>202.76400000000001</c:v>
                </c:pt>
                <c:pt idx="84">
                  <c:v>184.791</c:v>
                </c:pt>
                <c:pt idx="85">
                  <c:v>197.88399999999999</c:v>
                </c:pt>
                <c:pt idx="86">
                  <c:v>245.399</c:v>
                </c:pt>
                <c:pt idx="87">
                  <c:v>249.226</c:v>
                </c:pt>
                <c:pt idx="88">
                  <c:v>207.26</c:v>
                </c:pt>
                <c:pt idx="89">
                  <c:v>180.54599999999999</c:v>
                </c:pt>
                <c:pt idx="90">
                  <c:v>166.215</c:v>
                </c:pt>
                <c:pt idx="91">
                  <c:v>159.21700000000001</c:v>
                </c:pt>
                <c:pt idx="92">
                  <c:v>133.559</c:v>
                </c:pt>
                <c:pt idx="93">
                  <c:v>134.18</c:v>
                </c:pt>
                <c:pt idx="94">
                  <c:v>136.02799999999999</c:v>
                </c:pt>
                <c:pt idx="95">
                  <c:v>136.94900000000001</c:v>
                </c:pt>
                <c:pt idx="96">
                  <c:v>135.33799999999999</c:v>
                </c:pt>
                <c:pt idx="97">
                  <c:v>134.303</c:v>
                </c:pt>
                <c:pt idx="98">
                  <c:v>134.27099999999999</c:v>
                </c:pt>
                <c:pt idx="99">
                  <c:v>133.40100000000001</c:v>
                </c:pt>
                <c:pt idx="100">
                  <c:v>135.03899999999999</c:v>
                </c:pt>
                <c:pt idx="101">
                  <c:v>135.78700000000001</c:v>
                </c:pt>
                <c:pt idx="102">
                  <c:v>132.529</c:v>
                </c:pt>
                <c:pt idx="103">
                  <c:v>130.80500000000001</c:v>
                </c:pt>
                <c:pt idx="104">
                  <c:v>135.21100000000001</c:v>
                </c:pt>
                <c:pt idx="105">
                  <c:v>143.73099999999999</c:v>
                </c:pt>
                <c:pt idx="106">
                  <c:v>152.39400000000001</c:v>
                </c:pt>
                <c:pt idx="107">
                  <c:v>150.244</c:v>
                </c:pt>
                <c:pt idx="108">
                  <c:v>149.245</c:v>
                </c:pt>
                <c:pt idx="109">
                  <c:v>144.91200000000001</c:v>
                </c:pt>
                <c:pt idx="110">
                  <c:v>148.852</c:v>
                </c:pt>
                <c:pt idx="111">
                  <c:v>149.92400000000001</c:v>
                </c:pt>
                <c:pt idx="112">
                  <c:v>136.97900000000001</c:v>
                </c:pt>
                <c:pt idx="113">
                  <c:v>133.47999999999999</c:v>
                </c:pt>
                <c:pt idx="114">
                  <c:v>130.06399999999999</c:v>
                </c:pt>
                <c:pt idx="115">
                  <c:v>130.70400000000001</c:v>
                </c:pt>
                <c:pt idx="116">
                  <c:v>128.81200000000001</c:v>
                </c:pt>
                <c:pt idx="117">
                  <c:v>132.82400000000001</c:v>
                </c:pt>
                <c:pt idx="118">
                  <c:v>139.69300000000001</c:v>
                </c:pt>
                <c:pt idx="119">
                  <c:v>144.29599999999999</c:v>
                </c:pt>
                <c:pt idx="120">
                  <c:v>145.76300000000001</c:v>
                </c:pt>
                <c:pt idx="121">
                  <c:v>146.43</c:v>
                </c:pt>
                <c:pt idx="122">
                  <c:v>148.31100000000001</c:v>
                </c:pt>
                <c:pt idx="123">
                  <c:v>150.251</c:v>
                </c:pt>
                <c:pt idx="124">
                  <c:v>154.00800000000001</c:v>
                </c:pt>
                <c:pt idx="125">
                  <c:v>151.52699999999999</c:v>
                </c:pt>
                <c:pt idx="126">
                  <c:v>148.49700000000001</c:v>
                </c:pt>
                <c:pt idx="127">
                  <c:v>142.679</c:v>
                </c:pt>
                <c:pt idx="128">
                  <c:v>141.773</c:v>
                </c:pt>
                <c:pt idx="129">
                  <c:v>139.82599999999999</c:v>
                </c:pt>
                <c:pt idx="130">
                  <c:v>140.792</c:v>
                </c:pt>
                <c:pt idx="131">
                  <c:v>142.797</c:v>
                </c:pt>
                <c:pt idx="132">
                  <c:v>145.13999999999999</c:v>
                </c:pt>
                <c:pt idx="133">
                  <c:v>145.5</c:v>
                </c:pt>
                <c:pt idx="134">
                  <c:v>145.57599999999999</c:v>
                </c:pt>
                <c:pt idx="135">
                  <c:v>146.22800000000001</c:v>
                </c:pt>
                <c:pt idx="136">
                  <c:v>150.13300000000001</c:v>
                </c:pt>
                <c:pt idx="137">
                  <c:v>150.81899999999999</c:v>
                </c:pt>
                <c:pt idx="138">
                  <c:v>150.828</c:v>
                </c:pt>
                <c:pt idx="139">
                  <c:v>151.964</c:v>
                </c:pt>
                <c:pt idx="140">
                  <c:v>155.667</c:v>
                </c:pt>
                <c:pt idx="141">
                  <c:v>153.14699999999999</c:v>
                </c:pt>
                <c:pt idx="142">
                  <c:v>149.738</c:v>
                </c:pt>
                <c:pt idx="143">
                  <c:v>147.821</c:v>
                </c:pt>
                <c:pt idx="144">
                  <c:v>153.58500000000001</c:v>
                </c:pt>
                <c:pt idx="145">
                  <c:v>155.19</c:v>
                </c:pt>
                <c:pt idx="146">
                  <c:v>166.01</c:v>
                </c:pt>
                <c:pt idx="147">
                  <c:v>164.608</c:v>
                </c:pt>
                <c:pt idx="148">
                  <c:v>157.464</c:v>
                </c:pt>
                <c:pt idx="149">
                  <c:v>160.96</c:v>
                </c:pt>
                <c:pt idx="150">
                  <c:v>159.126</c:v>
                </c:pt>
                <c:pt idx="151">
                  <c:v>161.852</c:v>
                </c:pt>
                <c:pt idx="152">
                  <c:v>159.43199999999999</c:v>
                </c:pt>
                <c:pt idx="153">
                  <c:v>166.78800000000001</c:v>
                </c:pt>
                <c:pt idx="154">
                  <c:v>183.31299999999999</c:v>
                </c:pt>
                <c:pt idx="155">
                  <c:v>187.73599999999999</c:v>
                </c:pt>
                <c:pt idx="156">
                  <c:v>186.27199999999999</c:v>
                </c:pt>
                <c:pt idx="157">
                  <c:v>179.16300000000001</c:v>
                </c:pt>
                <c:pt idx="158">
                  <c:v>178.084</c:v>
                </c:pt>
                <c:pt idx="159">
                  <c:v>178.15600000000001</c:v>
                </c:pt>
                <c:pt idx="160">
                  <c:v>178.75200000000001</c:v>
                </c:pt>
                <c:pt idx="161">
                  <c:v>179.27099999999999</c:v>
                </c:pt>
                <c:pt idx="162">
                  <c:v>175.422</c:v>
                </c:pt>
                <c:pt idx="163">
                  <c:v>176.65199999999999</c:v>
                </c:pt>
                <c:pt idx="164">
                  <c:v>169.38</c:v>
                </c:pt>
                <c:pt idx="165">
                  <c:v>162.80500000000001</c:v>
                </c:pt>
                <c:pt idx="166">
                  <c:v>156.893</c:v>
                </c:pt>
                <c:pt idx="167">
                  <c:v>154.59700000000001</c:v>
                </c:pt>
                <c:pt idx="168">
                  <c:v>160.1</c:v>
                </c:pt>
                <c:pt idx="169">
                  <c:v>172.631</c:v>
                </c:pt>
                <c:pt idx="170">
                  <c:v>172.53899999999999</c:v>
                </c:pt>
                <c:pt idx="171">
                  <c:v>168.899</c:v>
                </c:pt>
                <c:pt idx="172">
                  <c:v>164.14699999999999</c:v>
                </c:pt>
                <c:pt idx="173">
                  <c:v>156.89699999999999</c:v>
                </c:pt>
                <c:pt idx="174">
                  <c:v>159.416</c:v>
                </c:pt>
                <c:pt idx="175">
                  <c:v>164.06399999999999</c:v>
                </c:pt>
                <c:pt idx="176">
                  <c:v>168.95</c:v>
                </c:pt>
                <c:pt idx="177">
                  <c:v>169.86799999999999</c:v>
                </c:pt>
                <c:pt idx="178">
                  <c:v>175.87299999999999</c:v>
                </c:pt>
                <c:pt idx="179">
                  <c:v>181.43899999999999</c:v>
                </c:pt>
                <c:pt idx="180">
                  <c:v>182.10599999999999</c:v>
                </c:pt>
                <c:pt idx="181">
                  <c:v>189.37</c:v>
                </c:pt>
                <c:pt idx="182">
                  <c:v>193.249</c:v>
                </c:pt>
                <c:pt idx="183">
                  <c:v>198.613</c:v>
                </c:pt>
                <c:pt idx="184">
                  <c:v>200.99600000000001</c:v>
                </c:pt>
                <c:pt idx="185">
                  <c:v>206.19900000000001</c:v>
                </c:pt>
                <c:pt idx="186">
                  <c:v>211.18299999999999</c:v>
                </c:pt>
                <c:pt idx="187">
                  <c:v>208.77099999999999</c:v>
                </c:pt>
                <c:pt idx="188">
                  <c:v>201.78</c:v>
                </c:pt>
                <c:pt idx="189">
                  <c:v>198.77099999999999</c:v>
                </c:pt>
                <c:pt idx="190">
                  <c:v>201.16399999999999</c:v>
                </c:pt>
                <c:pt idx="191">
                  <c:v>191.90199999999999</c:v>
                </c:pt>
                <c:pt idx="192">
                  <c:v>183.31399999999999</c:v>
                </c:pt>
                <c:pt idx="193">
                  <c:v>188.685</c:v>
                </c:pt>
                <c:pt idx="194">
                  <c:v>189.726</c:v>
                </c:pt>
                <c:pt idx="195">
                  <c:v>192.453</c:v>
                </c:pt>
                <c:pt idx="196">
                  <c:v>201.47499999999999</c:v>
                </c:pt>
                <c:pt idx="197">
                  <c:v>196.94499999999999</c:v>
                </c:pt>
                <c:pt idx="198">
                  <c:v>197.839</c:v>
                </c:pt>
                <c:pt idx="199">
                  <c:v>195.62700000000001</c:v>
                </c:pt>
                <c:pt idx="200">
                  <c:v>205.31200000000001</c:v>
                </c:pt>
                <c:pt idx="201">
                  <c:v>203.72300000000001</c:v>
                </c:pt>
                <c:pt idx="202">
                  <c:v>189.994</c:v>
                </c:pt>
                <c:pt idx="203">
                  <c:v>181.57499999999999</c:v>
                </c:pt>
                <c:pt idx="204">
                  <c:v>179.76400000000001</c:v>
                </c:pt>
                <c:pt idx="205">
                  <c:v>176.815</c:v>
                </c:pt>
                <c:pt idx="206">
                  <c:v>213.477</c:v>
                </c:pt>
                <c:pt idx="207">
                  <c:v>207.10599999999999</c:v>
                </c:pt>
                <c:pt idx="208">
                  <c:v>197.03</c:v>
                </c:pt>
                <c:pt idx="209">
                  <c:v>189.65700000000001</c:v>
                </c:pt>
                <c:pt idx="210">
                  <c:v>185.02099999999999</c:v>
                </c:pt>
                <c:pt idx="211">
                  <c:v>192.529</c:v>
                </c:pt>
                <c:pt idx="212">
                  <c:v>194.85400000000001</c:v>
                </c:pt>
                <c:pt idx="213">
                  <c:v>189.55500000000001</c:v>
                </c:pt>
                <c:pt idx="214">
                  <c:v>188.221</c:v>
                </c:pt>
                <c:pt idx="215">
                  <c:v>190.59299999999999</c:v>
                </c:pt>
                <c:pt idx="216">
                  <c:v>190.83</c:v>
                </c:pt>
                <c:pt idx="217">
                  <c:v>188.489</c:v>
                </c:pt>
                <c:pt idx="218">
                  <c:v>191.41300000000001</c:v>
                </c:pt>
                <c:pt idx="219">
                  <c:v>190.614</c:v>
                </c:pt>
                <c:pt idx="220">
                  <c:v>187.054</c:v>
                </c:pt>
                <c:pt idx="221">
                  <c:v>199.38200000000001</c:v>
                </c:pt>
                <c:pt idx="222">
                  <c:v>211.27099999999999</c:v>
                </c:pt>
                <c:pt idx="223">
                  <c:v>222.24100000000001</c:v>
                </c:pt>
                <c:pt idx="224">
                  <c:v>234.06399999999999</c:v>
                </c:pt>
                <c:pt idx="225">
                  <c:v>237.31299999999999</c:v>
                </c:pt>
                <c:pt idx="226">
                  <c:v>215.12</c:v>
                </c:pt>
                <c:pt idx="227">
                  <c:v>209.36699999999999</c:v>
                </c:pt>
                <c:pt idx="228">
                  <c:v>197.37299999999999</c:v>
                </c:pt>
                <c:pt idx="229">
                  <c:v>205.755</c:v>
                </c:pt>
                <c:pt idx="230">
                  <c:v>206.73599999999999</c:v>
                </c:pt>
                <c:pt idx="231">
                  <c:v>221.19800000000001</c:v>
                </c:pt>
                <c:pt idx="232">
                  <c:v>233.98099999999999</c:v>
                </c:pt>
                <c:pt idx="233">
                  <c:v>249.53100000000001</c:v>
                </c:pt>
                <c:pt idx="234">
                  <c:v>230.72300000000001</c:v>
                </c:pt>
                <c:pt idx="235">
                  <c:v>204.114</c:v>
                </c:pt>
                <c:pt idx="236">
                  <c:v>205.75</c:v>
                </c:pt>
                <c:pt idx="237">
                  <c:v>207.89099999999999</c:v>
                </c:pt>
                <c:pt idx="238">
                  <c:v>184.08600000000001</c:v>
                </c:pt>
                <c:pt idx="239">
                  <c:v>182.43199999999999</c:v>
                </c:pt>
                <c:pt idx="240">
                  <c:v>178.19399999999999</c:v>
                </c:pt>
                <c:pt idx="241">
                  <c:v>203.58199999999999</c:v>
                </c:pt>
                <c:pt idx="242">
                  <c:v>222.28100000000001</c:v>
                </c:pt>
                <c:pt idx="243">
                  <c:v>228.62100000000001</c:v>
                </c:pt>
                <c:pt idx="244">
                  <c:v>227.399</c:v>
                </c:pt>
                <c:pt idx="245">
                  <c:v>234.53800000000001</c:v>
                </c:pt>
                <c:pt idx="246">
                  <c:v>216.92599999999999</c:v>
                </c:pt>
                <c:pt idx="247">
                  <c:v>198.84899999999999</c:v>
                </c:pt>
                <c:pt idx="248">
                  <c:v>198.964</c:v>
                </c:pt>
                <c:pt idx="249">
                  <c:v>197.54499999999999</c:v>
                </c:pt>
                <c:pt idx="250">
                  <c:v>197.12799999999999</c:v>
                </c:pt>
                <c:pt idx="251">
                  <c:v>208.98699999999999</c:v>
                </c:pt>
                <c:pt idx="252">
                  <c:v>218.48400000000001</c:v>
                </c:pt>
                <c:pt idx="253">
                  <c:v>209.04499999999999</c:v>
                </c:pt>
                <c:pt idx="254">
                  <c:v>191.631</c:v>
                </c:pt>
                <c:pt idx="255">
                  <c:v>189.51</c:v>
                </c:pt>
                <c:pt idx="256">
                  <c:v>197.98099999999999</c:v>
                </c:pt>
                <c:pt idx="257">
                  <c:v>202.43299999999999</c:v>
                </c:pt>
                <c:pt idx="258">
                  <c:v>200.56399999999999</c:v>
                </c:pt>
                <c:pt idx="259">
                  <c:v>219.37200000000001</c:v>
                </c:pt>
                <c:pt idx="260">
                  <c:v>226.93600000000001</c:v>
                </c:pt>
                <c:pt idx="261">
                  <c:v>231.601</c:v>
                </c:pt>
                <c:pt idx="262">
                  <c:v>228.88399999999999</c:v>
                </c:pt>
                <c:pt idx="263">
                  <c:v>218.322</c:v>
                </c:pt>
                <c:pt idx="264">
                  <c:v>207.934</c:v>
                </c:pt>
                <c:pt idx="265">
                  <c:v>200.74700000000001</c:v>
                </c:pt>
                <c:pt idx="266">
                  <c:v>207.928</c:v>
                </c:pt>
                <c:pt idx="267">
                  <c:v>231.565</c:v>
                </c:pt>
                <c:pt idx="268">
                  <c:v>254.43299999999999</c:v>
                </c:pt>
                <c:pt idx="269">
                  <c:v>255.00399999999999</c:v>
                </c:pt>
                <c:pt idx="270">
                  <c:v>253.61500000000001</c:v>
                </c:pt>
                <c:pt idx="271">
                  <c:v>257.23</c:v>
                </c:pt>
                <c:pt idx="272">
                  <c:v>239.352</c:v>
                </c:pt>
                <c:pt idx="273">
                  <c:v>256.666</c:v>
                </c:pt>
                <c:pt idx="274">
                  <c:v>270.03899999999999</c:v>
                </c:pt>
                <c:pt idx="275">
                  <c:v>270.63799999999998</c:v>
                </c:pt>
                <c:pt idx="276">
                  <c:v>278.04300000000001</c:v>
                </c:pt>
                <c:pt idx="277">
                  <c:v>297.87099999999998</c:v>
                </c:pt>
                <c:pt idx="278">
                  <c:v>321.33800000000002</c:v>
                </c:pt>
                <c:pt idx="279">
                  <c:v>315.01100000000002</c:v>
                </c:pt>
                <c:pt idx="280">
                  <c:v>306.07299999999998</c:v>
                </c:pt>
                <c:pt idx="281">
                  <c:v>312.08600000000001</c:v>
                </c:pt>
                <c:pt idx="282">
                  <c:v>303.96499999999997</c:v>
                </c:pt>
                <c:pt idx="283">
                  <c:v>316.26100000000002</c:v>
                </c:pt>
                <c:pt idx="284">
                  <c:v>312.041</c:v>
                </c:pt>
                <c:pt idx="285">
                  <c:v>314.01600000000002</c:v>
                </c:pt>
                <c:pt idx="286">
                  <c:v>287.79199999999997</c:v>
                </c:pt>
                <c:pt idx="287">
                  <c:v>268.29899999999998</c:v>
                </c:pt>
                <c:pt idx="288">
                  <c:v>257.99</c:v>
                </c:pt>
                <c:pt idx="289">
                  <c:v>251.809</c:v>
                </c:pt>
                <c:pt idx="290">
                  <c:v>250.90600000000001</c:v>
                </c:pt>
                <c:pt idx="291">
                  <c:v>264.27800000000002</c:v>
                </c:pt>
                <c:pt idx="292">
                  <c:v>274.476</c:v>
                </c:pt>
                <c:pt idx="293">
                  <c:v>277.51299999999998</c:v>
                </c:pt>
                <c:pt idx="294">
                  <c:v>262.61599999999999</c:v>
                </c:pt>
                <c:pt idx="295">
                  <c:v>274.935</c:v>
                </c:pt>
                <c:pt idx="296">
                  <c:v>262.26299999999998</c:v>
                </c:pt>
                <c:pt idx="297">
                  <c:v>247.18799999999999</c:v>
                </c:pt>
                <c:pt idx="298">
                  <c:v>228.06299999999999</c:v>
                </c:pt>
                <c:pt idx="299">
                  <c:v>221.108</c:v>
                </c:pt>
                <c:pt idx="300">
                  <c:v>218.77500000000001</c:v>
                </c:pt>
                <c:pt idx="301">
                  <c:v>231.202</c:v>
                </c:pt>
                <c:pt idx="302">
                  <c:v>233.464</c:v>
                </c:pt>
                <c:pt idx="303">
                  <c:v>237.47300000000001</c:v>
                </c:pt>
                <c:pt idx="304">
                  <c:v>229.37</c:v>
                </c:pt>
                <c:pt idx="305">
                  <c:v>222.416</c:v>
                </c:pt>
                <c:pt idx="306">
                  <c:v>223.99199999999999</c:v>
                </c:pt>
                <c:pt idx="307">
                  <c:v>227.95</c:v>
                </c:pt>
                <c:pt idx="308">
                  <c:v>225.96100000000001</c:v>
                </c:pt>
                <c:pt idx="309">
                  <c:v>216.923</c:v>
                </c:pt>
                <c:pt idx="310">
                  <c:v>221.78399999999999</c:v>
                </c:pt>
                <c:pt idx="311">
                  <c:v>230.80799999999999</c:v>
                </c:pt>
                <c:pt idx="312">
                  <c:v>251.303</c:v>
                </c:pt>
                <c:pt idx="313">
                  <c:v>264.99</c:v>
                </c:pt>
                <c:pt idx="314">
                  <c:v>268.72300000000001</c:v>
                </c:pt>
                <c:pt idx="315">
                  <c:v>268.32499999999999</c:v>
                </c:pt>
                <c:pt idx="316">
                  <c:v>253.15700000000001</c:v>
                </c:pt>
                <c:pt idx="317">
                  <c:v>250.41800000000001</c:v>
                </c:pt>
                <c:pt idx="318">
                  <c:v>243.61600000000001</c:v>
                </c:pt>
                <c:pt idx="319">
                  <c:v>246.11</c:v>
                </c:pt>
                <c:pt idx="320">
                  <c:v>243.53899999999999</c:v>
                </c:pt>
                <c:pt idx="321">
                  <c:v>265.70400000000001</c:v>
                </c:pt>
                <c:pt idx="322">
                  <c:v>273.03399999999999</c:v>
                </c:pt>
                <c:pt idx="323">
                  <c:v>277.77499999999998</c:v>
                </c:pt>
                <c:pt idx="324">
                  <c:v>287.01799999999997</c:v>
                </c:pt>
                <c:pt idx="325">
                  <c:v>298.90499999999997</c:v>
                </c:pt>
                <c:pt idx="326">
                  <c:v>285.245</c:v>
                </c:pt>
                <c:pt idx="327">
                  <c:v>283.745</c:v>
                </c:pt>
                <c:pt idx="328">
                  <c:v>267.613</c:v>
                </c:pt>
                <c:pt idx="329">
                  <c:v>242.92099999999999</c:v>
                </c:pt>
                <c:pt idx="330">
                  <c:v>252.81100000000001</c:v>
                </c:pt>
                <c:pt idx="331">
                  <c:v>261.80900000000003</c:v>
                </c:pt>
                <c:pt idx="332">
                  <c:v>251.465</c:v>
                </c:pt>
                <c:pt idx="333">
                  <c:v>265.37</c:v>
                </c:pt>
                <c:pt idx="334">
                  <c:v>279.73399999999998</c:v>
                </c:pt>
                <c:pt idx="335">
                  <c:v>298.25</c:v>
                </c:pt>
                <c:pt idx="336">
                  <c:v>304.60300000000001</c:v>
                </c:pt>
                <c:pt idx="337">
                  <c:v>300.31</c:v>
                </c:pt>
                <c:pt idx="338">
                  <c:v>296.447</c:v>
                </c:pt>
                <c:pt idx="339">
                  <c:v>290.33999999999997</c:v>
                </c:pt>
                <c:pt idx="340">
                  <c:v>291.91300000000001</c:v>
                </c:pt>
                <c:pt idx="341">
                  <c:v>293.565</c:v>
                </c:pt>
                <c:pt idx="342">
                  <c:v>291.10599999999999</c:v>
                </c:pt>
                <c:pt idx="343">
                  <c:v>292.69499999999999</c:v>
                </c:pt>
                <c:pt idx="344">
                  <c:v>308.697</c:v>
                </c:pt>
                <c:pt idx="345">
                  <c:v>329.20100000000002</c:v>
                </c:pt>
                <c:pt idx="346">
                  <c:v>350.654</c:v>
                </c:pt>
                <c:pt idx="347">
                  <c:v>345.28199999999998</c:v>
                </c:pt>
                <c:pt idx="348">
                  <c:v>336.21699999999998</c:v>
                </c:pt>
                <c:pt idx="349">
                  <c:v>333.74799999999999</c:v>
                </c:pt>
                <c:pt idx="350">
                  <c:v>336.00099999999998</c:v>
                </c:pt>
                <c:pt idx="351">
                  <c:v>342.52699999999999</c:v>
                </c:pt>
                <c:pt idx="352">
                  <c:v>325.49200000000002</c:v>
                </c:pt>
                <c:pt idx="353">
                  <c:v>321.72899999999998</c:v>
                </c:pt>
                <c:pt idx="354">
                  <c:v>328.81400000000002</c:v>
                </c:pt>
                <c:pt idx="355">
                  <c:v>351.18599999999998</c:v>
                </c:pt>
                <c:pt idx="356">
                  <c:v>348.56799999999998</c:v>
                </c:pt>
                <c:pt idx="357">
                  <c:v>327.43400000000003</c:v>
                </c:pt>
                <c:pt idx="358">
                  <c:v>302.99799999999999</c:v>
                </c:pt>
                <c:pt idx="359">
                  <c:v>303.815</c:v>
                </c:pt>
                <c:pt idx="360">
                  <c:v>310.95800000000003</c:v>
                </c:pt>
                <c:pt idx="361">
                  <c:v>308.01799999999997</c:v>
                </c:pt>
                <c:pt idx="362">
                  <c:v>303.5</c:v>
                </c:pt>
                <c:pt idx="363">
                  <c:v>324.137</c:v>
                </c:pt>
                <c:pt idx="364">
                  <c:v>323.488</c:v>
                </c:pt>
                <c:pt idx="365">
                  <c:v>316.98099999999999</c:v>
                </c:pt>
                <c:pt idx="366">
                  <c:v>310.83499999999998</c:v>
                </c:pt>
                <c:pt idx="367">
                  <c:v>316.67899999999997</c:v>
                </c:pt>
                <c:pt idx="368">
                  <c:v>314.86</c:v>
                </c:pt>
                <c:pt idx="369">
                  <c:v>310.90300000000002</c:v>
                </c:pt>
                <c:pt idx="370">
                  <c:v>301.00099999999998</c:v>
                </c:pt>
                <c:pt idx="371">
                  <c:v>307.88400000000001</c:v>
                </c:pt>
                <c:pt idx="372">
                  <c:v>328.03199999999998</c:v>
                </c:pt>
                <c:pt idx="373">
                  <c:v>327.32499999999999</c:v>
                </c:pt>
                <c:pt idx="374">
                  <c:v>345.27499999999998</c:v>
                </c:pt>
                <c:pt idx="375">
                  <c:v>345.32600000000002</c:v>
                </c:pt>
                <c:pt idx="376">
                  <c:v>321.27999999999997</c:v>
                </c:pt>
                <c:pt idx="377">
                  <c:v>331.971</c:v>
                </c:pt>
                <c:pt idx="378">
                  <c:v>328.87900000000002</c:v>
                </c:pt>
                <c:pt idx="379">
                  <c:v>385.05900000000003</c:v>
                </c:pt>
                <c:pt idx="380">
                  <c:v>406.70400000000001</c:v>
                </c:pt>
                <c:pt idx="381">
                  <c:v>415.49900000000002</c:v>
                </c:pt>
                <c:pt idx="382">
                  <c:v>416.27100000000002</c:v>
                </c:pt>
                <c:pt idx="383">
                  <c:v>394.83100000000002</c:v>
                </c:pt>
                <c:pt idx="384">
                  <c:v>380.81700000000001</c:v>
                </c:pt>
                <c:pt idx="385">
                  <c:v>376.29300000000001</c:v>
                </c:pt>
                <c:pt idx="386">
                  <c:v>376.77800000000002</c:v>
                </c:pt>
                <c:pt idx="387">
                  <c:v>372.899</c:v>
                </c:pt>
                <c:pt idx="388">
                  <c:v>375.62200000000001</c:v>
                </c:pt>
                <c:pt idx="389">
                  <c:v>366.62799999999999</c:v>
                </c:pt>
                <c:pt idx="390">
                  <c:v>362.72699999999998</c:v>
                </c:pt>
                <c:pt idx="391">
                  <c:v>360.08800000000002</c:v>
                </c:pt>
                <c:pt idx="392">
                  <c:v>353.46300000000002</c:v>
                </c:pt>
                <c:pt idx="393">
                  <c:v>352.084</c:v>
                </c:pt>
                <c:pt idx="394">
                  <c:v>353.84699999999998</c:v>
                </c:pt>
                <c:pt idx="395">
                  <c:v>376.43700000000001</c:v>
                </c:pt>
                <c:pt idx="396">
                  <c:v>407.11099999999999</c:v>
                </c:pt>
                <c:pt idx="397">
                  <c:v>412.40699999999998</c:v>
                </c:pt>
                <c:pt idx="398">
                  <c:v>408.077</c:v>
                </c:pt>
                <c:pt idx="399">
                  <c:v>410.87799999999999</c:v>
                </c:pt>
                <c:pt idx="400">
                  <c:v>400.82</c:v>
                </c:pt>
                <c:pt idx="401">
                  <c:v>387.375</c:v>
                </c:pt>
                <c:pt idx="402">
                  <c:v>368.26299999999998</c:v>
                </c:pt>
                <c:pt idx="403">
                  <c:v>389.89</c:v>
                </c:pt>
                <c:pt idx="404">
                  <c:v>377.29500000000002</c:v>
                </c:pt>
                <c:pt idx="405">
                  <c:v>368.74599999999998</c:v>
                </c:pt>
                <c:pt idx="406">
                  <c:v>357.69499999999999</c:v>
                </c:pt>
                <c:pt idx="407">
                  <c:v>352.87599999999998</c:v>
                </c:pt>
                <c:pt idx="408">
                  <c:v>361.03100000000001</c:v>
                </c:pt>
                <c:pt idx="409">
                  <c:v>359.97500000000002</c:v>
                </c:pt>
                <c:pt idx="410">
                  <c:v>360.30200000000002</c:v>
                </c:pt>
                <c:pt idx="411">
                  <c:v>377.18099999999998</c:v>
                </c:pt>
                <c:pt idx="412">
                  <c:v>350.07600000000002</c:v>
                </c:pt>
                <c:pt idx="413">
                  <c:v>340.452</c:v>
                </c:pt>
                <c:pt idx="414">
                  <c:v>337.50099999999998</c:v>
                </c:pt>
                <c:pt idx="415">
                  <c:v>324.94499999999999</c:v>
                </c:pt>
                <c:pt idx="416">
                  <c:v>319.75200000000001</c:v>
                </c:pt>
                <c:pt idx="417">
                  <c:v>318.76</c:v>
                </c:pt>
                <c:pt idx="418">
                  <c:v>291.04199999999997</c:v>
                </c:pt>
                <c:pt idx="419">
                  <c:v>275.54000000000002</c:v>
                </c:pt>
                <c:pt idx="420">
                  <c:v>277.24</c:v>
                </c:pt>
                <c:pt idx="421">
                  <c:v>283.77199999999999</c:v>
                </c:pt>
                <c:pt idx="422">
                  <c:v>282.21600000000001</c:v>
                </c:pt>
                <c:pt idx="423">
                  <c:v>280.67899999999997</c:v>
                </c:pt>
                <c:pt idx="424">
                  <c:v>284.87099999999998</c:v>
                </c:pt>
                <c:pt idx="425">
                  <c:v>297.25299999999999</c:v>
                </c:pt>
                <c:pt idx="426">
                  <c:v>298.97899999999998</c:v>
                </c:pt>
                <c:pt idx="427">
                  <c:v>306.892</c:v>
                </c:pt>
                <c:pt idx="428">
                  <c:v>338.30799999999999</c:v>
                </c:pt>
                <c:pt idx="429">
                  <c:v>321.38299999999998</c:v>
                </c:pt>
                <c:pt idx="430">
                  <c:v>316.81700000000001</c:v>
                </c:pt>
                <c:pt idx="431">
                  <c:v>298.48599999999999</c:v>
                </c:pt>
                <c:pt idx="432">
                  <c:v>291.02999999999997</c:v>
                </c:pt>
                <c:pt idx="433">
                  <c:v>295.18900000000002</c:v>
                </c:pt>
                <c:pt idx="434">
                  <c:v>279.27999999999997</c:v>
                </c:pt>
                <c:pt idx="435">
                  <c:v>274.59399999999999</c:v>
                </c:pt>
                <c:pt idx="436">
                  <c:v>276.245</c:v>
                </c:pt>
                <c:pt idx="437">
                  <c:v>271.41800000000001</c:v>
                </c:pt>
                <c:pt idx="438">
                  <c:v>268.04599999999999</c:v>
                </c:pt>
                <c:pt idx="439">
                  <c:v>267.85500000000002</c:v>
                </c:pt>
                <c:pt idx="440">
                  <c:v>252.92099999999999</c:v>
                </c:pt>
                <c:pt idx="441">
                  <c:v>253.04499999999999</c:v>
                </c:pt>
                <c:pt idx="442">
                  <c:v>249.21299999999999</c:v>
                </c:pt>
                <c:pt idx="443">
                  <c:v>243.154</c:v>
                </c:pt>
                <c:pt idx="444">
                  <c:v>239.76499999999999</c:v>
                </c:pt>
                <c:pt idx="445">
                  <c:v>238.7</c:v>
                </c:pt>
                <c:pt idx="446">
                  <c:v>242.316</c:v>
                </c:pt>
                <c:pt idx="447">
                  <c:v>238.23699999999999</c:v>
                </c:pt>
                <c:pt idx="448">
                  <c:v>241.33199999999999</c:v>
                </c:pt>
                <c:pt idx="449">
                  <c:v>234.52199999999999</c:v>
                </c:pt>
                <c:pt idx="450">
                  <c:v>236.59100000000001</c:v>
                </c:pt>
                <c:pt idx="451">
                  <c:v>237.42</c:v>
                </c:pt>
                <c:pt idx="452">
                  <c:v>227.398</c:v>
                </c:pt>
                <c:pt idx="453">
                  <c:v>221.85300000000001</c:v>
                </c:pt>
                <c:pt idx="454">
                  <c:v>220.78700000000001</c:v>
                </c:pt>
                <c:pt idx="455">
                  <c:v>219.953</c:v>
                </c:pt>
                <c:pt idx="456">
                  <c:v>218.07400000000001</c:v>
                </c:pt>
                <c:pt idx="457">
                  <c:v>218.49199999999999</c:v>
                </c:pt>
                <c:pt idx="458">
                  <c:v>220.44300000000001</c:v>
                </c:pt>
                <c:pt idx="459">
                  <c:v>224.13</c:v>
                </c:pt>
                <c:pt idx="460">
                  <c:v>224.25299999999999</c:v>
                </c:pt>
                <c:pt idx="461">
                  <c:v>222.01900000000001</c:v>
                </c:pt>
                <c:pt idx="462">
                  <c:v>226.82599999999999</c:v>
                </c:pt>
                <c:pt idx="463">
                  <c:v>243.251</c:v>
                </c:pt>
                <c:pt idx="464">
                  <c:v>261.779</c:v>
                </c:pt>
                <c:pt idx="465">
                  <c:v>263.351</c:v>
                </c:pt>
                <c:pt idx="466">
                  <c:v>264.45699999999999</c:v>
                </c:pt>
                <c:pt idx="467">
                  <c:v>266.19900000000001</c:v>
                </c:pt>
                <c:pt idx="468">
                  <c:v>263.95999999999998</c:v>
                </c:pt>
                <c:pt idx="469">
                  <c:v>258.52699999999999</c:v>
                </c:pt>
                <c:pt idx="470">
                  <c:v>253.79900000000001</c:v>
                </c:pt>
                <c:pt idx="471">
                  <c:v>254.13900000000001</c:v>
                </c:pt>
                <c:pt idx="472">
                  <c:v>254.714</c:v>
                </c:pt>
                <c:pt idx="473">
                  <c:v>255.79400000000001</c:v>
                </c:pt>
                <c:pt idx="474">
                  <c:v>256.24</c:v>
                </c:pt>
                <c:pt idx="475">
                  <c:v>253.04400000000001</c:v>
                </c:pt>
                <c:pt idx="476">
                  <c:v>255.904</c:v>
                </c:pt>
                <c:pt idx="477">
                  <c:v>266.012</c:v>
                </c:pt>
                <c:pt idx="478">
                  <c:v>265.858</c:v>
                </c:pt>
                <c:pt idx="479">
                  <c:v>264.56799999999998</c:v>
                </c:pt>
                <c:pt idx="480">
                  <c:v>264.25799999999998</c:v>
                </c:pt>
                <c:pt idx="481">
                  <c:v>257.48599999999999</c:v>
                </c:pt>
                <c:pt idx="482">
                  <c:v>257.964</c:v>
                </c:pt>
                <c:pt idx="483">
                  <c:v>251.90199999999999</c:v>
                </c:pt>
                <c:pt idx="484">
                  <c:v>244.18299999999999</c:v>
                </c:pt>
                <c:pt idx="485">
                  <c:v>241.87899999999999</c:v>
                </c:pt>
                <c:pt idx="486">
                  <c:v>239.065</c:v>
                </c:pt>
                <c:pt idx="487">
                  <c:v>241.21899999999999</c:v>
                </c:pt>
                <c:pt idx="488">
                  <c:v>239.88</c:v>
                </c:pt>
                <c:pt idx="489">
                  <c:v>235.94900000000001</c:v>
                </c:pt>
                <c:pt idx="490">
                  <c:v>228.17599999999999</c:v>
                </c:pt>
                <c:pt idx="491">
                  <c:v>229.29400000000001</c:v>
                </c:pt>
                <c:pt idx="492">
                  <c:v>233.57</c:v>
                </c:pt>
                <c:pt idx="493">
                  <c:v>227.94800000000001</c:v>
                </c:pt>
                <c:pt idx="494">
                  <c:v>224.55099999999999</c:v>
                </c:pt>
                <c:pt idx="495">
                  <c:v>247.577</c:v>
                </c:pt>
                <c:pt idx="496">
                  <c:v>249.77799999999999</c:v>
                </c:pt>
                <c:pt idx="497">
                  <c:v>253.29</c:v>
                </c:pt>
                <c:pt idx="498">
                  <c:v>253.416</c:v>
                </c:pt>
                <c:pt idx="499">
                  <c:v>249.488</c:v>
                </c:pt>
                <c:pt idx="500">
                  <c:v>247.91800000000001</c:v>
                </c:pt>
                <c:pt idx="501">
                  <c:v>248.214</c:v>
                </c:pt>
                <c:pt idx="502">
                  <c:v>245.976</c:v>
                </c:pt>
                <c:pt idx="503">
                  <c:v>246.84100000000001</c:v>
                </c:pt>
                <c:pt idx="504">
                  <c:v>247.05199999999999</c:v>
                </c:pt>
                <c:pt idx="505">
                  <c:v>250.929</c:v>
                </c:pt>
                <c:pt idx="506">
                  <c:v>236.27799999999999</c:v>
                </c:pt>
                <c:pt idx="507">
                  <c:v>239.541</c:v>
                </c:pt>
                <c:pt idx="508">
                  <c:v>247.41200000000001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E4-42E6-BC11-D9CBEE6C9383}"/>
            </c:ext>
          </c:extLst>
        </c:ser>
        <c:ser>
          <c:idx val="8"/>
          <c:order val="8"/>
          <c:tx>
            <c:strRef>
              <c:f>'directH (tkr)'!$B$40</c:f>
              <c:strCache>
                <c:ptCount val="1"/>
                <c:pt idx="0">
                  <c:v>VW 3 3/4 PERP nc-21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(tkr)'!$F$40:$SU$40</c:f>
              <c:numCache>
                <c:formatCode>0</c:formatCode>
                <c:ptCount val="510"/>
                <c:pt idx="0">
                  <c:v>226.411</c:v>
                </c:pt>
                <c:pt idx="1">
                  <c:v>226.06700000000001</c:v>
                </c:pt>
                <c:pt idx="2">
                  <c:v>247.73400000000001</c:v>
                </c:pt>
                <c:pt idx="3">
                  <c:v>258.58300000000003</c:v>
                </c:pt>
                <c:pt idx="4">
                  <c:v>275.79899999999998</c:v>
                </c:pt>
                <c:pt idx="5">
                  <c:v>275.93099999999998</c:v>
                </c:pt>
                <c:pt idx="6">
                  <c:v>274.08100000000002</c:v>
                </c:pt>
                <c:pt idx="7">
                  <c:v>272.387</c:v>
                </c:pt>
                <c:pt idx="8">
                  <c:v>258.73</c:v>
                </c:pt>
                <c:pt idx="9">
                  <c:v>276</c:v>
                </c:pt>
                <c:pt idx="10">
                  <c:v>250.03</c:v>
                </c:pt>
                <c:pt idx="11">
                  <c:v>244.75399999999999</c:v>
                </c:pt>
                <c:pt idx="12">
                  <c:v>228.03100000000001</c:v>
                </c:pt>
                <c:pt idx="13">
                  <c:v>217.30500000000001</c:v>
                </c:pt>
                <c:pt idx="14">
                  <c:v>239.792</c:v>
                </c:pt>
                <c:pt idx="15">
                  <c:v>236.851</c:v>
                </c:pt>
                <c:pt idx="16">
                  <c:v>258.44200000000001</c:v>
                </c:pt>
                <c:pt idx="17">
                  <c:v>226.79599999999999</c:v>
                </c:pt>
                <c:pt idx="18">
                  <c:v>321.06700000000001</c:v>
                </c:pt>
                <c:pt idx="19">
                  <c:v>210.542</c:v>
                </c:pt>
                <c:pt idx="20">
                  <c:v>233.041</c:v>
                </c:pt>
                <c:pt idx="21">
                  <c:v>334.70299999999997</c:v>
                </c:pt>
                <c:pt idx="22">
                  <c:v>392.30599999999998</c:v>
                </c:pt>
                <c:pt idx="23">
                  <c:v>467.58300000000003</c:v>
                </c:pt>
                <c:pt idx="24">
                  <c:v>471.428</c:v>
                </c:pt>
                <c:pt idx="25">
                  <c:v>465.40800000000002</c:v>
                </c:pt>
                <c:pt idx="26">
                  <c:v>448.46199999999999</c:v>
                </c:pt>
                <c:pt idx="27">
                  <c:v>436.13799999999998</c:v>
                </c:pt>
                <c:pt idx="28">
                  <c:v>457.30399999999997</c:v>
                </c:pt>
                <c:pt idx="29">
                  <c:v>523.58100000000002</c:v>
                </c:pt>
                <c:pt idx="30">
                  <c:v>513.52300000000002</c:v>
                </c:pt>
                <c:pt idx="31">
                  <c:v>513.57299999999998</c:v>
                </c:pt>
                <c:pt idx="32">
                  <c:v>527.91999999999996</c:v>
                </c:pt>
                <c:pt idx="33">
                  <c:v>562.25800000000004</c:v>
                </c:pt>
                <c:pt idx="34">
                  <c:v>611.84699999999998</c:v>
                </c:pt>
                <c:pt idx="35">
                  <c:v>648.86900000000003</c:v>
                </c:pt>
                <c:pt idx="36">
                  <c:v>642.779</c:v>
                </c:pt>
                <c:pt idx="37">
                  <c:v>618.74699999999996</c:v>
                </c:pt>
                <c:pt idx="38">
                  <c:v>584.02099999999996</c:v>
                </c:pt>
                <c:pt idx="39">
                  <c:v>585.20299999999997</c:v>
                </c:pt>
                <c:pt idx="40">
                  <c:v>627.26099999999997</c:v>
                </c:pt>
                <c:pt idx="41">
                  <c:v>604.745</c:v>
                </c:pt>
                <c:pt idx="42">
                  <c:v>609.572</c:v>
                </c:pt>
                <c:pt idx="43">
                  <c:v>624.65300000000002</c:v>
                </c:pt>
                <c:pt idx="44">
                  <c:v>631.66300000000001</c:v>
                </c:pt>
                <c:pt idx="45">
                  <c:v>539.25699999999995</c:v>
                </c:pt>
                <c:pt idx="46">
                  <c:v>510.06400000000002</c:v>
                </c:pt>
                <c:pt idx="47">
                  <c:v>457.79500000000002</c:v>
                </c:pt>
                <c:pt idx="48">
                  <c:v>435.05399999999997</c:v>
                </c:pt>
                <c:pt idx="49">
                  <c:v>486.17099999999999</c:v>
                </c:pt>
                <c:pt idx="50">
                  <c:v>533.67999999999995</c:v>
                </c:pt>
                <c:pt idx="51">
                  <c:v>627.76099999999997</c:v>
                </c:pt>
                <c:pt idx="52">
                  <c:v>629.49</c:v>
                </c:pt>
                <c:pt idx="53">
                  <c:v>580.327</c:v>
                </c:pt>
                <c:pt idx="54">
                  <c:v>503.46199999999999</c:v>
                </c:pt>
                <c:pt idx="55">
                  <c:v>479.14800000000002</c:v>
                </c:pt>
                <c:pt idx="56">
                  <c:v>391.19200000000001</c:v>
                </c:pt>
                <c:pt idx="57">
                  <c:v>336.38799999999998</c:v>
                </c:pt>
                <c:pt idx="58">
                  <c:v>464.01499999999999</c:v>
                </c:pt>
                <c:pt idx="59">
                  <c:v>647.21900000000005</c:v>
                </c:pt>
                <c:pt idx="60">
                  <c:v>716.54700000000003</c:v>
                </c:pt>
                <c:pt idx="61">
                  <c:v>804.66300000000001</c:v>
                </c:pt>
                <c:pt idx="62">
                  <c:v>814.322</c:v>
                </c:pt>
                <c:pt idx="63">
                  <c:v>783.08900000000006</c:v>
                </c:pt>
                <c:pt idx="64">
                  <c:v>753.06500000000005</c:v>
                </c:pt>
                <c:pt idx="65">
                  <c:v>723.41099999999994</c:v>
                </c:pt>
                <c:pt idx="66">
                  <c:v>738.822</c:v>
                </c:pt>
                <c:pt idx="67">
                  <c:v>563.13499999999999</c:v>
                </c:pt>
                <c:pt idx="68">
                  <c:v>510.83</c:v>
                </c:pt>
                <c:pt idx="69">
                  <c:v>483.03500000000003</c:v>
                </c:pt>
                <c:pt idx="70">
                  <c:v>727.94200000000001</c:v>
                </c:pt>
                <c:pt idx="71">
                  <c:v>757.35299999999995</c:v>
                </c:pt>
                <c:pt idx="72">
                  <c:v>677.63499999999999</c:v>
                </c:pt>
                <c:pt idx="73">
                  <c:v>855.64099999999996</c:v>
                </c:pt>
                <c:pt idx="74">
                  <c:v>860.31600000000003</c:v>
                </c:pt>
                <c:pt idx="75">
                  <c:v>642.22400000000005</c:v>
                </c:pt>
                <c:pt idx="76">
                  <c:v>491.702</c:v>
                </c:pt>
                <c:pt idx="77">
                  <c:v>396.83300000000003</c:v>
                </c:pt>
                <c:pt idx="78">
                  <c:v>388.34699999999998</c:v>
                </c:pt>
                <c:pt idx="79">
                  <c:v>234.21899999999999</c:v>
                </c:pt>
                <c:pt idx="80">
                  <c:v>221.67099999999999</c:v>
                </c:pt>
                <c:pt idx="81">
                  <c:v>230.44800000000001</c:v>
                </c:pt>
                <c:pt idx="82">
                  <c:v>136.92099999999999</c:v>
                </c:pt>
                <c:pt idx="83">
                  <c:v>109.85</c:v>
                </c:pt>
                <c:pt idx="84">
                  <c:v>91.311999999999998</c:v>
                </c:pt>
                <c:pt idx="85">
                  <c:v>98.301000000000002</c:v>
                </c:pt>
                <c:pt idx="86">
                  <c:v>152.06899999999999</c:v>
                </c:pt>
                <c:pt idx="87">
                  <c:v>163.21299999999999</c:v>
                </c:pt>
                <c:pt idx="88">
                  <c:v>97.269000000000005</c:v>
                </c:pt>
                <c:pt idx="89">
                  <c:v>86.843000000000004</c:v>
                </c:pt>
                <c:pt idx="90">
                  <c:v>81.850999999999999</c:v>
                </c:pt>
                <c:pt idx="91">
                  <c:v>70.028000000000006</c:v>
                </c:pt>
                <c:pt idx="92">
                  <c:v>64.052999999999997</c:v>
                </c:pt>
                <c:pt idx="93">
                  <c:v>67.19</c:v>
                </c:pt>
                <c:pt idx="94">
                  <c:v>65.998999999999995</c:v>
                </c:pt>
                <c:pt idx="95">
                  <c:v>69.111999999999995</c:v>
                </c:pt>
                <c:pt idx="96">
                  <c:v>69.36</c:v>
                </c:pt>
                <c:pt idx="97">
                  <c:v>70.231999999999999</c:v>
                </c:pt>
                <c:pt idx="98">
                  <c:v>70.116</c:v>
                </c:pt>
                <c:pt idx="99">
                  <c:v>70.460999999999999</c:v>
                </c:pt>
                <c:pt idx="100">
                  <c:v>70.873000000000005</c:v>
                </c:pt>
                <c:pt idx="101">
                  <c:v>73.63</c:v>
                </c:pt>
                <c:pt idx="102">
                  <c:v>70.649000000000001</c:v>
                </c:pt>
                <c:pt idx="103">
                  <c:v>68.566000000000003</c:v>
                </c:pt>
                <c:pt idx="104">
                  <c:v>71.555000000000007</c:v>
                </c:pt>
                <c:pt idx="105">
                  <c:v>75.685000000000002</c:v>
                </c:pt>
                <c:pt idx="106">
                  <c:v>85.635999999999996</c:v>
                </c:pt>
                <c:pt idx="107">
                  <c:v>83.853999999999999</c:v>
                </c:pt>
                <c:pt idx="108">
                  <c:v>85.664000000000001</c:v>
                </c:pt>
                <c:pt idx="109">
                  <c:v>80.17</c:v>
                </c:pt>
                <c:pt idx="110">
                  <c:v>85.593000000000004</c:v>
                </c:pt>
                <c:pt idx="111">
                  <c:v>86.114999999999995</c:v>
                </c:pt>
                <c:pt idx="112">
                  <c:v>74.224000000000004</c:v>
                </c:pt>
                <c:pt idx="113">
                  <c:v>72.774000000000001</c:v>
                </c:pt>
                <c:pt idx="114">
                  <c:v>70.498000000000005</c:v>
                </c:pt>
                <c:pt idx="115">
                  <c:v>70.11</c:v>
                </c:pt>
                <c:pt idx="116">
                  <c:v>70.486999999999995</c:v>
                </c:pt>
                <c:pt idx="117">
                  <c:v>72.058999999999997</c:v>
                </c:pt>
                <c:pt idx="118">
                  <c:v>77.447999999999993</c:v>
                </c:pt>
                <c:pt idx="119">
                  <c:v>82.650999999999996</c:v>
                </c:pt>
                <c:pt idx="120">
                  <c:v>80.869</c:v>
                </c:pt>
                <c:pt idx="121">
                  <c:v>80.647999999999996</c:v>
                </c:pt>
                <c:pt idx="122">
                  <c:v>82.167000000000002</c:v>
                </c:pt>
                <c:pt idx="123">
                  <c:v>84.46</c:v>
                </c:pt>
                <c:pt idx="124">
                  <c:v>85.807000000000002</c:v>
                </c:pt>
                <c:pt idx="125">
                  <c:v>81.644000000000005</c:v>
                </c:pt>
                <c:pt idx="126">
                  <c:v>79.138000000000005</c:v>
                </c:pt>
                <c:pt idx="127">
                  <c:v>73.245000000000005</c:v>
                </c:pt>
                <c:pt idx="128">
                  <c:v>69.08</c:v>
                </c:pt>
                <c:pt idx="129">
                  <c:v>71.655000000000001</c:v>
                </c:pt>
                <c:pt idx="130">
                  <c:v>72.391000000000005</c:v>
                </c:pt>
                <c:pt idx="131">
                  <c:v>74.659000000000006</c:v>
                </c:pt>
                <c:pt idx="132">
                  <c:v>74.06</c:v>
                </c:pt>
                <c:pt idx="133">
                  <c:v>76.477000000000004</c:v>
                </c:pt>
                <c:pt idx="134">
                  <c:v>77.396000000000001</c:v>
                </c:pt>
                <c:pt idx="135">
                  <c:v>78.114000000000004</c:v>
                </c:pt>
                <c:pt idx="136">
                  <c:v>80.855999999999995</c:v>
                </c:pt>
                <c:pt idx="137">
                  <c:v>81.997</c:v>
                </c:pt>
                <c:pt idx="138">
                  <c:v>81.451999999999998</c:v>
                </c:pt>
                <c:pt idx="139">
                  <c:v>82.015000000000001</c:v>
                </c:pt>
                <c:pt idx="140">
                  <c:v>84.045000000000002</c:v>
                </c:pt>
                <c:pt idx="141">
                  <c:v>83.12</c:v>
                </c:pt>
                <c:pt idx="142">
                  <c:v>82.135000000000005</c:v>
                </c:pt>
                <c:pt idx="143">
                  <c:v>82.134</c:v>
                </c:pt>
                <c:pt idx="144">
                  <c:v>85.906999999999996</c:v>
                </c:pt>
                <c:pt idx="145">
                  <c:v>93.241</c:v>
                </c:pt>
                <c:pt idx="146">
                  <c:v>100.96599999999999</c:v>
                </c:pt>
                <c:pt idx="147">
                  <c:v>99.236999999999995</c:v>
                </c:pt>
                <c:pt idx="148">
                  <c:v>95.426000000000002</c:v>
                </c:pt>
                <c:pt idx="149">
                  <c:v>95.171999999999997</c:v>
                </c:pt>
                <c:pt idx="150">
                  <c:v>97.56</c:v>
                </c:pt>
                <c:pt idx="151">
                  <c:v>97.85</c:v>
                </c:pt>
                <c:pt idx="152">
                  <c:v>95.495999999999995</c:v>
                </c:pt>
                <c:pt idx="153">
                  <c:v>100.086</c:v>
                </c:pt>
                <c:pt idx="154">
                  <c:v>106.30200000000001</c:v>
                </c:pt>
                <c:pt idx="155">
                  <c:v>110.01300000000001</c:v>
                </c:pt>
                <c:pt idx="156">
                  <c:v>109.648</c:v>
                </c:pt>
                <c:pt idx="157">
                  <c:v>105.884</c:v>
                </c:pt>
                <c:pt idx="158">
                  <c:v>105.955</c:v>
                </c:pt>
                <c:pt idx="159">
                  <c:v>105.354</c:v>
                </c:pt>
                <c:pt idx="160">
                  <c:v>106.45099999999999</c:v>
                </c:pt>
                <c:pt idx="161">
                  <c:v>110.221</c:v>
                </c:pt>
                <c:pt idx="162">
                  <c:v>107.273</c:v>
                </c:pt>
                <c:pt idx="163">
                  <c:v>107.02500000000001</c:v>
                </c:pt>
                <c:pt idx="164">
                  <c:v>101.589</c:v>
                </c:pt>
                <c:pt idx="165">
                  <c:v>101.16</c:v>
                </c:pt>
                <c:pt idx="166">
                  <c:v>100.241</c:v>
                </c:pt>
                <c:pt idx="167">
                  <c:v>98.353999999999999</c:v>
                </c:pt>
                <c:pt idx="168">
                  <c:v>103.869</c:v>
                </c:pt>
                <c:pt idx="169">
                  <c:v>111</c:v>
                </c:pt>
                <c:pt idx="170">
                  <c:v>108.631</c:v>
                </c:pt>
                <c:pt idx="171">
                  <c:v>107.145</c:v>
                </c:pt>
                <c:pt idx="172">
                  <c:v>103.327</c:v>
                </c:pt>
                <c:pt idx="173">
                  <c:v>97.066000000000003</c:v>
                </c:pt>
                <c:pt idx="174">
                  <c:v>97.918000000000006</c:v>
                </c:pt>
                <c:pt idx="175">
                  <c:v>99.688999999999993</c:v>
                </c:pt>
                <c:pt idx="176">
                  <c:v>100.226</c:v>
                </c:pt>
                <c:pt idx="177">
                  <c:v>101.681</c:v>
                </c:pt>
                <c:pt idx="178">
                  <c:v>101.574</c:v>
                </c:pt>
                <c:pt idx="179">
                  <c:v>109.09099999999999</c:v>
                </c:pt>
                <c:pt idx="180">
                  <c:v>109.76</c:v>
                </c:pt>
                <c:pt idx="181">
                  <c:v>117.471</c:v>
                </c:pt>
                <c:pt idx="182">
                  <c:v>121.78400000000001</c:v>
                </c:pt>
                <c:pt idx="183">
                  <c:v>126.251</c:v>
                </c:pt>
                <c:pt idx="184">
                  <c:v>128.107</c:v>
                </c:pt>
                <c:pt idx="185">
                  <c:v>136.953</c:v>
                </c:pt>
                <c:pt idx="186">
                  <c:v>139.01400000000001</c:v>
                </c:pt>
                <c:pt idx="187">
                  <c:v>137.79</c:v>
                </c:pt>
                <c:pt idx="188">
                  <c:v>133.18899999999999</c:v>
                </c:pt>
                <c:pt idx="189">
                  <c:v>134.56800000000001</c:v>
                </c:pt>
                <c:pt idx="190">
                  <c:v>134.15700000000001</c:v>
                </c:pt>
                <c:pt idx="191">
                  <c:v>128.99700000000001</c:v>
                </c:pt>
                <c:pt idx="192">
                  <c:v>120.40600000000001</c:v>
                </c:pt>
                <c:pt idx="193">
                  <c:v>124.47499999999999</c:v>
                </c:pt>
                <c:pt idx="194">
                  <c:v>125.607</c:v>
                </c:pt>
                <c:pt idx="195">
                  <c:v>130.898</c:v>
                </c:pt>
                <c:pt idx="196">
                  <c:v>133.43299999999999</c:v>
                </c:pt>
                <c:pt idx="197">
                  <c:v>125.586</c:v>
                </c:pt>
                <c:pt idx="198">
                  <c:v>125.292</c:v>
                </c:pt>
                <c:pt idx="199">
                  <c:v>119.797</c:v>
                </c:pt>
                <c:pt idx="200">
                  <c:v>131.352</c:v>
                </c:pt>
                <c:pt idx="201">
                  <c:v>124.655</c:v>
                </c:pt>
                <c:pt idx="202">
                  <c:v>107.158</c:v>
                </c:pt>
                <c:pt idx="203">
                  <c:v>94.685000000000002</c:v>
                </c:pt>
                <c:pt idx="204">
                  <c:v>93.393000000000001</c:v>
                </c:pt>
                <c:pt idx="205">
                  <c:v>82.852999999999994</c:v>
                </c:pt>
                <c:pt idx="206">
                  <c:v>124.123</c:v>
                </c:pt>
                <c:pt idx="207">
                  <c:v>115.78</c:v>
                </c:pt>
                <c:pt idx="208">
                  <c:v>109.373</c:v>
                </c:pt>
                <c:pt idx="209">
                  <c:v>107.417</c:v>
                </c:pt>
                <c:pt idx="210">
                  <c:v>101.358</c:v>
                </c:pt>
                <c:pt idx="211">
                  <c:v>110.32299999999999</c:v>
                </c:pt>
                <c:pt idx="212">
                  <c:v>112.738</c:v>
                </c:pt>
                <c:pt idx="213">
                  <c:v>106.77200000000001</c:v>
                </c:pt>
                <c:pt idx="214">
                  <c:v>108.575</c:v>
                </c:pt>
                <c:pt idx="215">
                  <c:v>108.22</c:v>
                </c:pt>
                <c:pt idx="216">
                  <c:v>110.456</c:v>
                </c:pt>
                <c:pt idx="217">
                  <c:v>108.639</c:v>
                </c:pt>
                <c:pt idx="218">
                  <c:v>107.825</c:v>
                </c:pt>
                <c:pt idx="219">
                  <c:v>104.562</c:v>
                </c:pt>
                <c:pt idx="220">
                  <c:v>103.791</c:v>
                </c:pt>
                <c:pt idx="221">
                  <c:v>116.39</c:v>
                </c:pt>
                <c:pt idx="222">
                  <c:v>123.6</c:v>
                </c:pt>
                <c:pt idx="223">
                  <c:v>129.054</c:v>
                </c:pt>
                <c:pt idx="224">
                  <c:v>142.166</c:v>
                </c:pt>
                <c:pt idx="225">
                  <c:v>141.83099999999999</c:v>
                </c:pt>
                <c:pt idx="226">
                  <c:v>125.087</c:v>
                </c:pt>
                <c:pt idx="227">
                  <c:v>122.09099999999999</c:v>
                </c:pt>
                <c:pt idx="228">
                  <c:v>119.953</c:v>
                </c:pt>
                <c:pt idx="229">
                  <c:v>122.758</c:v>
                </c:pt>
                <c:pt idx="230">
                  <c:v>119.908</c:v>
                </c:pt>
                <c:pt idx="231">
                  <c:v>134.74299999999999</c:v>
                </c:pt>
                <c:pt idx="232">
                  <c:v>146.68899999999999</c:v>
                </c:pt>
                <c:pt idx="233">
                  <c:v>163.642</c:v>
                </c:pt>
                <c:pt idx="234">
                  <c:v>140.37700000000001</c:v>
                </c:pt>
                <c:pt idx="235">
                  <c:v>130.07499999999999</c:v>
                </c:pt>
                <c:pt idx="236">
                  <c:v>130.179</c:v>
                </c:pt>
                <c:pt idx="237">
                  <c:v>132.053</c:v>
                </c:pt>
                <c:pt idx="238">
                  <c:v>111.113</c:v>
                </c:pt>
                <c:pt idx="239">
                  <c:v>108.744</c:v>
                </c:pt>
                <c:pt idx="240">
                  <c:v>109.53700000000001</c:v>
                </c:pt>
                <c:pt idx="241">
                  <c:v>122.69</c:v>
                </c:pt>
                <c:pt idx="242">
                  <c:v>140.34899999999999</c:v>
                </c:pt>
                <c:pt idx="243">
                  <c:v>148.697</c:v>
                </c:pt>
                <c:pt idx="244">
                  <c:v>150.18100000000001</c:v>
                </c:pt>
                <c:pt idx="245">
                  <c:v>160.75</c:v>
                </c:pt>
                <c:pt idx="246">
                  <c:v>147.52600000000001</c:v>
                </c:pt>
                <c:pt idx="247">
                  <c:v>134.99299999999999</c:v>
                </c:pt>
                <c:pt idx="248">
                  <c:v>136.501</c:v>
                </c:pt>
                <c:pt idx="249">
                  <c:v>139.684</c:v>
                </c:pt>
                <c:pt idx="250">
                  <c:v>140.708</c:v>
                </c:pt>
                <c:pt idx="251">
                  <c:v>153.46600000000001</c:v>
                </c:pt>
                <c:pt idx="252">
                  <c:v>166.477</c:v>
                </c:pt>
                <c:pt idx="253">
                  <c:v>163.76599999999999</c:v>
                </c:pt>
                <c:pt idx="254">
                  <c:v>147.495</c:v>
                </c:pt>
                <c:pt idx="255">
                  <c:v>141.572</c:v>
                </c:pt>
                <c:pt idx="256">
                  <c:v>147.268</c:v>
                </c:pt>
                <c:pt idx="257">
                  <c:v>151.29599999999999</c:v>
                </c:pt>
                <c:pt idx="258">
                  <c:v>150.369</c:v>
                </c:pt>
                <c:pt idx="259">
                  <c:v>161.125</c:v>
                </c:pt>
                <c:pt idx="260">
                  <c:v>164.31</c:v>
                </c:pt>
                <c:pt idx="261">
                  <c:v>167.011</c:v>
                </c:pt>
                <c:pt idx="262">
                  <c:v>162.18199999999999</c:v>
                </c:pt>
                <c:pt idx="263">
                  <c:v>152.209</c:v>
                </c:pt>
                <c:pt idx="264">
                  <c:v>143.31299999999999</c:v>
                </c:pt>
                <c:pt idx="265">
                  <c:v>134.90799999999999</c:v>
                </c:pt>
                <c:pt idx="266">
                  <c:v>142.53899999999999</c:v>
                </c:pt>
                <c:pt idx="267">
                  <c:v>159.00800000000001</c:v>
                </c:pt>
                <c:pt idx="268">
                  <c:v>172.37200000000001</c:v>
                </c:pt>
                <c:pt idx="269">
                  <c:v>176.80500000000001</c:v>
                </c:pt>
                <c:pt idx="270">
                  <c:v>177.45099999999999</c:v>
                </c:pt>
                <c:pt idx="271">
                  <c:v>172.35400000000001</c:v>
                </c:pt>
                <c:pt idx="272">
                  <c:v>150.85599999999999</c:v>
                </c:pt>
                <c:pt idx="273">
                  <c:v>155.40199999999999</c:v>
                </c:pt>
                <c:pt idx="274">
                  <c:v>162.91499999999999</c:v>
                </c:pt>
                <c:pt idx="275">
                  <c:v>163.626</c:v>
                </c:pt>
                <c:pt idx="276">
                  <c:v>175.02799999999999</c:v>
                </c:pt>
                <c:pt idx="277">
                  <c:v>189.62299999999999</c:v>
                </c:pt>
                <c:pt idx="278">
                  <c:v>208.87899999999999</c:v>
                </c:pt>
                <c:pt idx="279">
                  <c:v>206.477</c:v>
                </c:pt>
                <c:pt idx="280">
                  <c:v>197.172</c:v>
                </c:pt>
                <c:pt idx="281">
                  <c:v>204.00399999999999</c:v>
                </c:pt>
                <c:pt idx="282">
                  <c:v>199.90299999999999</c:v>
                </c:pt>
                <c:pt idx="283">
                  <c:v>208.83699999999999</c:v>
                </c:pt>
                <c:pt idx="284">
                  <c:v>207.80099999999999</c:v>
                </c:pt>
                <c:pt idx="285">
                  <c:v>207.19499999999999</c:v>
                </c:pt>
                <c:pt idx="286">
                  <c:v>189.13499999999999</c:v>
                </c:pt>
                <c:pt idx="287">
                  <c:v>177.363</c:v>
                </c:pt>
                <c:pt idx="288">
                  <c:v>169.59299999999999</c:v>
                </c:pt>
                <c:pt idx="289">
                  <c:v>169.892</c:v>
                </c:pt>
                <c:pt idx="290">
                  <c:v>168.90600000000001</c:v>
                </c:pt>
                <c:pt idx="291">
                  <c:v>182.55</c:v>
                </c:pt>
                <c:pt idx="292">
                  <c:v>196.899</c:v>
                </c:pt>
                <c:pt idx="293">
                  <c:v>200.30600000000001</c:v>
                </c:pt>
                <c:pt idx="294">
                  <c:v>189.59899999999999</c:v>
                </c:pt>
                <c:pt idx="295">
                  <c:v>199.49600000000001</c:v>
                </c:pt>
                <c:pt idx="296">
                  <c:v>189.602</c:v>
                </c:pt>
                <c:pt idx="297">
                  <c:v>164.828</c:v>
                </c:pt>
                <c:pt idx="298">
                  <c:v>144.16</c:v>
                </c:pt>
                <c:pt idx="299">
                  <c:v>143.255</c:v>
                </c:pt>
                <c:pt idx="300">
                  <c:v>140.31299999999999</c:v>
                </c:pt>
                <c:pt idx="301">
                  <c:v>151.14599999999999</c:v>
                </c:pt>
                <c:pt idx="302">
                  <c:v>153.374</c:v>
                </c:pt>
                <c:pt idx="303">
                  <c:v>153.41300000000001</c:v>
                </c:pt>
                <c:pt idx="304">
                  <c:v>163.619</c:v>
                </c:pt>
                <c:pt idx="305">
                  <c:v>144.25800000000001</c:v>
                </c:pt>
                <c:pt idx="306">
                  <c:v>145.864</c:v>
                </c:pt>
                <c:pt idx="307">
                  <c:v>147.75</c:v>
                </c:pt>
                <c:pt idx="308">
                  <c:v>146.65</c:v>
                </c:pt>
                <c:pt idx="309">
                  <c:v>139.71700000000001</c:v>
                </c:pt>
                <c:pt idx="310">
                  <c:v>139.72300000000001</c:v>
                </c:pt>
                <c:pt idx="311">
                  <c:v>148.88300000000001</c:v>
                </c:pt>
                <c:pt idx="312">
                  <c:v>173.72900000000001</c:v>
                </c:pt>
                <c:pt idx="313">
                  <c:v>184.815</c:v>
                </c:pt>
                <c:pt idx="314">
                  <c:v>189.91200000000001</c:v>
                </c:pt>
                <c:pt idx="315">
                  <c:v>189.214</c:v>
                </c:pt>
                <c:pt idx="316">
                  <c:v>175.309</c:v>
                </c:pt>
                <c:pt idx="317">
                  <c:v>173.16200000000001</c:v>
                </c:pt>
                <c:pt idx="318">
                  <c:v>170.066</c:v>
                </c:pt>
                <c:pt idx="319">
                  <c:v>171.27799999999999</c:v>
                </c:pt>
                <c:pt idx="320">
                  <c:v>170.404</c:v>
                </c:pt>
                <c:pt idx="321">
                  <c:v>194.001</c:v>
                </c:pt>
                <c:pt idx="322">
                  <c:v>202.428</c:v>
                </c:pt>
                <c:pt idx="323">
                  <c:v>205.75</c:v>
                </c:pt>
                <c:pt idx="324">
                  <c:v>214.804</c:v>
                </c:pt>
                <c:pt idx="325">
                  <c:v>226.26599999999999</c:v>
                </c:pt>
                <c:pt idx="326">
                  <c:v>215.328</c:v>
                </c:pt>
                <c:pt idx="327">
                  <c:v>213.387</c:v>
                </c:pt>
                <c:pt idx="328">
                  <c:v>207.16900000000001</c:v>
                </c:pt>
                <c:pt idx="329">
                  <c:v>184.852</c:v>
                </c:pt>
                <c:pt idx="330">
                  <c:v>192.018</c:v>
                </c:pt>
                <c:pt idx="331">
                  <c:v>200.22499999999999</c:v>
                </c:pt>
                <c:pt idx="332">
                  <c:v>190.345</c:v>
                </c:pt>
                <c:pt idx="333">
                  <c:v>201.56200000000001</c:v>
                </c:pt>
                <c:pt idx="334">
                  <c:v>214.32400000000001</c:v>
                </c:pt>
                <c:pt idx="335">
                  <c:v>230.55500000000001</c:v>
                </c:pt>
                <c:pt idx="336">
                  <c:v>236.941</c:v>
                </c:pt>
                <c:pt idx="337">
                  <c:v>234.11600000000001</c:v>
                </c:pt>
                <c:pt idx="338">
                  <c:v>229.88800000000001</c:v>
                </c:pt>
                <c:pt idx="339">
                  <c:v>225.92599999999999</c:v>
                </c:pt>
                <c:pt idx="340">
                  <c:v>227.38</c:v>
                </c:pt>
                <c:pt idx="341">
                  <c:v>228.881</c:v>
                </c:pt>
                <c:pt idx="342">
                  <c:v>220.26499999999999</c:v>
                </c:pt>
                <c:pt idx="343">
                  <c:v>219.57300000000001</c:v>
                </c:pt>
                <c:pt idx="344">
                  <c:v>238.84800000000001</c:v>
                </c:pt>
                <c:pt idx="345">
                  <c:v>260.99400000000003</c:v>
                </c:pt>
                <c:pt idx="346">
                  <c:v>273.98599999999999</c:v>
                </c:pt>
                <c:pt idx="347">
                  <c:v>272.21600000000001</c:v>
                </c:pt>
                <c:pt idx="348">
                  <c:v>260.40199999999999</c:v>
                </c:pt>
                <c:pt idx="349">
                  <c:v>257.78500000000003</c:v>
                </c:pt>
                <c:pt idx="350">
                  <c:v>259.32299999999998</c:v>
                </c:pt>
                <c:pt idx="351">
                  <c:v>263.35500000000002</c:v>
                </c:pt>
                <c:pt idx="352">
                  <c:v>256.488</c:v>
                </c:pt>
                <c:pt idx="353">
                  <c:v>253.964</c:v>
                </c:pt>
                <c:pt idx="354">
                  <c:v>272.37299999999999</c:v>
                </c:pt>
                <c:pt idx="355">
                  <c:v>296.89499999999998</c:v>
                </c:pt>
                <c:pt idx="356">
                  <c:v>293.94</c:v>
                </c:pt>
                <c:pt idx="357">
                  <c:v>279.875</c:v>
                </c:pt>
                <c:pt idx="358">
                  <c:v>265.09500000000003</c:v>
                </c:pt>
                <c:pt idx="359">
                  <c:v>268.32799999999997</c:v>
                </c:pt>
                <c:pt idx="360">
                  <c:v>272.517</c:v>
                </c:pt>
                <c:pt idx="361">
                  <c:v>270.39</c:v>
                </c:pt>
                <c:pt idx="362">
                  <c:v>269.71300000000002</c:v>
                </c:pt>
                <c:pt idx="363">
                  <c:v>285.77800000000002</c:v>
                </c:pt>
                <c:pt idx="364">
                  <c:v>285.73200000000003</c:v>
                </c:pt>
                <c:pt idx="365">
                  <c:v>281.86799999999999</c:v>
                </c:pt>
                <c:pt idx="366">
                  <c:v>279.12700000000001</c:v>
                </c:pt>
                <c:pt idx="367">
                  <c:v>282.11200000000002</c:v>
                </c:pt>
                <c:pt idx="368">
                  <c:v>279.70699999999999</c:v>
                </c:pt>
                <c:pt idx="369">
                  <c:v>275.149</c:v>
                </c:pt>
                <c:pt idx="370">
                  <c:v>267.63099999999997</c:v>
                </c:pt>
                <c:pt idx="371">
                  <c:v>274.77699999999999</c:v>
                </c:pt>
                <c:pt idx="372">
                  <c:v>289.17</c:v>
                </c:pt>
                <c:pt idx="373">
                  <c:v>283.25599999999997</c:v>
                </c:pt>
                <c:pt idx="374">
                  <c:v>296.75700000000001</c:v>
                </c:pt>
                <c:pt idx="375">
                  <c:v>301.93599999999998</c:v>
                </c:pt>
                <c:pt idx="376">
                  <c:v>283.64499999999998</c:v>
                </c:pt>
                <c:pt idx="377">
                  <c:v>297.32799999999997</c:v>
                </c:pt>
                <c:pt idx="378">
                  <c:v>292.44099999999997</c:v>
                </c:pt>
                <c:pt idx="379">
                  <c:v>335.98599999999999</c:v>
                </c:pt>
                <c:pt idx="380">
                  <c:v>353.42</c:v>
                </c:pt>
                <c:pt idx="381">
                  <c:v>362.52</c:v>
                </c:pt>
                <c:pt idx="382">
                  <c:v>366.18099999999998</c:v>
                </c:pt>
                <c:pt idx="383">
                  <c:v>341.56900000000002</c:v>
                </c:pt>
                <c:pt idx="384">
                  <c:v>321.47399999999999</c:v>
                </c:pt>
                <c:pt idx="385">
                  <c:v>322.49599999999998</c:v>
                </c:pt>
                <c:pt idx="386">
                  <c:v>321.54700000000003</c:v>
                </c:pt>
                <c:pt idx="387">
                  <c:v>316.113</c:v>
                </c:pt>
                <c:pt idx="388">
                  <c:v>316.83999999999997</c:v>
                </c:pt>
                <c:pt idx="389">
                  <c:v>309.83699999999999</c:v>
                </c:pt>
                <c:pt idx="390">
                  <c:v>305.185</c:v>
                </c:pt>
                <c:pt idx="391">
                  <c:v>299.83699999999999</c:v>
                </c:pt>
                <c:pt idx="392">
                  <c:v>294.19499999999999</c:v>
                </c:pt>
                <c:pt idx="393">
                  <c:v>292.18599999999998</c:v>
                </c:pt>
                <c:pt idx="394">
                  <c:v>287.22300000000001</c:v>
                </c:pt>
                <c:pt idx="395">
                  <c:v>314.29399999999998</c:v>
                </c:pt>
                <c:pt idx="396">
                  <c:v>342.32600000000002</c:v>
                </c:pt>
                <c:pt idx="397">
                  <c:v>350.19600000000003</c:v>
                </c:pt>
                <c:pt idx="398">
                  <c:v>342.12799999999999</c:v>
                </c:pt>
                <c:pt idx="399">
                  <c:v>340.76799999999997</c:v>
                </c:pt>
                <c:pt idx="400">
                  <c:v>328.23</c:v>
                </c:pt>
                <c:pt idx="401">
                  <c:v>304.642</c:v>
                </c:pt>
                <c:pt idx="402">
                  <c:v>284.47699999999998</c:v>
                </c:pt>
                <c:pt idx="403">
                  <c:v>306.815</c:v>
                </c:pt>
                <c:pt idx="404">
                  <c:v>293.59899999999999</c:v>
                </c:pt>
                <c:pt idx="405">
                  <c:v>283.39800000000002</c:v>
                </c:pt>
                <c:pt idx="406">
                  <c:v>279.15600000000001</c:v>
                </c:pt>
                <c:pt idx="407">
                  <c:v>274.95100000000002</c:v>
                </c:pt>
                <c:pt idx="408">
                  <c:v>279.16199999999998</c:v>
                </c:pt>
                <c:pt idx="409">
                  <c:v>279.14800000000002</c:v>
                </c:pt>
                <c:pt idx="410">
                  <c:v>280.98</c:v>
                </c:pt>
                <c:pt idx="411">
                  <c:v>292.47699999999998</c:v>
                </c:pt>
                <c:pt idx="412">
                  <c:v>268.66899999999998</c:v>
                </c:pt>
                <c:pt idx="413">
                  <c:v>262.50200000000001</c:v>
                </c:pt>
                <c:pt idx="414">
                  <c:v>258.28800000000001</c:v>
                </c:pt>
                <c:pt idx="415">
                  <c:v>252.852</c:v>
                </c:pt>
                <c:pt idx="416">
                  <c:v>249.51599999999999</c:v>
                </c:pt>
                <c:pt idx="417">
                  <c:v>250.79300000000001</c:v>
                </c:pt>
                <c:pt idx="418">
                  <c:v>223.82599999999999</c:v>
                </c:pt>
                <c:pt idx="419">
                  <c:v>210.44</c:v>
                </c:pt>
                <c:pt idx="420">
                  <c:v>217.41499999999999</c:v>
                </c:pt>
                <c:pt idx="421">
                  <c:v>221.39500000000001</c:v>
                </c:pt>
                <c:pt idx="422">
                  <c:v>220.952</c:v>
                </c:pt>
                <c:pt idx="423">
                  <c:v>217.511</c:v>
                </c:pt>
                <c:pt idx="424">
                  <c:v>219.363</c:v>
                </c:pt>
                <c:pt idx="425">
                  <c:v>230.327</c:v>
                </c:pt>
                <c:pt idx="426">
                  <c:v>231.08600000000001</c:v>
                </c:pt>
                <c:pt idx="427">
                  <c:v>251.43799999999999</c:v>
                </c:pt>
                <c:pt idx="428">
                  <c:v>272.61200000000002</c:v>
                </c:pt>
                <c:pt idx="429">
                  <c:v>255.17</c:v>
                </c:pt>
                <c:pt idx="430">
                  <c:v>250.55199999999999</c:v>
                </c:pt>
                <c:pt idx="431">
                  <c:v>233.374</c:v>
                </c:pt>
                <c:pt idx="432">
                  <c:v>228.417</c:v>
                </c:pt>
                <c:pt idx="433">
                  <c:v>232.642</c:v>
                </c:pt>
                <c:pt idx="434">
                  <c:v>221.601</c:v>
                </c:pt>
                <c:pt idx="435">
                  <c:v>220.411</c:v>
                </c:pt>
                <c:pt idx="436">
                  <c:v>223.91900000000001</c:v>
                </c:pt>
                <c:pt idx="437">
                  <c:v>218.864</c:v>
                </c:pt>
                <c:pt idx="438">
                  <c:v>215.53800000000001</c:v>
                </c:pt>
                <c:pt idx="439">
                  <c:v>216.149</c:v>
                </c:pt>
                <c:pt idx="440">
                  <c:v>194.99</c:v>
                </c:pt>
                <c:pt idx="441">
                  <c:v>193.066</c:v>
                </c:pt>
                <c:pt idx="442">
                  <c:v>190.61</c:v>
                </c:pt>
                <c:pt idx="443">
                  <c:v>187.86699999999999</c:v>
                </c:pt>
                <c:pt idx="444">
                  <c:v>186.21600000000001</c:v>
                </c:pt>
                <c:pt idx="445">
                  <c:v>186.01499999999999</c:v>
                </c:pt>
                <c:pt idx="446">
                  <c:v>188.49299999999999</c:v>
                </c:pt>
                <c:pt idx="447">
                  <c:v>185.58600000000001</c:v>
                </c:pt>
                <c:pt idx="448">
                  <c:v>187.39099999999999</c:v>
                </c:pt>
                <c:pt idx="449">
                  <c:v>182.00399999999999</c:v>
                </c:pt>
                <c:pt idx="450">
                  <c:v>183.85300000000001</c:v>
                </c:pt>
                <c:pt idx="451">
                  <c:v>188.87899999999999</c:v>
                </c:pt>
                <c:pt idx="452">
                  <c:v>181.98099999999999</c:v>
                </c:pt>
                <c:pt idx="453">
                  <c:v>175.84</c:v>
                </c:pt>
                <c:pt idx="454">
                  <c:v>175.52600000000001</c:v>
                </c:pt>
                <c:pt idx="455">
                  <c:v>174.10599999999999</c:v>
                </c:pt>
                <c:pt idx="456">
                  <c:v>173.07400000000001</c:v>
                </c:pt>
                <c:pt idx="457">
                  <c:v>171.69300000000001</c:v>
                </c:pt>
                <c:pt idx="458">
                  <c:v>167.80500000000001</c:v>
                </c:pt>
                <c:pt idx="459">
                  <c:v>171.67599999999999</c:v>
                </c:pt>
                <c:pt idx="460">
                  <c:v>175.45699999999999</c:v>
                </c:pt>
                <c:pt idx="461">
                  <c:v>172.74600000000001</c:v>
                </c:pt>
                <c:pt idx="462">
                  <c:v>179.72499999999999</c:v>
                </c:pt>
                <c:pt idx="463">
                  <c:v>194.886</c:v>
                </c:pt>
                <c:pt idx="464">
                  <c:v>211.34200000000001</c:v>
                </c:pt>
                <c:pt idx="465">
                  <c:v>213.494</c:v>
                </c:pt>
                <c:pt idx="466">
                  <c:v>214.63800000000001</c:v>
                </c:pt>
                <c:pt idx="467">
                  <c:v>213.92699999999999</c:v>
                </c:pt>
                <c:pt idx="468">
                  <c:v>209.99</c:v>
                </c:pt>
                <c:pt idx="469">
                  <c:v>202.50800000000001</c:v>
                </c:pt>
                <c:pt idx="470">
                  <c:v>193.55600000000001</c:v>
                </c:pt>
                <c:pt idx="471">
                  <c:v>194.249</c:v>
                </c:pt>
                <c:pt idx="472">
                  <c:v>197.07499999999999</c:v>
                </c:pt>
                <c:pt idx="473">
                  <c:v>196.191</c:v>
                </c:pt>
                <c:pt idx="474">
                  <c:v>194.726</c:v>
                </c:pt>
                <c:pt idx="475">
                  <c:v>193.125</c:v>
                </c:pt>
                <c:pt idx="476">
                  <c:v>195.72399999999999</c:v>
                </c:pt>
                <c:pt idx="477">
                  <c:v>205.21100000000001</c:v>
                </c:pt>
                <c:pt idx="478">
                  <c:v>204.81800000000001</c:v>
                </c:pt>
                <c:pt idx="479">
                  <c:v>204.94300000000001</c:v>
                </c:pt>
                <c:pt idx="480">
                  <c:v>204.26300000000001</c:v>
                </c:pt>
                <c:pt idx="481">
                  <c:v>192.99</c:v>
                </c:pt>
                <c:pt idx="482">
                  <c:v>192.834</c:v>
                </c:pt>
                <c:pt idx="483">
                  <c:v>187.059</c:v>
                </c:pt>
                <c:pt idx="484">
                  <c:v>177.999</c:v>
                </c:pt>
                <c:pt idx="485">
                  <c:v>176.93799999999999</c:v>
                </c:pt>
                <c:pt idx="486">
                  <c:v>172.86199999999999</c:v>
                </c:pt>
                <c:pt idx="487">
                  <c:v>175.14699999999999</c:v>
                </c:pt>
                <c:pt idx="488">
                  <c:v>174.43600000000001</c:v>
                </c:pt>
                <c:pt idx="489">
                  <c:v>173.22200000000001</c:v>
                </c:pt>
                <c:pt idx="490">
                  <c:v>160.42599999999999</c:v>
                </c:pt>
                <c:pt idx="491">
                  <c:v>162.61099999999999</c:v>
                </c:pt>
                <c:pt idx="492">
                  <c:v>163.42400000000001</c:v>
                </c:pt>
                <c:pt idx="493">
                  <c:v>161.03899999999999</c:v>
                </c:pt>
                <c:pt idx="494">
                  <c:v>159.65</c:v>
                </c:pt>
                <c:pt idx="495">
                  <c:v>188.131</c:v>
                </c:pt>
                <c:pt idx="496">
                  <c:v>190.613</c:v>
                </c:pt>
                <c:pt idx="497">
                  <c:v>194.381</c:v>
                </c:pt>
                <c:pt idx="498">
                  <c:v>194.59100000000001</c:v>
                </c:pt>
                <c:pt idx="499">
                  <c:v>189.61699999999999</c:v>
                </c:pt>
                <c:pt idx="500">
                  <c:v>189.24700000000001</c:v>
                </c:pt>
                <c:pt idx="501">
                  <c:v>188.947</c:v>
                </c:pt>
                <c:pt idx="502">
                  <c:v>187.83199999999999</c:v>
                </c:pt>
                <c:pt idx="503">
                  <c:v>189.10599999999999</c:v>
                </c:pt>
                <c:pt idx="504">
                  <c:v>192.357</c:v>
                </c:pt>
                <c:pt idx="505">
                  <c:v>193.696</c:v>
                </c:pt>
                <c:pt idx="506">
                  <c:v>177.27099999999999</c:v>
                </c:pt>
                <c:pt idx="507">
                  <c:v>183.29</c:v>
                </c:pt>
                <c:pt idx="508">
                  <c:v>196.755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E4-42E6-BC11-D9CBEE6C9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(tkr)'!$B$32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44015</c:v>
                </c:pt>
                <c:pt idx="2">
                  <c:v>44014</c:v>
                </c:pt>
                <c:pt idx="3">
                  <c:v>44013</c:v>
                </c:pt>
                <c:pt idx="4">
                  <c:v>44012</c:v>
                </c:pt>
                <c:pt idx="5">
                  <c:v>44011</c:v>
                </c:pt>
                <c:pt idx="6">
                  <c:v>44008</c:v>
                </c:pt>
                <c:pt idx="7">
                  <c:v>44007</c:v>
                </c:pt>
                <c:pt idx="8">
                  <c:v>44006</c:v>
                </c:pt>
                <c:pt idx="9">
                  <c:v>44005</c:v>
                </c:pt>
                <c:pt idx="10">
                  <c:v>44004</c:v>
                </c:pt>
                <c:pt idx="11">
                  <c:v>44001</c:v>
                </c:pt>
                <c:pt idx="12">
                  <c:v>44000</c:v>
                </c:pt>
                <c:pt idx="13">
                  <c:v>43999</c:v>
                </c:pt>
                <c:pt idx="14">
                  <c:v>43998</c:v>
                </c:pt>
                <c:pt idx="15">
                  <c:v>43997</c:v>
                </c:pt>
                <c:pt idx="16">
                  <c:v>43994</c:v>
                </c:pt>
                <c:pt idx="17">
                  <c:v>43993</c:v>
                </c:pt>
                <c:pt idx="18">
                  <c:v>43992</c:v>
                </c:pt>
                <c:pt idx="19">
                  <c:v>43991</c:v>
                </c:pt>
                <c:pt idx="20">
                  <c:v>43990</c:v>
                </c:pt>
                <c:pt idx="21">
                  <c:v>43987</c:v>
                </c:pt>
                <c:pt idx="22">
                  <c:v>43986</c:v>
                </c:pt>
                <c:pt idx="23">
                  <c:v>43985</c:v>
                </c:pt>
                <c:pt idx="24">
                  <c:v>43984</c:v>
                </c:pt>
                <c:pt idx="25">
                  <c:v>43983</c:v>
                </c:pt>
                <c:pt idx="26">
                  <c:v>43980</c:v>
                </c:pt>
                <c:pt idx="27">
                  <c:v>43979</c:v>
                </c:pt>
                <c:pt idx="28">
                  <c:v>43978</c:v>
                </c:pt>
                <c:pt idx="29">
                  <c:v>43977</c:v>
                </c:pt>
                <c:pt idx="30">
                  <c:v>43973</c:v>
                </c:pt>
                <c:pt idx="31">
                  <c:v>43972</c:v>
                </c:pt>
                <c:pt idx="32">
                  <c:v>43971</c:v>
                </c:pt>
                <c:pt idx="33">
                  <c:v>43970</c:v>
                </c:pt>
                <c:pt idx="34">
                  <c:v>43969</c:v>
                </c:pt>
                <c:pt idx="35">
                  <c:v>43966</c:v>
                </c:pt>
                <c:pt idx="36">
                  <c:v>43965</c:v>
                </c:pt>
                <c:pt idx="37">
                  <c:v>43964</c:v>
                </c:pt>
                <c:pt idx="38">
                  <c:v>43963</c:v>
                </c:pt>
                <c:pt idx="39">
                  <c:v>43962</c:v>
                </c:pt>
                <c:pt idx="40">
                  <c:v>43958</c:v>
                </c:pt>
                <c:pt idx="41">
                  <c:v>43957</c:v>
                </c:pt>
                <c:pt idx="42">
                  <c:v>43956</c:v>
                </c:pt>
                <c:pt idx="43">
                  <c:v>43955</c:v>
                </c:pt>
                <c:pt idx="44">
                  <c:v>43952</c:v>
                </c:pt>
                <c:pt idx="45">
                  <c:v>43951</c:v>
                </c:pt>
                <c:pt idx="46">
                  <c:v>43950</c:v>
                </c:pt>
                <c:pt idx="47">
                  <c:v>43949</c:v>
                </c:pt>
                <c:pt idx="48">
                  <c:v>43948</c:v>
                </c:pt>
                <c:pt idx="49">
                  <c:v>43945</c:v>
                </c:pt>
                <c:pt idx="50">
                  <c:v>43944</c:v>
                </c:pt>
                <c:pt idx="51">
                  <c:v>43943</c:v>
                </c:pt>
                <c:pt idx="52">
                  <c:v>43942</c:v>
                </c:pt>
                <c:pt idx="53">
                  <c:v>43941</c:v>
                </c:pt>
                <c:pt idx="54">
                  <c:v>43938</c:v>
                </c:pt>
                <c:pt idx="55">
                  <c:v>43937</c:v>
                </c:pt>
                <c:pt idx="56">
                  <c:v>43936</c:v>
                </c:pt>
                <c:pt idx="57">
                  <c:v>43935</c:v>
                </c:pt>
                <c:pt idx="58">
                  <c:v>43930</c:v>
                </c:pt>
                <c:pt idx="59">
                  <c:v>43929</c:v>
                </c:pt>
                <c:pt idx="60">
                  <c:v>43928</c:v>
                </c:pt>
                <c:pt idx="61">
                  <c:v>43927</c:v>
                </c:pt>
                <c:pt idx="62">
                  <c:v>43924</c:v>
                </c:pt>
                <c:pt idx="63">
                  <c:v>43923</c:v>
                </c:pt>
                <c:pt idx="64">
                  <c:v>43922</c:v>
                </c:pt>
                <c:pt idx="65">
                  <c:v>43921</c:v>
                </c:pt>
                <c:pt idx="66">
                  <c:v>43920</c:v>
                </c:pt>
                <c:pt idx="67">
                  <c:v>43917</c:v>
                </c:pt>
                <c:pt idx="68">
                  <c:v>43916</c:v>
                </c:pt>
                <c:pt idx="69">
                  <c:v>43915</c:v>
                </c:pt>
                <c:pt idx="70">
                  <c:v>43914</c:v>
                </c:pt>
                <c:pt idx="71">
                  <c:v>43913</c:v>
                </c:pt>
                <c:pt idx="72">
                  <c:v>43910</c:v>
                </c:pt>
                <c:pt idx="73">
                  <c:v>43909</c:v>
                </c:pt>
                <c:pt idx="74">
                  <c:v>43908</c:v>
                </c:pt>
                <c:pt idx="75">
                  <c:v>43907</c:v>
                </c:pt>
                <c:pt idx="76">
                  <c:v>43906</c:v>
                </c:pt>
                <c:pt idx="77">
                  <c:v>43903</c:v>
                </c:pt>
                <c:pt idx="78">
                  <c:v>43902</c:v>
                </c:pt>
                <c:pt idx="79">
                  <c:v>43901</c:v>
                </c:pt>
                <c:pt idx="80">
                  <c:v>43900</c:v>
                </c:pt>
                <c:pt idx="81">
                  <c:v>43899</c:v>
                </c:pt>
                <c:pt idx="82">
                  <c:v>43896</c:v>
                </c:pt>
                <c:pt idx="83">
                  <c:v>43895</c:v>
                </c:pt>
                <c:pt idx="84">
                  <c:v>43894</c:v>
                </c:pt>
                <c:pt idx="85">
                  <c:v>43893</c:v>
                </c:pt>
                <c:pt idx="86">
                  <c:v>43892</c:v>
                </c:pt>
                <c:pt idx="87">
                  <c:v>43889</c:v>
                </c:pt>
                <c:pt idx="88">
                  <c:v>43888</c:v>
                </c:pt>
                <c:pt idx="89">
                  <c:v>43887</c:v>
                </c:pt>
                <c:pt idx="90">
                  <c:v>43886</c:v>
                </c:pt>
                <c:pt idx="91">
                  <c:v>43885</c:v>
                </c:pt>
                <c:pt idx="92">
                  <c:v>43882</c:v>
                </c:pt>
                <c:pt idx="93">
                  <c:v>43881</c:v>
                </c:pt>
                <c:pt idx="94">
                  <c:v>43880</c:v>
                </c:pt>
                <c:pt idx="95">
                  <c:v>43879</c:v>
                </c:pt>
                <c:pt idx="96">
                  <c:v>43878</c:v>
                </c:pt>
                <c:pt idx="97">
                  <c:v>43875</c:v>
                </c:pt>
                <c:pt idx="98">
                  <c:v>43874</c:v>
                </c:pt>
                <c:pt idx="99">
                  <c:v>43873</c:v>
                </c:pt>
                <c:pt idx="100">
                  <c:v>43872</c:v>
                </c:pt>
                <c:pt idx="101">
                  <c:v>43871</c:v>
                </c:pt>
                <c:pt idx="102">
                  <c:v>43868</c:v>
                </c:pt>
                <c:pt idx="103">
                  <c:v>43867</c:v>
                </c:pt>
                <c:pt idx="104">
                  <c:v>43866</c:v>
                </c:pt>
                <c:pt idx="105">
                  <c:v>43865</c:v>
                </c:pt>
                <c:pt idx="106">
                  <c:v>43864</c:v>
                </c:pt>
                <c:pt idx="107">
                  <c:v>43861</c:v>
                </c:pt>
                <c:pt idx="108">
                  <c:v>43860</c:v>
                </c:pt>
                <c:pt idx="109">
                  <c:v>43859</c:v>
                </c:pt>
                <c:pt idx="110">
                  <c:v>43858</c:v>
                </c:pt>
                <c:pt idx="111">
                  <c:v>43857</c:v>
                </c:pt>
                <c:pt idx="112">
                  <c:v>43854</c:v>
                </c:pt>
                <c:pt idx="113">
                  <c:v>43853</c:v>
                </c:pt>
                <c:pt idx="114">
                  <c:v>43852</c:v>
                </c:pt>
                <c:pt idx="115">
                  <c:v>43851</c:v>
                </c:pt>
                <c:pt idx="116">
                  <c:v>43850</c:v>
                </c:pt>
                <c:pt idx="117">
                  <c:v>43847</c:v>
                </c:pt>
                <c:pt idx="118">
                  <c:v>43846</c:v>
                </c:pt>
                <c:pt idx="119">
                  <c:v>43845</c:v>
                </c:pt>
                <c:pt idx="120">
                  <c:v>43844</c:v>
                </c:pt>
                <c:pt idx="121">
                  <c:v>43843</c:v>
                </c:pt>
                <c:pt idx="122">
                  <c:v>43840</c:v>
                </c:pt>
                <c:pt idx="123">
                  <c:v>43839</c:v>
                </c:pt>
                <c:pt idx="124">
                  <c:v>43838</c:v>
                </c:pt>
                <c:pt idx="125">
                  <c:v>43837</c:v>
                </c:pt>
                <c:pt idx="126">
                  <c:v>43836</c:v>
                </c:pt>
                <c:pt idx="127">
                  <c:v>43833</c:v>
                </c:pt>
                <c:pt idx="128">
                  <c:v>43832</c:v>
                </c:pt>
                <c:pt idx="129">
                  <c:v>43830</c:v>
                </c:pt>
                <c:pt idx="130">
                  <c:v>43829</c:v>
                </c:pt>
                <c:pt idx="131">
                  <c:v>43826</c:v>
                </c:pt>
                <c:pt idx="132">
                  <c:v>43823</c:v>
                </c:pt>
                <c:pt idx="133">
                  <c:v>43822</c:v>
                </c:pt>
                <c:pt idx="134">
                  <c:v>43819</c:v>
                </c:pt>
                <c:pt idx="135">
                  <c:v>43818</c:v>
                </c:pt>
                <c:pt idx="136">
                  <c:v>43817</c:v>
                </c:pt>
                <c:pt idx="137">
                  <c:v>43816</c:v>
                </c:pt>
                <c:pt idx="138">
                  <c:v>43815</c:v>
                </c:pt>
                <c:pt idx="139">
                  <c:v>43812</c:v>
                </c:pt>
                <c:pt idx="140">
                  <c:v>43811</c:v>
                </c:pt>
                <c:pt idx="141">
                  <c:v>43810</c:v>
                </c:pt>
                <c:pt idx="142">
                  <c:v>43809</c:v>
                </c:pt>
                <c:pt idx="143">
                  <c:v>43808</c:v>
                </c:pt>
                <c:pt idx="144">
                  <c:v>43805</c:v>
                </c:pt>
                <c:pt idx="145">
                  <c:v>43804</c:v>
                </c:pt>
                <c:pt idx="146">
                  <c:v>43803</c:v>
                </c:pt>
                <c:pt idx="147">
                  <c:v>43802</c:v>
                </c:pt>
                <c:pt idx="148">
                  <c:v>43801</c:v>
                </c:pt>
                <c:pt idx="149">
                  <c:v>43798</c:v>
                </c:pt>
                <c:pt idx="150">
                  <c:v>43797</c:v>
                </c:pt>
                <c:pt idx="151">
                  <c:v>43796</c:v>
                </c:pt>
                <c:pt idx="152">
                  <c:v>43795</c:v>
                </c:pt>
                <c:pt idx="153">
                  <c:v>43794</c:v>
                </c:pt>
                <c:pt idx="154">
                  <c:v>43791</c:v>
                </c:pt>
                <c:pt idx="155">
                  <c:v>43790</c:v>
                </c:pt>
                <c:pt idx="156">
                  <c:v>43789</c:v>
                </c:pt>
                <c:pt idx="157">
                  <c:v>43788</c:v>
                </c:pt>
                <c:pt idx="158">
                  <c:v>43787</c:v>
                </c:pt>
                <c:pt idx="159">
                  <c:v>43784</c:v>
                </c:pt>
                <c:pt idx="160">
                  <c:v>43783</c:v>
                </c:pt>
                <c:pt idx="161">
                  <c:v>43782</c:v>
                </c:pt>
                <c:pt idx="162">
                  <c:v>43781</c:v>
                </c:pt>
                <c:pt idx="163">
                  <c:v>43780</c:v>
                </c:pt>
                <c:pt idx="164">
                  <c:v>43777</c:v>
                </c:pt>
                <c:pt idx="165">
                  <c:v>43776</c:v>
                </c:pt>
                <c:pt idx="166">
                  <c:v>43775</c:v>
                </c:pt>
                <c:pt idx="167">
                  <c:v>43774</c:v>
                </c:pt>
                <c:pt idx="168">
                  <c:v>43773</c:v>
                </c:pt>
                <c:pt idx="169">
                  <c:v>43770</c:v>
                </c:pt>
                <c:pt idx="170">
                  <c:v>43769</c:v>
                </c:pt>
                <c:pt idx="171">
                  <c:v>43768</c:v>
                </c:pt>
                <c:pt idx="172">
                  <c:v>43767</c:v>
                </c:pt>
                <c:pt idx="173">
                  <c:v>43766</c:v>
                </c:pt>
                <c:pt idx="174">
                  <c:v>43763</c:v>
                </c:pt>
                <c:pt idx="175">
                  <c:v>43762</c:v>
                </c:pt>
                <c:pt idx="176">
                  <c:v>43761</c:v>
                </c:pt>
                <c:pt idx="177">
                  <c:v>43760</c:v>
                </c:pt>
                <c:pt idx="178">
                  <c:v>43759</c:v>
                </c:pt>
                <c:pt idx="179">
                  <c:v>43756</c:v>
                </c:pt>
                <c:pt idx="180">
                  <c:v>43755</c:v>
                </c:pt>
                <c:pt idx="181">
                  <c:v>43754</c:v>
                </c:pt>
                <c:pt idx="182">
                  <c:v>43753</c:v>
                </c:pt>
                <c:pt idx="183">
                  <c:v>43752</c:v>
                </c:pt>
                <c:pt idx="184">
                  <c:v>43749</c:v>
                </c:pt>
                <c:pt idx="185">
                  <c:v>43748</c:v>
                </c:pt>
                <c:pt idx="186">
                  <c:v>43747</c:v>
                </c:pt>
                <c:pt idx="187">
                  <c:v>43746</c:v>
                </c:pt>
                <c:pt idx="188">
                  <c:v>43745</c:v>
                </c:pt>
                <c:pt idx="189">
                  <c:v>43742</c:v>
                </c:pt>
                <c:pt idx="190">
                  <c:v>43741</c:v>
                </c:pt>
                <c:pt idx="191">
                  <c:v>43740</c:v>
                </c:pt>
                <c:pt idx="192">
                  <c:v>43739</c:v>
                </c:pt>
                <c:pt idx="193">
                  <c:v>43738</c:v>
                </c:pt>
                <c:pt idx="194">
                  <c:v>43735</c:v>
                </c:pt>
                <c:pt idx="195">
                  <c:v>43734</c:v>
                </c:pt>
                <c:pt idx="196">
                  <c:v>43733</c:v>
                </c:pt>
                <c:pt idx="197">
                  <c:v>43732</c:v>
                </c:pt>
                <c:pt idx="198">
                  <c:v>43731</c:v>
                </c:pt>
                <c:pt idx="199">
                  <c:v>43728</c:v>
                </c:pt>
                <c:pt idx="200">
                  <c:v>43727</c:v>
                </c:pt>
                <c:pt idx="201">
                  <c:v>43726</c:v>
                </c:pt>
                <c:pt idx="202">
                  <c:v>43725</c:v>
                </c:pt>
                <c:pt idx="203">
                  <c:v>43724</c:v>
                </c:pt>
                <c:pt idx="204">
                  <c:v>43721</c:v>
                </c:pt>
                <c:pt idx="205">
                  <c:v>43720</c:v>
                </c:pt>
                <c:pt idx="206">
                  <c:v>43719</c:v>
                </c:pt>
                <c:pt idx="207">
                  <c:v>43718</c:v>
                </c:pt>
                <c:pt idx="208">
                  <c:v>43717</c:v>
                </c:pt>
                <c:pt idx="209">
                  <c:v>43714</c:v>
                </c:pt>
                <c:pt idx="210">
                  <c:v>43713</c:v>
                </c:pt>
                <c:pt idx="211">
                  <c:v>43712</c:v>
                </c:pt>
                <c:pt idx="212">
                  <c:v>43711</c:v>
                </c:pt>
                <c:pt idx="213">
                  <c:v>43710</c:v>
                </c:pt>
                <c:pt idx="214">
                  <c:v>43707</c:v>
                </c:pt>
                <c:pt idx="215">
                  <c:v>43706</c:v>
                </c:pt>
                <c:pt idx="216">
                  <c:v>43705</c:v>
                </c:pt>
                <c:pt idx="217">
                  <c:v>43704</c:v>
                </c:pt>
                <c:pt idx="218">
                  <c:v>43700</c:v>
                </c:pt>
                <c:pt idx="219">
                  <c:v>43699</c:v>
                </c:pt>
                <c:pt idx="220">
                  <c:v>43698</c:v>
                </c:pt>
                <c:pt idx="221">
                  <c:v>43697</c:v>
                </c:pt>
                <c:pt idx="222">
                  <c:v>43696</c:v>
                </c:pt>
                <c:pt idx="223">
                  <c:v>43693</c:v>
                </c:pt>
                <c:pt idx="224">
                  <c:v>43692</c:v>
                </c:pt>
                <c:pt idx="225">
                  <c:v>43691</c:v>
                </c:pt>
                <c:pt idx="226">
                  <c:v>43690</c:v>
                </c:pt>
                <c:pt idx="227">
                  <c:v>43689</c:v>
                </c:pt>
                <c:pt idx="228">
                  <c:v>43686</c:v>
                </c:pt>
                <c:pt idx="229">
                  <c:v>43685</c:v>
                </c:pt>
                <c:pt idx="230">
                  <c:v>43684</c:v>
                </c:pt>
                <c:pt idx="231">
                  <c:v>43683</c:v>
                </c:pt>
                <c:pt idx="232">
                  <c:v>43682</c:v>
                </c:pt>
                <c:pt idx="233">
                  <c:v>43679</c:v>
                </c:pt>
                <c:pt idx="234">
                  <c:v>43678</c:v>
                </c:pt>
                <c:pt idx="235">
                  <c:v>43677</c:v>
                </c:pt>
                <c:pt idx="236">
                  <c:v>43676</c:v>
                </c:pt>
                <c:pt idx="237">
                  <c:v>43675</c:v>
                </c:pt>
                <c:pt idx="238">
                  <c:v>43672</c:v>
                </c:pt>
                <c:pt idx="239">
                  <c:v>43671</c:v>
                </c:pt>
                <c:pt idx="240">
                  <c:v>43670</c:v>
                </c:pt>
                <c:pt idx="241">
                  <c:v>43669</c:v>
                </c:pt>
                <c:pt idx="242">
                  <c:v>43668</c:v>
                </c:pt>
                <c:pt idx="243">
                  <c:v>43665</c:v>
                </c:pt>
                <c:pt idx="244">
                  <c:v>43664</c:v>
                </c:pt>
                <c:pt idx="245">
                  <c:v>43663</c:v>
                </c:pt>
                <c:pt idx="246">
                  <c:v>43662</c:v>
                </c:pt>
                <c:pt idx="247">
                  <c:v>43661</c:v>
                </c:pt>
                <c:pt idx="248">
                  <c:v>43658</c:v>
                </c:pt>
                <c:pt idx="249">
                  <c:v>43657</c:v>
                </c:pt>
              </c:numCache>
            </c:numRef>
          </c:cat>
          <c:val>
            <c:numRef>
              <c:f>'directH (tkr)'!$F$45:$IU$45</c:f>
              <c:numCache>
                <c:formatCode>0</c:formatCode>
                <c:ptCount val="250"/>
                <c:pt idx="0">
                  <c:v>16.95599999999996</c:v>
                </c:pt>
                <c:pt idx="1">
                  <c:v>16.403999999999996</c:v>
                </c:pt>
                <c:pt idx="2">
                  <c:v>13.185000000000002</c:v>
                </c:pt>
                <c:pt idx="3">
                  <c:v>10.989999999999952</c:v>
                </c:pt>
                <c:pt idx="4">
                  <c:v>5.882000000000005</c:v>
                </c:pt>
                <c:pt idx="5">
                  <c:v>3.7390000000000327</c:v>
                </c:pt>
                <c:pt idx="6">
                  <c:v>0.67399999999997817</c:v>
                </c:pt>
                <c:pt idx="7">
                  <c:v>-1.3940000000000055</c:v>
                </c:pt>
                <c:pt idx="8">
                  <c:v>-1.0860000000000127</c:v>
                </c:pt>
                <c:pt idx="9">
                  <c:v>-7.2620000000000005</c:v>
                </c:pt>
                <c:pt idx="10">
                  <c:v>-0.79099999999999682</c:v>
                </c:pt>
                <c:pt idx="11">
                  <c:v>4.88900000000001</c:v>
                </c:pt>
                <c:pt idx="12">
                  <c:v>27.548000000000002</c:v>
                </c:pt>
                <c:pt idx="13">
                  <c:v>43.297000000000025</c:v>
                </c:pt>
                <c:pt idx="14">
                  <c:v>35.617999999999995</c:v>
                </c:pt>
                <c:pt idx="15">
                  <c:v>38.744000000000028</c:v>
                </c:pt>
                <c:pt idx="16">
                  <c:v>35.22199999999998</c:v>
                </c:pt>
                <c:pt idx="17">
                  <c:v>42.509000000000015</c:v>
                </c:pt>
                <c:pt idx="18">
                  <c:v>66.774999999999977</c:v>
                </c:pt>
                <c:pt idx="19">
                  <c:v>96.742000000000019</c:v>
                </c:pt>
                <c:pt idx="20">
                  <c:v>97.321999999999974</c:v>
                </c:pt>
                <c:pt idx="21">
                  <c:v>56.949999999999989</c:v>
                </c:pt>
                <c:pt idx="22">
                  <c:v>46.281000000000006</c:v>
                </c:pt>
                <c:pt idx="23">
                  <c:v>27.52800000000002</c:v>
                </c:pt>
                <c:pt idx="24">
                  <c:v>27.212999999999965</c:v>
                </c:pt>
                <c:pt idx="25">
                  <c:v>28.201000000000022</c:v>
                </c:pt>
                <c:pt idx="26">
                  <c:v>39.746000000000038</c:v>
                </c:pt>
                <c:pt idx="27">
                  <c:v>32.982000000000028</c:v>
                </c:pt>
                <c:pt idx="28">
                  <c:v>16.798000000000002</c:v>
                </c:pt>
                <c:pt idx="29">
                  <c:v>-6.8739999999999668</c:v>
                </c:pt>
                <c:pt idx="30">
                  <c:v>-5.2799999999999727</c:v>
                </c:pt>
                <c:pt idx="31">
                  <c:v>-3.3700000000000045</c:v>
                </c:pt>
                <c:pt idx="32">
                  <c:v>-6.632000000000005</c:v>
                </c:pt>
                <c:pt idx="33">
                  <c:v>-19.228999999999985</c:v>
                </c:pt>
                <c:pt idx="34">
                  <c:v>-40.09899999999999</c:v>
                </c:pt>
                <c:pt idx="35">
                  <c:v>-49.286000000000001</c:v>
                </c:pt>
                <c:pt idx="36">
                  <c:v>-48.742000000000019</c:v>
                </c:pt>
                <c:pt idx="37">
                  <c:v>-34.222999999999956</c:v>
                </c:pt>
                <c:pt idx="38">
                  <c:v>-34.092999999999961</c:v>
                </c:pt>
                <c:pt idx="39">
                  <c:v>-35.763999999999953</c:v>
                </c:pt>
                <c:pt idx="40">
                  <c:v>-51.02600000000001</c:v>
                </c:pt>
                <c:pt idx="41">
                  <c:v>-48.883000000000038</c:v>
                </c:pt>
                <c:pt idx="42">
                  <c:v>-61.968999999999994</c:v>
                </c:pt>
                <c:pt idx="43">
                  <c:v>-65.079999999999984</c:v>
                </c:pt>
                <c:pt idx="44">
                  <c:v>-69.302000000000021</c:v>
                </c:pt>
                <c:pt idx="45">
                  <c:v>-31.95799999999997</c:v>
                </c:pt>
                <c:pt idx="46">
                  <c:v>-27.021999999999991</c:v>
                </c:pt>
                <c:pt idx="47">
                  <c:v>-12.439000000000021</c:v>
                </c:pt>
                <c:pt idx="48">
                  <c:v>-0.57599999999996498</c:v>
                </c:pt>
                <c:pt idx="49">
                  <c:v>-17.574000000000012</c:v>
                </c:pt>
                <c:pt idx="50">
                  <c:v>-26.153999999999996</c:v>
                </c:pt>
                <c:pt idx="51">
                  <c:v>-50.090000000000032</c:v>
                </c:pt>
                <c:pt idx="52">
                  <c:v>-43.473000000000013</c:v>
                </c:pt>
                <c:pt idx="53">
                  <c:v>-30.079000000000008</c:v>
                </c:pt>
                <c:pt idx="54">
                  <c:v>-2.535000000000025</c:v>
                </c:pt>
                <c:pt idx="55">
                  <c:v>15.690999999999974</c:v>
                </c:pt>
                <c:pt idx="56">
                  <c:v>41.716000000000008</c:v>
                </c:pt>
                <c:pt idx="57">
                  <c:v>60.527999999999963</c:v>
                </c:pt>
                <c:pt idx="58">
                  <c:v>5.8319999999999936</c:v>
                </c:pt>
                <c:pt idx="59">
                  <c:v>-19.637000000000057</c:v>
                </c:pt>
                <c:pt idx="60">
                  <c:v>-36.259999999999991</c:v>
                </c:pt>
                <c:pt idx="61">
                  <c:v>-49.916000000000054</c:v>
                </c:pt>
                <c:pt idx="62">
                  <c:v>-34.447000000000003</c:v>
                </c:pt>
                <c:pt idx="63">
                  <c:v>-28.091000000000008</c:v>
                </c:pt>
                <c:pt idx="64">
                  <c:v>-22.885999999999967</c:v>
                </c:pt>
                <c:pt idx="65">
                  <c:v>-14.751999999999953</c:v>
                </c:pt>
                <c:pt idx="66">
                  <c:v>-14.40199999999993</c:v>
                </c:pt>
                <c:pt idx="67">
                  <c:v>-7.8269999999999982</c:v>
                </c:pt>
                <c:pt idx="68">
                  <c:v>-7.5179999999999723</c:v>
                </c:pt>
                <c:pt idx="69">
                  <c:v>0.23699999999996635</c:v>
                </c:pt>
                <c:pt idx="70">
                  <c:v>-35.870999999999981</c:v>
                </c:pt>
                <c:pt idx="71">
                  <c:v>-33.875</c:v>
                </c:pt>
                <c:pt idx="72">
                  <c:v>-4.5079999999999245</c:v>
                </c:pt>
                <c:pt idx="73">
                  <c:v>-54.920999999999935</c:v>
                </c:pt>
                <c:pt idx="74">
                  <c:v>-63.095000000000027</c:v>
                </c:pt>
                <c:pt idx="75">
                  <c:v>-18.250999999999976</c:v>
                </c:pt>
                <c:pt idx="76">
                  <c:v>-22.284999999999968</c:v>
                </c:pt>
                <c:pt idx="77">
                  <c:v>0.35500000000001819</c:v>
                </c:pt>
                <c:pt idx="78">
                  <c:v>31.007999999999981</c:v>
                </c:pt>
                <c:pt idx="79">
                  <c:v>63.942000000000007</c:v>
                </c:pt>
                <c:pt idx="80">
                  <c:v>84.21999999999997</c:v>
                </c:pt>
                <c:pt idx="81">
                  <c:v>71.56899999999996</c:v>
                </c:pt>
                <c:pt idx="82">
                  <c:v>96.045000000000016</c:v>
                </c:pt>
                <c:pt idx="83">
                  <c:v>101.08800000000002</c:v>
                </c:pt>
                <c:pt idx="84">
                  <c:v>111.65599999999998</c:v>
                </c:pt>
                <c:pt idx="85">
                  <c:v>108.12299999999999</c:v>
                </c:pt>
                <c:pt idx="86">
                  <c:v>89.567000000000007</c:v>
                </c:pt>
                <c:pt idx="87">
                  <c:v>94.202000000000027</c:v>
                </c:pt>
                <c:pt idx="88">
                  <c:v>108.32400000000001</c:v>
                </c:pt>
                <c:pt idx="89">
                  <c:v>116.13599999999997</c:v>
                </c:pt>
                <c:pt idx="90">
                  <c:v>122.24000000000001</c:v>
                </c:pt>
                <c:pt idx="91">
                  <c:v>125.57600000000002</c:v>
                </c:pt>
                <c:pt idx="92">
                  <c:v>130.34400000000002</c:v>
                </c:pt>
                <c:pt idx="93">
                  <c:v>130.69599999999997</c:v>
                </c:pt>
                <c:pt idx="94">
                  <c:v>126.49599999999998</c:v>
                </c:pt>
                <c:pt idx="95">
                  <c:v>127.15100000000001</c:v>
                </c:pt>
                <c:pt idx="96">
                  <c:v>126.97699999999998</c:v>
                </c:pt>
                <c:pt idx="97">
                  <c:v>127.809</c:v>
                </c:pt>
                <c:pt idx="98">
                  <c:v>127.49000000000001</c:v>
                </c:pt>
                <c:pt idx="99">
                  <c:v>125.87099999999998</c:v>
                </c:pt>
                <c:pt idx="100">
                  <c:v>126.67700000000002</c:v>
                </c:pt>
                <c:pt idx="101">
                  <c:v>127.41299999999998</c:v>
                </c:pt>
                <c:pt idx="102">
                  <c:v>126.083</c:v>
                </c:pt>
                <c:pt idx="103">
                  <c:v>124.99800000000002</c:v>
                </c:pt>
                <c:pt idx="104">
                  <c:v>121.69700000000003</c:v>
                </c:pt>
                <c:pt idx="105">
                  <c:v>122.11500000000001</c:v>
                </c:pt>
                <c:pt idx="106">
                  <c:v>118.054</c:v>
                </c:pt>
                <c:pt idx="107">
                  <c:v>120.262</c:v>
                </c:pt>
                <c:pt idx="108">
                  <c:v>118.99999999999997</c:v>
                </c:pt>
                <c:pt idx="109">
                  <c:v>116.99700000000001</c:v>
                </c:pt>
                <c:pt idx="110">
                  <c:v>116.04700000000003</c:v>
                </c:pt>
                <c:pt idx="111">
                  <c:v>118.43</c:v>
                </c:pt>
                <c:pt idx="112">
                  <c:v>121.779</c:v>
                </c:pt>
                <c:pt idx="113">
                  <c:v>121.60699999999997</c:v>
                </c:pt>
                <c:pt idx="114">
                  <c:v>120.07099999999997</c:v>
                </c:pt>
                <c:pt idx="115">
                  <c:v>121.214</c:v>
                </c:pt>
                <c:pt idx="116">
                  <c:v>120.05500000000004</c:v>
                </c:pt>
                <c:pt idx="117">
                  <c:v>117.62300000000002</c:v>
                </c:pt>
                <c:pt idx="118">
                  <c:v>114.25199999999998</c:v>
                </c:pt>
                <c:pt idx="119">
                  <c:v>108.72000000000003</c:v>
                </c:pt>
                <c:pt idx="120">
                  <c:v>106.29499999999999</c:v>
                </c:pt>
                <c:pt idx="121">
                  <c:v>105.55799999999999</c:v>
                </c:pt>
                <c:pt idx="122">
                  <c:v>107.19000000000003</c:v>
                </c:pt>
                <c:pt idx="123">
                  <c:v>104.53900000000002</c:v>
                </c:pt>
                <c:pt idx="124">
                  <c:v>102.35999999999999</c:v>
                </c:pt>
                <c:pt idx="125">
                  <c:v>107.58800000000002</c:v>
                </c:pt>
                <c:pt idx="126">
                  <c:v>107.98100000000002</c:v>
                </c:pt>
                <c:pt idx="127">
                  <c:v>108.07500000000002</c:v>
                </c:pt>
                <c:pt idx="128">
                  <c:v>107.07299999999998</c:v>
                </c:pt>
                <c:pt idx="129">
                  <c:v>104.11500000000001</c:v>
                </c:pt>
                <c:pt idx="130">
                  <c:v>104.40699999999998</c:v>
                </c:pt>
                <c:pt idx="131">
                  <c:v>105.58899999999997</c:v>
                </c:pt>
                <c:pt idx="132">
                  <c:v>105.22799999999998</c:v>
                </c:pt>
                <c:pt idx="133">
                  <c:v>103.65899999999999</c:v>
                </c:pt>
                <c:pt idx="134">
                  <c:v>104.90899999999999</c:v>
                </c:pt>
                <c:pt idx="135">
                  <c:v>103.78899999999999</c:v>
                </c:pt>
                <c:pt idx="136">
                  <c:v>102.405</c:v>
                </c:pt>
                <c:pt idx="137">
                  <c:v>104.67500000000001</c:v>
                </c:pt>
                <c:pt idx="138">
                  <c:v>103.654</c:v>
                </c:pt>
                <c:pt idx="139">
                  <c:v>105.44800000000001</c:v>
                </c:pt>
                <c:pt idx="140">
                  <c:v>100.25899999999999</c:v>
                </c:pt>
                <c:pt idx="141">
                  <c:v>104.399</c:v>
                </c:pt>
                <c:pt idx="142">
                  <c:v>102.98500000000001</c:v>
                </c:pt>
                <c:pt idx="143">
                  <c:v>103.93599999999998</c:v>
                </c:pt>
                <c:pt idx="144">
                  <c:v>98.202000000000027</c:v>
                </c:pt>
                <c:pt idx="145">
                  <c:v>98.801000000000016</c:v>
                </c:pt>
                <c:pt idx="146">
                  <c:v>97.361999999999995</c:v>
                </c:pt>
                <c:pt idx="147">
                  <c:v>101.809</c:v>
                </c:pt>
                <c:pt idx="148">
                  <c:v>101.07800000000003</c:v>
                </c:pt>
                <c:pt idx="149">
                  <c:v>104.80200000000002</c:v>
                </c:pt>
                <c:pt idx="150">
                  <c:v>105.00899999999999</c:v>
                </c:pt>
                <c:pt idx="151">
                  <c:v>106.71800000000002</c:v>
                </c:pt>
                <c:pt idx="152">
                  <c:v>109.34900000000002</c:v>
                </c:pt>
                <c:pt idx="153">
                  <c:v>106.58300000000003</c:v>
                </c:pt>
                <c:pt idx="154">
                  <c:v>104.999</c:v>
                </c:pt>
                <c:pt idx="155">
                  <c:v>103.03899999999999</c:v>
                </c:pt>
                <c:pt idx="156">
                  <c:v>105.31600000000003</c:v>
                </c:pt>
                <c:pt idx="157">
                  <c:v>108.72499999999999</c:v>
                </c:pt>
                <c:pt idx="158">
                  <c:v>110.46200000000002</c:v>
                </c:pt>
                <c:pt idx="159">
                  <c:v>110.36700000000002</c:v>
                </c:pt>
                <c:pt idx="160">
                  <c:v>111.40200000000002</c:v>
                </c:pt>
                <c:pt idx="161">
                  <c:v>110.10100000000003</c:v>
                </c:pt>
                <c:pt idx="162">
                  <c:v>111.56</c:v>
                </c:pt>
                <c:pt idx="163">
                  <c:v>110.76100000000002</c:v>
                </c:pt>
                <c:pt idx="164">
                  <c:v>116.30400000000003</c:v>
                </c:pt>
                <c:pt idx="165">
                  <c:v>118.68899999999999</c:v>
                </c:pt>
                <c:pt idx="166">
                  <c:v>122.00699999999998</c:v>
                </c:pt>
                <c:pt idx="167">
                  <c:v>121.904</c:v>
                </c:pt>
                <c:pt idx="168">
                  <c:v>124.15499999999997</c:v>
                </c:pt>
                <c:pt idx="169">
                  <c:v>121.81299999999999</c:v>
                </c:pt>
                <c:pt idx="170">
                  <c:v>119.13599999999997</c:v>
                </c:pt>
                <c:pt idx="171">
                  <c:v>118.05699999999999</c:v>
                </c:pt>
                <c:pt idx="172">
                  <c:v>127.93600000000004</c:v>
                </c:pt>
                <c:pt idx="173">
                  <c:v>128.10400000000001</c:v>
                </c:pt>
                <c:pt idx="174">
                  <c:v>131.34399999999999</c:v>
                </c:pt>
                <c:pt idx="175">
                  <c:v>133.476</c:v>
                </c:pt>
                <c:pt idx="176">
                  <c:v>133.31300000000002</c:v>
                </c:pt>
                <c:pt idx="177">
                  <c:v>131.077</c:v>
                </c:pt>
                <c:pt idx="178">
                  <c:v>125.41400000000002</c:v>
                </c:pt>
                <c:pt idx="179">
                  <c:v>125.05699999999999</c:v>
                </c:pt>
                <c:pt idx="180">
                  <c:v>126.15200000000002</c:v>
                </c:pt>
                <c:pt idx="181">
                  <c:v>119.10400000000001</c:v>
                </c:pt>
                <c:pt idx="182">
                  <c:v>118.91200000000001</c:v>
                </c:pt>
                <c:pt idx="183">
                  <c:v>119.434</c:v>
                </c:pt>
                <c:pt idx="184">
                  <c:v>117.59399999999999</c:v>
                </c:pt>
                <c:pt idx="185">
                  <c:v>118.17200000000003</c:v>
                </c:pt>
                <c:pt idx="186">
                  <c:v>119.02300000000002</c:v>
                </c:pt>
                <c:pt idx="187">
                  <c:v>122.44399999999996</c:v>
                </c:pt>
                <c:pt idx="188">
                  <c:v>121.50700000000001</c:v>
                </c:pt>
                <c:pt idx="189">
                  <c:v>121.76599999999999</c:v>
                </c:pt>
                <c:pt idx="190">
                  <c:v>123.29200000000003</c:v>
                </c:pt>
                <c:pt idx="191">
                  <c:v>121.40899999999999</c:v>
                </c:pt>
                <c:pt idx="192">
                  <c:v>127.23199999999997</c:v>
                </c:pt>
                <c:pt idx="193">
                  <c:v>124.92099999999999</c:v>
                </c:pt>
                <c:pt idx="194">
                  <c:v>124.12200000000001</c:v>
                </c:pt>
                <c:pt idx="195">
                  <c:v>124.48600000000002</c:v>
                </c:pt>
                <c:pt idx="196">
                  <c:v>119.17099999999996</c:v>
                </c:pt>
                <c:pt idx="197">
                  <c:v>122.96199999999999</c:v>
                </c:pt>
                <c:pt idx="198">
                  <c:v>118.916</c:v>
                </c:pt>
                <c:pt idx="199">
                  <c:v>114.89500000000004</c:v>
                </c:pt>
                <c:pt idx="200">
                  <c:v>108.65199999999999</c:v>
                </c:pt>
                <c:pt idx="201">
                  <c:v>106.82200000000003</c:v>
                </c:pt>
                <c:pt idx="202">
                  <c:v>107.49700000000001</c:v>
                </c:pt>
                <c:pt idx="203">
                  <c:v>108.47999999999999</c:v>
                </c:pt>
                <c:pt idx="204">
                  <c:v>105.70000000000002</c:v>
                </c:pt>
                <c:pt idx="205">
                  <c:v>113.60900000000001</c:v>
                </c:pt>
                <c:pt idx="206">
                  <c:v>91.848000000000013</c:v>
                </c:pt>
                <c:pt idx="207">
                  <c:v>96.715000000000003</c:v>
                </c:pt>
                <c:pt idx="208">
                  <c:v>102.965</c:v>
                </c:pt>
                <c:pt idx="209">
                  <c:v>106.09400000000002</c:v>
                </c:pt>
                <c:pt idx="210">
                  <c:v>102.12600000000003</c:v>
                </c:pt>
                <c:pt idx="211">
                  <c:v>105.81299999999999</c:v>
                </c:pt>
                <c:pt idx="212">
                  <c:v>108.965</c:v>
                </c:pt>
                <c:pt idx="213">
                  <c:v>107.09</c:v>
                </c:pt>
                <c:pt idx="214">
                  <c:v>109.333</c:v>
                </c:pt>
                <c:pt idx="215">
                  <c:v>109.28300000000002</c:v>
                </c:pt>
                <c:pt idx="216">
                  <c:v>113.089</c:v>
                </c:pt>
                <c:pt idx="217">
                  <c:v>112.14000000000001</c:v>
                </c:pt>
                <c:pt idx="218">
                  <c:v>108.09599999999998</c:v>
                </c:pt>
                <c:pt idx="219">
                  <c:v>109.27100000000002</c:v>
                </c:pt>
                <c:pt idx="220">
                  <c:v>109.22400000000002</c:v>
                </c:pt>
                <c:pt idx="221">
                  <c:v>109.76299999999998</c:v>
                </c:pt>
                <c:pt idx="222">
                  <c:v>107.23999999999998</c:v>
                </c:pt>
                <c:pt idx="223">
                  <c:v>100.124</c:v>
                </c:pt>
                <c:pt idx="224">
                  <c:v>98.87700000000001</c:v>
                </c:pt>
                <c:pt idx="225">
                  <c:v>94.93</c:v>
                </c:pt>
                <c:pt idx="226">
                  <c:v>102.06800000000001</c:v>
                </c:pt>
                <c:pt idx="227">
                  <c:v>94.942000000000007</c:v>
                </c:pt>
                <c:pt idx="228">
                  <c:v>96.085999999999984</c:v>
                </c:pt>
                <c:pt idx="229">
                  <c:v>99.64500000000001</c:v>
                </c:pt>
                <c:pt idx="230">
                  <c:v>100.47500000000002</c:v>
                </c:pt>
                <c:pt idx="231">
                  <c:v>104.43800000000002</c:v>
                </c:pt>
                <c:pt idx="232">
                  <c:v>100.14599999999996</c:v>
                </c:pt>
                <c:pt idx="233">
                  <c:v>95.511000000000024</c:v>
                </c:pt>
                <c:pt idx="234">
                  <c:v>99.242000000000019</c:v>
                </c:pt>
                <c:pt idx="235">
                  <c:v>106.13000000000002</c:v>
                </c:pt>
                <c:pt idx="236">
                  <c:v>103.66299999999998</c:v>
                </c:pt>
                <c:pt idx="237">
                  <c:v>103.47900000000001</c:v>
                </c:pt>
                <c:pt idx="238">
                  <c:v>119.53</c:v>
                </c:pt>
                <c:pt idx="239">
                  <c:v>117.89400000000001</c:v>
                </c:pt>
                <c:pt idx="240">
                  <c:v>117.262</c:v>
                </c:pt>
                <c:pt idx="241">
                  <c:v>109.39099999999999</c:v>
                </c:pt>
                <c:pt idx="242">
                  <c:v>100.19099999999997</c:v>
                </c:pt>
                <c:pt idx="243">
                  <c:v>94.467999999999989</c:v>
                </c:pt>
                <c:pt idx="244">
                  <c:v>93.286999999999978</c:v>
                </c:pt>
                <c:pt idx="245">
                  <c:v>93.489999999999981</c:v>
                </c:pt>
                <c:pt idx="246">
                  <c:v>104.52500000000001</c:v>
                </c:pt>
                <c:pt idx="247">
                  <c:v>110.227</c:v>
                </c:pt>
                <c:pt idx="248">
                  <c:v>108.23800000000003</c:v>
                </c:pt>
                <c:pt idx="249">
                  <c:v>105.66099999999997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4-46B8-A960-484895F5A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(tkr)'!$C$51</c:f>
              <c:strCache>
                <c:ptCount val="1"/>
                <c:pt idx="0">
                  <c:v>VW 3 1/2 PERP nc-30-VW 4 5/8 PERP nc-28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44015</c:v>
                </c:pt>
                <c:pt idx="2">
                  <c:v>44014</c:v>
                </c:pt>
                <c:pt idx="3">
                  <c:v>44013</c:v>
                </c:pt>
                <c:pt idx="4">
                  <c:v>44012</c:v>
                </c:pt>
                <c:pt idx="5">
                  <c:v>44011</c:v>
                </c:pt>
                <c:pt idx="6">
                  <c:v>44008</c:v>
                </c:pt>
                <c:pt idx="7">
                  <c:v>44007</c:v>
                </c:pt>
                <c:pt idx="8">
                  <c:v>44006</c:v>
                </c:pt>
                <c:pt idx="9">
                  <c:v>44005</c:v>
                </c:pt>
                <c:pt idx="10">
                  <c:v>44004</c:v>
                </c:pt>
                <c:pt idx="11">
                  <c:v>44001</c:v>
                </c:pt>
                <c:pt idx="12">
                  <c:v>44000</c:v>
                </c:pt>
                <c:pt idx="13">
                  <c:v>43999</c:v>
                </c:pt>
                <c:pt idx="14">
                  <c:v>43998</c:v>
                </c:pt>
                <c:pt idx="15">
                  <c:v>43997</c:v>
                </c:pt>
                <c:pt idx="16">
                  <c:v>43994</c:v>
                </c:pt>
                <c:pt idx="17">
                  <c:v>43993</c:v>
                </c:pt>
                <c:pt idx="18">
                  <c:v>43992</c:v>
                </c:pt>
                <c:pt idx="19">
                  <c:v>43991</c:v>
                </c:pt>
                <c:pt idx="20">
                  <c:v>43990</c:v>
                </c:pt>
                <c:pt idx="21">
                  <c:v>43987</c:v>
                </c:pt>
                <c:pt idx="22">
                  <c:v>43986</c:v>
                </c:pt>
                <c:pt idx="23">
                  <c:v>43985</c:v>
                </c:pt>
                <c:pt idx="24">
                  <c:v>43984</c:v>
                </c:pt>
                <c:pt idx="25">
                  <c:v>43983</c:v>
                </c:pt>
                <c:pt idx="26">
                  <c:v>43980</c:v>
                </c:pt>
                <c:pt idx="27">
                  <c:v>43979</c:v>
                </c:pt>
                <c:pt idx="28">
                  <c:v>43978</c:v>
                </c:pt>
                <c:pt idx="29">
                  <c:v>43977</c:v>
                </c:pt>
                <c:pt idx="30">
                  <c:v>43973</c:v>
                </c:pt>
                <c:pt idx="31">
                  <c:v>43972</c:v>
                </c:pt>
                <c:pt idx="32">
                  <c:v>43971</c:v>
                </c:pt>
                <c:pt idx="33">
                  <c:v>43970</c:v>
                </c:pt>
                <c:pt idx="34">
                  <c:v>43969</c:v>
                </c:pt>
                <c:pt idx="35">
                  <c:v>43966</c:v>
                </c:pt>
                <c:pt idx="36">
                  <c:v>43965</c:v>
                </c:pt>
                <c:pt idx="37">
                  <c:v>43964</c:v>
                </c:pt>
                <c:pt idx="38">
                  <c:v>43963</c:v>
                </c:pt>
                <c:pt idx="39">
                  <c:v>43962</c:v>
                </c:pt>
                <c:pt idx="40">
                  <c:v>43958</c:v>
                </c:pt>
                <c:pt idx="41">
                  <c:v>43957</c:v>
                </c:pt>
                <c:pt idx="42">
                  <c:v>43956</c:v>
                </c:pt>
                <c:pt idx="43">
                  <c:v>43955</c:v>
                </c:pt>
                <c:pt idx="44">
                  <c:v>43952</c:v>
                </c:pt>
                <c:pt idx="45">
                  <c:v>43951</c:v>
                </c:pt>
                <c:pt idx="46">
                  <c:v>43950</c:v>
                </c:pt>
                <c:pt idx="47">
                  <c:v>43949</c:v>
                </c:pt>
                <c:pt idx="48">
                  <c:v>43948</c:v>
                </c:pt>
                <c:pt idx="49">
                  <c:v>43945</c:v>
                </c:pt>
                <c:pt idx="50">
                  <c:v>43944</c:v>
                </c:pt>
                <c:pt idx="51">
                  <c:v>43943</c:v>
                </c:pt>
                <c:pt idx="52">
                  <c:v>43942</c:v>
                </c:pt>
                <c:pt idx="53">
                  <c:v>43941</c:v>
                </c:pt>
                <c:pt idx="54">
                  <c:v>43938</c:v>
                </c:pt>
                <c:pt idx="55">
                  <c:v>43937</c:v>
                </c:pt>
                <c:pt idx="56">
                  <c:v>43936</c:v>
                </c:pt>
                <c:pt idx="57">
                  <c:v>43935</c:v>
                </c:pt>
                <c:pt idx="58">
                  <c:v>43930</c:v>
                </c:pt>
                <c:pt idx="59">
                  <c:v>43929</c:v>
                </c:pt>
                <c:pt idx="60">
                  <c:v>43928</c:v>
                </c:pt>
                <c:pt idx="61">
                  <c:v>43927</c:v>
                </c:pt>
                <c:pt idx="62">
                  <c:v>43924</c:v>
                </c:pt>
                <c:pt idx="63">
                  <c:v>43923</c:v>
                </c:pt>
                <c:pt idx="64">
                  <c:v>43922</c:v>
                </c:pt>
                <c:pt idx="65">
                  <c:v>43921</c:v>
                </c:pt>
                <c:pt idx="66">
                  <c:v>43920</c:v>
                </c:pt>
                <c:pt idx="67">
                  <c:v>43917</c:v>
                </c:pt>
                <c:pt idx="68">
                  <c:v>43916</c:v>
                </c:pt>
                <c:pt idx="69">
                  <c:v>43915</c:v>
                </c:pt>
                <c:pt idx="70">
                  <c:v>43914</c:v>
                </c:pt>
                <c:pt idx="71">
                  <c:v>43913</c:v>
                </c:pt>
                <c:pt idx="72">
                  <c:v>43910</c:v>
                </c:pt>
                <c:pt idx="73">
                  <c:v>43909</c:v>
                </c:pt>
                <c:pt idx="74">
                  <c:v>43908</c:v>
                </c:pt>
                <c:pt idx="75">
                  <c:v>43907</c:v>
                </c:pt>
                <c:pt idx="76">
                  <c:v>43906</c:v>
                </c:pt>
                <c:pt idx="77">
                  <c:v>43903</c:v>
                </c:pt>
                <c:pt idx="78">
                  <c:v>43902</c:v>
                </c:pt>
                <c:pt idx="79">
                  <c:v>43901</c:v>
                </c:pt>
                <c:pt idx="80">
                  <c:v>43900</c:v>
                </c:pt>
                <c:pt idx="81">
                  <c:v>43899</c:v>
                </c:pt>
                <c:pt idx="82">
                  <c:v>43896</c:v>
                </c:pt>
                <c:pt idx="83">
                  <c:v>43895</c:v>
                </c:pt>
                <c:pt idx="84">
                  <c:v>43894</c:v>
                </c:pt>
                <c:pt idx="85">
                  <c:v>43893</c:v>
                </c:pt>
                <c:pt idx="86">
                  <c:v>43892</c:v>
                </c:pt>
                <c:pt idx="87">
                  <c:v>43889</c:v>
                </c:pt>
                <c:pt idx="88">
                  <c:v>43888</c:v>
                </c:pt>
                <c:pt idx="89">
                  <c:v>43887</c:v>
                </c:pt>
                <c:pt idx="90">
                  <c:v>43886</c:v>
                </c:pt>
                <c:pt idx="91">
                  <c:v>43885</c:v>
                </c:pt>
                <c:pt idx="92">
                  <c:v>43882</c:v>
                </c:pt>
                <c:pt idx="93">
                  <c:v>43881</c:v>
                </c:pt>
                <c:pt idx="94">
                  <c:v>43880</c:v>
                </c:pt>
                <c:pt idx="95">
                  <c:v>43879</c:v>
                </c:pt>
                <c:pt idx="96">
                  <c:v>43878</c:v>
                </c:pt>
                <c:pt idx="97">
                  <c:v>43875</c:v>
                </c:pt>
                <c:pt idx="98">
                  <c:v>43874</c:v>
                </c:pt>
                <c:pt idx="99">
                  <c:v>43873</c:v>
                </c:pt>
                <c:pt idx="100">
                  <c:v>43872</c:v>
                </c:pt>
                <c:pt idx="101">
                  <c:v>43871</c:v>
                </c:pt>
                <c:pt idx="102">
                  <c:v>43868</c:v>
                </c:pt>
                <c:pt idx="103">
                  <c:v>43867</c:v>
                </c:pt>
                <c:pt idx="104">
                  <c:v>43866</c:v>
                </c:pt>
                <c:pt idx="105">
                  <c:v>43865</c:v>
                </c:pt>
                <c:pt idx="106">
                  <c:v>43864</c:v>
                </c:pt>
                <c:pt idx="107">
                  <c:v>43861</c:v>
                </c:pt>
                <c:pt idx="108">
                  <c:v>43860</c:v>
                </c:pt>
                <c:pt idx="109">
                  <c:v>43859</c:v>
                </c:pt>
                <c:pt idx="110">
                  <c:v>43858</c:v>
                </c:pt>
                <c:pt idx="111">
                  <c:v>43857</c:v>
                </c:pt>
                <c:pt idx="112">
                  <c:v>43854</c:v>
                </c:pt>
                <c:pt idx="113">
                  <c:v>43853</c:v>
                </c:pt>
                <c:pt idx="114">
                  <c:v>43852</c:v>
                </c:pt>
                <c:pt idx="115">
                  <c:v>43851</c:v>
                </c:pt>
                <c:pt idx="116">
                  <c:v>43850</c:v>
                </c:pt>
                <c:pt idx="117">
                  <c:v>43847</c:v>
                </c:pt>
                <c:pt idx="118">
                  <c:v>43846</c:v>
                </c:pt>
                <c:pt idx="119">
                  <c:v>43845</c:v>
                </c:pt>
                <c:pt idx="120">
                  <c:v>43844</c:v>
                </c:pt>
                <c:pt idx="121">
                  <c:v>43843</c:v>
                </c:pt>
                <c:pt idx="122">
                  <c:v>43840</c:v>
                </c:pt>
                <c:pt idx="123">
                  <c:v>43839</c:v>
                </c:pt>
                <c:pt idx="124">
                  <c:v>43838</c:v>
                </c:pt>
                <c:pt idx="125">
                  <c:v>43837</c:v>
                </c:pt>
                <c:pt idx="126">
                  <c:v>43836</c:v>
                </c:pt>
                <c:pt idx="127">
                  <c:v>43833</c:v>
                </c:pt>
                <c:pt idx="128">
                  <c:v>43832</c:v>
                </c:pt>
                <c:pt idx="129">
                  <c:v>43830</c:v>
                </c:pt>
                <c:pt idx="130">
                  <c:v>43829</c:v>
                </c:pt>
                <c:pt idx="131">
                  <c:v>43826</c:v>
                </c:pt>
                <c:pt idx="132">
                  <c:v>43823</c:v>
                </c:pt>
                <c:pt idx="133">
                  <c:v>43822</c:v>
                </c:pt>
                <c:pt idx="134">
                  <c:v>43819</c:v>
                </c:pt>
                <c:pt idx="135">
                  <c:v>43818</c:v>
                </c:pt>
                <c:pt idx="136">
                  <c:v>43817</c:v>
                </c:pt>
                <c:pt idx="137">
                  <c:v>43816</c:v>
                </c:pt>
                <c:pt idx="138">
                  <c:v>43815</c:v>
                </c:pt>
                <c:pt idx="139">
                  <c:v>43812</c:v>
                </c:pt>
                <c:pt idx="140">
                  <c:v>43811</c:v>
                </c:pt>
                <c:pt idx="141">
                  <c:v>43810</c:v>
                </c:pt>
                <c:pt idx="142">
                  <c:v>43809</c:v>
                </c:pt>
                <c:pt idx="143">
                  <c:v>43808</c:v>
                </c:pt>
                <c:pt idx="144">
                  <c:v>43805</c:v>
                </c:pt>
                <c:pt idx="145">
                  <c:v>43804</c:v>
                </c:pt>
                <c:pt idx="146">
                  <c:v>43803</c:v>
                </c:pt>
                <c:pt idx="147">
                  <c:v>43802</c:v>
                </c:pt>
                <c:pt idx="148">
                  <c:v>43801</c:v>
                </c:pt>
                <c:pt idx="149">
                  <c:v>43798</c:v>
                </c:pt>
                <c:pt idx="150">
                  <c:v>43797</c:v>
                </c:pt>
                <c:pt idx="151">
                  <c:v>43796</c:v>
                </c:pt>
                <c:pt idx="152">
                  <c:v>43795</c:v>
                </c:pt>
                <c:pt idx="153">
                  <c:v>43794</c:v>
                </c:pt>
                <c:pt idx="154">
                  <c:v>43791</c:v>
                </c:pt>
                <c:pt idx="155">
                  <c:v>43790</c:v>
                </c:pt>
                <c:pt idx="156">
                  <c:v>43789</c:v>
                </c:pt>
                <c:pt idx="157">
                  <c:v>43788</c:v>
                </c:pt>
                <c:pt idx="158">
                  <c:v>43787</c:v>
                </c:pt>
                <c:pt idx="159">
                  <c:v>43784</c:v>
                </c:pt>
                <c:pt idx="160">
                  <c:v>43783</c:v>
                </c:pt>
                <c:pt idx="161">
                  <c:v>43782</c:v>
                </c:pt>
                <c:pt idx="162">
                  <c:v>43781</c:v>
                </c:pt>
                <c:pt idx="163">
                  <c:v>43780</c:v>
                </c:pt>
                <c:pt idx="164">
                  <c:v>43777</c:v>
                </c:pt>
                <c:pt idx="165">
                  <c:v>43776</c:v>
                </c:pt>
                <c:pt idx="166">
                  <c:v>43775</c:v>
                </c:pt>
                <c:pt idx="167">
                  <c:v>43774</c:v>
                </c:pt>
                <c:pt idx="168">
                  <c:v>43773</c:v>
                </c:pt>
                <c:pt idx="169">
                  <c:v>43770</c:v>
                </c:pt>
                <c:pt idx="170">
                  <c:v>43769</c:v>
                </c:pt>
                <c:pt idx="171">
                  <c:v>43768</c:v>
                </c:pt>
                <c:pt idx="172">
                  <c:v>43767</c:v>
                </c:pt>
                <c:pt idx="173">
                  <c:v>43766</c:v>
                </c:pt>
                <c:pt idx="174">
                  <c:v>43763</c:v>
                </c:pt>
                <c:pt idx="175">
                  <c:v>43762</c:v>
                </c:pt>
                <c:pt idx="176">
                  <c:v>43761</c:v>
                </c:pt>
                <c:pt idx="177">
                  <c:v>43760</c:v>
                </c:pt>
                <c:pt idx="178">
                  <c:v>43759</c:v>
                </c:pt>
                <c:pt idx="179">
                  <c:v>43756</c:v>
                </c:pt>
                <c:pt idx="180">
                  <c:v>43755</c:v>
                </c:pt>
                <c:pt idx="181">
                  <c:v>43754</c:v>
                </c:pt>
                <c:pt idx="182">
                  <c:v>43753</c:v>
                </c:pt>
                <c:pt idx="183">
                  <c:v>43752</c:v>
                </c:pt>
                <c:pt idx="184">
                  <c:v>43749</c:v>
                </c:pt>
                <c:pt idx="185">
                  <c:v>43748</c:v>
                </c:pt>
                <c:pt idx="186">
                  <c:v>43747</c:v>
                </c:pt>
                <c:pt idx="187">
                  <c:v>43746</c:v>
                </c:pt>
                <c:pt idx="188">
                  <c:v>43745</c:v>
                </c:pt>
                <c:pt idx="189">
                  <c:v>43742</c:v>
                </c:pt>
                <c:pt idx="190">
                  <c:v>43741</c:v>
                </c:pt>
                <c:pt idx="191">
                  <c:v>43740</c:v>
                </c:pt>
                <c:pt idx="192">
                  <c:v>43739</c:v>
                </c:pt>
                <c:pt idx="193">
                  <c:v>43738</c:v>
                </c:pt>
                <c:pt idx="194">
                  <c:v>43735</c:v>
                </c:pt>
                <c:pt idx="195">
                  <c:v>43734</c:v>
                </c:pt>
                <c:pt idx="196">
                  <c:v>43733</c:v>
                </c:pt>
                <c:pt idx="197">
                  <c:v>43732</c:v>
                </c:pt>
                <c:pt idx="198">
                  <c:v>43731</c:v>
                </c:pt>
                <c:pt idx="199">
                  <c:v>43728</c:v>
                </c:pt>
                <c:pt idx="200">
                  <c:v>43727</c:v>
                </c:pt>
                <c:pt idx="201">
                  <c:v>43726</c:v>
                </c:pt>
                <c:pt idx="202">
                  <c:v>43725</c:v>
                </c:pt>
                <c:pt idx="203">
                  <c:v>43724</c:v>
                </c:pt>
                <c:pt idx="204">
                  <c:v>43721</c:v>
                </c:pt>
                <c:pt idx="205">
                  <c:v>43720</c:v>
                </c:pt>
                <c:pt idx="206">
                  <c:v>43719</c:v>
                </c:pt>
                <c:pt idx="207">
                  <c:v>43718</c:v>
                </c:pt>
                <c:pt idx="208">
                  <c:v>43717</c:v>
                </c:pt>
                <c:pt idx="209">
                  <c:v>43714</c:v>
                </c:pt>
                <c:pt idx="210">
                  <c:v>43713</c:v>
                </c:pt>
                <c:pt idx="211">
                  <c:v>43712</c:v>
                </c:pt>
                <c:pt idx="212">
                  <c:v>43711</c:v>
                </c:pt>
                <c:pt idx="213">
                  <c:v>43710</c:v>
                </c:pt>
                <c:pt idx="214">
                  <c:v>43707</c:v>
                </c:pt>
                <c:pt idx="215">
                  <c:v>43706</c:v>
                </c:pt>
                <c:pt idx="216">
                  <c:v>43705</c:v>
                </c:pt>
                <c:pt idx="217">
                  <c:v>43704</c:v>
                </c:pt>
                <c:pt idx="218">
                  <c:v>43700</c:v>
                </c:pt>
                <c:pt idx="219">
                  <c:v>43699</c:v>
                </c:pt>
                <c:pt idx="220">
                  <c:v>43698</c:v>
                </c:pt>
                <c:pt idx="221">
                  <c:v>43697</c:v>
                </c:pt>
                <c:pt idx="222">
                  <c:v>43696</c:v>
                </c:pt>
                <c:pt idx="223">
                  <c:v>43693</c:v>
                </c:pt>
                <c:pt idx="224">
                  <c:v>43692</c:v>
                </c:pt>
                <c:pt idx="225">
                  <c:v>43691</c:v>
                </c:pt>
                <c:pt idx="226">
                  <c:v>43690</c:v>
                </c:pt>
                <c:pt idx="227">
                  <c:v>43689</c:v>
                </c:pt>
                <c:pt idx="228">
                  <c:v>43686</c:v>
                </c:pt>
                <c:pt idx="229">
                  <c:v>43685</c:v>
                </c:pt>
                <c:pt idx="230">
                  <c:v>43684</c:v>
                </c:pt>
                <c:pt idx="231">
                  <c:v>43683</c:v>
                </c:pt>
                <c:pt idx="232">
                  <c:v>43682</c:v>
                </c:pt>
                <c:pt idx="233">
                  <c:v>43679</c:v>
                </c:pt>
                <c:pt idx="234">
                  <c:v>43678</c:v>
                </c:pt>
                <c:pt idx="235">
                  <c:v>43677</c:v>
                </c:pt>
                <c:pt idx="236">
                  <c:v>43676</c:v>
                </c:pt>
                <c:pt idx="237">
                  <c:v>43675</c:v>
                </c:pt>
                <c:pt idx="238">
                  <c:v>43672</c:v>
                </c:pt>
                <c:pt idx="239">
                  <c:v>43671</c:v>
                </c:pt>
                <c:pt idx="240">
                  <c:v>43670</c:v>
                </c:pt>
                <c:pt idx="241">
                  <c:v>43669</c:v>
                </c:pt>
                <c:pt idx="242">
                  <c:v>43668</c:v>
                </c:pt>
                <c:pt idx="243">
                  <c:v>43665</c:v>
                </c:pt>
                <c:pt idx="244">
                  <c:v>43664</c:v>
                </c:pt>
                <c:pt idx="245">
                  <c:v>43663</c:v>
                </c:pt>
                <c:pt idx="246">
                  <c:v>43662</c:v>
                </c:pt>
                <c:pt idx="247">
                  <c:v>43661</c:v>
                </c:pt>
                <c:pt idx="248">
                  <c:v>43658</c:v>
                </c:pt>
                <c:pt idx="249">
                  <c:v>43657</c:v>
                </c:pt>
              </c:numCache>
            </c:numRef>
          </c:cat>
          <c:val>
            <c:numRef>
              <c:f>'directH (tkr)'!$F$51:$IU$51</c:f>
              <c:numCache>
                <c:formatCode>0</c:formatCode>
                <c:ptCount val="250"/>
                <c:pt idx="0">
                  <c:v>-21.79000000000002</c:v>
                </c:pt>
                <c:pt idx="1">
                  <c:v>-23.697000000000003</c:v>
                </c:pt>
                <c:pt idx="2">
                  <c:v>-24.711999999999989</c:v>
                </c:pt>
                <c:pt idx="3">
                  <c:v>-27.128000000000043</c:v>
                </c:pt>
                <c:pt idx="4">
                  <c:v>-29.831999999999994</c:v>
                </c:pt>
                <c:pt idx="5">
                  <c:v>-31.884999999999991</c:v>
                </c:pt>
                <c:pt idx="6">
                  <c:v>-33.490000000000009</c:v>
                </c:pt>
                <c:pt idx="7">
                  <c:v>-36.37299999999999</c:v>
                </c:pt>
                <c:pt idx="8">
                  <c:v>-36.281000000000006</c:v>
                </c:pt>
                <c:pt idx="9">
                  <c:v>-36.894999999999982</c:v>
                </c:pt>
                <c:pt idx="10">
                  <c:v>-34.11099999999999</c:v>
                </c:pt>
                <c:pt idx="11">
                  <c:v>-29.18199999999996</c:v>
                </c:pt>
                <c:pt idx="12">
                  <c:v>-26.099999999999966</c:v>
                </c:pt>
                <c:pt idx="13">
                  <c:v>-24.786999999999978</c:v>
                </c:pt>
                <c:pt idx="14">
                  <c:v>-25.260999999999967</c:v>
                </c:pt>
                <c:pt idx="15">
                  <c:v>-26.613999999999976</c:v>
                </c:pt>
                <c:pt idx="16">
                  <c:v>-30.16700000000003</c:v>
                </c:pt>
                <c:pt idx="17">
                  <c:v>-23.579000000000008</c:v>
                </c:pt>
                <c:pt idx="18">
                  <c:v>-24.665999999999997</c:v>
                </c:pt>
                <c:pt idx="19">
                  <c:v>-28.745000000000005</c:v>
                </c:pt>
                <c:pt idx="20">
                  <c:v>-30.617999999999995</c:v>
                </c:pt>
                <c:pt idx="21">
                  <c:v>-37.60899999999998</c:v>
                </c:pt>
                <c:pt idx="22">
                  <c:v>-38.025000000000034</c:v>
                </c:pt>
                <c:pt idx="23">
                  <c:v>-42.242000000000019</c:v>
                </c:pt>
                <c:pt idx="24">
                  <c:v>-43.629000000000019</c:v>
                </c:pt>
                <c:pt idx="25">
                  <c:v>-44.079999999999984</c:v>
                </c:pt>
                <c:pt idx="26">
                  <c:v>-41.266999999999996</c:v>
                </c:pt>
                <c:pt idx="27">
                  <c:v>-44.144999999999982</c:v>
                </c:pt>
                <c:pt idx="28">
                  <c:v>-46.552000000000021</c:v>
                </c:pt>
                <c:pt idx="29">
                  <c:v>-49.653999999999996</c:v>
                </c:pt>
                <c:pt idx="30">
                  <c:v>-50.132000000000005</c:v>
                </c:pt>
                <c:pt idx="31">
                  <c:v>-50.000999999999976</c:v>
                </c:pt>
                <c:pt idx="32">
                  <c:v>-51.120999999999981</c:v>
                </c:pt>
                <c:pt idx="33">
                  <c:v>-53.576000000000022</c:v>
                </c:pt>
                <c:pt idx="34">
                  <c:v>-57.757000000000005</c:v>
                </c:pt>
                <c:pt idx="35">
                  <c:v>-60.098000000000013</c:v>
                </c:pt>
                <c:pt idx="36">
                  <c:v>-59.076999999999998</c:v>
                </c:pt>
                <c:pt idx="37">
                  <c:v>-58.690999999999974</c:v>
                </c:pt>
                <c:pt idx="38">
                  <c:v>-58.380999999999972</c:v>
                </c:pt>
                <c:pt idx="39">
                  <c:v>-58.803999999999974</c:v>
                </c:pt>
                <c:pt idx="40">
                  <c:v>-63.387</c:v>
                </c:pt>
                <c:pt idx="41">
                  <c:v>-58.925000000000011</c:v>
                </c:pt>
                <c:pt idx="42">
                  <c:v>-58.887</c:v>
                </c:pt>
                <c:pt idx="43">
                  <c:v>-59.367999999999995</c:v>
                </c:pt>
                <c:pt idx="44">
                  <c:v>-60.102000000000032</c:v>
                </c:pt>
                <c:pt idx="45">
                  <c:v>-52.889999999999986</c:v>
                </c:pt>
                <c:pt idx="46">
                  <c:v>-50.117000000000019</c:v>
                </c:pt>
                <c:pt idx="47">
                  <c:v>-45.473000000000013</c:v>
                </c:pt>
                <c:pt idx="48">
                  <c:v>-42.581999999999994</c:v>
                </c:pt>
                <c:pt idx="49">
                  <c:v>-41.504000000000019</c:v>
                </c:pt>
                <c:pt idx="50">
                  <c:v>-38.95599999999996</c:v>
                </c:pt>
                <c:pt idx="51">
                  <c:v>-47.316000000000031</c:v>
                </c:pt>
                <c:pt idx="52">
                  <c:v>-44.908000000000072</c:v>
                </c:pt>
                <c:pt idx="53">
                  <c:v>-35.874000000000024</c:v>
                </c:pt>
                <c:pt idx="54">
                  <c:v>-25.158999999999992</c:v>
                </c:pt>
                <c:pt idx="55">
                  <c:v>-14.826999999999998</c:v>
                </c:pt>
                <c:pt idx="56">
                  <c:v>-13.442999999999984</c:v>
                </c:pt>
                <c:pt idx="57">
                  <c:v>-14.604000000000042</c:v>
                </c:pt>
                <c:pt idx="58">
                  <c:v>-30.66500000000002</c:v>
                </c:pt>
                <c:pt idx="59">
                  <c:v>-25.199000000000069</c:v>
                </c:pt>
                <c:pt idx="60">
                  <c:v>-34.284999999999968</c:v>
                </c:pt>
                <c:pt idx="61">
                  <c:v>-53.722000000000094</c:v>
                </c:pt>
                <c:pt idx="62">
                  <c:v>-53.69399999999996</c:v>
                </c:pt>
                <c:pt idx="63">
                  <c:v>-47.387000000000057</c:v>
                </c:pt>
                <c:pt idx="64">
                  <c:v>-36.971000000000004</c:v>
                </c:pt>
                <c:pt idx="65">
                  <c:v>-26.389999999999986</c:v>
                </c:pt>
                <c:pt idx="66">
                  <c:v>-3.2129999999999654</c:v>
                </c:pt>
                <c:pt idx="67">
                  <c:v>-8.1399999999999864</c:v>
                </c:pt>
                <c:pt idx="68">
                  <c:v>-14.343000000000018</c:v>
                </c:pt>
                <c:pt idx="69">
                  <c:v>-0.19100000000003092</c:v>
                </c:pt>
                <c:pt idx="70">
                  <c:v>-1.19399999999996</c:v>
                </c:pt>
                <c:pt idx="71">
                  <c:v>7.0790000000000646</c:v>
                </c:pt>
                <c:pt idx="72">
                  <c:v>12.752000000000066</c:v>
                </c:pt>
                <c:pt idx="73">
                  <c:v>5.5769999999999982</c:v>
                </c:pt>
                <c:pt idx="74">
                  <c:v>30.675999999999931</c:v>
                </c:pt>
                <c:pt idx="75">
                  <c:v>14.488999999999919</c:v>
                </c:pt>
                <c:pt idx="76">
                  <c:v>-7.3460000000000036</c:v>
                </c:pt>
                <c:pt idx="77">
                  <c:v>-11.990000000000009</c:v>
                </c:pt>
                <c:pt idx="78">
                  <c:v>-13.427999999999997</c:v>
                </c:pt>
                <c:pt idx="79">
                  <c:v>-3.8140000000000214</c:v>
                </c:pt>
                <c:pt idx="80">
                  <c:v>-1.3400000000000318</c:v>
                </c:pt>
                <c:pt idx="81">
                  <c:v>-1.9220000000000255</c:v>
                </c:pt>
                <c:pt idx="82">
                  <c:v>1.4479999999999791</c:v>
                </c:pt>
                <c:pt idx="83">
                  <c:v>4.2300000000000182</c:v>
                </c:pt>
                <c:pt idx="84">
                  <c:v>6.3569999999999709</c:v>
                </c:pt>
                <c:pt idx="85">
                  <c:v>6.1899999999999977</c:v>
                </c:pt>
                <c:pt idx="86">
                  <c:v>1.2400000000000091</c:v>
                </c:pt>
                <c:pt idx="87">
                  <c:v>2.8800000000000523</c:v>
                </c:pt>
                <c:pt idx="88">
                  <c:v>-1.2350000000000136</c:v>
                </c:pt>
                <c:pt idx="89">
                  <c:v>-0.44800000000003593</c:v>
                </c:pt>
                <c:pt idx="90">
                  <c:v>0.81999999999999318</c:v>
                </c:pt>
                <c:pt idx="91">
                  <c:v>1.9070000000000391</c:v>
                </c:pt>
                <c:pt idx="92">
                  <c:v>0.53300000000001546</c:v>
                </c:pt>
                <c:pt idx="93">
                  <c:v>0.62299999999999045</c:v>
                </c:pt>
                <c:pt idx="94">
                  <c:v>0.20099999999996498</c:v>
                </c:pt>
                <c:pt idx="95">
                  <c:v>0.617999999999995</c:v>
                </c:pt>
                <c:pt idx="96">
                  <c:v>1.0629999999999882</c:v>
                </c:pt>
                <c:pt idx="97">
                  <c:v>2.0489999999999782</c:v>
                </c:pt>
                <c:pt idx="98">
                  <c:v>2.5850000000000364</c:v>
                </c:pt>
                <c:pt idx="99">
                  <c:v>3.3779999999999859</c:v>
                </c:pt>
                <c:pt idx="100">
                  <c:v>2.0320000000000391</c:v>
                </c:pt>
                <c:pt idx="101">
                  <c:v>2.1259999999999764</c:v>
                </c:pt>
                <c:pt idx="102">
                  <c:v>2.1210000000000377</c:v>
                </c:pt>
                <c:pt idx="103">
                  <c:v>2.4110000000000014</c:v>
                </c:pt>
                <c:pt idx="104">
                  <c:v>0.74100000000004229</c:v>
                </c:pt>
                <c:pt idx="105">
                  <c:v>-1.4479999999999791</c:v>
                </c:pt>
                <c:pt idx="106">
                  <c:v>-1.3860000000000241</c:v>
                </c:pt>
                <c:pt idx="107">
                  <c:v>-1.2169999999999845</c:v>
                </c:pt>
                <c:pt idx="108">
                  <c:v>-1.5340000000000487</c:v>
                </c:pt>
                <c:pt idx="109">
                  <c:v>-2.8079999999999927</c:v>
                </c:pt>
                <c:pt idx="110">
                  <c:v>-6.0809999999999604</c:v>
                </c:pt>
                <c:pt idx="111">
                  <c:v>-6.3829999999999814</c:v>
                </c:pt>
                <c:pt idx="112">
                  <c:v>-5.0400000000000205</c:v>
                </c:pt>
                <c:pt idx="113">
                  <c:v>-5.2530000000000427</c:v>
                </c:pt>
                <c:pt idx="114">
                  <c:v>-4.5049999999999955</c:v>
                </c:pt>
                <c:pt idx="115">
                  <c:v>-5.3430000000000177</c:v>
                </c:pt>
                <c:pt idx="116">
                  <c:v>-6.3709999999999809</c:v>
                </c:pt>
                <c:pt idx="117">
                  <c:v>-8.6659999999999968</c:v>
                </c:pt>
                <c:pt idx="118">
                  <c:v>-10.846000000000004</c:v>
                </c:pt>
                <c:pt idx="119">
                  <c:v>-12</c:v>
                </c:pt>
                <c:pt idx="120">
                  <c:v>-12.311000000000035</c:v>
                </c:pt>
                <c:pt idx="121">
                  <c:v>-13.120000000000005</c:v>
                </c:pt>
                <c:pt idx="122">
                  <c:v>-12.84499999999997</c:v>
                </c:pt>
                <c:pt idx="123">
                  <c:v>-13.97399999999999</c:v>
                </c:pt>
                <c:pt idx="124">
                  <c:v>-15.663999999999987</c:v>
                </c:pt>
                <c:pt idx="125">
                  <c:v>-13.656000000000006</c:v>
                </c:pt>
                <c:pt idx="126">
                  <c:v>-13.256999999999948</c:v>
                </c:pt>
                <c:pt idx="127">
                  <c:v>-12.840999999999951</c:v>
                </c:pt>
                <c:pt idx="128">
                  <c:v>-11.687000000000012</c:v>
                </c:pt>
                <c:pt idx="129">
                  <c:v>-12.741999999999962</c:v>
                </c:pt>
                <c:pt idx="130">
                  <c:v>-12.858000000000004</c:v>
                </c:pt>
                <c:pt idx="131">
                  <c:v>-13.751000000000033</c:v>
                </c:pt>
                <c:pt idx="132">
                  <c:v>-14.204000000000008</c:v>
                </c:pt>
                <c:pt idx="133">
                  <c:v>-14.326999999999998</c:v>
                </c:pt>
                <c:pt idx="134">
                  <c:v>-14.271999999999991</c:v>
                </c:pt>
                <c:pt idx="135">
                  <c:v>-14.15300000000002</c:v>
                </c:pt>
                <c:pt idx="136">
                  <c:v>-15.427999999999997</c:v>
                </c:pt>
                <c:pt idx="137">
                  <c:v>-15.740000000000009</c:v>
                </c:pt>
                <c:pt idx="138">
                  <c:v>-16.284999999999968</c:v>
                </c:pt>
                <c:pt idx="139">
                  <c:v>-15.630999999999972</c:v>
                </c:pt>
                <c:pt idx="140">
                  <c:v>-17.098000000000013</c:v>
                </c:pt>
                <c:pt idx="141">
                  <c:v>-15.254999999999995</c:v>
                </c:pt>
                <c:pt idx="142">
                  <c:v>-14.503999999999962</c:v>
                </c:pt>
                <c:pt idx="143">
                  <c:v>-14.241000000000042</c:v>
                </c:pt>
                <c:pt idx="144">
                  <c:v>-17.260999999999967</c:v>
                </c:pt>
                <c:pt idx="145">
                  <c:v>-16.600999999999999</c:v>
                </c:pt>
                <c:pt idx="146">
                  <c:v>-16.637</c:v>
                </c:pt>
                <c:pt idx="147">
                  <c:v>-14.302000000000021</c:v>
                </c:pt>
                <c:pt idx="148">
                  <c:v>-14.25</c:v>
                </c:pt>
                <c:pt idx="149">
                  <c:v>-14.08299999999997</c:v>
                </c:pt>
                <c:pt idx="150">
                  <c:v>-14.216000000000008</c:v>
                </c:pt>
                <c:pt idx="151">
                  <c:v>-13.634999999999991</c:v>
                </c:pt>
                <c:pt idx="152">
                  <c:v>-13.036000000000001</c:v>
                </c:pt>
                <c:pt idx="153">
                  <c:v>-12.757000000000005</c:v>
                </c:pt>
                <c:pt idx="154">
                  <c:v>-12.456999999999994</c:v>
                </c:pt>
                <c:pt idx="155">
                  <c:v>-13.120000000000005</c:v>
                </c:pt>
                <c:pt idx="156">
                  <c:v>-12.932999999999993</c:v>
                </c:pt>
                <c:pt idx="157">
                  <c:v>-11.838000000000022</c:v>
                </c:pt>
                <c:pt idx="158">
                  <c:v>-11.795999999999992</c:v>
                </c:pt>
                <c:pt idx="159">
                  <c:v>-11.890999999999963</c:v>
                </c:pt>
                <c:pt idx="160">
                  <c:v>-12.088999999999999</c:v>
                </c:pt>
                <c:pt idx="161">
                  <c:v>-12.887</c:v>
                </c:pt>
                <c:pt idx="162">
                  <c:v>-12.757999999999981</c:v>
                </c:pt>
                <c:pt idx="163">
                  <c:v>-11.951999999999998</c:v>
                </c:pt>
                <c:pt idx="164">
                  <c:v>-9.8239999999999554</c:v>
                </c:pt>
                <c:pt idx="165">
                  <c:v>-8.7160000000000082</c:v>
                </c:pt>
                <c:pt idx="166">
                  <c:v>-9.18100000000004</c:v>
                </c:pt>
                <c:pt idx="167">
                  <c:v>-8.0020000000000095</c:v>
                </c:pt>
                <c:pt idx="168">
                  <c:v>-6.8389999999999986</c:v>
                </c:pt>
                <c:pt idx="169">
                  <c:v>-10.526999999999987</c:v>
                </c:pt>
                <c:pt idx="170">
                  <c:v>-11.19300000000004</c:v>
                </c:pt>
                <c:pt idx="171">
                  <c:v>-10.980999999999995</c:v>
                </c:pt>
                <c:pt idx="172">
                  <c:v>-8.4879999999999995</c:v>
                </c:pt>
                <c:pt idx="173">
                  <c:v>-8.2589999999999577</c:v>
                </c:pt>
                <c:pt idx="174">
                  <c:v>-8.063000000000045</c:v>
                </c:pt>
                <c:pt idx="175">
                  <c:v>-7.7909999999999968</c:v>
                </c:pt>
                <c:pt idx="176">
                  <c:v>-8.3479999999999563</c:v>
                </c:pt>
                <c:pt idx="177">
                  <c:v>-8.2049999999999841</c:v>
                </c:pt>
                <c:pt idx="178">
                  <c:v>-8.9909999999999854</c:v>
                </c:pt>
                <c:pt idx="179">
                  <c:v>-9.3899999999999864</c:v>
                </c:pt>
                <c:pt idx="180">
                  <c:v>-9.0409999999999968</c:v>
                </c:pt>
                <c:pt idx="181">
                  <c:v>-11.34499999999997</c:v>
                </c:pt>
                <c:pt idx="182">
                  <c:v>-11.793999999999983</c:v>
                </c:pt>
                <c:pt idx="183">
                  <c:v>-11.493999999999971</c:v>
                </c:pt>
                <c:pt idx="184">
                  <c:v>-11.906000000000006</c:v>
                </c:pt>
                <c:pt idx="185">
                  <c:v>-11.896999999999991</c:v>
                </c:pt>
                <c:pt idx="186">
                  <c:v>-10.99799999999999</c:v>
                </c:pt>
                <c:pt idx="187">
                  <c:v>-9.1660000000000537</c:v>
                </c:pt>
                <c:pt idx="188">
                  <c:v>-7.2330000000000041</c:v>
                </c:pt>
                <c:pt idx="189">
                  <c:v>-7.1399999999999864</c:v>
                </c:pt>
                <c:pt idx="190">
                  <c:v>-6.5659999999999741</c:v>
                </c:pt>
                <c:pt idx="191">
                  <c:v>-6.5769999999999982</c:v>
                </c:pt>
                <c:pt idx="192">
                  <c:v>-5.8970000000000482</c:v>
                </c:pt>
                <c:pt idx="193">
                  <c:v>-7.5459999999999923</c:v>
                </c:pt>
                <c:pt idx="194">
                  <c:v>-8.2509999999999764</c:v>
                </c:pt>
                <c:pt idx="195">
                  <c:v>-7.1750000000000114</c:v>
                </c:pt>
                <c:pt idx="196">
                  <c:v>-7.9560000000000173</c:v>
                </c:pt>
                <c:pt idx="197">
                  <c:v>-9.3249999999999886</c:v>
                </c:pt>
                <c:pt idx="198">
                  <c:v>-10.68100000000004</c:v>
                </c:pt>
                <c:pt idx="199">
                  <c:v>-13.107999999999947</c:v>
                </c:pt>
                <c:pt idx="200">
                  <c:v>-14.958000000000027</c:v>
                </c:pt>
                <c:pt idx="201">
                  <c:v>-15.017999999999972</c:v>
                </c:pt>
                <c:pt idx="202">
                  <c:v>-16.20999999999998</c:v>
                </c:pt>
                <c:pt idx="203">
                  <c:v>-17.613</c:v>
                </c:pt>
                <c:pt idx="204">
                  <c:v>-20.092999999999961</c:v>
                </c:pt>
                <c:pt idx="205">
                  <c:v>-20.361999999999966</c:v>
                </c:pt>
                <c:pt idx="206">
                  <c:v>-26.048000000000002</c:v>
                </c:pt>
                <c:pt idx="207">
                  <c:v>-26.86099999999999</c:v>
                </c:pt>
                <c:pt idx="208">
                  <c:v>-27.951000000000022</c:v>
                </c:pt>
                <c:pt idx="209">
                  <c:v>-28.077999999999975</c:v>
                </c:pt>
                <c:pt idx="210">
                  <c:v>-31</c:v>
                </c:pt>
                <c:pt idx="211">
                  <c:v>-31.16900000000004</c:v>
                </c:pt>
                <c:pt idx="212">
                  <c:v>-30.865000000000009</c:v>
                </c:pt>
                <c:pt idx="213">
                  <c:v>-33.742999999999995</c:v>
                </c:pt>
                <c:pt idx="214">
                  <c:v>-33.27800000000002</c:v>
                </c:pt>
                <c:pt idx="215">
                  <c:v>-33.468999999999994</c:v>
                </c:pt>
                <c:pt idx="216">
                  <c:v>-32.752999999999986</c:v>
                </c:pt>
                <c:pt idx="217">
                  <c:v>-33.291999999999973</c:v>
                </c:pt>
                <c:pt idx="218">
                  <c:v>-33.131000000000029</c:v>
                </c:pt>
                <c:pt idx="219">
                  <c:v>-32.466999999999985</c:v>
                </c:pt>
                <c:pt idx="220">
                  <c:v>-31.685000000000002</c:v>
                </c:pt>
                <c:pt idx="221">
                  <c:v>-27.27800000000002</c:v>
                </c:pt>
                <c:pt idx="222">
                  <c:v>-28.043000000000006</c:v>
                </c:pt>
                <c:pt idx="223">
                  <c:v>-29.413999999999987</c:v>
                </c:pt>
                <c:pt idx="224">
                  <c:v>-28.835000000000036</c:v>
                </c:pt>
                <c:pt idx="225">
                  <c:v>-29.204000000000008</c:v>
                </c:pt>
                <c:pt idx="226">
                  <c:v>-28.144999999999982</c:v>
                </c:pt>
                <c:pt idx="227">
                  <c:v>-28.254999999999995</c:v>
                </c:pt>
                <c:pt idx="228">
                  <c:v>-24.862000000000023</c:v>
                </c:pt>
                <c:pt idx="229">
                  <c:v>-18.620000000000005</c:v>
                </c:pt>
                <c:pt idx="230">
                  <c:v>-17.21999999999997</c:v>
                </c:pt>
                <c:pt idx="231">
                  <c:v>-14.314000000000021</c:v>
                </c:pt>
                <c:pt idx="232">
                  <c:v>-12.736000000000047</c:v>
                </c:pt>
                <c:pt idx="233">
                  <c:v>-13.706000000000017</c:v>
                </c:pt>
                <c:pt idx="234">
                  <c:v>-12.286000000000001</c:v>
                </c:pt>
                <c:pt idx="235">
                  <c:v>-10.525999999999954</c:v>
                </c:pt>
                <c:pt idx="236">
                  <c:v>-10.549000000000035</c:v>
                </c:pt>
                <c:pt idx="237">
                  <c:v>-7.5480000000000018</c:v>
                </c:pt>
                <c:pt idx="238">
                  <c:v>-8.1960000000000264</c:v>
                </c:pt>
                <c:pt idx="239">
                  <c:v>-7.2939999999999827</c:v>
                </c:pt>
                <c:pt idx="240">
                  <c:v>-8.2520000000000095</c:v>
                </c:pt>
                <c:pt idx="241">
                  <c:v>-14.372000000000014</c:v>
                </c:pt>
                <c:pt idx="242">
                  <c:v>-13.545000000000016</c:v>
                </c:pt>
                <c:pt idx="243">
                  <c:v>-12.819000000000017</c:v>
                </c:pt>
                <c:pt idx="244">
                  <c:v>-12.637</c:v>
                </c:pt>
                <c:pt idx="245">
                  <c:v>-8.5300000000000296</c:v>
                </c:pt>
                <c:pt idx="246">
                  <c:v>-6.5439999999999827</c:v>
                </c:pt>
                <c:pt idx="247">
                  <c:v>-5.7400000000000091</c:v>
                </c:pt>
                <c:pt idx="248">
                  <c:v>-6.7669999999999959</c:v>
                </c:pt>
                <c:pt idx="249">
                  <c:v>-8.0900000000000318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6-4BD9-9264-206B8606B89C}"/>
            </c:ext>
          </c:extLst>
        </c:ser>
        <c:ser>
          <c:idx val="1"/>
          <c:order val="1"/>
          <c:tx>
            <c:strRef>
              <c:f>'directH (tkr)'!$C$52</c:f>
              <c:strCache>
                <c:ptCount val="1"/>
                <c:pt idx="0">
                  <c:v>VW 3 1/2 PERP nc-30-VW 3 7/8 PERP nc-27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(tkr)'!$F$52:$SQ$52</c:f>
              <c:numCache>
                <c:formatCode>0</c:formatCode>
                <c:ptCount val="506"/>
                <c:pt idx="0">
                  <c:v>-10.519000000000005</c:v>
                </c:pt>
                <c:pt idx="1">
                  <c:v>-12.858000000000004</c:v>
                </c:pt>
                <c:pt idx="2">
                  <c:v>-14.837999999999965</c:v>
                </c:pt>
                <c:pt idx="3">
                  <c:v>-19.074000000000012</c:v>
                </c:pt>
                <c:pt idx="4">
                  <c:v>-24.060999999999979</c:v>
                </c:pt>
                <c:pt idx="5">
                  <c:v>-26.700999999999965</c:v>
                </c:pt>
                <c:pt idx="6">
                  <c:v>-30.125999999999976</c:v>
                </c:pt>
                <c:pt idx="7">
                  <c:v>-33.019999999999982</c:v>
                </c:pt>
                <c:pt idx="8">
                  <c:v>-35.506000000000029</c:v>
                </c:pt>
                <c:pt idx="9">
                  <c:v>-37.331000000000017</c:v>
                </c:pt>
                <c:pt idx="10">
                  <c:v>-33.803999999999974</c:v>
                </c:pt>
                <c:pt idx="11">
                  <c:v>-29.539999999999964</c:v>
                </c:pt>
                <c:pt idx="12">
                  <c:v>-25.97199999999998</c:v>
                </c:pt>
                <c:pt idx="13">
                  <c:v>-20.924999999999955</c:v>
                </c:pt>
                <c:pt idx="14">
                  <c:v>-24.45799999999997</c:v>
                </c:pt>
                <c:pt idx="15">
                  <c:v>-24.06899999999996</c:v>
                </c:pt>
                <c:pt idx="16">
                  <c:v>-24.504000000000019</c:v>
                </c:pt>
                <c:pt idx="17">
                  <c:v>-14.227000000000032</c:v>
                </c:pt>
                <c:pt idx="18">
                  <c:v>-11.459000000000003</c:v>
                </c:pt>
                <c:pt idx="19">
                  <c:v>-12.137999999999977</c:v>
                </c:pt>
                <c:pt idx="20">
                  <c:v>-16.494000000000028</c:v>
                </c:pt>
                <c:pt idx="21">
                  <c:v>-25.874000000000024</c:v>
                </c:pt>
                <c:pt idx="22">
                  <c:v>-31.066000000000031</c:v>
                </c:pt>
                <c:pt idx="23">
                  <c:v>-37.567000000000007</c:v>
                </c:pt>
                <c:pt idx="24">
                  <c:v>-39.215000000000032</c:v>
                </c:pt>
                <c:pt idx="25">
                  <c:v>-40.553999999999974</c:v>
                </c:pt>
                <c:pt idx="26">
                  <c:v>-37.847999999999956</c:v>
                </c:pt>
                <c:pt idx="27">
                  <c:v>-40.396999999999991</c:v>
                </c:pt>
                <c:pt idx="28">
                  <c:v>-46.072000000000003</c:v>
                </c:pt>
                <c:pt idx="29">
                  <c:v>-51.680000000000007</c:v>
                </c:pt>
                <c:pt idx="30">
                  <c:v>-50.27600000000001</c:v>
                </c:pt>
                <c:pt idx="31">
                  <c:v>-50.225999999999999</c:v>
                </c:pt>
                <c:pt idx="32">
                  <c:v>-52.317000000000007</c:v>
                </c:pt>
                <c:pt idx="33">
                  <c:v>-55.473000000000013</c:v>
                </c:pt>
                <c:pt idx="34">
                  <c:v>-63.093999999999994</c:v>
                </c:pt>
                <c:pt idx="35">
                  <c:v>-66.62299999999999</c:v>
                </c:pt>
                <c:pt idx="36">
                  <c:v>-64.406000000000006</c:v>
                </c:pt>
                <c:pt idx="37">
                  <c:v>-63.738</c:v>
                </c:pt>
                <c:pt idx="38">
                  <c:v>-64.48599999999999</c:v>
                </c:pt>
                <c:pt idx="39">
                  <c:v>-66.301999999999964</c:v>
                </c:pt>
                <c:pt idx="40">
                  <c:v>-72.451999999999998</c:v>
                </c:pt>
                <c:pt idx="41">
                  <c:v>-68.763000000000034</c:v>
                </c:pt>
                <c:pt idx="42">
                  <c:v>-70.795000000000016</c:v>
                </c:pt>
                <c:pt idx="43">
                  <c:v>-71.942999999999984</c:v>
                </c:pt>
                <c:pt idx="44">
                  <c:v>-73.267000000000053</c:v>
                </c:pt>
                <c:pt idx="45">
                  <c:v>-64.829999999999984</c:v>
                </c:pt>
                <c:pt idx="46">
                  <c:v>-60.102000000000032</c:v>
                </c:pt>
                <c:pt idx="47">
                  <c:v>-52.344000000000051</c:v>
                </c:pt>
                <c:pt idx="48">
                  <c:v>-50.73399999999998</c:v>
                </c:pt>
                <c:pt idx="49">
                  <c:v>-53.274000000000001</c:v>
                </c:pt>
                <c:pt idx="50">
                  <c:v>-57.028999999999996</c:v>
                </c:pt>
                <c:pt idx="51">
                  <c:v>-63.12299999999999</c:v>
                </c:pt>
                <c:pt idx="52">
                  <c:v>-59.022999999999968</c:v>
                </c:pt>
                <c:pt idx="53">
                  <c:v>-52.986999999999966</c:v>
                </c:pt>
                <c:pt idx="54">
                  <c:v>-40.728000000000009</c:v>
                </c:pt>
                <c:pt idx="55">
                  <c:v>-31.800000000000011</c:v>
                </c:pt>
                <c:pt idx="56">
                  <c:v>-29.540999999999997</c:v>
                </c:pt>
                <c:pt idx="57">
                  <c:v>-33.425000000000011</c:v>
                </c:pt>
                <c:pt idx="58">
                  <c:v>-54.21999999999997</c:v>
                </c:pt>
                <c:pt idx="59">
                  <c:v>-62.225999999999999</c:v>
                </c:pt>
                <c:pt idx="60">
                  <c:v>-71.418000000000006</c:v>
                </c:pt>
                <c:pt idx="61">
                  <c:v>-97.546000000000049</c:v>
                </c:pt>
                <c:pt idx="62">
                  <c:v>-94.611999999999966</c:v>
                </c:pt>
                <c:pt idx="63">
                  <c:v>-83.680000000000064</c:v>
                </c:pt>
                <c:pt idx="64">
                  <c:v>-77.530999999999949</c:v>
                </c:pt>
                <c:pt idx="65">
                  <c:v>-69.543000000000006</c:v>
                </c:pt>
                <c:pt idx="66">
                  <c:v>-56.073999999999955</c:v>
                </c:pt>
                <c:pt idx="67">
                  <c:v>-48.684000000000083</c:v>
                </c:pt>
                <c:pt idx="68">
                  <c:v>-48.034000000000049</c:v>
                </c:pt>
                <c:pt idx="69">
                  <c:v>-36.484000000000037</c:v>
                </c:pt>
                <c:pt idx="70">
                  <c:v>-32.028999999999996</c:v>
                </c:pt>
                <c:pt idx="71">
                  <c:v>-26.006999999999948</c:v>
                </c:pt>
                <c:pt idx="72">
                  <c:v>1.8910000000000764</c:v>
                </c:pt>
                <c:pt idx="73">
                  <c:v>-10.812000000000012</c:v>
                </c:pt>
                <c:pt idx="74">
                  <c:v>-14.66700000000003</c:v>
                </c:pt>
                <c:pt idx="75">
                  <c:v>-3.5780000000000882</c:v>
                </c:pt>
                <c:pt idx="76">
                  <c:v>-21.980999999999995</c:v>
                </c:pt>
                <c:pt idx="77">
                  <c:v>-14.485000000000014</c:v>
                </c:pt>
                <c:pt idx="78">
                  <c:v>-12.444999999999993</c:v>
                </c:pt>
                <c:pt idx="79">
                  <c:v>-6.0240000000000009</c:v>
                </c:pt>
                <c:pt idx="80">
                  <c:v>-1.6820000000000164</c:v>
                </c:pt>
                <c:pt idx="81">
                  <c:v>-3.5940000000000509</c:v>
                </c:pt>
                <c:pt idx="82">
                  <c:v>3.8249999999999886</c:v>
                </c:pt>
                <c:pt idx="83">
                  <c:v>9.8460000000000036</c:v>
                </c:pt>
                <c:pt idx="84">
                  <c:v>15.012999999999977</c:v>
                </c:pt>
                <c:pt idx="85">
                  <c:v>11.903999999999996</c:v>
                </c:pt>
                <c:pt idx="86">
                  <c:v>3.1839999999999691</c:v>
                </c:pt>
                <c:pt idx="87">
                  <c:v>3.2120000000000459</c:v>
                </c:pt>
                <c:pt idx="88">
                  <c:v>1.1809999999999832</c:v>
                </c:pt>
                <c:pt idx="89">
                  <c:v>3.6499999999999773</c:v>
                </c:pt>
                <c:pt idx="90">
                  <c:v>5.9870000000000232</c:v>
                </c:pt>
                <c:pt idx="91">
                  <c:v>7.5670000000000073</c:v>
                </c:pt>
                <c:pt idx="92">
                  <c:v>11.569999999999993</c:v>
                </c:pt>
                <c:pt idx="93">
                  <c:v>12.074999999999989</c:v>
                </c:pt>
                <c:pt idx="94">
                  <c:v>10.700999999999965</c:v>
                </c:pt>
                <c:pt idx="95">
                  <c:v>11.32099999999997</c:v>
                </c:pt>
                <c:pt idx="96">
                  <c:v>10.920999999999992</c:v>
                </c:pt>
                <c:pt idx="97">
                  <c:v>11.315999999999974</c:v>
                </c:pt>
                <c:pt idx="98">
                  <c:v>11.109000000000037</c:v>
                </c:pt>
                <c:pt idx="99">
                  <c:v>10.69399999999996</c:v>
                </c:pt>
                <c:pt idx="100">
                  <c:v>7.4010000000000105</c:v>
                </c:pt>
                <c:pt idx="101">
                  <c:v>7.853999999999985</c:v>
                </c:pt>
                <c:pt idx="102">
                  <c:v>7.4189999999999827</c:v>
                </c:pt>
                <c:pt idx="103">
                  <c:v>8.5020000000000095</c:v>
                </c:pt>
                <c:pt idx="104">
                  <c:v>6.2600000000000477</c:v>
                </c:pt>
                <c:pt idx="105">
                  <c:v>5.242999999999995</c:v>
                </c:pt>
                <c:pt idx="106">
                  <c:v>4.7769999999999868</c:v>
                </c:pt>
                <c:pt idx="107">
                  <c:v>4.3449999999999704</c:v>
                </c:pt>
                <c:pt idx="108">
                  <c:v>4.4039999999999964</c:v>
                </c:pt>
                <c:pt idx="109">
                  <c:v>3.8260000000000218</c:v>
                </c:pt>
                <c:pt idx="110">
                  <c:v>1.6790000000000305</c:v>
                </c:pt>
                <c:pt idx="111">
                  <c:v>1.632000000000005</c:v>
                </c:pt>
                <c:pt idx="112">
                  <c:v>4.02800000000002</c:v>
                </c:pt>
                <c:pt idx="113">
                  <c:v>4.7959999999999923</c:v>
                </c:pt>
                <c:pt idx="114">
                  <c:v>6.4889999999999759</c:v>
                </c:pt>
                <c:pt idx="115">
                  <c:v>6.5980000000000132</c:v>
                </c:pt>
                <c:pt idx="116">
                  <c:v>7.4330000000000211</c:v>
                </c:pt>
                <c:pt idx="117">
                  <c:v>5.2460000000000377</c:v>
                </c:pt>
                <c:pt idx="118">
                  <c:v>3.4979999999999905</c:v>
                </c:pt>
                <c:pt idx="119">
                  <c:v>1.0230000000000246</c:v>
                </c:pt>
                <c:pt idx="120">
                  <c:v>1.0989999999999895</c:v>
                </c:pt>
                <c:pt idx="121">
                  <c:v>1.3990000000000009</c:v>
                </c:pt>
                <c:pt idx="122">
                  <c:v>2.0680000000000405</c:v>
                </c:pt>
                <c:pt idx="123">
                  <c:v>0.46000000000003638</c:v>
                </c:pt>
                <c:pt idx="124">
                  <c:v>-1.4390000000000214</c:v>
                </c:pt>
                <c:pt idx="125">
                  <c:v>0.53300000000001546</c:v>
                </c:pt>
                <c:pt idx="126">
                  <c:v>2.1930000000000405</c:v>
                </c:pt>
                <c:pt idx="127">
                  <c:v>3.9900000000000091</c:v>
                </c:pt>
                <c:pt idx="128">
                  <c:v>5.7409999999999854</c:v>
                </c:pt>
                <c:pt idx="129">
                  <c:v>4.0000000000000284</c:v>
                </c:pt>
                <c:pt idx="130">
                  <c:v>4.8079999999999927</c:v>
                </c:pt>
                <c:pt idx="131">
                  <c:v>4.6549999999999727</c:v>
                </c:pt>
                <c:pt idx="132">
                  <c:v>4.0169999999999959</c:v>
                </c:pt>
                <c:pt idx="133">
                  <c:v>4.5960000000000036</c:v>
                </c:pt>
                <c:pt idx="134">
                  <c:v>5.3369999999999891</c:v>
                </c:pt>
                <c:pt idx="135">
                  <c:v>5.6840000000000259</c:v>
                </c:pt>
                <c:pt idx="136">
                  <c:v>5.4710000000000036</c:v>
                </c:pt>
                <c:pt idx="137">
                  <c:v>6.2210000000000036</c:v>
                </c:pt>
                <c:pt idx="138">
                  <c:v>6.1759999999999877</c:v>
                </c:pt>
                <c:pt idx="139">
                  <c:v>6.924000000000035</c:v>
                </c:pt>
                <c:pt idx="140">
                  <c:v>5.4819999999999709</c:v>
                </c:pt>
                <c:pt idx="141">
                  <c:v>6.7049999999999841</c:v>
                </c:pt>
                <c:pt idx="142">
                  <c:v>7.5680000000000405</c:v>
                </c:pt>
                <c:pt idx="143">
                  <c:v>7.58299999999997</c:v>
                </c:pt>
                <c:pt idx="144">
                  <c:v>5.688000000000045</c:v>
                </c:pt>
                <c:pt idx="145">
                  <c:v>5.6899999999999977</c:v>
                </c:pt>
                <c:pt idx="146">
                  <c:v>5.9189999999999827</c:v>
                </c:pt>
                <c:pt idx="147">
                  <c:v>8.1189999999999714</c:v>
                </c:pt>
                <c:pt idx="148">
                  <c:v>10.643000000000029</c:v>
                </c:pt>
                <c:pt idx="149">
                  <c:v>10.914000000000044</c:v>
                </c:pt>
                <c:pt idx="150">
                  <c:v>11.865000000000009</c:v>
                </c:pt>
                <c:pt idx="151">
                  <c:v>13.754999999999995</c:v>
                </c:pt>
                <c:pt idx="152">
                  <c:v>14.237000000000023</c:v>
                </c:pt>
                <c:pt idx="153">
                  <c:v>14.080000000000041</c:v>
                </c:pt>
                <c:pt idx="154">
                  <c:v>11.351999999999975</c:v>
                </c:pt>
                <c:pt idx="155">
                  <c:v>9.2189999999999941</c:v>
                </c:pt>
                <c:pt idx="156">
                  <c:v>10.137</c:v>
                </c:pt>
                <c:pt idx="157">
                  <c:v>11.814000000000021</c:v>
                </c:pt>
                <c:pt idx="158">
                  <c:v>12.055000000000007</c:v>
                </c:pt>
                <c:pt idx="159">
                  <c:v>12.450000000000045</c:v>
                </c:pt>
                <c:pt idx="160">
                  <c:v>12.245000000000005</c:v>
                </c:pt>
                <c:pt idx="161">
                  <c:v>11.783000000000015</c:v>
                </c:pt>
                <c:pt idx="162">
                  <c:v>11.439999999999998</c:v>
                </c:pt>
                <c:pt idx="163">
                  <c:v>12.388000000000034</c:v>
                </c:pt>
                <c:pt idx="164">
                  <c:v>15.534000000000049</c:v>
                </c:pt>
                <c:pt idx="165">
                  <c:v>16.576000000000022</c:v>
                </c:pt>
                <c:pt idx="166">
                  <c:v>15.06899999999996</c:v>
                </c:pt>
                <c:pt idx="167">
                  <c:v>16.925999999999988</c:v>
                </c:pt>
                <c:pt idx="168">
                  <c:v>14.736999999999966</c:v>
                </c:pt>
                <c:pt idx="169">
                  <c:v>12.731999999999971</c:v>
                </c:pt>
                <c:pt idx="170">
                  <c:v>13.008999999999958</c:v>
                </c:pt>
                <c:pt idx="171">
                  <c:v>12.853000000000009</c:v>
                </c:pt>
                <c:pt idx="172">
                  <c:v>14.581000000000017</c:v>
                </c:pt>
                <c:pt idx="173">
                  <c:v>13.705000000000041</c:v>
                </c:pt>
                <c:pt idx="174">
                  <c:v>13.472999999999956</c:v>
                </c:pt>
                <c:pt idx="175">
                  <c:v>13.40500000000003</c:v>
                </c:pt>
                <c:pt idx="176">
                  <c:v>13.112000000000023</c:v>
                </c:pt>
                <c:pt idx="177">
                  <c:v>12.168999999999983</c:v>
                </c:pt>
                <c:pt idx="178">
                  <c:v>9.8770000000000095</c:v>
                </c:pt>
                <c:pt idx="179">
                  <c:v>8.2210000000000036</c:v>
                </c:pt>
                <c:pt idx="180">
                  <c:v>10.283000000000015</c:v>
                </c:pt>
                <c:pt idx="181">
                  <c:v>6.1739999999999782</c:v>
                </c:pt>
                <c:pt idx="182">
                  <c:v>4.3220000000000027</c:v>
                </c:pt>
                <c:pt idx="183">
                  <c:v>4.9189999999999827</c:v>
                </c:pt>
                <c:pt idx="184">
                  <c:v>3.3140000000000214</c:v>
                </c:pt>
                <c:pt idx="185">
                  <c:v>3.924000000000035</c:v>
                </c:pt>
                <c:pt idx="186">
                  <c:v>4.0320000000000391</c:v>
                </c:pt>
                <c:pt idx="187">
                  <c:v>5.3429999999999609</c:v>
                </c:pt>
                <c:pt idx="188">
                  <c:v>6.8849999999999909</c:v>
                </c:pt>
                <c:pt idx="189">
                  <c:v>6.7789999999999964</c:v>
                </c:pt>
                <c:pt idx="190">
                  <c:v>7.3390000000000555</c:v>
                </c:pt>
                <c:pt idx="191">
                  <c:v>8.2610000000000241</c:v>
                </c:pt>
                <c:pt idx="192">
                  <c:v>9.8819999999999482</c:v>
                </c:pt>
                <c:pt idx="193">
                  <c:v>9.2539999999999623</c:v>
                </c:pt>
                <c:pt idx="194">
                  <c:v>9.4440000000000168</c:v>
                </c:pt>
                <c:pt idx="195">
                  <c:v>10.060000000000002</c:v>
                </c:pt>
                <c:pt idx="196">
                  <c:v>8.714999999999975</c:v>
                </c:pt>
                <c:pt idx="197">
                  <c:v>7.5249999999999773</c:v>
                </c:pt>
                <c:pt idx="198">
                  <c:v>5.4379999999999882</c:v>
                </c:pt>
                <c:pt idx="199">
                  <c:v>2.8760000000000332</c:v>
                </c:pt>
                <c:pt idx="200">
                  <c:v>-1.0480000000000018</c:v>
                </c:pt>
                <c:pt idx="201">
                  <c:v>-2.0670000000000073</c:v>
                </c:pt>
                <c:pt idx="202">
                  <c:v>-4.0389999999999873</c:v>
                </c:pt>
                <c:pt idx="203">
                  <c:v>-6.1870000000000118</c:v>
                </c:pt>
                <c:pt idx="204">
                  <c:v>-7.2459999999999809</c:v>
                </c:pt>
                <c:pt idx="205">
                  <c:v>-7.5179999999999723</c:v>
                </c:pt>
                <c:pt idx="206">
                  <c:v>-15.283999999999992</c:v>
                </c:pt>
                <c:pt idx="207">
                  <c:v>-15.34899999999999</c:v>
                </c:pt>
                <c:pt idx="208">
                  <c:v>-14.800999999999988</c:v>
                </c:pt>
                <c:pt idx="209">
                  <c:v>-12.645999999999958</c:v>
                </c:pt>
                <c:pt idx="210">
                  <c:v>-15.253999999999962</c:v>
                </c:pt>
                <c:pt idx="211">
                  <c:v>-15.182000000000016</c:v>
                </c:pt>
                <c:pt idx="212">
                  <c:v>-15.379999999999995</c:v>
                </c:pt>
                <c:pt idx="213">
                  <c:v>-17.307999999999993</c:v>
                </c:pt>
                <c:pt idx="214">
                  <c:v>-16.37299999999999</c:v>
                </c:pt>
                <c:pt idx="215">
                  <c:v>-16.850999999999999</c:v>
                </c:pt>
                <c:pt idx="216">
                  <c:v>-15.017999999999972</c:v>
                </c:pt>
                <c:pt idx="217">
                  <c:v>-15.884999999999991</c:v>
                </c:pt>
                <c:pt idx="218">
                  <c:v>-15.904000000000053</c:v>
                </c:pt>
                <c:pt idx="219">
                  <c:v>-15.829000000000008</c:v>
                </c:pt>
                <c:pt idx="220">
                  <c:v>-13.343999999999994</c:v>
                </c:pt>
                <c:pt idx="221">
                  <c:v>-8.4390000000000214</c:v>
                </c:pt>
                <c:pt idx="222">
                  <c:v>-10.54000000000002</c:v>
                </c:pt>
                <c:pt idx="223">
                  <c:v>-11.387999999999977</c:v>
                </c:pt>
                <c:pt idx="224">
                  <c:v>-10.14100000000002</c:v>
                </c:pt>
                <c:pt idx="225">
                  <c:v>-8.75</c:v>
                </c:pt>
                <c:pt idx="226">
                  <c:v>-6.2729999999999677</c:v>
                </c:pt>
                <c:pt idx="227">
                  <c:v>-9.0589999999999691</c:v>
                </c:pt>
                <c:pt idx="228">
                  <c:v>-5.25</c:v>
                </c:pt>
                <c:pt idx="229">
                  <c:v>-0.42699999999996407</c:v>
                </c:pt>
                <c:pt idx="230">
                  <c:v>1.6940000000000168</c:v>
                </c:pt>
                <c:pt idx="231">
                  <c:v>4.7939999999999827</c:v>
                </c:pt>
                <c:pt idx="232">
                  <c:v>5.867999999999995</c:v>
                </c:pt>
                <c:pt idx="233">
                  <c:v>6.6120000000000232</c:v>
                </c:pt>
                <c:pt idx="234">
                  <c:v>7.8519999999999754</c:v>
                </c:pt>
                <c:pt idx="235">
                  <c:v>8.7860000000000014</c:v>
                </c:pt>
                <c:pt idx="236">
                  <c:v>7.6399999999999864</c:v>
                </c:pt>
                <c:pt idx="237">
                  <c:v>8.7280000000000086</c:v>
                </c:pt>
                <c:pt idx="238">
                  <c:v>9.5840000000000032</c:v>
                </c:pt>
                <c:pt idx="239">
                  <c:v>9.2139999999999986</c:v>
                </c:pt>
                <c:pt idx="240">
                  <c:v>8.8559999999999945</c:v>
                </c:pt>
                <c:pt idx="241">
                  <c:v>1.7839999999999918</c:v>
                </c:pt>
                <c:pt idx="242">
                  <c:v>0.3779999999999859</c:v>
                </c:pt>
                <c:pt idx="243">
                  <c:v>0.54099999999999682</c:v>
                </c:pt>
                <c:pt idx="244">
                  <c:v>0.71199999999998909</c:v>
                </c:pt>
                <c:pt idx="245">
                  <c:v>2.0229999999999677</c:v>
                </c:pt>
                <c:pt idx="246">
                  <c:v>3.6970000000000027</c:v>
                </c:pt>
                <c:pt idx="247">
                  <c:v>3.8559999999999945</c:v>
                </c:pt>
                <c:pt idx="248">
                  <c:v>1.9490000000000123</c:v>
                </c:pt>
                <c:pt idx="249">
                  <c:v>-0.19499999999999318</c:v>
                </c:pt>
                <c:pt idx="250">
                  <c:v>0.17099999999999227</c:v>
                </c:pt>
                <c:pt idx="251">
                  <c:v>0.10500000000001819</c:v>
                </c:pt>
                <c:pt idx="252">
                  <c:v>0.95499999999998408</c:v>
                </c:pt>
                <c:pt idx="253">
                  <c:v>4.2930000000000064</c:v>
                </c:pt>
                <c:pt idx="254">
                  <c:v>2.9799999999999613</c:v>
                </c:pt>
                <c:pt idx="255">
                  <c:v>2.5629999999999882</c:v>
                </c:pt>
                <c:pt idx="256">
                  <c:v>-4.8930000000000291</c:v>
                </c:pt>
                <c:pt idx="257">
                  <c:v>-5.7830000000000155</c:v>
                </c:pt>
                <c:pt idx="258">
                  <c:v>-6.1730000000000018</c:v>
                </c:pt>
                <c:pt idx="259">
                  <c:v>-10.887</c:v>
                </c:pt>
                <c:pt idx="260">
                  <c:v>-10.295000000000016</c:v>
                </c:pt>
                <c:pt idx="261">
                  <c:v>-9.9379999999999882</c:v>
                </c:pt>
                <c:pt idx="262">
                  <c:v>-6.1899999999999977</c:v>
                </c:pt>
                <c:pt idx="263">
                  <c:v>-7.7799999999999727</c:v>
                </c:pt>
                <c:pt idx="264">
                  <c:v>-9.0989999999999895</c:v>
                </c:pt>
                <c:pt idx="265">
                  <c:v>-8.9990000000000236</c:v>
                </c:pt>
                <c:pt idx="266">
                  <c:v>-9.9160000000000537</c:v>
                </c:pt>
                <c:pt idx="267">
                  <c:v>-14.882999999999981</c:v>
                </c:pt>
                <c:pt idx="268">
                  <c:v>-21.248999999999967</c:v>
                </c:pt>
                <c:pt idx="269">
                  <c:v>-20.314000000000021</c:v>
                </c:pt>
                <c:pt idx="270">
                  <c:v>-20.619000000000028</c:v>
                </c:pt>
                <c:pt idx="271">
                  <c:v>-23.067999999999984</c:v>
                </c:pt>
                <c:pt idx="272">
                  <c:v>-21.182999999999993</c:v>
                </c:pt>
                <c:pt idx="273">
                  <c:v>-21.204999999999984</c:v>
                </c:pt>
                <c:pt idx="274">
                  <c:v>-21.620999999999981</c:v>
                </c:pt>
                <c:pt idx="275">
                  <c:v>-22.034000000000049</c:v>
                </c:pt>
                <c:pt idx="276">
                  <c:v>-22.694999999999993</c:v>
                </c:pt>
                <c:pt idx="277">
                  <c:v>-23.340999999999951</c:v>
                </c:pt>
                <c:pt idx="278">
                  <c:v>-29.12299999999999</c:v>
                </c:pt>
                <c:pt idx="279">
                  <c:v>-29.83299999999997</c:v>
                </c:pt>
                <c:pt idx="280">
                  <c:v>-29.075999999999965</c:v>
                </c:pt>
                <c:pt idx="281">
                  <c:v>-29.336999999999989</c:v>
                </c:pt>
                <c:pt idx="282">
                  <c:v>-30.171999999999969</c:v>
                </c:pt>
                <c:pt idx="283">
                  <c:v>-33.392999999999972</c:v>
                </c:pt>
                <c:pt idx="284">
                  <c:v>-34.466000000000008</c:v>
                </c:pt>
                <c:pt idx="285">
                  <c:v>-34.331000000000017</c:v>
                </c:pt>
                <c:pt idx="286">
                  <c:v>-32.349000000000046</c:v>
                </c:pt>
                <c:pt idx="287">
                  <c:v>-31.363</c:v>
                </c:pt>
                <c:pt idx="288">
                  <c:v>-29.829000000000008</c:v>
                </c:pt>
                <c:pt idx="289">
                  <c:v>-30.841999999999985</c:v>
                </c:pt>
                <c:pt idx="290">
                  <c:v>-32.172000000000025</c:v>
                </c:pt>
                <c:pt idx="291">
                  <c:v>-34.106999999999971</c:v>
                </c:pt>
                <c:pt idx="292">
                  <c:v>-38.449000000000012</c:v>
                </c:pt>
                <c:pt idx="293">
                  <c:v>-39.603999999999985</c:v>
                </c:pt>
                <c:pt idx="294">
                  <c:v>-43.365000000000009</c:v>
                </c:pt>
                <c:pt idx="295">
                  <c:v>-46.201999999999998</c:v>
                </c:pt>
                <c:pt idx="296">
                  <c:v>-51.190999999999974</c:v>
                </c:pt>
                <c:pt idx="297">
                  <c:v>-48.701000000000022</c:v>
                </c:pt>
                <c:pt idx="298">
                  <c:v>-50.138000000000034</c:v>
                </c:pt>
                <c:pt idx="299">
                  <c:v>-51.074999999999989</c:v>
                </c:pt>
                <c:pt idx="300">
                  <c:v>-52.169999999999959</c:v>
                </c:pt>
                <c:pt idx="301">
                  <c:v>-56.760999999999967</c:v>
                </c:pt>
                <c:pt idx="302">
                  <c:v>-56.944000000000017</c:v>
                </c:pt>
                <c:pt idx="303">
                  <c:v>-58.76600000000002</c:v>
                </c:pt>
                <c:pt idx="304">
                  <c:v>-58.489000000000033</c:v>
                </c:pt>
                <c:pt idx="305">
                  <c:v>-60.312000000000012</c:v>
                </c:pt>
                <c:pt idx="306">
                  <c:v>-65.763999999999953</c:v>
                </c:pt>
                <c:pt idx="307">
                  <c:v>-64.885000000000048</c:v>
                </c:pt>
                <c:pt idx="308">
                  <c:v>-65.774000000000001</c:v>
                </c:pt>
                <c:pt idx="309">
                  <c:v>-66.124000000000024</c:v>
                </c:pt>
                <c:pt idx="310">
                  <c:v>-66.531000000000006</c:v>
                </c:pt>
                <c:pt idx="311">
                  <c:v>-68.516999999999996</c:v>
                </c:pt>
                <c:pt idx="312">
                  <c:v>-68.69</c:v>
                </c:pt>
                <c:pt idx="313">
                  <c:v>-67.955000000000041</c:v>
                </c:pt>
                <c:pt idx="314">
                  <c:v>-69.636000000000024</c:v>
                </c:pt>
                <c:pt idx="315">
                  <c:v>-71.053999999999974</c:v>
                </c:pt>
                <c:pt idx="316">
                  <c:v>-70.178999999999974</c:v>
                </c:pt>
                <c:pt idx="317">
                  <c:v>-69.023000000000025</c:v>
                </c:pt>
                <c:pt idx="318">
                  <c:v>-69.317000000000007</c:v>
                </c:pt>
                <c:pt idx="319">
                  <c:v>-68.552999999999997</c:v>
                </c:pt>
                <c:pt idx="320">
                  <c:v>-67.205000000000041</c:v>
                </c:pt>
                <c:pt idx="321">
                  <c:v>-62.437999999999988</c:v>
                </c:pt>
                <c:pt idx="322">
                  <c:v>-60.725999999999999</c:v>
                </c:pt>
                <c:pt idx="323">
                  <c:v>-56.687999999999988</c:v>
                </c:pt>
                <c:pt idx="324">
                  <c:v>-55.31</c:v>
                </c:pt>
                <c:pt idx="325">
                  <c:v>-57.261000000000024</c:v>
                </c:pt>
                <c:pt idx="326">
                  <c:v>-56.698999999999955</c:v>
                </c:pt>
                <c:pt idx="327">
                  <c:v>-57.899000000000001</c:v>
                </c:pt>
                <c:pt idx="328">
                  <c:v>-53.639999999999986</c:v>
                </c:pt>
                <c:pt idx="329">
                  <c:v>-48.946000000000026</c:v>
                </c:pt>
                <c:pt idx="330">
                  <c:v>-48.482000000000028</c:v>
                </c:pt>
                <c:pt idx="331">
                  <c:v>-51.76600000000002</c:v>
                </c:pt>
                <c:pt idx="332">
                  <c:v>-48.954000000000008</c:v>
                </c:pt>
                <c:pt idx="333">
                  <c:v>-54.490000000000009</c:v>
                </c:pt>
                <c:pt idx="334">
                  <c:v>-59.685999999999979</c:v>
                </c:pt>
                <c:pt idx="335">
                  <c:v>-61.938000000000045</c:v>
                </c:pt>
                <c:pt idx="336">
                  <c:v>-63.36099999999999</c:v>
                </c:pt>
                <c:pt idx="337">
                  <c:v>-63.04400000000004</c:v>
                </c:pt>
                <c:pt idx="338">
                  <c:v>-60.885999999999967</c:v>
                </c:pt>
                <c:pt idx="339">
                  <c:v>-59.145000000000039</c:v>
                </c:pt>
                <c:pt idx="340">
                  <c:v>-60.26400000000001</c:v>
                </c:pt>
                <c:pt idx="341">
                  <c:v>-60.218999999999994</c:v>
                </c:pt>
                <c:pt idx="342">
                  <c:v>-58.343000000000018</c:v>
                </c:pt>
                <c:pt idx="343">
                  <c:v>-54.64100000000002</c:v>
                </c:pt>
                <c:pt idx="344">
                  <c:v>-62.54000000000002</c:v>
                </c:pt>
                <c:pt idx="345">
                  <c:v>-65.57000000000005</c:v>
                </c:pt>
                <c:pt idx="346">
                  <c:v>-68.514999999999986</c:v>
                </c:pt>
                <c:pt idx="347">
                  <c:v>-69.09899999999999</c:v>
                </c:pt>
                <c:pt idx="348">
                  <c:v>-70.105000000000018</c:v>
                </c:pt>
                <c:pt idx="349">
                  <c:v>-68.024000000000001</c:v>
                </c:pt>
                <c:pt idx="350">
                  <c:v>-71.922000000000025</c:v>
                </c:pt>
                <c:pt idx="351">
                  <c:v>-72.565999999999974</c:v>
                </c:pt>
                <c:pt idx="352">
                  <c:v>-70.420000000000016</c:v>
                </c:pt>
                <c:pt idx="353">
                  <c:v>-70.626999999999953</c:v>
                </c:pt>
                <c:pt idx="354">
                  <c:v>-74.137</c:v>
                </c:pt>
                <c:pt idx="355">
                  <c:v>-82.001000000000033</c:v>
                </c:pt>
                <c:pt idx="356">
                  <c:v>-84.641999999999996</c:v>
                </c:pt>
                <c:pt idx="357">
                  <c:v>-79.277999999999963</c:v>
                </c:pt>
                <c:pt idx="358">
                  <c:v>-73.432999999999993</c:v>
                </c:pt>
                <c:pt idx="359">
                  <c:v>-72.113</c:v>
                </c:pt>
                <c:pt idx="360">
                  <c:v>-72.214999999999975</c:v>
                </c:pt>
                <c:pt idx="361">
                  <c:v>-74.600000000000023</c:v>
                </c:pt>
                <c:pt idx="362">
                  <c:v>-71.84499999999997</c:v>
                </c:pt>
                <c:pt idx="363">
                  <c:v>-73.72199999999998</c:v>
                </c:pt>
                <c:pt idx="364">
                  <c:v>-69.599999999999966</c:v>
                </c:pt>
                <c:pt idx="365">
                  <c:v>-68.000999999999976</c:v>
                </c:pt>
                <c:pt idx="366">
                  <c:v>-65.590000000000032</c:v>
                </c:pt>
                <c:pt idx="367">
                  <c:v>-67.11099999999999</c:v>
                </c:pt>
                <c:pt idx="368">
                  <c:v>-66.567000000000007</c:v>
                </c:pt>
                <c:pt idx="369">
                  <c:v>-65.541999999999973</c:v>
                </c:pt>
                <c:pt idx="370">
                  <c:v>-63.710999999999956</c:v>
                </c:pt>
                <c:pt idx="371">
                  <c:v>-64.897999999999968</c:v>
                </c:pt>
                <c:pt idx="372">
                  <c:v>-70.755999999999972</c:v>
                </c:pt>
                <c:pt idx="373">
                  <c:v>-69.31899999999996</c:v>
                </c:pt>
                <c:pt idx="374">
                  <c:v>-72.350000000000023</c:v>
                </c:pt>
                <c:pt idx="375">
                  <c:v>-72.158000000000015</c:v>
                </c:pt>
                <c:pt idx="376">
                  <c:v>-71.663999999999987</c:v>
                </c:pt>
                <c:pt idx="377">
                  <c:v>-71.843999999999994</c:v>
                </c:pt>
                <c:pt idx="378">
                  <c:v>-70.834000000000003</c:v>
                </c:pt>
                <c:pt idx="379">
                  <c:v>-72.765999999999963</c:v>
                </c:pt>
                <c:pt idx="380">
                  <c:v>-70.721000000000004</c:v>
                </c:pt>
                <c:pt idx="381">
                  <c:v>-72.26400000000001</c:v>
                </c:pt>
                <c:pt idx="382">
                  <c:v>-70.874000000000024</c:v>
                </c:pt>
                <c:pt idx="383">
                  <c:v>-69.423000000000002</c:v>
                </c:pt>
                <c:pt idx="384">
                  <c:v>-67.067000000000007</c:v>
                </c:pt>
                <c:pt idx="385">
                  <c:v>-67.355000000000018</c:v>
                </c:pt>
                <c:pt idx="386">
                  <c:v>-67.864000000000033</c:v>
                </c:pt>
                <c:pt idx="387">
                  <c:v>-68.690999999999974</c:v>
                </c:pt>
                <c:pt idx="388">
                  <c:v>-67.869000000000028</c:v>
                </c:pt>
                <c:pt idx="389">
                  <c:v>-64.40300000000002</c:v>
                </c:pt>
                <c:pt idx="390">
                  <c:v>-64.676999999999964</c:v>
                </c:pt>
                <c:pt idx="391">
                  <c:v>-64.906000000000006</c:v>
                </c:pt>
                <c:pt idx="392">
                  <c:v>-64.61099999999999</c:v>
                </c:pt>
                <c:pt idx="393">
                  <c:v>-63.691000000000031</c:v>
                </c:pt>
                <c:pt idx="394">
                  <c:v>-62.552999999999997</c:v>
                </c:pt>
                <c:pt idx="395">
                  <c:v>-64.117999999999995</c:v>
                </c:pt>
                <c:pt idx="396">
                  <c:v>-64.150000000000034</c:v>
                </c:pt>
                <c:pt idx="397">
                  <c:v>-64.262</c:v>
                </c:pt>
                <c:pt idx="398">
                  <c:v>-63.447000000000003</c:v>
                </c:pt>
                <c:pt idx="399">
                  <c:v>-61.293000000000006</c:v>
                </c:pt>
                <c:pt idx="400">
                  <c:v>-59.146000000000015</c:v>
                </c:pt>
                <c:pt idx="401">
                  <c:v>-57.846000000000004</c:v>
                </c:pt>
                <c:pt idx="402">
                  <c:v>-54.759000000000015</c:v>
                </c:pt>
                <c:pt idx="403">
                  <c:v>-55.708000000000027</c:v>
                </c:pt>
                <c:pt idx="404">
                  <c:v>-54.726999999999975</c:v>
                </c:pt>
                <c:pt idx="405">
                  <c:v>-55.524000000000001</c:v>
                </c:pt>
                <c:pt idx="406">
                  <c:v>-54.354000000000042</c:v>
                </c:pt>
                <c:pt idx="407">
                  <c:v>-53.015999999999963</c:v>
                </c:pt>
                <c:pt idx="408">
                  <c:v>-53.891999999999996</c:v>
                </c:pt>
                <c:pt idx="409">
                  <c:v>-55.564000000000021</c:v>
                </c:pt>
                <c:pt idx="410">
                  <c:v>-55.808999999999969</c:v>
                </c:pt>
                <c:pt idx="411">
                  <c:v>-54.29200000000003</c:v>
                </c:pt>
                <c:pt idx="412">
                  <c:v>-50.456000000000017</c:v>
                </c:pt>
                <c:pt idx="413">
                  <c:v>-50.449000000000012</c:v>
                </c:pt>
                <c:pt idx="414">
                  <c:v>-50.059000000000026</c:v>
                </c:pt>
                <c:pt idx="415">
                  <c:v>-47.713000000000022</c:v>
                </c:pt>
                <c:pt idx="416">
                  <c:v>-46.266999999999996</c:v>
                </c:pt>
                <c:pt idx="417">
                  <c:v>-45.63900000000001</c:v>
                </c:pt>
                <c:pt idx="418">
                  <c:v>-39.716999999999985</c:v>
                </c:pt>
                <c:pt idx="419">
                  <c:v>-36.451999999999998</c:v>
                </c:pt>
                <c:pt idx="420">
                  <c:v>-37.932999999999993</c:v>
                </c:pt>
                <c:pt idx="421">
                  <c:v>-40.396000000000015</c:v>
                </c:pt>
                <c:pt idx="422">
                  <c:v>-41.199999999999989</c:v>
                </c:pt>
                <c:pt idx="423">
                  <c:v>-38.704000000000008</c:v>
                </c:pt>
                <c:pt idx="424">
                  <c:v>-39.55699999999996</c:v>
                </c:pt>
                <c:pt idx="425">
                  <c:v>-41.058999999999969</c:v>
                </c:pt>
                <c:pt idx="426">
                  <c:v>-41.02800000000002</c:v>
                </c:pt>
                <c:pt idx="427">
                  <c:v>-51.456000000000017</c:v>
                </c:pt>
                <c:pt idx="428">
                  <c:v>-42.281999999999982</c:v>
                </c:pt>
                <c:pt idx="429">
                  <c:v>-44.398000000000025</c:v>
                </c:pt>
                <c:pt idx="430">
                  <c:v>-46.56699999999995</c:v>
                </c:pt>
                <c:pt idx="431">
                  <c:v>-45.62700000000001</c:v>
                </c:pt>
                <c:pt idx="432">
                  <c:v>-46.899000000000001</c:v>
                </c:pt>
                <c:pt idx="433">
                  <c:v>-44.843999999999994</c:v>
                </c:pt>
                <c:pt idx="434">
                  <c:v>-46.81</c:v>
                </c:pt>
                <c:pt idx="435">
                  <c:v>-45.206999999999994</c:v>
                </c:pt>
                <c:pt idx="436">
                  <c:v>-45.289000000000044</c:v>
                </c:pt>
                <c:pt idx="437">
                  <c:v>-40.793000000000006</c:v>
                </c:pt>
                <c:pt idx="438">
                  <c:v>-40.697999999999979</c:v>
                </c:pt>
                <c:pt idx="439">
                  <c:v>-38.769000000000005</c:v>
                </c:pt>
                <c:pt idx="440">
                  <c:v>-38.153999999999996</c:v>
                </c:pt>
                <c:pt idx="441">
                  <c:v>-39.010999999999967</c:v>
                </c:pt>
                <c:pt idx="442">
                  <c:v>-37.772000000000048</c:v>
                </c:pt>
                <c:pt idx="443">
                  <c:v>-36.819999999999993</c:v>
                </c:pt>
                <c:pt idx="444">
                  <c:v>-34.245000000000005</c:v>
                </c:pt>
                <c:pt idx="445">
                  <c:v>-33.419999999999959</c:v>
                </c:pt>
                <c:pt idx="446">
                  <c:v>-33.66700000000003</c:v>
                </c:pt>
                <c:pt idx="447">
                  <c:v>-31.146999999999991</c:v>
                </c:pt>
                <c:pt idx="448">
                  <c:v>-28.860000000000014</c:v>
                </c:pt>
                <c:pt idx="449">
                  <c:v>-28.023000000000025</c:v>
                </c:pt>
                <c:pt idx="450">
                  <c:v>-27.561000000000035</c:v>
                </c:pt>
                <c:pt idx="451">
                  <c:v>-27.702999999999975</c:v>
                </c:pt>
                <c:pt idx="452">
                  <c:v>-25.305000000000007</c:v>
                </c:pt>
                <c:pt idx="453">
                  <c:v>-24.886000000000024</c:v>
                </c:pt>
                <c:pt idx="454">
                  <c:v>-24.618999999999971</c:v>
                </c:pt>
                <c:pt idx="455">
                  <c:v>-25.797000000000025</c:v>
                </c:pt>
                <c:pt idx="456">
                  <c:v>-25.081000000000017</c:v>
                </c:pt>
                <c:pt idx="457">
                  <c:v>-23.790999999999997</c:v>
                </c:pt>
                <c:pt idx="458">
                  <c:v>-22.996000000000038</c:v>
                </c:pt>
                <c:pt idx="459">
                  <c:v>-24.92900000000003</c:v>
                </c:pt>
                <c:pt idx="460">
                  <c:v>-28.22199999999998</c:v>
                </c:pt>
                <c:pt idx="461">
                  <c:v>-29.115999999999985</c:v>
                </c:pt>
                <c:pt idx="462">
                  <c:v>-28.947000000000003</c:v>
                </c:pt>
                <c:pt idx="463">
                  <c:v>-35.146999999999991</c:v>
                </c:pt>
                <c:pt idx="464">
                  <c:v>-33.013000000000034</c:v>
                </c:pt>
                <c:pt idx="465">
                  <c:v>-32.39100000000002</c:v>
                </c:pt>
                <c:pt idx="466">
                  <c:v>-33.69599999999997</c:v>
                </c:pt>
                <c:pt idx="467">
                  <c:v>-34.302999999999997</c:v>
                </c:pt>
                <c:pt idx="468">
                  <c:v>-33.762</c:v>
                </c:pt>
                <c:pt idx="469">
                  <c:v>-33.350000000000023</c:v>
                </c:pt>
                <c:pt idx="470">
                  <c:v>-34.177999999999997</c:v>
                </c:pt>
                <c:pt idx="471">
                  <c:v>-33.93100000000004</c:v>
                </c:pt>
                <c:pt idx="472">
                  <c:v>-34.405999999999949</c:v>
                </c:pt>
                <c:pt idx="473">
                  <c:v>-32.348000000000013</c:v>
                </c:pt>
                <c:pt idx="474">
                  <c:v>-30.974999999999966</c:v>
                </c:pt>
                <c:pt idx="475">
                  <c:v>-30.347000000000037</c:v>
                </c:pt>
                <c:pt idx="476">
                  <c:v>-30.504999999999995</c:v>
                </c:pt>
                <c:pt idx="477">
                  <c:v>-28.242999999999995</c:v>
                </c:pt>
                <c:pt idx="478">
                  <c:v>-27.391999999999996</c:v>
                </c:pt>
                <c:pt idx="479">
                  <c:v>-28.063999999999965</c:v>
                </c:pt>
                <c:pt idx="480">
                  <c:v>-25.453000000000031</c:v>
                </c:pt>
                <c:pt idx="481">
                  <c:v>-25.893000000000029</c:v>
                </c:pt>
                <c:pt idx="482">
                  <c:v>-23.59699999999998</c:v>
                </c:pt>
                <c:pt idx="483">
                  <c:v>-18.87299999999999</c:v>
                </c:pt>
                <c:pt idx="484">
                  <c:v>-20.408000000000015</c:v>
                </c:pt>
                <c:pt idx="485">
                  <c:v>-20.215000000000032</c:v>
                </c:pt>
                <c:pt idx="486">
                  <c:v>-19.96999999999997</c:v>
                </c:pt>
                <c:pt idx="487">
                  <c:v>-18.918000000000006</c:v>
                </c:pt>
                <c:pt idx="488">
                  <c:v>-19.290999999999997</c:v>
                </c:pt>
                <c:pt idx="489">
                  <c:v>-14.726999999999975</c:v>
                </c:pt>
                <c:pt idx="490">
                  <c:v>-16.551999999999964</c:v>
                </c:pt>
                <c:pt idx="491">
                  <c:v>-15.862000000000023</c:v>
                </c:pt>
                <c:pt idx="492">
                  <c:v>-17.617999999999995</c:v>
                </c:pt>
                <c:pt idx="493">
                  <c:v>-17.279999999999973</c:v>
                </c:pt>
                <c:pt idx="494">
                  <c:v>-17.61099999999999</c:v>
                </c:pt>
                <c:pt idx="495">
                  <c:v>-18.918000000000006</c:v>
                </c:pt>
                <c:pt idx="496">
                  <c:v>-17.651999999999987</c:v>
                </c:pt>
                <c:pt idx="497">
                  <c:v>-16.24799999999999</c:v>
                </c:pt>
                <c:pt idx="498">
                  <c:v>-16.655999999999949</c:v>
                </c:pt>
                <c:pt idx="499">
                  <c:v>-14.298999999999978</c:v>
                </c:pt>
                <c:pt idx="500">
                  <c:v>-14.877999999999986</c:v>
                </c:pt>
                <c:pt idx="501">
                  <c:v>-13.49799999999999</c:v>
                </c:pt>
                <c:pt idx="502">
                  <c:v>-14.636000000000024</c:v>
                </c:pt>
                <c:pt idx="503">
                  <c:v>-14.171000000000049</c:v>
                </c:pt>
                <c:pt idx="504">
                  <c:v>-13.665999999999997</c:v>
                </c:pt>
                <c:pt idx="505">
                  <c:v>-12.036000000000001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56-4BD9-9264-206B8606B89C}"/>
            </c:ext>
          </c:extLst>
        </c:ser>
        <c:ser>
          <c:idx val="2"/>
          <c:order val="2"/>
          <c:tx>
            <c:strRef>
              <c:f>'directH (tkr)'!$C$53</c:f>
              <c:strCache>
                <c:ptCount val="1"/>
                <c:pt idx="0">
                  <c:v>VW 3 1/2 PERP nc-30-VW 4 5/8 PERP nc-26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(tkr)'!$F$53:$SQ$53</c:f>
              <c:numCache>
                <c:formatCode>0</c:formatCode>
                <c:ptCount val="506"/>
                <c:pt idx="0">
                  <c:v>-2.2800000000000296</c:v>
                </c:pt>
                <c:pt idx="1">
                  <c:v>-2.9010000000000105</c:v>
                </c:pt>
                <c:pt idx="2">
                  <c:v>-3.8089999999999691</c:v>
                </c:pt>
                <c:pt idx="3">
                  <c:v>-6.5380000000000109</c:v>
                </c:pt>
                <c:pt idx="4">
                  <c:v>-10.920999999999992</c:v>
                </c:pt>
                <c:pt idx="5">
                  <c:v>-15.27600000000001</c:v>
                </c:pt>
                <c:pt idx="6">
                  <c:v>-18.564000000000021</c:v>
                </c:pt>
                <c:pt idx="7">
                  <c:v>-21.863</c:v>
                </c:pt>
                <c:pt idx="8">
                  <c:v>-22.798000000000002</c:v>
                </c:pt>
                <c:pt idx="9">
                  <c:v>-25.401999999999987</c:v>
                </c:pt>
                <c:pt idx="10">
                  <c:v>-20.971000000000004</c:v>
                </c:pt>
                <c:pt idx="11">
                  <c:v>-17.831999999999994</c:v>
                </c:pt>
                <c:pt idx="12">
                  <c:v>-10.991999999999962</c:v>
                </c:pt>
                <c:pt idx="13">
                  <c:v>-3.2959999999999923</c:v>
                </c:pt>
                <c:pt idx="14">
                  <c:v>-6.0339999999999918</c:v>
                </c:pt>
                <c:pt idx="15">
                  <c:v>-2.8299999999999841</c:v>
                </c:pt>
                <c:pt idx="16">
                  <c:v>-6.8040000000000305</c:v>
                </c:pt>
                <c:pt idx="17">
                  <c:v>6.6759999999999877</c:v>
                </c:pt>
                <c:pt idx="18">
                  <c:v>6.9989999999999668</c:v>
                </c:pt>
                <c:pt idx="19">
                  <c:v>13.096000000000004</c:v>
                </c:pt>
                <c:pt idx="20">
                  <c:v>7.2889999999999873</c:v>
                </c:pt>
                <c:pt idx="21">
                  <c:v>-0.86099999999999</c:v>
                </c:pt>
                <c:pt idx="22">
                  <c:v>-4.4680000000000177</c:v>
                </c:pt>
                <c:pt idx="23">
                  <c:v>-11.382999999999981</c:v>
                </c:pt>
                <c:pt idx="24">
                  <c:v>-12.064999999999998</c:v>
                </c:pt>
                <c:pt idx="25">
                  <c:v>-11.335999999999956</c:v>
                </c:pt>
                <c:pt idx="26">
                  <c:v>-9.6279999999999859</c:v>
                </c:pt>
                <c:pt idx="27">
                  <c:v>-12.755999999999972</c:v>
                </c:pt>
                <c:pt idx="28">
                  <c:v>-16.353000000000009</c:v>
                </c:pt>
                <c:pt idx="29">
                  <c:v>-26.354999999999961</c:v>
                </c:pt>
                <c:pt idx="30">
                  <c:v>-23.762999999999977</c:v>
                </c:pt>
                <c:pt idx="31">
                  <c:v>-23.311999999999955</c:v>
                </c:pt>
                <c:pt idx="32">
                  <c:v>-23.930999999999983</c:v>
                </c:pt>
                <c:pt idx="33">
                  <c:v>-27.816000000000031</c:v>
                </c:pt>
                <c:pt idx="34">
                  <c:v>-32.607000000000028</c:v>
                </c:pt>
                <c:pt idx="35">
                  <c:v>-35.479000000000042</c:v>
                </c:pt>
                <c:pt idx="36">
                  <c:v>-35.670999999999992</c:v>
                </c:pt>
                <c:pt idx="37">
                  <c:v>-35.166999999999973</c:v>
                </c:pt>
                <c:pt idx="38">
                  <c:v>-35.74799999999999</c:v>
                </c:pt>
                <c:pt idx="39">
                  <c:v>-37.885999999999967</c:v>
                </c:pt>
                <c:pt idx="40">
                  <c:v>-43.638000000000034</c:v>
                </c:pt>
                <c:pt idx="41">
                  <c:v>-40.031000000000006</c:v>
                </c:pt>
                <c:pt idx="42">
                  <c:v>-40.156000000000006</c:v>
                </c:pt>
                <c:pt idx="43">
                  <c:v>-40.641999999999996</c:v>
                </c:pt>
                <c:pt idx="44">
                  <c:v>-43.076000000000022</c:v>
                </c:pt>
                <c:pt idx="45">
                  <c:v>-31.894000000000005</c:v>
                </c:pt>
                <c:pt idx="46">
                  <c:v>-27.100999999999999</c:v>
                </c:pt>
                <c:pt idx="47">
                  <c:v>-20.01600000000002</c:v>
                </c:pt>
                <c:pt idx="48">
                  <c:v>-16.39100000000002</c:v>
                </c:pt>
                <c:pt idx="49">
                  <c:v>-21.093000000000018</c:v>
                </c:pt>
                <c:pt idx="50">
                  <c:v>-28.144000000000005</c:v>
                </c:pt>
                <c:pt idx="51">
                  <c:v>-38.899000000000001</c:v>
                </c:pt>
                <c:pt idx="52">
                  <c:v>-37.730000000000018</c:v>
                </c:pt>
                <c:pt idx="53">
                  <c:v>-27.903999999999996</c:v>
                </c:pt>
                <c:pt idx="54">
                  <c:v>-17.629999999999995</c:v>
                </c:pt>
                <c:pt idx="55">
                  <c:v>-7.5489999999999782</c:v>
                </c:pt>
                <c:pt idx="56">
                  <c:v>3.0629999999999882</c:v>
                </c:pt>
                <c:pt idx="57">
                  <c:v>9.4759999999999991</c:v>
                </c:pt>
                <c:pt idx="58">
                  <c:v>-14.218999999999994</c:v>
                </c:pt>
                <c:pt idx="59">
                  <c:v>-10.925000000000068</c:v>
                </c:pt>
                <c:pt idx="60">
                  <c:v>-20.001999999999953</c:v>
                </c:pt>
                <c:pt idx="61">
                  <c:v>-45.356000000000108</c:v>
                </c:pt>
                <c:pt idx="62">
                  <c:v>-44.971000000000004</c:v>
                </c:pt>
                <c:pt idx="63">
                  <c:v>-42.263000000000034</c:v>
                </c:pt>
                <c:pt idx="64">
                  <c:v>-32.989000000000033</c:v>
                </c:pt>
                <c:pt idx="65">
                  <c:v>-25.395999999999958</c:v>
                </c:pt>
                <c:pt idx="66">
                  <c:v>-20.716000000000008</c:v>
                </c:pt>
                <c:pt idx="67">
                  <c:v>-12.201000000000022</c:v>
                </c:pt>
                <c:pt idx="68">
                  <c:v>-6.4920000000000186</c:v>
                </c:pt>
                <c:pt idx="69">
                  <c:v>7.47199999999998</c:v>
                </c:pt>
                <c:pt idx="70">
                  <c:v>-11.768000000000029</c:v>
                </c:pt>
                <c:pt idx="71">
                  <c:v>1.0590000000000828</c:v>
                </c:pt>
                <c:pt idx="72">
                  <c:v>6.01400000000001</c:v>
                </c:pt>
                <c:pt idx="73">
                  <c:v>-14.514999999999986</c:v>
                </c:pt>
                <c:pt idx="74">
                  <c:v>-10.285000000000082</c:v>
                </c:pt>
                <c:pt idx="75">
                  <c:v>5.6409999999999627</c:v>
                </c:pt>
                <c:pt idx="76">
                  <c:v>-9.2899999999999636</c:v>
                </c:pt>
                <c:pt idx="77">
                  <c:v>-1.9270000000000209</c:v>
                </c:pt>
                <c:pt idx="78">
                  <c:v>2.7880000000000109</c:v>
                </c:pt>
                <c:pt idx="79">
                  <c:v>17.588999999999999</c:v>
                </c:pt>
                <c:pt idx="80">
                  <c:v>24.19599999999997</c:v>
                </c:pt>
                <c:pt idx="81">
                  <c:v>21.366999999999962</c:v>
                </c:pt>
                <c:pt idx="82">
                  <c:v>29.612000000000023</c:v>
                </c:pt>
                <c:pt idx="83">
                  <c:v>34.196000000000026</c:v>
                </c:pt>
                <c:pt idx="84">
                  <c:v>35.185999999999979</c:v>
                </c:pt>
                <c:pt idx="85">
                  <c:v>34.036000000000001</c:v>
                </c:pt>
                <c:pt idx="86">
                  <c:v>28.314999999999998</c:v>
                </c:pt>
                <c:pt idx="87">
                  <c:v>29.63900000000001</c:v>
                </c:pt>
                <c:pt idx="88">
                  <c:v>32.206000000000017</c:v>
                </c:pt>
                <c:pt idx="89">
                  <c:v>32.800999999999988</c:v>
                </c:pt>
                <c:pt idx="90">
                  <c:v>35.886000000000024</c:v>
                </c:pt>
                <c:pt idx="91">
                  <c:v>35.107000000000028</c:v>
                </c:pt>
                <c:pt idx="92">
                  <c:v>37.739000000000033</c:v>
                </c:pt>
                <c:pt idx="93">
                  <c:v>36.906999999999982</c:v>
                </c:pt>
                <c:pt idx="94">
                  <c:v>34.917000000000002</c:v>
                </c:pt>
                <c:pt idx="95">
                  <c:v>34.543000000000006</c:v>
                </c:pt>
                <c:pt idx="96">
                  <c:v>34.008999999999986</c:v>
                </c:pt>
                <c:pt idx="97">
                  <c:v>33.846000000000004</c:v>
                </c:pt>
                <c:pt idx="98">
                  <c:v>33.451000000000022</c:v>
                </c:pt>
                <c:pt idx="99">
                  <c:v>31.685000000000002</c:v>
                </c:pt>
                <c:pt idx="100">
                  <c:v>31.283000000000015</c:v>
                </c:pt>
                <c:pt idx="101">
                  <c:v>32.294999999999987</c:v>
                </c:pt>
                <c:pt idx="102">
                  <c:v>31.796999999999997</c:v>
                </c:pt>
                <c:pt idx="103">
                  <c:v>31.319000000000017</c:v>
                </c:pt>
                <c:pt idx="104">
                  <c:v>30.208000000000027</c:v>
                </c:pt>
                <c:pt idx="105">
                  <c:v>28.12299999999999</c:v>
                </c:pt>
                <c:pt idx="106">
                  <c:v>27.600999999999999</c:v>
                </c:pt>
                <c:pt idx="107">
                  <c:v>29.093999999999994</c:v>
                </c:pt>
                <c:pt idx="108">
                  <c:v>29.587999999999965</c:v>
                </c:pt>
                <c:pt idx="109">
                  <c:v>29.389999999999986</c:v>
                </c:pt>
                <c:pt idx="110">
                  <c:v>27.738000000000028</c:v>
                </c:pt>
                <c:pt idx="111">
                  <c:v>30.038000000000011</c:v>
                </c:pt>
                <c:pt idx="112">
                  <c:v>31.825999999999993</c:v>
                </c:pt>
                <c:pt idx="113">
                  <c:v>32.710999999999984</c:v>
                </c:pt>
                <c:pt idx="114">
                  <c:v>34.572999999999979</c:v>
                </c:pt>
                <c:pt idx="115">
                  <c:v>35.234999999999985</c:v>
                </c:pt>
                <c:pt idx="116">
                  <c:v>36.205000000000013</c:v>
                </c:pt>
                <c:pt idx="117">
                  <c:v>35.18100000000004</c:v>
                </c:pt>
                <c:pt idx="118">
                  <c:v>34.087999999999965</c:v>
                </c:pt>
                <c:pt idx="119">
                  <c:v>32.680000000000007</c:v>
                </c:pt>
                <c:pt idx="120">
                  <c:v>32.280999999999977</c:v>
                </c:pt>
                <c:pt idx="121">
                  <c:v>33.436999999999983</c:v>
                </c:pt>
                <c:pt idx="122">
                  <c:v>35.656000000000006</c:v>
                </c:pt>
                <c:pt idx="123">
                  <c:v>35.64700000000002</c:v>
                </c:pt>
                <c:pt idx="124">
                  <c:v>33.443999999999988</c:v>
                </c:pt>
                <c:pt idx="125">
                  <c:v>38.27000000000001</c:v>
                </c:pt>
                <c:pt idx="126">
                  <c:v>40.525000000000034</c:v>
                </c:pt>
                <c:pt idx="127">
                  <c:v>41.131000000000029</c:v>
                </c:pt>
                <c:pt idx="128">
                  <c:v>41.566999999999979</c:v>
                </c:pt>
                <c:pt idx="129">
                  <c:v>38.760000000000019</c:v>
                </c:pt>
                <c:pt idx="130">
                  <c:v>40.953000000000003</c:v>
                </c:pt>
                <c:pt idx="131">
                  <c:v>40.378999999999991</c:v>
                </c:pt>
                <c:pt idx="132">
                  <c:v>40.11099999999999</c:v>
                </c:pt>
                <c:pt idx="133">
                  <c:v>39.760999999999996</c:v>
                </c:pt>
                <c:pt idx="134">
                  <c:v>40.092999999999989</c:v>
                </c:pt>
                <c:pt idx="135">
                  <c:v>39.870000000000005</c:v>
                </c:pt>
                <c:pt idx="136">
                  <c:v>39.144999999999982</c:v>
                </c:pt>
                <c:pt idx="137">
                  <c:v>40.074000000000012</c:v>
                </c:pt>
                <c:pt idx="138">
                  <c:v>38.335000000000008</c:v>
                </c:pt>
                <c:pt idx="139">
                  <c:v>38.487000000000023</c:v>
                </c:pt>
                <c:pt idx="140">
                  <c:v>36.008999999999986</c:v>
                </c:pt>
                <c:pt idx="141">
                  <c:v>37.01400000000001</c:v>
                </c:pt>
                <c:pt idx="142">
                  <c:v>36.816000000000031</c:v>
                </c:pt>
                <c:pt idx="143">
                  <c:v>36.426999999999992</c:v>
                </c:pt>
                <c:pt idx="144">
                  <c:v>34.470000000000027</c:v>
                </c:pt>
                <c:pt idx="145">
                  <c:v>34.378999999999991</c:v>
                </c:pt>
                <c:pt idx="146">
                  <c:v>33.783999999999992</c:v>
                </c:pt>
                <c:pt idx="147">
                  <c:v>36.15100000000001</c:v>
                </c:pt>
                <c:pt idx="148">
                  <c:v>35.570000000000022</c:v>
                </c:pt>
                <c:pt idx="149">
                  <c:v>35.071000000000026</c:v>
                </c:pt>
                <c:pt idx="150">
                  <c:v>35.188999999999993</c:v>
                </c:pt>
                <c:pt idx="151">
                  <c:v>36.267000000000024</c:v>
                </c:pt>
                <c:pt idx="152">
                  <c:v>36.662000000000006</c:v>
                </c:pt>
                <c:pt idx="153">
                  <c:v>35.451000000000022</c:v>
                </c:pt>
                <c:pt idx="154">
                  <c:v>33.100999999999999</c:v>
                </c:pt>
                <c:pt idx="155">
                  <c:v>32.236999999999966</c:v>
                </c:pt>
                <c:pt idx="156">
                  <c:v>32.716000000000008</c:v>
                </c:pt>
                <c:pt idx="157">
                  <c:v>34.033000000000015</c:v>
                </c:pt>
                <c:pt idx="158">
                  <c:v>34.51400000000001</c:v>
                </c:pt>
                <c:pt idx="159">
                  <c:v>34.571000000000026</c:v>
                </c:pt>
                <c:pt idx="160">
                  <c:v>34.674000000000035</c:v>
                </c:pt>
                <c:pt idx="161">
                  <c:v>33.53000000000003</c:v>
                </c:pt>
                <c:pt idx="162">
                  <c:v>32.300999999999988</c:v>
                </c:pt>
                <c:pt idx="163">
                  <c:v>33.528999999999996</c:v>
                </c:pt>
                <c:pt idx="164">
                  <c:v>37.534000000000049</c:v>
                </c:pt>
                <c:pt idx="165">
                  <c:v>36.836000000000013</c:v>
                </c:pt>
                <c:pt idx="166">
                  <c:v>35.20999999999998</c:v>
                </c:pt>
                <c:pt idx="167">
                  <c:v>34.992999999999995</c:v>
                </c:pt>
                <c:pt idx="168">
                  <c:v>38.444999999999993</c:v>
                </c:pt>
                <c:pt idx="169">
                  <c:v>37.158999999999992</c:v>
                </c:pt>
                <c:pt idx="170">
                  <c:v>37.438999999999965</c:v>
                </c:pt>
                <c:pt idx="171">
                  <c:v>37.170999999999992</c:v>
                </c:pt>
                <c:pt idx="172">
                  <c:v>38.910000000000025</c:v>
                </c:pt>
                <c:pt idx="173">
                  <c:v>38.238</c:v>
                </c:pt>
                <c:pt idx="174">
                  <c:v>39.135999999999967</c:v>
                </c:pt>
                <c:pt idx="175">
                  <c:v>40.254999999999995</c:v>
                </c:pt>
                <c:pt idx="176">
                  <c:v>39.05600000000004</c:v>
                </c:pt>
                <c:pt idx="177">
                  <c:v>36.629999999999995</c:v>
                </c:pt>
                <c:pt idx="178">
                  <c:v>35.233000000000004</c:v>
                </c:pt>
                <c:pt idx="179">
                  <c:v>32.339999999999975</c:v>
                </c:pt>
                <c:pt idx="180">
                  <c:v>33.696000000000026</c:v>
                </c:pt>
                <c:pt idx="181">
                  <c:v>30.872000000000014</c:v>
                </c:pt>
                <c:pt idx="182">
                  <c:v>31.233000000000004</c:v>
                </c:pt>
                <c:pt idx="183">
                  <c:v>30.661000000000001</c:v>
                </c:pt>
                <c:pt idx="184">
                  <c:v>28.488999999999976</c:v>
                </c:pt>
                <c:pt idx="185">
                  <c:v>28.947000000000003</c:v>
                </c:pt>
                <c:pt idx="186">
                  <c:v>28.91500000000002</c:v>
                </c:pt>
                <c:pt idx="187">
                  <c:v>29.91799999999995</c:v>
                </c:pt>
                <c:pt idx="188">
                  <c:v>31.922000000000025</c:v>
                </c:pt>
                <c:pt idx="189">
                  <c:v>30.988999999999976</c:v>
                </c:pt>
                <c:pt idx="190">
                  <c:v>27.851000000000056</c:v>
                </c:pt>
                <c:pt idx="191">
                  <c:v>24.891999999999996</c:v>
                </c:pt>
                <c:pt idx="192">
                  <c:v>25.708999999999946</c:v>
                </c:pt>
                <c:pt idx="193">
                  <c:v>23.70999999999998</c:v>
                </c:pt>
                <c:pt idx="194">
                  <c:v>23.012</c:v>
                </c:pt>
                <c:pt idx="195">
                  <c:v>23.317000000000007</c:v>
                </c:pt>
                <c:pt idx="196">
                  <c:v>21.94399999999996</c:v>
                </c:pt>
                <c:pt idx="197">
                  <c:v>21.01400000000001</c:v>
                </c:pt>
                <c:pt idx="198">
                  <c:v>19.149999999999977</c:v>
                </c:pt>
                <c:pt idx="199">
                  <c:v>15.970000000000027</c:v>
                </c:pt>
                <c:pt idx="200">
                  <c:v>13.685999999999979</c:v>
                </c:pt>
                <c:pt idx="201">
                  <c:v>13.491000000000042</c:v>
                </c:pt>
                <c:pt idx="202">
                  <c:v>11.015000000000043</c:v>
                </c:pt>
                <c:pt idx="203">
                  <c:v>10.767999999999972</c:v>
                </c:pt>
                <c:pt idx="204">
                  <c:v>8.6200000000000045</c:v>
                </c:pt>
                <c:pt idx="205">
                  <c:v>9.0060000000000286</c:v>
                </c:pt>
                <c:pt idx="206">
                  <c:v>-1.5849999999999795</c:v>
                </c:pt>
                <c:pt idx="207">
                  <c:v>-2.0809999999999604</c:v>
                </c:pt>
                <c:pt idx="208">
                  <c:v>0.25</c:v>
                </c:pt>
                <c:pt idx="209">
                  <c:v>1.8620000000000232</c:v>
                </c:pt>
                <c:pt idx="210">
                  <c:v>0.17200000000002547</c:v>
                </c:pt>
                <c:pt idx="211">
                  <c:v>0.46399999999999864</c:v>
                </c:pt>
                <c:pt idx="212">
                  <c:v>1.6550000000000296</c:v>
                </c:pt>
                <c:pt idx="213">
                  <c:v>-1.1200000000000045</c:v>
                </c:pt>
                <c:pt idx="214">
                  <c:v>-0.19700000000000273</c:v>
                </c:pt>
                <c:pt idx="215">
                  <c:v>-1.1879999999999882</c:v>
                </c:pt>
                <c:pt idx="216">
                  <c:v>0.53700000000003456</c:v>
                </c:pt>
                <c:pt idx="217">
                  <c:v>-1.0029999999999859</c:v>
                </c:pt>
                <c:pt idx="218">
                  <c:v>-1.4010000000000105</c:v>
                </c:pt>
                <c:pt idx="219">
                  <c:v>-2.0670000000000073</c:v>
                </c:pt>
                <c:pt idx="220">
                  <c:v>-0.19999999999998863</c:v>
                </c:pt>
                <c:pt idx="221">
                  <c:v>3.6279999999999859</c:v>
                </c:pt>
                <c:pt idx="222">
                  <c:v>2.6529999999999632</c:v>
                </c:pt>
                <c:pt idx="223">
                  <c:v>1.2740000000000009</c:v>
                </c:pt>
                <c:pt idx="224">
                  <c:v>3.6569999999999823</c:v>
                </c:pt>
                <c:pt idx="225">
                  <c:v>2.7040000000000077</c:v>
                </c:pt>
                <c:pt idx="226">
                  <c:v>5.7870000000000346</c:v>
                </c:pt>
                <c:pt idx="227">
                  <c:v>4.4780000000000086</c:v>
                </c:pt>
                <c:pt idx="228">
                  <c:v>8.047999999999945</c:v>
                </c:pt>
                <c:pt idx="229">
                  <c:v>12.994000000000028</c:v>
                </c:pt>
                <c:pt idx="230">
                  <c:v>14.871000000000038</c:v>
                </c:pt>
                <c:pt idx="231">
                  <c:v>17.411999999999978</c:v>
                </c:pt>
                <c:pt idx="232">
                  <c:v>19.553999999999974</c:v>
                </c:pt>
                <c:pt idx="233">
                  <c:v>19.947000000000003</c:v>
                </c:pt>
                <c:pt idx="234">
                  <c:v>21.819999999999993</c:v>
                </c:pt>
                <c:pt idx="235">
                  <c:v>23.539000000000044</c:v>
                </c:pt>
                <c:pt idx="236">
                  <c:v>24.314999999999998</c:v>
                </c:pt>
                <c:pt idx="237">
                  <c:v>25.338000000000022</c:v>
                </c:pt>
                <c:pt idx="238">
                  <c:v>29.77600000000001</c:v>
                </c:pt>
                <c:pt idx="239">
                  <c:v>32.105999999999995</c:v>
                </c:pt>
                <c:pt idx="240">
                  <c:v>33.072999999999979</c:v>
                </c:pt>
                <c:pt idx="241">
                  <c:v>26.425999999999988</c:v>
                </c:pt>
                <c:pt idx="242">
                  <c:v>23.20599999999996</c:v>
                </c:pt>
                <c:pt idx="243">
                  <c:v>23.456000000000017</c:v>
                </c:pt>
                <c:pt idx="244">
                  <c:v>23.149999999999977</c:v>
                </c:pt>
                <c:pt idx="245">
                  <c:v>25.978000000000009</c:v>
                </c:pt>
                <c:pt idx="246">
                  <c:v>28.262999999999977</c:v>
                </c:pt>
                <c:pt idx="247">
                  <c:v>29.26600000000002</c:v>
                </c:pt>
                <c:pt idx="248">
                  <c:v>28.25200000000001</c:v>
                </c:pt>
                <c:pt idx="249">
                  <c:v>26.80699999999996</c:v>
                </c:pt>
                <c:pt idx="250">
                  <c:v>30.461000000000013</c:v>
                </c:pt>
                <c:pt idx="251">
                  <c:v>30.061000000000035</c:v>
                </c:pt>
                <c:pt idx="252">
                  <c:v>31.574000000000012</c:v>
                </c:pt>
                <c:pt idx="253">
                  <c:v>38.406999999999982</c:v>
                </c:pt>
                <c:pt idx="254">
                  <c:v>46.706999999999994</c:v>
                </c:pt>
                <c:pt idx="255">
                  <c:v>50.411000000000001</c:v>
                </c:pt>
                <c:pt idx="256">
                  <c:v>45.521000000000015</c:v>
                </c:pt>
                <c:pt idx="257">
                  <c:v>41.109999999999957</c:v>
                </c:pt>
                <c:pt idx="258">
                  <c:v>38.584000000000003</c:v>
                </c:pt>
                <c:pt idx="259">
                  <c:v>38.140999999999963</c:v>
                </c:pt>
                <c:pt idx="260">
                  <c:v>39.666999999999973</c:v>
                </c:pt>
                <c:pt idx="261">
                  <c:v>41.660000000000025</c:v>
                </c:pt>
                <c:pt idx="262">
                  <c:v>43.783000000000015</c:v>
                </c:pt>
                <c:pt idx="263">
                  <c:v>41.600999999999999</c:v>
                </c:pt>
                <c:pt idx="264">
                  <c:v>38.809000000000026</c:v>
                </c:pt>
                <c:pt idx="265">
                  <c:v>36.56899999999996</c:v>
                </c:pt>
                <c:pt idx="266">
                  <c:v>33.521999999999991</c:v>
                </c:pt>
                <c:pt idx="267">
                  <c:v>30.617000000000019</c:v>
                </c:pt>
                <c:pt idx="268">
                  <c:v>29.74799999999999</c:v>
                </c:pt>
                <c:pt idx="269">
                  <c:v>30.49799999999999</c:v>
                </c:pt>
                <c:pt idx="270">
                  <c:v>31.842999999999961</c:v>
                </c:pt>
                <c:pt idx="271">
                  <c:v>31.492000000000019</c:v>
                </c:pt>
                <c:pt idx="272">
                  <c:v>32.47399999999999</c:v>
                </c:pt>
                <c:pt idx="273">
                  <c:v>30.275000000000034</c:v>
                </c:pt>
                <c:pt idx="274">
                  <c:v>29.34899999999999</c:v>
                </c:pt>
                <c:pt idx="275">
                  <c:v>29.86099999999999</c:v>
                </c:pt>
                <c:pt idx="276">
                  <c:v>30.248000000000047</c:v>
                </c:pt>
                <c:pt idx="277">
                  <c:v>30.220000000000027</c:v>
                </c:pt>
                <c:pt idx="278">
                  <c:v>26.309000000000026</c:v>
                </c:pt>
                <c:pt idx="279">
                  <c:v>25.468000000000018</c:v>
                </c:pt>
                <c:pt idx="280">
                  <c:v>26.547000000000025</c:v>
                </c:pt>
                <c:pt idx="281">
                  <c:v>25.776999999999987</c:v>
                </c:pt>
                <c:pt idx="282">
                  <c:v>25.586000000000013</c:v>
                </c:pt>
                <c:pt idx="283">
                  <c:v>23.543000000000006</c:v>
                </c:pt>
                <c:pt idx="284">
                  <c:v>22.040999999999997</c:v>
                </c:pt>
                <c:pt idx="285">
                  <c:v>22.312999999999988</c:v>
                </c:pt>
                <c:pt idx="286">
                  <c:v>23.337999999999965</c:v>
                </c:pt>
                <c:pt idx="287">
                  <c:v>25.233000000000004</c:v>
                </c:pt>
                <c:pt idx="288">
                  <c:v>23.896999999999991</c:v>
                </c:pt>
                <c:pt idx="289">
                  <c:v>22.824000000000012</c:v>
                </c:pt>
                <c:pt idx="290">
                  <c:v>23.033000000000015</c:v>
                </c:pt>
                <c:pt idx="291">
                  <c:v>20.717000000000041</c:v>
                </c:pt>
                <c:pt idx="292">
                  <c:v>15.519999999999982</c:v>
                </c:pt>
                <c:pt idx="293">
                  <c:v>15.608000000000004</c:v>
                </c:pt>
                <c:pt idx="294">
                  <c:v>13.585999999999956</c:v>
                </c:pt>
                <c:pt idx="295">
                  <c:v>10.762</c:v>
                </c:pt>
                <c:pt idx="296">
                  <c:v>8.5219999999999914</c:v>
                </c:pt>
                <c:pt idx="297">
                  <c:v>11.870000000000005</c:v>
                </c:pt>
                <c:pt idx="298">
                  <c:v>11.750999999999976</c:v>
                </c:pt>
                <c:pt idx="299">
                  <c:v>11.009000000000015</c:v>
                </c:pt>
                <c:pt idx="300">
                  <c:v>11.559000000000026</c:v>
                </c:pt>
                <c:pt idx="301">
                  <c:v>8.5480000000000018</c:v>
                </c:pt>
                <c:pt idx="302">
                  <c:v>8.0310000000000059</c:v>
                </c:pt>
                <c:pt idx="303">
                  <c:v>7.6779999999999973</c:v>
                </c:pt>
                <c:pt idx="304">
                  <c:v>7.8089999999999691</c:v>
                </c:pt>
                <c:pt idx="305">
                  <c:v>5.2629999999999768</c:v>
                </c:pt>
                <c:pt idx="306">
                  <c:v>4.02800000000002</c:v>
                </c:pt>
                <c:pt idx="307">
                  <c:v>4.42999999999995</c:v>
                </c:pt>
                <c:pt idx="308">
                  <c:v>4.02800000000002</c:v>
                </c:pt>
                <c:pt idx="309">
                  <c:v>2.1779999999999973</c:v>
                </c:pt>
                <c:pt idx="310">
                  <c:v>1.6549999999999727</c:v>
                </c:pt>
                <c:pt idx="311">
                  <c:v>0.24099999999998545</c:v>
                </c:pt>
                <c:pt idx="312">
                  <c:v>-0.54200000000003001</c:v>
                </c:pt>
                <c:pt idx="313">
                  <c:v>-3.3020000000000209</c:v>
                </c:pt>
                <c:pt idx="314">
                  <c:v>-3.8269999999999982</c:v>
                </c:pt>
                <c:pt idx="315">
                  <c:v>-4.7830000000000155</c:v>
                </c:pt>
                <c:pt idx="316">
                  <c:v>-6.2239999999999895</c:v>
                </c:pt>
                <c:pt idx="317">
                  <c:v>-6.3810000000000286</c:v>
                </c:pt>
                <c:pt idx="318">
                  <c:v>-9.3299999999999841</c:v>
                </c:pt>
                <c:pt idx="319">
                  <c:v>-10.710999999999956</c:v>
                </c:pt>
                <c:pt idx="320">
                  <c:v>-10.816000000000031</c:v>
                </c:pt>
                <c:pt idx="321">
                  <c:v>-7.5949999999999704</c:v>
                </c:pt>
                <c:pt idx="322">
                  <c:v>-7.7690000000000055</c:v>
                </c:pt>
                <c:pt idx="323">
                  <c:v>-6.1290000000000191</c:v>
                </c:pt>
                <c:pt idx="324">
                  <c:v>-8.7970000000000255</c:v>
                </c:pt>
                <c:pt idx="325">
                  <c:v>-13.713000000000022</c:v>
                </c:pt>
                <c:pt idx="326">
                  <c:v>-13.120000000000005</c:v>
                </c:pt>
                <c:pt idx="327">
                  <c:v>-16.668999999999983</c:v>
                </c:pt>
                <c:pt idx="328">
                  <c:v>-12.593999999999994</c:v>
                </c:pt>
                <c:pt idx="329">
                  <c:v>-10.25200000000001</c:v>
                </c:pt>
                <c:pt idx="330">
                  <c:v>-9.0579999999999927</c:v>
                </c:pt>
                <c:pt idx="331">
                  <c:v>-11.041999999999973</c:v>
                </c:pt>
                <c:pt idx="332">
                  <c:v>-9.2309999999999945</c:v>
                </c:pt>
                <c:pt idx="333">
                  <c:v>-12.067000000000007</c:v>
                </c:pt>
                <c:pt idx="334">
                  <c:v>-17.704000000000008</c:v>
                </c:pt>
                <c:pt idx="335">
                  <c:v>-21.435000000000002</c:v>
                </c:pt>
                <c:pt idx="336">
                  <c:v>-24.269000000000005</c:v>
                </c:pt>
                <c:pt idx="337">
                  <c:v>-24.634000000000015</c:v>
                </c:pt>
                <c:pt idx="338">
                  <c:v>-22.731999999999971</c:v>
                </c:pt>
                <c:pt idx="339">
                  <c:v>-21.622000000000014</c:v>
                </c:pt>
                <c:pt idx="340">
                  <c:v>-21.249000000000024</c:v>
                </c:pt>
                <c:pt idx="341">
                  <c:v>-20.678999999999974</c:v>
                </c:pt>
                <c:pt idx="342">
                  <c:v>-17.834000000000003</c:v>
                </c:pt>
                <c:pt idx="343">
                  <c:v>-14.48399999999998</c:v>
                </c:pt>
                <c:pt idx="344">
                  <c:v>-17.373000000000047</c:v>
                </c:pt>
                <c:pt idx="345">
                  <c:v>-18.55600000000004</c:v>
                </c:pt>
                <c:pt idx="346">
                  <c:v>-23.353000000000009</c:v>
                </c:pt>
                <c:pt idx="347">
                  <c:v>-24.501999999999953</c:v>
                </c:pt>
                <c:pt idx="348">
                  <c:v>-25.004999999999995</c:v>
                </c:pt>
                <c:pt idx="349">
                  <c:v>-24.965999999999951</c:v>
                </c:pt>
                <c:pt idx="350">
                  <c:v>-26.247000000000014</c:v>
                </c:pt>
                <c:pt idx="351">
                  <c:v>-25.322999999999979</c:v>
                </c:pt>
                <c:pt idx="352">
                  <c:v>-25.09699999999998</c:v>
                </c:pt>
                <c:pt idx="353">
                  <c:v>-26.825999999999965</c:v>
                </c:pt>
                <c:pt idx="354">
                  <c:v>-29.217000000000041</c:v>
                </c:pt>
                <c:pt idx="355">
                  <c:v>-30</c:v>
                </c:pt>
                <c:pt idx="356">
                  <c:v>-29.824000000000012</c:v>
                </c:pt>
                <c:pt idx="357">
                  <c:v>-26.319999999999993</c:v>
                </c:pt>
                <c:pt idx="358">
                  <c:v>-22.312999999999988</c:v>
                </c:pt>
                <c:pt idx="359">
                  <c:v>-22.137</c:v>
                </c:pt>
                <c:pt idx="360">
                  <c:v>-25.180000000000007</c:v>
                </c:pt>
                <c:pt idx="361">
                  <c:v>-27.543000000000006</c:v>
                </c:pt>
                <c:pt idx="362">
                  <c:v>-26.27800000000002</c:v>
                </c:pt>
                <c:pt idx="363">
                  <c:v>-29.434000000000026</c:v>
                </c:pt>
                <c:pt idx="364">
                  <c:v>-27.532999999999959</c:v>
                </c:pt>
                <c:pt idx="365">
                  <c:v>-22.305000000000007</c:v>
                </c:pt>
                <c:pt idx="366">
                  <c:v>-20.067000000000007</c:v>
                </c:pt>
                <c:pt idx="367">
                  <c:v>-23.605999999999995</c:v>
                </c:pt>
                <c:pt idx="368">
                  <c:v>-22.750999999999976</c:v>
                </c:pt>
                <c:pt idx="369">
                  <c:v>-22.032999999999959</c:v>
                </c:pt>
                <c:pt idx="370">
                  <c:v>-21.951999999999998</c:v>
                </c:pt>
                <c:pt idx="371">
                  <c:v>-23.114999999999952</c:v>
                </c:pt>
                <c:pt idx="372">
                  <c:v>-26.757000000000005</c:v>
                </c:pt>
                <c:pt idx="373">
                  <c:v>-26.218999999999994</c:v>
                </c:pt>
                <c:pt idx="374">
                  <c:v>-28.954999999999984</c:v>
                </c:pt>
                <c:pt idx="375">
                  <c:v>-29.021999999999991</c:v>
                </c:pt>
                <c:pt idx="376">
                  <c:v>-27.978999999999985</c:v>
                </c:pt>
                <c:pt idx="377">
                  <c:v>-28.789999999999964</c:v>
                </c:pt>
                <c:pt idx="378">
                  <c:v>-27.394999999999982</c:v>
                </c:pt>
                <c:pt idx="379">
                  <c:v>-29.97199999999998</c:v>
                </c:pt>
                <c:pt idx="380">
                  <c:v>-30.503000000000043</c:v>
                </c:pt>
                <c:pt idx="381">
                  <c:v>-31.663000000000011</c:v>
                </c:pt>
                <c:pt idx="382">
                  <c:v>-32.571000000000026</c:v>
                </c:pt>
                <c:pt idx="383">
                  <c:v>-29.132999999999981</c:v>
                </c:pt>
                <c:pt idx="384">
                  <c:v>-28.882999999999981</c:v>
                </c:pt>
                <c:pt idx="385">
                  <c:v>-27.190999999999974</c:v>
                </c:pt>
                <c:pt idx="386">
                  <c:v>-28.302999999999997</c:v>
                </c:pt>
                <c:pt idx="387">
                  <c:v>-28.433999999999969</c:v>
                </c:pt>
                <c:pt idx="388">
                  <c:v>-29.033000000000015</c:v>
                </c:pt>
                <c:pt idx="389">
                  <c:v>-27.434000000000026</c:v>
                </c:pt>
                <c:pt idx="390">
                  <c:v>-28.282999999999959</c:v>
                </c:pt>
                <c:pt idx="391">
                  <c:v>-29.156000000000006</c:v>
                </c:pt>
                <c:pt idx="392">
                  <c:v>-29.425000000000011</c:v>
                </c:pt>
                <c:pt idx="393">
                  <c:v>-29.069000000000017</c:v>
                </c:pt>
                <c:pt idx="394">
                  <c:v>-30.646999999999991</c:v>
                </c:pt>
                <c:pt idx="395">
                  <c:v>-30.913000000000011</c:v>
                </c:pt>
                <c:pt idx="396">
                  <c:v>-38.201000000000022</c:v>
                </c:pt>
                <c:pt idx="397">
                  <c:v>-38.24799999999999</c:v>
                </c:pt>
                <c:pt idx="398">
                  <c:v>-38.60899999999998</c:v>
                </c:pt>
                <c:pt idx="399">
                  <c:v>-38.105000000000018</c:v>
                </c:pt>
                <c:pt idx="400">
                  <c:v>-35.641999999999996</c:v>
                </c:pt>
                <c:pt idx="401">
                  <c:v>-32.867999999999995</c:v>
                </c:pt>
                <c:pt idx="402">
                  <c:v>-27.825999999999965</c:v>
                </c:pt>
                <c:pt idx="403">
                  <c:v>-27.881000000000029</c:v>
                </c:pt>
                <c:pt idx="404">
                  <c:v>-29.081999999999994</c:v>
                </c:pt>
                <c:pt idx="405">
                  <c:v>-29.658999999999992</c:v>
                </c:pt>
                <c:pt idx="406">
                  <c:v>-30.913000000000011</c:v>
                </c:pt>
                <c:pt idx="407">
                  <c:v>-31.599999999999966</c:v>
                </c:pt>
                <c:pt idx="408">
                  <c:v>-34.472999999999956</c:v>
                </c:pt>
                <c:pt idx="409">
                  <c:v>-35.963999999999999</c:v>
                </c:pt>
                <c:pt idx="410">
                  <c:v>-38.283999999999992</c:v>
                </c:pt>
                <c:pt idx="411">
                  <c:v>-44.677000000000021</c:v>
                </c:pt>
                <c:pt idx="412">
                  <c:v>-39.370999999999981</c:v>
                </c:pt>
                <c:pt idx="413">
                  <c:v>-39.613</c:v>
                </c:pt>
                <c:pt idx="414">
                  <c:v>-38.365000000000009</c:v>
                </c:pt>
                <c:pt idx="415">
                  <c:v>-37.502999999999986</c:v>
                </c:pt>
                <c:pt idx="416">
                  <c:v>-35.960999999999956</c:v>
                </c:pt>
                <c:pt idx="417">
                  <c:v>-31.177000000000021</c:v>
                </c:pt>
                <c:pt idx="418">
                  <c:v>-26.22199999999998</c:v>
                </c:pt>
                <c:pt idx="419">
                  <c:v>-24.293000000000006</c:v>
                </c:pt>
                <c:pt idx="420">
                  <c:v>-26.940999999999974</c:v>
                </c:pt>
                <c:pt idx="421">
                  <c:v>-27.890999999999963</c:v>
                </c:pt>
                <c:pt idx="422">
                  <c:v>-27.824999999999989</c:v>
                </c:pt>
                <c:pt idx="423">
                  <c:v>-26.524000000000001</c:v>
                </c:pt>
                <c:pt idx="424">
                  <c:v>-28.021999999999991</c:v>
                </c:pt>
                <c:pt idx="425">
                  <c:v>-28.885999999999967</c:v>
                </c:pt>
                <c:pt idx="426">
                  <c:v>-33.326000000000022</c:v>
                </c:pt>
                <c:pt idx="427">
                  <c:v>-28.581999999999994</c:v>
                </c:pt>
                <c:pt idx="428">
                  <c:v>-25.531000000000006</c:v>
                </c:pt>
                <c:pt idx="429">
                  <c:v>-25.314000000000021</c:v>
                </c:pt>
                <c:pt idx="430">
                  <c:v>-25.710999999999956</c:v>
                </c:pt>
                <c:pt idx="431">
                  <c:v>-21.236000000000047</c:v>
                </c:pt>
                <c:pt idx="432">
                  <c:v>-19.949999999999989</c:v>
                </c:pt>
                <c:pt idx="433">
                  <c:v>-19.780999999999949</c:v>
                </c:pt>
                <c:pt idx="434">
                  <c:v>-20.244999999999948</c:v>
                </c:pt>
                <c:pt idx="435">
                  <c:v>-19.317999999999984</c:v>
                </c:pt>
                <c:pt idx="436">
                  <c:v>-18.814000000000021</c:v>
                </c:pt>
                <c:pt idx="437">
                  <c:v>-15.134000000000015</c:v>
                </c:pt>
                <c:pt idx="438">
                  <c:v>-14.697000000000003</c:v>
                </c:pt>
                <c:pt idx="439">
                  <c:v>-13.100999999999999</c:v>
                </c:pt>
                <c:pt idx="440">
                  <c:v>-10.218999999999994</c:v>
                </c:pt>
                <c:pt idx="441">
                  <c:v>-10.053999999999974</c:v>
                </c:pt>
                <c:pt idx="442">
                  <c:v>-10.12700000000001</c:v>
                </c:pt>
                <c:pt idx="443">
                  <c:v>-9.6539999999999964</c:v>
                </c:pt>
                <c:pt idx="444">
                  <c:v>-8.242999999999995</c:v>
                </c:pt>
                <c:pt idx="445">
                  <c:v>-7.8159999999999741</c:v>
                </c:pt>
                <c:pt idx="446">
                  <c:v>-9.507000000000005</c:v>
                </c:pt>
                <c:pt idx="447">
                  <c:v>-8.6800000000000068</c:v>
                </c:pt>
                <c:pt idx="448">
                  <c:v>-5.5229999999999677</c:v>
                </c:pt>
                <c:pt idx="449">
                  <c:v>-5.5470000000000255</c:v>
                </c:pt>
                <c:pt idx="450">
                  <c:v>-6.7690000000000055</c:v>
                </c:pt>
                <c:pt idx="451">
                  <c:v>-9.021000000000015</c:v>
                </c:pt>
                <c:pt idx="452">
                  <c:v>-0.53399999999999181</c:v>
                </c:pt>
                <c:pt idx="453">
                  <c:v>-4.0769999999999982</c:v>
                </c:pt>
                <c:pt idx="454">
                  <c:v>-3.5159999999999627</c:v>
                </c:pt>
                <c:pt idx="455">
                  <c:v>-5.4220000000000255</c:v>
                </c:pt>
                <c:pt idx="456">
                  <c:v>-3.4479999999999791</c:v>
                </c:pt>
                <c:pt idx="457">
                  <c:v>-2.8460000000000036</c:v>
                </c:pt>
                <c:pt idx="458">
                  <c:v>-3.7330000000000041</c:v>
                </c:pt>
                <c:pt idx="459">
                  <c:v>-6.0840000000000032</c:v>
                </c:pt>
                <c:pt idx="460">
                  <c:v>-7.7019999999999982</c:v>
                </c:pt>
                <c:pt idx="461">
                  <c:v>-9.0269999999999868</c:v>
                </c:pt>
                <c:pt idx="462">
                  <c:v>-8.3519999999999754</c:v>
                </c:pt>
                <c:pt idx="463">
                  <c:v>-7.0910000000000082</c:v>
                </c:pt>
                <c:pt idx="464">
                  <c:v>-5.2120000000000459</c:v>
                </c:pt>
                <c:pt idx="465">
                  <c:v>-2.7669999999999959</c:v>
                </c:pt>
                <c:pt idx="466">
                  <c:v>-1.9139999999999873</c:v>
                </c:pt>
                <c:pt idx="467">
                  <c:v>-1.728999999999985</c:v>
                </c:pt>
                <c:pt idx="468">
                  <c:v>-1.3709999999999809</c:v>
                </c:pt>
                <c:pt idx="469">
                  <c:v>0.54800000000000182</c:v>
                </c:pt>
                <c:pt idx="470">
                  <c:v>2.2880000000000109</c:v>
                </c:pt>
                <c:pt idx="471">
                  <c:v>3.714999999999975</c:v>
                </c:pt>
                <c:pt idx="472">
                  <c:v>4.7530000000000427</c:v>
                </c:pt>
                <c:pt idx="473">
                  <c:v>6.6779999999999973</c:v>
                </c:pt>
                <c:pt idx="474">
                  <c:v>8.9620000000000459</c:v>
                </c:pt>
                <c:pt idx="475">
                  <c:v>9.6270000000000095</c:v>
                </c:pt>
                <c:pt idx="476">
                  <c:v>8.4189999999999827</c:v>
                </c:pt>
                <c:pt idx="477">
                  <c:v>10.379999999999995</c:v>
                </c:pt>
                <c:pt idx="478">
                  <c:v>12.76600000000002</c:v>
                </c:pt>
                <c:pt idx="479">
                  <c:v>12.617999999999995</c:v>
                </c:pt>
                <c:pt idx="480">
                  <c:v>12.90300000000002</c:v>
                </c:pt>
                <c:pt idx="481">
                  <c:v>14.50200000000001</c:v>
                </c:pt>
                <c:pt idx="482">
                  <c:v>17.740000000000009</c:v>
                </c:pt>
                <c:pt idx="483">
                  <c:v>22.15500000000003</c:v>
                </c:pt>
                <c:pt idx="484">
                  <c:v>20.589999999999975</c:v>
                </c:pt>
                <c:pt idx="485">
                  <c:v>20.258999999999958</c:v>
                </c:pt>
                <c:pt idx="486">
                  <c:v>20.807000000000016</c:v>
                </c:pt>
                <c:pt idx="487">
                  <c:v>20.873999999999967</c:v>
                </c:pt>
                <c:pt idx="488">
                  <c:v>20.278999999999996</c:v>
                </c:pt>
                <c:pt idx="489">
                  <c:v>22.387</c:v>
                </c:pt>
                <c:pt idx="490">
                  <c:v>21.19300000000004</c:v>
                </c:pt>
                <c:pt idx="491">
                  <c:v>20.461999999999989</c:v>
                </c:pt>
                <c:pt idx="492">
                  <c:v>19.170999999999992</c:v>
                </c:pt>
                <c:pt idx="493">
                  <c:v>18.817000000000007</c:v>
                </c:pt>
                <c:pt idx="494">
                  <c:v>17.564000000000021</c:v>
                </c:pt>
                <c:pt idx="495">
                  <c:v>20.222999999999956</c:v>
                </c:pt>
                <c:pt idx="496">
                  <c:v>20.283000000000015</c:v>
                </c:pt>
                <c:pt idx="497">
                  <c:v>20.409000000000049</c:v>
                </c:pt>
                <c:pt idx="498">
                  <c:v>20.824000000000012</c:v>
                </c:pt>
                <c:pt idx="499">
                  <c:v>21.953000000000031</c:v>
                </c:pt>
                <c:pt idx="500">
                  <c:v>21.154999999999973</c:v>
                </c:pt>
                <c:pt idx="501">
                  <c:v>21.889999999999986</c:v>
                </c:pt>
                <c:pt idx="502">
                  <c:v>20.439999999999998</c:v>
                </c:pt>
                <c:pt idx="503">
                  <c:v>20.363</c:v>
                </c:pt>
                <c:pt idx="504">
                  <c:v>20.038000000000011</c:v>
                </c:pt>
                <c:pt idx="505">
                  <c:v>20.851999999999975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56-4BD9-9264-206B8606B89C}"/>
            </c:ext>
          </c:extLst>
        </c:ser>
        <c:ser>
          <c:idx val="3"/>
          <c:order val="3"/>
          <c:tx>
            <c:strRef>
              <c:f>'directH (tkr)'!$C$54</c:f>
              <c:strCache>
                <c:ptCount val="1"/>
                <c:pt idx="0">
                  <c:v>VW 3 1/2 PERP nc-30-VW 3 3/8 PERP nc-24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(tkr)'!$F$54:$SQ$54</c:f>
              <c:numCache>
                <c:formatCode>0</c:formatCode>
                <c:ptCount val="506"/>
                <c:pt idx="0">
                  <c:v>6.2059999999999604</c:v>
                </c:pt>
                <c:pt idx="1">
                  <c:v>7.4979999999999905</c:v>
                </c:pt>
                <c:pt idx="2">
                  <c:v>7.9950000000000045</c:v>
                </c:pt>
                <c:pt idx="3">
                  <c:v>5.3419999999999845</c:v>
                </c:pt>
                <c:pt idx="4">
                  <c:v>2.1809999999999832</c:v>
                </c:pt>
                <c:pt idx="5">
                  <c:v>-5.0079999999999814</c:v>
                </c:pt>
                <c:pt idx="6">
                  <c:v>-9.1909999999999741</c:v>
                </c:pt>
                <c:pt idx="7">
                  <c:v>-10.734999999999957</c:v>
                </c:pt>
                <c:pt idx="8">
                  <c:v>-12.893000000000029</c:v>
                </c:pt>
                <c:pt idx="9">
                  <c:v>-14.512</c:v>
                </c:pt>
                <c:pt idx="10">
                  <c:v>-10.894999999999982</c:v>
                </c:pt>
                <c:pt idx="11">
                  <c:v>-6.9490000000000123</c:v>
                </c:pt>
                <c:pt idx="12">
                  <c:v>2.6220000000000141</c:v>
                </c:pt>
                <c:pt idx="13">
                  <c:v>12.584000000000003</c:v>
                </c:pt>
                <c:pt idx="14">
                  <c:v>9.1270000000000095</c:v>
                </c:pt>
                <c:pt idx="15">
                  <c:v>9.1610000000000014</c:v>
                </c:pt>
                <c:pt idx="16">
                  <c:v>4.63900000000001</c:v>
                </c:pt>
                <c:pt idx="17">
                  <c:v>17.522999999999968</c:v>
                </c:pt>
                <c:pt idx="18">
                  <c:v>27.149999999999977</c:v>
                </c:pt>
                <c:pt idx="19">
                  <c:v>37.611000000000047</c:v>
                </c:pt>
                <c:pt idx="20">
                  <c:v>29.286000000000001</c:v>
                </c:pt>
                <c:pt idx="21">
                  <c:v>2.6229999999999905</c:v>
                </c:pt>
                <c:pt idx="22">
                  <c:v>-5.1150000000000091</c:v>
                </c:pt>
                <c:pt idx="23">
                  <c:v>-14.057999999999993</c:v>
                </c:pt>
                <c:pt idx="24">
                  <c:v>-18.657000000000039</c:v>
                </c:pt>
                <c:pt idx="25">
                  <c:v>-14.84499999999997</c:v>
                </c:pt>
                <c:pt idx="26">
                  <c:v>-7.9499999999999886</c:v>
                </c:pt>
                <c:pt idx="27">
                  <c:v>-8.8480000000000132</c:v>
                </c:pt>
                <c:pt idx="28">
                  <c:v>-15.788999999999987</c:v>
                </c:pt>
                <c:pt idx="29">
                  <c:v>-30.286000000000001</c:v>
                </c:pt>
                <c:pt idx="30">
                  <c:v>-26.338000000000022</c:v>
                </c:pt>
                <c:pt idx="31">
                  <c:v>-23.921999999999969</c:v>
                </c:pt>
                <c:pt idx="32">
                  <c:v>-26.115999999999985</c:v>
                </c:pt>
                <c:pt idx="33">
                  <c:v>-28.908999999999992</c:v>
                </c:pt>
                <c:pt idx="34">
                  <c:v>-41.035000000000025</c:v>
                </c:pt>
                <c:pt idx="35">
                  <c:v>-45.980999999999995</c:v>
                </c:pt>
                <c:pt idx="36">
                  <c:v>-44.036000000000001</c:v>
                </c:pt>
                <c:pt idx="37">
                  <c:v>-33.313999999999965</c:v>
                </c:pt>
                <c:pt idx="38">
                  <c:v>-34.866999999999962</c:v>
                </c:pt>
                <c:pt idx="39">
                  <c:v>-36.775999999999954</c:v>
                </c:pt>
                <c:pt idx="40">
                  <c:v>-44.968000000000018</c:v>
                </c:pt>
                <c:pt idx="41">
                  <c:v>-40.687000000000012</c:v>
                </c:pt>
                <c:pt idx="42">
                  <c:v>-41.300999999999988</c:v>
                </c:pt>
                <c:pt idx="43">
                  <c:v>-45.461999999999989</c:v>
                </c:pt>
                <c:pt idx="44">
                  <c:v>-47.06</c:v>
                </c:pt>
                <c:pt idx="45">
                  <c:v>-23.144999999999982</c:v>
                </c:pt>
                <c:pt idx="46">
                  <c:v>-19.317999999999984</c:v>
                </c:pt>
                <c:pt idx="47">
                  <c:v>-6.1870000000000118</c:v>
                </c:pt>
                <c:pt idx="48">
                  <c:v>1.3580000000000041</c:v>
                </c:pt>
                <c:pt idx="49">
                  <c:v>-3.8249999999999886</c:v>
                </c:pt>
                <c:pt idx="50">
                  <c:v>-11.668000000000006</c:v>
                </c:pt>
                <c:pt idx="51">
                  <c:v>-44.393000000000029</c:v>
                </c:pt>
                <c:pt idx="52">
                  <c:v>-44.694999999999993</c:v>
                </c:pt>
                <c:pt idx="53">
                  <c:v>-35.982000000000028</c:v>
                </c:pt>
                <c:pt idx="54">
                  <c:v>-13.759000000000015</c:v>
                </c:pt>
                <c:pt idx="55">
                  <c:v>7.34699999999998</c:v>
                </c:pt>
                <c:pt idx="56">
                  <c:v>21.704999999999984</c:v>
                </c:pt>
                <c:pt idx="57">
                  <c:v>36.116999999999962</c:v>
                </c:pt>
                <c:pt idx="58">
                  <c:v>-3.0079999999999814</c:v>
                </c:pt>
                <c:pt idx="59">
                  <c:v>-29.201000000000022</c:v>
                </c:pt>
                <c:pt idx="60">
                  <c:v>-41.575999999999908</c:v>
                </c:pt>
                <c:pt idx="61">
                  <c:v>-74.378000000000043</c:v>
                </c:pt>
                <c:pt idx="62">
                  <c:v>-68.891999999999939</c:v>
                </c:pt>
                <c:pt idx="63">
                  <c:v>-55.067000000000007</c:v>
                </c:pt>
                <c:pt idx="64">
                  <c:v>-39.115999999999985</c:v>
                </c:pt>
                <c:pt idx="65">
                  <c:v>-28.487999999999943</c:v>
                </c:pt>
                <c:pt idx="66">
                  <c:v>-16.480000000000018</c:v>
                </c:pt>
                <c:pt idx="67">
                  <c:v>-3.2720000000000482</c:v>
                </c:pt>
                <c:pt idx="68">
                  <c:v>13.769000000000005</c:v>
                </c:pt>
                <c:pt idx="69">
                  <c:v>33.658999999999992</c:v>
                </c:pt>
                <c:pt idx="70">
                  <c:v>-8.5289999999999964</c:v>
                </c:pt>
                <c:pt idx="71">
                  <c:v>2.3369999999999891</c:v>
                </c:pt>
                <c:pt idx="72">
                  <c:v>10.407000000000039</c:v>
                </c:pt>
                <c:pt idx="73">
                  <c:v>-29.600000000000023</c:v>
                </c:pt>
                <c:pt idx="74">
                  <c:v>-38.675000000000068</c:v>
                </c:pt>
                <c:pt idx="75">
                  <c:v>15.629000000000019</c:v>
                </c:pt>
                <c:pt idx="76">
                  <c:v>4.9189999999999827</c:v>
                </c:pt>
                <c:pt idx="77">
                  <c:v>17.911000000000001</c:v>
                </c:pt>
                <c:pt idx="78">
                  <c:v>18.182999999999993</c:v>
                </c:pt>
                <c:pt idx="79">
                  <c:v>36.432000000000016</c:v>
                </c:pt>
                <c:pt idx="80">
                  <c:v>45.536999999999978</c:v>
                </c:pt>
                <c:pt idx="81">
                  <c:v>41.341999999999985</c:v>
                </c:pt>
                <c:pt idx="82">
                  <c:v>56.461000000000013</c:v>
                </c:pt>
                <c:pt idx="83">
                  <c:v>64.734000000000037</c:v>
                </c:pt>
                <c:pt idx="84">
                  <c:v>67.441999999999979</c:v>
                </c:pt>
                <c:pt idx="85">
                  <c:v>64.034999999999968</c:v>
                </c:pt>
                <c:pt idx="86">
                  <c:v>51.238</c:v>
                </c:pt>
                <c:pt idx="87">
                  <c:v>53.240000000000009</c:v>
                </c:pt>
                <c:pt idx="88">
                  <c:v>55.507000000000005</c:v>
                </c:pt>
                <c:pt idx="89">
                  <c:v>62.647999999999968</c:v>
                </c:pt>
                <c:pt idx="90">
                  <c:v>67.404000000000025</c:v>
                </c:pt>
                <c:pt idx="91">
                  <c:v>70.663000000000011</c:v>
                </c:pt>
                <c:pt idx="92">
                  <c:v>77.90900000000002</c:v>
                </c:pt>
                <c:pt idx="93">
                  <c:v>77.626999999999981</c:v>
                </c:pt>
                <c:pt idx="94">
                  <c:v>74.426999999999992</c:v>
                </c:pt>
                <c:pt idx="95">
                  <c:v>75.139999999999986</c:v>
                </c:pt>
                <c:pt idx="96">
                  <c:v>74.664999999999964</c:v>
                </c:pt>
                <c:pt idx="97">
                  <c:v>75.306999999999988</c:v>
                </c:pt>
                <c:pt idx="98">
                  <c:v>75.236000000000018</c:v>
                </c:pt>
                <c:pt idx="99">
                  <c:v>75.423000000000002</c:v>
                </c:pt>
                <c:pt idx="100">
                  <c:v>75.704000000000008</c:v>
                </c:pt>
                <c:pt idx="101">
                  <c:v>78.138999999999982</c:v>
                </c:pt>
                <c:pt idx="102">
                  <c:v>77.488</c:v>
                </c:pt>
                <c:pt idx="103">
                  <c:v>77.727000000000032</c:v>
                </c:pt>
                <c:pt idx="104">
                  <c:v>72.910000000000025</c:v>
                </c:pt>
                <c:pt idx="105">
                  <c:v>72.055000000000007</c:v>
                </c:pt>
                <c:pt idx="106">
                  <c:v>70.067999999999984</c:v>
                </c:pt>
                <c:pt idx="107">
                  <c:v>70.891999999999996</c:v>
                </c:pt>
                <c:pt idx="108">
                  <c:v>71.59099999999998</c:v>
                </c:pt>
                <c:pt idx="109">
                  <c:v>71.705000000000013</c:v>
                </c:pt>
                <c:pt idx="110">
                  <c:v>69.637000000000029</c:v>
                </c:pt>
                <c:pt idx="111">
                  <c:v>70.622000000000014</c:v>
                </c:pt>
                <c:pt idx="112">
                  <c:v>74.602000000000004</c:v>
                </c:pt>
                <c:pt idx="113">
                  <c:v>76.581999999999965</c:v>
                </c:pt>
                <c:pt idx="114">
                  <c:v>76.97999999999999</c:v>
                </c:pt>
                <c:pt idx="115">
                  <c:v>78.271999999999991</c:v>
                </c:pt>
                <c:pt idx="116">
                  <c:v>77.40300000000002</c:v>
                </c:pt>
                <c:pt idx="117">
                  <c:v>75.603000000000037</c:v>
                </c:pt>
                <c:pt idx="118">
                  <c:v>72.013999999999982</c:v>
                </c:pt>
                <c:pt idx="119">
                  <c:v>67.800000000000011</c:v>
                </c:pt>
                <c:pt idx="120">
                  <c:v>67.21999999999997</c:v>
                </c:pt>
                <c:pt idx="121">
                  <c:v>66.575999999999993</c:v>
                </c:pt>
                <c:pt idx="122">
                  <c:v>69.02600000000001</c:v>
                </c:pt>
                <c:pt idx="123">
                  <c:v>65.199000000000012</c:v>
                </c:pt>
                <c:pt idx="124">
                  <c:v>60.720999999999975</c:v>
                </c:pt>
                <c:pt idx="125">
                  <c:v>65.773000000000025</c:v>
                </c:pt>
                <c:pt idx="126">
                  <c:v>68.427000000000021</c:v>
                </c:pt>
                <c:pt idx="127">
                  <c:v>71.205000000000041</c:v>
                </c:pt>
                <c:pt idx="128">
                  <c:v>71.667999999999978</c:v>
                </c:pt>
                <c:pt idx="129">
                  <c:v>69.600000000000023</c:v>
                </c:pt>
                <c:pt idx="130">
                  <c:v>71.119</c:v>
                </c:pt>
                <c:pt idx="131">
                  <c:v>72.069999999999993</c:v>
                </c:pt>
                <c:pt idx="132">
                  <c:v>70.763999999999982</c:v>
                </c:pt>
                <c:pt idx="133">
                  <c:v>70.186999999999983</c:v>
                </c:pt>
                <c:pt idx="134">
                  <c:v>71.503999999999991</c:v>
                </c:pt>
                <c:pt idx="135">
                  <c:v>70.294999999999987</c:v>
                </c:pt>
                <c:pt idx="136">
                  <c:v>69.949999999999989</c:v>
                </c:pt>
                <c:pt idx="137">
                  <c:v>71.653999999999996</c:v>
                </c:pt>
                <c:pt idx="138">
                  <c:v>71.498999999999995</c:v>
                </c:pt>
                <c:pt idx="139">
                  <c:v>71.081000000000017</c:v>
                </c:pt>
                <c:pt idx="140">
                  <c:v>68.363999999999976</c:v>
                </c:pt>
                <c:pt idx="141">
                  <c:v>71.60499999999999</c:v>
                </c:pt>
                <c:pt idx="142">
                  <c:v>72.326000000000022</c:v>
                </c:pt>
                <c:pt idx="143">
                  <c:v>75.257999999999981</c:v>
                </c:pt>
                <c:pt idx="144">
                  <c:v>69.794000000000011</c:v>
                </c:pt>
                <c:pt idx="145">
                  <c:v>65.790999999999997</c:v>
                </c:pt>
                <c:pt idx="146">
                  <c:v>61.760999999999996</c:v>
                </c:pt>
                <c:pt idx="147">
                  <c:v>64.807999999999993</c:v>
                </c:pt>
                <c:pt idx="148">
                  <c:v>64.057000000000016</c:v>
                </c:pt>
                <c:pt idx="149">
                  <c:v>64.862000000000023</c:v>
                </c:pt>
                <c:pt idx="150">
                  <c:v>66.193999999999988</c:v>
                </c:pt>
                <c:pt idx="151">
                  <c:v>68.345000000000027</c:v>
                </c:pt>
                <c:pt idx="152">
                  <c:v>70.512</c:v>
                </c:pt>
                <c:pt idx="153">
                  <c:v>68.488000000000028</c:v>
                </c:pt>
                <c:pt idx="154">
                  <c:v>65.201999999999998</c:v>
                </c:pt>
                <c:pt idx="155">
                  <c:v>63.137</c:v>
                </c:pt>
                <c:pt idx="156">
                  <c:v>64.212000000000018</c:v>
                </c:pt>
                <c:pt idx="157">
                  <c:v>67.825999999999993</c:v>
                </c:pt>
                <c:pt idx="158">
                  <c:v>69.364000000000004</c:v>
                </c:pt>
                <c:pt idx="159">
                  <c:v>69.209000000000032</c:v>
                </c:pt>
                <c:pt idx="160">
                  <c:v>68.251000000000005</c:v>
                </c:pt>
                <c:pt idx="161">
                  <c:v>65.42900000000003</c:v>
                </c:pt>
                <c:pt idx="162">
                  <c:v>63.47399999999999</c:v>
                </c:pt>
                <c:pt idx="163">
                  <c:v>64.729000000000013</c:v>
                </c:pt>
                <c:pt idx="164">
                  <c:v>69.009000000000015</c:v>
                </c:pt>
                <c:pt idx="165">
                  <c:v>67.709000000000003</c:v>
                </c:pt>
                <c:pt idx="166">
                  <c:v>66.923999999999978</c:v>
                </c:pt>
                <c:pt idx="167">
                  <c:v>65.361999999999995</c:v>
                </c:pt>
                <c:pt idx="168">
                  <c:v>64.850999999999971</c:v>
                </c:pt>
                <c:pt idx="169">
                  <c:v>63.036000000000001</c:v>
                </c:pt>
                <c:pt idx="170">
                  <c:v>63.042999999999978</c:v>
                </c:pt>
                <c:pt idx="171">
                  <c:v>63.162000000000006</c:v>
                </c:pt>
                <c:pt idx="172">
                  <c:v>74.309000000000026</c:v>
                </c:pt>
                <c:pt idx="173">
                  <c:v>77.324000000000012</c:v>
                </c:pt>
                <c:pt idx="174">
                  <c:v>79.954999999999984</c:v>
                </c:pt>
                <c:pt idx="175">
                  <c:v>80.723000000000013</c:v>
                </c:pt>
                <c:pt idx="176">
                  <c:v>80.319000000000017</c:v>
                </c:pt>
                <c:pt idx="177">
                  <c:v>78.841000000000008</c:v>
                </c:pt>
                <c:pt idx="178">
                  <c:v>76.233000000000004</c:v>
                </c:pt>
                <c:pt idx="179">
                  <c:v>75.702999999999975</c:v>
                </c:pt>
                <c:pt idx="180">
                  <c:v>76.493000000000023</c:v>
                </c:pt>
                <c:pt idx="181">
                  <c:v>70.306000000000012</c:v>
                </c:pt>
                <c:pt idx="182">
                  <c:v>69.12299999999999</c:v>
                </c:pt>
                <c:pt idx="183">
                  <c:v>67.841000000000008</c:v>
                </c:pt>
                <c:pt idx="184">
                  <c:v>64.218999999999994</c:v>
                </c:pt>
                <c:pt idx="185">
                  <c:v>66.14100000000002</c:v>
                </c:pt>
                <c:pt idx="186">
                  <c:v>64.52600000000001</c:v>
                </c:pt>
                <c:pt idx="187">
                  <c:v>66.141999999999996</c:v>
                </c:pt>
                <c:pt idx="188">
                  <c:v>66.930000000000007</c:v>
                </c:pt>
                <c:pt idx="189">
                  <c:v>66.624000000000024</c:v>
                </c:pt>
                <c:pt idx="190">
                  <c:v>67.774000000000001</c:v>
                </c:pt>
                <c:pt idx="191">
                  <c:v>67.184000000000026</c:v>
                </c:pt>
                <c:pt idx="192">
                  <c:v>70.363999999999976</c:v>
                </c:pt>
                <c:pt idx="193">
                  <c:v>68.003999999999962</c:v>
                </c:pt>
                <c:pt idx="194">
                  <c:v>66.192000000000007</c:v>
                </c:pt>
                <c:pt idx="195">
                  <c:v>66.651999999999987</c:v>
                </c:pt>
                <c:pt idx="196">
                  <c:v>64.109999999999957</c:v>
                </c:pt>
                <c:pt idx="197">
                  <c:v>63.488</c:v>
                </c:pt>
                <c:pt idx="198">
                  <c:v>61.052999999999997</c:v>
                </c:pt>
                <c:pt idx="199">
                  <c:v>58.031000000000006</c:v>
                </c:pt>
                <c:pt idx="200">
                  <c:v>53.698999999999955</c:v>
                </c:pt>
                <c:pt idx="201">
                  <c:v>55.189000000000021</c:v>
                </c:pt>
                <c:pt idx="202">
                  <c:v>57.994000000000028</c:v>
                </c:pt>
                <c:pt idx="203">
                  <c:v>60.165999999999968</c:v>
                </c:pt>
                <c:pt idx="204">
                  <c:v>58.906000000000034</c:v>
                </c:pt>
                <c:pt idx="205">
                  <c:v>63.881</c:v>
                </c:pt>
                <c:pt idx="206">
                  <c:v>50.305000000000007</c:v>
                </c:pt>
                <c:pt idx="207">
                  <c:v>50.959000000000003</c:v>
                </c:pt>
                <c:pt idx="208">
                  <c:v>54.350000000000023</c:v>
                </c:pt>
                <c:pt idx="209">
                  <c:v>56.49799999999999</c:v>
                </c:pt>
                <c:pt idx="210">
                  <c:v>50.660000000000025</c:v>
                </c:pt>
                <c:pt idx="211">
                  <c:v>53.685999999999979</c:v>
                </c:pt>
                <c:pt idx="212">
                  <c:v>55.199000000000012</c:v>
                </c:pt>
                <c:pt idx="213">
                  <c:v>53.566000000000031</c:v>
                </c:pt>
                <c:pt idx="214">
                  <c:v>54.683999999999969</c:v>
                </c:pt>
                <c:pt idx="215">
                  <c:v>50.863</c:v>
                </c:pt>
                <c:pt idx="216">
                  <c:v>53.182999999999993</c:v>
                </c:pt>
                <c:pt idx="217">
                  <c:v>53.29200000000003</c:v>
                </c:pt>
                <c:pt idx="218">
                  <c:v>52.175999999999988</c:v>
                </c:pt>
                <c:pt idx="219">
                  <c:v>51.686000000000035</c:v>
                </c:pt>
                <c:pt idx="220">
                  <c:v>53.446000000000026</c:v>
                </c:pt>
                <c:pt idx="221">
                  <c:v>58.784999999999968</c:v>
                </c:pt>
                <c:pt idx="222">
                  <c:v>56.873999999999967</c:v>
                </c:pt>
                <c:pt idx="223">
                  <c:v>55.617999999999995</c:v>
                </c:pt>
                <c:pt idx="224">
                  <c:v>57.223000000000013</c:v>
                </c:pt>
                <c:pt idx="225">
                  <c:v>56.261000000000024</c:v>
                </c:pt>
                <c:pt idx="226">
                  <c:v>58.398000000000025</c:v>
                </c:pt>
                <c:pt idx="227">
                  <c:v>52.545999999999992</c:v>
                </c:pt>
                <c:pt idx="228">
                  <c:v>57.605999999999995</c:v>
                </c:pt>
                <c:pt idx="229">
                  <c:v>61.25200000000001</c:v>
                </c:pt>
                <c:pt idx="230">
                  <c:v>62.552000000000021</c:v>
                </c:pt>
                <c:pt idx="231">
                  <c:v>67.64100000000002</c:v>
                </c:pt>
                <c:pt idx="232">
                  <c:v>69.643999999999949</c:v>
                </c:pt>
                <c:pt idx="233">
                  <c:v>68.533999999999992</c:v>
                </c:pt>
                <c:pt idx="234">
                  <c:v>66.733000000000004</c:v>
                </c:pt>
                <c:pt idx="235">
                  <c:v>67.216000000000008</c:v>
                </c:pt>
                <c:pt idx="236">
                  <c:v>65.113999999999976</c:v>
                </c:pt>
                <c:pt idx="237">
                  <c:v>65.535000000000025</c:v>
                </c:pt>
                <c:pt idx="238">
                  <c:v>68.36099999999999</c:v>
                </c:pt>
                <c:pt idx="239">
                  <c:v>68.367000000000019</c:v>
                </c:pt>
                <c:pt idx="240">
                  <c:v>67.365999999999985</c:v>
                </c:pt>
                <c:pt idx="241">
                  <c:v>60.420000000000016</c:v>
                </c:pt>
                <c:pt idx="242">
                  <c:v>58.817999999999984</c:v>
                </c:pt>
                <c:pt idx="243">
                  <c:v>58.870000000000005</c:v>
                </c:pt>
                <c:pt idx="244">
                  <c:v>55.717999999999961</c:v>
                </c:pt>
                <c:pt idx="245">
                  <c:v>58.512999999999977</c:v>
                </c:pt>
                <c:pt idx="246">
                  <c:v>61.677999999999997</c:v>
                </c:pt>
                <c:pt idx="247">
                  <c:v>63.437000000000012</c:v>
                </c:pt>
                <c:pt idx="248">
                  <c:v>62.096000000000004</c:v>
                </c:pt>
                <c:pt idx="249">
                  <c:v>60.564999999999998</c:v>
                </c:pt>
                <c:pt idx="250">
                  <c:v>63.168999999999983</c:v>
                </c:pt>
                <c:pt idx="251">
                  <c:v>63.403999999999996</c:v>
                </c:pt>
                <c:pt idx="252">
                  <c:v>62.13900000000001</c:v>
                </c:pt>
                <c:pt idx="253">
                  <c:v>68.873999999999967</c:v>
                </c:pt>
                <c:pt idx="254">
                  <c:v>72.430999999999983</c:v>
                </c:pt>
                <c:pt idx="255">
                  <c:v>74.163000000000011</c:v>
                </c:pt>
                <c:pt idx="256">
                  <c:v>64.82099999999997</c:v>
                </c:pt>
                <c:pt idx="257">
                  <c:v>59.20599999999996</c:v>
                </c:pt>
                <c:pt idx="258">
                  <c:v>57.149000000000001</c:v>
                </c:pt>
                <c:pt idx="259">
                  <c:v>54.888999999999953</c:v>
                </c:pt>
                <c:pt idx="260">
                  <c:v>57.017999999999972</c:v>
                </c:pt>
                <c:pt idx="261">
                  <c:v>55.845000000000027</c:v>
                </c:pt>
                <c:pt idx="262">
                  <c:v>59.573000000000036</c:v>
                </c:pt>
                <c:pt idx="263">
                  <c:v>57.800000000000011</c:v>
                </c:pt>
                <c:pt idx="264">
                  <c:v>53.898000000000025</c:v>
                </c:pt>
                <c:pt idx="265">
                  <c:v>48.902999999999963</c:v>
                </c:pt>
                <c:pt idx="266">
                  <c:v>42.187999999999988</c:v>
                </c:pt>
                <c:pt idx="267">
                  <c:v>33.482000000000028</c:v>
                </c:pt>
                <c:pt idx="268">
                  <c:v>27.220000000000027</c:v>
                </c:pt>
                <c:pt idx="269">
                  <c:v>27.644999999999982</c:v>
                </c:pt>
                <c:pt idx="270">
                  <c:v>27.731999999999971</c:v>
                </c:pt>
                <c:pt idx="271">
                  <c:v>25.312000000000012</c:v>
                </c:pt>
                <c:pt idx="272">
                  <c:v>32.382999999999981</c:v>
                </c:pt>
                <c:pt idx="273">
                  <c:v>25.446000000000026</c:v>
                </c:pt>
                <c:pt idx="274">
                  <c:v>25.795999999999992</c:v>
                </c:pt>
                <c:pt idx="275">
                  <c:v>26.107999999999947</c:v>
                </c:pt>
                <c:pt idx="276">
                  <c:v>26.06800000000004</c:v>
                </c:pt>
                <c:pt idx="277">
                  <c:v>22.328000000000031</c:v>
                </c:pt>
                <c:pt idx="278">
                  <c:v>15.41500000000002</c:v>
                </c:pt>
                <c:pt idx="279">
                  <c:v>16.518000000000029</c:v>
                </c:pt>
                <c:pt idx="280">
                  <c:v>18.632000000000005</c:v>
                </c:pt>
                <c:pt idx="281">
                  <c:v>17.144999999999982</c:v>
                </c:pt>
                <c:pt idx="282">
                  <c:v>19.288999999999987</c:v>
                </c:pt>
                <c:pt idx="283">
                  <c:v>12.77800000000002</c:v>
                </c:pt>
                <c:pt idx="284">
                  <c:v>11.244000000000028</c:v>
                </c:pt>
                <c:pt idx="285">
                  <c:v>11.218999999999994</c:v>
                </c:pt>
                <c:pt idx="286">
                  <c:v>20.113</c:v>
                </c:pt>
                <c:pt idx="287">
                  <c:v>21.272999999999968</c:v>
                </c:pt>
                <c:pt idx="288">
                  <c:v>22.596000000000004</c:v>
                </c:pt>
                <c:pt idx="289">
                  <c:v>22.396999999999991</c:v>
                </c:pt>
                <c:pt idx="290">
                  <c:v>22.564999999999998</c:v>
                </c:pt>
                <c:pt idx="291">
                  <c:v>13.714000000000055</c:v>
                </c:pt>
                <c:pt idx="292">
                  <c:v>8.1619999999999777</c:v>
                </c:pt>
                <c:pt idx="293">
                  <c:v>7.5920000000000414</c:v>
                </c:pt>
                <c:pt idx="294">
                  <c:v>6.242999999999995</c:v>
                </c:pt>
                <c:pt idx="295">
                  <c:v>-0.38099999999997181</c:v>
                </c:pt>
                <c:pt idx="296">
                  <c:v>-3.6259999999999764</c:v>
                </c:pt>
                <c:pt idx="297">
                  <c:v>-3.2529999999999859</c:v>
                </c:pt>
                <c:pt idx="298">
                  <c:v>0.20600000000001728</c:v>
                </c:pt>
                <c:pt idx="299">
                  <c:v>-0.507000000000005</c:v>
                </c:pt>
                <c:pt idx="300">
                  <c:v>0.37400000000002365</c:v>
                </c:pt>
                <c:pt idx="301">
                  <c:v>-5.6610000000000014</c:v>
                </c:pt>
                <c:pt idx="302">
                  <c:v>-4.6879999999999882</c:v>
                </c:pt>
                <c:pt idx="303">
                  <c:v>-7.4550000000000409</c:v>
                </c:pt>
                <c:pt idx="304">
                  <c:v>-4.7160000000000082</c:v>
                </c:pt>
                <c:pt idx="305">
                  <c:v>-5.4610000000000127</c:v>
                </c:pt>
                <c:pt idx="306">
                  <c:v>-8.3639999999999759</c:v>
                </c:pt>
                <c:pt idx="307">
                  <c:v>-6.8500000000000227</c:v>
                </c:pt>
                <c:pt idx="308">
                  <c:v>-9.2939999999999827</c:v>
                </c:pt>
                <c:pt idx="309">
                  <c:v>-7.7239999999999895</c:v>
                </c:pt>
                <c:pt idx="310">
                  <c:v>-6.0389999999999873</c:v>
                </c:pt>
                <c:pt idx="311">
                  <c:v>-6.5330000000000155</c:v>
                </c:pt>
                <c:pt idx="312">
                  <c:v>-4.7810000000000059</c:v>
                </c:pt>
                <c:pt idx="313">
                  <c:v>-5.271000000000015</c:v>
                </c:pt>
                <c:pt idx="314">
                  <c:v>-3.9220000000000255</c:v>
                </c:pt>
                <c:pt idx="315">
                  <c:v>-8.1680000000000064</c:v>
                </c:pt>
                <c:pt idx="316">
                  <c:v>-8.6920000000000073</c:v>
                </c:pt>
                <c:pt idx="317">
                  <c:v>-9.2200000000000273</c:v>
                </c:pt>
                <c:pt idx="318">
                  <c:v>-9.0179999999999723</c:v>
                </c:pt>
                <c:pt idx="319">
                  <c:v>-10.18199999999996</c:v>
                </c:pt>
                <c:pt idx="320">
                  <c:v>-9.660000000000025</c:v>
                </c:pt>
                <c:pt idx="321">
                  <c:v>-4.8619999999999663</c:v>
                </c:pt>
                <c:pt idx="322">
                  <c:v>-1.9399999999999977</c:v>
                </c:pt>
                <c:pt idx="323">
                  <c:v>-1.3260000000000218</c:v>
                </c:pt>
                <c:pt idx="324">
                  <c:v>-2.4070000000000391</c:v>
                </c:pt>
                <c:pt idx="325">
                  <c:v>-9.3199999999999932</c:v>
                </c:pt>
                <c:pt idx="326">
                  <c:v>-8.7760000000000105</c:v>
                </c:pt>
                <c:pt idx="327">
                  <c:v>-12.848000000000013</c:v>
                </c:pt>
                <c:pt idx="328">
                  <c:v>-13.740999999999985</c:v>
                </c:pt>
                <c:pt idx="329">
                  <c:v>-11.283999999999992</c:v>
                </c:pt>
                <c:pt idx="330">
                  <c:v>-9.5769999999999982</c:v>
                </c:pt>
                <c:pt idx="331">
                  <c:v>-12.069999999999993</c:v>
                </c:pt>
                <c:pt idx="332">
                  <c:v>-6.1260000000000332</c:v>
                </c:pt>
                <c:pt idx="333">
                  <c:v>-8.4700000000000273</c:v>
                </c:pt>
                <c:pt idx="334">
                  <c:v>-14.96999999999997</c:v>
                </c:pt>
                <c:pt idx="335">
                  <c:v>-15.120000000000005</c:v>
                </c:pt>
                <c:pt idx="336">
                  <c:v>-15.588000000000022</c:v>
                </c:pt>
                <c:pt idx="337">
                  <c:v>-15.717000000000041</c:v>
                </c:pt>
                <c:pt idx="338">
                  <c:v>-14.84499999999997</c:v>
                </c:pt>
                <c:pt idx="339">
                  <c:v>-12.876000000000033</c:v>
                </c:pt>
                <c:pt idx="340">
                  <c:v>-13.578000000000031</c:v>
                </c:pt>
                <c:pt idx="341">
                  <c:v>-14.811999999999955</c:v>
                </c:pt>
                <c:pt idx="342">
                  <c:v>-13.117999999999995</c:v>
                </c:pt>
                <c:pt idx="343">
                  <c:v>-11.911000000000001</c:v>
                </c:pt>
                <c:pt idx="344">
                  <c:v>-19.289000000000044</c:v>
                </c:pt>
                <c:pt idx="345">
                  <c:v>-21.991000000000042</c:v>
                </c:pt>
                <c:pt idx="346">
                  <c:v>-28.319999999999993</c:v>
                </c:pt>
                <c:pt idx="347">
                  <c:v>-28.670999999999992</c:v>
                </c:pt>
                <c:pt idx="348">
                  <c:v>-29.426999999999964</c:v>
                </c:pt>
                <c:pt idx="349">
                  <c:v>-29.055999999999983</c:v>
                </c:pt>
                <c:pt idx="350">
                  <c:v>-31.922000000000025</c:v>
                </c:pt>
                <c:pt idx="351">
                  <c:v>-30.228999999999985</c:v>
                </c:pt>
                <c:pt idx="352">
                  <c:v>-28.163000000000011</c:v>
                </c:pt>
                <c:pt idx="353">
                  <c:v>-28.771999999999991</c:v>
                </c:pt>
                <c:pt idx="354">
                  <c:v>-31.472000000000037</c:v>
                </c:pt>
                <c:pt idx="355">
                  <c:v>-36.408999999999992</c:v>
                </c:pt>
                <c:pt idx="356">
                  <c:v>-35.549000000000035</c:v>
                </c:pt>
                <c:pt idx="357">
                  <c:v>-30.694999999999993</c:v>
                </c:pt>
                <c:pt idx="358">
                  <c:v>-23.603000000000009</c:v>
                </c:pt>
                <c:pt idx="359">
                  <c:v>-24.447000000000003</c:v>
                </c:pt>
                <c:pt idx="360">
                  <c:v>-28.541999999999973</c:v>
                </c:pt>
                <c:pt idx="361">
                  <c:v>-31.15300000000002</c:v>
                </c:pt>
                <c:pt idx="362">
                  <c:v>-30.124000000000024</c:v>
                </c:pt>
                <c:pt idx="363">
                  <c:v>-36.413999999999987</c:v>
                </c:pt>
                <c:pt idx="364">
                  <c:v>-34.897999999999968</c:v>
                </c:pt>
                <c:pt idx="365">
                  <c:v>-35.307999999999993</c:v>
                </c:pt>
                <c:pt idx="366">
                  <c:v>-34.399999999999977</c:v>
                </c:pt>
                <c:pt idx="367">
                  <c:v>-35.730999999999995</c:v>
                </c:pt>
                <c:pt idx="368">
                  <c:v>-36.250999999999976</c:v>
                </c:pt>
                <c:pt idx="369">
                  <c:v>-37.389999999999986</c:v>
                </c:pt>
                <c:pt idx="370">
                  <c:v>-37.072999999999979</c:v>
                </c:pt>
                <c:pt idx="371">
                  <c:v>-38.745999999999981</c:v>
                </c:pt>
                <c:pt idx="372">
                  <c:v>-44.887</c:v>
                </c:pt>
                <c:pt idx="373">
                  <c:v>-40.242999999999995</c:v>
                </c:pt>
                <c:pt idx="374">
                  <c:v>-43.300000000000011</c:v>
                </c:pt>
                <c:pt idx="375">
                  <c:v>-42.062000000000012</c:v>
                </c:pt>
                <c:pt idx="376">
                  <c:v>-39.245999999999981</c:v>
                </c:pt>
                <c:pt idx="377">
                  <c:v>-42.418999999999983</c:v>
                </c:pt>
                <c:pt idx="378">
                  <c:v>-37.759000000000015</c:v>
                </c:pt>
                <c:pt idx="379">
                  <c:v>-46.062999999999988</c:v>
                </c:pt>
                <c:pt idx="380">
                  <c:v>-45.211000000000013</c:v>
                </c:pt>
                <c:pt idx="381">
                  <c:v>-47.515999999999963</c:v>
                </c:pt>
                <c:pt idx="382">
                  <c:v>-46.67900000000003</c:v>
                </c:pt>
                <c:pt idx="383">
                  <c:v>-40.850000000000023</c:v>
                </c:pt>
                <c:pt idx="384">
                  <c:v>-38.531000000000006</c:v>
                </c:pt>
                <c:pt idx="385">
                  <c:v>-36.589999999999975</c:v>
                </c:pt>
                <c:pt idx="386">
                  <c:v>-37.29000000000002</c:v>
                </c:pt>
                <c:pt idx="387">
                  <c:v>-37.303999999999974</c:v>
                </c:pt>
                <c:pt idx="388">
                  <c:v>-36.76400000000001</c:v>
                </c:pt>
                <c:pt idx="389">
                  <c:v>-37.451000000000022</c:v>
                </c:pt>
                <c:pt idx="390">
                  <c:v>-36.800000000000011</c:v>
                </c:pt>
                <c:pt idx="391">
                  <c:v>-37.867999999999995</c:v>
                </c:pt>
                <c:pt idx="392">
                  <c:v>-39.600999999999999</c:v>
                </c:pt>
                <c:pt idx="393">
                  <c:v>-41.050000000000011</c:v>
                </c:pt>
                <c:pt idx="394">
                  <c:v>-40.865000000000009</c:v>
                </c:pt>
                <c:pt idx="395">
                  <c:v>-47.982000000000028</c:v>
                </c:pt>
                <c:pt idx="396">
                  <c:v>-57.319000000000017</c:v>
                </c:pt>
                <c:pt idx="397">
                  <c:v>-58.20799999999997</c:v>
                </c:pt>
                <c:pt idx="398">
                  <c:v>-57.763999999999953</c:v>
                </c:pt>
                <c:pt idx="399">
                  <c:v>-57.872000000000014</c:v>
                </c:pt>
                <c:pt idx="400">
                  <c:v>-56.65300000000002</c:v>
                </c:pt>
                <c:pt idx="401">
                  <c:v>-51.425999999999988</c:v>
                </c:pt>
                <c:pt idx="402">
                  <c:v>-47.139999999999986</c:v>
                </c:pt>
                <c:pt idx="403">
                  <c:v>-50.891999999999996</c:v>
                </c:pt>
                <c:pt idx="404">
                  <c:v>-51.461999999999989</c:v>
                </c:pt>
                <c:pt idx="405">
                  <c:v>-50.339999999999975</c:v>
                </c:pt>
                <c:pt idx="406">
                  <c:v>-50.971000000000004</c:v>
                </c:pt>
                <c:pt idx="407">
                  <c:v>-47.889999999999986</c:v>
                </c:pt>
                <c:pt idx="408">
                  <c:v>-49.399999999999977</c:v>
                </c:pt>
                <c:pt idx="409">
                  <c:v>-50.522999999999968</c:v>
                </c:pt>
                <c:pt idx="410">
                  <c:v>-51.231999999999971</c:v>
                </c:pt>
                <c:pt idx="411">
                  <c:v>-49.408999999999992</c:v>
                </c:pt>
                <c:pt idx="412">
                  <c:v>-38.677999999999997</c:v>
                </c:pt>
                <c:pt idx="413">
                  <c:v>-40.824000000000012</c:v>
                </c:pt>
                <c:pt idx="414">
                  <c:v>-39.692000000000007</c:v>
                </c:pt>
                <c:pt idx="415">
                  <c:v>-37.90100000000001</c:v>
                </c:pt>
                <c:pt idx="416">
                  <c:v>-33.579999999999984</c:v>
                </c:pt>
                <c:pt idx="417">
                  <c:v>-25.232000000000028</c:v>
                </c:pt>
                <c:pt idx="418">
                  <c:v>-10.5</c:v>
                </c:pt>
                <c:pt idx="419">
                  <c:v>-6.36099999999999</c:v>
                </c:pt>
                <c:pt idx="420">
                  <c:v>-6.8210000000000264</c:v>
                </c:pt>
                <c:pt idx="421">
                  <c:v>-7.6819999999999595</c:v>
                </c:pt>
                <c:pt idx="422">
                  <c:v>-4.2039999999999509</c:v>
                </c:pt>
                <c:pt idx="423">
                  <c:v>-1.0389999999999873</c:v>
                </c:pt>
                <c:pt idx="424">
                  <c:v>-0.72999999999996135</c:v>
                </c:pt>
                <c:pt idx="425">
                  <c:v>-5.9569999999999936</c:v>
                </c:pt>
                <c:pt idx="426">
                  <c:v>-6.5670000000000073</c:v>
                </c:pt>
                <c:pt idx="427">
                  <c:v>-10.930000000000007</c:v>
                </c:pt>
                <c:pt idx="428">
                  <c:v>-13.659999999999968</c:v>
                </c:pt>
                <c:pt idx="429">
                  <c:v>-15.074000000000012</c:v>
                </c:pt>
                <c:pt idx="430">
                  <c:v>-14.540999999999997</c:v>
                </c:pt>
                <c:pt idx="431">
                  <c:v>-8.8140000000000214</c:v>
                </c:pt>
                <c:pt idx="432">
                  <c:v>-8.2450000000000045</c:v>
                </c:pt>
                <c:pt idx="433">
                  <c:v>-8.839999999999975</c:v>
                </c:pt>
                <c:pt idx="434">
                  <c:v>-6.3979999999999677</c:v>
                </c:pt>
                <c:pt idx="435">
                  <c:v>-6.0040000000000191</c:v>
                </c:pt>
                <c:pt idx="436">
                  <c:v>-8.5800000000000409</c:v>
                </c:pt>
                <c:pt idx="437">
                  <c:v>-5.1890000000000214</c:v>
                </c:pt>
                <c:pt idx="438">
                  <c:v>-3.5529999999999973</c:v>
                </c:pt>
                <c:pt idx="439">
                  <c:v>-1.5649999999999977</c:v>
                </c:pt>
                <c:pt idx="440">
                  <c:v>3.7069999999999936</c:v>
                </c:pt>
                <c:pt idx="441">
                  <c:v>4.0230000000000246</c:v>
                </c:pt>
                <c:pt idx="442">
                  <c:v>3.6469999999999914</c:v>
                </c:pt>
                <c:pt idx="443">
                  <c:v>3.1040000000000418</c:v>
                </c:pt>
                <c:pt idx="444">
                  <c:v>4.9770000000000323</c:v>
                </c:pt>
                <c:pt idx="445">
                  <c:v>3.7040000000000077</c:v>
                </c:pt>
                <c:pt idx="446">
                  <c:v>3.0779999999999745</c:v>
                </c:pt>
                <c:pt idx="447">
                  <c:v>3.617999999999995</c:v>
                </c:pt>
                <c:pt idx="448">
                  <c:v>6.8029999999999973</c:v>
                </c:pt>
                <c:pt idx="449">
                  <c:v>8.1639999999999873</c:v>
                </c:pt>
                <c:pt idx="450">
                  <c:v>8.7779999999999632</c:v>
                </c:pt>
                <c:pt idx="451">
                  <c:v>7.2309999999999945</c:v>
                </c:pt>
                <c:pt idx="452">
                  <c:v>7.5999999999999659</c:v>
                </c:pt>
                <c:pt idx="453">
                  <c:v>5.6999999999999886</c:v>
                </c:pt>
                <c:pt idx="454">
                  <c:v>5.2909999999999968</c:v>
                </c:pt>
                <c:pt idx="455">
                  <c:v>3.7439999999999714</c:v>
                </c:pt>
                <c:pt idx="456">
                  <c:v>4.4529999999999745</c:v>
                </c:pt>
                <c:pt idx="457">
                  <c:v>5.2550000000000523</c:v>
                </c:pt>
                <c:pt idx="458">
                  <c:v>3.507000000000005</c:v>
                </c:pt>
                <c:pt idx="459">
                  <c:v>0.45900000000000318</c:v>
                </c:pt>
                <c:pt idx="460">
                  <c:v>-0.51899999999994861</c:v>
                </c:pt>
                <c:pt idx="461">
                  <c:v>-9.8999999999989541E-2</c:v>
                </c:pt>
                <c:pt idx="462">
                  <c:v>0.16200000000003456</c:v>
                </c:pt>
                <c:pt idx="463">
                  <c:v>1.3319999999999936</c:v>
                </c:pt>
                <c:pt idx="464">
                  <c:v>2.4099999999999682</c:v>
                </c:pt>
                <c:pt idx="465">
                  <c:v>3.0450000000000159</c:v>
                </c:pt>
                <c:pt idx="466">
                  <c:v>1.2080000000000268</c:v>
                </c:pt>
                <c:pt idx="467">
                  <c:v>1.2690000000000055</c:v>
                </c:pt>
                <c:pt idx="468">
                  <c:v>2.5380000000000109</c:v>
                </c:pt>
                <c:pt idx="469">
                  <c:v>4.2379999999999995</c:v>
                </c:pt>
                <c:pt idx="470">
                  <c:v>5.0790000000000077</c:v>
                </c:pt>
                <c:pt idx="471">
                  <c:v>5.8279999999999745</c:v>
                </c:pt>
                <c:pt idx="472">
                  <c:v>6.3880000000000337</c:v>
                </c:pt>
                <c:pt idx="473">
                  <c:v>8.7690000000000055</c:v>
                </c:pt>
                <c:pt idx="474">
                  <c:v>9.0230000000000246</c:v>
                </c:pt>
                <c:pt idx="475">
                  <c:v>10.454000000000008</c:v>
                </c:pt>
                <c:pt idx="476">
                  <c:v>9.6569999999999823</c:v>
                </c:pt>
                <c:pt idx="477">
                  <c:v>12.937000000000012</c:v>
                </c:pt>
                <c:pt idx="478">
                  <c:v>14.670000000000016</c:v>
                </c:pt>
                <c:pt idx="479">
                  <c:v>14.011000000000024</c:v>
                </c:pt>
                <c:pt idx="480">
                  <c:v>14.389999999999986</c:v>
                </c:pt>
                <c:pt idx="481">
                  <c:v>14.976999999999975</c:v>
                </c:pt>
                <c:pt idx="482">
                  <c:v>16.675000000000011</c:v>
                </c:pt>
                <c:pt idx="483">
                  <c:v>18.971000000000004</c:v>
                </c:pt>
                <c:pt idx="484">
                  <c:v>17.808999999999969</c:v>
                </c:pt>
                <c:pt idx="485">
                  <c:v>19.036000000000001</c:v>
                </c:pt>
                <c:pt idx="486">
                  <c:v>19.543000000000006</c:v>
                </c:pt>
                <c:pt idx="487">
                  <c:v>17.577999999999975</c:v>
                </c:pt>
                <c:pt idx="488">
                  <c:v>16.504000000000019</c:v>
                </c:pt>
                <c:pt idx="489">
                  <c:v>20.300000000000011</c:v>
                </c:pt>
                <c:pt idx="490">
                  <c:v>22.138000000000034</c:v>
                </c:pt>
                <c:pt idx="491">
                  <c:v>21.95799999999997</c:v>
                </c:pt>
                <c:pt idx="492">
                  <c:v>20.151999999999987</c:v>
                </c:pt>
                <c:pt idx="493">
                  <c:v>22.971000000000004</c:v>
                </c:pt>
                <c:pt idx="494">
                  <c:v>23.829000000000008</c:v>
                </c:pt>
                <c:pt idx="495">
                  <c:v>22.815999999999974</c:v>
                </c:pt>
                <c:pt idx="496">
                  <c:v>23.889999999999986</c:v>
                </c:pt>
                <c:pt idx="497">
                  <c:v>24.66500000000002</c:v>
                </c:pt>
                <c:pt idx="498">
                  <c:v>24.770000000000039</c:v>
                </c:pt>
                <c:pt idx="499">
                  <c:v>28.572000000000003</c:v>
                </c:pt>
                <c:pt idx="500">
                  <c:v>29.71999999999997</c:v>
                </c:pt>
                <c:pt idx="501">
                  <c:v>31.961999999999989</c:v>
                </c:pt>
                <c:pt idx="502">
                  <c:v>31.979999999999961</c:v>
                </c:pt>
                <c:pt idx="503">
                  <c:v>31.817999999999984</c:v>
                </c:pt>
                <c:pt idx="504">
                  <c:v>32.528999999999996</c:v>
                </c:pt>
                <c:pt idx="505">
                  <c:v>32.557000000000016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56-4BD9-9264-206B8606B89C}"/>
            </c:ext>
          </c:extLst>
        </c:ser>
        <c:ser>
          <c:idx val="4"/>
          <c:order val="4"/>
          <c:tx>
            <c:strRef>
              <c:f>'directH (tkr)'!$C$55</c:f>
              <c:strCache>
                <c:ptCount val="1"/>
                <c:pt idx="0">
                  <c:v>VW 3 1/2 PERP nc-30-VW 5 1/8 PERP nc-23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(tkr)'!$F$55:$SQ$55</c:f>
              <c:numCache>
                <c:formatCode>0</c:formatCode>
                <c:ptCount val="506"/>
                <c:pt idx="0">
                  <c:v>44.47399999999999</c:v>
                </c:pt>
                <c:pt idx="1">
                  <c:v>45.588999999999999</c:v>
                </c:pt>
                <c:pt idx="2">
                  <c:v>43.908999999999992</c:v>
                </c:pt>
                <c:pt idx="3">
                  <c:v>43.746999999999957</c:v>
                </c:pt>
                <c:pt idx="4">
                  <c:v>41.562999999999988</c:v>
                </c:pt>
                <c:pt idx="5">
                  <c:v>40.27600000000001</c:v>
                </c:pt>
                <c:pt idx="6">
                  <c:v>35.922000000000025</c:v>
                </c:pt>
                <c:pt idx="7">
                  <c:v>33.379999999999995</c:v>
                </c:pt>
                <c:pt idx="8">
                  <c:v>31.875</c:v>
                </c:pt>
                <c:pt idx="9">
                  <c:v>31.697000000000003</c:v>
                </c:pt>
                <c:pt idx="10">
                  <c:v>35.156999999999982</c:v>
                </c:pt>
                <c:pt idx="11">
                  <c:v>37.503000000000043</c:v>
                </c:pt>
                <c:pt idx="12">
                  <c:v>45.635000000000048</c:v>
                </c:pt>
                <c:pt idx="13">
                  <c:v>55.149000000000001</c:v>
                </c:pt>
                <c:pt idx="14">
                  <c:v>46.54200000000003</c:v>
                </c:pt>
                <c:pt idx="15">
                  <c:v>48.716000000000008</c:v>
                </c:pt>
                <c:pt idx="16">
                  <c:v>49.918000000000006</c:v>
                </c:pt>
                <c:pt idx="17">
                  <c:v>51.985000000000014</c:v>
                </c:pt>
                <c:pt idx="18">
                  <c:v>63.353000000000009</c:v>
                </c:pt>
                <c:pt idx="19">
                  <c:v>73.550000000000011</c:v>
                </c:pt>
                <c:pt idx="20">
                  <c:v>67.293999999999983</c:v>
                </c:pt>
                <c:pt idx="21">
                  <c:v>39.59499999999997</c:v>
                </c:pt>
                <c:pt idx="22">
                  <c:v>34.950999999999965</c:v>
                </c:pt>
                <c:pt idx="23">
                  <c:v>25.877999999999986</c:v>
                </c:pt>
                <c:pt idx="24">
                  <c:v>26.314999999999998</c:v>
                </c:pt>
                <c:pt idx="25">
                  <c:v>32.105000000000018</c:v>
                </c:pt>
                <c:pt idx="26">
                  <c:v>37.44500000000005</c:v>
                </c:pt>
                <c:pt idx="27">
                  <c:v>35.024000000000001</c:v>
                </c:pt>
                <c:pt idx="28">
                  <c:v>22.784999999999968</c:v>
                </c:pt>
                <c:pt idx="29">
                  <c:v>13.807000000000016</c:v>
                </c:pt>
                <c:pt idx="30">
                  <c:v>14.454000000000008</c:v>
                </c:pt>
                <c:pt idx="31">
                  <c:v>13.16500000000002</c:v>
                </c:pt>
                <c:pt idx="32">
                  <c:v>7.0110000000000241</c:v>
                </c:pt>
                <c:pt idx="33">
                  <c:v>3.5249999999999773</c:v>
                </c:pt>
                <c:pt idx="34">
                  <c:v>-11.590000000000032</c:v>
                </c:pt>
                <c:pt idx="35">
                  <c:v>-20.742999999999995</c:v>
                </c:pt>
                <c:pt idx="36">
                  <c:v>-16.720000000000027</c:v>
                </c:pt>
                <c:pt idx="37">
                  <c:v>-11.677999999999997</c:v>
                </c:pt>
                <c:pt idx="38">
                  <c:v>-16.663000000000011</c:v>
                </c:pt>
                <c:pt idx="39">
                  <c:v>-18.060000000000002</c:v>
                </c:pt>
                <c:pt idx="40">
                  <c:v>-24.66700000000003</c:v>
                </c:pt>
                <c:pt idx="41">
                  <c:v>-23.713000000000022</c:v>
                </c:pt>
                <c:pt idx="42">
                  <c:v>-38.141999999999996</c:v>
                </c:pt>
                <c:pt idx="43">
                  <c:v>-42.495999999999981</c:v>
                </c:pt>
                <c:pt idx="44">
                  <c:v>-46.524000000000001</c:v>
                </c:pt>
                <c:pt idx="45">
                  <c:v>-23.689999999999998</c:v>
                </c:pt>
                <c:pt idx="46">
                  <c:v>-17.569000000000017</c:v>
                </c:pt>
                <c:pt idx="47">
                  <c:v>-2.8540000000000418</c:v>
                </c:pt>
                <c:pt idx="48">
                  <c:v>7.3349999999999795</c:v>
                </c:pt>
                <c:pt idx="49">
                  <c:v>-1.1329999999999814</c:v>
                </c:pt>
                <c:pt idx="50">
                  <c:v>-8.3929999999999723</c:v>
                </c:pt>
                <c:pt idx="51">
                  <c:v>-36.62700000000001</c:v>
                </c:pt>
                <c:pt idx="52">
                  <c:v>-34.852000000000032</c:v>
                </c:pt>
                <c:pt idx="53">
                  <c:v>-26.994000000000028</c:v>
                </c:pt>
                <c:pt idx="54">
                  <c:v>-6.7649999999999864</c:v>
                </c:pt>
                <c:pt idx="55">
                  <c:v>9.4699999999999704</c:v>
                </c:pt>
                <c:pt idx="56">
                  <c:v>33.384000000000015</c:v>
                </c:pt>
                <c:pt idx="57">
                  <c:v>45.94199999999995</c:v>
                </c:pt>
                <c:pt idx="58">
                  <c:v>14.603000000000009</c:v>
                </c:pt>
                <c:pt idx="59">
                  <c:v>5.33299999999997</c:v>
                </c:pt>
                <c:pt idx="60">
                  <c:v>3.7549999999999955</c:v>
                </c:pt>
                <c:pt idx="61">
                  <c:v>-11.853000000000065</c:v>
                </c:pt>
                <c:pt idx="62">
                  <c:v>-13.508999999999901</c:v>
                </c:pt>
                <c:pt idx="63">
                  <c:v>-7.4080000000000155</c:v>
                </c:pt>
                <c:pt idx="64">
                  <c:v>-7.8029999999999973</c:v>
                </c:pt>
                <c:pt idx="65">
                  <c:v>-4.75</c:v>
                </c:pt>
                <c:pt idx="66">
                  <c:v>-8.0259999999999536</c:v>
                </c:pt>
                <c:pt idx="67">
                  <c:v>4.2930000000000064</c:v>
                </c:pt>
                <c:pt idx="68">
                  <c:v>2.3000000000024556E-2</c:v>
                </c:pt>
                <c:pt idx="69">
                  <c:v>8.2479999999999905</c:v>
                </c:pt>
                <c:pt idx="70">
                  <c:v>-12.907000000000039</c:v>
                </c:pt>
                <c:pt idx="71">
                  <c:v>-7.2740000000000009</c:v>
                </c:pt>
                <c:pt idx="72">
                  <c:v>8.9959999999999809</c:v>
                </c:pt>
                <c:pt idx="73">
                  <c:v>-18.221000000000004</c:v>
                </c:pt>
                <c:pt idx="74">
                  <c:v>-24.961000000000013</c:v>
                </c:pt>
                <c:pt idx="75">
                  <c:v>26.66599999999994</c:v>
                </c:pt>
                <c:pt idx="76">
                  <c:v>28.470000000000027</c:v>
                </c:pt>
                <c:pt idx="77">
                  <c:v>37.490000000000009</c:v>
                </c:pt>
                <c:pt idx="78">
                  <c:v>49.576000000000022</c:v>
                </c:pt>
                <c:pt idx="79">
                  <c:v>74.12299999999999</c:v>
                </c:pt>
                <c:pt idx="80">
                  <c:v>84.635999999999967</c:v>
                </c:pt>
                <c:pt idx="81">
                  <c:v>83.561999999999955</c:v>
                </c:pt>
                <c:pt idx="82">
                  <c:v>87.060999999999979</c:v>
                </c:pt>
                <c:pt idx="83">
                  <c:v>89.168000000000006</c:v>
                </c:pt>
                <c:pt idx="84">
                  <c:v>90.954999999999984</c:v>
                </c:pt>
                <c:pt idx="85">
                  <c:v>87.043999999999983</c:v>
                </c:pt>
                <c:pt idx="86">
                  <c:v>74.245999999999981</c:v>
                </c:pt>
                <c:pt idx="87">
                  <c:v>81.378000000000043</c:v>
                </c:pt>
                <c:pt idx="88">
                  <c:v>88.01600000000002</c:v>
                </c:pt>
                <c:pt idx="89">
                  <c:v>90.429999999999978</c:v>
                </c:pt>
                <c:pt idx="90">
                  <c:v>95.916000000000025</c:v>
                </c:pt>
                <c:pt idx="91">
                  <c:v>100.74200000000002</c:v>
                </c:pt>
                <c:pt idx="92">
                  <c:v>106.63700000000003</c:v>
                </c:pt>
                <c:pt idx="93">
                  <c:v>106.23999999999998</c:v>
                </c:pt>
                <c:pt idx="94">
                  <c:v>103.02599999999998</c:v>
                </c:pt>
                <c:pt idx="95">
                  <c:v>101.60599999999999</c:v>
                </c:pt>
                <c:pt idx="96">
                  <c:v>100.14699999999996</c:v>
                </c:pt>
                <c:pt idx="97">
                  <c:v>98.713999999999999</c:v>
                </c:pt>
                <c:pt idx="98">
                  <c:v>98.221000000000032</c:v>
                </c:pt>
                <c:pt idx="99">
                  <c:v>96.387</c:v>
                </c:pt>
                <c:pt idx="100">
                  <c:v>96.951000000000022</c:v>
                </c:pt>
                <c:pt idx="101">
                  <c:v>98.732999999999976</c:v>
                </c:pt>
                <c:pt idx="102">
                  <c:v>97.63</c:v>
                </c:pt>
                <c:pt idx="103">
                  <c:v>94.994000000000028</c:v>
                </c:pt>
                <c:pt idx="104">
                  <c:v>91.627000000000038</c:v>
                </c:pt>
                <c:pt idx="105">
                  <c:v>92.63</c:v>
                </c:pt>
                <c:pt idx="106">
                  <c:v>92.055999999999983</c:v>
                </c:pt>
                <c:pt idx="107">
                  <c:v>91.5</c:v>
                </c:pt>
                <c:pt idx="108">
                  <c:v>90.511999999999972</c:v>
                </c:pt>
                <c:pt idx="109">
                  <c:v>91.657999999999987</c:v>
                </c:pt>
                <c:pt idx="110">
                  <c:v>91.126000000000033</c:v>
                </c:pt>
                <c:pt idx="111">
                  <c:v>91.994</c:v>
                </c:pt>
                <c:pt idx="112">
                  <c:v>96.312999999999988</c:v>
                </c:pt>
                <c:pt idx="113">
                  <c:v>96.841999999999985</c:v>
                </c:pt>
                <c:pt idx="114">
                  <c:v>96.10899999999998</c:v>
                </c:pt>
                <c:pt idx="115">
                  <c:v>97.008999999999986</c:v>
                </c:pt>
                <c:pt idx="116">
                  <c:v>97.493000000000023</c:v>
                </c:pt>
                <c:pt idx="117">
                  <c:v>96.562000000000012</c:v>
                </c:pt>
                <c:pt idx="118">
                  <c:v>95.902999999999992</c:v>
                </c:pt>
                <c:pt idx="119">
                  <c:v>93.773000000000025</c:v>
                </c:pt>
                <c:pt idx="120">
                  <c:v>94.45199999999997</c:v>
                </c:pt>
                <c:pt idx="121">
                  <c:v>94.466999999999985</c:v>
                </c:pt>
                <c:pt idx="122">
                  <c:v>98.666000000000025</c:v>
                </c:pt>
                <c:pt idx="123">
                  <c:v>97.383000000000038</c:v>
                </c:pt>
                <c:pt idx="124">
                  <c:v>96.988</c:v>
                </c:pt>
                <c:pt idx="125">
                  <c:v>109.47800000000001</c:v>
                </c:pt>
                <c:pt idx="126">
                  <c:v>113.71400000000003</c:v>
                </c:pt>
                <c:pt idx="127">
                  <c:v>114.86700000000002</c:v>
                </c:pt>
                <c:pt idx="128">
                  <c:v>116.60399999999998</c:v>
                </c:pt>
                <c:pt idx="129">
                  <c:v>114.07500000000002</c:v>
                </c:pt>
                <c:pt idx="130">
                  <c:v>114.68</c:v>
                </c:pt>
                <c:pt idx="131">
                  <c:v>115.32699999999997</c:v>
                </c:pt>
                <c:pt idx="132">
                  <c:v>114.60299999999998</c:v>
                </c:pt>
                <c:pt idx="133">
                  <c:v>113.47699999999998</c:v>
                </c:pt>
                <c:pt idx="134">
                  <c:v>114.26399999999998</c:v>
                </c:pt>
                <c:pt idx="135">
                  <c:v>113.398</c:v>
                </c:pt>
                <c:pt idx="136">
                  <c:v>112.88399999999999</c:v>
                </c:pt>
                <c:pt idx="137">
                  <c:v>114.94900000000001</c:v>
                </c:pt>
                <c:pt idx="138">
                  <c:v>113.94200000000001</c:v>
                </c:pt>
                <c:pt idx="139">
                  <c:v>114.88200000000001</c:v>
                </c:pt>
                <c:pt idx="140">
                  <c:v>109.18799999999999</c:v>
                </c:pt>
                <c:pt idx="141">
                  <c:v>113.494</c:v>
                </c:pt>
                <c:pt idx="142">
                  <c:v>112.57800000000003</c:v>
                </c:pt>
                <c:pt idx="143">
                  <c:v>113.23699999999999</c:v>
                </c:pt>
                <c:pt idx="144">
                  <c:v>106.62700000000001</c:v>
                </c:pt>
                <c:pt idx="145">
                  <c:v>107.19200000000001</c:v>
                </c:pt>
                <c:pt idx="146">
                  <c:v>106.958</c:v>
                </c:pt>
                <c:pt idx="147">
                  <c:v>109.964</c:v>
                </c:pt>
                <c:pt idx="148">
                  <c:v>110.11000000000001</c:v>
                </c:pt>
                <c:pt idx="149">
                  <c:v>112.46700000000001</c:v>
                </c:pt>
                <c:pt idx="150">
                  <c:v>111.73199999999997</c:v>
                </c:pt>
                <c:pt idx="151">
                  <c:v>112.70700000000002</c:v>
                </c:pt>
                <c:pt idx="152">
                  <c:v>113.34200000000001</c:v>
                </c:pt>
                <c:pt idx="153">
                  <c:v>108.84600000000003</c:v>
                </c:pt>
                <c:pt idx="154">
                  <c:v>104.911</c:v>
                </c:pt>
                <c:pt idx="155">
                  <c:v>103.15599999999998</c:v>
                </c:pt>
                <c:pt idx="156">
                  <c:v>103.75900000000001</c:v>
                </c:pt>
                <c:pt idx="157">
                  <c:v>104.31100000000001</c:v>
                </c:pt>
                <c:pt idx="158">
                  <c:v>104.42400000000001</c:v>
                </c:pt>
                <c:pt idx="159">
                  <c:v>104.86900000000003</c:v>
                </c:pt>
                <c:pt idx="160">
                  <c:v>104.18100000000001</c:v>
                </c:pt>
                <c:pt idx="161">
                  <c:v>102.03900000000002</c:v>
                </c:pt>
                <c:pt idx="162">
                  <c:v>100.649</c:v>
                </c:pt>
                <c:pt idx="163">
                  <c:v>101.489</c:v>
                </c:pt>
                <c:pt idx="164">
                  <c:v>107.62700000000001</c:v>
                </c:pt>
                <c:pt idx="165">
                  <c:v>105.06700000000001</c:v>
                </c:pt>
                <c:pt idx="166">
                  <c:v>105.047</c:v>
                </c:pt>
                <c:pt idx="167">
                  <c:v>102.87099999999998</c:v>
                </c:pt>
                <c:pt idx="168">
                  <c:v>106.11799999999999</c:v>
                </c:pt>
                <c:pt idx="169">
                  <c:v>107.727</c:v>
                </c:pt>
                <c:pt idx="170">
                  <c:v>107.96699999999998</c:v>
                </c:pt>
                <c:pt idx="171">
                  <c:v>107.38899999999998</c:v>
                </c:pt>
                <c:pt idx="172">
                  <c:v>111.87000000000003</c:v>
                </c:pt>
                <c:pt idx="173">
                  <c:v>111.19700000000003</c:v>
                </c:pt>
                <c:pt idx="174">
                  <c:v>113.03599999999997</c:v>
                </c:pt>
                <c:pt idx="175">
                  <c:v>114.322</c:v>
                </c:pt>
                <c:pt idx="176">
                  <c:v>113.31300000000002</c:v>
                </c:pt>
                <c:pt idx="177">
                  <c:v>110.61000000000001</c:v>
                </c:pt>
                <c:pt idx="178">
                  <c:v>106.80000000000001</c:v>
                </c:pt>
                <c:pt idx="179">
                  <c:v>105.797</c:v>
                </c:pt>
                <c:pt idx="180">
                  <c:v>107.34400000000002</c:v>
                </c:pt>
                <c:pt idx="181">
                  <c:v>102.31399999999999</c:v>
                </c:pt>
                <c:pt idx="182">
                  <c:v>102.98400000000001</c:v>
                </c:pt>
                <c:pt idx="183">
                  <c:v>104.07000000000002</c:v>
                </c:pt>
                <c:pt idx="184">
                  <c:v>102.31200000000001</c:v>
                </c:pt>
                <c:pt idx="185">
                  <c:v>103.81700000000004</c:v>
                </c:pt>
                <c:pt idx="186">
                  <c:v>104.22700000000003</c:v>
                </c:pt>
                <c:pt idx="187">
                  <c:v>107.88099999999997</c:v>
                </c:pt>
                <c:pt idx="188">
                  <c:v>109.465</c:v>
                </c:pt>
                <c:pt idx="189">
                  <c:v>108.68099999999998</c:v>
                </c:pt>
                <c:pt idx="190">
                  <c:v>111.72500000000002</c:v>
                </c:pt>
                <c:pt idx="191">
                  <c:v>110.33500000000001</c:v>
                </c:pt>
                <c:pt idx="192">
                  <c:v>113.09699999999998</c:v>
                </c:pt>
                <c:pt idx="193">
                  <c:v>111.93099999999998</c:v>
                </c:pt>
                <c:pt idx="194">
                  <c:v>111.69800000000001</c:v>
                </c:pt>
                <c:pt idx="195">
                  <c:v>111.751</c:v>
                </c:pt>
                <c:pt idx="196">
                  <c:v>109.60099999999997</c:v>
                </c:pt>
                <c:pt idx="197">
                  <c:v>112.84399999999999</c:v>
                </c:pt>
                <c:pt idx="198">
                  <c:v>110.274</c:v>
                </c:pt>
                <c:pt idx="199">
                  <c:v>108.13800000000003</c:v>
                </c:pt>
                <c:pt idx="200">
                  <c:v>104.14399999999998</c:v>
                </c:pt>
                <c:pt idx="201">
                  <c:v>102.79600000000002</c:v>
                </c:pt>
                <c:pt idx="202">
                  <c:v>103.00200000000001</c:v>
                </c:pt>
                <c:pt idx="203">
                  <c:v>102.28599999999997</c:v>
                </c:pt>
                <c:pt idx="204">
                  <c:v>100.25500000000002</c:v>
                </c:pt>
                <c:pt idx="205">
                  <c:v>106</c:v>
                </c:pt>
                <c:pt idx="206">
                  <c:v>93.662000000000006</c:v>
                </c:pt>
                <c:pt idx="207">
                  <c:v>94.18</c:v>
                </c:pt>
                <c:pt idx="208">
                  <c:v>98.723000000000013</c:v>
                </c:pt>
                <c:pt idx="209">
                  <c:v>101.53400000000002</c:v>
                </c:pt>
                <c:pt idx="210">
                  <c:v>96.835000000000008</c:v>
                </c:pt>
                <c:pt idx="211">
                  <c:v>98.756999999999977</c:v>
                </c:pt>
                <c:pt idx="212">
                  <c:v>99.885000000000019</c:v>
                </c:pt>
                <c:pt idx="213">
                  <c:v>98.241000000000014</c:v>
                </c:pt>
                <c:pt idx="214">
                  <c:v>99.519000000000005</c:v>
                </c:pt>
                <c:pt idx="215">
                  <c:v>99.100999999999999</c:v>
                </c:pt>
                <c:pt idx="216">
                  <c:v>101.44200000000001</c:v>
                </c:pt>
                <c:pt idx="217">
                  <c:v>100.35000000000002</c:v>
                </c:pt>
                <c:pt idx="218">
                  <c:v>96.660999999999973</c:v>
                </c:pt>
                <c:pt idx="219">
                  <c:v>97.230000000000018</c:v>
                </c:pt>
                <c:pt idx="220">
                  <c:v>98.124000000000024</c:v>
                </c:pt>
                <c:pt idx="221">
                  <c:v>99.295999999999992</c:v>
                </c:pt>
                <c:pt idx="222">
                  <c:v>98.918999999999983</c:v>
                </c:pt>
                <c:pt idx="223">
                  <c:v>95.598000000000013</c:v>
                </c:pt>
                <c:pt idx="224">
                  <c:v>93.892999999999972</c:v>
                </c:pt>
                <c:pt idx="225">
                  <c:v>89.072000000000003</c:v>
                </c:pt>
                <c:pt idx="226">
                  <c:v>92.189000000000021</c:v>
                </c:pt>
                <c:pt idx="227">
                  <c:v>89.601000000000028</c:v>
                </c:pt>
                <c:pt idx="228">
                  <c:v>92.064999999999969</c:v>
                </c:pt>
                <c:pt idx="229">
                  <c:v>93.774000000000001</c:v>
                </c:pt>
                <c:pt idx="230">
                  <c:v>93.715000000000003</c:v>
                </c:pt>
                <c:pt idx="231">
                  <c:v>97.387</c:v>
                </c:pt>
                <c:pt idx="232">
                  <c:v>97.868999999999971</c:v>
                </c:pt>
                <c:pt idx="233">
                  <c:v>96.295000000000016</c:v>
                </c:pt>
                <c:pt idx="234">
                  <c:v>97.976999999999975</c:v>
                </c:pt>
                <c:pt idx="235">
                  <c:v>96.428000000000026</c:v>
                </c:pt>
                <c:pt idx="236">
                  <c:v>94.050999999999988</c:v>
                </c:pt>
                <c:pt idx="237">
                  <c:v>94.623000000000019</c:v>
                </c:pt>
                <c:pt idx="238">
                  <c:v>102.83599999999998</c:v>
                </c:pt>
                <c:pt idx="239">
                  <c:v>103.547</c:v>
                </c:pt>
                <c:pt idx="240">
                  <c:v>101.203</c:v>
                </c:pt>
                <c:pt idx="241">
                  <c:v>99.903999999999996</c:v>
                </c:pt>
                <c:pt idx="242">
                  <c:v>96.301999999999992</c:v>
                </c:pt>
                <c:pt idx="243">
                  <c:v>94.18</c:v>
                </c:pt>
                <c:pt idx="244">
                  <c:v>92.111999999999966</c:v>
                </c:pt>
                <c:pt idx="245">
                  <c:v>94.493999999999971</c:v>
                </c:pt>
                <c:pt idx="246">
                  <c:v>101.221</c:v>
                </c:pt>
                <c:pt idx="247">
                  <c:v>105.57600000000002</c:v>
                </c:pt>
                <c:pt idx="248">
                  <c:v>104.215</c:v>
                </c:pt>
                <c:pt idx="249">
                  <c:v>102.84299999999999</c:v>
                </c:pt>
                <c:pt idx="250">
                  <c:v>106.13399999999999</c:v>
                </c:pt>
                <c:pt idx="251">
                  <c:v>106.41400000000002</c:v>
                </c:pt>
                <c:pt idx="252">
                  <c:v>106.285</c:v>
                </c:pt>
                <c:pt idx="253">
                  <c:v>114.51799999999997</c:v>
                </c:pt>
                <c:pt idx="254">
                  <c:v>120.27399999999997</c:v>
                </c:pt>
                <c:pt idx="255">
                  <c:v>122.43100000000001</c:v>
                </c:pt>
                <c:pt idx="256">
                  <c:v>118.041</c:v>
                </c:pt>
                <c:pt idx="257">
                  <c:v>114.37199999999999</c:v>
                </c:pt>
                <c:pt idx="258">
                  <c:v>112.53399999999996</c:v>
                </c:pt>
                <c:pt idx="259">
                  <c:v>112.15699999999998</c:v>
                </c:pt>
                <c:pt idx="260">
                  <c:v>114.08599999999998</c:v>
                </c:pt>
                <c:pt idx="261">
                  <c:v>114.637</c:v>
                </c:pt>
                <c:pt idx="262">
                  <c:v>117.02700000000002</c:v>
                </c:pt>
                <c:pt idx="263">
                  <c:v>115.50800000000001</c:v>
                </c:pt>
                <c:pt idx="264">
                  <c:v>110.20300000000003</c:v>
                </c:pt>
                <c:pt idx="265">
                  <c:v>108.88699999999997</c:v>
                </c:pt>
                <c:pt idx="266">
                  <c:v>102.29199999999997</c:v>
                </c:pt>
                <c:pt idx="267">
                  <c:v>99.672000000000025</c:v>
                </c:pt>
                <c:pt idx="268">
                  <c:v>98.992000000000019</c:v>
                </c:pt>
                <c:pt idx="269">
                  <c:v>100.23199999999997</c:v>
                </c:pt>
                <c:pt idx="270">
                  <c:v>101.33999999999997</c:v>
                </c:pt>
                <c:pt idx="271">
                  <c:v>103.096</c:v>
                </c:pt>
                <c:pt idx="272">
                  <c:v>108.34</c:v>
                </c:pt>
                <c:pt idx="273">
                  <c:v>106.48200000000003</c:v>
                </c:pt>
                <c:pt idx="274">
                  <c:v>106.96300000000002</c:v>
                </c:pt>
                <c:pt idx="275">
                  <c:v>105.94699999999995</c:v>
                </c:pt>
                <c:pt idx="276">
                  <c:v>103.78900000000004</c:v>
                </c:pt>
                <c:pt idx="277">
                  <c:v>104.255</c:v>
                </c:pt>
                <c:pt idx="278">
                  <c:v>95.42900000000003</c:v>
                </c:pt>
                <c:pt idx="279">
                  <c:v>95.15100000000001</c:v>
                </c:pt>
                <c:pt idx="280">
                  <c:v>99.464000000000055</c:v>
                </c:pt>
                <c:pt idx="281">
                  <c:v>97.738</c:v>
                </c:pt>
                <c:pt idx="282">
                  <c:v>97.911000000000001</c:v>
                </c:pt>
                <c:pt idx="283">
                  <c:v>92.975000000000023</c:v>
                </c:pt>
                <c:pt idx="284">
                  <c:v>92.891999999999996</c:v>
                </c:pt>
                <c:pt idx="285">
                  <c:v>93.046999999999969</c:v>
                </c:pt>
                <c:pt idx="286">
                  <c:v>97.742999999999995</c:v>
                </c:pt>
                <c:pt idx="287">
                  <c:v>96.940999999999974</c:v>
                </c:pt>
                <c:pt idx="288">
                  <c:v>97.453999999999979</c:v>
                </c:pt>
                <c:pt idx="289">
                  <c:v>97.656000000000006</c:v>
                </c:pt>
                <c:pt idx="290">
                  <c:v>97.565999999999974</c:v>
                </c:pt>
                <c:pt idx="291">
                  <c:v>94.95700000000005</c:v>
                </c:pt>
                <c:pt idx="292">
                  <c:v>89.33099999999996</c:v>
                </c:pt>
                <c:pt idx="293">
                  <c:v>89.579000000000008</c:v>
                </c:pt>
                <c:pt idx="294">
                  <c:v>87.547999999999945</c:v>
                </c:pt>
                <c:pt idx="295">
                  <c:v>84.830000000000041</c:v>
                </c:pt>
                <c:pt idx="296">
                  <c:v>82.235000000000014</c:v>
                </c:pt>
                <c:pt idx="297">
                  <c:v>85.265999999999991</c:v>
                </c:pt>
                <c:pt idx="298">
                  <c:v>85.370999999999981</c:v>
                </c:pt>
                <c:pt idx="299">
                  <c:v>84.738</c:v>
                </c:pt>
                <c:pt idx="300">
                  <c:v>87.020000000000039</c:v>
                </c:pt>
                <c:pt idx="301">
                  <c:v>85.610000000000014</c:v>
                </c:pt>
                <c:pt idx="302">
                  <c:v>86.478999999999985</c:v>
                </c:pt>
                <c:pt idx="303">
                  <c:v>85.079999999999984</c:v>
                </c:pt>
                <c:pt idx="304">
                  <c:v>67.033999999999992</c:v>
                </c:pt>
                <c:pt idx="305">
                  <c:v>82.545999999999992</c:v>
                </c:pt>
                <c:pt idx="306">
                  <c:v>80.308000000000021</c:v>
                </c:pt>
                <c:pt idx="307">
                  <c:v>81.140999999999963</c:v>
                </c:pt>
                <c:pt idx="308">
                  <c:v>77.231999999999999</c:v>
                </c:pt>
                <c:pt idx="309">
                  <c:v>76.86699999999999</c:v>
                </c:pt>
                <c:pt idx="310">
                  <c:v>79.140999999999991</c:v>
                </c:pt>
                <c:pt idx="311">
                  <c:v>78.903999999999996</c:v>
                </c:pt>
                <c:pt idx="312">
                  <c:v>80.115999999999985</c:v>
                </c:pt>
                <c:pt idx="313">
                  <c:v>81.385999999999967</c:v>
                </c:pt>
                <c:pt idx="314">
                  <c:v>82.661999999999978</c:v>
                </c:pt>
                <c:pt idx="315">
                  <c:v>80.627999999999986</c:v>
                </c:pt>
                <c:pt idx="316">
                  <c:v>81.511000000000024</c:v>
                </c:pt>
                <c:pt idx="317">
                  <c:v>83.102000000000004</c:v>
                </c:pt>
                <c:pt idx="318">
                  <c:v>81.484000000000009</c:v>
                </c:pt>
                <c:pt idx="319">
                  <c:v>80.401000000000039</c:v>
                </c:pt>
                <c:pt idx="320">
                  <c:v>76.370999999999981</c:v>
                </c:pt>
                <c:pt idx="321">
                  <c:v>81.086000000000013</c:v>
                </c:pt>
                <c:pt idx="322">
                  <c:v>84.088999999999999</c:v>
                </c:pt>
                <c:pt idx="323">
                  <c:v>86.387</c:v>
                </c:pt>
                <c:pt idx="324">
                  <c:v>81.187999999999988</c:v>
                </c:pt>
                <c:pt idx="325">
                  <c:v>77.283999999999992</c:v>
                </c:pt>
                <c:pt idx="326">
                  <c:v>77.083000000000027</c:v>
                </c:pt>
                <c:pt idx="327">
                  <c:v>73.42900000000003</c:v>
                </c:pt>
                <c:pt idx="328">
                  <c:v>73.43100000000004</c:v>
                </c:pt>
                <c:pt idx="329">
                  <c:v>74.494000000000028</c:v>
                </c:pt>
                <c:pt idx="330">
                  <c:v>71.990999999999985</c:v>
                </c:pt>
                <c:pt idx="331">
                  <c:v>69.444000000000017</c:v>
                </c:pt>
                <c:pt idx="332">
                  <c:v>72.772999999999968</c:v>
                </c:pt>
                <c:pt idx="333">
                  <c:v>68.552000000000021</c:v>
                </c:pt>
                <c:pt idx="334">
                  <c:v>63.013000000000034</c:v>
                </c:pt>
                <c:pt idx="335">
                  <c:v>61.423999999999978</c:v>
                </c:pt>
                <c:pt idx="336">
                  <c:v>61.509000000000015</c:v>
                </c:pt>
                <c:pt idx="337">
                  <c:v>58.887999999999977</c:v>
                </c:pt>
                <c:pt idx="338">
                  <c:v>58.879999999999995</c:v>
                </c:pt>
                <c:pt idx="339">
                  <c:v>59.248999999999967</c:v>
                </c:pt>
                <c:pt idx="340">
                  <c:v>55.548000000000002</c:v>
                </c:pt>
                <c:pt idx="341">
                  <c:v>54.356000000000051</c:v>
                </c:pt>
                <c:pt idx="342">
                  <c:v>55.495999999999981</c:v>
                </c:pt>
                <c:pt idx="343">
                  <c:v>58.307999999999993</c:v>
                </c:pt>
                <c:pt idx="344">
                  <c:v>56.151999999999987</c:v>
                </c:pt>
                <c:pt idx="345">
                  <c:v>55.822999999999979</c:v>
                </c:pt>
                <c:pt idx="346">
                  <c:v>49.442000000000007</c:v>
                </c:pt>
                <c:pt idx="347">
                  <c:v>48.297000000000025</c:v>
                </c:pt>
                <c:pt idx="348">
                  <c:v>46.722000000000037</c:v>
                </c:pt>
                <c:pt idx="349">
                  <c:v>44.18300000000005</c:v>
                </c:pt>
                <c:pt idx="350">
                  <c:v>40.125999999999976</c:v>
                </c:pt>
                <c:pt idx="351">
                  <c:v>40.06800000000004</c:v>
                </c:pt>
                <c:pt idx="352">
                  <c:v>43.471000000000004</c:v>
                </c:pt>
                <c:pt idx="353">
                  <c:v>42.914000000000044</c:v>
                </c:pt>
                <c:pt idx="354">
                  <c:v>37.766999999999996</c:v>
                </c:pt>
                <c:pt idx="355">
                  <c:v>35.07099999999997</c:v>
                </c:pt>
                <c:pt idx="356">
                  <c:v>37.38900000000001</c:v>
                </c:pt>
                <c:pt idx="357">
                  <c:v>42.506000000000029</c:v>
                </c:pt>
                <c:pt idx="358">
                  <c:v>48.762999999999977</c:v>
                </c:pt>
                <c:pt idx="359">
                  <c:v>48.225999999999999</c:v>
                </c:pt>
                <c:pt idx="360">
                  <c:v>44.262</c:v>
                </c:pt>
                <c:pt idx="361">
                  <c:v>39.69599999999997</c:v>
                </c:pt>
                <c:pt idx="362">
                  <c:v>41.009999999999991</c:v>
                </c:pt>
                <c:pt idx="363">
                  <c:v>35.654999999999973</c:v>
                </c:pt>
                <c:pt idx="364">
                  <c:v>38.235000000000014</c:v>
                </c:pt>
                <c:pt idx="365">
                  <c:v>37.087000000000046</c:v>
                </c:pt>
                <c:pt idx="366">
                  <c:v>36.999000000000024</c:v>
                </c:pt>
                <c:pt idx="367">
                  <c:v>35.492999999999995</c:v>
                </c:pt>
                <c:pt idx="368">
                  <c:v>34.22399999999999</c:v>
                </c:pt>
                <c:pt idx="369">
                  <c:v>32.241000000000042</c:v>
                </c:pt>
                <c:pt idx="370">
                  <c:v>32.87700000000001</c:v>
                </c:pt>
                <c:pt idx="371">
                  <c:v>29.422000000000025</c:v>
                </c:pt>
                <c:pt idx="372">
                  <c:v>14.894999999999982</c:v>
                </c:pt>
                <c:pt idx="373">
                  <c:v>12.797000000000025</c:v>
                </c:pt>
                <c:pt idx="374">
                  <c:v>-4.4379999999999882</c:v>
                </c:pt>
                <c:pt idx="375">
                  <c:v>-6.2169999999999845</c:v>
                </c:pt>
                <c:pt idx="376">
                  <c:v>-2.5659999999999741</c:v>
                </c:pt>
                <c:pt idx="377">
                  <c:v>-5.0039999999999623</c:v>
                </c:pt>
                <c:pt idx="378">
                  <c:v>-1.8330000000000268</c:v>
                </c:pt>
                <c:pt idx="379">
                  <c:v>-13.317999999999984</c:v>
                </c:pt>
                <c:pt idx="380">
                  <c:v>-11.665999999999997</c:v>
                </c:pt>
                <c:pt idx="381">
                  <c:v>-12.289999999999964</c:v>
                </c:pt>
                <c:pt idx="382">
                  <c:v>-12.074000000000012</c:v>
                </c:pt>
                <c:pt idx="383">
                  <c:v>-8.1189999999999714</c:v>
                </c:pt>
                <c:pt idx="384">
                  <c:v>-6.23599999999999</c:v>
                </c:pt>
                <c:pt idx="385">
                  <c:v>-4.7959999999999923</c:v>
                </c:pt>
                <c:pt idx="386">
                  <c:v>-5.75</c:v>
                </c:pt>
                <c:pt idx="387">
                  <c:v>-6.9850000000000136</c:v>
                </c:pt>
                <c:pt idx="388">
                  <c:v>-6.867999999999995</c:v>
                </c:pt>
                <c:pt idx="389">
                  <c:v>-5.742999999999995</c:v>
                </c:pt>
                <c:pt idx="390">
                  <c:v>-7.6309999999999718</c:v>
                </c:pt>
                <c:pt idx="391">
                  <c:v>-9.1059999999999945</c:v>
                </c:pt>
                <c:pt idx="392">
                  <c:v>-8.9230000000000018</c:v>
                </c:pt>
                <c:pt idx="393">
                  <c:v>-8.3009999999999877</c:v>
                </c:pt>
                <c:pt idx="394">
                  <c:v>-6.4290000000000305</c:v>
                </c:pt>
                <c:pt idx="395">
                  <c:v>-14.672000000000025</c:v>
                </c:pt>
                <c:pt idx="396">
                  <c:v>-18.470000000000027</c:v>
                </c:pt>
                <c:pt idx="397">
                  <c:v>-17.850999999999999</c:v>
                </c:pt>
                <c:pt idx="398">
                  <c:v>-16.44399999999996</c:v>
                </c:pt>
                <c:pt idx="399">
                  <c:v>-9.9519999999999982</c:v>
                </c:pt>
                <c:pt idx="400">
                  <c:v>-5.1089999999999804</c:v>
                </c:pt>
                <c:pt idx="401">
                  <c:v>-3.23599999999999</c:v>
                </c:pt>
                <c:pt idx="402">
                  <c:v>2.4830000000000041</c:v>
                </c:pt>
                <c:pt idx="403">
                  <c:v>-3.2139999999999986</c:v>
                </c:pt>
                <c:pt idx="404">
                  <c:v>-2.61099999999999</c:v>
                </c:pt>
                <c:pt idx="405">
                  <c:v>1.4019999999999868</c:v>
                </c:pt>
                <c:pt idx="406">
                  <c:v>7.1709999999999923</c:v>
                </c:pt>
                <c:pt idx="407">
                  <c:v>10.412000000000035</c:v>
                </c:pt>
                <c:pt idx="408">
                  <c:v>8.4920000000000186</c:v>
                </c:pt>
                <c:pt idx="409">
                  <c:v>8.8650000000000091</c:v>
                </c:pt>
                <c:pt idx="410">
                  <c:v>7.7339999999999804</c:v>
                </c:pt>
                <c:pt idx="411">
                  <c:v>9.3919999999999959</c:v>
                </c:pt>
                <c:pt idx="412">
                  <c:v>16.084000000000003</c:v>
                </c:pt>
                <c:pt idx="413">
                  <c:v>17.467999999999961</c:v>
                </c:pt>
                <c:pt idx="414">
                  <c:v>20.363999999999976</c:v>
                </c:pt>
                <c:pt idx="415">
                  <c:v>27.680000000000007</c:v>
                </c:pt>
                <c:pt idx="416">
                  <c:v>31.412000000000035</c:v>
                </c:pt>
                <c:pt idx="417">
                  <c:v>35.600999999999999</c:v>
                </c:pt>
                <c:pt idx="418">
                  <c:v>39.783000000000015</c:v>
                </c:pt>
                <c:pt idx="419">
                  <c:v>41.70799999999997</c:v>
                </c:pt>
                <c:pt idx="420">
                  <c:v>43.065999999999974</c:v>
                </c:pt>
                <c:pt idx="421">
                  <c:v>44.636000000000024</c:v>
                </c:pt>
                <c:pt idx="422">
                  <c:v>44.590000000000032</c:v>
                </c:pt>
                <c:pt idx="423">
                  <c:v>49.829000000000008</c:v>
                </c:pt>
                <c:pt idx="424">
                  <c:v>49.872000000000014</c:v>
                </c:pt>
                <c:pt idx="425">
                  <c:v>49.548000000000002</c:v>
                </c:pt>
                <c:pt idx="426">
                  <c:v>52.059000000000026</c:v>
                </c:pt>
                <c:pt idx="427">
                  <c:v>48.543999999999983</c:v>
                </c:pt>
                <c:pt idx="428">
                  <c:v>47.136000000000024</c:v>
                </c:pt>
                <c:pt idx="429">
                  <c:v>51.918999999999983</c:v>
                </c:pt>
                <c:pt idx="430">
                  <c:v>50.824000000000012</c:v>
                </c:pt>
                <c:pt idx="431">
                  <c:v>57.504999999999995</c:v>
                </c:pt>
                <c:pt idx="432">
                  <c:v>58.569999999999993</c:v>
                </c:pt>
                <c:pt idx="433">
                  <c:v>60.198000000000036</c:v>
                </c:pt>
                <c:pt idx="434">
                  <c:v>61.849000000000046</c:v>
                </c:pt>
                <c:pt idx="435">
                  <c:v>62.509999999999991</c:v>
                </c:pt>
                <c:pt idx="436">
                  <c:v>63.159999999999968</c:v>
                </c:pt>
                <c:pt idx="437">
                  <c:v>67.591999999999985</c:v>
                </c:pt>
                <c:pt idx="438">
                  <c:v>68.182999999999993</c:v>
                </c:pt>
                <c:pt idx="439">
                  <c:v>70.285000000000025</c:v>
                </c:pt>
                <c:pt idx="440">
                  <c:v>69.776999999999987</c:v>
                </c:pt>
                <c:pt idx="441">
                  <c:v>69.805000000000035</c:v>
                </c:pt>
                <c:pt idx="442">
                  <c:v>69.788999999999987</c:v>
                </c:pt>
                <c:pt idx="443">
                  <c:v>69.745000000000033</c:v>
                </c:pt>
                <c:pt idx="444">
                  <c:v>70.600999999999999</c:v>
                </c:pt>
                <c:pt idx="445">
                  <c:v>69.237000000000023</c:v>
                </c:pt>
                <c:pt idx="446">
                  <c:v>66.84099999999998</c:v>
                </c:pt>
                <c:pt idx="447">
                  <c:v>66.716000000000008</c:v>
                </c:pt>
                <c:pt idx="448">
                  <c:v>68.962000000000018</c:v>
                </c:pt>
                <c:pt idx="449">
                  <c:v>67.814999999999998</c:v>
                </c:pt>
                <c:pt idx="450">
                  <c:v>67.007999999999981</c:v>
                </c:pt>
                <c:pt idx="451">
                  <c:v>64.795999999999992</c:v>
                </c:pt>
                <c:pt idx="452">
                  <c:v>67.480999999999995</c:v>
                </c:pt>
                <c:pt idx="453">
                  <c:v>64.37</c:v>
                </c:pt>
                <c:pt idx="454">
                  <c:v>64.987000000000023</c:v>
                </c:pt>
                <c:pt idx="455">
                  <c:v>63.389999999999986</c:v>
                </c:pt>
                <c:pt idx="456">
                  <c:v>62.639999999999986</c:v>
                </c:pt>
                <c:pt idx="457">
                  <c:v>62.40100000000001</c:v>
                </c:pt>
                <c:pt idx="458">
                  <c:v>59.84699999999998</c:v>
                </c:pt>
                <c:pt idx="459">
                  <c:v>55.763999999999982</c:v>
                </c:pt>
                <c:pt idx="460">
                  <c:v>54.969000000000023</c:v>
                </c:pt>
                <c:pt idx="461">
                  <c:v>52.406000000000006</c:v>
                </c:pt>
                <c:pt idx="462">
                  <c:v>51.590000000000032</c:v>
                </c:pt>
                <c:pt idx="463">
                  <c:v>49.257999999999981</c:v>
                </c:pt>
                <c:pt idx="464">
                  <c:v>45.895999999999958</c:v>
                </c:pt>
                <c:pt idx="465">
                  <c:v>47.37700000000001</c:v>
                </c:pt>
                <c:pt idx="466">
                  <c:v>47.864000000000033</c:v>
                </c:pt>
                <c:pt idx="467">
                  <c:v>48.472000000000037</c:v>
                </c:pt>
                <c:pt idx="468">
                  <c:v>49.694999999999993</c:v>
                </c:pt>
                <c:pt idx="469">
                  <c:v>51.49799999999999</c:v>
                </c:pt>
                <c:pt idx="470">
                  <c:v>53.600999999999999</c:v>
                </c:pt>
                <c:pt idx="471">
                  <c:v>54.44399999999996</c:v>
                </c:pt>
                <c:pt idx="472">
                  <c:v>55.326000000000022</c:v>
                </c:pt>
                <c:pt idx="473">
                  <c:v>56.709000000000003</c:v>
                </c:pt>
                <c:pt idx="474">
                  <c:v>61.28000000000003</c:v>
                </c:pt>
                <c:pt idx="475">
                  <c:v>60.645999999999958</c:v>
                </c:pt>
                <c:pt idx="476">
                  <c:v>58.538000000000011</c:v>
                </c:pt>
                <c:pt idx="477">
                  <c:v>60.933999999999969</c:v>
                </c:pt>
                <c:pt idx="478">
                  <c:v>62.821000000000026</c:v>
                </c:pt>
                <c:pt idx="479">
                  <c:v>62.41500000000002</c:v>
                </c:pt>
                <c:pt idx="480">
                  <c:v>61.647999999999968</c:v>
                </c:pt>
                <c:pt idx="481">
                  <c:v>61.327999999999975</c:v>
                </c:pt>
                <c:pt idx="482">
                  <c:v>63.238</c:v>
                </c:pt>
                <c:pt idx="483">
                  <c:v>66.099000000000046</c:v>
                </c:pt>
                <c:pt idx="484">
                  <c:v>63.468999999999994</c:v>
                </c:pt>
                <c:pt idx="485">
                  <c:v>63.230999999999995</c:v>
                </c:pt>
                <c:pt idx="486">
                  <c:v>63.576000000000022</c:v>
                </c:pt>
                <c:pt idx="487">
                  <c:v>65.435000000000002</c:v>
                </c:pt>
                <c:pt idx="488">
                  <c:v>64.881000000000029</c:v>
                </c:pt>
                <c:pt idx="489">
                  <c:v>69.130000000000024</c:v>
                </c:pt>
                <c:pt idx="490">
                  <c:v>73.713000000000022</c:v>
                </c:pt>
                <c:pt idx="491">
                  <c:v>73.472999999999985</c:v>
                </c:pt>
                <c:pt idx="492">
                  <c:v>71.844999999999999</c:v>
                </c:pt>
                <c:pt idx="493">
                  <c:v>70.976000000000028</c:v>
                </c:pt>
                <c:pt idx="494">
                  <c:v>70.408999999999992</c:v>
                </c:pt>
                <c:pt idx="495">
                  <c:v>74.138999999999953</c:v>
                </c:pt>
                <c:pt idx="496">
                  <c:v>74.54000000000002</c:v>
                </c:pt>
                <c:pt idx="497">
                  <c:v>74.198000000000036</c:v>
                </c:pt>
                <c:pt idx="498">
                  <c:v>74.774000000000001</c:v>
                </c:pt>
                <c:pt idx="499">
                  <c:v>76.942000000000007</c:v>
                </c:pt>
                <c:pt idx="500">
                  <c:v>76.937999999999988</c:v>
                </c:pt>
                <c:pt idx="501">
                  <c:v>78.048000000000002</c:v>
                </c:pt>
                <c:pt idx="502">
                  <c:v>75.058999999999969</c:v>
                </c:pt>
                <c:pt idx="503">
                  <c:v>75.202999999999975</c:v>
                </c:pt>
                <c:pt idx="504">
                  <c:v>76.817000000000007</c:v>
                </c:pt>
                <c:pt idx="505">
                  <c:v>77.408000000000015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56-4BD9-9264-206B8606B89C}"/>
            </c:ext>
          </c:extLst>
        </c:ser>
        <c:ser>
          <c:idx val="5"/>
          <c:order val="5"/>
          <c:tx>
            <c:strRef>
              <c:f>'directH (tkr)'!$C$56</c:f>
              <c:strCache>
                <c:ptCount val="1"/>
                <c:pt idx="0">
                  <c:v>VW 3 1/2 PERP nc-30-VW 2.7 PERP nc-22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(tkr)'!$F$56:$SQ$56</c:f>
              <c:numCache>
                <c:formatCode>0</c:formatCode>
                <c:ptCount val="506"/>
                <c:pt idx="0">
                  <c:v>16.95599999999996</c:v>
                </c:pt>
                <c:pt idx="1">
                  <c:v>16.403999999999996</c:v>
                </c:pt>
                <c:pt idx="2">
                  <c:v>13.185000000000002</c:v>
                </c:pt>
                <c:pt idx="3">
                  <c:v>10.989999999999952</c:v>
                </c:pt>
                <c:pt idx="4">
                  <c:v>5.882000000000005</c:v>
                </c:pt>
                <c:pt idx="5">
                  <c:v>3.7390000000000327</c:v>
                </c:pt>
                <c:pt idx="6">
                  <c:v>0.67399999999997817</c:v>
                </c:pt>
                <c:pt idx="7">
                  <c:v>-1.3940000000000055</c:v>
                </c:pt>
                <c:pt idx="8">
                  <c:v>-1.0860000000000127</c:v>
                </c:pt>
                <c:pt idx="9">
                  <c:v>-7.2620000000000005</c:v>
                </c:pt>
                <c:pt idx="10">
                  <c:v>-0.79099999999999682</c:v>
                </c:pt>
                <c:pt idx="11">
                  <c:v>4.88900000000001</c:v>
                </c:pt>
                <c:pt idx="12">
                  <c:v>27.548000000000002</c:v>
                </c:pt>
                <c:pt idx="13">
                  <c:v>43.297000000000025</c:v>
                </c:pt>
                <c:pt idx="14">
                  <c:v>35.617999999999995</c:v>
                </c:pt>
                <c:pt idx="15">
                  <c:v>38.744000000000028</c:v>
                </c:pt>
                <c:pt idx="16">
                  <c:v>35.22199999999998</c:v>
                </c:pt>
                <c:pt idx="17">
                  <c:v>42.509000000000015</c:v>
                </c:pt>
                <c:pt idx="18">
                  <c:v>66.774999999999977</c:v>
                </c:pt>
                <c:pt idx="19">
                  <c:v>96.742000000000019</c:v>
                </c:pt>
                <c:pt idx="20">
                  <c:v>97.321999999999974</c:v>
                </c:pt>
                <c:pt idx="21">
                  <c:v>56.949999999999989</c:v>
                </c:pt>
                <c:pt idx="22">
                  <c:v>46.281000000000006</c:v>
                </c:pt>
                <c:pt idx="23">
                  <c:v>27.52800000000002</c:v>
                </c:pt>
                <c:pt idx="24">
                  <c:v>27.212999999999965</c:v>
                </c:pt>
                <c:pt idx="25">
                  <c:v>28.201000000000022</c:v>
                </c:pt>
                <c:pt idx="26">
                  <c:v>39.746000000000038</c:v>
                </c:pt>
                <c:pt idx="27">
                  <c:v>32.982000000000028</c:v>
                </c:pt>
                <c:pt idx="28">
                  <c:v>16.798000000000002</c:v>
                </c:pt>
                <c:pt idx="29">
                  <c:v>-6.8739999999999668</c:v>
                </c:pt>
                <c:pt idx="30">
                  <c:v>-5.2799999999999727</c:v>
                </c:pt>
                <c:pt idx="31">
                  <c:v>-3.3700000000000045</c:v>
                </c:pt>
                <c:pt idx="32">
                  <c:v>-6.632000000000005</c:v>
                </c:pt>
                <c:pt idx="33">
                  <c:v>-19.228999999999985</c:v>
                </c:pt>
                <c:pt idx="34">
                  <c:v>-40.09899999999999</c:v>
                </c:pt>
                <c:pt idx="35">
                  <c:v>-49.286000000000001</c:v>
                </c:pt>
                <c:pt idx="36">
                  <c:v>-48.742000000000019</c:v>
                </c:pt>
                <c:pt idx="37">
                  <c:v>-34.222999999999956</c:v>
                </c:pt>
                <c:pt idx="38">
                  <c:v>-34.092999999999961</c:v>
                </c:pt>
                <c:pt idx="39">
                  <c:v>-35.763999999999953</c:v>
                </c:pt>
                <c:pt idx="40">
                  <c:v>-51.02600000000001</c:v>
                </c:pt>
                <c:pt idx="41">
                  <c:v>-48.883000000000038</c:v>
                </c:pt>
                <c:pt idx="42">
                  <c:v>-61.968999999999994</c:v>
                </c:pt>
                <c:pt idx="43">
                  <c:v>-65.079999999999984</c:v>
                </c:pt>
                <c:pt idx="44">
                  <c:v>-69.302000000000021</c:v>
                </c:pt>
                <c:pt idx="45">
                  <c:v>-31.95799999999997</c:v>
                </c:pt>
                <c:pt idx="46">
                  <c:v>-27.021999999999991</c:v>
                </c:pt>
                <c:pt idx="47">
                  <c:v>-12.439000000000021</c:v>
                </c:pt>
                <c:pt idx="48">
                  <c:v>-0.57599999999996498</c:v>
                </c:pt>
                <c:pt idx="49">
                  <c:v>-17.574000000000012</c:v>
                </c:pt>
                <c:pt idx="50">
                  <c:v>-26.153999999999996</c:v>
                </c:pt>
                <c:pt idx="51">
                  <c:v>-50.090000000000032</c:v>
                </c:pt>
                <c:pt idx="52">
                  <c:v>-43.473000000000013</c:v>
                </c:pt>
                <c:pt idx="53">
                  <c:v>-30.079000000000008</c:v>
                </c:pt>
                <c:pt idx="54">
                  <c:v>-2.535000000000025</c:v>
                </c:pt>
                <c:pt idx="55">
                  <c:v>15.690999999999974</c:v>
                </c:pt>
                <c:pt idx="56">
                  <c:v>41.716000000000008</c:v>
                </c:pt>
                <c:pt idx="57">
                  <c:v>60.527999999999963</c:v>
                </c:pt>
                <c:pt idx="58">
                  <c:v>5.8319999999999936</c:v>
                </c:pt>
                <c:pt idx="59">
                  <c:v>-19.637000000000057</c:v>
                </c:pt>
                <c:pt idx="60">
                  <c:v>-36.259999999999991</c:v>
                </c:pt>
                <c:pt idx="61">
                  <c:v>-49.916000000000054</c:v>
                </c:pt>
                <c:pt idx="62">
                  <c:v>-34.447000000000003</c:v>
                </c:pt>
                <c:pt idx="63">
                  <c:v>-28.091000000000008</c:v>
                </c:pt>
                <c:pt idx="64">
                  <c:v>-22.885999999999967</c:v>
                </c:pt>
                <c:pt idx="65">
                  <c:v>-14.751999999999953</c:v>
                </c:pt>
                <c:pt idx="66">
                  <c:v>-14.40199999999993</c:v>
                </c:pt>
                <c:pt idx="67">
                  <c:v>-7.8269999999999982</c:v>
                </c:pt>
                <c:pt idx="68">
                  <c:v>-7.5179999999999723</c:v>
                </c:pt>
                <c:pt idx="69">
                  <c:v>0.23699999999996635</c:v>
                </c:pt>
                <c:pt idx="70">
                  <c:v>-35.870999999999981</c:v>
                </c:pt>
                <c:pt idx="71">
                  <c:v>-33.875</c:v>
                </c:pt>
                <c:pt idx="72">
                  <c:v>-4.5079999999999245</c:v>
                </c:pt>
                <c:pt idx="73">
                  <c:v>-54.920999999999935</c:v>
                </c:pt>
                <c:pt idx="74">
                  <c:v>-63.095000000000027</c:v>
                </c:pt>
                <c:pt idx="75">
                  <c:v>-18.250999999999976</c:v>
                </c:pt>
                <c:pt idx="76">
                  <c:v>-22.284999999999968</c:v>
                </c:pt>
                <c:pt idx="77">
                  <c:v>0.35500000000001819</c:v>
                </c:pt>
                <c:pt idx="78">
                  <c:v>31.007999999999981</c:v>
                </c:pt>
                <c:pt idx="79">
                  <c:v>63.942000000000007</c:v>
                </c:pt>
                <c:pt idx="80">
                  <c:v>84.21999999999997</c:v>
                </c:pt>
                <c:pt idx="81">
                  <c:v>71.56899999999996</c:v>
                </c:pt>
                <c:pt idx="82">
                  <c:v>96.045000000000016</c:v>
                </c:pt>
                <c:pt idx="83">
                  <c:v>101.08800000000002</c:v>
                </c:pt>
                <c:pt idx="84">
                  <c:v>111.65599999999998</c:v>
                </c:pt>
                <c:pt idx="85">
                  <c:v>108.12299999999999</c:v>
                </c:pt>
                <c:pt idx="86">
                  <c:v>89.567000000000007</c:v>
                </c:pt>
                <c:pt idx="87">
                  <c:v>94.202000000000027</c:v>
                </c:pt>
                <c:pt idx="88">
                  <c:v>108.32400000000001</c:v>
                </c:pt>
                <c:pt idx="89">
                  <c:v>116.13599999999997</c:v>
                </c:pt>
                <c:pt idx="90">
                  <c:v>122.24000000000001</c:v>
                </c:pt>
                <c:pt idx="91">
                  <c:v>125.57600000000002</c:v>
                </c:pt>
                <c:pt idx="92">
                  <c:v>130.34400000000002</c:v>
                </c:pt>
                <c:pt idx="93">
                  <c:v>130.69599999999997</c:v>
                </c:pt>
                <c:pt idx="94">
                  <c:v>126.49599999999998</c:v>
                </c:pt>
                <c:pt idx="95">
                  <c:v>127.15100000000001</c:v>
                </c:pt>
                <c:pt idx="96">
                  <c:v>126.97699999999998</c:v>
                </c:pt>
                <c:pt idx="97">
                  <c:v>127.809</c:v>
                </c:pt>
                <c:pt idx="98">
                  <c:v>127.49000000000001</c:v>
                </c:pt>
                <c:pt idx="99">
                  <c:v>125.87099999999998</c:v>
                </c:pt>
                <c:pt idx="100">
                  <c:v>126.67700000000002</c:v>
                </c:pt>
                <c:pt idx="101">
                  <c:v>127.41299999999998</c:v>
                </c:pt>
                <c:pt idx="102">
                  <c:v>126.083</c:v>
                </c:pt>
                <c:pt idx="103">
                  <c:v>124.99800000000002</c:v>
                </c:pt>
                <c:pt idx="104">
                  <c:v>121.69700000000003</c:v>
                </c:pt>
                <c:pt idx="105">
                  <c:v>122.11500000000001</c:v>
                </c:pt>
                <c:pt idx="106">
                  <c:v>118.054</c:v>
                </c:pt>
                <c:pt idx="107">
                  <c:v>120.262</c:v>
                </c:pt>
                <c:pt idx="108">
                  <c:v>118.99999999999997</c:v>
                </c:pt>
                <c:pt idx="109">
                  <c:v>116.99700000000001</c:v>
                </c:pt>
                <c:pt idx="110">
                  <c:v>116.04700000000003</c:v>
                </c:pt>
                <c:pt idx="111">
                  <c:v>118.43</c:v>
                </c:pt>
                <c:pt idx="112">
                  <c:v>121.779</c:v>
                </c:pt>
                <c:pt idx="113">
                  <c:v>121.60699999999997</c:v>
                </c:pt>
                <c:pt idx="114">
                  <c:v>120.07099999999997</c:v>
                </c:pt>
                <c:pt idx="115">
                  <c:v>121.214</c:v>
                </c:pt>
                <c:pt idx="116">
                  <c:v>120.05500000000004</c:v>
                </c:pt>
                <c:pt idx="117">
                  <c:v>117.62300000000002</c:v>
                </c:pt>
                <c:pt idx="118">
                  <c:v>114.25199999999998</c:v>
                </c:pt>
                <c:pt idx="119">
                  <c:v>108.72000000000003</c:v>
                </c:pt>
                <c:pt idx="120">
                  <c:v>106.29499999999999</c:v>
                </c:pt>
                <c:pt idx="121">
                  <c:v>105.55799999999999</c:v>
                </c:pt>
                <c:pt idx="122">
                  <c:v>107.19000000000003</c:v>
                </c:pt>
                <c:pt idx="123">
                  <c:v>104.53900000000002</c:v>
                </c:pt>
                <c:pt idx="124">
                  <c:v>102.35999999999999</c:v>
                </c:pt>
                <c:pt idx="125">
                  <c:v>107.58800000000002</c:v>
                </c:pt>
                <c:pt idx="126">
                  <c:v>107.98100000000002</c:v>
                </c:pt>
                <c:pt idx="127">
                  <c:v>108.07500000000002</c:v>
                </c:pt>
                <c:pt idx="128">
                  <c:v>107.07299999999998</c:v>
                </c:pt>
                <c:pt idx="129">
                  <c:v>104.11500000000001</c:v>
                </c:pt>
                <c:pt idx="130">
                  <c:v>104.40699999999998</c:v>
                </c:pt>
                <c:pt idx="131">
                  <c:v>105.58899999999997</c:v>
                </c:pt>
                <c:pt idx="132">
                  <c:v>105.22799999999998</c:v>
                </c:pt>
                <c:pt idx="133">
                  <c:v>103.65899999999999</c:v>
                </c:pt>
                <c:pt idx="134">
                  <c:v>104.90899999999999</c:v>
                </c:pt>
                <c:pt idx="135">
                  <c:v>103.78899999999999</c:v>
                </c:pt>
                <c:pt idx="136">
                  <c:v>102.405</c:v>
                </c:pt>
                <c:pt idx="137">
                  <c:v>104.67500000000001</c:v>
                </c:pt>
                <c:pt idx="138">
                  <c:v>103.654</c:v>
                </c:pt>
                <c:pt idx="139">
                  <c:v>105.44800000000001</c:v>
                </c:pt>
                <c:pt idx="140">
                  <c:v>100.25899999999999</c:v>
                </c:pt>
                <c:pt idx="141">
                  <c:v>104.399</c:v>
                </c:pt>
                <c:pt idx="142">
                  <c:v>102.98500000000001</c:v>
                </c:pt>
                <c:pt idx="143">
                  <c:v>103.93599999999998</c:v>
                </c:pt>
                <c:pt idx="144">
                  <c:v>98.202000000000027</c:v>
                </c:pt>
                <c:pt idx="145">
                  <c:v>98.801000000000016</c:v>
                </c:pt>
                <c:pt idx="146">
                  <c:v>97.361999999999995</c:v>
                </c:pt>
                <c:pt idx="147">
                  <c:v>101.809</c:v>
                </c:pt>
                <c:pt idx="148">
                  <c:v>101.07800000000003</c:v>
                </c:pt>
                <c:pt idx="149">
                  <c:v>104.80200000000002</c:v>
                </c:pt>
                <c:pt idx="150">
                  <c:v>105.00899999999999</c:v>
                </c:pt>
                <c:pt idx="151">
                  <c:v>106.71800000000002</c:v>
                </c:pt>
                <c:pt idx="152">
                  <c:v>109.34900000000002</c:v>
                </c:pt>
                <c:pt idx="153">
                  <c:v>106.58300000000003</c:v>
                </c:pt>
                <c:pt idx="154">
                  <c:v>104.999</c:v>
                </c:pt>
                <c:pt idx="155">
                  <c:v>103.03899999999999</c:v>
                </c:pt>
                <c:pt idx="156">
                  <c:v>105.31600000000003</c:v>
                </c:pt>
                <c:pt idx="157">
                  <c:v>108.72499999999999</c:v>
                </c:pt>
                <c:pt idx="158">
                  <c:v>110.46200000000002</c:v>
                </c:pt>
                <c:pt idx="159">
                  <c:v>110.36700000000002</c:v>
                </c:pt>
                <c:pt idx="160">
                  <c:v>111.40200000000002</c:v>
                </c:pt>
                <c:pt idx="161">
                  <c:v>110.10100000000003</c:v>
                </c:pt>
                <c:pt idx="162">
                  <c:v>111.56</c:v>
                </c:pt>
                <c:pt idx="163">
                  <c:v>110.76100000000002</c:v>
                </c:pt>
                <c:pt idx="164">
                  <c:v>116.30400000000003</c:v>
                </c:pt>
                <c:pt idx="165">
                  <c:v>118.68899999999999</c:v>
                </c:pt>
                <c:pt idx="166">
                  <c:v>122.00699999999998</c:v>
                </c:pt>
                <c:pt idx="167">
                  <c:v>121.904</c:v>
                </c:pt>
                <c:pt idx="168">
                  <c:v>124.15499999999997</c:v>
                </c:pt>
                <c:pt idx="169">
                  <c:v>121.81299999999999</c:v>
                </c:pt>
                <c:pt idx="170">
                  <c:v>119.13599999999997</c:v>
                </c:pt>
                <c:pt idx="171">
                  <c:v>118.05699999999999</c:v>
                </c:pt>
                <c:pt idx="172">
                  <c:v>127.93600000000004</c:v>
                </c:pt>
                <c:pt idx="173">
                  <c:v>128.10400000000001</c:v>
                </c:pt>
                <c:pt idx="174">
                  <c:v>131.34399999999999</c:v>
                </c:pt>
                <c:pt idx="175">
                  <c:v>133.476</c:v>
                </c:pt>
                <c:pt idx="176">
                  <c:v>133.31300000000002</c:v>
                </c:pt>
                <c:pt idx="177">
                  <c:v>131.077</c:v>
                </c:pt>
                <c:pt idx="178">
                  <c:v>125.41400000000002</c:v>
                </c:pt>
                <c:pt idx="179">
                  <c:v>125.05699999999999</c:v>
                </c:pt>
                <c:pt idx="180">
                  <c:v>126.15200000000002</c:v>
                </c:pt>
                <c:pt idx="181">
                  <c:v>119.10400000000001</c:v>
                </c:pt>
                <c:pt idx="182">
                  <c:v>118.91200000000001</c:v>
                </c:pt>
                <c:pt idx="183">
                  <c:v>119.434</c:v>
                </c:pt>
                <c:pt idx="184">
                  <c:v>117.59399999999999</c:v>
                </c:pt>
                <c:pt idx="185">
                  <c:v>118.17200000000003</c:v>
                </c:pt>
                <c:pt idx="186">
                  <c:v>119.02300000000002</c:v>
                </c:pt>
                <c:pt idx="187">
                  <c:v>122.44399999999996</c:v>
                </c:pt>
                <c:pt idx="188">
                  <c:v>121.50700000000001</c:v>
                </c:pt>
                <c:pt idx="189">
                  <c:v>121.76599999999999</c:v>
                </c:pt>
                <c:pt idx="190">
                  <c:v>123.29200000000003</c:v>
                </c:pt>
                <c:pt idx="191">
                  <c:v>121.40899999999999</c:v>
                </c:pt>
                <c:pt idx="192">
                  <c:v>127.23199999999997</c:v>
                </c:pt>
                <c:pt idx="193">
                  <c:v>124.92099999999999</c:v>
                </c:pt>
                <c:pt idx="194">
                  <c:v>124.12200000000001</c:v>
                </c:pt>
                <c:pt idx="195">
                  <c:v>124.48600000000002</c:v>
                </c:pt>
                <c:pt idx="196">
                  <c:v>119.17099999999996</c:v>
                </c:pt>
                <c:pt idx="197">
                  <c:v>122.96199999999999</c:v>
                </c:pt>
                <c:pt idx="198">
                  <c:v>118.916</c:v>
                </c:pt>
                <c:pt idx="199">
                  <c:v>114.89500000000004</c:v>
                </c:pt>
                <c:pt idx="200">
                  <c:v>108.65199999999999</c:v>
                </c:pt>
                <c:pt idx="201">
                  <c:v>106.82200000000003</c:v>
                </c:pt>
                <c:pt idx="202">
                  <c:v>107.49700000000001</c:v>
                </c:pt>
                <c:pt idx="203">
                  <c:v>108.47999999999999</c:v>
                </c:pt>
                <c:pt idx="204">
                  <c:v>105.70000000000002</c:v>
                </c:pt>
                <c:pt idx="205">
                  <c:v>113.60900000000001</c:v>
                </c:pt>
                <c:pt idx="206">
                  <c:v>91.848000000000013</c:v>
                </c:pt>
                <c:pt idx="207">
                  <c:v>96.715000000000003</c:v>
                </c:pt>
                <c:pt idx="208">
                  <c:v>102.965</c:v>
                </c:pt>
                <c:pt idx="209">
                  <c:v>106.09400000000002</c:v>
                </c:pt>
                <c:pt idx="210">
                  <c:v>102.12600000000003</c:v>
                </c:pt>
                <c:pt idx="211">
                  <c:v>105.81299999999999</c:v>
                </c:pt>
                <c:pt idx="212">
                  <c:v>108.965</c:v>
                </c:pt>
                <c:pt idx="213">
                  <c:v>107.09</c:v>
                </c:pt>
                <c:pt idx="214">
                  <c:v>109.333</c:v>
                </c:pt>
                <c:pt idx="215">
                  <c:v>109.28300000000002</c:v>
                </c:pt>
                <c:pt idx="216">
                  <c:v>113.089</c:v>
                </c:pt>
                <c:pt idx="217">
                  <c:v>112.14000000000001</c:v>
                </c:pt>
                <c:pt idx="218">
                  <c:v>108.09599999999998</c:v>
                </c:pt>
                <c:pt idx="219">
                  <c:v>109.27100000000002</c:v>
                </c:pt>
                <c:pt idx="220">
                  <c:v>109.22400000000002</c:v>
                </c:pt>
                <c:pt idx="221">
                  <c:v>109.76299999999998</c:v>
                </c:pt>
                <c:pt idx="222">
                  <c:v>107.23999999999998</c:v>
                </c:pt>
                <c:pt idx="223">
                  <c:v>100.124</c:v>
                </c:pt>
                <c:pt idx="224">
                  <c:v>98.87700000000001</c:v>
                </c:pt>
                <c:pt idx="225">
                  <c:v>94.93</c:v>
                </c:pt>
                <c:pt idx="226">
                  <c:v>102.06800000000001</c:v>
                </c:pt>
                <c:pt idx="227">
                  <c:v>94.942000000000007</c:v>
                </c:pt>
                <c:pt idx="228">
                  <c:v>96.085999999999984</c:v>
                </c:pt>
                <c:pt idx="229">
                  <c:v>99.64500000000001</c:v>
                </c:pt>
                <c:pt idx="230">
                  <c:v>100.47500000000002</c:v>
                </c:pt>
                <c:pt idx="231">
                  <c:v>104.43800000000002</c:v>
                </c:pt>
                <c:pt idx="232">
                  <c:v>100.14599999999996</c:v>
                </c:pt>
                <c:pt idx="233">
                  <c:v>95.511000000000024</c:v>
                </c:pt>
                <c:pt idx="234">
                  <c:v>99.242000000000019</c:v>
                </c:pt>
                <c:pt idx="235">
                  <c:v>106.13000000000002</c:v>
                </c:pt>
                <c:pt idx="236">
                  <c:v>103.66299999999998</c:v>
                </c:pt>
                <c:pt idx="237">
                  <c:v>103.47900000000001</c:v>
                </c:pt>
                <c:pt idx="238">
                  <c:v>119.53</c:v>
                </c:pt>
                <c:pt idx="239">
                  <c:v>117.89400000000001</c:v>
                </c:pt>
                <c:pt idx="240">
                  <c:v>117.262</c:v>
                </c:pt>
                <c:pt idx="241">
                  <c:v>109.39099999999999</c:v>
                </c:pt>
                <c:pt idx="242">
                  <c:v>100.19099999999997</c:v>
                </c:pt>
                <c:pt idx="243">
                  <c:v>94.467999999999989</c:v>
                </c:pt>
                <c:pt idx="244">
                  <c:v>93.286999999999978</c:v>
                </c:pt>
                <c:pt idx="245">
                  <c:v>93.489999999999981</c:v>
                </c:pt>
                <c:pt idx="246">
                  <c:v>104.52500000000001</c:v>
                </c:pt>
                <c:pt idx="247">
                  <c:v>110.227</c:v>
                </c:pt>
                <c:pt idx="248">
                  <c:v>108.23800000000003</c:v>
                </c:pt>
                <c:pt idx="249">
                  <c:v>105.66099999999997</c:v>
                </c:pt>
                <c:pt idx="250">
                  <c:v>107.68799999999999</c:v>
                </c:pt>
                <c:pt idx="251">
                  <c:v>107.387</c:v>
                </c:pt>
                <c:pt idx="252">
                  <c:v>103.39600000000002</c:v>
                </c:pt>
                <c:pt idx="253">
                  <c:v>107.97599999999997</c:v>
                </c:pt>
                <c:pt idx="254">
                  <c:v>110.49099999999999</c:v>
                </c:pt>
                <c:pt idx="255">
                  <c:v>112.28800000000001</c:v>
                </c:pt>
                <c:pt idx="256">
                  <c:v>105.57</c:v>
                </c:pt>
                <c:pt idx="257">
                  <c:v>98.731999999999971</c:v>
                </c:pt>
                <c:pt idx="258">
                  <c:v>98.911999999999978</c:v>
                </c:pt>
                <c:pt idx="259">
                  <c:v>94.872999999999962</c:v>
                </c:pt>
                <c:pt idx="260">
                  <c:v>92.940999999999974</c:v>
                </c:pt>
                <c:pt idx="261">
                  <c:v>93.121000000000038</c:v>
                </c:pt>
                <c:pt idx="262">
                  <c:v>96.413000000000011</c:v>
                </c:pt>
                <c:pt idx="263">
                  <c:v>95.748000000000019</c:v>
                </c:pt>
                <c:pt idx="264">
                  <c:v>94.064000000000021</c:v>
                </c:pt>
                <c:pt idx="265">
                  <c:v>93.581999999999994</c:v>
                </c:pt>
                <c:pt idx="266">
                  <c:v>87.19599999999997</c:v>
                </c:pt>
                <c:pt idx="267">
                  <c:v>79.719000000000051</c:v>
                </c:pt>
                <c:pt idx="268">
                  <c:v>77.358000000000004</c:v>
                </c:pt>
                <c:pt idx="269">
                  <c:v>80.923000000000002</c:v>
                </c:pt>
                <c:pt idx="270">
                  <c:v>83.540999999999997</c:v>
                </c:pt>
                <c:pt idx="271">
                  <c:v>83.52600000000001</c:v>
                </c:pt>
                <c:pt idx="272">
                  <c:v>89.578000000000031</c:v>
                </c:pt>
                <c:pt idx="273">
                  <c:v>83.72199999999998</c:v>
                </c:pt>
                <c:pt idx="274">
                  <c:v>82.660000000000025</c:v>
                </c:pt>
                <c:pt idx="275">
                  <c:v>81.836999999999989</c:v>
                </c:pt>
                <c:pt idx="276">
                  <c:v>79.698000000000036</c:v>
                </c:pt>
                <c:pt idx="277">
                  <c:v>73.753000000000043</c:v>
                </c:pt>
                <c:pt idx="278">
                  <c:v>65.162000000000035</c:v>
                </c:pt>
                <c:pt idx="279">
                  <c:v>66.29400000000004</c:v>
                </c:pt>
                <c:pt idx="280">
                  <c:v>69.534000000000049</c:v>
                </c:pt>
                <c:pt idx="281">
                  <c:v>67.79200000000003</c:v>
                </c:pt>
                <c:pt idx="282">
                  <c:v>71.38</c:v>
                </c:pt>
                <c:pt idx="283">
                  <c:v>62.27600000000001</c:v>
                </c:pt>
                <c:pt idx="284">
                  <c:v>61.971000000000004</c:v>
                </c:pt>
                <c:pt idx="285">
                  <c:v>61.796999999999969</c:v>
                </c:pt>
                <c:pt idx="286">
                  <c:v>69.361999999999966</c:v>
                </c:pt>
                <c:pt idx="287">
                  <c:v>75.382999999999981</c:v>
                </c:pt>
                <c:pt idx="288">
                  <c:v>75.526999999999987</c:v>
                </c:pt>
                <c:pt idx="289">
                  <c:v>76.106999999999971</c:v>
                </c:pt>
                <c:pt idx="290">
                  <c:v>77.166999999999973</c:v>
                </c:pt>
                <c:pt idx="291">
                  <c:v>73.634000000000015</c:v>
                </c:pt>
                <c:pt idx="292">
                  <c:v>63.544999999999959</c:v>
                </c:pt>
                <c:pt idx="293">
                  <c:v>60.300000000000011</c:v>
                </c:pt>
                <c:pt idx="294">
                  <c:v>61.20599999999996</c:v>
                </c:pt>
                <c:pt idx="295">
                  <c:v>52.224000000000046</c:v>
                </c:pt>
                <c:pt idx="296">
                  <c:v>51.77600000000001</c:v>
                </c:pt>
                <c:pt idx="297">
                  <c:v>55.488</c:v>
                </c:pt>
                <c:pt idx="298">
                  <c:v>57.892999999999972</c:v>
                </c:pt>
                <c:pt idx="299">
                  <c:v>57.168000000000006</c:v>
                </c:pt>
                <c:pt idx="300">
                  <c:v>58.449000000000012</c:v>
                </c:pt>
                <c:pt idx="301">
                  <c:v>51.479000000000042</c:v>
                </c:pt>
                <c:pt idx="302">
                  <c:v>51.826999999999998</c:v>
                </c:pt>
                <c:pt idx="303">
                  <c:v>49.008999999999958</c:v>
                </c:pt>
                <c:pt idx="304">
                  <c:v>49.767999999999972</c:v>
                </c:pt>
                <c:pt idx="305">
                  <c:v>50.950999999999965</c:v>
                </c:pt>
                <c:pt idx="306">
                  <c:v>45.75</c:v>
                </c:pt>
                <c:pt idx="307">
                  <c:v>47.154999999999973</c:v>
                </c:pt>
                <c:pt idx="308">
                  <c:v>44.84899999999999</c:v>
                </c:pt>
                <c:pt idx="309">
                  <c:v>49.38900000000001</c:v>
                </c:pt>
                <c:pt idx="310">
                  <c:v>51.968999999999994</c:v>
                </c:pt>
                <c:pt idx="311">
                  <c:v>48.449999999999989</c:v>
                </c:pt>
                <c:pt idx="312">
                  <c:v>45.305000000000007</c:v>
                </c:pt>
                <c:pt idx="313">
                  <c:v>27.938999999999965</c:v>
                </c:pt>
                <c:pt idx="314">
                  <c:v>44.988</c:v>
                </c:pt>
                <c:pt idx="315">
                  <c:v>43.367999999999995</c:v>
                </c:pt>
                <c:pt idx="316">
                  <c:v>47.968000000000018</c:v>
                </c:pt>
                <c:pt idx="317">
                  <c:v>49.261000000000024</c:v>
                </c:pt>
                <c:pt idx="318">
                  <c:v>52.531000000000006</c:v>
                </c:pt>
                <c:pt idx="319">
                  <c:v>52.81</c:v>
                </c:pt>
                <c:pt idx="320">
                  <c:v>59.19599999999997</c:v>
                </c:pt>
                <c:pt idx="321">
                  <c:v>63.093000000000018</c:v>
                </c:pt>
                <c:pt idx="322">
                  <c:v>66.550999999999988</c:v>
                </c:pt>
                <c:pt idx="323">
                  <c:v>71.676999999999964</c:v>
                </c:pt>
                <c:pt idx="324">
                  <c:v>64.479999999999961</c:v>
                </c:pt>
                <c:pt idx="325">
                  <c:v>59.709000000000003</c:v>
                </c:pt>
                <c:pt idx="326">
                  <c:v>63.959000000000003</c:v>
                </c:pt>
                <c:pt idx="327">
                  <c:v>61.353000000000009</c:v>
                </c:pt>
                <c:pt idx="328">
                  <c:v>61.834000000000003</c:v>
                </c:pt>
                <c:pt idx="329">
                  <c:v>74.903999999999996</c:v>
                </c:pt>
                <c:pt idx="330">
                  <c:v>77.014999999999986</c:v>
                </c:pt>
                <c:pt idx="331">
                  <c:v>70.100000000000023</c:v>
                </c:pt>
                <c:pt idx="332">
                  <c:v>77.432999999999993</c:v>
                </c:pt>
                <c:pt idx="333">
                  <c:v>68.742999999999995</c:v>
                </c:pt>
                <c:pt idx="334">
                  <c:v>49.607000000000028</c:v>
                </c:pt>
                <c:pt idx="335">
                  <c:v>44.44</c:v>
                </c:pt>
                <c:pt idx="336">
                  <c:v>41.019000000000005</c:v>
                </c:pt>
                <c:pt idx="337">
                  <c:v>38.052999999999997</c:v>
                </c:pt>
                <c:pt idx="338">
                  <c:v>36.723000000000013</c:v>
                </c:pt>
                <c:pt idx="339">
                  <c:v>37.377999999999986</c:v>
                </c:pt>
                <c:pt idx="340">
                  <c:v>38.694000000000017</c:v>
                </c:pt>
                <c:pt idx="341">
                  <c:v>36.849000000000046</c:v>
                </c:pt>
                <c:pt idx="342">
                  <c:v>38.959000000000003</c:v>
                </c:pt>
                <c:pt idx="343">
                  <c:v>39.355999999999995</c:v>
                </c:pt>
                <c:pt idx="344">
                  <c:v>33.239999999999952</c:v>
                </c:pt>
                <c:pt idx="345">
                  <c:v>27.006999999999948</c:v>
                </c:pt>
                <c:pt idx="346">
                  <c:v>18.649000000000001</c:v>
                </c:pt>
                <c:pt idx="347">
                  <c:v>17.42900000000003</c:v>
                </c:pt>
                <c:pt idx="348">
                  <c:v>21.215000000000032</c:v>
                </c:pt>
                <c:pt idx="349">
                  <c:v>19.383000000000038</c:v>
                </c:pt>
                <c:pt idx="350">
                  <c:v>19.149999999999977</c:v>
                </c:pt>
                <c:pt idx="351">
                  <c:v>17.852000000000032</c:v>
                </c:pt>
                <c:pt idx="352">
                  <c:v>28.939999999999998</c:v>
                </c:pt>
                <c:pt idx="353">
                  <c:v>27.168000000000006</c:v>
                </c:pt>
                <c:pt idx="354">
                  <c:v>23.778999999999996</c:v>
                </c:pt>
                <c:pt idx="355">
                  <c:v>15.474999999999966</c:v>
                </c:pt>
                <c:pt idx="356">
                  <c:v>13.603999999999985</c:v>
                </c:pt>
                <c:pt idx="357">
                  <c:v>24.091000000000008</c:v>
                </c:pt>
                <c:pt idx="358">
                  <c:v>32.849999999999966</c:v>
                </c:pt>
                <c:pt idx="359">
                  <c:v>32.875999999999976</c:v>
                </c:pt>
                <c:pt idx="360">
                  <c:v>27.674000000000035</c:v>
                </c:pt>
                <c:pt idx="361">
                  <c:v>23.935999999999979</c:v>
                </c:pt>
                <c:pt idx="362">
                  <c:v>21.588999999999999</c:v>
                </c:pt>
                <c:pt idx="363">
                  <c:v>15.516999999999996</c:v>
                </c:pt>
                <c:pt idx="364">
                  <c:v>14.90100000000001</c:v>
                </c:pt>
                <c:pt idx="365">
                  <c:v>12.772000000000048</c:v>
                </c:pt>
                <c:pt idx="366">
                  <c:v>14.15100000000001</c:v>
                </c:pt>
                <c:pt idx="367">
                  <c:v>10.704000000000008</c:v>
                </c:pt>
                <c:pt idx="368">
                  <c:v>8.1330000000000382</c:v>
                </c:pt>
                <c:pt idx="369">
                  <c:v>8.4000000000000341</c:v>
                </c:pt>
                <c:pt idx="370">
                  <c:v>9.4250000000000114</c:v>
                </c:pt>
                <c:pt idx="371">
                  <c:v>10.590000000000032</c:v>
                </c:pt>
                <c:pt idx="372">
                  <c:v>8.4089999999999918</c:v>
                </c:pt>
                <c:pt idx="373">
                  <c:v>8.7740000000000009</c:v>
                </c:pt>
                <c:pt idx="374">
                  <c:v>4.6159999999999854</c:v>
                </c:pt>
                <c:pt idx="375">
                  <c:v>4.4320000000000164</c:v>
                </c:pt>
                <c:pt idx="376">
                  <c:v>8.1800000000000068</c:v>
                </c:pt>
                <c:pt idx="377">
                  <c:v>0.57300000000003593</c:v>
                </c:pt>
                <c:pt idx="378">
                  <c:v>2.9569999999999936</c:v>
                </c:pt>
                <c:pt idx="379">
                  <c:v>-18.218999999999994</c:v>
                </c:pt>
                <c:pt idx="380">
                  <c:v>-20.04200000000003</c:v>
                </c:pt>
                <c:pt idx="381">
                  <c:v>-24.699999999999989</c:v>
                </c:pt>
                <c:pt idx="382">
                  <c:v>-24.447999999999979</c:v>
                </c:pt>
                <c:pt idx="383">
                  <c:v>-14.65300000000002</c:v>
                </c:pt>
                <c:pt idx="384">
                  <c:v>-11.546999999999969</c:v>
                </c:pt>
                <c:pt idx="385">
                  <c:v>-8.8439999999999941</c:v>
                </c:pt>
                <c:pt idx="386">
                  <c:v>-9.8690000000000282</c:v>
                </c:pt>
                <c:pt idx="387">
                  <c:v>-8.1779999999999973</c:v>
                </c:pt>
                <c:pt idx="388">
                  <c:v>-8.1129999999999995</c:v>
                </c:pt>
                <c:pt idx="389">
                  <c:v>-4.3840000000000146</c:v>
                </c:pt>
                <c:pt idx="390">
                  <c:v>-2.4900000000000091</c:v>
                </c:pt>
                <c:pt idx="391">
                  <c:v>-2.2299999999999613</c:v>
                </c:pt>
                <c:pt idx="392">
                  <c:v>-2.8919999999999959</c:v>
                </c:pt>
                <c:pt idx="393">
                  <c:v>-1.6050000000000182</c:v>
                </c:pt>
                <c:pt idx="394">
                  <c:v>-2.1680000000000064</c:v>
                </c:pt>
                <c:pt idx="395">
                  <c:v>-11.16500000000002</c:v>
                </c:pt>
                <c:pt idx="396">
                  <c:v>-15.42900000000003</c:v>
                </c:pt>
                <c:pt idx="397">
                  <c:v>-15.577999999999975</c:v>
                </c:pt>
                <c:pt idx="398">
                  <c:v>-12.067000000000007</c:v>
                </c:pt>
                <c:pt idx="399">
                  <c:v>-8.9750000000000227</c:v>
                </c:pt>
                <c:pt idx="400">
                  <c:v>-5.0199999999999818</c:v>
                </c:pt>
                <c:pt idx="401">
                  <c:v>-1.0529999999999973</c:v>
                </c:pt>
                <c:pt idx="402">
                  <c:v>10.855999999999995</c:v>
                </c:pt>
                <c:pt idx="403">
                  <c:v>4.5939999999999941</c:v>
                </c:pt>
                <c:pt idx="404">
                  <c:v>9.6850000000000023</c:v>
                </c:pt>
                <c:pt idx="405">
                  <c:v>11.40100000000001</c:v>
                </c:pt>
                <c:pt idx="406">
                  <c:v>13.113</c:v>
                </c:pt>
                <c:pt idx="407">
                  <c:v>15.51600000000002</c:v>
                </c:pt>
                <c:pt idx="408">
                  <c:v>15.37700000000001</c:v>
                </c:pt>
                <c:pt idx="409">
                  <c:v>15.074999999999989</c:v>
                </c:pt>
                <c:pt idx="410">
                  <c:v>15.713000000000022</c:v>
                </c:pt>
                <c:pt idx="411">
                  <c:v>16.274000000000001</c:v>
                </c:pt>
                <c:pt idx="412">
                  <c:v>22.935000000000002</c:v>
                </c:pt>
                <c:pt idx="413">
                  <c:v>25.406000000000006</c:v>
                </c:pt>
                <c:pt idx="414">
                  <c:v>25.550999999999988</c:v>
                </c:pt>
                <c:pt idx="415">
                  <c:v>28.377999999999986</c:v>
                </c:pt>
                <c:pt idx="416">
                  <c:v>29.13900000000001</c:v>
                </c:pt>
                <c:pt idx="417">
                  <c:v>30.194999999999993</c:v>
                </c:pt>
                <c:pt idx="418">
                  <c:v>35.91500000000002</c:v>
                </c:pt>
                <c:pt idx="419">
                  <c:v>41.079999999999984</c:v>
                </c:pt>
                <c:pt idx="420">
                  <c:v>44.374000000000024</c:v>
                </c:pt>
                <c:pt idx="421">
                  <c:v>42.817000000000007</c:v>
                </c:pt>
                <c:pt idx="422">
                  <c:v>44.741000000000042</c:v>
                </c:pt>
                <c:pt idx="423">
                  <c:v>48.774000000000001</c:v>
                </c:pt>
                <c:pt idx="424">
                  <c:v>48.225000000000023</c:v>
                </c:pt>
                <c:pt idx="425">
                  <c:v>45.600999999999999</c:v>
                </c:pt>
                <c:pt idx="426">
                  <c:v>41.555000000000007</c:v>
                </c:pt>
                <c:pt idx="427">
                  <c:v>36.620000000000005</c:v>
                </c:pt>
                <c:pt idx="428">
                  <c:v>32.92900000000003</c:v>
                </c:pt>
                <c:pt idx="429">
                  <c:v>34.942999999999984</c:v>
                </c:pt>
                <c:pt idx="430">
                  <c:v>35.768000000000029</c:v>
                </c:pt>
                <c:pt idx="431">
                  <c:v>42.411999999999978</c:v>
                </c:pt>
                <c:pt idx="432">
                  <c:v>45.555000000000007</c:v>
                </c:pt>
                <c:pt idx="433">
                  <c:v>45.871000000000038</c:v>
                </c:pt>
                <c:pt idx="434">
                  <c:v>51.229000000000042</c:v>
                </c:pt>
                <c:pt idx="435">
                  <c:v>53.689000000000021</c:v>
                </c:pt>
                <c:pt idx="436">
                  <c:v>55.81699999999995</c:v>
                </c:pt>
                <c:pt idx="437">
                  <c:v>60.72399999999999</c:v>
                </c:pt>
                <c:pt idx="438">
                  <c:v>61.700000000000045</c:v>
                </c:pt>
                <c:pt idx="439">
                  <c:v>64.05400000000003</c:v>
                </c:pt>
                <c:pt idx="440">
                  <c:v>66.019000000000005</c:v>
                </c:pt>
                <c:pt idx="441">
                  <c:v>67.282000000000039</c:v>
                </c:pt>
                <c:pt idx="442">
                  <c:v>67.498999999999967</c:v>
                </c:pt>
                <c:pt idx="443">
                  <c:v>67.209000000000032</c:v>
                </c:pt>
                <c:pt idx="444">
                  <c:v>69.450999999999993</c:v>
                </c:pt>
                <c:pt idx="445">
                  <c:v>68.586000000000013</c:v>
                </c:pt>
                <c:pt idx="446">
                  <c:v>69.721000000000004</c:v>
                </c:pt>
                <c:pt idx="447">
                  <c:v>69.638000000000005</c:v>
                </c:pt>
                <c:pt idx="448">
                  <c:v>72.480000000000018</c:v>
                </c:pt>
                <c:pt idx="449">
                  <c:v>73.180999999999983</c:v>
                </c:pt>
                <c:pt idx="450">
                  <c:v>73.019999999999982</c:v>
                </c:pt>
                <c:pt idx="451">
                  <c:v>68.896999999999991</c:v>
                </c:pt>
                <c:pt idx="452">
                  <c:v>69.167999999999978</c:v>
                </c:pt>
                <c:pt idx="453">
                  <c:v>70.951999999999998</c:v>
                </c:pt>
                <c:pt idx="454">
                  <c:v>71.570000000000022</c:v>
                </c:pt>
                <c:pt idx="455">
                  <c:v>70.600999999999999</c:v>
                </c:pt>
                <c:pt idx="456">
                  <c:v>71.570999999999998</c:v>
                </c:pt>
                <c:pt idx="457">
                  <c:v>71.438000000000017</c:v>
                </c:pt>
                <c:pt idx="458">
                  <c:v>69.518999999999977</c:v>
                </c:pt>
                <c:pt idx="459">
                  <c:v>66.060999999999979</c:v>
                </c:pt>
                <c:pt idx="460">
                  <c:v>65.351000000000028</c:v>
                </c:pt>
                <c:pt idx="461">
                  <c:v>66.837999999999994</c:v>
                </c:pt>
                <c:pt idx="462">
                  <c:v>69.479000000000013</c:v>
                </c:pt>
                <c:pt idx="463">
                  <c:v>66.875</c:v>
                </c:pt>
                <c:pt idx="464">
                  <c:v>63.166999999999973</c:v>
                </c:pt>
                <c:pt idx="465">
                  <c:v>62.668000000000006</c:v>
                </c:pt>
                <c:pt idx="466">
                  <c:v>60.632000000000005</c:v>
                </c:pt>
                <c:pt idx="467">
                  <c:v>60.781999999999982</c:v>
                </c:pt>
                <c:pt idx="468">
                  <c:v>61.511000000000024</c:v>
                </c:pt>
                <c:pt idx="469">
                  <c:v>61.158999999999992</c:v>
                </c:pt>
                <c:pt idx="470">
                  <c:v>61.87299999999999</c:v>
                </c:pt>
                <c:pt idx="471">
                  <c:v>62.173000000000002</c:v>
                </c:pt>
                <c:pt idx="472">
                  <c:v>63.289000000000044</c:v>
                </c:pt>
                <c:pt idx="473">
                  <c:v>63.547000000000025</c:v>
                </c:pt>
                <c:pt idx="474">
                  <c:v>63.949000000000012</c:v>
                </c:pt>
                <c:pt idx="475">
                  <c:v>64.738999999999976</c:v>
                </c:pt>
                <c:pt idx="476">
                  <c:v>62.84699999999998</c:v>
                </c:pt>
                <c:pt idx="477">
                  <c:v>64.909999999999968</c:v>
                </c:pt>
                <c:pt idx="478">
                  <c:v>66.459000000000003</c:v>
                </c:pt>
                <c:pt idx="479">
                  <c:v>65.596000000000004</c:v>
                </c:pt>
                <c:pt idx="480">
                  <c:v>67.855999999999995</c:v>
                </c:pt>
                <c:pt idx="481">
                  <c:v>67.798000000000002</c:v>
                </c:pt>
                <c:pt idx="482">
                  <c:v>68.795000000000016</c:v>
                </c:pt>
                <c:pt idx="483">
                  <c:v>71.311000000000035</c:v>
                </c:pt>
                <c:pt idx="484">
                  <c:v>70.075999999999993</c:v>
                </c:pt>
                <c:pt idx="485">
                  <c:v>70.630999999999972</c:v>
                </c:pt>
                <c:pt idx="486">
                  <c:v>71.928000000000026</c:v>
                </c:pt>
                <c:pt idx="487">
                  <c:v>72.262</c:v>
                </c:pt>
                <c:pt idx="488">
                  <c:v>72.200000000000017</c:v>
                </c:pt>
                <c:pt idx="489">
                  <c:v>76.404000000000025</c:v>
                </c:pt>
                <c:pt idx="490">
                  <c:v>74.279000000000025</c:v>
                </c:pt>
                <c:pt idx="491">
                  <c:v>74.70799999999997</c:v>
                </c:pt>
                <c:pt idx="492">
                  <c:v>70.972999999999985</c:v>
                </c:pt>
                <c:pt idx="493">
                  <c:v>72.242000000000019</c:v>
                </c:pt>
                <c:pt idx="494">
                  <c:v>72.306000000000012</c:v>
                </c:pt>
                <c:pt idx="495">
                  <c:v>74.803999999999974</c:v>
                </c:pt>
                <c:pt idx="496">
                  <c:v>75.156000000000006</c:v>
                </c:pt>
                <c:pt idx="497">
                  <c:v>76.41900000000004</c:v>
                </c:pt>
                <c:pt idx="498">
                  <c:v>78.18100000000004</c:v>
                </c:pt>
                <c:pt idx="499">
                  <c:v>82.975000000000023</c:v>
                </c:pt>
                <c:pt idx="500">
                  <c:v>83.716000000000008</c:v>
                </c:pt>
                <c:pt idx="501">
                  <c:v>84.869</c:v>
                </c:pt>
                <c:pt idx="502">
                  <c:v>83.239999999999981</c:v>
                </c:pt>
                <c:pt idx="503">
                  <c:v>83.252999999999986</c:v>
                </c:pt>
                <c:pt idx="504">
                  <c:v>82.677999999999997</c:v>
                </c:pt>
                <c:pt idx="505">
                  <c:v>82.846000000000004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56-4BD9-9264-206B8606B89C}"/>
            </c:ext>
          </c:extLst>
        </c:ser>
        <c:ser>
          <c:idx val="6"/>
          <c:order val="6"/>
          <c:tx>
            <c:strRef>
              <c:f>'directH (tkr)'!$C$57</c:f>
              <c:strCache>
                <c:ptCount val="1"/>
                <c:pt idx="0">
                  <c:v>VW 3 1/2 PERP nc-30-VW 2 1/2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(tkr)'!$F$57:$SQ$57</c:f>
              <c:numCache>
                <c:formatCode>0</c:formatCode>
                <c:ptCount val="506"/>
                <c:pt idx="0">
                  <c:v>16.044999999999959</c:v>
                </c:pt>
                <c:pt idx="1">
                  <c:v>20.454999999999984</c:v>
                </c:pt>
                <c:pt idx="2">
                  <c:v>13.158000000000015</c:v>
                </c:pt>
                <c:pt idx="3">
                  <c:v>13.055000000000007</c:v>
                </c:pt>
                <c:pt idx="4">
                  <c:v>2.2520000000000095</c:v>
                </c:pt>
                <c:pt idx="5">
                  <c:v>-3.5029999999999859</c:v>
                </c:pt>
                <c:pt idx="6">
                  <c:v>-4.6510000000000105</c:v>
                </c:pt>
                <c:pt idx="7">
                  <c:v>4.2470000000000141</c:v>
                </c:pt>
                <c:pt idx="8">
                  <c:v>6.9049999999999727</c:v>
                </c:pt>
                <c:pt idx="9">
                  <c:v>2.97199999999998</c:v>
                </c:pt>
                <c:pt idx="10">
                  <c:v>13.119000000000028</c:v>
                </c:pt>
                <c:pt idx="11">
                  <c:v>17.488</c:v>
                </c:pt>
                <c:pt idx="12">
                  <c:v>42.684000000000026</c:v>
                </c:pt>
                <c:pt idx="13">
                  <c:v>61.146000000000015</c:v>
                </c:pt>
                <c:pt idx="14">
                  <c:v>48.826000000000022</c:v>
                </c:pt>
                <c:pt idx="15">
                  <c:v>52.826000000000022</c:v>
                </c:pt>
                <c:pt idx="16">
                  <c:v>39.711999999999989</c:v>
                </c:pt>
                <c:pt idx="17">
                  <c:v>59.558999999999969</c:v>
                </c:pt>
                <c:pt idx="18">
                  <c:v>79.509999999999991</c:v>
                </c:pt>
                <c:pt idx="19">
                  <c:v>129.42000000000002</c:v>
                </c:pt>
                <c:pt idx="20">
                  <c:v>113.41699999999997</c:v>
                </c:pt>
                <c:pt idx="21">
                  <c:v>77.937000000000012</c:v>
                </c:pt>
                <c:pt idx="22">
                  <c:v>64.246999999999957</c:v>
                </c:pt>
                <c:pt idx="23">
                  <c:v>37.557999999999993</c:v>
                </c:pt>
                <c:pt idx="24">
                  <c:v>32.685000000000002</c:v>
                </c:pt>
                <c:pt idx="25">
                  <c:v>39.867000000000019</c:v>
                </c:pt>
                <c:pt idx="26">
                  <c:v>57.338000000000022</c:v>
                </c:pt>
                <c:pt idx="27">
                  <c:v>60.88900000000001</c:v>
                </c:pt>
                <c:pt idx="28">
                  <c:v>40.250999999999976</c:v>
                </c:pt>
                <c:pt idx="29">
                  <c:v>11.800000000000011</c:v>
                </c:pt>
                <c:pt idx="30">
                  <c:v>19.324000000000012</c:v>
                </c:pt>
                <c:pt idx="31">
                  <c:v>25.441000000000031</c:v>
                </c:pt>
                <c:pt idx="32">
                  <c:v>19.113</c:v>
                </c:pt>
                <c:pt idx="33">
                  <c:v>4.4590000000000032</c:v>
                </c:pt>
                <c:pt idx="34">
                  <c:v>-31.420999999999992</c:v>
                </c:pt>
                <c:pt idx="35">
                  <c:v>-47.802999999999997</c:v>
                </c:pt>
                <c:pt idx="36">
                  <c:v>-46.151999999999987</c:v>
                </c:pt>
                <c:pt idx="37">
                  <c:v>-29.745999999999981</c:v>
                </c:pt>
                <c:pt idx="38">
                  <c:v>-18.98599999999999</c:v>
                </c:pt>
                <c:pt idx="39">
                  <c:v>-25.211999999999989</c:v>
                </c:pt>
                <c:pt idx="40">
                  <c:v>-37.439000000000021</c:v>
                </c:pt>
                <c:pt idx="41">
                  <c:v>-35.043000000000006</c:v>
                </c:pt>
                <c:pt idx="42">
                  <c:v>-45.074000000000012</c:v>
                </c:pt>
                <c:pt idx="43">
                  <c:v>-50.589999999999975</c:v>
                </c:pt>
                <c:pt idx="44">
                  <c:v>-75.545000000000073</c:v>
                </c:pt>
                <c:pt idx="45">
                  <c:v>-33.628999999999962</c:v>
                </c:pt>
                <c:pt idx="46">
                  <c:v>-14.944999999999993</c:v>
                </c:pt>
                <c:pt idx="47">
                  <c:v>1.5329999999999586</c:v>
                </c:pt>
                <c:pt idx="48">
                  <c:v>17.634999999999991</c:v>
                </c:pt>
                <c:pt idx="49">
                  <c:v>6.6680000000000064</c:v>
                </c:pt>
                <c:pt idx="50">
                  <c:v>-12.111999999999966</c:v>
                </c:pt>
                <c:pt idx="51">
                  <c:v>-60.46100000000007</c:v>
                </c:pt>
                <c:pt idx="52">
                  <c:v>-48.059000000000026</c:v>
                </c:pt>
                <c:pt idx="53">
                  <c:v>-23.168999999999983</c:v>
                </c:pt>
                <c:pt idx="54">
                  <c:v>7.632000000000005</c:v>
                </c:pt>
                <c:pt idx="55">
                  <c:v>25.202999999999975</c:v>
                </c:pt>
                <c:pt idx="56">
                  <c:v>67.15500000000003</c:v>
                </c:pt>
                <c:pt idx="57">
                  <c:v>94.94599999999997</c:v>
                </c:pt>
                <c:pt idx="58">
                  <c:v>16.173999999999978</c:v>
                </c:pt>
                <c:pt idx="59">
                  <c:v>-40.82000000000005</c:v>
                </c:pt>
                <c:pt idx="60">
                  <c:v>-47.892999999999915</c:v>
                </c:pt>
                <c:pt idx="61">
                  <c:v>-78.995000000000005</c:v>
                </c:pt>
                <c:pt idx="62">
                  <c:v>-81.097999999999956</c:v>
                </c:pt>
                <c:pt idx="63">
                  <c:v>-51.891000000000076</c:v>
                </c:pt>
                <c:pt idx="64">
                  <c:v>-33.403999999999996</c:v>
                </c:pt>
                <c:pt idx="65">
                  <c:v>-25.867999999999938</c:v>
                </c:pt>
                <c:pt idx="66">
                  <c:v>-22.627999999999929</c:v>
                </c:pt>
                <c:pt idx="67">
                  <c:v>17.383999999999958</c:v>
                </c:pt>
                <c:pt idx="68">
                  <c:v>10.922000000000025</c:v>
                </c:pt>
                <c:pt idx="69">
                  <c:v>27.546999999999969</c:v>
                </c:pt>
                <c:pt idx="70">
                  <c:v>-44.583999999999946</c:v>
                </c:pt>
                <c:pt idx="71">
                  <c:v>-56.612999999999943</c:v>
                </c:pt>
                <c:pt idx="72">
                  <c:v>-27.615000000000009</c:v>
                </c:pt>
                <c:pt idx="73">
                  <c:v>-113.82600000000002</c:v>
                </c:pt>
                <c:pt idx="74">
                  <c:v>-140.31600000000003</c:v>
                </c:pt>
                <c:pt idx="75">
                  <c:v>-40.576999999999998</c:v>
                </c:pt>
                <c:pt idx="76">
                  <c:v>-38.725000000000023</c:v>
                </c:pt>
                <c:pt idx="77">
                  <c:v>27.615000000000009</c:v>
                </c:pt>
                <c:pt idx="78">
                  <c:v>53.31</c:v>
                </c:pt>
                <c:pt idx="79">
                  <c:v>80.613999999999976</c:v>
                </c:pt>
                <c:pt idx="80">
                  <c:v>97.389999999999986</c:v>
                </c:pt>
                <c:pt idx="81">
                  <c:v>79.389999999999986</c:v>
                </c:pt>
                <c:pt idx="82">
                  <c:v>123.89400000000001</c:v>
                </c:pt>
                <c:pt idx="83">
                  <c:v>128.26900000000001</c:v>
                </c:pt>
                <c:pt idx="84">
                  <c:v>133.31799999999998</c:v>
                </c:pt>
                <c:pt idx="85">
                  <c:v>126.047</c:v>
                </c:pt>
                <c:pt idx="86">
                  <c:v>100.48099999999999</c:v>
                </c:pt>
                <c:pt idx="87">
                  <c:v>100.72000000000003</c:v>
                </c:pt>
                <c:pt idx="88">
                  <c:v>115.11700000000002</c:v>
                </c:pt>
                <c:pt idx="89">
                  <c:v>123.69999999999999</c:v>
                </c:pt>
                <c:pt idx="90">
                  <c:v>135.82500000000002</c:v>
                </c:pt>
                <c:pt idx="91">
                  <c:v>137.68600000000001</c:v>
                </c:pt>
                <c:pt idx="92">
                  <c:v>144.95700000000002</c:v>
                </c:pt>
                <c:pt idx="93">
                  <c:v>144.97499999999997</c:v>
                </c:pt>
                <c:pt idx="94">
                  <c:v>141.97</c:v>
                </c:pt>
                <c:pt idx="95">
                  <c:v>142.70499999999998</c:v>
                </c:pt>
                <c:pt idx="96">
                  <c:v>142.21599999999998</c:v>
                </c:pt>
                <c:pt idx="97">
                  <c:v>144.017</c:v>
                </c:pt>
                <c:pt idx="98">
                  <c:v>143.68000000000004</c:v>
                </c:pt>
                <c:pt idx="99">
                  <c:v>142.53699999999998</c:v>
                </c:pt>
                <c:pt idx="100">
                  <c:v>143.32100000000003</c:v>
                </c:pt>
                <c:pt idx="101">
                  <c:v>144.54099999999997</c:v>
                </c:pt>
                <c:pt idx="102">
                  <c:v>142.84800000000001</c:v>
                </c:pt>
                <c:pt idx="103">
                  <c:v>140.56400000000002</c:v>
                </c:pt>
                <c:pt idx="104">
                  <c:v>137.47300000000001</c:v>
                </c:pt>
                <c:pt idx="105">
                  <c:v>136.70400000000001</c:v>
                </c:pt>
                <c:pt idx="106">
                  <c:v>135.23599999999999</c:v>
                </c:pt>
                <c:pt idx="107">
                  <c:v>136.67699999999999</c:v>
                </c:pt>
                <c:pt idx="108">
                  <c:v>134.84499999999997</c:v>
                </c:pt>
                <c:pt idx="109">
                  <c:v>132.96299999999999</c:v>
                </c:pt>
                <c:pt idx="110">
                  <c:v>129.45000000000002</c:v>
                </c:pt>
                <c:pt idx="111">
                  <c:v>133.23699999999999</c:v>
                </c:pt>
                <c:pt idx="112">
                  <c:v>136.32899999999998</c:v>
                </c:pt>
                <c:pt idx="113">
                  <c:v>136.68699999999998</c:v>
                </c:pt>
                <c:pt idx="114">
                  <c:v>134.87199999999999</c:v>
                </c:pt>
                <c:pt idx="115">
                  <c:v>134.48399999999998</c:v>
                </c:pt>
                <c:pt idx="116">
                  <c:v>134.28800000000001</c:v>
                </c:pt>
                <c:pt idx="117">
                  <c:v>131.11000000000001</c:v>
                </c:pt>
                <c:pt idx="118">
                  <c:v>128.61799999999997</c:v>
                </c:pt>
                <c:pt idx="119">
                  <c:v>125.36200000000002</c:v>
                </c:pt>
                <c:pt idx="120">
                  <c:v>121.35099999999997</c:v>
                </c:pt>
                <c:pt idx="121">
                  <c:v>119.81599999999997</c:v>
                </c:pt>
                <c:pt idx="122">
                  <c:v>122.18600000000001</c:v>
                </c:pt>
                <c:pt idx="123">
                  <c:v>119.79600000000002</c:v>
                </c:pt>
                <c:pt idx="124">
                  <c:v>121.01899999999998</c:v>
                </c:pt>
                <c:pt idx="125">
                  <c:v>124.62400000000002</c:v>
                </c:pt>
                <c:pt idx="126">
                  <c:v>124.62200000000001</c:v>
                </c:pt>
                <c:pt idx="127">
                  <c:v>127.16600000000003</c:v>
                </c:pt>
                <c:pt idx="128">
                  <c:v>121.61999999999998</c:v>
                </c:pt>
                <c:pt idx="129">
                  <c:v>119.03600000000003</c:v>
                </c:pt>
                <c:pt idx="130">
                  <c:v>118.28999999999999</c:v>
                </c:pt>
                <c:pt idx="131">
                  <c:v>120.12199999999999</c:v>
                </c:pt>
                <c:pt idx="132">
                  <c:v>117.31</c:v>
                </c:pt>
                <c:pt idx="133">
                  <c:v>117.18099999999998</c:v>
                </c:pt>
                <c:pt idx="134">
                  <c:v>118.554</c:v>
                </c:pt>
                <c:pt idx="135">
                  <c:v>117.61099999999999</c:v>
                </c:pt>
                <c:pt idx="136">
                  <c:v>114.91799999999998</c:v>
                </c:pt>
                <c:pt idx="137">
                  <c:v>118.02700000000002</c:v>
                </c:pt>
                <c:pt idx="138">
                  <c:v>117.155</c:v>
                </c:pt>
                <c:pt idx="139">
                  <c:v>117.54500000000002</c:v>
                </c:pt>
                <c:pt idx="140">
                  <c:v>113.22099999999998</c:v>
                </c:pt>
                <c:pt idx="141">
                  <c:v>119.06200000000001</c:v>
                </c:pt>
                <c:pt idx="142">
                  <c:v>119.40300000000002</c:v>
                </c:pt>
                <c:pt idx="143">
                  <c:v>123.58599999999998</c:v>
                </c:pt>
                <c:pt idx="144">
                  <c:v>122.35400000000001</c:v>
                </c:pt>
                <c:pt idx="145">
                  <c:v>126.30500000000001</c:v>
                </c:pt>
                <c:pt idx="146">
                  <c:v>123.46100000000001</c:v>
                </c:pt>
                <c:pt idx="147">
                  <c:v>129.30099999999999</c:v>
                </c:pt>
                <c:pt idx="148">
                  <c:v>128.26800000000003</c:v>
                </c:pt>
                <c:pt idx="149">
                  <c:v>129.46</c:v>
                </c:pt>
                <c:pt idx="150">
                  <c:v>131.79299999999998</c:v>
                </c:pt>
                <c:pt idx="151">
                  <c:v>128.79400000000001</c:v>
                </c:pt>
                <c:pt idx="152">
                  <c:v>131.84900000000002</c:v>
                </c:pt>
                <c:pt idx="153">
                  <c:v>127.69900000000001</c:v>
                </c:pt>
                <c:pt idx="154">
                  <c:v>121.149</c:v>
                </c:pt>
                <c:pt idx="155">
                  <c:v>118.529</c:v>
                </c:pt>
                <c:pt idx="156">
                  <c:v>121.51800000000003</c:v>
                </c:pt>
                <c:pt idx="157">
                  <c:v>125.31299999999999</c:v>
                </c:pt>
                <c:pt idx="158">
                  <c:v>126.24700000000001</c:v>
                </c:pt>
                <c:pt idx="159">
                  <c:v>126.37900000000002</c:v>
                </c:pt>
                <c:pt idx="160">
                  <c:v>127.63200000000001</c:v>
                </c:pt>
                <c:pt idx="161">
                  <c:v>124.24500000000003</c:v>
                </c:pt>
                <c:pt idx="162">
                  <c:v>123.304</c:v>
                </c:pt>
                <c:pt idx="163">
                  <c:v>123.38600000000002</c:v>
                </c:pt>
                <c:pt idx="164">
                  <c:v>130.47000000000003</c:v>
                </c:pt>
                <c:pt idx="165">
                  <c:v>131.58199999999999</c:v>
                </c:pt>
                <c:pt idx="166">
                  <c:v>135.58599999999998</c:v>
                </c:pt>
                <c:pt idx="167">
                  <c:v>134.14599999999999</c:v>
                </c:pt>
                <c:pt idx="168">
                  <c:v>141.40799999999999</c:v>
                </c:pt>
                <c:pt idx="169">
                  <c:v>140.499</c:v>
                </c:pt>
                <c:pt idx="170">
                  <c:v>142.21199999999999</c:v>
                </c:pt>
                <c:pt idx="171">
                  <c:v>142.07</c:v>
                </c:pt>
                <c:pt idx="172">
                  <c:v>143.95300000000003</c:v>
                </c:pt>
                <c:pt idx="173">
                  <c:v>145.78000000000003</c:v>
                </c:pt>
                <c:pt idx="174">
                  <c:v>147.63999999999999</c:v>
                </c:pt>
                <c:pt idx="175">
                  <c:v>148.62800000000001</c:v>
                </c:pt>
                <c:pt idx="176">
                  <c:v>145.76800000000003</c:v>
                </c:pt>
                <c:pt idx="177">
                  <c:v>142.89600000000002</c:v>
                </c:pt>
                <c:pt idx="178">
                  <c:v>136.24700000000001</c:v>
                </c:pt>
                <c:pt idx="179">
                  <c:v>136.95099999999999</c:v>
                </c:pt>
                <c:pt idx="180">
                  <c:v>138.64100000000002</c:v>
                </c:pt>
                <c:pt idx="181">
                  <c:v>131.303</c:v>
                </c:pt>
                <c:pt idx="182">
                  <c:v>132.66400000000002</c:v>
                </c:pt>
                <c:pt idx="183">
                  <c:v>131.77600000000001</c:v>
                </c:pt>
                <c:pt idx="184">
                  <c:v>128.33799999999999</c:v>
                </c:pt>
                <c:pt idx="185">
                  <c:v>132.18700000000001</c:v>
                </c:pt>
                <c:pt idx="186">
                  <c:v>131.44100000000003</c:v>
                </c:pt>
                <c:pt idx="187">
                  <c:v>136.50899999999999</c:v>
                </c:pt>
                <c:pt idx="188">
                  <c:v>136.37800000000001</c:v>
                </c:pt>
                <c:pt idx="189">
                  <c:v>138.35900000000001</c:v>
                </c:pt>
                <c:pt idx="190">
                  <c:v>138.56800000000004</c:v>
                </c:pt>
                <c:pt idx="191">
                  <c:v>141.25400000000002</c:v>
                </c:pt>
                <c:pt idx="192">
                  <c:v>144.71599999999998</c:v>
                </c:pt>
                <c:pt idx="193">
                  <c:v>141.39499999999998</c:v>
                </c:pt>
                <c:pt idx="194">
                  <c:v>141.08600000000001</c:v>
                </c:pt>
                <c:pt idx="195">
                  <c:v>141.75800000000001</c:v>
                </c:pt>
                <c:pt idx="196">
                  <c:v>133.36499999999998</c:v>
                </c:pt>
                <c:pt idx="197">
                  <c:v>137.23099999999999</c:v>
                </c:pt>
                <c:pt idx="198">
                  <c:v>133.94999999999999</c:v>
                </c:pt>
                <c:pt idx="199">
                  <c:v>129.89600000000002</c:v>
                </c:pt>
                <c:pt idx="200">
                  <c:v>124.82599999999996</c:v>
                </c:pt>
                <c:pt idx="201">
                  <c:v>123.50700000000001</c:v>
                </c:pt>
                <c:pt idx="202">
                  <c:v>127.43300000000002</c:v>
                </c:pt>
                <c:pt idx="203">
                  <c:v>129.14699999999999</c:v>
                </c:pt>
                <c:pt idx="204">
                  <c:v>123.93200000000002</c:v>
                </c:pt>
                <c:pt idx="205">
                  <c:v>132.71100000000001</c:v>
                </c:pt>
                <c:pt idx="206">
                  <c:v>117.02000000000001</c:v>
                </c:pt>
                <c:pt idx="207">
                  <c:v>120.62900000000002</c:v>
                </c:pt>
                <c:pt idx="208">
                  <c:v>127.816</c:v>
                </c:pt>
                <c:pt idx="209">
                  <c:v>135.501</c:v>
                </c:pt>
                <c:pt idx="210">
                  <c:v>131.74500000000003</c:v>
                </c:pt>
                <c:pt idx="211">
                  <c:v>135.83499999999998</c:v>
                </c:pt>
                <c:pt idx="212">
                  <c:v>138.059</c:v>
                </c:pt>
                <c:pt idx="213">
                  <c:v>137.714</c:v>
                </c:pt>
                <c:pt idx="214">
                  <c:v>140.05799999999999</c:v>
                </c:pt>
                <c:pt idx="215">
                  <c:v>140.05100000000002</c:v>
                </c:pt>
                <c:pt idx="216">
                  <c:v>145.523</c:v>
                </c:pt>
                <c:pt idx="217">
                  <c:v>141.83200000000002</c:v>
                </c:pt>
                <c:pt idx="218">
                  <c:v>134.55199999999996</c:v>
                </c:pt>
                <c:pt idx="219">
                  <c:v>135.11600000000001</c:v>
                </c:pt>
                <c:pt idx="220">
                  <c:v>136.89000000000001</c:v>
                </c:pt>
                <c:pt idx="221">
                  <c:v>136.99099999999999</c:v>
                </c:pt>
                <c:pt idx="222">
                  <c:v>135.297</c:v>
                </c:pt>
                <c:pt idx="223">
                  <c:v>127.21299999999999</c:v>
                </c:pt>
                <c:pt idx="224">
                  <c:v>130.91</c:v>
                </c:pt>
                <c:pt idx="225">
                  <c:v>130.00400000000002</c:v>
                </c:pt>
                <c:pt idx="226">
                  <c:v>136.84100000000001</c:v>
                </c:pt>
                <c:pt idx="227">
                  <c:v>128.39900000000003</c:v>
                </c:pt>
                <c:pt idx="228">
                  <c:v>135.88299999999998</c:v>
                </c:pt>
                <c:pt idx="229">
                  <c:v>135.03300000000002</c:v>
                </c:pt>
                <c:pt idx="230">
                  <c:v>136.56400000000002</c:v>
                </c:pt>
                <c:pt idx="231">
                  <c:v>134.523</c:v>
                </c:pt>
                <c:pt idx="232">
                  <c:v>126.89999999999998</c:v>
                </c:pt>
                <c:pt idx="233">
                  <c:v>123.95699999999999</c:v>
                </c:pt>
                <c:pt idx="234">
                  <c:v>129.36099999999999</c:v>
                </c:pt>
                <c:pt idx="235">
                  <c:v>141.29600000000002</c:v>
                </c:pt>
                <c:pt idx="236">
                  <c:v>135.66899999999998</c:v>
                </c:pt>
                <c:pt idx="237">
                  <c:v>132.52400000000003</c:v>
                </c:pt>
                <c:pt idx="238">
                  <c:v>144.59199999999998</c:v>
                </c:pt>
                <c:pt idx="239">
                  <c:v>143.91200000000001</c:v>
                </c:pt>
                <c:pt idx="240">
                  <c:v>144.102</c:v>
                </c:pt>
                <c:pt idx="241">
                  <c:v>130.89400000000001</c:v>
                </c:pt>
                <c:pt idx="242">
                  <c:v>118.85199999999998</c:v>
                </c:pt>
                <c:pt idx="243">
                  <c:v>117.09299999999999</c:v>
                </c:pt>
                <c:pt idx="244">
                  <c:v>116.11899999999997</c:v>
                </c:pt>
                <c:pt idx="245">
                  <c:v>112.24399999999997</c:v>
                </c:pt>
                <c:pt idx="246">
                  <c:v>120.98500000000001</c:v>
                </c:pt>
                <c:pt idx="247">
                  <c:v>129.64100000000002</c:v>
                </c:pt>
                <c:pt idx="248">
                  <c:v>128.67000000000002</c:v>
                </c:pt>
                <c:pt idx="249">
                  <c:v>127.89099999999999</c:v>
                </c:pt>
                <c:pt idx="250">
                  <c:v>132.03800000000001</c:v>
                </c:pt>
                <c:pt idx="251">
                  <c:v>132.02200000000002</c:v>
                </c:pt>
                <c:pt idx="252">
                  <c:v>128.97</c:v>
                </c:pt>
                <c:pt idx="253">
                  <c:v>136.35</c:v>
                </c:pt>
                <c:pt idx="254">
                  <c:v>143.36499999999998</c:v>
                </c:pt>
                <c:pt idx="255">
                  <c:v>145.62400000000002</c:v>
                </c:pt>
                <c:pt idx="256">
                  <c:v>138.30799999999999</c:v>
                </c:pt>
                <c:pt idx="257">
                  <c:v>132.69799999999998</c:v>
                </c:pt>
                <c:pt idx="258">
                  <c:v>133.21099999999998</c:v>
                </c:pt>
                <c:pt idx="259">
                  <c:v>126.36699999999996</c:v>
                </c:pt>
                <c:pt idx="260">
                  <c:v>126.48799999999997</c:v>
                </c:pt>
                <c:pt idx="261">
                  <c:v>123.89600000000002</c:v>
                </c:pt>
                <c:pt idx="262">
                  <c:v>128.65100000000004</c:v>
                </c:pt>
                <c:pt idx="263">
                  <c:v>130.94900000000001</c:v>
                </c:pt>
                <c:pt idx="264">
                  <c:v>131.31500000000003</c:v>
                </c:pt>
                <c:pt idx="265">
                  <c:v>128.97499999999997</c:v>
                </c:pt>
                <c:pt idx="266">
                  <c:v>121.57799999999997</c:v>
                </c:pt>
                <c:pt idx="267">
                  <c:v>111.41700000000003</c:v>
                </c:pt>
                <c:pt idx="268">
                  <c:v>106.79500000000002</c:v>
                </c:pt>
                <c:pt idx="269">
                  <c:v>109.785</c:v>
                </c:pt>
                <c:pt idx="270">
                  <c:v>112.04199999999997</c:v>
                </c:pt>
                <c:pt idx="271">
                  <c:v>109.298</c:v>
                </c:pt>
                <c:pt idx="272">
                  <c:v>118.02500000000001</c:v>
                </c:pt>
                <c:pt idx="273">
                  <c:v>107.26400000000001</c:v>
                </c:pt>
                <c:pt idx="274">
                  <c:v>101.18700000000001</c:v>
                </c:pt>
                <c:pt idx="275">
                  <c:v>99.653999999999996</c:v>
                </c:pt>
                <c:pt idx="276">
                  <c:v>97.992000000000019</c:v>
                </c:pt>
                <c:pt idx="277">
                  <c:v>84.979000000000042</c:v>
                </c:pt>
                <c:pt idx="278">
                  <c:v>69.401999999999987</c:v>
                </c:pt>
                <c:pt idx="279">
                  <c:v>72.795999999999992</c:v>
                </c:pt>
                <c:pt idx="280">
                  <c:v>77.284000000000049</c:v>
                </c:pt>
                <c:pt idx="281">
                  <c:v>73.165999999999997</c:v>
                </c:pt>
                <c:pt idx="282">
                  <c:v>77.734000000000037</c:v>
                </c:pt>
                <c:pt idx="283">
                  <c:v>64.334000000000003</c:v>
                </c:pt>
                <c:pt idx="284">
                  <c:v>66.451000000000022</c:v>
                </c:pt>
                <c:pt idx="285">
                  <c:v>65.484999999999957</c:v>
                </c:pt>
                <c:pt idx="286">
                  <c:v>79.975999999999999</c:v>
                </c:pt>
                <c:pt idx="287">
                  <c:v>90.293000000000006</c:v>
                </c:pt>
                <c:pt idx="288">
                  <c:v>94.524999999999977</c:v>
                </c:pt>
                <c:pt idx="289">
                  <c:v>99.373999999999995</c:v>
                </c:pt>
                <c:pt idx="290">
                  <c:v>98.257999999999981</c:v>
                </c:pt>
                <c:pt idx="291">
                  <c:v>92.454000000000008</c:v>
                </c:pt>
                <c:pt idx="292">
                  <c:v>80.536999999999978</c:v>
                </c:pt>
                <c:pt idx="293">
                  <c:v>78.580000000000041</c:v>
                </c:pt>
                <c:pt idx="294">
                  <c:v>84.514999999999986</c:v>
                </c:pt>
                <c:pt idx="295">
                  <c:v>75.843000000000018</c:v>
                </c:pt>
                <c:pt idx="296">
                  <c:v>79.934000000000026</c:v>
                </c:pt>
                <c:pt idx="297">
                  <c:v>85.800000000000011</c:v>
                </c:pt>
                <c:pt idx="298">
                  <c:v>89.233000000000004</c:v>
                </c:pt>
                <c:pt idx="299">
                  <c:v>94.605999999999995</c:v>
                </c:pt>
                <c:pt idx="300">
                  <c:v>98.058000000000021</c:v>
                </c:pt>
                <c:pt idx="301">
                  <c:v>93.821000000000026</c:v>
                </c:pt>
                <c:pt idx="302">
                  <c:v>93.338999999999999</c:v>
                </c:pt>
                <c:pt idx="303">
                  <c:v>89.31899999999996</c:v>
                </c:pt>
                <c:pt idx="304">
                  <c:v>93.84899999999999</c:v>
                </c:pt>
                <c:pt idx="305">
                  <c:v>95.365999999999985</c:v>
                </c:pt>
                <c:pt idx="306">
                  <c:v>91.608000000000033</c:v>
                </c:pt>
                <c:pt idx="307">
                  <c:v>89.615999999999985</c:v>
                </c:pt>
                <c:pt idx="308">
                  <c:v>86.57</c:v>
                </c:pt>
                <c:pt idx="309">
                  <c:v>94.466999999999985</c:v>
                </c:pt>
                <c:pt idx="310">
                  <c:v>93.117999999999995</c:v>
                </c:pt>
                <c:pt idx="311">
                  <c:v>89.019000000000005</c:v>
                </c:pt>
                <c:pt idx="312">
                  <c:v>83.550999999999988</c:v>
                </c:pt>
                <c:pt idx="313">
                  <c:v>79.159999999999968</c:v>
                </c:pt>
                <c:pt idx="314">
                  <c:v>76.437999999999988</c:v>
                </c:pt>
                <c:pt idx="315">
                  <c:v>75.360000000000014</c:v>
                </c:pt>
                <c:pt idx="316">
                  <c:v>81.650000000000006</c:v>
                </c:pt>
                <c:pt idx="317">
                  <c:v>83.61099999999999</c:v>
                </c:pt>
                <c:pt idx="318">
                  <c:v>86.239000000000004</c:v>
                </c:pt>
                <c:pt idx="319">
                  <c:v>88.312000000000012</c:v>
                </c:pt>
                <c:pt idx="320">
                  <c:v>91.127999999999986</c:v>
                </c:pt>
                <c:pt idx="321">
                  <c:v>89.199000000000012</c:v>
                </c:pt>
                <c:pt idx="322">
                  <c:v>89.238</c:v>
                </c:pt>
                <c:pt idx="323">
                  <c:v>91.312000000000012</c:v>
                </c:pt>
                <c:pt idx="324">
                  <c:v>79.459000000000003</c:v>
                </c:pt>
                <c:pt idx="325">
                  <c:v>73.953000000000031</c:v>
                </c:pt>
                <c:pt idx="326">
                  <c:v>81.473000000000013</c:v>
                </c:pt>
                <c:pt idx="327">
                  <c:v>77.185000000000002</c:v>
                </c:pt>
                <c:pt idx="328">
                  <c:v>86.756000000000029</c:v>
                </c:pt>
                <c:pt idx="329">
                  <c:v>101.96600000000001</c:v>
                </c:pt>
                <c:pt idx="330">
                  <c:v>99.22999999999999</c:v>
                </c:pt>
                <c:pt idx="331">
                  <c:v>89.911999999999978</c:v>
                </c:pt>
                <c:pt idx="332">
                  <c:v>95.412999999999982</c:v>
                </c:pt>
                <c:pt idx="333">
                  <c:v>89.63</c:v>
                </c:pt>
                <c:pt idx="334">
                  <c:v>80.107000000000028</c:v>
                </c:pt>
                <c:pt idx="335">
                  <c:v>73.750999999999976</c:v>
                </c:pt>
                <c:pt idx="336">
                  <c:v>70.310999999999979</c:v>
                </c:pt>
                <c:pt idx="337">
                  <c:v>68.21999999999997</c:v>
                </c:pt>
                <c:pt idx="338">
                  <c:v>62.02600000000001</c:v>
                </c:pt>
                <c:pt idx="339">
                  <c:v>62.177999999999997</c:v>
                </c:pt>
                <c:pt idx="340">
                  <c:v>61.555999999999983</c:v>
                </c:pt>
                <c:pt idx="341">
                  <c:v>59.381000000000029</c:v>
                </c:pt>
                <c:pt idx="342">
                  <c:v>59.569999999999993</c:v>
                </c:pt>
                <c:pt idx="343">
                  <c:v>64.600999999999999</c:v>
                </c:pt>
                <c:pt idx="344">
                  <c:v>54.82099999999997</c:v>
                </c:pt>
                <c:pt idx="345">
                  <c:v>43.477999999999952</c:v>
                </c:pt>
                <c:pt idx="346">
                  <c:v>29.757000000000005</c:v>
                </c:pt>
                <c:pt idx="347">
                  <c:v>30.503000000000043</c:v>
                </c:pt>
                <c:pt idx="348">
                  <c:v>32.511000000000024</c:v>
                </c:pt>
                <c:pt idx="349">
                  <c:v>31.590000000000032</c:v>
                </c:pt>
                <c:pt idx="350">
                  <c:v>29.473000000000013</c:v>
                </c:pt>
                <c:pt idx="351">
                  <c:v>25.727000000000032</c:v>
                </c:pt>
                <c:pt idx="352">
                  <c:v>36.836999999999989</c:v>
                </c:pt>
                <c:pt idx="353">
                  <c:v>36.81800000000004</c:v>
                </c:pt>
                <c:pt idx="354">
                  <c:v>35.438999999999965</c:v>
                </c:pt>
                <c:pt idx="355">
                  <c:v>28.384000000000015</c:v>
                </c:pt>
                <c:pt idx="356">
                  <c:v>34.463999999999999</c:v>
                </c:pt>
                <c:pt idx="357">
                  <c:v>43.230999999999995</c:v>
                </c:pt>
                <c:pt idx="358">
                  <c:v>54.093999999999994</c:v>
                </c:pt>
                <c:pt idx="359">
                  <c:v>53.725999999999999</c:v>
                </c:pt>
                <c:pt idx="360">
                  <c:v>52.49799999999999</c:v>
                </c:pt>
                <c:pt idx="361">
                  <c:v>51.302000000000021</c:v>
                </c:pt>
                <c:pt idx="362">
                  <c:v>58.435000000000002</c:v>
                </c:pt>
                <c:pt idx="363">
                  <c:v>47.427999999999997</c:v>
                </c:pt>
                <c:pt idx="364">
                  <c:v>50.172000000000025</c:v>
                </c:pt>
                <c:pt idx="365">
                  <c:v>51.833000000000027</c:v>
                </c:pt>
                <c:pt idx="366">
                  <c:v>57.444000000000017</c:v>
                </c:pt>
                <c:pt idx="367">
                  <c:v>55.412000000000035</c:v>
                </c:pt>
                <c:pt idx="368">
                  <c:v>54.028999999999996</c:v>
                </c:pt>
                <c:pt idx="369">
                  <c:v>54.293000000000006</c:v>
                </c:pt>
                <c:pt idx="370">
                  <c:v>57.551000000000045</c:v>
                </c:pt>
                <c:pt idx="371">
                  <c:v>56.043000000000006</c:v>
                </c:pt>
                <c:pt idx="372">
                  <c:v>49.982000000000028</c:v>
                </c:pt>
                <c:pt idx="373">
                  <c:v>46.602000000000032</c:v>
                </c:pt>
                <c:pt idx="374">
                  <c:v>43.422000000000025</c:v>
                </c:pt>
                <c:pt idx="375">
                  <c:v>44.875999999999976</c:v>
                </c:pt>
                <c:pt idx="376">
                  <c:v>58.984000000000037</c:v>
                </c:pt>
                <c:pt idx="377">
                  <c:v>54.749000000000024</c:v>
                </c:pt>
                <c:pt idx="378">
                  <c:v>55.637999999999977</c:v>
                </c:pt>
                <c:pt idx="379">
                  <c:v>21.920999999999992</c:v>
                </c:pt>
                <c:pt idx="380">
                  <c:v>15.171999999999969</c:v>
                </c:pt>
                <c:pt idx="381">
                  <c:v>8.7839999999999918</c:v>
                </c:pt>
                <c:pt idx="382">
                  <c:v>10.536999999999978</c:v>
                </c:pt>
                <c:pt idx="383">
                  <c:v>19.276999999999987</c:v>
                </c:pt>
                <c:pt idx="384">
                  <c:v>21.766999999999996</c:v>
                </c:pt>
                <c:pt idx="385">
                  <c:v>25.670999999999992</c:v>
                </c:pt>
                <c:pt idx="386">
                  <c:v>23.246999999999957</c:v>
                </c:pt>
                <c:pt idx="387">
                  <c:v>23.51400000000001</c:v>
                </c:pt>
                <c:pt idx="388">
                  <c:v>20.813999999999965</c:v>
                </c:pt>
                <c:pt idx="389">
                  <c:v>28.564999999999998</c:v>
                </c:pt>
                <c:pt idx="390">
                  <c:v>26.633000000000038</c:v>
                </c:pt>
                <c:pt idx="391">
                  <c:v>27.057999999999993</c:v>
                </c:pt>
                <c:pt idx="392">
                  <c:v>27.988999999999976</c:v>
                </c:pt>
                <c:pt idx="393">
                  <c:v>28.97399999999999</c:v>
                </c:pt>
                <c:pt idx="394">
                  <c:v>26.949000000000012</c:v>
                </c:pt>
                <c:pt idx="395">
                  <c:v>15.651999999999987</c:v>
                </c:pt>
                <c:pt idx="396">
                  <c:v>1.1539999999999964</c:v>
                </c:pt>
                <c:pt idx="397">
                  <c:v>0.32800000000003138</c:v>
                </c:pt>
                <c:pt idx="398">
                  <c:v>1.9270000000000209</c:v>
                </c:pt>
                <c:pt idx="399">
                  <c:v>1.5289999999999964</c:v>
                </c:pt>
                <c:pt idx="400">
                  <c:v>5.6100000000000136</c:v>
                </c:pt>
                <c:pt idx="401">
                  <c:v>12.754000000000019</c:v>
                </c:pt>
                <c:pt idx="402">
                  <c:v>21.376000000000033</c:v>
                </c:pt>
                <c:pt idx="403">
                  <c:v>9.4780000000000086</c:v>
                </c:pt>
                <c:pt idx="404">
                  <c:v>15.391999999999996</c:v>
                </c:pt>
                <c:pt idx="405">
                  <c:v>16.273000000000025</c:v>
                </c:pt>
                <c:pt idx="406">
                  <c:v>20.579999999999984</c:v>
                </c:pt>
                <c:pt idx="407">
                  <c:v>21.854000000000042</c:v>
                </c:pt>
                <c:pt idx="408">
                  <c:v>17.314000000000021</c:v>
                </c:pt>
                <c:pt idx="409">
                  <c:v>15.168999999999983</c:v>
                </c:pt>
                <c:pt idx="410">
                  <c:v>13.567999999999984</c:v>
                </c:pt>
                <c:pt idx="411">
                  <c:v>8.1510000000000105</c:v>
                </c:pt>
                <c:pt idx="412">
                  <c:v>20.22199999999998</c:v>
                </c:pt>
                <c:pt idx="413">
                  <c:v>22.812999999999988</c:v>
                </c:pt>
                <c:pt idx="414">
                  <c:v>23.682000000000016</c:v>
                </c:pt>
                <c:pt idx="415">
                  <c:v>27.120000000000005</c:v>
                </c:pt>
                <c:pt idx="416">
                  <c:v>28.920000000000016</c:v>
                </c:pt>
                <c:pt idx="417">
                  <c:v>28.980999999999995</c:v>
                </c:pt>
                <c:pt idx="418">
                  <c:v>41.451000000000022</c:v>
                </c:pt>
                <c:pt idx="419">
                  <c:v>46.952999999999975</c:v>
                </c:pt>
                <c:pt idx="420">
                  <c:v>47.23599999999999</c:v>
                </c:pt>
                <c:pt idx="421">
                  <c:v>44.826000000000022</c:v>
                </c:pt>
                <c:pt idx="422">
                  <c:v>46.004000000000019</c:v>
                </c:pt>
                <c:pt idx="423">
                  <c:v>49.03000000000003</c:v>
                </c:pt>
                <c:pt idx="424">
                  <c:v>47.878000000000043</c:v>
                </c:pt>
                <c:pt idx="425">
                  <c:v>45.114000000000033</c:v>
                </c:pt>
                <c:pt idx="426">
                  <c:v>43.795000000000016</c:v>
                </c:pt>
                <c:pt idx="427">
                  <c:v>44.980999999999995</c:v>
                </c:pt>
                <c:pt idx="428">
                  <c:v>37.146000000000015</c:v>
                </c:pt>
                <c:pt idx="429">
                  <c:v>40.959000000000003</c:v>
                </c:pt>
                <c:pt idx="430">
                  <c:v>41.355000000000018</c:v>
                </c:pt>
                <c:pt idx="431">
                  <c:v>51.586999999999989</c:v>
                </c:pt>
                <c:pt idx="432">
                  <c:v>53.129000000000019</c:v>
                </c:pt>
                <c:pt idx="433">
                  <c:v>53.536000000000001</c:v>
                </c:pt>
                <c:pt idx="434">
                  <c:v>62.029000000000053</c:v>
                </c:pt>
                <c:pt idx="435">
                  <c:v>64.31</c:v>
                </c:pt>
                <c:pt idx="436">
                  <c:v>63.779999999999973</c:v>
                </c:pt>
                <c:pt idx="437">
                  <c:v>66.166999999999973</c:v>
                </c:pt>
                <c:pt idx="438">
                  <c:v>67.922000000000025</c:v>
                </c:pt>
                <c:pt idx="439">
                  <c:v>68.625</c:v>
                </c:pt>
                <c:pt idx="440">
                  <c:v>72.899000000000001</c:v>
                </c:pt>
                <c:pt idx="441">
                  <c:v>72.531000000000034</c:v>
                </c:pt>
                <c:pt idx="442">
                  <c:v>73.751999999999981</c:v>
                </c:pt>
                <c:pt idx="443">
                  <c:v>73.369000000000028</c:v>
                </c:pt>
                <c:pt idx="444">
                  <c:v>76.89100000000002</c:v>
                </c:pt>
                <c:pt idx="445">
                  <c:v>78.369000000000028</c:v>
                </c:pt>
                <c:pt idx="446">
                  <c:v>78.544999999999987</c:v>
                </c:pt>
                <c:pt idx="447">
                  <c:v>80.335000000000008</c:v>
                </c:pt>
                <c:pt idx="448">
                  <c:v>81.711000000000013</c:v>
                </c:pt>
                <c:pt idx="449">
                  <c:v>82.358000000000004</c:v>
                </c:pt>
                <c:pt idx="450">
                  <c:v>81.159999999999968</c:v>
                </c:pt>
                <c:pt idx="451">
                  <c:v>82.032000000000011</c:v>
                </c:pt>
                <c:pt idx="452">
                  <c:v>86.551999999999992</c:v>
                </c:pt>
                <c:pt idx="453">
                  <c:v>87.13</c:v>
                </c:pt>
                <c:pt idx="454">
                  <c:v>86.953000000000003</c:v>
                </c:pt>
                <c:pt idx="455">
                  <c:v>84.996999999999986</c:v>
                </c:pt>
                <c:pt idx="456">
                  <c:v>87.425999999999988</c:v>
                </c:pt>
                <c:pt idx="457">
                  <c:v>87.406000000000034</c:v>
                </c:pt>
                <c:pt idx="458">
                  <c:v>83.393999999999977</c:v>
                </c:pt>
                <c:pt idx="459">
                  <c:v>83.141999999999996</c:v>
                </c:pt>
                <c:pt idx="460">
                  <c:v>84.282000000000039</c:v>
                </c:pt>
                <c:pt idx="461">
                  <c:v>82.850999999999999</c:v>
                </c:pt>
                <c:pt idx="462">
                  <c:v>84.221000000000032</c:v>
                </c:pt>
                <c:pt idx="463">
                  <c:v>77.510999999999996</c:v>
                </c:pt>
                <c:pt idx="464">
                  <c:v>69.252999999999986</c:v>
                </c:pt>
                <c:pt idx="465">
                  <c:v>69.730999999999995</c:v>
                </c:pt>
                <c:pt idx="466">
                  <c:v>70.413000000000011</c:v>
                </c:pt>
                <c:pt idx="467">
                  <c:v>71.153999999999996</c:v>
                </c:pt>
                <c:pt idx="468">
                  <c:v>71.689000000000021</c:v>
                </c:pt>
                <c:pt idx="469">
                  <c:v>73.343999999999994</c:v>
                </c:pt>
                <c:pt idx="470">
                  <c:v>73.957999999999998</c:v>
                </c:pt>
                <c:pt idx="471">
                  <c:v>75.051999999999964</c:v>
                </c:pt>
                <c:pt idx="472">
                  <c:v>76.506000000000029</c:v>
                </c:pt>
                <c:pt idx="473">
                  <c:v>78.429000000000002</c:v>
                </c:pt>
                <c:pt idx="474">
                  <c:v>77.206000000000017</c:v>
                </c:pt>
                <c:pt idx="475">
                  <c:v>77.475999999999971</c:v>
                </c:pt>
                <c:pt idx="476">
                  <c:v>75.706999999999994</c:v>
                </c:pt>
                <c:pt idx="477">
                  <c:v>75.016999999999996</c:v>
                </c:pt>
                <c:pt idx="478">
                  <c:v>76.480000000000018</c:v>
                </c:pt>
                <c:pt idx="479">
                  <c:v>77.138000000000034</c:v>
                </c:pt>
                <c:pt idx="480">
                  <c:v>77.884000000000015</c:v>
                </c:pt>
                <c:pt idx="481">
                  <c:v>79.713999999999999</c:v>
                </c:pt>
                <c:pt idx="482">
                  <c:v>81.403999999999996</c:v>
                </c:pt>
                <c:pt idx="483">
                  <c:v>84.227000000000032</c:v>
                </c:pt>
                <c:pt idx="484">
                  <c:v>81.75</c:v>
                </c:pt>
                <c:pt idx="485">
                  <c:v>81.508999999999986</c:v>
                </c:pt>
                <c:pt idx="486">
                  <c:v>83.006000000000029</c:v>
                </c:pt>
                <c:pt idx="487">
                  <c:v>84.045999999999992</c:v>
                </c:pt>
                <c:pt idx="488">
                  <c:v>83.37700000000001</c:v>
                </c:pt>
                <c:pt idx="489">
                  <c:v>85.418000000000006</c:v>
                </c:pt>
                <c:pt idx="490">
                  <c:v>85.78000000000003</c:v>
                </c:pt>
                <c:pt idx="491">
                  <c:v>87.586999999999961</c:v>
                </c:pt>
                <c:pt idx="492">
                  <c:v>83.269000000000005</c:v>
                </c:pt>
                <c:pt idx="493">
                  <c:v>88.085000000000008</c:v>
                </c:pt>
                <c:pt idx="494">
                  <c:v>91.218000000000018</c:v>
                </c:pt>
                <c:pt idx="495">
                  <c:v>86.98399999999998</c:v>
                </c:pt>
                <c:pt idx="496">
                  <c:v>86.448000000000008</c:v>
                </c:pt>
                <c:pt idx="497">
                  <c:v>85.031000000000034</c:v>
                </c:pt>
                <c:pt idx="498">
                  <c:v>87.196000000000026</c:v>
                </c:pt>
                <c:pt idx="499">
                  <c:v>90.934000000000026</c:v>
                </c:pt>
                <c:pt idx="500">
                  <c:v>91.062999999999988</c:v>
                </c:pt>
                <c:pt idx="501">
                  <c:v>91.312999999999988</c:v>
                </c:pt>
                <c:pt idx="502">
                  <c:v>89.298999999999978</c:v>
                </c:pt>
                <c:pt idx="503">
                  <c:v>89.712999999999965</c:v>
                </c:pt>
                <c:pt idx="504">
                  <c:v>91.001000000000005</c:v>
                </c:pt>
                <c:pt idx="505">
                  <c:v>89.22999999999999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56-4BD9-9264-206B8606B89C}"/>
            </c:ext>
          </c:extLst>
        </c:ser>
        <c:ser>
          <c:idx val="7"/>
          <c:order val="7"/>
          <c:tx>
            <c:strRef>
              <c:f>'directH (tkr)'!$C$58</c:f>
              <c:strCache>
                <c:ptCount val="1"/>
                <c:pt idx="0">
                  <c:v>VW 3 1/2 PERP nc-30-VW 3 3/4 PERP nc-21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(tkr)'!$F$58:$SQ$58</c:f>
              <c:numCache>
                <c:formatCode>0</c:formatCode>
                <c:ptCount val="506"/>
                <c:pt idx="0">
                  <c:v>171.01799999999997</c:v>
                </c:pt>
                <c:pt idx="1">
                  <c:v>170.77199999999999</c:v>
                </c:pt>
                <c:pt idx="2">
                  <c:v>147.768</c:v>
                </c:pt>
                <c:pt idx="3">
                  <c:v>140.37699999999995</c:v>
                </c:pt>
                <c:pt idx="4">
                  <c:v>123.46300000000002</c:v>
                </c:pt>
                <c:pt idx="5">
                  <c:v>119.76300000000003</c:v>
                </c:pt>
                <c:pt idx="6">
                  <c:v>116.95499999999998</c:v>
                </c:pt>
                <c:pt idx="7">
                  <c:v>110.89100000000002</c:v>
                </c:pt>
                <c:pt idx="8">
                  <c:v>118.02099999999996</c:v>
                </c:pt>
                <c:pt idx="9">
                  <c:v>106.75700000000001</c:v>
                </c:pt>
                <c:pt idx="10">
                  <c:v>125.268</c:v>
                </c:pt>
                <c:pt idx="11">
                  <c:v>132.27900000000002</c:v>
                </c:pt>
                <c:pt idx="12">
                  <c:v>140.35500000000002</c:v>
                </c:pt>
                <c:pt idx="13">
                  <c:v>145.59300000000002</c:v>
                </c:pt>
                <c:pt idx="14">
                  <c:v>137.67400000000001</c:v>
                </c:pt>
                <c:pt idx="15">
                  <c:v>136.47300000000001</c:v>
                </c:pt>
                <c:pt idx="16">
                  <c:v>121.25299999999999</c:v>
                </c:pt>
                <c:pt idx="17">
                  <c:v>132.959</c:v>
                </c:pt>
                <c:pt idx="18">
                  <c:v>17.98399999999998</c:v>
                </c:pt>
                <c:pt idx="19">
                  <c:v>109.37300000000002</c:v>
                </c:pt>
                <c:pt idx="20">
                  <c:v>96.132999999999981</c:v>
                </c:pt>
                <c:pt idx="21">
                  <c:v>26.136000000000024</c:v>
                </c:pt>
                <c:pt idx="22">
                  <c:v>-21.5</c:v>
                </c:pt>
                <c:pt idx="23">
                  <c:v>-78.393000000000029</c:v>
                </c:pt>
                <c:pt idx="24">
                  <c:v>-77.194000000000017</c:v>
                </c:pt>
                <c:pt idx="25">
                  <c:v>-72.062999999999988</c:v>
                </c:pt>
                <c:pt idx="26">
                  <c:v>-61.260999999999967</c:v>
                </c:pt>
                <c:pt idx="27">
                  <c:v>-53.015999999999963</c:v>
                </c:pt>
                <c:pt idx="28">
                  <c:v>-64.882999999999981</c:v>
                </c:pt>
                <c:pt idx="29">
                  <c:v>-122.93</c:v>
                </c:pt>
                <c:pt idx="30">
                  <c:v>-110.71300000000002</c:v>
                </c:pt>
                <c:pt idx="31">
                  <c:v>-111.31899999999996</c:v>
                </c:pt>
                <c:pt idx="32">
                  <c:v>-122.36299999999994</c:v>
                </c:pt>
                <c:pt idx="33">
                  <c:v>-150.13500000000005</c:v>
                </c:pt>
                <c:pt idx="34">
                  <c:v>-183.86099999999999</c:v>
                </c:pt>
                <c:pt idx="35">
                  <c:v>-211.27700000000004</c:v>
                </c:pt>
                <c:pt idx="36">
                  <c:v>-203.44</c:v>
                </c:pt>
                <c:pt idx="37">
                  <c:v>-186.08899999999994</c:v>
                </c:pt>
                <c:pt idx="38">
                  <c:v>-154.52399999999994</c:v>
                </c:pt>
                <c:pt idx="39">
                  <c:v>-155.19899999999996</c:v>
                </c:pt>
                <c:pt idx="40">
                  <c:v>-195.79199999999997</c:v>
                </c:pt>
                <c:pt idx="41">
                  <c:v>-165.61900000000003</c:v>
                </c:pt>
                <c:pt idx="42">
                  <c:v>-169.76</c:v>
                </c:pt>
                <c:pt idx="43">
                  <c:v>-179.375</c:v>
                </c:pt>
                <c:pt idx="44">
                  <c:v>-184.26800000000003</c:v>
                </c:pt>
                <c:pt idx="45">
                  <c:v>-111.58199999999994</c:v>
                </c:pt>
                <c:pt idx="46">
                  <c:v>-91.489000000000033</c:v>
                </c:pt>
                <c:pt idx="47">
                  <c:v>-45.402000000000044</c:v>
                </c:pt>
                <c:pt idx="48">
                  <c:v>-29.873999999999967</c:v>
                </c:pt>
                <c:pt idx="49">
                  <c:v>-62.415999999999997</c:v>
                </c:pt>
                <c:pt idx="50">
                  <c:v>-106.22399999999993</c:v>
                </c:pt>
                <c:pt idx="51">
                  <c:v>-167.55599999999998</c:v>
                </c:pt>
                <c:pt idx="52">
                  <c:v>-158.90500000000003</c:v>
                </c:pt>
                <c:pt idx="53">
                  <c:v>-117.84100000000001</c:v>
                </c:pt>
                <c:pt idx="54">
                  <c:v>-40.375</c:v>
                </c:pt>
                <c:pt idx="55">
                  <c:v>-13.67900000000003</c:v>
                </c:pt>
                <c:pt idx="56">
                  <c:v>52.375</c:v>
                </c:pt>
                <c:pt idx="57">
                  <c:v>92.988</c:v>
                </c:pt>
                <c:pt idx="58">
                  <c:v>-4.4209999999999923</c:v>
                </c:pt>
                <c:pt idx="59">
                  <c:v>-129.2650000000001</c:v>
                </c:pt>
                <c:pt idx="60">
                  <c:v>-182.36599999999999</c:v>
                </c:pt>
                <c:pt idx="61">
                  <c:v>-234.00200000000007</c:v>
                </c:pt>
                <c:pt idx="62">
                  <c:v>-237.87199999999996</c:v>
                </c:pt>
                <c:pt idx="63">
                  <c:v>-211.3660000000001</c:v>
                </c:pt>
                <c:pt idx="64">
                  <c:v>-191.22400000000005</c:v>
                </c:pt>
                <c:pt idx="65">
                  <c:v>-162.1339999999999</c:v>
                </c:pt>
                <c:pt idx="66">
                  <c:v>-176.68899999999996</c:v>
                </c:pt>
                <c:pt idx="67">
                  <c:v>-38.215000000000032</c:v>
                </c:pt>
                <c:pt idx="68">
                  <c:v>-24.317999999999984</c:v>
                </c:pt>
                <c:pt idx="69">
                  <c:v>12.003999999999962</c:v>
                </c:pt>
                <c:pt idx="70">
                  <c:v>-123.95699999999999</c:v>
                </c:pt>
                <c:pt idx="71">
                  <c:v>-94.815999999999917</c:v>
                </c:pt>
                <c:pt idx="72">
                  <c:v>-27.45799999999997</c:v>
                </c:pt>
                <c:pt idx="73">
                  <c:v>-133.67599999999993</c:v>
                </c:pt>
                <c:pt idx="74">
                  <c:v>-130.28100000000006</c:v>
                </c:pt>
                <c:pt idx="75">
                  <c:v>26.786999999999921</c:v>
                </c:pt>
                <c:pt idx="76">
                  <c:v>62.547000000000025</c:v>
                </c:pt>
                <c:pt idx="77">
                  <c:v>75.810999999999979</c:v>
                </c:pt>
                <c:pt idx="78">
                  <c:v>77.857000000000028</c:v>
                </c:pt>
                <c:pt idx="79">
                  <c:v>161.755</c:v>
                </c:pt>
                <c:pt idx="80">
                  <c:v>171.85599999999999</c:v>
                </c:pt>
                <c:pt idx="81">
                  <c:v>176.71899999999997</c:v>
                </c:pt>
                <c:pt idx="82">
                  <c:v>223.54300000000001</c:v>
                </c:pt>
                <c:pt idx="83">
                  <c:v>221.18300000000002</c:v>
                </c:pt>
                <c:pt idx="84">
                  <c:v>226.79699999999997</c:v>
                </c:pt>
                <c:pt idx="85">
                  <c:v>225.63</c:v>
                </c:pt>
                <c:pt idx="86">
                  <c:v>193.81100000000001</c:v>
                </c:pt>
                <c:pt idx="87">
                  <c:v>186.73300000000003</c:v>
                </c:pt>
                <c:pt idx="88">
                  <c:v>225.108</c:v>
                </c:pt>
                <c:pt idx="89">
                  <c:v>217.40299999999996</c:v>
                </c:pt>
                <c:pt idx="90">
                  <c:v>220.18900000000002</c:v>
                </c:pt>
                <c:pt idx="91">
                  <c:v>226.875</c:v>
                </c:pt>
                <c:pt idx="92">
                  <c:v>214.46300000000002</c:v>
                </c:pt>
                <c:pt idx="93">
                  <c:v>211.96499999999997</c:v>
                </c:pt>
                <c:pt idx="94">
                  <c:v>211.999</c:v>
                </c:pt>
                <c:pt idx="95">
                  <c:v>210.542</c:v>
                </c:pt>
                <c:pt idx="96">
                  <c:v>208.19399999999996</c:v>
                </c:pt>
                <c:pt idx="97">
                  <c:v>208.08799999999999</c:v>
                </c:pt>
                <c:pt idx="98">
                  <c:v>207.83500000000004</c:v>
                </c:pt>
                <c:pt idx="99">
                  <c:v>205.47699999999998</c:v>
                </c:pt>
                <c:pt idx="100">
                  <c:v>207.48700000000002</c:v>
                </c:pt>
                <c:pt idx="101">
                  <c:v>206.69799999999998</c:v>
                </c:pt>
                <c:pt idx="102">
                  <c:v>204.72800000000001</c:v>
                </c:pt>
                <c:pt idx="103">
                  <c:v>202.80300000000003</c:v>
                </c:pt>
                <c:pt idx="104">
                  <c:v>201.12900000000002</c:v>
                </c:pt>
                <c:pt idx="105">
                  <c:v>204.75</c:v>
                </c:pt>
                <c:pt idx="106">
                  <c:v>201.994</c:v>
                </c:pt>
                <c:pt idx="107">
                  <c:v>203.06700000000001</c:v>
                </c:pt>
                <c:pt idx="108">
                  <c:v>198.42599999999999</c:v>
                </c:pt>
                <c:pt idx="109">
                  <c:v>197.70499999999998</c:v>
                </c:pt>
                <c:pt idx="110">
                  <c:v>192.709</c:v>
                </c:pt>
                <c:pt idx="111">
                  <c:v>197.04599999999999</c:v>
                </c:pt>
                <c:pt idx="112">
                  <c:v>199.084</c:v>
                </c:pt>
                <c:pt idx="113">
                  <c:v>197.39299999999997</c:v>
                </c:pt>
                <c:pt idx="114">
                  <c:v>194.43799999999999</c:v>
                </c:pt>
                <c:pt idx="115">
                  <c:v>195.07799999999997</c:v>
                </c:pt>
                <c:pt idx="116">
                  <c:v>192.61300000000003</c:v>
                </c:pt>
                <c:pt idx="117">
                  <c:v>191.87500000000003</c:v>
                </c:pt>
                <c:pt idx="118">
                  <c:v>190.863</c:v>
                </c:pt>
                <c:pt idx="119">
                  <c:v>187.00700000000001</c:v>
                </c:pt>
                <c:pt idx="120">
                  <c:v>186.24499999999998</c:v>
                </c:pt>
                <c:pt idx="121">
                  <c:v>185.59799999999998</c:v>
                </c:pt>
                <c:pt idx="122">
                  <c:v>188.33</c:v>
                </c:pt>
                <c:pt idx="123">
                  <c:v>185.58700000000005</c:v>
                </c:pt>
                <c:pt idx="124">
                  <c:v>189.21999999999997</c:v>
                </c:pt>
                <c:pt idx="125">
                  <c:v>194.50700000000001</c:v>
                </c:pt>
                <c:pt idx="126">
                  <c:v>193.98100000000002</c:v>
                </c:pt>
                <c:pt idx="127">
                  <c:v>196.60000000000002</c:v>
                </c:pt>
                <c:pt idx="128">
                  <c:v>194.31299999999999</c:v>
                </c:pt>
                <c:pt idx="129">
                  <c:v>187.20700000000002</c:v>
                </c:pt>
                <c:pt idx="130">
                  <c:v>186.69099999999997</c:v>
                </c:pt>
                <c:pt idx="131">
                  <c:v>188.26</c:v>
                </c:pt>
                <c:pt idx="132">
                  <c:v>188.39</c:v>
                </c:pt>
                <c:pt idx="133">
                  <c:v>186.20399999999998</c:v>
                </c:pt>
                <c:pt idx="134">
                  <c:v>186.73399999999998</c:v>
                </c:pt>
                <c:pt idx="135">
                  <c:v>185.72499999999999</c:v>
                </c:pt>
                <c:pt idx="136">
                  <c:v>184.19499999999999</c:v>
                </c:pt>
                <c:pt idx="137">
                  <c:v>186.84899999999999</c:v>
                </c:pt>
                <c:pt idx="138">
                  <c:v>186.53100000000001</c:v>
                </c:pt>
                <c:pt idx="139">
                  <c:v>187.49400000000003</c:v>
                </c:pt>
                <c:pt idx="140">
                  <c:v>184.84299999999996</c:v>
                </c:pt>
                <c:pt idx="141">
                  <c:v>189.089</c:v>
                </c:pt>
                <c:pt idx="142">
                  <c:v>187.00600000000003</c:v>
                </c:pt>
                <c:pt idx="143">
                  <c:v>189.27299999999997</c:v>
                </c:pt>
                <c:pt idx="144">
                  <c:v>190.03200000000004</c:v>
                </c:pt>
                <c:pt idx="145">
                  <c:v>188.25400000000002</c:v>
                </c:pt>
                <c:pt idx="146">
                  <c:v>188.505</c:v>
                </c:pt>
                <c:pt idx="147">
                  <c:v>194.672</c:v>
                </c:pt>
                <c:pt idx="148">
                  <c:v>190.30600000000004</c:v>
                </c:pt>
                <c:pt idx="149">
                  <c:v>195.24800000000002</c:v>
                </c:pt>
                <c:pt idx="150">
                  <c:v>193.35899999999998</c:v>
                </c:pt>
                <c:pt idx="151">
                  <c:v>192.79600000000002</c:v>
                </c:pt>
                <c:pt idx="152">
                  <c:v>195.78500000000003</c:v>
                </c:pt>
                <c:pt idx="153">
                  <c:v>194.40100000000001</c:v>
                </c:pt>
                <c:pt idx="154">
                  <c:v>198.15999999999997</c:v>
                </c:pt>
                <c:pt idx="155">
                  <c:v>196.25199999999998</c:v>
                </c:pt>
                <c:pt idx="156">
                  <c:v>198.14200000000002</c:v>
                </c:pt>
                <c:pt idx="157">
                  <c:v>198.59199999999998</c:v>
                </c:pt>
                <c:pt idx="158">
                  <c:v>198.37600000000003</c:v>
                </c:pt>
                <c:pt idx="159">
                  <c:v>199.18100000000004</c:v>
                </c:pt>
                <c:pt idx="160">
                  <c:v>199.93300000000002</c:v>
                </c:pt>
                <c:pt idx="161">
                  <c:v>193.29500000000002</c:v>
                </c:pt>
                <c:pt idx="162">
                  <c:v>191.453</c:v>
                </c:pt>
                <c:pt idx="163">
                  <c:v>193.01300000000001</c:v>
                </c:pt>
                <c:pt idx="164">
                  <c:v>198.26100000000002</c:v>
                </c:pt>
                <c:pt idx="165">
                  <c:v>193.227</c:v>
                </c:pt>
                <c:pt idx="166">
                  <c:v>192.238</c:v>
                </c:pt>
                <c:pt idx="167">
                  <c:v>190.38900000000001</c:v>
                </c:pt>
                <c:pt idx="168">
                  <c:v>197.63899999999998</c:v>
                </c:pt>
                <c:pt idx="169">
                  <c:v>202.13</c:v>
                </c:pt>
                <c:pt idx="170">
                  <c:v>206.11999999999998</c:v>
                </c:pt>
                <c:pt idx="171">
                  <c:v>203.82400000000001</c:v>
                </c:pt>
                <c:pt idx="172">
                  <c:v>204.77300000000002</c:v>
                </c:pt>
                <c:pt idx="173">
                  <c:v>205.61100000000002</c:v>
                </c:pt>
                <c:pt idx="174">
                  <c:v>209.13799999999998</c:v>
                </c:pt>
                <c:pt idx="175">
                  <c:v>213.00300000000001</c:v>
                </c:pt>
                <c:pt idx="176">
                  <c:v>214.49200000000002</c:v>
                </c:pt>
                <c:pt idx="177">
                  <c:v>211.08300000000003</c:v>
                </c:pt>
                <c:pt idx="178">
                  <c:v>210.54599999999999</c:v>
                </c:pt>
                <c:pt idx="179">
                  <c:v>209.29899999999998</c:v>
                </c:pt>
                <c:pt idx="180">
                  <c:v>210.98700000000002</c:v>
                </c:pt>
                <c:pt idx="181">
                  <c:v>203.202</c:v>
                </c:pt>
                <c:pt idx="182">
                  <c:v>204.12900000000002</c:v>
                </c:pt>
                <c:pt idx="183">
                  <c:v>204.13800000000001</c:v>
                </c:pt>
                <c:pt idx="184">
                  <c:v>201.227</c:v>
                </c:pt>
                <c:pt idx="185">
                  <c:v>201.43300000000002</c:v>
                </c:pt>
                <c:pt idx="186">
                  <c:v>203.61</c:v>
                </c:pt>
                <c:pt idx="187">
                  <c:v>207.48999999999998</c:v>
                </c:pt>
                <c:pt idx="188">
                  <c:v>204.96900000000002</c:v>
                </c:pt>
                <c:pt idx="189">
                  <c:v>202.56199999999998</c:v>
                </c:pt>
                <c:pt idx="190">
                  <c:v>205.57500000000002</c:v>
                </c:pt>
                <c:pt idx="191">
                  <c:v>204.15899999999999</c:v>
                </c:pt>
                <c:pt idx="192">
                  <c:v>207.62399999999997</c:v>
                </c:pt>
                <c:pt idx="193">
                  <c:v>205.60499999999999</c:v>
                </c:pt>
                <c:pt idx="194">
                  <c:v>205.20500000000001</c:v>
                </c:pt>
                <c:pt idx="195">
                  <c:v>203.31300000000002</c:v>
                </c:pt>
                <c:pt idx="196">
                  <c:v>201.40699999999998</c:v>
                </c:pt>
                <c:pt idx="197">
                  <c:v>208.58999999999997</c:v>
                </c:pt>
                <c:pt idx="198">
                  <c:v>206.49699999999999</c:v>
                </c:pt>
                <c:pt idx="199">
                  <c:v>205.72600000000003</c:v>
                </c:pt>
                <c:pt idx="200">
                  <c:v>198.78599999999997</c:v>
                </c:pt>
                <c:pt idx="201">
                  <c:v>202.57500000000002</c:v>
                </c:pt>
                <c:pt idx="202">
                  <c:v>210.26900000000001</c:v>
                </c:pt>
                <c:pt idx="203">
                  <c:v>216.03699999999998</c:v>
                </c:pt>
                <c:pt idx="204">
                  <c:v>210.30300000000003</c:v>
                </c:pt>
                <c:pt idx="205">
                  <c:v>226.673</c:v>
                </c:pt>
                <c:pt idx="206">
                  <c:v>206.37400000000002</c:v>
                </c:pt>
                <c:pt idx="207">
                  <c:v>211.95500000000001</c:v>
                </c:pt>
                <c:pt idx="208">
                  <c:v>215.47300000000001</c:v>
                </c:pt>
                <c:pt idx="209">
                  <c:v>217.74100000000001</c:v>
                </c:pt>
                <c:pt idx="210">
                  <c:v>215.40800000000002</c:v>
                </c:pt>
                <c:pt idx="211">
                  <c:v>218.041</c:v>
                </c:pt>
                <c:pt idx="212">
                  <c:v>220.17500000000001</c:v>
                </c:pt>
                <c:pt idx="213">
                  <c:v>220.49700000000001</c:v>
                </c:pt>
                <c:pt idx="214">
                  <c:v>219.70400000000001</c:v>
                </c:pt>
                <c:pt idx="215">
                  <c:v>222.42400000000001</c:v>
                </c:pt>
                <c:pt idx="216">
                  <c:v>225.89699999999999</c:v>
                </c:pt>
                <c:pt idx="217">
                  <c:v>221.68200000000002</c:v>
                </c:pt>
                <c:pt idx="218">
                  <c:v>218.14</c:v>
                </c:pt>
                <c:pt idx="219">
                  <c:v>221.16800000000001</c:v>
                </c:pt>
                <c:pt idx="220">
                  <c:v>220.15300000000002</c:v>
                </c:pt>
                <c:pt idx="221">
                  <c:v>219.983</c:v>
                </c:pt>
                <c:pt idx="222">
                  <c:v>222.96799999999999</c:v>
                </c:pt>
                <c:pt idx="223">
                  <c:v>220.4</c:v>
                </c:pt>
                <c:pt idx="224">
                  <c:v>222.80799999999999</c:v>
                </c:pt>
                <c:pt idx="225">
                  <c:v>225.48600000000002</c:v>
                </c:pt>
                <c:pt idx="226">
                  <c:v>226.87400000000002</c:v>
                </c:pt>
                <c:pt idx="227">
                  <c:v>215.67500000000001</c:v>
                </c:pt>
                <c:pt idx="228">
                  <c:v>213.30299999999997</c:v>
                </c:pt>
                <c:pt idx="229">
                  <c:v>218.03000000000003</c:v>
                </c:pt>
                <c:pt idx="230">
                  <c:v>223.392</c:v>
                </c:pt>
                <c:pt idx="231">
                  <c:v>220.97800000000001</c:v>
                </c:pt>
                <c:pt idx="232">
                  <c:v>214.19199999999998</c:v>
                </c:pt>
                <c:pt idx="233">
                  <c:v>209.846</c:v>
                </c:pt>
                <c:pt idx="234">
                  <c:v>219.70699999999999</c:v>
                </c:pt>
                <c:pt idx="235">
                  <c:v>215.33500000000004</c:v>
                </c:pt>
                <c:pt idx="236">
                  <c:v>211.23999999999998</c:v>
                </c:pt>
                <c:pt idx="237">
                  <c:v>208.36200000000002</c:v>
                </c:pt>
                <c:pt idx="238">
                  <c:v>217.565</c:v>
                </c:pt>
                <c:pt idx="239">
                  <c:v>217.6</c:v>
                </c:pt>
                <c:pt idx="240">
                  <c:v>212.75899999999999</c:v>
                </c:pt>
                <c:pt idx="241">
                  <c:v>211.786</c:v>
                </c:pt>
                <c:pt idx="242">
                  <c:v>200.78399999999999</c:v>
                </c:pt>
                <c:pt idx="243">
                  <c:v>197.017</c:v>
                </c:pt>
                <c:pt idx="244">
                  <c:v>193.33699999999996</c:v>
                </c:pt>
                <c:pt idx="245">
                  <c:v>186.03199999999998</c:v>
                </c:pt>
                <c:pt idx="246">
                  <c:v>190.38499999999999</c:v>
                </c:pt>
                <c:pt idx="247">
                  <c:v>193.49700000000001</c:v>
                </c:pt>
                <c:pt idx="248">
                  <c:v>191.13300000000001</c:v>
                </c:pt>
                <c:pt idx="249">
                  <c:v>185.75199999999998</c:v>
                </c:pt>
                <c:pt idx="250">
                  <c:v>188.458</c:v>
                </c:pt>
                <c:pt idx="251">
                  <c:v>187.54300000000001</c:v>
                </c:pt>
                <c:pt idx="252">
                  <c:v>180.977</c:v>
                </c:pt>
                <c:pt idx="253">
                  <c:v>181.62899999999999</c:v>
                </c:pt>
                <c:pt idx="254">
                  <c:v>187.50099999999998</c:v>
                </c:pt>
                <c:pt idx="255">
                  <c:v>193.56200000000001</c:v>
                </c:pt>
                <c:pt idx="256">
                  <c:v>189.02099999999999</c:v>
                </c:pt>
                <c:pt idx="257">
                  <c:v>183.83499999999998</c:v>
                </c:pt>
                <c:pt idx="258">
                  <c:v>183.40599999999998</c:v>
                </c:pt>
                <c:pt idx="259">
                  <c:v>184.61399999999998</c:v>
                </c:pt>
                <c:pt idx="260">
                  <c:v>189.11399999999998</c:v>
                </c:pt>
                <c:pt idx="261">
                  <c:v>188.48600000000002</c:v>
                </c:pt>
                <c:pt idx="262">
                  <c:v>195.35300000000004</c:v>
                </c:pt>
                <c:pt idx="263">
                  <c:v>197.06200000000001</c:v>
                </c:pt>
                <c:pt idx="264">
                  <c:v>195.93600000000004</c:v>
                </c:pt>
                <c:pt idx="265">
                  <c:v>194.81399999999999</c:v>
                </c:pt>
                <c:pt idx="266">
                  <c:v>186.96699999999998</c:v>
                </c:pt>
                <c:pt idx="267">
                  <c:v>183.97400000000002</c:v>
                </c:pt>
                <c:pt idx="268">
                  <c:v>188.85599999999999</c:v>
                </c:pt>
                <c:pt idx="269">
                  <c:v>187.98399999999998</c:v>
                </c:pt>
                <c:pt idx="270">
                  <c:v>188.20599999999999</c:v>
                </c:pt>
                <c:pt idx="271">
                  <c:v>194.17400000000001</c:v>
                </c:pt>
                <c:pt idx="272">
                  <c:v>206.52100000000002</c:v>
                </c:pt>
                <c:pt idx="273">
                  <c:v>208.52800000000002</c:v>
                </c:pt>
                <c:pt idx="274">
                  <c:v>208.31100000000001</c:v>
                </c:pt>
                <c:pt idx="275">
                  <c:v>206.66599999999997</c:v>
                </c:pt>
                <c:pt idx="276">
                  <c:v>201.00700000000003</c:v>
                </c:pt>
                <c:pt idx="277">
                  <c:v>193.22700000000003</c:v>
                </c:pt>
                <c:pt idx="278">
                  <c:v>181.86100000000002</c:v>
                </c:pt>
                <c:pt idx="279">
                  <c:v>181.33</c:v>
                </c:pt>
                <c:pt idx="280">
                  <c:v>186.18500000000003</c:v>
                </c:pt>
                <c:pt idx="281">
                  <c:v>181.24800000000002</c:v>
                </c:pt>
                <c:pt idx="282">
                  <c:v>181.79600000000002</c:v>
                </c:pt>
                <c:pt idx="283">
                  <c:v>171.75800000000004</c:v>
                </c:pt>
                <c:pt idx="284">
                  <c:v>170.69100000000003</c:v>
                </c:pt>
                <c:pt idx="285">
                  <c:v>172.30599999999998</c:v>
                </c:pt>
                <c:pt idx="286">
                  <c:v>178.63299999999998</c:v>
                </c:pt>
                <c:pt idx="287">
                  <c:v>181.22899999999998</c:v>
                </c:pt>
                <c:pt idx="288">
                  <c:v>182.922</c:v>
                </c:pt>
                <c:pt idx="289">
                  <c:v>181.291</c:v>
                </c:pt>
                <c:pt idx="290">
                  <c:v>180.25799999999998</c:v>
                </c:pt>
                <c:pt idx="291">
                  <c:v>174.18200000000002</c:v>
                </c:pt>
                <c:pt idx="292">
                  <c:v>158.11399999999998</c:v>
                </c:pt>
                <c:pt idx="293">
                  <c:v>155.78700000000001</c:v>
                </c:pt>
                <c:pt idx="294">
                  <c:v>157.53199999999998</c:v>
                </c:pt>
                <c:pt idx="295">
                  <c:v>151.28200000000001</c:v>
                </c:pt>
                <c:pt idx="296">
                  <c:v>152.595</c:v>
                </c:pt>
                <c:pt idx="297">
                  <c:v>168.16</c:v>
                </c:pt>
                <c:pt idx="298">
                  <c:v>173.136</c:v>
                </c:pt>
                <c:pt idx="299">
                  <c:v>172.459</c:v>
                </c:pt>
                <c:pt idx="300">
                  <c:v>176.52000000000004</c:v>
                </c:pt>
                <c:pt idx="301">
                  <c:v>173.87700000000004</c:v>
                </c:pt>
                <c:pt idx="302">
                  <c:v>173.429</c:v>
                </c:pt>
                <c:pt idx="303">
                  <c:v>173.37899999999996</c:v>
                </c:pt>
                <c:pt idx="304">
                  <c:v>159.6</c:v>
                </c:pt>
                <c:pt idx="305">
                  <c:v>173.52399999999997</c:v>
                </c:pt>
                <c:pt idx="306">
                  <c:v>169.73600000000002</c:v>
                </c:pt>
                <c:pt idx="307">
                  <c:v>169.81599999999997</c:v>
                </c:pt>
                <c:pt idx="308">
                  <c:v>165.881</c:v>
                </c:pt>
                <c:pt idx="309">
                  <c:v>171.67299999999997</c:v>
                </c:pt>
                <c:pt idx="310">
                  <c:v>175.17899999999997</c:v>
                </c:pt>
                <c:pt idx="311">
                  <c:v>170.94399999999999</c:v>
                </c:pt>
                <c:pt idx="312">
                  <c:v>161.12499999999997</c:v>
                </c:pt>
                <c:pt idx="313">
                  <c:v>159.33499999999998</c:v>
                </c:pt>
                <c:pt idx="314">
                  <c:v>155.249</c:v>
                </c:pt>
                <c:pt idx="315">
                  <c:v>154.471</c:v>
                </c:pt>
                <c:pt idx="316">
                  <c:v>159.49800000000002</c:v>
                </c:pt>
                <c:pt idx="317">
                  <c:v>160.86699999999999</c:v>
                </c:pt>
                <c:pt idx="318">
                  <c:v>159.78900000000002</c:v>
                </c:pt>
                <c:pt idx="319">
                  <c:v>163.14400000000003</c:v>
                </c:pt>
                <c:pt idx="320">
                  <c:v>164.26299999999998</c:v>
                </c:pt>
                <c:pt idx="321">
                  <c:v>160.90200000000002</c:v>
                </c:pt>
                <c:pt idx="322">
                  <c:v>159.84399999999999</c:v>
                </c:pt>
                <c:pt idx="323">
                  <c:v>163.33699999999999</c:v>
                </c:pt>
                <c:pt idx="324">
                  <c:v>151.67299999999997</c:v>
                </c:pt>
                <c:pt idx="325">
                  <c:v>146.59200000000001</c:v>
                </c:pt>
                <c:pt idx="326">
                  <c:v>151.39000000000001</c:v>
                </c:pt>
                <c:pt idx="327">
                  <c:v>147.54300000000001</c:v>
                </c:pt>
                <c:pt idx="328">
                  <c:v>147.20000000000002</c:v>
                </c:pt>
                <c:pt idx="329">
                  <c:v>160.035</c:v>
                </c:pt>
                <c:pt idx="330">
                  <c:v>160.023</c:v>
                </c:pt>
                <c:pt idx="331">
                  <c:v>151.49600000000001</c:v>
                </c:pt>
                <c:pt idx="332">
                  <c:v>156.53299999999999</c:v>
                </c:pt>
                <c:pt idx="333">
                  <c:v>153.43799999999999</c:v>
                </c:pt>
                <c:pt idx="334">
                  <c:v>145.517</c:v>
                </c:pt>
                <c:pt idx="335">
                  <c:v>141.44599999999997</c:v>
                </c:pt>
                <c:pt idx="336">
                  <c:v>137.97299999999998</c:v>
                </c:pt>
                <c:pt idx="337">
                  <c:v>134.41399999999996</c:v>
                </c:pt>
                <c:pt idx="338">
                  <c:v>128.58500000000001</c:v>
                </c:pt>
                <c:pt idx="339">
                  <c:v>126.59199999999998</c:v>
                </c:pt>
                <c:pt idx="340">
                  <c:v>126.089</c:v>
                </c:pt>
                <c:pt idx="341">
                  <c:v>124.06500000000003</c:v>
                </c:pt>
                <c:pt idx="342">
                  <c:v>130.411</c:v>
                </c:pt>
                <c:pt idx="343">
                  <c:v>137.72299999999998</c:v>
                </c:pt>
                <c:pt idx="344">
                  <c:v>124.66999999999996</c:v>
                </c:pt>
                <c:pt idx="345">
                  <c:v>111.68499999999995</c:v>
                </c:pt>
                <c:pt idx="346">
                  <c:v>106.42500000000001</c:v>
                </c:pt>
                <c:pt idx="347">
                  <c:v>103.56900000000002</c:v>
                </c:pt>
                <c:pt idx="348">
                  <c:v>108.32600000000002</c:v>
                </c:pt>
                <c:pt idx="349">
                  <c:v>107.553</c:v>
                </c:pt>
                <c:pt idx="350">
                  <c:v>106.15100000000001</c:v>
                </c:pt>
                <c:pt idx="351">
                  <c:v>104.899</c:v>
                </c:pt>
                <c:pt idx="352">
                  <c:v>105.84100000000001</c:v>
                </c:pt>
                <c:pt idx="353">
                  <c:v>104.58300000000003</c:v>
                </c:pt>
                <c:pt idx="354">
                  <c:v>91.88</c:v>
                </c:pt>
                <c:pt idx="355">
                  <c:v>82.675000000000011</c:v>
                </c:pt>
                <c:pt idx="356">
                  <c:v>89.091999999999985</c:v>
                </c:pt>
                <c:pt idx="357">
                  <c:v>90.79000000000002</c:v>
                </c:pt>
                <c:pt idx="358">
                  <c:v>91.996999999999957</c:v>
                </c:pt>
                <c:pt idx="359">
                  <c:v>89.213000000000022</c:v>
                </c:pt>
                <c:pt idx="360">
                  <c:v>90.939000000000021</c:v>
                </c:pt>
                <c:pt idx="361">
                  <c:v>88.93</c:v>
                </c:pt>
                <c:pt idx="362">
                  <c:v>92.22199999999998</c:v>
                </c:pt>
                <c:pt idx="363">
                  <c:v>85.786999999999978</c:v>
                </c:pt>
                <c:pt idx="364">
                  <c:v>87.927999999999997</c:v>
                </c:pt>
                <c:pt idx="365">
                  <c:v>86.946000000000026</c:v>
                </c:pt>
                <c:pt idx="366">
                  <c:v>89.151999999999987</c:v>
                </c:pt>
                <c:pt idx="367">
                  <c:v>89.978999999999985</c:v>
                </c:pt>
                <c:pt idx="368">
                  <c:v>89.182000000000016</c:v>
                </c:pt>
                <c:pt idx="369">
                  <c:v>90.047000000000025</c:v>
                </c:pt>
                <c:pt idx="370">
                  <c:v>90.921000000000049</c:v>
                </c:pt>
                <c:pt idx="371">
                  <c:v>89.150000000000034</c:v>
                </c:pt>
                <c:pt idx="372">
                  <c:v>88.843999999999994</c:v>
                </c:pt>
                <c:pt idx="373">
                  <c:v>90.671000000000049</c:v>
                </c:pt>
                <c:pt idx="374">
                  <c:v>91.94</c:v>
                </c:pt>
                <c:pt idx="375">
                  <c:v>88.26600000000002</c:v>
                </c:pt>
                <c:pt idx="376">
                  <c:v>96.619000000000028</c:v>
                </c:pt>
                <c:pt idx="377">
                  <c:v>89.392000000000053</c:v>
                </c:pt>
                <c:pt idx="378">
                  <c:v>92.076000000000022</c:v>
                </c:pt>
                <c:pt idx="379">
                  <c:v>70.994000000000028</c:v>
                </c:pt>
                <c:pt idx="380">
                  <c:v>68.45599999999996</c:v>
                </c:pt>
                <c:pt idx="381">
                  <c:v>61.763000000000034</c:v>
                </c:pt>
                <c:pt idx="382">
                  <c:v>60.62700000000001</c:v>
                </c:pt>
                <c:pt idx="383">
                  <c:v>72.538999999999987</c:v>
                </c:pt>
                <c:pt idx="384">
                  <c:v>81.110000000000014</c:v>
                </c:pt>
                <c:pt idx="385">
                  <c:v>79.468000000000018</c:v>
                </c:pt>
                <c:pt idx="386">
                  <c:v>78.477999999999952</c:v>
                </c:pt>
                <c:pt idx="387">
                  <c:v>80.300000000000011</c:v>
                </c:pt>
                <c:pt idx="388">
                  <c:v>79.596000000000004</c:v>
                </c:pt>
                <c:pt idx="389">
                  <c:v>85.355999999999995</c:v>
                </c:pt>
                <c:pt idx="390">
                  <c:v>84.175000000000011</c:v>
                </c:pt>
                <c:pt idx="391">
                  <c:v>87.309000000000026</c:v>
                </c:pt>
                <c:pt idx="392">
                  <c:v>87.257000000000005</c:v>
                </c:pt>
                <c:pt idx="393">
                  <c:v>88.872000000000014</c:v>
                </c:pt>
                <c:pt idx="394">
                  <c:v>93.572999999999979</c:v>
                </c:pt>
                <c:pt idx="395">
                  <c:v>77.795000000000016</c:v>
                </c:pt>
                <c:pt idx="396">
                  <c:v>65.938999999999965</c:v>
                </c:pt>
                <c:pt idx="397">
                  <c:v>62.538999999999987</c:v>
                </c:pt>
                <c:pt idx="398">
                  <c:v>67.876000000000033</c:v>
                </c:pt>
                <c:pt idx="399">
                  <c:v>71.63900000000001</c:v>
                </c:pt>
                <c:pt idx="400">
                  <c:v>78.199999999999989</c:v>
                </c:pt>
                <c:pt idx="401">
                  <c:v>95.487000000000023</c:v>
                </c:pt>
                <c:pt idx="402">
                  <c:v>105.16200000000003</c:v>
                </c:pt>
                <c:pt idx="403">
                  <c:v>92.552999999999997</c:v>
                </c:pt>
                <c:pt idx="404">
                  <c:v>99.088000000000022</c:v>
                </c:pt>
                <c:pt idx="405">
                  <c:v>101.62099999999998</c:v>
                </c:pt>
                <c:pt idx="406">
                  <c:v>99.118999999999971</c:v>
                </c:pt>
                <c:pt idx="407">
                  <c:v>99.778999999999996</c:v>
                </c:pt>
                <c:pt idx="408">
                  <c:v>99.18300000000005</c:v>
                </c:pt>
                <c:pt idx="409">
                  <c:v>95.995999999999981</c:v>
                </c:pt>
                <c:pt idx="410">
                  <c:v>92.889999999999986</c:v>
                </c:pt>
                <c:pt idx="411">
                  <c:v>92.855000000000018</c:v>
                </c:pt>
                <c:pt idx="412">
                  <c:v>101.62900000000002</c:v>
                </c:pt>
                <c:pt idx="413">
                  <c:v>100.76299999999998</c:v>
                </c:pt>
                <c:pt idx="414">
                  <c:v>102.89499999999998</c:v>
                </c:pt>
                <c:pt idx="415">
                  <c:v>99.212999999999994</c:v>
                </c:pt>
                <c:pt idx="416">
                  <c:v>99.156000000000034</c:v>
                </c:pt>
                <c:pt idx="417">
                  <c:v>96.947999999999979</c:v>
                </c:pt>
                <c:pt idx="418">
                  <c:v>108.667</c:v>
                </c:pt>
                <c:pt idx="419">
                  <c:v>112.053</c:v>
                </c:pt>
                <c:pt idx="420">
                  <c:v>107.06100000000001</c:v>
                </c:pt>
                <c:pt idx="421">
                  <c:v>107.203</c:v>
                </c:pt>
                <c:pt idx="422">
                  <c:v>107.26800000000003</c:v>
                </c:pt>
                <c:pt idx="423">
                  <c:v>112.19800000000001</c:v>
                </c:pt>
                <c:pt idx="424">
                  <c:v>113.38600000000002</c:v>
                </c:pt>
                <c:pt idx="425">
                  <c:v>112.04000000000002</c:v>
                </c:pt>
                <c:pt idx="426">
                  <c:v>111.68799999999999</c:v>
                </c:pt>
                <c:pt idx="427">
                  <c:v>100.435</c:v>
                </c:pt>
                <c:pt idx="428">
                  <c:v>102.84199999999998</c:v>
                </c:pt>
                <c:pt idx="429">
                  <c:v>107.172</c:v>
                </c:pt>
                <c:pt idx="430">
                  <c:v>107.62000000000003</c:v>
                </c:pt>
                <c:pt idx="431">
                  <c:v>116.69899999999998</c:v>
                </c:pt>
                <c:pt idx="432">
                  <c:v>115.74199999999999</c:v>
                </c:pt>
                <c:pt idx="433">
                  <c:v>116.08300000000003</c:v>
                </c:pt>
                <c:pt idx="434">
                  <c:v>119.70800000000003</c:v>
                </c:pt>
                <c:pt idx="435">
                  <c:v>118.49299999999999</c:v>
                </c:pt>
                <c:pt idx="436">
                  <c:v>116.10599999999997</c:v>
                </c:pt>
                <c:pt idx="437">
                  <c:v>118.72099999999998</c:v>
                </c:pt>
                <c:pt idx="438">
                  <c:v>120.43</c:v>
                </c:pt>
                <c:pt idx="439">
                  <c:v>120.33100000000002</c:v>
                </c:pt>
                <c:pt idx="440">
                  <c:v>130.82999999999998</c:v>
                </c:pt>
                <c:pt idx="441">
                  <c:v>132.51000000000002</c:v>
                </c:pt>
                <c:pt idx="442">
                  <c:v>132.35499999999996</c:v>
                </c:pt>
                <c:pt idx="443">
                  <c:v>128.65600000000003</c:v>
                </c:pt>
                <c:pt idx="444">
                  <c:v>130.44</c:v>
                </c:pt>
                <c:pt idx="445">
                  <c:v>131.05400000000003</c:v>
                </c:pt>
                <c:pt idx="446">
                  <c:v>132.36799999999999</c:v>
                </c:pt>
                <c:pt idx="447">
                  <c:v>132.98599999999999</c:v>
                </c:pt>
                <c:pt idx="448">
                  <c:v>135.65200000000002</c:v>
                </c:pt>
                <c:pt idx="449">
                  <c:v>134.876</c:v>
                </c:pt>
                <c:pt idx="450">
                  <c:v>133.89799999999997</c:v>
                </c:pt>
                <c:pt idx="451">
                  <c:v>130.57300000000001</c:v>
                </c:pt>
                <c:pt idx="452">
                  <c:v>131.96899999999999</c:v>
                </c:pt>
                <c:pt idx="453">
                  <c:v>133.143</c:v>
                </c:pt>
                <c:pt idx="454">
                  <c:v>132.214</c:v>
                </c:pt>
                <c:pt idx="455">
                  <c:v>130.84399999999999</c:v>
                </c:pt>
                <c:pt idx="456">
                  <c:v>132.42599999999999</c:v>
                </c:pt>
                <c:pt idx="457">
                  <c:v>134.20500000000001</c:v>
                </c:pt>
                <c:pt idx="458">
                  <c:v>136.03199999999998</c:v>
                </c:pt>
                <c:pt idx="459">
                  <c:v>135.596</c:v>
                </c:pt>
                <c:pt idx="460">
                  <c:v>133.07800000000003</c:v>
                </c:pt>
                <c:pt idx="461">
                  <c:v>132.124</c:v>
                </c:pt>
                <c:pt idx="462">
                  <c:v>131.32200000000003</c:v>
                </c:pt>
                <c:pt idx="463">
                  <c:v>125.876</c:v>
                </c:pt>
                <c:pt idx="464">
                  <c:v>119.68999999999997</c:v>
                </c:pt>
                <c:pt idx="465">
                  <c:v>119.58799999999999</c:v>
                </c:pt>
                <c:pt idx="466">
                  <c:v>120.232</c:v>
                </c:pt>
                <c:pt idx="467">
                  <c:v>123.42600000000002</c:v>
                </c:pt>
                <c:pt idx="468">
                  <c:v>125.65899999999999</c:v>
                </c:pt>
                <c:pt idx="469">
                  <c:v>129.36299999999997</c:v>
                </c:pt>
                <c:pt idx="470">
                  <c:v>134.20099999999999</c:v>
                </c:pt>
                <c:pt idx="471">
                  <c:v>134.94199999999998</c:v>
                </c:pt>
                <c:pt idx="472">
                  <c:v>134.14500000000004</c:v>
                </c:pt>
                <c:pt idx="473">
                  <c:v>138.03200000000001</c:v>
                </c:pt>
                <c:pt idx="474">
                  <c:v>138.72000000000003</c:v>
                </c:pt>
                <c:pt idx="475">
                  <c:v>137.39499999999998</c:v>
                </c:pt>
                <c:pt idx="476">
                  <c:v>135.887</c:v>
                </c:pt>
                <c:pt idx="477">
                  <c:v>135.81799999999998</c:v>
                </c:pt>
                <c:pt idx="478">
                  <c:v>137.52000000000001</c:v>
                </c:pt>
                <c:pt idx="479">
                  <c:v>136.76300000000001</c:v>
                </c:pt>
                <c:pt idx="480">
                  <c:v>137.87899999999999</c:v>
                </c:pt>
                <c:pt idx="481">
                  <c:v>144.20999999999998</c:v>
                </c:pt>
                <c:pt idx="482">
                  <c:v>146.53399999999999</c:v>
                </c:pt>
                <c:pt idx="483">
                  <c:v>149.07000000000002</c:v>
                </c:pt>
                <c:pt idx="484">
                  <c:v>147.934</c:v>
                </c:pt>
                <c:pt idx="485">
                  <c:v>146.44999999999999</c:v>
                </c:pt>
                <c:pt idx="486">
                  <c:v>149.20900000000003</c:v>
                </c:pt>
                <c:pt idx="487">
                  <c:v>150.11799999999999</c:v>
                </c:pt>
                <c:pt idx="488">
                  <c:v>148.821</c:v>
                </c:pt>
                <c:pt idx="489">
                  <c:v>148.14500000000001</c:v>
                </c:pt>
                <c:pt idx="490">
                  <c:v>153.53000000000003</c:v>
                </c:pt>
                <c:pt idx="491">
                  <c:v>154.26999999999998</c:v>
                </c:pt>
                <c:pt idx="492">
                  <c:v>153.41499999999999</c:v>
                </c:pt>
                <c:pt idx="493">
                  <c:v>154.99400000000003</c:v>
                </c:pt>
                <c:pt idx="494">
                  <c:v>156.119</c:v>
                </c:pt>
                <c:pt idx="495">
                  <c:v>146.42999999999998</c:v>
                </c:pt>
                <c:pt idx="496">
                  <c:v>145.613</c:v>
                </c:pt>
                <c:pt idx="497">
                  <c:v>143.94000000000003</c:v>
                </c:pt>
                <c:pt idx="498">
                  <c:v>146.02100000000002</c:v>
                </c:pt>
                <c:pt idx="499">
                  <c:v>150.80500000000004</c:v>
                </c:pt>
                <c:pt idx="500">
                  <c:v>149.73399999999998</c:v>
                </c:pt>
                <c:pt idx="501">
                  <c:v>150.57999999999998</c:v>
                </c:pt>
                <c:pt idx="502">
                  <c:v>147.44299999999998</c:v>
                </c:pt>
                <c:pt idx="503">
                  <c:v>147.44799999999998</c:v>
                </c:pt>
                <c:pt idx="504">
                  <c:v>145.696</c:v>
                </c:pt>
                <c:pt idx="505">
                  <c:v>146.46299999999999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56-4BD9-9264-206B8606B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8998083054130899E-2"/>
          <c:y val="0.11834319526627218"/>
          <c:w val="0.90236301613006831"/>
          <c:h val="0.8032180296989504"/>
        </c:manualLayout>
      </c:layout>
      <c:scatterChart>
        <c:scatterStyle val="lineMarker"/>
        <c:varyColors val="0"/>
        <c:ser>
          <c:idx val="0"/>
          <c:order val="0"/>
          <c:tx>
            <c:strRef>
              <c:f>'directH (tkr)'!$F$31</c:f>
              <c:strCache>
                <c:ptCount val="1"/>
                <c:pt idx="0">
                  <c:v>06/07/2020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(tkr)'!$E$32:$E$40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(tkr)'!$F$32:$F$40</c:f>
              <c:numCache>
                <c:formatCode>0</c:formatCode>
                <c:ptCount val="9"/>
                <c:pt idx="0">
                  <c:v>397.42899999999997</c:v>
                </c:pt>
                <c:pt idx="1">
                  <c:v>419.21899999999999</c:v>
                </c:pt>
                <c:pt idx="2">
                  <c:v>407.94799999999998</c:v>
                </c:pt>
                <c:pt idx="3">
                  <c:v>399.709</c:v>
                </c:pt>
                <c:pt idx="4">
                  <c:v>391.22300000000001</c:v>
                </c:pt>
                <c:pt idx="5">
                  <c:v>352.95499999999998</c:v>
                </c:pt>
                <c:pt idx="6">
                  <c:v>380.47300000000001</c:v>
                </c:pt>
                <c:pt idx="7">
                  <c:v>381.38400000000001</c:v>
                </c:pt>
                <c:pt idx="8">
                  <c:v>226.411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B-4052-882D-76DF59894484}"/>
            </c:ext>
          </c:extLst>
        </c:ser>
        <c:ser>
          <c:idx val="1"/>
          <c:order val="1"/>
          <c:tx>
            <c:strRef>
              <c:f>'directH (tkr)'!$S$31</c:f>
              <c:strCache>
                <c:ptCount val="1"/>
                <c:pt idx="0">
                  <c:v>17/06/2020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(tkr)'!$E$32:$E$40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(tkr)'!$S$32:$S$40</c:f>
              <c:numCache>
                <c:formatCode>0</c:formatCode>
                <c:ptCount val="9"/>
                <c:pt idx="0">
                  <c:v>362.89800000000002</c:v>
                </c:pt>
                <c:pt idx="1">
                  <c:v>387.685</c:v>
                </c:pt>
                <c:pt idx="2">
                  <c:v>383.82299999999998</c:v>
                </c:pt>
                <c:pt idx="3">
                  <c:v>366.19400000000002</c:v>
                </c:pt>
                <c:pt idx="4">
                  <c:v>350.31400000000002</c:v>
                </c:pt>
                <c:pt idx="5">
                  <c:v>307.74900000000002</c:v>
                </c:pt>
                <c:pt idx="6">
                  <c:v>319.601</c:v>
                </c:pt>
                <c:pt idx="7">
                  <c:v>301.75200000000001</c:v>
                </c:pt>
                <c:pt idx="8">
                  <c:v>217.30500000000001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FB-4052-882D-76DF59894484}"/>
            </c:ext>
          </c:extLst>
        </c:ser>
        <c:ser>
          <c:idx val="2"/>
          <c:order val="2"/>
          <c:tx>
            <c:strRef>
              <c:f>'directH (tkr)'!$AI$31</c:f>
              <c:strCache>
                <c:ptCount val="1"/>
                <c:pt idx="0">
                  <c:v>26/05/2020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(tkr)'!$E$32:$E$40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(tkr)'!$AI$32:$AI$40</c:f>
              <c:numCache>
                <c:formatCode>0</c:formatCode>
                <c:ptCount val="9"/>
                <c:pt idx="0">
                  <c:v>400.65100000000001</c:v>
                </c:pt>
                <c:pt idx="1">
                  <c:v>450.30500000000001</c:v>
                </c:pt>
                <c:pt idx="2">
                  <c:v>452.33100000000002</c:v>
                </c:pt>
                <c:pt idx="3">
                  <c:v>427.00599999999997</c:v>
                </c:pt>
                <c:pt idx="4">
                  <c:v>430.93700000000001</c:v>
                </c:pt>
                <c:pt idx="5">
                  <c:v>386.84399999999999</c:v>
                </c:pt>
                <c:pt idx="6">
                  <c:v>407.52499999999998</c:v>
                </c:pt>
                <c:pt idx="7">
                  <c:v>388.851</c:v>
                </c:pt>
                <c:pt idx="8">
                  <c:v>523.58100000000002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FB-4052-882D-76DF59894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strRef>
          <c:f>issuerTable!$C$2</c:f>
          <c:strCache>
            <c:ptCount val="1"/>
            <c:pt idx="0">
              <c:v>vw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098248912915736"/>
          <c:y val="3.3768219005633517E-2"/>
          <c:w val="0.85801504289575747"/>
          <c:h val="0.74802469511548397"/>
        </c:manualLayout>
      </c:layout>
      <c:scatterChart>
        <c:scatterStyle val="lineMarker"/>
        <c:varyColors val="0"/>
        <c:ser>
          <c:idx val="0"/>
          <c:order val="0"/>
          <c:tx>
            <c:strRef>
              <c:f>issuerTable!$K$20</c:f>
              <c:strCache>
                <c:ptCount val="1"/>
                <c:pt idx="0">
                  <c:v>long spread</c:v>
                </c:pt>
              </c:strCache>
            </c:strRef>
          </c:tx>
          <c:spPr>
            <a:ln w="28575">
              <a:solidFill>
                <a:schemeClr val="accent5">
                  <a:lumMod val="75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5">
                  <a:shade val="65000"/>
                </a:schemeClr>
              </a:solidFill>
              <a:ln w="9525" cap="flat" cmpd="sng" algn="ctr">
                <a:solidFill>
                  <a:schemeClr val="accent5">
                    <a:lumMod val="75000"/>
                  </a:schemeClr>
                </a:solidFill>
                <a:round/>
              </a:ln>
              <a:effectLst/>
            </c:spPr>
          </c:marker>
          <c:trendline>
            <c:spPr>
              <a:ln w="25400" cap="rnd" cmpd="sng" algn="ctr">
                <a:solidFill>
                  <a:srgbClr val="FF0000"/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issuerTable!$G$21:$G$30</c:f>
              <c:numCache>
                <c:formatCode>m/d/yyyy</c:formatCode>
                <c:ptCount val="10"/>
                <c:pt idx="0">
                  <c:v>44640</c:v>
                </c:pt>
                <c:pt idx="1">
                  <c:v>44909</c:v>
                </c:pt>
                <c:pt idx="2">
                  <c:v>45173</c:v>
                </c:pt>
                <c:pt idx="3">
                  <c:v>45470</c:v>
                </c:pt>
                <c:pt idx="4">
                  <c:v>45825</c:v>
                </c:pt>
                <c:pt idx="5">
                  <c:v>46105</c:v>
                </c:pt>
                <c:pt idx="6">
                  <c:v>46552</c:v>
                </c:pt>
                <c:pt idx="7">
                  <c:v>46931</c:v>
                </c:pt>
                <c:pt idx="8">
                  <c:v>47286</c:v>
                </c:pt>
                <c:pt idx="9">
                  <c:v>47562</c:v>
                </c:pt>
              </c:numCache>
            </c:numRef>
          </c:xVal>
          <c:yVal>
            <c:numRef>
              <c:f>issuerTable!$K$21:$K$30</c:f>
              <c:numCache>
                <c:formatCode>0</c:formatCode>
                <c:ptCount val="10"/>
                <c:pt idx="0">
                  <c:v>373.84673422412425</c:v>
                </c:pt>
                <c:pt idx="1">
                  <c:v>375.79802803950912</c:v>
                </c:pt>
                <c:pt idx="2">
                  <c:v>350.97797395957627</c:v>
                </c:pt>
                <c:pt idx="3">
                  <c:v>388.56562665248492</c:v>
                </c:pt>
                <c:pt idx="4">
                  <c:v>399.00220289784471</c:v>
                </c:pt>
                <c:pt idx="5">
                  <c:v>397.5531674291334</c:v>
                </c:pt>
                <c:pt idx="6">
                  <c:v>405.78606399893164</c:v>
                </c:pt>
                <c:pt idx="7">
                  <c:v>418.04711010570043</c:v>
                </c:pt>
                <c:pt idx="8">
                  <c:v>423.42650244387806</c:v>
                </c:pt>
                <c:pt idx="9">
                  <c:v>396.86851296459474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3-42F4-86C9-75FAC482F223}"/>
            </c:ext>
          </c:extLst>
        </c:ser>
        <c:ser>
          <c:idx val="1"/>
          <c:order val="1"/>
          <c:tx>
            <c:strRef>
              <c:f>issuerTable!$P$20</c:f>
              <c:strCache>
                <c:ptCount val="1"/>
                <c:pt idx="0">
                  <c:v>long spread (14d)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issuerTable!$G$21:$G$30</c:f>
              <c:numCache>
                <c:formatCode>m/d/yyyy</c:formatCode>
                <c:ptCount val="10"/>
                <c:pt idx="0">
                  <c:v>44640</c:v>
                </c:pt>
                <c:pt idx="1">
                  <c:v>44909</c:v>
                </c:pt>
                <c:pt idx="2">
                  <c:v>45173</c:v>
                </c:pt>
                <c:pt idx="3">
                  <c:v>45470</c:v>
                </c:pt>
                <c:pt idx="4">
                  <c:v>45825</c:v>
                </c:pt>
                <c:pt idx="5">
                  <c:v>46105</c:v>
                </c:pt>
                <c:pt idx="6">
                  <c:v>46552</c:v>
                </c:pt>
                <c:pt idx="7">
                  <c:v>46931</c:v>
                </c:pt>
                <c:pt idx="8">
                  <c:v>47286</c:v>
                </c:pt>
                <c:pt idx="9">
                  <c:v>47562</c:v>
                </c:pt>
              </c:numCache>
            </c:numRef>
          </c:xVal>
          <c:yVal>
            <c:numRef>
              <c:f>issuerTable!$P$21:$P$30</c:f>
              <c:numCache>
                <c:formatCode>0</c:formatCode>
                <c:ptCount val="10"/>
                <c:pt idx="0">
                  <c:v>395.68700000000001</c:v>
                </c:pt>
                <c:pt idx="1">
                  <c:v>390.36200000000002</c:v>
                </c:pt>
                <c:pt idx="2">
                  <c:v>355.11399999999998</c:v>
                </c:pt>
                <c:pt idx="3">
                  <c:v>400.22699999999998</c:v>
                </c:pt>
                <c:pt idx="4">
                  <c:v>416.57299999999998</c:v>
                </c:pt>
                <c:pt idx="5">
                  <c:v>409.6</c:v>
                </c:pt>
                <c:pt idx="6">
                  <c:v>421.16199999999998</c:v>
                </c:pt>
                <c:pt idx="7">
                  <c:v>424.52600000000001</c:v>
                </c:pt>
                <c:pt idx="8">
                  <c:v>438.41899999999998</c:v>
                </c:pt>
                <c:pt idx="9">
                  <c:v>391.036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13-42F4-86C9-75FAC482F223}"/>
            </c:ext>
          </c:extLst>
        </c:ser>
        <c:ser>
          <c:idx val="2"/>
          <c:order val="2"/>
          <c:tx>
            <c:strRef>
              <c:f>issuerTable!$U$20</c:f>
              <c:strCache>
                <c:ptCount val="1"/>
                <c:pt idx="0">
                  <c:v>long spread (30d)</c:v>
                </c:pt>
              </c:strCache>
            </c:strRef>
          </c:tx>
          <c:spPr>
            <a:ln w="28575">
              <a:noFill/>
            </a:ln>
            <a:effectLst/>
          </c:spPr>
          <c:marker>
            <c:symbol val="circle"/>
            <c:size val="4"/>
            <c:spPr>
              <a:solidFill>
                <a:schemeClr val="accent5">
                  <a:tint val="65000"/>
                </a:schemeClr>
              </a:solidFill>
              <a:ln w="9525" cap="flat" cmpd="sng" algn="ctr">
                <a:solidFill>
                  <a:schemeClr val="accent5">
                    <a:tint val="65000"/>
                  </a:schemeClr>
                </a:solidFill>
                <a:round/>
              </a:ln>
              <a:effectLst/>
            </c:spPr>
          </c:marker>
          <c:xVal>
            <c:numRef>
              <c:f>issuerTable!$G$21:$G$30</c:f>
              <c:numCache>
                <c:formatCode>m/d/yyyy</c:formatCode>
                <c:ptCount val="10"/>
                <c:pt idx="0">
                  <c:v>44640</c:v>
                </c:pt>
                <c:pt idx="1">
                  <c:v>44909</c:v>
                </c:pt>
                <c:pt idx="2">
                  <c:v>45173</c:v>
                </c:pt>
                <c:pt idx="3">
                  <c:v>45470</c:v>
                </c:pt>
                <c:pt idx="4">
                  <c:v>45825</c:v>
                </c:pt>
                <c:pt idx="5">
                  <c:v>46105</c:v>
                </c:pt>
                <c:pt idx="6">
                  <c:v>46552</c:v>
                </c:pt>
                <c:pt idx="7">
                  <c:v>46931</c:v>
                </c:pt>
                <c:pt idx="8">
                  <c:v>47286</c:v>
                </c:pt>
                <c:pt idx="9">
                  <c:v>47562</c:v>
                </c:pt>
              </c:numCache>
            </c:numRef>
          </c:xVal>
          <c:yVal>
            <c:numRef>
              <c:f>issuerTable!$U$21:$U$30</c:f>
              <c:numCache>
                <c:formatCode>0</c:formatCode>
                <c:ptCount val="10"/>
                <c:pt idx="0">
                  <c:v>361.54899999999998</c:v>
                </c:pt>
                <c:pt idx="1">
                  <c:v>367.02100000000002</c:v>
                </c:pt>
                <c:pt idx="2">
                  <c:v>367.91899999999998</c:v>
                </c:pt>
                <c:pt idx="3">
                  <c:v>412.89100000000002</c:v>
                </c:pt>
                <c:pt idx="4">
                  <c:v>0</c:v>
                </c:pt>
                <c:pt idx="5">
                  <c:v>406.29899999999998</c:v>
                </c:pt>
                <c:pt idx="6">
                  <c:v>433.44900000000001</c:v>
                </c:pt>
                <c:pt idx="7">
                  <c:v>437.863</c:v>
                </c:pt>
                <c:pt idx="8">
                  <c:v>0</c:v>
                </c:pt>
                <c:pt idx="9">
                  <c:v>394.23399999999998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13-42F4-86C9-75FAC482F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871072"/>
        <c:axId val="54326432"/>
      </c:scatterChart>
      <c:valAx>
        <c:axId val="197987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6432"/>
        <c:crosses val="autoZero"/>
        <c:crossBetween val="midCat"/>
      </c:valAx>
      <c:valAx>
        <c:axId val="54326432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issuerTable!$I$21</c:f>
              <c:strCache>
                <c:ptCount val="1"/>
                <c:pt idx="0">
                  <c:v>yas_ispread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87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issuerTable!$T$4:$T$14</c:f>
              <c:numCache>
                <c:formatCode>0.0</c:formatCode>
                <c:ptCount val="11"/>
                <c:pt idx="0">
                  <c:v>0.71506849315068488</c:v>
                </c:pt>
                <c:pt idx="1">
                  <c:v>1.704109589041096</c:v>
                </c:pt>
                <c:pt idx="2">
                  <c:v>2.441095890410959</c:v>
                </c:pt>
                <c:pt idx="3">
                  <c:v>3.1643835616438358</c:v>
                </c:pt>
                <c:pt idx="4">
                  <c:v>3.978082191780822</c:v>
                </c:pt>
                <c:pt idx="5">
                  <c:v>4.9506849315068493</c:v>
                </c:pt>
                <c:pt idx="6">
                  <c:v>5.7178082191780826</c:v>
                </c:pt>
                <c:pt idx="7">
                  <c:v>6.9424657534246572</c:v>
                </c:pt>
                <c:pt idx="8">
                  <c:v>7.9808219178082194</c:v>
                </c:pt>
                <c:pt idx="9">
                  <c:v>8.9534246575342458</c:v>
                </c:pt>
                <c:pt idx="10">
                  <c:v>9.7095890410958905</c:v>
                </c:pt>
              </c:numCache>
            </c:numRef>
          </c:cat>
          <c:val>
            <c:numRef>
              <c:f>issuerTable!$U$4:$U$14</c:f>
              <c:numCache>
                <c:formatCode>0</c:formatCode>
                <c:ptCount val="11"/>
                <c:pt idx="0">
                  <c:v>301.09331034482761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1-4094-9DC0-89AFCBDFC96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issuerTable!$T$4:$T$14</c:f>
              <c:numCache>
                <c:formatCode>0.0</c:formatCode>
                <c:ptCount val="11"/>
                <c:pt idx="0">
                  <c:v>0.71506849315068488</c:v>
                </c:pt>
                <c:pt idx="1">
                  <c:v>1.704109589041096</c:v>
                </c:pt>
                <c:pt idx="2">
                  <c:v>2.441095890410959</c:v>
                </c:pt>
                <c:pt idx="3">
                  <c:v>3.1643835616438358</c:v>
                </c:pt>
                <c:pt idx="4">
                  <c:v>3.978082191780822</c:v>
                </c:pt>
                <c:pt idx="5">
                  <c:v>4.9506849315068493</c:v>
                </c:pt>
                <c:pt idx="6">
                  <c:v>5.7178082191780826</c:v>
                </c:pt>
                <c:pt idx="7">
                  <c:v>6.9424657534246572</c:v>
                </c:pt>
                <c:pt idx="8">
                  <c:v>7.9808219178082194</c:v>
                </c:pt>
                <c:pt idx="9">
                  <c:v>8.9534246575342458</c:v>
                </c:pt>
                <c:pt idx="10">
                  <c:v>9.7095890410958905</c:v>
                </c:pt>
              </c:numCache>
            </c:numRef>
          </c:cat>
          <c:val>
            <c:numRef>
              <c:f>issuerTable!$V$4:$V$14</c:f>
              <c:numCache>
                <c:formatCode>0</c:formatCode>
                <c:ptCount val="11"/>
                <c:pt idx="0">
                  <c:v>471.428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D1-4094-9DC0-89AFCBDFC96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issuerTable!$T$4:$T$14</c:f>
              <c:numCache>
                <c:formatCode>0.0</c:formatCode>
                <c:ptCount val="11"/>
                <c:pt idx="0">
                  <c:v>0.71506849315068488</c:v>
                </c:pt>
                <c:pt idx="1">
                  <c:v>1.704109589041096</c:v>
                </c:pt>
                <c:pt idx="2">
                  <c:v>2.441095890410959</c:v>
                </c:pt>
                <c:pt idx="3">
                  <c:v>3.1643835616438358</c:v>
                </c:pt>
                <c:pt idx="4">
                  <c:v>3.978082191780822</c:v>
                </c:pt>
                <c:pt idx="5">
                  <c:v>4.9506849315068493</c:v>
                </c:pt>
                <c:pt idx="6">
                  <c:v>5.7178082191780826</c:v>
                </c:pt>
                <c:pt idx="7">
                  <c:v>6.9424657534246572</c:v>
                </c:pt>
                <c:pt idx="8">
                  <c:v>7.9808219178082194</c:v>
                </c:pt>
                <c:pt idx="9">
                  <c:v>8.9534246575342458</c:v>
                </c:pt>
                <c:pt idx="10">
                  <c:v>9.7095890410958905</c:v>
                </c:pt>
              </c:numCache>
            </c:numRef>
          </c:cat>
          <c:val>
            <c:numRef>
              <c:f>issuerTable!$W$4:$W$14</c:f>
              <c:numCache>
                <c:formatCode>0</c:formatCode>
                <c:ptCount val="11"/>
                <c:pt idx="0">
                  <c:v>210.542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D1-4094-9DC0-89AFCBDFC960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issuerTable!$T$4:$T$14</c:f>
              <c:numCache>
                <c:formatCode>0.0</c:formatCode>
                <c:ptCount val="11"/>
                <c:pt idx="0">
                  <c:v>0.71506849315068488</c:v>
                </c:pt>
                <c:pt idx="1">
                  <c:v>1.704109589041096</c:v>
                </c:pt>
                <c:pt idx="2">
                  <c:v>2.441095890410959</c:v>
                </c:pt>
                <c:pt idx="3">
                  <c:v>3.1643835616438358</c:v>
                </c:pt>
                <c:pt idx="4">
                  <c:v>3.978082191780822</c:v>
                </c:pt>
                <c:pt idx="5">
                  <c:v>4.9506849315068493</c:v>
                </c:pt>
                <c:pt idx="6">
                  <c:v>5.7178082191780826</c:v>
                </c:pt>
                <c:pt idx="7">
                  <c:v>6.9424657534246572</c:v>
                </c:pt>
                <c:pt idx="8">
                  <c:v>7.9808219178082194</c:v>
                </c:pt>
                <c:pt idx="9">
                  <c:v>8.9534246575342458</c:v>
                </c:pt>
                <c:pt idx="10">
                  <c:v>9.7095890410958905</c:v>
                </c:pt>
              </c:numCache>
            </c:numRef>
          </c:cat>
          <c:val>
            <c:numRef>
              <c:f>issuerTable!$X$4:$X$14</c:f>
              <c:numCache>
                <c:formatCode>0</c:formatCode>
                <c:ptCount val="11"/>
                <c:pt idx="0">
                  <c:v>228.31259168392793</c:v>
                </c:pt>
                <c:pt idx="1">
                  <c:v>373.84673422412425</c:v>
                </c:pt>
                <c:pt idx="2">
                  <c:v>375.79802803950912</c:v>
                </c:pt>
                <c:pt idx="3">
                  <c:v>350.97797395957627</c:v>
                </c:pt>
                <c:pt idx="4">
                  <c:v>388.56562665248492</c:v>
                </c:pt>
                <c:pt idx="5">
                  <c:v>0</c:v>
                </c:pt>
                <c:pt idx="6">
                  <c:v>397.5531674291334</c:v>
                </c:pt>
                <c:pt idx="7">
                  <c:v>405.78606399893164</c:v>
                </c:pt>
                <c:pt idx="8">
                  <c:v>418.04711010570043</c:v>
                </c:pt>
                <c:pt idx="9">
                  <c:v>0</c:v>
                </c:pt>
                <c:pt idx="10">
                  <c:v>396.86851296459474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D1-4094-9DC0-89AFCBDFC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457811999"/>
        <c:axId val="573281695"/>
      </c:stockChart>
      <c:catAx>
        <c:axId val="1457811999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81695"/>
        <c:crosses val="autoZero"/>
        <c:auto val="1"/>
        <c:lblAlgn val="ctr"/>
        <c:lblOffset val="100"/>
        <c:noMultiLvlLbl val="0"/>
      </c:catAx>
      <c:valAx>
        <c:axId val="57328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811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8998083054130899E-2"/>
          <c:y val="0.11834319526627218"/>
          <c:w val="0.90236301613006831"/>
          <c:h val="0.8032180296989504"/>
        </c:manualLayout>
      </c:layout>
      <c:scatterChart>
        <c:scatterStyle val="lineMarker"/>
        <c:varyColors val="0"/>
        <c:ser>
          <c:idx val="0"/>
          <c:order val="0"/>
          <c:tx>
            <c:strRef>
              <c:f>vw!$F$31</c:f>
              <c:strCache>
                <c:ptCount val="1"/>
                <c:pt idx="0">
                  <c:v>06/07/2020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vw!$E$32:$E$40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vw!$F$32:$F$40</c:f>
              <c:numCache>
                <c:formatCode>0</c:formatCode>
                <c:ptCount val="9"/>
                <c:pt idx="0">
                  <c:v>397.42899999999997</c:v>
                </c:pt>
                <c:pt idx="1">
                  <c:v>419.21899999999999</c:v>
                </c:pt>
                <c:pt idx="2">
                  <c:v>407.94799999999998</c:v>
                </c:pt>
                <c:pt idx="3">
                  <c:v>399.709</c:v>
                </c:pt>
                <c:pt idx="4">
                  <c:v>391.22300000000001</c:v>
                </c:pt>
                <c:pt idx="5">
                  <c:v>352.95499999999998</c:v>
                </c:pt>
                <c:pt idx="6">
                  <c:v>380.47300000000001</c:v>
                </c:pt>
                <c:pt idx="7">
                  <c:v>381.38400000000001</c:v>
                </c:pt>
                <c:pt idx="8">
                  <c:v>226.411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2-4CA9-8D31-CBD371B10950}"/>
            </c:ext>
          </c:extLst>
        </c:ser>
        <c:ser>
          <c:idx val="1"/>
          <c:order val="1"/>
          <c:tx>
            <c:strRef>
              <c:f>vw!$S$31</c:f>
              <c:strCache>
                <c:ptCount val="1"/>
                <c:pt idx="0">
                  <c:v>04/06/2020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vw!$E$32:$E$40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vw!$S$32:$S$40</c:f>
              <c:numCache>
                <c:formatCode>0</c:formatCode>
                <c:ptCount val="9"/>
                <c:pt idx="0">
                  <c:v>377.46600000000001</c:v>
                </c:pt>
                <c:pt idx="1">
                  <c:v>387.685</c:v>
                </c:pt>
                <c:pt idx="2">
                  <c:v>383.82299999999998</c:v>
                </c:pt>
                <c:pt idx="3">
                  <c:v>383.5</c:v>
                </c:pt>
                <c:pt idx="4">
                  <c:v>368.339</c:v>
                </c:pt>
                <c:pt idx="5">
                  <c:v>307.74900000000002</c:v>
                </c:pt>
                <c:pt idx="6">
                  <c:v>319.601</c:v>
                </c:pt>
                <c:pt idx="7">
                  <c:v>301.75200000000001</c:v>
                </c:pt>
                <c:pt idx="8">
                  <c:v>217.30500000000001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2-4CA9-8D31-CBD371B10950}"/>
            </c:ext>
          </c:extLst>
        </c:ser>
        <c:ser>
          <c:idx val="2"/>
          <c:order val="2"/>
          <c:tx>
            <c:strRef>
              <c:f>vw!$AI$31</c:f>
              <c:strCache>
                <c:ptCount val="1"/>
                <c:pt idx="0">
                  <c:v>12/05/2020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vw!$E$32:$E$40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vw!$AI$32:$AI$40</c:f>
              <c:numCache>
                <c:formatCode>0</c:formatCode>
                <c:ptCount val="9"/>
                <c:pt idx="0">
                  <c:v>402.81</c:v>
                </c:pt>
                <c:pt idx="1">
                  <c:v>450.30500000000001</c:v>
                </c:pt>
                <c:pt idx="2">
                  <c:v>452.33100000000002</c:v>
                </c:pt>
                <c:pt idx="3">
                  <c:v>426.57299999999998</c:v>
                </c:pt>
                <c:pt idx="4">
                  <c:v>429.14800000000002</c:v>
                </c:pt>
                <c:pt idx="5">
                  <c:v>386.84399999999999</c:v>
                </c:pt>
                <c:pt idx="6">
                  <c:v>407.52499999999998</c:v>
                </c:pt>
                <c:pt idx="7">
                  <c:v>388.851</c:v>
                </c:pt>
                <c:pt idx="8">
                  <c:v>523.58100000000002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B2-4CA9-8D31-CBD371B10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1"/>
        <c:axPos val="b"/>
        <c:numFmt formatCode="dd\ mmm\ yy" sourceLinked="1"/>
        <c:majorTickMark val="none"/>
        <c:minorTickMark val="none"/>
        <c:tickLblPos val="low"/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463550</xdr:colOff>
      <xdr:row>65</xdr:row>
      <xdr:rowOff>73024</xdr:rowOff>
    </xdr:from>
    <xdr:to>
      <xdr:col>21</xdr:col>
      <xdr:colOff>396875</xdr:colOff>
      <xdr:row>93</xdr:row>
      <xdr:rowOff>63499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AB1F9A-C1BE-47AD-85A8-C5016FEB8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63</xdr:row>
      <xdr:rowOff>41274</xdr:rowOff>
    </xdr:from>
    <xdr:to>
      <xdr:col>12</xdr:col>
      <xdr:colOff>590549</xdr:colOff>
      <xdr:row>91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BA3BF-DFB4-46A2-8601-FD57F46B7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24</xdr:col>
      <xdr:colOff>409575</xdr:colOff>
      <xdr:row>91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0063EB-D973-4A19-BE58-C43851974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93</xdr:row>
      <xdr:rowOff>88900</xdr:rowOff>
    </xdr:from>
    <xdr:to>
      <xdr:col>12</xdr:col>
      <xdr:colOff>587375</xdr:colOff>
      <xdr:row>121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F5458D-A3B0-4B7E-AECC-B12D1ECF6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94</xdr:row>
      <xdr:rowOff>0</xdr:rowOff>
    </xdr:from>
    <xdr:to>
      <xdr:col>24</xdr:col>
      <xdr:colOff>409575</xdr:colOff>
      <xdr:row>122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0D9197-4FA5-42B5-BD0B-24489E399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65</xdr:row>
      <xdr:rowOff>41274</xdr:rowOff>
    </xdr:from>
    <xdr:to>
      <xdr:col>12</xdr:col>
      <xdr:colOff>590549</xdr:colOff>
      <xdr:row>93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88979D-F0A4-41ED-BD68-A10B4A754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65</xdr:row>
      <xdr:rowOff>0</xdr:rowOff>
    </xdr:from>
    <xdr:to>
      <xdr:col>24</xdr:col>
      <xdr:colOff>409575</xdr:colOff>
      <xdr:row>93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30211A-A18C-44B0-BC94-A19D262B8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95</xdr:row>
      <xdr:rowOff>88900</xdr:rowOff>
    </xdr:from>
    <xdr:to>
      <xdr:col>12</xdr:col>
      <xdr:colOff>587375</xdr:colOff>
      <xdr:row>123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11B671-642B-4FFC-AA20-E600D4F8B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96</xdr:row>
      <xdr:rowOff>0</xdr:rowOff>
    </xdr:from>
    <xdr:to>
      <xdr:col>24</xdr:col>
      <xdr:colOff>409575</xdr:colOff>
      <xdr:row>124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15BE6C-C14E-48D6-A88F-B7AD15A06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79</xdr:row>
      <xdr:rowOff>41274</xdr:rowOff>
    </xdr:from>
    <xdr:to>
      <xdr:col>12</xdr:col>
      <xdr:colOff>590549</xdr:colOff>
      <xdr:row>107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E6919-3779-44F6-97E4-B81BD5146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79</xdr:row>
      <xdr:rowOff>0</xdr:rowOff>
    </xdr:from>
    <xdr:to>
      <xdr:col>24</xdr:col>
      <xdr:colOff>409575</xdr:colOff>
      <xdr:row>107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87B73D-990B-4742-BC85-CBB642E7E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109</xdr:row>
      <xdr:rowOff>88900</xdr:rowOff>
    </xdr:from>
    <xdr:to>
      <xdr:col>12</xdr:col>
      <xdr:colOff>587375</xdr:colOff>
      <xdr:row>137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677FBD-237A-49CB-8780-0491A4643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110</xdr:row>
      <xdr:rowOff>0</xdr:rowOff>
    </xdr:from>
    <xdr:to>
      <xdr:col>24</xdr:col>
      <xdr:colOff>409575</xdr:colOff>
      <xdr:row>138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C6760F-8962-4093-BA97-66C98A36BB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508001</xdr:colOff>
      <xdr:row>21</xdr:row>
      <xdr:rowOff>9524</xdr:rowOff>
    </xdr:from>
    <xdr:to>
      <xdr:col>33</xdr:col>
      <xdr:colOff>495301</xdr:colOff>
      <xdr:row>37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2EF026-85AE-4870-BA5E-DFD30C9A7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190500</xdr:colOff>
      <xdr:row>2</xdr:row>
      <xdr:rowOff>82550</xdr:rowOff>
    </xdr:from>
    <xdr:to>
      <xdr:col>34</xdr:col>
      <xdr:colOff>82550</xdr:colOff>
      <xdr:row>14</xdr:row>
      <xdr:rowOff>63500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822BB9A-66DD-44DA-A1EE-CD67FDF1E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552451</xdr:colOff>
      <xdr:row>27</xdr:row>
      <xdr:rowOff>114301</xdr:rowOff>
    </xdr:from>
    <xdr:to>
      <xdr:col>11</xdr:col>
      <xdr:colOff>520700</xdr:colOff>
      <xdr:row>38</xdr:row>
      <xdr:rowOff>120650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137CDA-6793-4C0D-AE8E-FB4C110A2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7E1692-CD20-4F25-A773-77DF5A2479D7}" name="curve" displayName="curve" ref="B3:AG39" totalsRowShown="0" headerRowDxfId="55" dataDxfId="54" tableBorderDxfId="53">
  <autoFilter ref="B3:AG39" xr:uid="{C0EFB41A-E288-4CDD-9310-CD6DFC455EDD}"/>
  <sortState xmlns:xlrd2="http://schemas.microsoft.com/office/spreadsheetml/2017/richdata2" ref="B4:AD39">
    <sortCondition descending="1" ref="N3:N39"/>
  </sortState>
  <tableColumns count="32">
    <tableColumn id="1" xr3:uid="{80A59F0A-98E9-447F-87E8-6319D8873195}" name="ticker" dataDxfId="52"/>
    <tableColumn id="2" xr3:uid="{A4DAA373-122F-4416-8610-CBEE4374EB48}" name="short code" dataDxfId="51"/>
    <tableColumn id="3" xr3:uid="{8282AE33-D9FE-4BB2-961D-DF367E903D6D}" name="long code" dataDxfId="50"/>
    <tableColumn id="4" xr3:uid="{42E73CC7-D14B-4C02-BFA1-48D8F2ADCAB4}" name="short bond" dataDxfId="49">
      <calculatedColumnFormula array="1">_xll.BDP(curve[[#This Row],[short code]],"security_name")</calculatedColumnFormula>
    </tableColumn>
    <tableColumn id="5" xr3:uid="{886792A4-9060-4540-BC3C-F2862C6D3082}" name="long bond" dataDxfId="48">
      <calculatedColumnFormula array="1">_xll.BDP(curve[[#This Row],[long code]],"security_name")</calculatedColumnFormula>
    </tableColumn>
    <tableColumn id="6" xr3:uid="{9BEE4644-6CD5-4FAC-93ED-A30607D7A207}" name="short date" dataDxfId="47">
      <calculatedColumnFormula array="1">_xll.BDP(curve[[#This Row],[short code]],"nxt_call_dt")*1</calculatedColumnFormula>
    </tableColumn>
    <tableColumn id="7" xr3:uid="{034D469D-3482-4E3A-BC2C-9406676B390C}" name="long date" dataDxfId="46">
      <calculatedColumnFormula array="1">_xll.BDP(curve[[#This Row],[long code]],"nxt_call_dt")*1</calculatedColumnFormula>
    </tableColumn>
    <tableColumn id="8" xr3:uid="{79B3B0E3-7241-4259-8BA6-94FDE5A45183}" name="years" dataDxfId="45">
      <calculatedColumnFormula>(curve[[#This Row],[long date]]-curve[[#This Row],[short date]])/365</calculatedColumnFormula>
    </tableColumn>
    <tableColumn id="9" xr3:uid="{5FF3DE26-CB41-4C73-B26C-DC229DFBE7A5}" name="spread measure" dataDxfId="44"/>
    <tableColumn id="10" xr3:uid="{BE4FFBC6-ECE6-4146-91C8-2A300D6D9CDD}" name="short spread" dataDxfId="43">
      <calculatedColumnFormula array="1">_xll.BDP(curve[[#This Row],[short code]],curve[[#This Row],[spread measure]])</calculatedColumnFormula>
    </tableColumn>
    <tableColumn id="11" xr3:uid="{E5B8A48D-1EEC-4E6C-BCCA-814746F46FB8}" name="long spread" dataDxfId="42">
      <calculatedColumnFormula array="1">_xll.BDP(curve[[#This Row],[long code]],curve[[#This Row],[spread measure]])</calculatedColumnFormula>
    </tableColumn>
    <tableColumn id="12" xr3:uid="{8CA56BD7-7CBB-4685-8D6C-C9E367041902}" name="curve" dataDxfId="41">
      <calculatedColumnFormula>curve[[#This Row],[long spread]]-curve[[#This Row],[short spread]]</calculatedColumnFormula>
    </tableColumn>
    <tableColumn id="13" xr3:uid="{80F4ECB8-228E-4FE0-9F84-9E1F458CBE45}" name="curve per year" dataDxfId="40">
      <calculatedColumnFormula>curve[[#This Row],[curve]]/curve[[#This Row],[years]]</calculatedColumnFormula>
    </tableColumn>
    <tableColumn id="14" xr3:uid="{1D86CCEB-4165-41A1-9E14-5DC2731BEC13}" name="short rating" dataDxfId="39">
      <calculatedColumnFormula array="1">_xll.BDP(curve[[#This Row],[short code]],"bb_composite")</calculatedColumnFormula>
    </tableColumn>
    <tableColumn id="15" xr3:uid="{76E7085A-8E8A-4EE7-A18C-D786A304B24A}" name="long rating" dataDxfId="38">
      <calculatedColumnFormula array="1">_xll.BDP(curve[[#This Row],[long code]],"bb_composite")</calculatedColumnFormula>
    </tableColumn>
    <tableColumn id="16" xr3:uid="{EF47DAD2-C5D8-41A4-A858-9649FBC64BA1}" name="short crncy" dataDxfId="37">
      <calculatedColumnFormula array="1">_xll.BDP(curve[[#This Row],[short code]],"crncy")</calculatedColumnFormula>
    </tableColumn>
    <tableColumn id="17" xr3:uid="{24647F05-8CE1-4F98-8378-DD1F9EDAC754}" name="long crncy" dataDxfId="36">
      <calculatedColumnFormula array="1">_xll.BDP(curve[[#This Row],[long code]],"crncy")</calculatedColumnFormula>
    </tableColumn>
    <tableColumn id="18" xr3:uid="{63BC3D71-0AFC-4D73-9C66-98654C377525}" name="RH sector" dataDxfId="35">
      <calculatedColumnFormula>INDEX(lists!K:K,MATCH(curve[[#This Row],[ticker]],lists!J:J,0))</calculatedColumnFormula>
    </tableColumn>
    <tableColumn id="19" xr3:uid="{6A479CFF-1B7A-48C3-BB49-F78929AEB7EF}" name="hist spread measure" dataDxfId="34"/>
    <tableColumn id="20" xr3:uid="{843E756F-9277-4F6E-B61B-887B6DCD3E29}" name="short Spread (14d)" dataDxfId="33">
      <calculatedColumnFormula array="1">_xll.BDH(curve[[#This Row],[short code]],curve[[#This Row],[hist spread measure]],$V$2)</calculatedColumnFormula>
    </tableColumn>
    <tableColumn id="21" xr3:uid="{F04770BE-ADB4-479B-8B41-C89E73C04CBC}" name="long Spread (14d)" dataDxfId="32">
      <calculatedColumnFormula array="1">_xll.BDH(curve[[#This Row],[long code]],curve[[#This Row],[hist spread measure]],$V$2)</calculatedColumnFormula>
    </tableColumn>
    <tableColumn id="22" xr3:uid="{24DC2ED8-F8EE-48A9-BA14-EF71BE6532FA}" name="curve (14d)" dataDxfId="31">
      <calculatedColumnFormula>IFERROR(curve[[#This Row],[long Spread (14d)]]-curve[[#This Row],[short Spread (14d)]],"-")</calculatedColumnFormula>
    </tableColumn>
    <tableColumn id="23" xr3:uid="{D1E95AC9-125B-410A-927B-749A85004E09}" name="curve per year (14d)" dataDxfId="30">
      <calculatedColumnFormula>IFERROR(curve[[#This Row],[curve (14d)]]/curve[[#This Row],[years]],"-")</calculatedColumnFormula>
    </tableColumn>
    <tableColumn id="24" xr3:uid="{56FDFCF0-2692-4E8B-A3C8-2411A9DAA0B5}" name="curve change (14d)" dataDxfId="29">
      <calculatedColumnFormula>IFERROR(curve[[#This Row],[curve per year]]-curve[[#This Row],[curve per year (14d)]],"-")</calculatedColumnFormula>
    </tableColumn>
    <tableColumn id="25" xr3:uid="{82BF0A6A-043E-42BC-91D6-AE3617F7DD65}" name="short spread (30d)" dataDxfId="28">
      <calculatedColumnFormula array="1">_xll.BDH(curve[[#This Row],[short code]],curve[[#This Row],[hist spread measure]],$AA$2)</calculatedColumnFormula>
    </tableColumn>
    <tableColumn id="26" xr3:uid="{EC5CECAC-75E5-4977-AC29-C298FE9DBB94}" name="long spread (30d)" dataDxfId="27">
      <calculatedColumnFormula array="1">_xll.BDH(curve[[#This Row],[long code]],curve[[#This Row],[hist spread measure]],$AA$2)</calculatedColumnFormula>
    </tableColumn>
    <tableColumn id="27" xr3:uid="{7836DB5B-0C06-4840-AE1B-DAC114FF7BAF}" name="curve (30d)" dataDxfId="26">
      <calculatedColumnFormula>IFERROR(curve[[#This Row],[long spread (30d)]]-curve[[#This Row],[short spread (30d)]],"-")</calculatedColumnFormula>
    </tableColumn>
    <tableColumn id="28" xr3:uid="{0C68332C-F0C2-48C9-967E-6394259F9917}" name="curve per year (30d)" dataDxfId="25">
      <calculatedColumnFormula>IFERROR(curve[[#This Row],[curve (30d)]]/curve[[#This Row],[years]],"-")</calculatedColumnFormula>
    </tableColumn>
    <tableColumn id="29" xr3:uid="{91FE4676-2BFE-4B81-B898-D65912B5C1F3}" name="curve change (30d)" dataDxfId="24">
      <calculatedColumnFormula>IFERROR(curve[[#This Row],[curve per year]]-curve[[#This Row],[curve per year (30d)]],"-")</calculatedColumnFormula>
    </tableColumn>
    <tableColumn id="30" xr3:uid="{133AD750-E0D7-4951-8248-C0309B7E4388}" name="average 30d spread" dataDxfId="23">
      <calculatedColumnFormula array="1">_xll.BDP(curve[[#This Row],[short code]],"interval_avg","calc_interval=30d","market_data_override=sp210")</calculatedColumnFormula>
    </tableColumn>
    <tableColumn id="31" xr3:uid="{0197779F-E723-49A9-96E0-3CED4C8D6AAB}" name="average 90d spread" dataDxfId="22">
      <calculatedColumnFormula array="1">_xll.BDP(curve[[#This Row],[short code]],"interval_avg","calc_interval=90d","market_data_override=sp210")</calculatedColumnFormula>
    </tableColumn>
    <tableColumn id="32" xr3:uid="{2D3BD413-933E-4A2B-AB68-93602B872AFF}" name="st dev 30d spread" dataDxfId="21">
      <calculatedColumnFormula array="1">_xll.BDP(curve[[#This Row],[short code]],"interval_std_dev","calc_interval=30d","market_data_override=sp210")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92710A-7366-4486-884D-82B8C2EB219B}" name="bonds" displayName="bonds" ref="E1:U196" totalsRowShown="0" headerRowDxfId="20" dataDxfId="18" headerRowBorderDxfId="19" tableBorderDxfId="17">
  <autoFilter ref="E1:U196" xr:uid="{F247113D-FA53-43BB-9892-16854BCB52A6}"/>
  <tableColumns count="17">
    <tableColumn id="1" xr3:uid="{EE4060BA-C274-420C-B47A-1F7395400B16}" name="worksheet get" dataDxfId="16"/>
    <tableColumn id="2" xr3:uid="{9404DB10-D1C1-42AB-931E-480145E77C95}" name="ID_ISIN" dataDxfId="15">
      <calculatedColumnFormula array="1">_xll.BDP(bonds[[#This Row],[worksheet get]],bonds[[#Headers],[ID_ISIN]])</calculatedColumnFormula>
    </tableColumn>
    <tableColumn id="3" xr3:uid="{948A11F9-0E44-4C7E-A171-F00F6F4D0821}" name="security name" dataDxfId="14">
      <calculatedColumnFormula array="1">_xll.BDP(bonds[[#This Row],[worksheet get]],bonds[[#Headers],[security name]])</calculatedColumnFormula>
    </tableColumn>
    <tableColumn id="4" xr3:uid="{FF8F818A-0DE7-4C3E-956A-DDBC1A3C251E}" name="ticker" dataDxfId="13">
      <calculatedColumnFormula array="1">_xll.BDP(bonds[[#This Row],[worksheet get]],bonds[[#Headers],[ticker]])</calculatedColumnFormula>
    </tableColumn>
    <tableColumn id="5" xr3:uid="{C4F6E1E3-A173-48FC-90A6-54C1E639FCD9}" name="coupon" dataDxfId="12">
      <calculatedColumnFormula array="1">_xll.BDP(bonds[[#This Row],[worksheet get]],bonds[[#Headers],[coupon]])</calculatedColumnFormula>
    </tableColumn>
    <tableColumn id="6" xr3:uid="{9BDAE057-D326-47A3-86AC-488A5785D425}" name="nxt_call_dt" dataDxfId="11">
      <calculatedColumnFormula array="1">_xll.BDP(bonds[[#This Row],[worksheet get]],bonds[[#Headers],[nxt_call_dt]])*1</calculatedColumnFormula>
    </tableColumn>
    <tableColumn id="7" xr3:uid="{66700B7A-E0F1-4DED-B3A3-59E08CEADBCB}" name="mty_typ" dataDxfId="10">
      <calculatedColumnFormula array="1">_xll.BDP(bonds[[#This Row],[worksheet get]],bonds[[#Headers],[mty_typ]])</calculatedColumnFormula>
    </tableColumn>
    <tableColumn id="8" xr3:uid="{97FC8FDD-195C-4E33-99D2-BF7487A240CC}" name="crncy" dataDxfId="9">
      <calculatedColumnFormula array="1">_xll.BDP(bonds[[#This Row],[worksheet get]],bonds[[#Headers],[crncy]])</calculatedColumnFormula>
    </tableColumn>
    <tableColumn id="9" xr3:uid="{DC3600E4-186B-4A3D-8DE9-239A31E898E9}" name="amt_outstanding" dataDxfId="8">
      <calculatedColumnFormula array="1">_xll.BDP(bonds[[#This Row],[worksheet get]],bonds[[#Headers],[amt_outstanding]])</calculatedColumnFormula>
    </tableColumn>
    <tableColumn id="10" xr3:uid="{4DCD604D-EA65-422D-9DB1-5FCB26DB0124}" name="industry_sector" dataDxfId="7">
      <calculatedColumnFormula array="1">_xll.BDP(bonds[[#This Row],[worksheet get]],bonds[[#Headers],[industry_sector]])</calculatedColumnFormula>
    </tableColumn>
    <tableColumn id="11" xr3:uid="{1493F6D7-A807-48FC-83E4-11DF089DE3ED}" name="unique lookup" dataDxfId="6">
      <calculatedColumnFormula>bonds[[#This Row],[security name]]&amp;" nc-"&amp;RIGHT(YEAR(bonds[[#This Row],[nxt_call_dt]]),2)</calculatedColumnFormula>
    </tableColumn>
    <tableColumn id="12" xr3:uid="{F9E054EF-4145-435B-B512-EAAC76E5BA5E}" name="yas_ispread" dataDxfId="5">
      <calculatedColumnFormula array="1">_xll.BDP(bonds[[#This Row],[worksheet get]],bonds[[#Headers],[yas_ispread]])</calculatedColumnFormula>
    </tableColumn>
    <tableColumn id="13" xr3:uid="{EDAED528-0C12-46D1-AA0A-58C1EBAE008B}" name="blp_i_sprd_mid" dataDxfId="4">
      <calculatedColumnFormula array="1">_xll.BDP(bonds[[#This Row],[worksheet get]],bonds[[#Headers],[blp_i_sprd_mid]])</calculatedColumnFormula>
    </tableColumn>
    <tableColumn id="14" xr3:uid="{D558EEE4-F455-418F-9D7B-76E73D96E19C}" name="rtg_moody" dataDxfId="3">
      <calculatedColumnFormula array="1">_xll.BDP(bonds[[#This Row],[worksheet get]],bonds[[#Headers],[rtg_moody]])</calculatedColumnFormula>
    </tableColumn>
    <tableColumn id="15" xr3:uid="{7D2F186C-EDB3-42C2-99E5-B249097325B7}" name="rtg_sp" dataDxfId="2">
      <calculatedColumnFormula array="1">_xll.BDP(bonds[[#This Row],[worksheet get]],bonds[[#Headers],[rtg_sp]])</calculatedColumnFormula>
    </tableColumn>
    <tableColumn id="16" xr3:uid="{9F2B5A3E-85D7-4C6E-B0D2-B6AA61047DD2}" name="bb_composite" dataDxfId="1">
      <calculatedColumnFormula array="1">_xll.BDP(bonds[[#This Row],[worksheet get]],bonds[[#Headers],[bb_composite]])</calculatedColumnFormula>
    </tableColumn>
    <tableColumn id="21" xr3:uid="{78024A4F-8E89-4836-920B-58739F48983D}" name="green_bond_loan_indicator" dataDxfId="0">
      <calculatedColumnFormula array="1">_xll.BDP(bonds[[#This Row],[worksheet get]],bonds[[#Headers],[green_bond_loan_indicator]])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7AC27-8777-45BA-A091-E6305CF3E38F}">
  <dimension ref="C2:TZ64"/>
  <sheetViews>
    <sheetView tabSelected="1" topLeftCell="A22" workbookViewId="0">
      <selection activeCell="F60" sqref="F60"/>
    </sheetView>
  </sheetViews>
  <sheetFormatPr defaultRowHeight="10.5" x14ac:dyDescent="0.25"/>
  <cols>
    <col min="1" max="2" width="8.7265625" style="44"/>
    <col min="3" max="3" width="22" style="44" bestFit="1" customWidth="1"/>
    <col min="4" max="4" width="2.54296875" style="44" customWidth="1"/>
    <col min="5" max="5" width="9.26953125" style="44" bestFit="1" customWidth="1"/>
    <col min="6" max="6" width="10.54296875" style="44" bestFit="1" customWidth="1"/>
    <col min="7" max="14" width="9.54296875" style="44" bestFit="1" customWidth="1"/>
    <col min="15" max="16384" width="8.7265625" style="44"/>
  </cols>
  <sheetData>
    <row r="2" spans="3:546" x14ac:dyDescent="0.25"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  <c r="EK2" s="45"/>
      <c r="EL2" s="45"/>
      <c r="EM2" s="45"/>
      <c r="EN2" s="45"/>
      <c r="EO2" s="45"/>
      <c r="EP2" s="45"/>
      <c r="EQ2" s="45"/>
      <c r="ER2" s="45"/>
      <c r="ES2" s="45"/>
      <c r="ET2" s="45"/>
      <c r="EU2" s="45"/>
      <c r="EV2" s="45"/>
      <c r="EW2" s="45"/>
      <c r="EX2" s="45"/>
      <c r="EY2" s="45"/>
      <c r="EZ2" s="45"/>
      <c r="FA2" s="45"/>
      <c r="FB2" s="45"/>
      <c r="FC2" s="45"/>
      <c r="FD2" s="45"/>
      <c r="FE2" s="45"/>
      <c r="FF2" s="45"/>
      <c r="FG2" s="45"/>
      <c r="FH2" s="45"/>
      <c r="FI2" s="45"/>
      <c r="FJ2" s="45"/>
      <c r="FK2" s="45"/>
      <c r="FL2" s="45"/>
      <c r="FM2" s="45"/>
      <c r="FN2" s="45"/>
      <c r="FO2" s="45"/>
      <c r="FP2" s="45"/>
      <c r="FQ2" s="45"/>
      <c r="FR2" s="45"/>
      <c r="FS2" s="45"/>
      <c r="FT2" s="45"/>
      <c r="FU2" s="45"/>
      <c r="FV2" s="45"/>
      <c r="FW2" s="45"/>
      <c r="FX2" s="45"/>
      <c r="FY2" s="45"/>
      <c r="FZ2" s="45"/>
      <c r="GA2" s="45"/>
      <c r="GB2" s="45"/>
      <c r="GC2" s="45"/>
      <c r="GD2" s="45"/>
      <c r="GE2" s="45"/>
      <c r="GF2" s="45"/>
      <c r="GG2" s="45"/>
      <c r="GH2" s="45"/>
      <c r="GI2" s="45"/>
      <c r="GJ2" s="45"/>
      <c r="GK2" s="45"/>
      <c r="GL2" s="45"/>
      <c r="GM2" s="45"/>
      <c r="GN2" s="45"/>
      <c r="GO2" s="45"/>
      <c r="GP2" s="45"/>
      <c r="GQ2" s="45"/>
      <c r="GR2" s="45"/>
      <c r="GS2" s="45"/>
      <c r="GT2" s="45"/>
      <c r="GU2" s="45"/>
      <c r="GV2" s="45"/>
      <c r="GW2" s="45"/>
      <c r="GX2" s="45"/>
      <c r="GY2" s="45"/>
      <c r="GZ2" s="45"/>
      <c r="HA2" s="45"/>
      <c r="HB2" s="45"/>
      <c r="HC2" s="45"/>
      <c r="HD2" s="45"/>
      <c r="HE2" s="45"/>
      <c r="HF2" s="45"/>
      <c r="HG2" s="45"/>
      <c r="HH2" s="45"/>
      <c r="HI2" s="45"/>
      <c r="HJ2" s="45"/>
      <c r="HK2" s="45"/>
      <c r="HL2" s="45"/>
      <c r="HM2" s="45"/>
      <c r="HN2" s="45"/>
      <c r="HO2" s="45"/>
      <c r="HP2" s="45"/>
      <c r="HQ2" s="45"/>
      <c r="HR2" s="45"/>
      <c r="HS2" s="45"/>
      <c r="HT2" s="45"/>
      <c r="HU2" s="45"/>
      <c r="HV2" s="45"/>
      <c r="HW2" s="45"/>
      <c r="HX2" s="45"/>
      <c r="HY2" s="45"/>
      <c r="HZ2" s="45"/>
      <c r="IA2" s="45"/>
      <c r="IB2" s="45"/>
      <c r="IC2" s="45"/>
      <c r="ID2" s="45"/>
      <c r="IE2" s="45"/>
      <c r="IF2" s="45"/>
      <c r="IG2" s="45"/>
      <c r="IH2" s="45"/>
      <c r="II2" s="45"/>
      <c r="IJ2" s="45"/>
      <c r="IK2" s="45"/>
      <c r="IL2" s="45"/>
      <c r="IM2" s="45"/>
      <c r="IN2" s="45"/>
      <c r="IO2" s="45"/>
      <c r="IP2" s="45"/>
      <c r="IQ2" s="45"/>
      <c r="IR2" s="45"/>
      <c r="IS2" s="45"/>
      <c r="IT2" s="45"/>
      <c r="IU2" s="45"/>
      <c r="IV2" s="45"/>
      <c r="IW2" s="45"/>
      <c r="IX2" s="45"/>
      <c r="IY2" s="45"/>
      <c r="IZ2" s="45"/>
      <c r="JA2" s="45"/>
      <c r="JB2" s="45"/>
      <c r="JC2" s="45"/>
      <c r="JD2" s="45"/>
      <c r="JE2" s="45"/>
      <c r="JF2" s="45"/>
      <c r="JG2" s="45"/>
      <c r="JH2" s="45"/>
      <c r="JI2" s="45"/>
      <c r="JJ2" s="45"/>
      <c r="JK2" s="45"/>
      <c r="JL2" s="45"/>
      <c r="JM2" s="45"/>
      <c r="JN2" s="45"/>
      <c r="JO2" s="45"/>
      <c r="JP2" s="45"/>
      <c r="JQ2" s="45"/>
      <c r="JR2" s="45"/>
      <c r="JS2" s="45"/>
      <c r="JT2" s="45"/>
      <c r="JU2" s="45"/>
      <c r="JV2" s="45"/>
      <c r="JW2" s="45"/>
      <c r="JX2" s="45"/>
      <c r="JY2" s="45"/>
      <c r="JZ2" s="45"/>
      <c r="KA2" s="45"/>
      <c r="KB2" s="45"/>
      <c r="KC2" s="45"/>
      <c r="KD2" s="45"/>
      <c r="KE2" s="45"/>
      <c r="KF2" s="45"/>
      <c r="KG2" s="45"/>
      <c r="KH2" s="45"/>
      <c r="KI2" s="45"/>
      <c r="KJ2" s="45"/>
      <c r="KK2" s="45"/>
      <c r="KL2" s="45"/>
      <c r="KM2" s="45"/>
      <c r="KN2" s="45"/>
      <c r="KO2" s="45"/>
      <c r="KP2" s="45"/>
      <c r="KQ2" s="45"/>
      <c r="KR2" s="45"/>
      <c r="KS2" s="45"/>
      <c r="KT2" s="45"/>
      <c r="KU2" s="45"/>
      <c r="KV2" s="45"/>
      <c r="KW2" s="45"/>
      <c r="KX2" s="45"/>
      <c r="KY2" s="45"/>
      <c r="KZ2" s="45"/>
      <c r="LA2" s="45"/>
      <c r="LB2" s="45"/>
      <c r="LC2" s="45"/>
      <c r="LD2" s="45"/>
      <c r="LE2" s="45"/>
      <c r="LF2" s="45"/>
      <c r="LG2" s="45"/>
      <c r="LH2" s="45"/>
      <c r="LI2" s="45"/>
      <c r="LJ2" s="45"/>
      <c r="LK2" s="45"/>
      <c r="LL2" s="45"/>
      <c r="LM2" s="45"/>
      <c r="LN2" s="45"/>
      <c r="LO2" s="45"/>
      <c r="LP2" s="45"/>
      <c r="LQ2" s="45"/>
      <c r="LR2" s="45"/>
      <c r="LS2" s="45"/>
      <c r="LT2" s="45"/>
      <c r="LU2" s="45"/>
      <c r="LV2" s="45"/>
      <c r="LW2" s="45"/>
      <c r="LX2" s="45"/>
      <c r="LY2" s="45"/>
      <c r="LZ2" s="45"/>
      <c r="MA2" s="45"/>
      <c r="MB2" s="45"/>
      <c r="MC2" s="45"/>
      <c r="MD2" s="45"/>
      <c r="ME2" s="45"/>
      <c r="MF2" s="45"/>
      <c r="MG2" s="45"/>
      <c r="MH2" s="45"/>
      <c r="MI2" s="45"/>
      <c r="MJ2" s="45"/>
      <c r="MK2" s="45"/>
      <c r="ML2" s="45"/>
      <c r="MM2" s="45"/>
      <c r="MN2" s="45"/>
      <c r="MO2" s="45"/>
      <c r="MP2" s="45"/>
      <c r="MQ2" s="45"/>
      <c r="MR2" s="45"/>
      <c r="MS2" s="45"/>
      <c r="MT2" s="45"/>
      <c r="MU2" s="45"/>
      <c r="MV2" s="45"/>
      <c r="MW2" s="45"/>
      <c r="MX2" s="45"/>
      <c r="MY2" s="45"/>
      <c r="MZ2" s="45"/>
      <c r="NA2" s="45"/>
      <c r="NB2" s="45"/>
      <c r="NC2" s="45"/>
      <c r="ND2" s="45"/>
      <c r="NE2" s="45"/>
      <c r="NF2" s="45"/>
      <c r="NG2" s="45"/>
      <c r="NH2" s="45"/>
      <c r="NI2" s="45"/>
      <c r="NJ2" s="45"/>
      <c r="NK2" s="45"/>
      <c r="NL2" s="45"/>
      <c r="NM2" s="45"/>
      <c r="NN2" s="45"/>
      <c r="NO2" s="45"/>
      <c r="NP2" s="45"/>
      <c r="NQ2" s="45"/>
      <c r="NR2" s="45"/>
      <c r="NS2" s="45"/>
      <c r="NT2" s="45"/>
      <c r="NU2" s="45"/>
      <c r="NV2" s="45"/>
      <c r="NW2" s="45"/>
      <c r="NX2" s="45"/>
      <c r="NY2" s="45"/>
      <c r="NZ2" s="45"/>
      <c r="OA2" s="45"/>
      <c r="OB2" s="45"/>
      <c r="OC2" s="45"/>
      <c r="OD2" s="45"/>
      <c r="OE2" s="45"/>
      <c r="OF2" s="45"/>
      <c r="OG2" s="45"/>
      <c r="OH2" s="45"/>
      <c r="OI2" s="45"/>
      <c r="OJ2" s="45"/>
      <c r="OK2" s="45"/>
      <c r="OL2" s="45"/>
      <c r="OM2" s="45"/>
      <c r="ON2" s="45"/>
      <c r="OO2" s="45"/>
      <c r="OP2" s="45"/>
      <c r="OQ2" s="45"/>
      <c r="OR2" s="45"/>
      <c r="OS2" s="45"/>
      <c r="OT2" s="45"/>
      <c r="OU2" s="45"/>
      <c r="OV2" s="45"/>
      <c r="OW2" s="45"/>
      <c r="OX2" s="45"/>
      <c r="OY2" s="45"/>
      <c r="OZ2" s="45"/>
      <c r="PA2" s="45"/>
      <c r="PB2" s="45"/>
      <c r="PC2" s="45"/>
      <c r="PD2" s="45"/>
      <c r="PE2" s="45"/>
      <c r="PF2" s="45"/>
      <c r="PG2" s="45"/>
      <c r="PH2" s="45"/>
      <c r="PI2" s="45"/>
      <c r="PJ2" s="45"/>
      <c r="PK2" s="45"/>
      <c r="PL2" s="45"/>
      <c r="PM2" s="45"/>
      <c r="PN2" s="45"/>
      <c r="PO2" s="45"/>
      <c r="PP2" s="45"/>
      <c r="PQ2" s="45"/>
      <c r="PR2" s="45"/>
      <c r="PS2" s="45"/>
      <c r="PT2" s="45"/>
      <c r="PU2" s="45"/>
      <c r="PV2" s="45"/>
      <c r="PW2" s="45"/>
      <c r="PX2" s="45"/>
      <c r="PY2" s="45"/>
      <c r="PZ2" s="45"/>
      <c r="QA2" s="45"/>
      <c r="QB2" s="45"/>
      <c r="QC2" s="45"/>
      <c r="QD2" s="45"/>
      <c r="QE2" s="45"/>
      <c r="QF2" s="45"/>
      <c r="QG2" s="45"/>
      <c r="QH2" s="45"/>
      <c r="QI2" s="45"/>
      <c r="QJ2" s="45"/>
      <c r="QK2" s="45"/>
      <c r="QL2" s="45"/>
      <c r="QM2" s="45"/>
      <c r="QN2" s="45"/>
      <c r="QO2" s="45"/>
      <c r="QP2" s="45"/>
      <c r="QQ2" s="45"/>
      <c r="QR2" s="45"/>
      <c r="QS2" s="45"/>
      <c r="QT2" s="45"/>
      <c r="QU2" s="45"/>
      <c r="QV2" s="45"/>
      <c r="QW2" s="45"/>
      <c r="QX2" s="45"/>
      <c r="QY2" s="45"/>
      <c r="QZ2" s="45"/>
      <c r="RA2" s="45"/>
      <c r="RB2" s="45"/>
      <c r="RC2" s="45"/>
      <c r="RD2" s="45"/>
      <c r="RE2" s="45"/>
      <c r="RF2" s="45"/>
      <c r="RG2" s="45"/>
      <c r="RH2" s="45"/>
      <c r="RI2" s="45"/>
      <c r="RJ2" s="45"/>
      <c r="RK2" s="45"/>
      <c r="RL2" s="45"/>
      <c r="RM2" s="45"/>
      <c r="RN2" s="45"/>
      <c r="RO2" s="45"/>
      <c r="RP2" s="45"/>
      <c r="RQ2" s="45"/>
      <c r="RR2" s="45"/>
      <c r="RS2" s="45"/>
      <c r="RT2" s="45"/>
      <c r="RU2" s="45"/>
      <c r="RV2" s="45"/>
      <c r="RW2" s="45"/>
      <c r="RX2" s="45"/>
      <c r="RY2" s="45"/>
      <c r="RZ2" s="45"/>
      <c r="SA2" s="45"/>
      <c r="SB2" s="45"/>
      <c r="SC2" s="45"/>
      <c r="SD2" s="45"/>
      <c r="SE2" s="45"/>
      <c r="SF2" s="45"/>
      <c r="SG2" s="45"/>
      <c r="SH2" s="45"/>
      <c r="SI2" s="45"/>
      <c r="SJ2" s="45"/>
      <c r="SK2" s="45"/>
      <c r="SL2" s="45"/>
      <c r="SM2" s="45"/>
      <c r="SN2" s="45"/>
      <c r="SO2" s="45"/>
      <c r="SP2" s="45"/>
      <c r="SQ2" s="46"/>
    </row>
    <row r="3" spans="3:546" x14ac:dyDescent="0.25">
      <c r="D3" s="44" t="s">
        <v>496</v>
      </c>
      <c r="E3" s="44" t="s">
        <v>147</v>
      </c>
      <c r="F3" s="45">
        <f ca="1">bHist!D1</f>
        <v>44018</v>
      </c>
      <c r="G3" s="45">
        <f>bHist!E1</f>
        <v>44015</v>
      </c>
      <c r="H3" s="45">
        <f>bHist!F1</f>
        <v>44014</v>
      </c>
      <c r="I3" s="45">
        <f>bHist!G1</f>
        <v>44013</v>
      </c>
      <c r="J3" s="45">
        <f>bHist!H1</f>
        <v>44012</v>
      </c>
      <c r="K3" s="45">
        <f>bHist!I1</f>
        <v>44011</v>
      </c>
      <c r="L3" s="45">
        <f>bHist!J1</f>
        <v>44008</v>
      </c>
      <c r="M3" s="45">
        <f>bHist!K1</f>
        <v>44007</v>
      </c>
      <c r="N3" s="45">
        <f>bHist!L1</f>
        <v>44006</v>
      </c>
      <c r="O3" s="45">
        <f>bHist!M1</f>
        <v>44005</v>
      </c>
      <c r="P3" s="45">
        <f>bHist!N1</f>
        <v>44004</v>
      </c>
      <c r="Q3" s="45">
        <f>bHist!O1</f>
        <v>44001</v>
      </c>
      <c r="R3" s="45">
        <f>bHist!P1</f>
        <v>44000</v>
      </c>
      <c r="S3" s="45">
        <f>bHist!Q1</f>
        <v>43999</v>
      </c>
      <c r="T3" s="45">
        <f>bHist!R1</f>
        <v>43998</v>
      </c>
      <c r="U3" s="45">
        <f>bHist!S1</f>
        <v>43997</v>
      </c>
      <c r="V3" s="45">
        <f>bHist!T1</f>
        <v>43994</v>
      </c>
      <c r="W3" s="45">
        <f>bHist!U1</f>
        <v>43993</v>
      </c>
      <c r="X3" s="45">
        <f>bHist!V1</f>
        <v>43992</v>
      </c>
      <c r="Y3" s="45">
        <f>bHist!W1</f>
        <v>43991</v>
      </c>
      <c r="Z3" s="45">
        <f>bHist!X1</f>
        <v>43990</v>
      </c>
      <c r="AA3" s="45">
        <f>bHist!Y1</f>
        <v>43987</v>
      </c>
      <c r="AB3" s="45">
        <f>bHist!Z1</f>
        <v>43986</v>
      </c>
      <c r="AC3" s="45">
        <f>bHist!AA1</f>
        <v>43985</v>
      </c>
      <c r="AD3" s="45">
        <f>bHist!AB1</f>
        <v>43984</v>
      </c>
      <c r="AE3" s="45">
        <f>bHist!AC1</f>
        <v>43983</v>
      </c>
      <c r="AF3" s="45">
        <f>bHist!AD1</f>
        <v>43980</v>
      </c>
      <c r="AG3" s="45">
        <f>bHist!AE1</f>
        <v>43979</v>
      </c>
      <c r="AH3" s="45">
        <f>bHist!AF1</f>
        <v>43978</v>
      </c>
      <c r="AI3" s="45">
        <f>bHist!AG1</f>
        <v>43977</v>
      </c>
      <c r="AJ3" s="45">
        <f>bHist!AH1</f>
        <v>43973</v>
      </c>
      <c r="AK3" s="45">
        <f>bHist!AI1</f>
        <v>43972</v>
      </c>
      <c r="AL3" s="45">
        <f>bHist!AJ1</f>
        <v>43971</v>
      </c>
      <c r="AM3" s="45">
        <f>bHist!AK1</f>
        <v>43970</v>
      </c>
      <c r="AN3" s="45">
        <f>bHist!AL1</f>
        <v>43969</v>
      </c>
      <c r="AO3" s="45">
        <f>bHist!AM1</f>
        <v>43966</v>
      </c>
      <c r="AP3" s="45">
        <f>bHist!AN1</f>
        <v>43965</v>
      </c>
      <c r="AQ3" s="45">
        <f>bHist!AO1</f>
        <v>43964</v>
      </c>
      <c r="AR3" s="45">
        <f>bHist!AP1</f>
        <v>43963</v>
      </c>
      <c r="AS3" s="45">
        <f>bHist!AQ1</f>
        <v>43962</v>
      </c>
      <c r="AT3" s="45">
        <f>bHist!AR1</f>
        <v>43958</v>
      </c>
      <c r="AU3" s="45">
        <f>bHist!AS1</f>
        <v>43957</v>
      </c>
      <c r="AV3" s="45">
        <f>bHist!AT1</f>
        <v>43956</v>
      </c>
      <c r="AW3" s="45">
        <f>bHist!AU1</f>
        <v>43955</v>
      </c>
      <c r="AX3" s="45">
        <f>bHist!AV1</f>
        <v>43952</v>
      </c>
      <c r="AY3" s="45">
        <f>bHist!AW1</f>
        <v>43951</v>
      </c>
      <c r="AZ3" s="45">
        <f>bHist!AX1</f>
        <v>43950</v>
      </c>
      <c r="BA3" s="45">
        <f>bHist!AY1</f>
        <v>43949</v>
      </c>
      <c r="BB3" s="45">
        <f>bHist!AZ1</f>
        <v>43948</v>
      </c>
      <c r="BC3" s="45">
        <f>bHist!BA1</f>
        <v>43945</v>
      </c>
      <c r="BD3" s="45">
        <f>bHist!BB1</f>
        <v>43944</v>
      </c>
      <c r="BE3" s="45">
        <f>bHist!BC1</f>
        <v>43943</v>
      </c>
      <c r="BF3" s="45">
        <f>bHist!BD1</f>
        <v>43942</v>
      </c>
      <c r="BG3" s="45">
        <f>bHist!BE1</f>
        <v>43941</v>
      </c>
      <c r="BH3" s="45">
        <f>bHist!BF1</f>
        <v>43938</v>
      </c>
      <c r="BI3" s="45">
        <f>bHist!BG1</f>
        <v>43937</v>
      </c>
      <c r="BJ3" s="45">
        <f>bHist!BH1</f>
        <v>43936</v>
      </c>
      <c r="BK3" s="45">
        <f>bHist!BI1</f>
        <v>43935</v>
      </c>
      <c r="BL3" s="45">
        <f>bHist!BJ1</f>
        <v>43930</v>
      </c>
      <c r="BM3" s="45">
        <f>bHist!BK1</f>
        <v>43929</v>
      </c>
      <c r="BN3" s="45">
        <f>bHist!BL1</f>
        <v>43928</v>
      </c>
      <c r="BO3" s="45">
        <f>bHist!BM1</f>
        <v>43927</v>
      </c>
      <c r="BP3" s="45">
        <f>bHist!BN1</f>
        <v>43924</v>
      </c>
      <c r="BQ3" s="45">
        <f>bHist!BO1</f>
        <v>43923</v>
      </c>
      <c r="BR3" s="45">
        <f>bHist!BP1</f>
        <v>43922</v>
      </c>
      <c r="BS3" s="45">
        <f>bHist!BQ1</f>
        <v>43921</v>
      </c>
      <c r="BT3" s="45">
        <f>bHist!BR1</f>
        <v>43920</v>
      </c>
      <c r="BU3" s="45">
        <f>bHist!BS1</f>
        <v>43917</v>
      </c>
      <c r="BV3" s="45">
        <f>bHist!BT1</f>
        <v>43916</v>
      </c>
      <c r="BW3" s="45">
        <f>bHist!BU1</f>
        <v>43915</v>
      </c>
      <c r="BX3" s="45">
        <f>bHist!BV1</f>
        <v>43914</v>
      </c>
      <c r="BY3" s="45">
        <f>bHist!BW1</f>
        <v>43913</v>
      </c>
      <c r="BZ3" s="45">
        <f>bHist!BX1</f>
        <v>43910</v>
      </c>
      <c r="CA3" s="45">
        <f>bHist!BY1</f>
        <v>43909</v>
      </c>
      <c r="CB3" s="45">
        <f>bHist!BZ1</f>
        <v>43908</v>
      </c>
      <c r="CC3" s="45">
        <f>bHist!CA1</f>
        <v>43907</v>
      </c>
      <c r="CD3" s="45">
        <f>bHist!CB1</f>
        <v>43906</v>
      </c>
      <c r="CE3" s="45">
        <f>bHist!CC1</f>
        <v>43903</v>
      </c>
      <c r="CF3" s="45">
        <f>bHist!CD1</f>
        <v>43902</v>
      </c>
      <c r="CG3" s="45">
        <f>bHist!CE1</f>
        <v>43901</v>
      </c>
      <c r="CH3" s="45">
        <f>bHist!CF1</f>
        <v>43900</v>
      </c>
      <c r="CI3" s="45">
        <f>bHist!CG1</f>
        <v>43899</v>
      </c>
      <c r="CJ3" s="45">
        <f>bHist!CH1</f>
        <v>43896</v>
      </c>
      <c r="CK3" s="45">
        <f>bHist!CI1</f>
        <v>43895</v>
      </c>
      <c r="CL3" s="45">
        <f>bHist!CJ1</f>
        <v>43894</v>
      </c>
      <c r="CM3" s="45">
        <f>bHist!CK1</f>
        <v>43893</v>
      </c>
      <c r="CN3" s="45">
        <f>bHist!CL1</f>
        <v>43892</v>
      </c>
      <c r="CO3" s="45">
        <f>bHist!CM1</f>
        <v>43889</v>
      </c>
      <c r="CP3" s="45">
        <f>bHist!CN1</f>
        <v>43888</v>
      </c>
      <c r="CQ3" s="45">
        <f>bHist!CO1</f>
        <v>43887</v>
      </c>
      <c r="CR3" s="45">
        <f>bHist!CP1</f>
        <v>43886</v>
      </c>
      <c r="CS3" s="45">
        <f>bHist!CQ1</f>
        <v>43885</v>
      </c>
      <c r="CT3" s="45">
        <f>bHist!CR1</f>
        <v>43882</v>
      </c>
      <c r="CU3" s="45">
        <f>bHist!CS1</f>
        <v>43881</v>
      </c>
      <c r="CV3" s="45">
        <f>bHist!CT1</f>
        <v>43880</v>
      </c>
      <c r="CW3" s="45">
        <f>bHist!CU1</f>
        <v>43879</v>
      </c>
      <c r="CX3" s="45">
        <f>bHist!CV1</f>
        <v>43878</v>
      </c>
      <c r="CY3" s="45">
        <f>bHist!CW1</f>
        <v>43875</v>
      </c>
      <c r="CZ3" s="45">
        <f>bHist!CX1</f>
        <v>43874</v>
      </c>
      <c r="DA3" s="45">
        <f>bHist!CY1</f>
        <v>43873</v>
      </c>
      <c r="DB3" s="45">
        <f>bHist!CZ1</f>
        <v>43872</v>
      </c>
      <c r="DC3" s="45">
        <f>bHist!DA1</f>
        <v>43871</v>
      </c>
      <c r="DD3" s="45">
        <f>bHist!DB1</f>
        <v>43868</v>
      </c>
      <c r="DE3" s="45">
        <f>bHist!DC1</f>
        <v>43867</v>
      </c>
      <c r="DF3" s="45">
        <f>bHist!DD1</f>
        <v>43866</v>
      </c>
      <c r="DG3" s="45">
        <f>bHist!DE1</f>
        <v>43865</v>
      </c>
      <c r="DH3" s="45">
        <f>bHist!DF1</f>
        <v>43864</v>
      </c>
      <c r="DI3" s="45">
        <f>bHist!DG1</f>
        <v>43861</v>
      </c>
      <c r="DJ3" s="45">
        <f>bHist!DH1</f>
        <v>43860</v>
      </c>
      <c r="DK3" s="45">
        <f>bHist!DI1</f>
        <v>43859</v>
      </c>
      <c r="DL3" s="45">
        <f>bHist!DJ1</f>
        <v>43858</v>
      </c>
      <c r="DM3" s="45">
        <f>bHist!DK1</f>
        <v>43857</v>
      </c>
      <c r="DN3" s="45">
        <f>bHist!DL1</f>
        <v>43854</v>
      </c>
      <c r="DO3" s="45">
        <f>bHist!DM1</f>
        <v>43853</v>
      </c>
      <c r="DP3" s="45">
        <f>bHist!DN1</f>
        <v>43852</v>
      </c>
      <c r="DQ3" s="45">
        <f>bHist!DO1</f>
        <v>43851</v>
      </c>
      <c r="DR3" s="45">
        <f>bHist!DP1</f>
        <v>43850</v>
      </c>
      <c r="DS3" s="45">
        <f>bHist!DQ1</f>
        <v>43847</v>
      </c>
      <c r="DT3" s="45">
        <f>bHist!DR1</f>
        <v>43846</v>
      </c>
      <c r="DU3" s="45">
        <f>bHist!DS1</f>
        <v>43845</v>
      </c>
      <c r="DV3" s="45">
        <f>bHist!DT1</f>
        <v>43844</v>
      </c>
      <c r="DW3" s="45">
        <f>bHist!DU1</f>
        <v>43843</v>
      </c>
      <c r="DX3" s="45">
        <f>bHist!DV1</f>
        <v>43840</v>
      </c>
      <c r="DY3" s="45">
        <f>bHist!DW1</f>
        <v>43839</v>
      </c>
      <c r="DZ3" s="45">
        <f>bHist!DX1</f>
        <v>43838</v>
      </c>
      <c r="EA3" s="45">
        <f>bHist!DY1</f>
        <v>43837</v>
      </c>
      <c r="EB3" s="45">
        <f>bHist!DZ1</f>
        <v>43836</v>
      </c>
      <c r="EC3" s="45">
        <f>bHist!EA1</f>
        <v>43833</v>
      </c>
      <c r="ED3" s="45">
        <f>bHist!EB1</f>
        <v>43832</v>
      </c>
      <c r="EE3" s="45">
        <f>bHist!EC1</f>
        <v>43830</v>
      </c>
      <c r="EF3" s="45">
        <f>bHist!ED1</f>
        <v>43829</v>
      </c>
      <c r="EG3" s="45">
        <f>bHist!EE1</f>
        <v>43826</v>
      </c>
      <c r="EH3" s="45">
        <f>bHist!EF1</f>
        <v>43823</v>
      </c>
      <c r="EI3" s="45">
        <f>bHist!EG1</f>
        <v>43822</v>
      </c>
      <c r="EJ3" s="45">
        <f>bHist!EH1</f>
        <v>43819</v>
      </c>
      <c r="EK3" s="45">
        <f>bHist!EI1</f>
        <v>43818</v>
      </c>
      <c r="EL3" s="45">
        <f>bHist!EJ1</f>
        <v>43817</v>
      </c>
      <c r="EM3" s="45">
        <f>bHist!EK1</f>
        <v>43816</v>
      </c>
      <c r="EN3" s="45">
        <f>bHist!EL1</f>
        <v>43815</v>
      </c>
      <c r="EO3" s="45">
        <f>bHist!EM1</f>
        <v>43812</v>
      </c>
      <c r="EP3" s="45">
        <f>bHist!EN1</f>
        <v>43811</v>
      </c>
      <c r="EQ3" s="45">
        <f>bHist!EO1</f>
        <v>43810</v>
      </c>
      <c r="ER3" s="45">
        <f>bHist!EP1</f>
        <v>43809</v>
      </c>
      <c r="ES3" s="45">
        <f>bHist!EQ1</f>
        <v>43808</v>
      </c>
      <c r="ET3" s="45">
        <f>bHist!ER1</f>
        <v>43805</v>
      </c>
      <c r="EU3" s="45">
        <f>bHist!ES1</f>
        <v>43804</v>
      </c>
      <c r="EV3" s="45">
        <f>bHist!ET1</f>
        <v>43803</v>
      </c>
      <c r="EW3" s="45">
        <f>bHist!EU1</f>
        <v>43802</v>
      </c>
      <c r="EX3" s="45">
        <f>bHist!EV1</f>
        <v>43801</v>
      </c>
      <c r="EY3" s="45">
        <f>bHist!EW1</f>
        <v>43798</v>
      </c>
      <c r="EZ3" s="45">
        <f>bHist!EX1</f>
        <v>43797</v>
      </c>
      <c r="FA3" s="45">
        <f>bHist!EY1</f>
        <v>43796</v>
      </c>
      <c r="FB3" s="45">
        <f>bHist!EZ1</f>
        <v>43795</v>
      </c>
      <c r="FC3" s="45">
        <f>bHist!FA1</f>
        <v>43794</v>
      </c>
      <c r="FD3" s="45">
        <f>bHist!FB1</f>
        <v>43791</v>
      </c>
      <c r="FE3" s="45">
        <f>bHist!FC1</f>
        <v>43790</v>
      </c>
      <c r="FF3" s="45">
        <f>bHist!FD1</f>
        <v>43789</v>
      </c>
      <c r="FG3" s="45">
        <f>bHist!FE1</f>
        <v>43788</v>
      </c>
      <c r="FH3" s="45">
        <f>bHist!FF1</f>
        <v>43787</v>
      </c>
      <c r="FI3" s="45">
        <f>bHist!FG1</f>
        <v>43784</v>
      </c>
      <c r="FJ3" s="45">
        <f>bHist!FH1</f>
        <v>43783</v>
      </c>
      <c r="FK3" s="45">
        <f>bHist!FI1</f>
        <v>43782</v>
      </c>
      <c r="FL3" s="45">
        <f>bHist!FJ1</f>
        <v>43781</v>
      </c>
      <c r="FM3" s="45">
        <f>bHist!FK1</f>
        <v>43780</v>
      </c>
      <c r="FN3" s="45">
        <f>bHist!FL1</f>
        <v>43777</v>
      </c>
      <c r="FO3" s="45">
        <f>bHist!FM1</f>
        <v>43776</v>
      </c>
      <c r="FP3" s="45">
        <f>bHist!FN1</f>
        <v>43775</v>
      </c>
      <c r="FQ3" s="45">
        <f>bHist!FO1</f>
        <v>43774</v>
      </c>
      <c r="FR3" s="45">
        <f>bHist!FP1</f>
        <v>43773</v>
      </c>
      <c r="FS3" s="45">
        <f>bHist!FQ1</f>
        <v>43770</v>
      </c>
      <c r="FT3" s="45">
        <f>bHist!FR1</f>
        <v>43769</v>
      </c>
      <c r="FU3" s="45">
        <f>bHist!FS1</f>
        <v>43768</v>
      </c>
      <c r="FV3" s="45">
        <f>bHist!FT1</f>
        <v>43767</v>
      </c>
      <c r="FW3" s="45">
        <f>bHist!FU1</f>
        <v>43766</v>
      </c>
      <c r="FX3" s="45">
        <f>bHist!FV1</f>
        <v>43763</v>
      </c>
      <c r="FY3" s="45">
        <f>bHist!FW1</f>
        <v>43762</v>
      </c>
      <c r="FZ3" s="45">
        <f>bHist!FX1</f>
        <v>43761</v>
      </c>
      <c r="GA3" s="45">
        <f>bHist!FY1</f>
        <v>43760</v>
      </c>
      <c r="GB3" s="45">
        <f>bHist!FZ1</f>
        <v>43759</v>
      </c>
      <c r="GC3" s="45">
        <f>bHist!GA1</f>
        <v>43756</v>
      </c>
      <c r="GD3" s="45">
        <f>bHist!GB1</f>
        <v>43755</v>
      </c>
      <c r="GE3" s="45">
        <f>bHist!GC1</f>
        <v>43754</v>
      </c>
      <c r="GF3" s="45">
        <f>bHist!GD1</f>
        <v>43753</v>
      </c>
      <c r="GG3" s="45">
        <f>bHist!GE1</f>
        <v>43752</v>
      </c>
      <c r="GH3" s="45">
        <f>bHist!GF1</f>
        <v>43749</v>
      </c>
      <c r="GI3" s="45">
        <f>bHist!GG1</f>
        <v>43748</v>
      </c>
      <c r="GJ3" s="45">
        <f>bHist!GH1</f>
        <v>43747</v>
      </c>
      <c r="GK3" s="45">
        <f>bHist!GI1</f>
        <v>43746</v>
      </c>
      <c r="GL3" s="45">
        <f>bHist!GJ1</f>
        <v>43745</v>
      </c>
      <c r="GM3" s="45">
        <f>bHist!GK1</f>
        <v>43742</v>
      </c>
      <c r="GN3" s="45">
        <f>bHist!GL1</f>
        <v>43741</v>
      </c>
      <c r="GO3" s="45">
        <f>bHist!GM1</f>
        <v>43740</v>
      </c>
      <c r="GP3" s="45">
        <f>bHist!GN1</f>
        <v>43739</v>
      </c>
      <c r="GQ3" s="45">
        <f>bHist!GO1</f>
        <v>43738</v>
      </c>
      <c r="GR3" s="45">
        <f>bHist!GP1</f>
        <v>43735</v>
      </c>
      <c r="GS3" s="45">
        <f>bHist!GQ1</f>
        <v>43734</v>
      </c>
      <c r="GT3" s="45">
        <f>bHist!GR1</f>
        <v>43733</v>
      </c>
      <c r="GU3" s="45">
        <f>bHist!GS1</f>
        <v>43732</v>
      </c>
      <c r="GV3" s="45">
        <f>bHist!GT1</f>
        <v>43731</v>
      </c>
      <c r="GW3" s="45">
        <f>bHist!GU1</f>
        <v>43728</v>
      </c>
      <c r="GX3" s="45">
        <f>bHist!GV1</f>
        <v>43727</v>
      </c>
      <c r="GY3" s="45">
        <f>bHist!GW1</f>
        <v>43726</v>
      </c>
      <c r="GZ3" s="45">
        <f>bHist!GX1</f>
        <v>43725</v>
      </c>
      <c r="HA3" s="45">
        <f>bHist!GY1</f>
        <v>43724</v>
      </c>
      <c r="HB3" s="45">
        <f>bHist!GZ1</f>
        <v>43721</v>
      </c>
      <c r="HC3" s="45">
        <f>bHist!HA1</f>
        <v>43720</v>
      </c>
      <c r="HD3" s="45">
        <f>bHist!HB1</f>
        <v>43719</v>
      </c>
      <c r="HE3" s="45">
        <f>bHist!HC1</f>
        <v>43718</v>
      </c>
      <c r="HF3" s="45">
        <f>bHist!HD1</f>
        <v>43717</v>
      </c>
      <c r="HG3" s="45">
        <f>bHist!HE1</f>
        <v>43714</v>
      </c>
      <c r="HH3" s="45">
        <f>bHist!HF1</f>
        <v>43713</v>
      </c>
      <c r="HI3" s="45">
        <f>bHist!HG1</f>
        <v>43712</v>
      </c>
      <c r="HJ3" s="45">
        <f>bHist!HH1</f>
        <v>43711</v>
      </c>
      <c r="HK3" s="45">
        <f>bHist!HI1</f>
        <v>43710</v>
      </c>
      <c r="HL3" s="45">
        <f>bHist!HJ1</f>
        <v>43707</v>
      </c>
      <c r="HM3" s="45">
        <f>bHist!HK1</f>
        <v>43706</v>
      </c>
      <c r="HN3" s="45">
        <f>bHist!HL1</f>
        <v>43705</v>
      </c>
      <c r="HO3" s="45">
        <f>bHist!HM1</f>
        <v>43704</v>
      </c>
      <c r="HP3" s="45">
        <f>bHist!HN1</f>
        <v>43700</v>
      </c>
      <c r="HQ3" s="45">
        <f>bHist!HO1</f>
        <v>43699</v>
      </c>
      <c r="HR3" s="45">
        <f>bHist!HP1</f>
        <v>43698</v>
      </c>
      <c r="HS3" s="45">
        <f>bHist!HQ1</f>
        <v>43697</v>
      </c>
      <c r="HT3" s="45">
        <f>bHist!HR1</f>
        <v>43696</v>
      </c>
      <c r="HU3" s="45">
        <f>bHist!HS1</f>
        <v>43693</v>
      </c>
      <c r="HV3" s="45">
        <f>bHist!HT1</f>
        <v>43692</v>
      </c>
      <c r="HW3" s="45">
        <f>bHist!HU1</f>
        <v>43691</v>
      </c>
      <c r="HX3" s="45">
        <f>bHist!HV1</f>
        <v>43690</v>
      </c>
      <c r="HY3" s="45">
        <f>bHist!HW1</f>
        <v>43689</v>
      </c>
      <c r="HZ3" s="45">
        <f>bHist!HX1</f>
        <v>43686</v>
      </c>
      <c r="IA3" s="45">
        <f>bHist!HY1</f>
        <v>43685</v>
      </c>
      <c r="IB3" s="45">
        <f>bHist!HZ1</f>
        <v>43684</v>
      </c>
      <c r="IC3" s="45">
        <f>bHist!IA1</f>
        <v>43683</v>
      </c>
      <c r="ID3" s="45">
        <f>bHist!IB1</f>
        <v>43682</v>
      </c>
      <c r="IE3" s="45">
        <f>bHist!IC1</f>
        <v>43679</v>
      </c>
      <c r="IF3" s="45">
        <f>bHist!ID1</f>
        <v>43678</v>
      </c>
      <c r="IG3" s="45">
        <f>bHist!IE1</f>
        <v>43677</v>
      </c>
      <c r="IH3" s="45">
        <f>bHist!IF1</f>
        <v>43676</v>
      </c>
      <c r="II3" s="45">
        <f>bHist!IG1</f>
        <v>43675</v>
      </c>
      <c r="IJ3" s="45">
        <f>bHist!IH1</f>
        <v>43672</v>
      </c>
      <c r="IK3" s="45">
        <f>bHist!II1</f>
        <v>43671</v>
      </c>
      <c r="IL3" s="45">
        <f>bHist!IJ1</f>
        <v>43670</v>
      </c>
      <c r="IM3" s="45">
        <f>bHist!IK1</f>
        <v>43669</v>
      </c>
      <c r="IN3" s="45">
        <f>bHist!IL1</f>
        <v>43668</v>
      </c>
      <c r="IO3" s="45">
        <f>bHist!IM1</f>
        <v>43665</v>
      </c>
      <c r="IP3" s="45">
        <f>bHist!IN1</f>
        <v>43664</v>
      </c>
      <c r="IQ3" s="45">
        <f>bHist!IO1</f>
        <v>43663</v>
      </c>
      <c r="IR3" s="45">
        <f>bHist!IP1</f>
        <v>43662</v>
      </c>
      <c r="IS3" s="45">
        <f>bHist!IQ1</f>
        <v>43661</v>
      </c>
      <c r="IT3" s="45">
        <f>bHist!IR1</f>
        <v>43658</v>
      </c>
      <c r="IU3" s="45">
        <f>bHist!IS1</f>
        <v>43657</v>
      </c>
      <c r="IV3" s="45">
        <f>bHist!IT1</f>
        <v>43656</v>
      </c>
      <c r="IW3" s="45">
        <f>bHist!IU1</f>
        <v>43655</v>
      </c>
      <c r="IX3" s="45">
        <f>bHist!IV1</f>
        <v>43654</v>
      </c>
      <c r="IY3" s="45">
        <f>bHist!IW1</f>
        <v>43651</v>
      </c>
      <c r="IZ3" s="45">
        <f>bHist!IX1</f>
        <v>43650</v>
      </c>
      <c r="JA3" s="45">
        <f>bHist!IY1</f>
        <v>43649</v>
      </c>
      <c r="JB3" s="45">
        <f>bHist!IZ1</f>
        <v>43648</v>
      </c>
      <c r="JC3" s="45">
        <f>bHist!JA1</f>
        <v>43647</v>
      </c>
      <c r="JD3" s="45">
        <f>bHist!JB1</f>
        <v>43644</v>
      </c>
      <c r="JE3" s="45">
        <f>bHist!JC1</f>
        <v>43643</v>
      </c>
      <c r="JF3" s="45">
        <f>bHist!JD1</f>
        <v>43642</v>
      </c>
      <c r="JG3" s="45">
        <f>bHist!JE1</f>
        <v>43641</v>
      </c>
      <c r="JH3" s="45">
        <f>bHist!JF1</f>
        <v>43640</v>
      </c>
      <c r="JI3" s="45">
        <f>bHist!JG1</f>
        <v>43637</v>
      </c>
      <c r="JJ3" s="45">
        <f>bHist!JH1</f>
        <v>43636</v>
      </c>
      <c r="JK3" s="45">
        <f>bHist!JI1</f>
        <v>43635</v>
      </c>
      <c r="JL3" s="45">
        <f>bHist!JJ1</f>
        <v>43634</v>
      </c>
      <c r="JM3" s="45">
        <f>bHist!JK1</f>
        <v>43633</v>
      </c>
      <c r="JN3" s="45">
        <f>bHist!JL1</f>
        <v>43630</v>
      </c>
      <c r="JO3" s="45">
        <f>bHist!JM1</f>
        <v>43629</v>
      </c>
      <c r="JP3" s="45">
        <f>bHist!JN1</f>
        <v>43628</v>
      </c>
      <c r="JQ3" s="45">
        <f>bHist!JO1</f>
        <v>43627</v>
      </c>
      <c r="JR3" s="45">
        <f>bHist!JP1</f>
        <v>43626</v>
      </c>
      <c r="JS3" s="45">
        <f>bHist!JQ1</f>
        <v>43623</v>
      </c>
      <c r="JT3" s="45">
        <f>bHist!JR1</f>
        <v>43622</v>
      </c>
      <c r="JU3" s="45">
        <f>bHist!JS1</f>
        <v>43621</v>
      </c>
      <c r="JV3" s="45">
        <f>bHist!JT1</f>
        <v>43620</v>
      </c>
      <c r="JW3" s="45">
        <f>bHist!JU1</f>
        <v>43619</v>
      </c>
      <c r="JX3" s="45">
        <f>bHist!JV1</f>
        <v>43616</v>
      </c>
      <c r="JY3" s="45">
        <f>bHist!JW1</f>
        <v>43615</v>
      </c>
      <c r="JZ3" s="45">
        <f>bHist!JX1</f>
        <v>43614</v>
      </c>
      <c r="KA3" s="45">
        <f>bHist!JY1</f>
        <v>43613</v>
      </c>
      <c r="KB3" s="45">
        <f>bHist!JZ1</f>
        <v>43609</v>
      </c>
      <c r="KC3" s="45">
        <f>bHist!KA1</f>
        <v>43608</v>
      </c>
      <c r="KD3" s="45">
        <f>bHist!KB1</f>
        <v>43607</v>
      </c>
      <c r="KE3" s="45">
        <f>bHist!KC1</f>
        <v>43606</v>
      </c>
      <c r="KF3" s="45">
        <f>bHist!KD1</f>
        <v>43605</v>
      </c>
      <c r="KG3" s="45">
        <f>bHist!KE1</f>
        <v>43602</v>
      </c>
      <c r="KH3" s="45">
        <f>bHist!KF1</f>
        <v>43601</v>
      </c>
      <c r="KI3" s="45">
        <f>bHist!KG1</f>
        <v>43600</v>
      </c>
      <c r="KJ3" s="45">
        <f>bHist!KH1</f>
        <v>43599</v>
      </c>
      <c r="KK3" s="45">
        <f>bHist!KI1</f>
        <v>43598</v>
      </c>
      <c r="KL3" s="45">
        <f>bHist!KJ1</f>
        <v>43595</v>
      </c>
      <c r="KM3" s="45">
        <f>bHist!KK1</f>
        <v>43594</v>
      </c>
      <c r="KN3" s="45">
        <f>bHist!KL1</f>
        <v>43593</v>
      </c>
      <c r="KO3" s="45">
        <f>bHist!KM1</f>
        <v>43592</v>
      </c>
      <c r="KP3" s="45">
        <f>bHist!KN1</f>
        <v>43588</v>
      </c>
      <c r="KQ3" s="45">
        <f>bHist!KO1</f>
        <v>43587</v>
      </c>
      <c r="KR3" s="45">
        <f>bHist!KP1</f>
        <v>43586</v>
      </c>
      <c r="KS3" s="45">
        <f>bHist!KQ1</f>
        <v>43585</v>
      </c>
      <c r="KT3" s="45">
        <f>bHist!KR1</f>
        <v>43584</v>
      </c>
      <c r="KU3" s="45">
        <f>bHist!KS1</f>
        <v>43581</v>
      </c>
      <c r="KV3" s="45">
        <f>bHist!KT1</f>
        <v>43580</v>
      </c>
      <c r="KW3" s="45">
        <f>bHist!KU1</f>
        <v>43579</v>
      </c>
      <c r="KX3" s="45">
        <f>bHist!KV1</f>
        <v>43578</v>
      </c>
      <c r="KY3" s="45">
        <f>bHist!KW1</f>
        <v>43573</v>
      </c>
      <c r="KZ3" s="45">
        <f>bHist!KX1</f>
        <v>43572</v>
      </c>
      <c r="LA3" s="45">
        <f>bHist!KY1</f>
        <v>43571</v>
      </c>
      <c r="LB3" s="45">
        <f>bHist!KZ1</f>
        <v>43570</v>
      </c>
      <c r="LC3" s="45">
        <f>bHist!LA1</f>
        <v>43567</v>
      </c>
      <c r="LD3" s="45">
        <f>bHist!LB1</f>
        <v>43566</v>
      </c>
      <c r="LE3" s="45">
        <f>bHist!LC1</f>
        <v>43565</v>
      </c>
      <c r="LF3" s="45">
        <f>bHist!LD1</f>
        <v>43564</v>
      </c>
      <c r="LG3" s="45">
        <f>bHist!LE1</f>
        <v>43563</v>
      </c>
      <c r="LH3" s="45">
        <f>bHist!LF1</f>
        <v>43560</v>
      </c>
      <c r="LI3" s="45">
        <f>bHist!LG1</f>
        <v>43559</v>
      </c>
      <c r="LJ3" s="45">
        <f>bHist!LH1</f>
        <v>43558</v>
      </c>
      <c r="LK3" s="45">
        <f>bHist!LI1</f>
        <v>43557</v>
      </c>
      <c r="LL3" s="45">
        <f>bHist!LJ1</f>
        <v>43556</v>
      </c>
      <c r="LM3" s="45">
        <f>bHist!LK1</f>
        <v>43553</v>
      </c>
      <c r="LN3" s="45">
        <f>bHist!LL1</f>
        <v>43552</v>
      </c>
      <c r="LO3" s="45">
        <f>bHist!LM1</f>
        <v>43551</v>
      </c>
      <c r="LP3" s="45">
        <f>bHist!LN1</f>
        <v>43550</v>
      </c>
      <c r="LQ3" s="45">
        <f>bHist!LO1</f>
        <v>43549</v>
      </c>
      <c r="LR3" s="45">
        <f>bHist!LP1</f>
        <v>43546</v>
      </c>
      <c r="LS3" s="45">
        <f>bHist!LQ1</f>
        <v>43545</v>
      </c>
      <c r="LT3" s="45">
        <f>bHist!LR1</f>
        <v>43544</v>
      </c>
      <c r="LU3" s="45">
        <f>bHist!LS1</f>
        <v>43543</v>
      </c>
      <c r="LV3" s="45">
        <f>bHist!LT1</f>
        <v>43542</v>
      </c>
      <c r="LW3" s="45">
        <f>bHist!LU1</f>
        <v>43539</v>
      </c>
      <c r="LX3" s="45">
        <f>bHist!LV1</f>
        <v>43538</v>
      </c>
      <c r="LY3" s="45">
        <f>bHist!LW1</f>
        <v>43537</v>
      </c>
      <c r="LZ3" s="45">
        <f>bHist!LX1</f>
        <v>43536</v>
      </c>
      <c r="MA3" s="45">
        <f>bHist!LY1</f>
        <v>43535</v>
      </c>
      <c r="MB3" s="45">
        <f>bHist!LZ1</f>
        <v>43532</v>
      </c>
      <c r="MC3" s="45">
        <f>bHist!MA1</f>
        <v>43531</v>
      </c>
      <c r="MD3" s="45">
        <f>bHist!MB1</f>
        <v>43530</v>
      </c>
      <c r="ME3" s="45">
        <f>bHist!MC1</f>
        <v>43529</v>
      </c>
      <c r="MF3" s="45">
        <f>bHist!MD1</f>
        <v>43528</v>
      </c>
      <c r="MG3" s="45">
        <f>bHist!ME1</f>
        <v>43525</v>
      </c>
      <c r="MH3" s="45">
        <f>bHist!MF1</f>
        <v>43524</v>
      </c>
      <c r="MI3" s="45">
        <f>bHist!MG1</f>
        <v>43523</v>
      </c>
      <c r="MJ3" s="45">
        <f>bHist!MH1</f>
        <v>43522</v>
      </c>
      <c r="MK3" s="45">
        <f>bHist!MI1</f>
        <v>43521</v>
      </c>
      <c r="ML3" s="45">
        <f>bHist!MJ1</f>
        <v>43518</v>
      </c>
      <c r="MM3" s="45">
        <f>bHist!MK1</f>
        <v>43517</v>
      </c>
      <c r="MN3" s="45">
        <f>bHist!ML1</f>
        <v>43516</v>
      </c>
      <c r="MO3" s="45">
        <f>bHist!MM1</f>
        <v>43515</v>
      </c>
      <c r="MP3" s="45">
        <f>bHist!MN1</f>
        <v>43514</v>
      </c>
      <c r="MQ3" s="45">
        <f>bHist!MO1</f>
        <v>43511</v>
      </c>
      <c r="MR3" s="45">
        <f>bHist!MP1</f>
        <v>43510</v>
      </c>
      <c r="MS3" s="45">
        <f>bHist!MQ1</f>
        <v>43509</v>
      </c>
      <c r="MT3" s="45">
        <f>bHist!MR1</f>
        <v>43508</v>
      </c>
      <c r="MU3" s="45">
        <f>bHist!MS1</f>
        <v>43507</v>
      </c>
      <c r="MV3" s="45">
        <f>bHist!MT1</f>
        <v>43504</v>
      </c>
      <c r="MW3" s="45">
        <f>bHist!MU1</f>
        <v>43503</v>
      </c>
      <c r="MX3" s="45">
        <f>bHist!MV1</f>
        <v>43502</v>
      </c>
      <c r="MY3" s="45">
        <f>bHist!MW1</f>
        <v>43501</v>
      </c>
      <c r="MZ3" s="45">
        <f>bHist!MX1</f>
        <v>43500</v>
      </c>
      <c r="NA3" s="45">
        <f>bHist!MY1</f>
        <v>43497</v>
      </c>
      <c r="NB3" s="45">
        <f>bHist!MZ1</f>
        <v>43496</v>
      </c>
      <c r="NC3" s="45">
        <f>bHist!NA1</f>
        <v>43495</v>
      </c>
      <c r="ND3" s="45">
        <f>bHist!NB1</f>
        <v>43494</v>
      </c>
      <c r="NE3" s="45">
        <f>bHist!NC1</f>
        <v>43493</v>
      </c>
      <c r="NF3" s="45">
        <f>bHist!ND1</f>
        <v>43490</v>
      </c>
      <c r="NG3" s="45">
        <f>bHist!NE1</f>
        <v>43489</v>
      </c>
      <c r="NH3" s="45">
        <f>bHist!NF1</f>
        <v>43488</v>
      </c>
      <c r="NI3" s="45">
        <f>bHist!NG1</f>
        <v>43487</v>
      </c>
      <c r="NJ3" s="45">
        <f>bHist!NH1</f>
        <v>43486</v>
      </c>
      <c r="NK3" s="45">
        <f>bHist!NI1</f>
        <v>43483</v>
      </c>
      <c r="NL3" s="45">
        <f>bHist!NJ1</f>
        <v>43482</v>
      </c>
      <c r="NM3" s="45">
        <f>bHist!NK1</f>
        <v>43481</v>
      </c>
      <c r="NN3" s="45">
        <f>bHist!NL1</f>
        <v>43480</v>
      </c>
      <c r="NO3" s="45">
        <f>bHist!NM1</f>
        <v>43479</v>
      </c>
      <c r="NP3" s="45">
        <f>bHist!NN1</f>
        <v>43476</v>
      </c>
      <c r="NQ3" s="45">
        <f>bHist!NO1</f>
        <v>43475</v>
      </c>
      <c r="NR3" s="45">
        <f>bHist!NP1</f>
        <v>43474</v>
      </c>
      <c r="NS3" s="45">
        <f>bHist!NQ1</f>
        <v>43473</v>
      </c>
      <c r="NT3" s="45">
        <f>bHist!NR1</f>
        <v>43472</v>
      </c>
      <c r="NU3" s="45">
        <f>bHist!NS1</f>
        <v>43469</v>
      </c>
      <c r="NV3" s="45">
        <f>bHist!NT1</f>
        <v>43468</v>
      </c>
      <c r="NW3" s="45">
        <f>bHist!NU1</f>
        <v>43467</v>
      </c>
      <c r="NX3" s="45">
        <f>bHist!NV1</f>
        <v>43465</v>
      </c>
      <c r="NY3" s="45">
        <f>bHist!NW1</f>
        <v>43462</v>
      </c>
      <c r="NZ3" s="45">
        <f>bHist!NX1</f>
        <v>43461</v>
      </c>
      <c r="OA3" s="45">
        <f>bHist!NY1</f>
        <v>43458</v>
      </c>
      <c r="OB3" s="45">
        <f>bHist!NZ1</f>
        <v>43455</v>
      </c>
      <c r="OC3" s="45">
        <f>bHist!OA1</f>
        <v>43454</v>
      </c>
      <c r="OD3" s="45">
        <f>bHist!OB1</f>
        <v>43453</v>
      </c>
      <c r="OE3" s="45">
        <f>bHist!OC1</f>
        <v>43452</v>
      </c>
      <c r="OF3" s="45">
        <f>bHist!OD1</f>
        <v>43451</v>
      </c>
      <c r="OG3" s="45">
        <f>bHist!OE1</f>
        <v>43448</v>
      </c>
      <c r="OH3" s="45">
        <f>bHist!OF1</f>
        <v>43447</v>
      </c>
      <c r="OI3" s="45">
        <f>bHist!OG1</f>
        <v>43446</v>
      </c>
      <c r="OJ3" s="45">
        <f>bHist!OH1</f>
        <v>43445</v>
      </c>
      <c r="OK3" s="45">
        <f>bHist!OI1</f>
        <v>43444</v>
      </c>
      <c r="OL3" s="45">
        <f>bHist!OJ1</f>
        <v>43441</v>
      </c>
      <c r="OM3" s="45">
        <f>bHist!OK1</f>
        <v>43440</v>
      </c>
      <c r="ON3" s="45">
        <f>bHist!OL1</f>
        <v>43439</v>
      </c>
      <c r="OO3" s="45">
        <f>bHist!OM1</f>
        <v>43438</v>
      </c>
      <c r="OP3" s="45">
        <f>bHist!ON1</f>
        <v>43437</v>
      </c>
      <c r="OQ3" s="45">
        <f>bHist!OO1</f>
        <v>43434</v>
      </c>
      <c r="OR3" s="45">
        <f>bHist!OP1</f>
        <v>43433</v>
      </c>
      <c r="OS3" s="45">
        <f>bHist!OQ1</f>
        <v>43432</v>
      </c>
      <c r="OT3" s="45">
        <f>bHist!OR1</f>
        <v>43431</v>
      </c>
      <c r="OU3" s="45">
        <f>bHist!OS1</f>
        <v>43430</v>
      </c>
      <c r="OV3" s="45">
        <f>bHist!OT1</f>
        <v>43427</v>
      </c>
      <c r="OW3" s="45">
        <f>bHist!OU1</f>
        <v>43426</v>
      </c>
      <c r="OX3" s="45">
        <f>bHist!OV1</f>
        <v>43425</v>
      </c>
      <c r="OY3" s="45">
        <f>bHist!OW1</f>
        <v>43424</v>
      </c>
      <c r="OZ3" s="45">
        <f>bHist!OX1</f>
        <v>43423</v>
      </c>
      <c r="PA3" s="45">
        <f>bHist!OY1</f>
        <v>43420</v>
      </c>
      <c r="PB3" s="45">
        <f>bHist!OZ1</f>
        <v>43419</v>
      </c>
      <c r="PC3" s="45">
        <f>bHist!PA1</f>
        <v>43418</v>
      </c>
      <c r="PD3" s="45">
        <f>bHist!PB1</f>
        <v>43417</v>
      </c>
      <c r="PE3" s="45">
        <f>bHist!PC1</f>
        <v>43416</v>
      </c>
      <c r="PF3" s="45">
        <f>bHist!PD1</f>
        <v>43413</v>
      </c>
      <c r="PG3" s="45">
        <f>bHist!PE1</f>
        <v>43412</v>
      </c>
      <c r="PH3" s="45">
        <f>bHist!PF1</f>
        <v>43411</v>
      </c>
      <c r="PI3" s="45">
        <f>bHist!PG1</f>
        <v>43410</v>
      </c>
      <c r="PJ3" s="45">
        <f>bHist!PH1</f>
        <v>43409</v>
      </c>
      <c r="PK3" s="45">
        <f>bHist!PI1</f>
        <v>43406</v>
      </c>
      <c r="PL3" s="45">
        <f>bHist!PJ1</f>
        <v>43405</v>
      </c>
      <c r="PM3" s="45">
        <f>bHist!PK1</f>
        <v>43404</v>
      </c>
      <c r="PN3" s="45">
        <f>bHist!PL1</f>
        <v>43403</v>
      </c>
      <c r="PO3" s="45">
        <f>bHist!PM1</f>
        <v>43402</v>
      </c>
      <c r="PP3" s="45">
        <f>bHist!PN1</f>
        <v>43399</v>
      </c>
      <c r="PQ3" s="45">
        <f>bHist!PO1</f>
        <v>43398</v>
      </c>
      <c r="PR3" s="45">
        <f>bHist!PP1</f>
        <v>43397</v>
      </c>
      <c r="PS3" s="45">
        <f>bHist!PQ1</f>
        <v>43396</v>
      </c>
      <c r="PT3" s="45">
        <f>bHist!PR1</f>
        <v>43395</v>
      </c>
      <c r="PU3" s="45">
        <f>bHist!PS1</f>
        <v>43392</v>
      </c>
      <c r="PV3" s="45">
        <f>bHist!PT1</f>
        <v>43391</v>
      </c>
      <c r="PW3" s="45">
        <f>bHist!PU1</f>
        <v>43390</v>
      </c>
      <c r="PX3" s="45">
        <f>bHist!PV1</f>
        <v>43389</v>
      </c>
      <c r="PY3" s="45">
        <f>bHist!PW1</f>
        <v>43388</v>
      </c>
      <c r="PZ3" s="45">
        <f>bHist!PX1</f>
        <v>43385</v>
      </c>
      <c r="QA3" s="45">
        <f>bHist!PY1</f>
        <v>43384</v>
      </c>
      <c r="QB3" s="45">
        <f>bHist!PZ1</f>
        <v>43383</v>
      </c>
      <c r="QC3" s="45">
        <f>bHist!QA1</f>
        <v>43382</v>
      </c>
      <c r="QD3" s="45">
        <f>bHist!QB1</f>
        <v>43381</v>
      </c>
      <c r="QE3" s="45">
        <f>bHist!QC1</f>
        <v>43378</v>
      </c>
      <c r="QF3" s="45">
        <f>bHist!QD1</f>
        <v>43377</v>
      </c>
      <c r="QG3" s="45">
        <f>bHist!QE1</f>
        <v>43376</v>
      </c>
      <c r="QH3" s="45">
        <f>bHist!QF1</f>
        <v>43375</v>
      </c>
      <c r="QI3" s="45">
        <f>bHist!QG1</f>
        <v>43374</v>
      </c>
      <c r="QJ3" s="45">
        <f>bHist!QH1</f>
        <v>43371</v>
      </c>
      <c r="QK3" s="45">
        <f>bHist!QI1</f>
        <v>43370</v>
      </c>
      <c r="QL3" s="45">
        <f>bHist!QJ1</f>
        <v>43369</v>
      </c>
      <c r="QM3" s="45">
        <f>bHist!QK1</f>
        <v>43368</v>
      </c>
      <c r="QN3" s="45">
        <f>bHist!QL1</f>
        <v>43367</v>
      </c>
      <c r="QO3" s="45">
        <f>bHist!QM1</f>
        <v>43364</v>
      </c>
      <c r="QP3" s="45">
        <f>bHist!QN1</f>
        <v>43363</v>
      </c>
      <c r="QQ3" s="45">
        <f>bHist!QO1</f>
        <v>43362</v>
      </c>
      <c r="QR3" s="45">
        <f>bHist!QP1</f>
        <v>43361</v>
      </c>
      <c r="QS3" s="45">
        <f>bHist!QQ1</f>
        <v>43360</v>
      </c>
      <c r="QT3" s="45">
        <f>bHist!QR1</f>
        <v>43357</v>
      </c>
      <c r="QU3" s="45">
        <f>bHist!QS1</f>
        <v>43356</v>
      </c>
      <c r="QV3" s="45">
        <f>bHist!QT1</f>
        <v>43355</v>
      </c>
      <c r="QW3" s="45">
        <f>bHist!QU1</f>
        <v>43354</v>
      </c>
      <c r="QX3" s="45">
        <f>bHist!QV1</f>
        <v>43353</v>
      </c>
      <c r="QY3" s="45">
        <f>bHist!QW1</f>
        <v>43350</v>
      </c>
      <c r="QZ3" s="45">
        <f>bHist!QX1</f>
        <v>43349</v>
      </c>
      <c r="RA3" s="45">
        <f>bHist!QY1</f>
        <v>43348</v>
      </c>
      <c r="RB3" s="45">
        <f>bHist!QZ1</f>
        <v>43347</v>
      </c>
      <c r="RC3" s="45">
        <f>bHist!RA1</f>
        <v>43346</v>
      </c>
      <c r="RD3" s="45">
        <f>bHist!RB1</f>
        <v>43343</v>
      </c>
      <c r="RE3" s="45">
        <f>bHist!RC1</f>
        <v>43342</v>
      </c>
      <c r="RF3" s="45">
        <f>bHist!RD1</f>
        <v>43341</v>
      </c>
      <c r="RG3" s="45">
        <f>bHist!RE1</f>
        <v>43340</v>
      </c>
      <c r="RH3" s="45">
        <f>bHist!RF1</f>
        <v>43336</v>
      </c>
      <c r="RI3" s="45">
        <f>bHist!RG1</f>
        <v>43335</v>
      </c>
      <c r="RJ3" s="45">
        <f>bHist!RH1</f>
        <v>43334</v>
      </c>
      <c r="RK3" s="45">
        <f>bHist!RI1</f>
        <v>43333</v>
      </c>
      <c r="RL3" s="45">
        <f>bHist!RJ1</f>
        <v>43332</v>
      </c>
      <c r="RM3" s="45">
        <f>bHist!RK1</f>
        <v>43329</v>
      </c>
      <c r="RN3" s="45">
        <f>bHist!RL1</f>
        <v>43328</v>
      </c>
      <c r="RO3" s="45">
        <f>bHist!RM1</f>
        <v>43327</v>
      </c>
      <c r="RP3" s="45">
        <f>bHist!RN1</f>
        <v>43326</v>
      </c>
      <c r="RQ3" s="45">
        <f>bHist!RO1</f>
        <v>43325</v>
      </c>
      <c r="RR3" s="45">
        <f>bHist!RP1</f>
        <v>43322</v>
      </c>
      <c r="RS3" s="45">
        <f>bHist!RQ1</f>
        <v>43321</v>
      </c>
      <c r="RT3" s="45">
        <f>bHist!RR1</f>
        <v>43320</v>
      </c>
      <c r="RU3" s="45">
        <f>bHist!RS1</f>
        <v>43319</v>
      </c>
      <c r="RV3" s="45">
        <f>bHist!RT1</f>
        <v>43318</v>
      </c>
      <c r="RW3" s="45">
        <f>bHist!RU1</f>
        <v>43315</v>
      </c>
      <c r="RX3" s="45">
        <f>bHist!RV1</f>
        <v>43314</v>
      </c>
      <c r="RY3" s="45">
        <f>bHist!RW1</f>
        <v>43313</v>
      </c>
      <c r="RZ3" s="45">
        <f>bHist!RX1</f>
        <v>43312</v>
      </c>
      <c r="SA3" s="45">
        <f>bHist!RY1</f>
        <v>43311</v>
      </c>
      <c r="SB3" s="45">
        <f>bHist!RZ1</f>
        <v>43308</v>
      </c>
      <c r="SC3" s="45">
        <f>bHist!SA1</f>
        <v>43307</v>
      </c>
      <c r="SD3" s="45">
        <f>bHist!SB1</f>
        <v>43306</v>
      </c>
      <c r="SE3" s="45">
        <f>bHist!SC1</f>
        <v>43305</v>
      </c>
      <c r="SF3" s="45">
        <f>bHist!SD1</f>
        <v>43304</v>
      </c>
      <c r="SG3" s="45">
        <f>bHist!SE1</f>
        <v>43301</v>
      </c>
      <c r="SH3" s="45">
        <f>bHist!SF1</f>
        <v>43300</v>
      </c>
      <c r="SI3" s="45">
        <f>bHist!SG1</f>
        <v>43299</v>
      </c>
      <c r="SJ3" s="45">
        <f>bHist!SH1</f>
        <v>43298</v>
      </c>
      <c r="SK3" s="45">
        <f>bHist!SI1</f>
        <v>43297</v>
      </c>
      <c r="SL3" s="45">
        <f>bHist!SJ1</f>
        <v>43294</v>
      </c>
      <c r="SM3" s="45">
        <f>bHist!SK1</f>
        <v>43293</v>
      </c>
      <c r="SN3" s="45">
        <f>bHist!SL1</f>
        <v>43292</v>
      </c>
      <c r="SO3" s="45">
        <f>bHist!SM1</f>
        <v>43291</v>
      </c>
      <c r="SP3" s="45">
        <f>bHist!SN1</f>
        <v>43290</v>
      </c>
      <c r="SQ3" s="45">
        <f>bHist!SO1</f>
        <v>43287</v>
      </c>
      <c r="SR3" s="45"/>
      <c r="SS3" s="45"/>
      <c r="ST3" s="45"/>
      <c r="SU3" s="45"/>
      <c r="SV3" s="45"/>
      <c r="SW3" s="45"/>
      <c r="SX3" s="45"/>
      <c r="SY3" s="45"/>
      <c r="SZ3" s="45"/>
      <c r="TA3" s="45"/>
      <c r="TB3" s="45"/>
      <c r="TC3" s="45"/>
      <c r="TD3" s="45"/>
      <c r="TE3" s="45"/>
      <c r="TF3" s="45"/>
      <c r="TG3" s="45"/>
      <c r="TH3" s="45"/>
      <c r="TI3" s="45"/>
      <c r="TJ3" s="45"/>
      <c r="TK3" s="45"/>
      <c r="TL3" s="45"/>
      <c r="TM3" s="45"/>
      <c r="TN3" s="45"/>
      <c r="TO3" s="45"/>
      <c r="TP3" s="45"/>
      <c r="TQ3" s="45"/>
      <c r="TR3" s="45"/>
      <c r="TS3" s="45"/>
      <c r="TT3" s="45"/>
      <c r="TU3" s="45"/>
      <c r="TV3" s="45"/>
      <c r="TW3" s="45"/>
      <c r="TX3" s="45"/>
      <c r="TY3" s="45"/>
      <c r="TZ3" s="45"/>
    </row>
    <row r="4" spans="3:546" x14ac:dyDescent="0.25">
      <c r="C4" s="44" t="s">
        <v>499</v>
      </c>
      <c r="D4" s="44">
        <f>_xlfn.XMATCH(C4,bHist!B:B,0)</f>
        <v>2</v>
      </c>
      <c r="E4" s="44" t="str">
        <f>_xlfn.XLOOKUP(C4,bHist!B:B,bHist!C:C)</f>
        <v>itrx x over</v>
      </c>
      <c r="F4" s="46" cm="1">
        <f t="array" aca="1" ref="F4" ca="1">IF(ISBLANK(INDEX(bHist!$1:$1048576,ex!$D4,_xlfn.XMATCH(F$3,bHist!$1:$1,0))),"-",INDEX(bHist!$1:$1048576,ex!$D4,_xlfn.XMATCH(F$3,bHist!$1:$1,0)))</f>
        <v>355.74</v>
      </c>
      <c r="G4" s="46" cm="1">
        <f t="array" aca="1" ref="G4" ca="1">IF(ISBLANK(INDEX(bHist!$1:$1048576,ex!$D4,_xlfn.XMATCH(G$3,bHist!$1:$1,0))),"-",INDEX(bHist!$1:$1048576,ex!$D4,_xlfn.XMATCH(G$3,bHist!$1:$1,0)))</f>
        <v>373.22800000000001</v>
      </c>
      <c r="H4" s="46" cm="1">
        <f t="array" aca="1" ref="H4" ca="1">IF(ISBLANK(INDEX(bHist!$1:$1048576,ex!$D4,_xlfn.XMATCH(H$3,bHist!$1:$1,0))),"-",INDEX(bHist!$1:$1048576,ex!$D4,_xlfn.XMATCH(H$3,bHist!$1:$1,0)))</f>
        <v>368.53800000000001</v>
      </c>
      <c r="I4" s="46" cm="1">
        <f t="array" aca="1" ref="I4" ca="1">IF(ISBLANK(INDEX(bHist!$1:$1048576,ex!$D4,_xlfn.XMATCH(I$3,bHist!$1:$1,0))),"-",INDEX(bHist!$1:$1048576,ex!$D4,_xlfn.XMATCH(I$3,bHist!$1:$1,0)))</f>
        <v>369.67</v>
      </c>
      <c r="J4" s="46" cm="1">
        <f t="array" aca="1" ref="J4" ca="1">IF(ISBLANK(INDEX(bHist!$1:$1048576,ex!$D4,_xlfn.XMATCH(J$3,bHist!$1:$1,0))),"-",INDEX(bHist!$1:$1048576,ex!$D4,_xlfn.XMATCH(J$3,bHist!$1:$1,0)))</f>
        <v>382.27699999999999</v>
      </c>
      <c r="K4" s="46" cm="1">
        <f t="array" aca="1" ref="K4" ca="1">IF(ISBLANK(INDEX(bHist!$1:$1048576,ex!$D4,_xlfn.XMATCH(K$3,bHist!$1:$1,0))),"-",INDEX(bHist!$1:$1048576,ex!$D4,_xlfn.XMATCH(K$3,bHist!$1:$1,0)))</f>
        <v>396.30799999999999</v>
      </c>
      <c r="L4" s="46" cm="1">
        <f t="array" aca="1" ref="L4" ca="1">IF(ISBLANK(INDEX(bHist!$1:$1048576,ex!$D4,_xlfn.XMATCH(L$3,bHist!$1:$1,0))),"-",INDEX(bHist!$1:$1048576,ex!$D4,_xlfn.XMATCH(L$3,bHist!$1:$1,0)))</f>
        <v>407.86200000000002</v>
      </c>
      <c r="M4" s="46" cm="1">
        <f t="array" aca="1" ref="M4" ca="1">IF(ISBLANK(INDEX(bHist!$1:$1048576,ex!$D4,_xlfn.XMATCH(M$3,bHist!$1:$1,0))),"-",INDEX(bHist!$1:$1048576,ex!$D4,_xlfn.XMATCH(M$3,bHist!$1:$1,0)))</f>
        <v>397.64600000000002</v>
      </c>
      <c r="N4" s="46" cm="1">
        <f t="array" aca="1" ref="N4" ca="1">IF(ISBLANK(INDEX(bHist!$1:$1048576,ex!$D4,_xlfn.XMATCH(N$3,bHist!$1:$1,0))),"-",INDEX(bHist!$1:$1048576,ex!$D4,_xlfn.XMATCH(N$3,bHist!$1:$1,0)))</f>
        <v>398.988</v>
      </c>
      <c r="O4" s="46" cm="1">
        <f t="array" aca="1" ref="O4" ca="1">IF(ISBLANK(INDEX(bHist!$1:$1048576,ex!$D4,_xlfn.XMATCH(O$3,bHist!$1:$1,0))),"-",INDEX(bHist!$1:$1048576,ex!$D4,_xlfn.XMATCH(O$3,bHist!$1:$1,0)))</f>
        <v>378.41199999999998</v>
      </c>
      <c r="P4" s="46" cm="1">
        <f t="array" aca="1" ref="P4" ca="1">IF(ISBLANK(INDEX(bHist!$1:$1048576,ex!$D4,_xlfn.XMATCH(P$3,bHist!$1:$1,0))),"-",INDEX(bHist!$1:$1048576,ex!$D4,_xlfn.XMATCH(P$3,bHist!$1:$1,0)))</f>
        <v>392.30799999999999</v>
      </c>
      <c r="Q4" s="46" cm="1">
        <f t="array" aca="1" ref="Q4" ca="1">IF(ISBLANK(INDEX(bHist!$1:$1048576,ex!$D4,_xlfn.XMATCH(Q$3,bHist!$1:$1,0))),"-",INDEX(bHist!$1:$1048576,ex!$D4,_xlfn.XMATCH(Q$3,bHist!$1:$1,0)))</f>
        <v>385.863</v>
      </c>
      <c r="R4" s="46" cm="1">
        <f t="array" aca="1" ref="R4" ca="1">IF(ISBLANK(INDEX(bHist!$1:$1048576,ex!$D4,_xlfn.XMATCH(R$3,bHist!$1:$1,0))),"-",INDEX(bHist!$1:$1048576,ex!$D4,_xlfn.XMATCH(R$3,bHist!$1:$1,0)))</f>
        <v>384.30500000000001</v>
      </c>
      <c r="S4" s="46" cm="1">
        <f t="array" aca="1" ref="S4" ca="1">IF(ISBLANK(INDEX(bHist!$1:$1048576,ex!$D4,_xlfn.XMATCH(S$3,bHist!$1:$1,0))),"-",INDEX(bHist!$1:$1048576,ex!$D4,_xlfn.XMATCH(S$3,bHist!$1:$1,0)))</f>
        <v>373.08199999999999</v>
      </c>
      <c r="T4" s="46" cm="1">
        <f t="array" aca="1" ref="T4" ca="1">IF(ISBLANK(INDEX(bHist!$1:$1048576,ex!$D4,_xlfn.XMATCH(T$3,bHist!$1:$1,0))),"-",INDEX(bHist!$1:$1048576,ex!$D4,_xlfn.XMATCH(T$3,bHist!$1:$1,0)))</f>
        <v>371.26400000000001</v>
      </c>
      <c r="U4" s="46" cm="1">
        <f t="array" aca="1" ref="U4" ca="1">IF(ISBLANK(INDEX(bHist!$1:$1048576,ex!$D4,_xlfn.XMATCH(U$3,bHist!$1:$1,0))),"-",INDEX(bHist!$1:$1048576,ex!$D4,_xlfn.XMATCH(U$3,bHist!$1:$1,0)))</f>
        <v>404.48099999999999</v>
      </c>
      <c r="V4" s="46" cm="1">
        <f t="array" aca="1" ref="V4" ca="1">IF(ISBLANK(INDEX(bHist!$1:$1048576,ex!$D4,_xlfn.XMATCH(V$3,bHist!$1:$1,0))),"-",INDEX(bHist!$1:$1048576,ex!$D4,_xlfn.XMATCH(V$3,bHist!$1:$1,0)))</f>
        <v>398.47199999999998</v>
      </c>
      <c r="W4" s="46" cm="1">
        <f t="array" aca="1" ref="W4" ca="1">IF(ISBLANK(INDEX(bHist!$1:$1048576,ex!$D4,_xlfn.XMATCH(W$3,bHist!$1:$1,0))),"-",INDEX(bHist!$1:$1048576,ex!$D4,_xlfn.XMATCH(W$3,bHist!$1:$1,0)))</f>
        <v>402.267</v>
      </c>
      <c r="X4" s="46" cm="1">
        <f t="array" aca="1" ref="X4" ca="1">IF(ISBLANK(INDEX(bHist!$1:$1048576,ex!$D4,_xlfn.XMATCH(X$3,bHist!$1:$1,0))),"-",INDEX(bHist!$1:$1048576,ex!$D4,_xlfn.XMATCH(X$3,bHist!$1:$1,0)))</f>
        <v>376.822</v>
      </c>
      <c r="Y4" s="46" cm="1">
        <f t="array" aca="1" ref="Y4" ca="1">IF(ISBLANK(INDEX(bHist!$1:$1048576,ex!$D4,_xlfn.XMATCH(Y$3,bHist!$1:$1,0))),"-",INDEX(bHist!$1:$1048576,ex!$D4,_xlfn.XMATCH(Y$3,bHist!$1:$1,0)))</f>
        <v>360.70299999999997</v>
      </c>
      <c r="Z4" s="46" cm="1">
        <f t="array" aca="1" ref="Z4" ca="1">IF(ISBLANK(INDEX(bHist!$1:$1048576,ex!$D4,_xlfn.XMATCH(Z$3,bHist!$1:$1,0))),"-",INDEX(bHist!$1:$1048576,ex!$D4,_xlfn.XMATCH(Z$3,bHist!$1:$1,0)))</f>
        <v>341.54899999999998</v>
      </c>
      <c r="AA4" s="46" cm="1">
        <f t="array" aca="1" ref="AA4" ca="1">IF(ISBLANK(INDEX(bHist!$1:$1048576,ex!$D4,_xlfn.XMATCH(AA$3,bHist!$1:$1,0))),"-",INDEX(bHist!$1:$1048576,ex!$D4,_xlfn.XMATCH(AA$3,bHist!$1:$1,0)))</f>
        <v>337.03500000000003</v>
      </c>
      <c r="AB4" s="46" cm="1">
        <f t="array" aca="1" ref="AB4" ca="1">IF(ISBLANK(INDEX(bHist!$1:$1048576,ex!$D4,_xlfn.XMATCH(AB$3,bHist!$1:$1,0))),"-",INDEX(bHist!$1:$1048576,ex!$D4,_xlfn.XMATCH(AB$3,bHist!$1:$1,0)))</f>
        <v>370.49099999999999</v>
      </c>
      <c r="AC4" s="46" cm="1">
        <f t="array" aca="1" ref="AC4" ca="1">IF(ISBLANK(INDEX(bHist!$1:$1048576,ex!$D4,_xlfn.XMATCH(AC$3,bHist!$1:$1,0))),"-",INDEX(bHist!$1:$1048576,ex!$D4,_xlfn.XMATCH(AC$3,bHist!$1:$1,0)))</f>
        <v>376.07600000000002</v>
      </c>
      <c r="AD4" s="46" cm="1">
        <f t="array" aca="1" ref="AD4" ca="1">IF(ISBLANK(INDEX(bHist!$1:$1048576,ex!$D4,_xlfn.XMATCH(AD$3,bHist!$1:$1,0))),"-",INDEX(bHist!$1:$1048576,ex!$D4,_xlfn.XMATCH(AD$3,bHist!$1:$1,0)))</f>
        <v>389.67599999999999</v>
      </c>
      <c r="AE4" s="46" cm="1">
        <f t="array" aca="1" ref="AE4" ca="1">IF(ISBLANK(INDEX(bHist!$1:$1048576,ex!$D4,_xlfn.XMATCH(AE$3,bHist!$1:$1,0))),"-",INDEX(bHist!$1:$1048576,ex!$D4,_xlfn.XMATCH(AE$3,bHist!$1:$1,0)))</f>
        <v>412.98200000000003</v>
      </c>
      <c r="AF4" s="46" cm="1">
        <f t="array" aca="1" ref="AF4" ca="1">IF(ISBLANK(INDEX(bHist!$1:$1048576,ex!$D4,_xlfn.XMATCH(AF$3,bHist!$1:$1,0))),"-",INDEX(bHist!$1:$1048576,ex!$D4,_xlfn.XMATCH(AF$3,bHist!$1:$1,0)))</f>
        <v>428.80799999999999</v>
      </c>
      <c r="AG4" s="46" cm="1">
        <f t="array" aca="1" ref="AG4" ca="1">IF(ISBLANK(INDEX(bHist!$1:$1048576,ex!$D4,_xlfn.XMATCH(AG$3,bHist!$1:$1,0))),"-",INDEX(bHist!$1:$1048576,ex!$D4,_xlfn.XMATCH(AG$3,bHist!$1:$1,0)))</f>
        <v>415.16699999999997</v>
      </c>
      <c r="AH4" s="46" cm="1">
        <f t="array" aca="1" ref="AH4" ca="1">IF(ISBLANK(INDEX(bHist!$1:$1048576,ex!$D4,_xlfn.XMATCH(AH$3,bHist!$1:$1,0))),"-",INDEX(bHist!$1:$1048576,ex!$D4,_xlfn.XMATCH(AH$3,bHist!$1:$1,0)))</f>
        <v>429.084</v>
      </c>
      <c r="AI4" s="46" cm="1">
        <f t="array" aca="1" ref="AI4" ca="1">IF(ISBLANK(INDEX(bHist!$1:$1048576,ex!$D4,_xlfn.XMATCH(AI$3,bHist!$1:$1,0))),"-",INDEX(bHist!$1:$1048576,ex!$D4,_xlfn.XMATCH(AI$3,bHist!$1:$1,0)))</f>
        <v>446.91</v>
      </c>
      <c r="AJ4" s="46" cm="1">
        <f t="array" aca="1" ref="AJ4" ca="1">IF(ISBLANK(INDEX(bHist!$1:$1048576,ex!$D4,_xlfn.XMATCH(AJ$3,bHist!$1:$1,0))),"-",INDEX(bHist!$1:$1048576,ex!$D4,_xlfn.XMATCH(AJ$3,bHist!$1:$1,0)))</f>
        <v>483.387</v>
      </c>
      <c r="AK4" s="46" cm="1">
        <f t="array" aca="1" ref="AK4" ca="1">IF(ISBLANK(INDEX(bHist!$1:$1048576,ex!$D4,_xlfn.XMATCH(AK$3,bHist!$1:$1,0))),"-",INDEX(bHist!$1:$1048576,ex!$D4,_xlfn.XMATCH(AK$3,bHist!$1:$1,0)))</f>
        <v>476.26799999999997</v>
      </c>
      <c r="AL4" s="46" cm="1">
        <f t="array" aca="1" ref="AL4" ca="1">IF(ISBLANK(INDEX(bHist!$1:$1048576,ex!$D4,_xlfn.XMATCH(AL$3,bHist!$1:$1,0))),"-",INDEX(bHist!$1:$1048576,ex!$D4,_xlfn.XMATCH(AL$3,bHist!$1:$1,0)))</f>
        <v>460.41800000000001</v>
      </c>
      <c r="AM4" s="46" cm="1">
        <f t="array" aca="1" ref="AM4" ca="1">IF(ISBLANK(INDEX(bHist!$1:$1048576,ex!$D4,_xlfn.XMATCH(AM$3,bHist!$1:$1,0))),"-",INDEX(bHist!$1:$1048576,ex!$D4,_xlfn.XMATCH(AM$3,bHist!$1:$1,0)))</f>
        <v>490.161</v>
      </c>
      <c r="AN4" s="46" cm="1">
        <f t="array" aca="1" ref="AN4" ca="1">IF(ISBLANK(INDEX(bHist!$1:$1048576,ex!$D4,_xlfn.XMATCH(AN$3,bHist!$1:$1,0))),"-",INDEX(bHist!$1:$1048576,ex!$D4,_xlfn.XMATCH(AN$3,bHist!$1:$1,0)))</f>
        <v>498.572</v>
      </c>
      <c r="AO4" s="46" cm="1">
        <f t="array" aca="1" ref="AO4" ca="1">IF(ISBLANK(INDEX(bHist!$1:$1048576,ex!$D4,_xlfn.XMATCH(AO$3,bHist!$1:$1,0))),"-",INDEX(bHist!$1:$1048576,ex!$D4,_xlfn.XMATCH(AO$3,bHist!$1:$1,0)))</f>
        <v>542.04</v>
      </c>
      <c r="AP4" s="46" cm="1">
        <f t="array" aca="1" ref="AP4" ca="1">IF(ISBLANK(INDEX(bHist!$1:$1048576,ex!$D4,_xlfn.XMATCH(AP$3,bHist!$1:$1,0))),"-",INDEX(bHist!$1:$1048576,ex!$D4,_xlfn.XMATCH(AP$3,bHist!$1:$1,0)))</f>
        <v>540.76</v>
      </c>
      <c r="AQ4" s="46" cm="1">
        <f t="array" aca="1" ref="AQ4" ca="1">IF(ISBLANK(INDEX(bHist!$1:$1048576,ex!$D4,_xlfn.XMATCH(AQ$3,bHist!$1:$1,0))),"-",INDEX(bHist!$1:$1048576,ex!$D4,_xlfn.XMATCH(AQ$3,bHist!$1:$1,0)))</f>
        <v>521.06299999999999</v>
      </c>
      <c r="AR4" s="46" cm="1">
        <f t="array" aca="1" ref="AR4" ca="1">IF(ISBLANK(INDEX(bHist!$1:$1048576,ex!$D4,_xlfn.XMATCH(AR$3,bHist!$1:$1,0))),"-",INDEX(bHist!$1:$1048576,ex!$D4,_xlfn.XMATCH(AR$3,bHist!$1:$1,0)))</f>
        <v>502.798</v>
      </c>
      <c r="AS4" s="46" cm="1">
        <f t="array" aca="1" ref="AS4" ca="1">IF(ISBLANK(INDEX(bHist!$1:$1048576,ex!$D4,_xlfn.XMATCH(AS$3,bHist!$1:$1,0))),"-",INDEX(bHist!$1:$1048576,ex!$D4,_xlfn.XMATCH(AS$3,bHist!$1:$1,0)))</f>
        <v>506.63400000000001</v>
      </c>
      <c r="AT4" s="46" cm="1">
        <f t="array" aca="1" ref="AT4" ca="1">IF(ISBLANK(INDEX(bHist!$1:$1048576,ex!$D4,_xlfn.XMATCH(AT$3,bHist!$1:$1,0))),"-",INDEX(bHist!$1:$1048576,ex!$D4,_xlfn.XMATCH(AT$3,bHist!$1:$1,0)))</f>
        <v>515.21299999999997</v>
      </c>
      <c r="AU4" s="46" cm="1">
        <f t="array" aca="1" ref="AU4" ca="1">IF(ISBLANK(INDEX(bHist!$1:$1048576,ex!$D4,_xlfn.XMATCH(AU$3,bHist!$1:$1,0))),"-",INDEX(bHist!$1:$1048576,ex!$D4,_xlfn.XMATCH(AU$3,bHist!$1:$1,0)))</f>
        <v>521.255</v>
      </c>
      <c r="AV4" s="46" cm="1">
        <f t="array" aca="1" ref="AV4" ca="1">IF(ISBLANK(INDEX(bHist!$1:$1048576,ex!$D4,_xlfn.XMATCH(AV$3,bHist!$1:$1,0))),"-",INDEX(bHist!$1:$1048576,ex!$D4,_xlfn.XMATCH(AV$3,bHist!$1:$1,0)))</f>
        <v>509.11</v>
      </c>
      <c r="AW4" s="46" cm="1">
        <f t="array" aca="1" ref="AW4" ca="1">IF(ISBLANK(INDEX(bHist!$1:$1048576,ex!$D4,_xlfn.XMATCH(AW$3,bHist!$1:$1,0))),"-",INDEX(bHist!$1:$1048576,ex!$D4,_xlfn.XMATCH(AW$3,bHist!$1:$1,0)))</f>
        <v>522.53300000000002</v>
      </c>
      <c r="AX4" s="46" cm="1">
        <f t="array" aca="1" ref="AX4" ca="1">IF(ISBLANK(INDEX(bHist!$1:$1048576,ex!$D4,_xlfn.XMATCH(AX$3,bHist!$1:$1,0))),"-",INDEX(bHist!$1:$1048576,ex!$D4,_xlfn.XMATCH(AX$3,bHist!$1:$1,0)))</f>
        <v>512.05799999999999</v>
      </c>
      <c r="AY4" s="46" cm="1">
        <f t="array" aca="1" ref="AY4" ca="1">IF(ISBLANK(INDEX(bHist!$1:$1048576,ex!$D4,_xlfn.XMATCH(AY$3,bHist!$1:$1,0))),"-",INDEX(bHist!$1:$1048576,ex!$D4,_xlfn.XMATCH(AY$3,bHist!$1:$1,0)))</f>
        <v>491.52199999999999</v>
      </c>
      <c r="AZ4" s="46" cm="1">
        <f t="array" aca="1" ref="AZ4" ca="1">IF(ISBLANK(INDEX(bHist!$1:$1048576,ex!$D4,_xlfn.XMATCH(AZ$3,bHist!$1:$1,0))),"-",INDEX(bHist!$1:$1048576,ex!$D4,_xlfn.XMATCH(AZ$3,bHist!$1:$1,0)))</f>
        <v>477.37</v>
      </c>
      <c r="BA4" s="46" cm="1">
        <f t="array" aca="1" ref="BA4" ca="1">IF(ISBLANK(INDEX(bHist!$1:$1048576,ex!$D4,_xlfn.XMATCH(BA$3,bHist!$1:$1,0))),"-",INDEX(bHist!$1:$1048576,ex!$D4,_xlfn.XMATCH(BA$3,bHist!$1:$1,0)))</f>
        <v>494.452</v>
      </c>
      <c r="BB4" s="46" cm="1">
        <f t="array" aca="1" ref="BB4" ca="1">IF(ISBLANK(INDEX(bHist!$1:$1048576,ex!$D4,_xlfn.XMATCH(BB$3,bHist!$1:$1,0))),"-",INDEX(bHist!$1:$1048576,ex!$D4,_xlfn.XMATCH(BB$3,bHist!$1:$1,0)))</f>
        <v>492.62299999999999</v>
      </c>
      <c r="BC4" s="46" cm="1">
        <f t="array" aca="1" ref="BC4" ca="1">IF(ISBLANK(INDEX(bHist!$1:$1048576,ex!$D4,_xlfn.XMATCH(BC$3,bHist!$1:$1,0))),"-",INDEX(bHist!$1:$1048576,ex!$D4,_xlfn.XMATCH(BC$3,bHist!$1:$1,0)))</f>
        <v>501.517</v>
      </c>
      <c r="BD4" s="46" cm="1">
        <f t="array" aca="1" ref="BD4" ca="1">IF(ISBLANK(INDEX(bHist!$1:$1048576,ex!$D4,_xlfn.XMATCH(BD$3,bHist!$1:$1,0))),"-",INDEX(bHist!$1:$1048576,ex!$D4,_xlfn.XMATCH(BD$3,bHist!$1:$1,0)))</f>
        <v>486.464</v>
      </c>
      <c r="BE4" s="46" cm="1">
        <f t="array" aca="1" ref="BE4" ca="1">IF(ISBLANK(INDEX(bHist!$1:$1048576,ex!$D4,_xlfn.XMATCH(BE$3,bHist!$1:$1,0))),"-",INDEX(bHist!$1:$1048576,ex!$D4,_xlfn.XMATCH(BE$3,bHist!$1:$1,0)))</f>
        <v>505.649</v>
      </c>
      <c r="BF4" s="46" cm="1">
        <f t="array" aca="1" ref="BF4" ca="1">IF(ISBLANK(INDEX(bHist!$1:$1048576,ex!$D4,_xlfn.XMATCH(BF$3,bHist!$1:$1,0))),"-",INDEX(bHist!$1:$1048576,ex!$D4,_xlfn.XMATCH(BF$3,bHist!$1:$1,0)))</f>
        <v>555.54700000000003</v>
      </c>
      <c r="BG4" s="46" cm="1">
        <f t="array" aca="1" ref="BG4" ca="1">IF(ISBLANK(INDEX(bHist!$1:$1048576,ex!$D4,_xlfn.XMATCH(BG$3,bHist!$1:$1,0))),"-",INDEX(bHist!$1:$1048576,ex!$D4,_xlfn.XMATCH(BG$3,bHist!$1:$1,0)))</f>
        <v>504.26900000000001</v>
      </c>
      <c r="BH4" s="46" cm="1">
        <f t="array" aca="1" ref="BH4" ca="1">IF(ISBLANK(INDEX(bHist!$1:$1048576,ex!$D4,_xlfn.XMATCH(BH$3,bHist!$1:$1,0))),"-",INDEX(bHist!$1:$1048576,ex!$D4,_xlfn.XMATCH(BH$3,bHist!$1:$1,0)))</f>
        <v>485.09100000000001</v>
      </c>
      <c r="BI4" s="46" cm="1">
        <f t="array" aca="1" ref="BI4" ca="1">IF(ISBLANK(INDEX(bHist!$1:$1048576,ex!$D4,_xlfn.XMATCH(BI$3,bHist!$1:$1,0))),"-",INDEX(bHist!$1:$1048576,ex!$D4,_xlfn.XMATCH(BI$3,bHist!$1:$1,0)))</f>
        <v>494.238</v>
      </c>
      <c r="BJ4" s="46" cm="1">
        <f t="array" aca="1" ref="BJ4" ca="1">IF(ISBLANK(INDEX(bHist!$1:$1048576,ex!$D4,_xlfn.XMATCH(BJ$3,bHist!$1:$1,0))),"-",INDEX(bHist!$1:$1048576,ex!$D4,_xlfn.XMATCH(BJ$3,bHist!$1:$1,0)))</f>
        <v>490.81200000000001</v>
      </c>
      <c r="BK4" s="46" cm="1">
        <f t="array" aca="1" ref="BK4" ca="1">IF(ISBLANK(INDEX(bHist!$1:$1048576,ex!$D4,_xlfn.XMATCH(BK$3,bHist!$1:$1,0))),"-",INDEX(bHist!$1:$1048576,ex!$D4,_xlfn.XMATCH(BK$3,bHist!$1:$1,0)))</f>
        <v>449.52300000000002</v>
      </c>
      <c r="BL4" s="46" cm="1">
        <f t="array" aca="1" ref="BL4" ca="1">IF(ISBLANK(INDEX(bHist!$1:$1048576,ex!$D4,_xlfn.XMATCH(BL$3,bHist!$1:$1,0))),"-",INDEX(bHist!$1:$1048576,ex!$D4,_xlfn.XMATCH(BL$3,bHist!$1:$1,0)))</f>
        <v>464.22800000000001</v>
      </c>
      <c r="BM4" s="46" cm="1">
        <f t="array" aca="1" ref="BM4" ca="1">IF(ISBLANK(INDEX(bHist!$1:$1048576,ex!$D4,_xlfn.XMATCH(BM$3,bHist!$1:$1,0))),"-",INDEX(bHist!$1:$1048576,ex!$D4,_xlfn.XMATCH(BM$3,bHist!$1:$1,0)))</f>
        <v>531.60699999999997</v>
      </c>
      <c r="BN4" s="46" cm="1">
        <f t="array" aca="1" ref="BN4" ca="1">IF(ISBLANK(INDEX(bHist!$1:$1048576,ex!$D4,_xlfn.XMATCH(BN$3,bHist!$1:$1,0))),"-",INDEX(bHist!$1:$1048576,ex!$D4,_xlfn.XMATCH(BN$3,bHist!$1:$1,0)))</f>
        <v>540.47199999999998</v>
      </c>
      <c r="BO4" s="46" cm="1">
        <f t="array" aca="1" ref="BO4" ca="1">IF(ISBLANK(INDEX(bHist!$1:$1048576,ex!$D4,_xlfn.XMATCH(BO$3,bHist!$1:$1,0))),"-",INDEX(bHist!$1:$1048576,ex!$D4,_xlfn.XMATCH(BO$3,bHist!$1:$1,0)))</f>
        <v>583.51199999999994</v>
      </c>
      <c r="BP4" s="46" cm="1">
        <f t="array" aca="1" ref="BP4" ca="1">IF(ISBLANK(INDEX(bHist!$1:$1048576,ex!$D4,_xlfn.XMATCH(BP$3,bHist!$1:$1,0))),"-",INDEX(bHist!$1:$1048576,ex!$D4,_xlfn.XMATCH(BP$3,bHist!$1:$1,0)))</f>
        <v>638.13199999999995</v>
      </c>
      <c r="BQ4" s="46" cm="1">
        <f t="array" aca="1" ref="BQ4" ca="1">IF(ISBLANK(INDEX(bHist!$1:$1048576,ex!$D4,_xlfn.XMATCH(BQ$3,bHist!$1:$1,0))),"-",INDEX(bHist!$1:$1048576,ex!$D4,_xlfn.XMATCH(BQ$3,bHist!$1:$1,0)))</f>
        <v>612.53399999999999</v>
      </c>
      <c r="BR4" s="46" cm="1">
        <f t="array" aca="1" ref="BR4" ca="1">IF(ISBLANK(INDEX(bHist!$1:$1048576,ex!$D4,_xlfn.XMATCH(BR$3,bHist!$1:$1,0))),"-",INDEX(bHist!$1:$1048576,ex!$D4,_xlfn.XMATCH(BR$3,bHist!$1:$1,0)))</f>
        <v>605.745</v>
      </c>
      <c r="BS4" s="46" cm="1">
        <f t="array" aca="1" ref="BS4" ca="1">IF(ISBLANK(INDEX(bHist!$1:$1048576,ex!$D4,_xlfn.XMATCH(BS$3,bHist!$1:$1,0))),"-",INDEX(bHist!$1:$1048576,ex!$D4,_xlfn.XMATCH(BS$3,bHist!$1:$1,0)))</f>
        <v>571.76800000000003</v>
      </c>
      <c r="BT4" s="46" cm="1">
        <f t="array" aca="1" ref="BT4" ca="1">IF(ISBLANK(INDEX(bHist!$1:$1048576,ex!$D4,_xlfn.XMATCH(BT$3,bHist!$1:$1,0))),"-",INDEX(bHist!$1:$1048576,ex!$D4,_xlfn.XMATCH(BT$3,bHist!$1:$1,0)))</f>
        <v>581.697</v>
      </c>
      <c r="BU4" s="46" cm="1">
        <f t="array" aca="1" ref="BU4" ca="1">IF(ISBLANK(INDEX(bHist!$1:$1048576,ex!$D4,_xlfn.XMATCH(BU$3,bHist!$1:$1,0))),"-",INDEX(bHist!$1:$1048576,ex!$D4,_xlfn.XMATCH(BU$3,bHist!$1:$1,0)))</f>
        <v>576.11599999999999</v>
      </c>
      <c r="BV4" s="46" cm="1">
        <f t="array" aca="1" ref="BV4" ca="1">IF(ISBLANK(INDEX(bHist!$1:$1048576,ex!$D4,_xlfn.XMATCH(BV$3,bHist!$1:$1,0))),"-",INDEX(bHist!$1:$1048576,ex!$D4,_xlfn.XMATCH(BV$3,bHist!$1:$1,0)))</f>
        <v>513.83799999999997</v>
      </c>
      <c r="BW4" s="46" cm="1">
        <f t="array" aca="1" ref="BW4" ca="1">IF(ISBLANK(INDEX(bHist!$1:$1048576,ex!$D4,_xlfn.XMATCH(BW$3,bHist!$1:$1,0))),"-",INDEX(bHist!$1:$1048576,ex!$D4,_xlfn.XMATCH(BW$3,bHist!$1:$1,0)))</f>
        <v>531.37599999999998</v>
      </c>
      <c r="BX4" s="46" cm="1">
        <f t="array" aca="1" ref="BX4" ca="1">IF(ISBLANK(INDEX(bHist!$1:$1048576,ex!$D4,_xlfn.XMATCH(BX$3,bHist!$1:$1,0))),"-",INDEX(bHist!$1:$1048576,ex!$D4,_xlfn.XMATCH(BX$3,bHist!$1:$1,0)))</f>
        <v>594.97500000000002</v>
      </c>
      <c r="BY4" s="46" cm="1">
        <f t="array" aca="1" ref="BY4" ca="1">IF(ISBLANK(INDEX(bHist!$1:$1048576,ex!$D4,_xlfn.XMATCH(BY$3,bHist!$1:$1,0))),"-",INDEX(bHist!$1:$1048576,ex!$D4,_xlfn.XMATCH(BY$3,bHist!$1:$1,0)))</f>
        <v>691.55200000000002</v>
      </c>
      <c r="BZ4" s="46" cm="1">
        <f t="array" aca="1" ref="BZ4" ca="1">IF(ISBLANK(INDEX(bHist!$1:$1048576,ex!$D4,_xlfn.XMATCH(BZ$3,bHist!$1:$1,0))),"-",INDEX(bHist!$1:$1048576,ex!$D4,_xlfn.XMATCH(BZ$3,bHist!$1:$1,0)))</f>
        <v>675.24699999999996</v>
      </c>
      <c r="CA4" s="46" cm="1">
        <f t="array" aca="1" ref="CA4" ca="1">IF(ISBLANK(INDEX(bHist!$1:$1048576,ex!$D4,_xlfn.XMATCH(CA$3,bHist!$1:$1,0))),"-",INDEX(bHist!$1:$1048576,ex!$D4,_xlfn.XMATCH(CA$3,bHist!$1:$1,0)))</f>
        <v>674.726</v>
      </c>
      <c r="CB4" s="46" cm="1">
        <f t="array" aca="1" ref="CB4" ca="1">IF(ISBLANK(INDEX(bHist!$1:$1048576,ex!$D4,_xlfn.XMATCH(CB$3,bHist!$1:$1,0))),"-",INDEX(bHist!$1:$1048576,ex!$D4,_xlfn.XMATCH(CB$3,bHist!$1:$1,0)))</f>
        <v>707.64400000000001</v>
      </c>
      <c r="CC4" s="46" cm="1">
        <f t="array" aca="1" ref="CC4" ca="1">IF(ISBLANK(INDEX(bHist!$1:$1048576,ex!$D4,_xlfn.XMATCH(CC$3,bHist!$1:$1,0))),"-",INDEX(bHist!$1:$1048576,ex!$D4,_xlfn.XMATCH(CC$3,bHist!$1:$1,0)))</f>
        <v>613.21400000000006</v>
      </c>
      <c r="CD4" s="46" cm="1">
        <f t="array" aca="1" ref="CD4" ca="1">IF(ISBLANK(INDEX(bHist!$1:$1048576,ex!$D4,_xlfn.XMATCH(CD$3,bHist!$1:$1,0))),"-",INDEX(bHist!$1:$1048576,ex!$D4,_xlfn.XMATCH(CD$3,bHist!$1:$1,0)))</f>
        <v>618.53399999999999</v>
      </c>
      <c r="CE4" s="46" cm="1">
        <f t="array" aca="1" ref="CE4" ca="1">IF(ISBLANK(INDEX(bHist!$1:$1048576,ex!$D4,_xlfn.XMATCH(CE$3,bHist!$1:$1,0))),"-",INDEX(bHist!$1:$1048576,ex!$D4,_xlfn.XMATCH(CE$3,bHist!$1:$1,0)))</f>
        <v>518.63499999999999</v>
      </c>
      <c r="CF4" s="46" cm="1">
        <f t="array" aca="1" ref="CF4" ca="1">IF(ISBLANK(INDEX(bHist!$1:$1048576,ex!$D4,_xlfn.XMATCH(CF$3,bHist!$1:$1,0))),"-",INDEX(bHist!$1:$1048576,ex!$D4,_xlfn.XMATCH(CF$3,bHist!$1:$1,0)))</f>
        <v>554.16700000000003</v>
      </c>
      <c r="CG4" s="46" cm="1">
        <f t="array" aca="1" ref="CG4" ca="1">IF(ISBLANK(INDEX(bHist!$1:$1048576,ex!$D4,_xlfn.XMATCH(CG$3,bHist!$1:$1,0))),"-",INDEX(bHist!$1:$1048576,ex!$D4,_xlfn.XMATCH(CG$3,bHist!$1:$1,0)))</f>
        <v>479.64299999999997</v>
      </c>
      <c r="CH4" s="46" cm="1">
        <f t="array" aca="1" ref="CH4" ca="1">IF(ISBLANK(INDEX(bHist!$1:$1048576,ex!$D4,_xlfn.XMATCH(CH$3,bHist!$1:$1,0))),"-",INDEX(bHist!$1:$1048576,ex!$D4,_xlfn.XMATCH(CH$3,bHist!$1:$1,0)))</f>
        <v>455.83499999999998</v>
      </c>
      <c r="CI4" s="46" cm="1">
        <f t="array" aca="1" ref="CI4" ca="1">IF(ISBLANK(INDEX(bHist!$1:$1048576,ex!$D4,_xlfn.XMATCH(CI$3,bHist!$1:$1,0))),"-",INDEX(bHist!$1:$1048576,ex!$D4,_xlfn.XMATCH(CI$3,bHist!$1:$1,0)))</f>
        <v>465.13600000000002</v>
      </c>
      <c r="CJ4" s="46" cm="1">
        <f t="array" aca="1" ref="CJ4" ca="1">IF(ISBLANK(INDEX(bHist!$1:$1048576,ex!$D4,_xlfn.XMATCH(CJ$3,bHist!$1:$1,0))),"-",INDEX(bHist!$1:$1048576,ex!$D4,_xlfn.XMATCH(CJ$3,bHist!$1:$1,0)))</f>
        <v>383.322</v>
      </c>
      <c r="CK4" s="46" cm="1">
        <f t="array" aca="1" ref="CK4" ca="1">IF(ISBLANK(INDEX(bHist!$1:$1048576,ex!$D4,_xlfn.XMATCH(CK$3,bHist!$1:$1,0))),"-",INDEX(bHist!$1:$1048576,ex!$D4,_xlfn.XMATCH(CK$3,bHist!$1:$1,0)))</f>
        <v>325.17399999999998</v>
      </c>
      <c r="CL4" s="46" cm="1">
        <f t="array" aca="1" ref="CL4" ca="1">IF(ISBLANK(INDEX(bHist!$1:$1048576,ex!$D4,_xlfn.XMATCH(CL$3,bHist!$1:$1,0))),"-",INDEX(bHist!$1:$1048576,ex!$D4,_xlfn.XMATCH(CL$3,bHist!$1:$1,0)))</f>
        <v>292.82400000000001</v>
      </c>
      <c r="CM4" s="46" cm="1">
        <f t="array" aca="1" ref="CM4" ca="1">IF(ISBLANK(INDEX(bHist!$1:$1048576,ex!$D4,_xlfn.XMATCH(CM$3,bHist!$1:$1,0))),"-",INDEX(bHist!$1:$1048576,ex!$D4,_xlfn.XMATCH(CM$3,bHist!$1:$1,0)))</f>
        <v>282.91399999999999</v>
      </c>
      <c r="CN4" s="46" cm="1">
        <f t="array" aca="1" ref="CN4" ca="1">IF(ISBLANK(INDEX(bHist!$1:$1048576,ex!$D4,_xlfn.XMATCH(CN$3,bHist!$1:$1,0))),"-",INDEX(bHist!$1:$1048576,ex!$D4,_xlfn.XMATCH(CN$3,bHist!$1:$1,0)))</f>
        <v>304.09399999999999</v>
      </c>
      <c r="CO4" s="46" cm="1">
        <f t="array" aca="1" ref="CO4" ca="1">IF(ISBLANK(INDEX(bHist!$1:$1048576,ex!$D4,_xlfn.XMATCH(CO$3,bHist!$1:$1,0))),"-",INDEX(bHist!$1:$1048576,ex!$D4,_xlfn.XMATCH(CO$3,bHist!$1:$1,0)))</f>
        <v>303.27199999999999</v>
      </c>
      <c r="CP4" s="46" cm="1">
        <f t="array" aca="1" ref="CP4" ca="1">IF(ISBLANK(INDEX(bHist!$1:$1048576,ex!$D4,_xlfn.XMATCH(CP$3,bHist!$1:$1,0))),"-",INDEX(bHist!$1:$1048576,ex!$D4,_xlfn.XMATCH(CP$3,bHist!$1:$1,0)))</f>
        <v>272.084</v>
      </c>
      <c r="CQ4" s="46" cm="1">
        <f t="array" aca="1" ref="CQ4" ca="1">IF(ISBLANK(INDEX(bHist!$1:$1048576,ex!$D4,_xlfn.XMATCH(CQ$3,bHist!$1:$1,0))),"-",INDEX(bHist!$1:$1048576,ex!$D4,_xlfn.XMATCH(CQ$3,bHist!$1:$1,0)))</f>
        <v>258.35899999999998</v>
      </c>
      <c r="CR4" s="46" cm="1">
        <f t="array" aca="1" ref="CR4" ca="1">IF(ISBLANK(INDEX(bHist!$1:$1048576,ex!$D4,_xlfn.XMATCH(CR$3,bHist!$1:$1,0))),"-",INDEX(bHist!$1:$1048576,ex!$D4,_xlfn.XMATCH(CR$3,bHist!$1:$1,0)))</f>
        <v>253.90299999999999</v>
      </c>
      <c r="CS4" s="46" cm="1">
        <f t="array" aca="1" ref="CS4" ca="1">IF(ISBLANK(INDEX(bHist!$1:$1048576,ex!$D4,_xlfn.XMATCH(CS$3,bHist!$1:$1,0))),"-",INDEX(bHist!$1:$1048576,ex!$D4,_xlfn.XMATCH(CS$3,bHist!$1:$1,0)))</f>
        <v>243.233</v>
      </c>
      <c r="CT4" s="46" cm="1">
        <f t="array" aca="1" ref="CT4" ca="1">IF(ISBLANK(INDEX(bHist!$1:$1048576,ex!$D4,_xlfn.XMATCH(CT$3,bHist!$1:$1,0))),"-",INDEX(bHist!$1:$1048576,ex!$D4,_xlfn.XMATCH(CT$3,bHist!$1:$1,0)))</f>
        <v>219.42699999999999</v>
      </c>
      <c r="CU4" s="46" cm="1">
        <f t="array" aca="1" ref="CU4" ca="1">IF(ISBLANK(INDEX(bHist!$1:$1048576,ex!$D4,_xlfn.XMATCH(CU$3,bHist!$1:$1,0))),"-",INDEX(bHist!$1:$1048576,ex!$D4,_xlfn.XMATCH(CU$3,bHist!$1:$1,0)))</f>
        <v>215.76900000000001</v>
      </c>
      <c r="CV4" s="46" cm="1">
        <f t="array" aca="1" ref="CV4" ca="1">IF(ISBLANK(INDEX(bHist!$1:$1048576,ex!$D4,_xlfn.XMATCH(CV$3,bHist!$1:$1,0))),"-",INDEX(bHist!$1:$1048576,ex!$D4,_xlfn.XMATCH(CV$3,bHist!$1:$1,0)))</f>
        <v>212.35300000000001</v>
      </c>
      <c r="CW4" s="46" cm="1">
        <f t="array" aca="1" ref="CW4" ca="1">IF(ISBLANK(INDEX(bHist!$1:$1048576,ex!$D4,_xlfn.XMATCH(CW$3,bHist!$1:$1,0))),"-",INDEX(bHist!$1:$1048576,ex!$D4,_xlfn.XMATCH(CW$3,bHist!$1:$1,0)))</f>
        <v>214.155</v>
      </c>
      <c r="CX4" s="46" cm="1">
        <f t="array" aca="1" ref="CX4" ca="1">IF(ISBLANK(INDEX(bHist!$1:$1048576,ex!$D4,_xlfn.XMATCH(CX$3,bHist!$1:$1,0))),"-",INDEX(bHist!$1:$1048576,ex!$D4,_xlfn.XMATCH(CX$3,bHist!$1:$1,0)))</f>
        <v>210.965</v>
      </c>
      <c r="CY4" s="46" cm="1">
        <f t="array" aca="1" ref="CY4" ca="1">IF(ISBLANK(INDEX(bHist!$1:$1048576,ex!$D4,_xlfn.XMATCH(CY$3,bHist!$1:$1,0))),"-",INDEX(bHist!$1:$1048576,ex!$D4,_xlfn.XMATCH(CY$3,bHist!$1:$1,0)))</f>
        <v>212.839</v>
      </c>
      <c r="CZ4" s="46" cm="1">
        <f t="array" aca="1" ref="CZ4" ca="1">IF(ISBLANK(INDEX(bHist!$1:$1048576,ex!$D4,_xlfn.XMATCH(CZ$3,bHist!$1:$1,0))),"-",INDEX(bHist!$1:$1048576,ex!$D4,_xlfn.XMATCH(CZ$3,bHist!$1:$1,0)))</f>
        <v>212.36500000000001</v>
      </c>
      <c r="DA4" s="46" cm="1">
        <f t="array" aca="1" ref="DA4" ca="1">IF(ISBLANK(INDEX(bHist!$1:$1048576,ex!$D4,_xlfn.XMATCH(DA$3,bHist!$1:$1,0))),"-",INDEX(bHist!$1:$1048576,ex!$D4,_xlfn.XMATCH(DA$3,bHist!$1:$1,0)))</f>
        <v>210.14500000000001</v>
      </c>
      <c r="DB4" s="46" cm="1">
        <f t="array" aca="1" ref="DB4" ca="1">IF(ISBLANK(INDEX(bHist!$1:$1048576,ex!$D4,_xlfn.XMATCH(DB$3,bHist!$1:$1,0))),"-",INDEX(bHist!$1:$1048576,ex!$D4,_xlfn.XMATCH(DB$3,bHist!$1:$1,0)))</f>
        <v>210.911</v>
      </c>
      <c r="DC4" s="46" cm="1">
        <f t="array" aca="1" ref="DC4" ca="1">IF(ISBLANK(INDEX(bHist!$1:$1048576,ex!$D4,_xlfn.XMATCH(DC$3,bHist!$1:$1,0))),"-",INDEX(bHist!$1:$1048576,ex!$D4,_xlfn.XMATCH(DC$3,bHist!$1:$1,0)))</f>
        <v>213.477</v>
      </c>
      <c r="DD4" s="46" cm="1">
        <f t="array" aca="1" ref="DD4" ca="1">IF(ISBLANK(INDEX(bHist!$1:$1048576,ex!$D4,_xlfn.XMATCH(DD$3,bHist!$1:$1,0))),"-",INDEX(bHist!$1:$1048576,ex!$D4,_xlfn.XMATCH(DD$3,bHist!$1:$1,0)))</f>
        <v>216.18600000000001</v>
      </c>
      <c r="DE4" s="46" cm="1">
        <f t="array" aca="1" ref="DE4" ca="1">IF(ISBLANK(INDEX(bHist!$1:$1048576,ex!$D4,_xlfn.XMATCH(DE$3,bHist!$1:$1,0))),"-",INDEX(bHist!$1:$1048576,ex!$D4,_xlfn.XMATCH(DE$3,bHist!$1:$1,0)))</f>
        <v>212.47499999999999</v>
      </c>
      <c r="DF4" s="46" cm="1">
        <f t="array" aca="1" ref="DF4" ca="1">IF(ISBLANK(INDEX(bHist!$1:$1048576,ex!$D4,_xlfn.XMATCH(DF$3,bHist!$1:$1,0))),"-",INDEX(bHist!$1:$1048576,ex!$D4,_xlfn.XMATCH(DF$3,bHist!$1:$1,0)))</f>
        <v>213.17500000000001</v>
      </c>
      <c r="DG4" s="46" cm="1">
        <f t="array" aca="1" ref="DG4" ca="1">IF(ISBLANK(INDEX(bHist!$1:$1048576,ex!$D4,_xlfn.XMATCH(DG$3,bHist!$1:$1,0))),"-",INDEX(bHist!$1:$1048576,ex!$D4,_xlfn.XMATCH(DG$3,bHist!$1:$1,0)))</f>
        <v>217.76</v>
      </c>
      <c r="DH4" s="46" cm="1">
        <f t="array" aca="1" ref="DH4" ca="1">IF(ISBLANK(INDEX(bHist!$1:$1048576,ex!$D4,_xlfn.XMATCH(DH$3,bHist!$1:$1,0))),"-",INDEX(bHist!$1:$1048576,ex!$D4,_xlfn.XMATCH(DH$3,bHist!$1:$1,0)))</f>
        <v>228.11199999999999</v>
      </c>
      <c r="DI4" s="46" cm="1">
        <f t="array" aca="1" ref="DI4" ca="1">IF(ISBLANK(INDEX(bHist!$1:$1048576,ex!$D4,_xlfn.XMATCH(DI$3,bHist!$1:$1,0))),"-",INDEX(bHist!$1:$1048576,ex!$D4,_xlfn.XMATCH(DI$3,bHist!$1:$1,0)))</f>
        <v>230.55500000000001</v>
      </c>
      <c r="DJ4" s="46" cm="1">
        <f t="array" aca="1" ref="DJ4" ca="1">IF(ISBLANK(INDEX(bHist!$1:$1048576,ex!$D4,_xlfn.XMATCH(DJ$3,bHist!$1:$1,0))),"-",INDEX(bHist!$1:$1048576,ex!$D4,_xlfn.XMATCH(DJ$3,bHist!$1:$1,0)))</f>
        <v>227.22399999999999</v>
      </c>
      <c r="DK4" s="46" cm="1">
        <f t="array" aca="1" ref="DK4" ca="1">IF(ISBLANK(INDEX(bHist!$1:$1048576,ex!$D4,_xlfn.XMATCH(DK$3,bHist!$1:$1,0))),"-",INDEX(bHist!$1:$1048576,ex!$D4,_xlfn.XMATCH(DK$3,bHist!$1:$1,0)))</f>
        <v>222.53899999999999</v>
      </c>
      <c r="DL4" s="46" cm="1">
        <f t="array" aca="1" ref="DL4" ca="1">IF(ISBLANK(INDEX(bHist!$1:$1048576,ex!$D4,_xlfn.XMATCH(DL$3,bHist!$1:$1,0))),"-",INDEX(bHist!$1:$1048576,ex!$D4,_xlfn.XMATCH(DL$3,bHist!$1:$1,0)))</f>
        <v>220.91499999999999</v>
      </c>
      <c r="DM4" s="46" cm="1">
        <f t="array" aca="1" ref="DM4" ca="1">IF(ISBLANK(INDEX(bHist!$1:$1048576,ex!$D4,_xlfn.XMATCH(DM$3,bHist!$1:$1,0))),"-",INDEX(bHist!$1:$1048576,ex!$D4,_xlfn.XMATCH(DM$3,bHist!$1:$1,0)))</f>
        <v>228.983</v>
      </c>
      <c r="DN4" s="46" cm="1">
        <f t="array" aca="1" ref="DN4" ca="1">IF(ISBLANK(INDEX(bHist!$1:$1048576,ex!$D4,_xlfn.XMATCH(DN$3,bHist!$1:$1,0))),"-",INDEX(bHist!$1:$1048576,ex!$D4,_xlfn.XMATCH(DN$3,bHist!$1:$1,0)))</f>
        <v>219.95400000000001</v>
      </c>
      <c r="DO4" s="46" cm="1">
        <f t="array" aca="1" ref="DO4" ca="1">IF(ISBLANK(INDEX(bHist!$1:$1048576,ex!$D4,_xlfn.XMATCH(DO$3,bHist!$1:$1,0))),"-",INDEX(bHist!$1:$1048576,ex!$D4,_xlfn.XMATCH(DO$3,bHist!$1:$1,0)))</f>
        <v>217.96600000000001</v>
      </c>
      <c r="DP4" s="46" cm="1">
        <f t="array" aca="1" ref="DP4" ca="1">IF(ISBLANK(INDEX(bHist!$1:$1048576,ex!$D4,_xlfn.XMATCH(DP$3,bHist!$1:$1,0))),"-",INDEX(bHist!$1:$1048576,ex!$D4,_xlfn.XMATCH(DP$3,bHist!$1:$1,0)))</f>
        <v>213.18</v>
      </c>
      <c r="DQ4" s="46" cm="1">
        <f t="array" aca="1" ref="DQ4" ca="1">IF(ISBLANK(INDEX(bHist!$1:$1048576,ex!$D4,_xlfn.XMATCH(DQ$3,bHist!$1:$1,0))),"-",INDEX(bHist!$1:$1048576,ex!$D4,_xlfn.XMATCH(DQ$3,bHist!$1:$1,0)))</f>
        <v>211.858</v>
      </c>
      <c r="DR4" s="46" cm="1">
        <f t="array" aca="1" ref="DR4" ca="1">IF(ISBLANK(INDEX(bHist!$1:$1048576,ex!$D4,_xlfn.XMATCH(DR$3,bHist!$1:$1,0))),"-",INDEX(bHist!$1:$1048576,ex!$D4,_xlfn.XMATCH(DR$3,bHist!$1:$1,0)))</f>
        <v>208.41399999999999</v>
      </c>
      <c r="DS4" s="46" cm="1">
        <f t="array" aca="1" ref="DS4" ca="1">IF(ISBLANK(INDEX(bHist!$1:$1048576,ex!$D4,_xlfn.XMATCH(DS$3,bHist!$1:$1,0))),"-",INDEX(bHist!$1:$1048576,ex!$D4,_xlfn.XMATCH(DS$3,bHist!$1:$1,0)))</f>
        <v>207.321</v>
      </c>
      <c r="DT4" s="46" cm="1">
        <f t="array" aca="1" ref="DT4" ca="1">IF(ISBLANK(INDEX(bHist!$1:$1048576,ex!$D4,_xlfn.XMATCH(DT$3,bHist!$1:$1,0))),"-",INDEX(bHist!$1:$1048576,ex!$D4,_xlfn.XMATCH(DT$3,bHist!$1:$1,0)))</f>
        <v>207.50399999999999</v>
      </c>
      <c r="DU4" s="46" cm="1">
        <f t="array" aca="1" ref="DU4" ca="1">IF(ISBLANK(INDEX(bHist!$1:$1048576,ex!$D4,_xlfn.XMATCH(DU$3,bHist!$1:$1,0))),"-",INDEX(bHist!$1:$1048576,ex!$D4,_xlfn.XMATCH(DU$3,bHist!$1:$1,0)))</f>
        <v>208.65899999999999</v>
      </c>
      <c r="DV4" s="46" cm="1">
        <f t="array" aca="1" ref="DV4" ca="1">IF(ISBLANK(INDEX(bHist!$1:$1048576,ex!$D4,_xlfn.XMATCH(DV$3,bHist!$1:$1,0))),"-",INDEX(bHist!$1:$1048576,ex!$D4,_xlfn.XMATCH(DV$3,bHist!$1:$1,0)))</f>
        <v>209.68100000000001</v>
      </c>
      <c r="DW4" s="46" cm="1">
        <f t="array" aca="1" ref="DW4" ca="1">IF(ISBLANK(INDEX(bHist!$1:$1048576,ex!$D4,_xlfn.XMATCH(DW$3,bHist!$1:$1,0))),"-",INDEX(bHist!$1:$1048576,ex!$D4,_xlfn.XMATCH(DW$3,bHist!$1:$1,0)))</f>
        <v>206.95500000000001</v>
      </c>
      <c r="DX4" s="46" cm="1">
        <f t="array" aca="1" ref="DX4" ca="1">IF(ISBLANK(INDEX(bHist!$1:$1048576,ex!$D4,_xlfn.XMATCH(DX$3,bHist!$1:$1,0))),"-",INDEX(bHist!$1:$1048576,ex!$D4,_xlfn.XMATCH(DX$3,bHist!$1:$1,0)))</f>
        <v>205.57599999999999</v>
      </c>
      <c r="DY4" s="46" cm="1">
        <f t="array" aca="1" ref="DY4" ca="1">IF(ISBLANK(INDEX(bHist!$1:$1048576,ex!$D4,_xlfn.XMATCH(DY$3,bHist!$1:$1,0))),"-",INDEX(bHist!$1:$1048576,ex!$D4,_xlfn.XMATCH(DY$3,bHist!$1:$1,0)))</f>
        <v>203.66499999999999</v>
      </c>
      <c r="DZ4" s="46" cm="1">
        <f t="array" aca="1" ref="DZ4" ca="1">IF(ISBLANK(INDEX(bHist!$1:$1048576,ex!$D4,_xlfn.XMATCH(DZ$3,bHist!$1:$1,0))),"-",INDEX(bHist!$1:$1048576,ex!$D4,_xlfn.XMATCH(DZ$3,bHist!$1:$1,0)))</f>
        <v>207.459</v>
      </c>
      <c r="EA4" s="46" cm="1">
        <f t="array" aca="1" ref="EA4" ca="1">IF(ISBLANK(INDEX(bHist!$1:$1048576,ex!$D4,_xlfn.XMATCH(EA$3,bHist!$1:$1,0))),"-",INDEX(bHist!$1:$1048576,ex!$D4,_xlfn.XMATCH(EA$3,bHist!$1:$1,0)))</f>
        <v>212.48599999999999</v>
      </c>
      <c r="EB4" s="46" cm="1">
        <f t="array" aca="1" ref="EB4" ca="1">IF(ISBLANK(INDEX(bHist!$1:$1048576,ex!$D4,_xlfn.XMATCH(EB$3,bHist!$1:$1,0))),"-",INDEX(bHist!$1:$1048576,ex!$D4,_xlfn.XMATCH(EB$3,bHist!$1:$1,0)))</f>
        <v>212.32400000000001</v>
      </c>
      <c r="EC4" s="46" cm="1">
        <f t="array" aca="1" ref="EC4" ca="1">IF(ISBLANK(INDEX(bHist!$1:$1048576,ex!$D4,_xlfn.XMATCH(EC$3,bHist!$1:$1,0))),"-",INDEX(bHist!$1:$1048576,ex!$D4,_xlfn.XMATCH(EC$3,bHist!$1:$1,0)))</f>
        <v>209.15700000000001</v>
      </c>
      <c r="ED4" s="46" cm="1">
        <f t="array" aca="1" ref="ED4" ca="1">IF(ISBLANK(INDEX(bHist!$1:$1048576,ex!$D4,_xlfn.XMATCH(ED$3,bHist!$1:$1,0))),"-",INDEX(bHist!$1:$1048576,ex!$D4,_xlfn.XMATCH(ED$3,bHist!$1:$1,0)))</f>
        <v>204.65899999999999</v>
      </c>
      <c r="EE4" s="46" cm="1">
        <f t="array" aca="1" ref="EE4" ca="1">IF(ISBLANK(INDEX(bHist!$1:$1048576,ex!$D4,_xlfn.XMATCH(EE$3,bHist!$1:$1,0))),"-",INDEX(bHist!$1:$1048576,ex!$D4,_xlfn.XMATCH(EE$3,bHist!$1:$1,0)))</f>
        <v>207.203</v>
      </c>
      <c r="EF4" s="46" cm="1">
        <f t="array" aca="1" ref="EF4" ca="1">IF(ISBLANK(INDEX(bHist!$1:$1048576,ex!$D4,_xlfn.XMATCH(EF$3,bHist!$1:$1,0))),"-",INDEX(bHist!$1:$1048576,ex!$D4,_xlfn.XMATCH(EF$3,bHist!$1:$1,0)))</f>
        <v>205.16900000000001</v>
      </c>
      <c r="EG4" s="46" cm="1">
        <f t="array" aca="1" ref="EG4" ca="1">IF(ISBLANK(INDEX(bHist!$1:$1048576,ex!$D4,_xlfn.XMATCH(EG$3,bHist!$1:$1,0))),"-",INDEX(bHist!$1:$1048576,ex!$D4,_xlfn.XMATCH(EG$3,bHist!$1:$1,0)))</f>
        <v>204.37700000000001</v>
      </c>
      <c r="EH4" s="46" cm="1">
        <f t="array" aca="1" ref="EH4" ca="1">IF(ISBLANK(INDEX(bHist!$1:$1048576,ex!$D4,_xlfn.XMATCH(EH$3,bHist!$1:$1,0))),"-",INDEX(bHist!$1:$1048576,ex!$D4,_xlfn.XMATCH(EH$3,bHist!$1:$1,0)))</f>
        <v>208.85</v>
      </c>
      <c r="EI4" s="46" cm="1">
        <f t="array" aca="1" ref="EI4" ca="1">IF(ISBLANK(INDEX(bHist!$1:$1048576,ex!$D4,_xlfn.XMATCH(EI$3,bHist!$1:$1,0))),"-",INDEX(bHist!$1:$1048576,ex!$D4,_xlfn.XMATCH(EI$3,bHist!$1:$1,0)))</f>
        <v>208.92599999999999</v>
      </c>
      <c r="EJ4" s="46" cm="1">
        <f t="array" aca="1" ref="EJ4" ca="1">IF(ISBLANK(INDEX(bHist!$1:$1048576,ex!$D4,_xlfn.XMATCH(EJ$3,bHist!$1:$1,0))),"-",INDEX(bHist!$1:$1048576,ex!$D4,_xlfn.XMATCH(EJ$3,bHist!$1:$1,0)))</f>
        <v>205.04300000000001</v>
      </c>
      <c r="EK4" s="46" cm="1">
        <f t="array" aca="1" ref="EK4" ca="1">IF(ISBLANK(INDEX(bHist!$1:$1048576,ex!$D4,_xlfn.XMATCH(EK$3,bHist!$1:$1,0))),"-",INDEX(bHist!$1:$1048576,ex!$D4,_xlfn.XMATCH(EK$3,bHist!$1:$1,0)))</f>
        <v>209.11</v>
      </c>
      <c r="EL4" s="46" cm="1">
        <f t="array" aca="1" ref="EL4" ca="1">IF(ISBLANK(INDEX(bHist!$1:$1048576,ex!$D4,_xlfn.XMATCH(EL$3,bHist!$1:$1,0))),"-",INDEX(bHist!$1:$1048576,ex!$D4,_xlfn.XMATCH(EL$3,bHist!$1:$1,0)))</f>
        <v>210.184</v>
      </c>
      <c r="EM4" s="46" cm="1">
        <f t="array" aca="1" ref="EM4" ca="1">IF(ISBLANK(INDEX(bHist!$1:$1048576,ex!$D4,_xlfn.XMATCH(EM$3,bHist!$1:$1,0))),"-",INDEX(bHist!$1:$1048576,ex!$D4,_xlfn.XMATCH(EM$3,bHist!$1:$1,0)))</f>
        <v>210.96899999999999</v>
      </c>
      <c r="EN4" s="46" cm="1">
        <f t="array" aca="1" ref="EN4" ca="1">IF(ISBLANK(INDEX(bHist!$1:$1048576,ex!$D4,_xlfn.XMATCH(EN$3,bHist!$1:$1,0))),"-",INDEX(bHist!$1:$1048576,ex!$D4,_xlfn.XMATCH(EN$3,bHist!$1:$1,0)))</f>
        <v>209.09399999999999</v>
      </c>
      <c r="EO4" s="46" cm="1">
        <f t="array" aca="1" ref="EO4" ca="1">IF(ISBLANK(INDEX(bHist!$1:$1048576,ex!$D4,_xlfn.XMATCH(EO$3,bHist!$1:$1,0))),"-",INDEX(bHist!$1:$1048576,ex!$D4,_xlfn.XMATCH(EO$3,bHist!$1:$1,0)))</f>
        <v>215.30600000000001</v>
      </c>
      <c r="EP4" s="46" cm="1">
        <f t="array" aca="1" ref="EP4" ca="1">IF(ISBLANK(INDEX(bHist!$1:$1048576,ex!$D4,_xlfn.XMATCH(EP$3,bHist!$1:$1,0))),"-",INDEX(bHist!$1:$1048576,ex!$D4,_xlfn.XMATCH(EP$3,bHist!$1:$1,0)))</f>
        <v>220.40600000000001</v>
      </c>
      <c r="EQ4" s="46" cm="1">
        <f t="array" aca="1" ref="EQ4" ca="1">IF(ISBLANK(INDEX(bHist!$1:$1048576,ex!$D4,_xlfn.XMATCH(EQ$3,bHist!$1:$1,0))),"-",INDEX(bHist!$1:$1048576,ex!$D4,_xlfn.XMATCH(EQ$3,bHist!$1:$1,0)))</f>
        <v>221.58099999999999</v>
      </c>
      <c r="ER4" s="46" cm="1">
        <f t="array" aca="1" ref="ER4" ca="1">IF(ISBLANK(INDEX(bHist!$1:$1048576,ex!$D4,_xlfn.XMATCH(ER$3,bHist!$1:$1,0))),"-",INDEX(bHist!$1:$1048576,ex!$D4,_xlfn.XMATCH(ER$3,bHist!$1:$1,0)))</f>
        <v>221.267</v>
      </c>
      <c r="ES4" s="46" cm="1">
        <f t="array" aca="1" ref="ES4" ca="1">IF(ISBLANK(INDEX(bHist!$1:$1048576,ex!$D4,_xlfn.XMATCH(ES$3,bHist!$1:$1,0))),"-",INDEX(bHist!$1:$1048576,ex!$D4,_xlfn.XMATCH(ES$3,bHist!$1:$1,0)))</f>
        <v>221.11</v>
      </c>
      <c r="ET4" s="46" cm="1">
        <f t="array" aca="1" ref="ET4" ca="1">IF(ISBLANK(INDEX(bHist!$1:$1048576,ex!$D4,_xlfn.XMATCH(ET$3,bHist!$1:$1,0))),"-",INDEX(bHist!$1:$1048576,ex!$D4,_xlfn.XMATCH(ET$3,bHist!$1:$1,0)))</f>
        <v>220.02799999999999</v>
      </c>
      <c r="EU4" s="46" cm="1">
        <f t="array" aca="1" ref="EU4" ca="1">IF(ISBLANK(INDEX(bHist!$1:$1048576,ex!$D4,_xlfn.XMATCH(EU$3,bHist!$1:$1,0))),"-",INDEX(bHist!$1:$1048576,ex!$D4,_xlfn.XMATCH(EU$3,bHist!$1:$1,0)))</f>
        <v>224.16200000000001</v>
      </c>
      <c r="EV4" s="46" cm="1">
        <f t="array" aca="1" ref="EV4" ca="1">IF(ISBLANK(INDEX(bHist!$1:$1048576,ex!$D4,_xlfn.XMATCH(EV$3,bHist!$1:$1,0))),"-",INDEX(bHist!$1:$1048576,ex!$D4,_xlfn.XMATCH(EV$3,bHist!$1:$1,0)))</f>
        <v>223.46299999999999</v>
      </c>
      <c r="EW4" s="46" cm="1">
        <f t="array" aca="1" ref="EW4" ca="1">IF(ISBLANK(INDEX(bHist!$1:$1048576,ex!$D4,_xlfn.XMATCH(EW$3,bHist!$1:$1,0))),"-",INDEX(bHist!$1:$1048576,ex!$D4,_xlfn.XMATCH(EW$3,bHist!$1:$1,0)))</f>
        <v>229.54499999999999</v>
      </c>
      <c r="EX4" s="46" cm="1">
        <f t="array" aca="1" ref="EX4" ca="1">IF(ISBLANK(INDEX(bHist!$1:$1048576,ex!$D4,_xlfn.XMATCH(EX$3,bHist!$1:$1,0))),"-",INDEX(bHist!$1:$1048576,ex!$D4,_xlfn.XMATCH(EX$3,bHist!$1:$1,0)))</f>
        <v>225.58799999999999</v>
      </c>
      <c r="EY4" s="46" cm="1">
        <f t="array" aca="1" ref="EY4" ca="1">IF(ISBLANK(INDEX(bHist!$1:$1048576,ex!$D4,_xlfn.XMATCH(EY$3,bHist!$1:$1,0))),"-",INDEX(bHist!$1:$1048576,ex!$D4,_xlfn.XMATCH(EY$3,bHist!$1:$1,0)))</f>
        <v>220.89699999999999</v>
      </c>
      <c r="EZ4" s="46" cm="1">
        <f t="array" aca="1" ref="EZ4" ca="1">IF(ISBLANK(INDEX(bHist!$1:$1048576,ex!$D4,_xlfn.XMATCH(EZ$3,bHist!$1:$1,0))),"-",INDEX(bHist!$1:$1048576,ex!$D4,_xlfn.XMATCH(EZ$3,bHist!$1:$1,0)))</f>
        <v>221.892</v>
      </c>
      <c r="FA4" s="46" cm="1">
        <f t="array" aca="1" ref="FA4" ca="1">IF(ISBLANK(INDEX(bHist!$1:$1048576,ex!$D4,_xlfn.XMATCH(FA$3,bHist!$1:$1,0))),"-",INDEX(bHist!$1:$1048576,ex!$D4,_xlfn.XMATCH(FA$3,bHist!$1:$1,0)))</f>
        <v>222.655</v>
      </c>
      <c r="FB4" s="46" cm="1">
        <f t="array" aca="1" ref="FB4" ca="1">IF(ISBLANK(INDEX(bHist!$1:$1048576,ex!$D4,_xlfn.XMATCH(FB$3,bHist!$1:$1,0))),"-",INDEX(bHist!$1:$1048576,ex!$D4,_xlfn.XMATCH(FB$3,bHist!$1:$1,0)))</f>
        <v>226.678</v>
      </c>
      <c r="FC4" s="46" cm="1">
        <f t="array" aca="1" ref="FC4" ca="1">IF(ISBLANK(INDEX(bHist!$1:$1048576,ex!$D4,_xlfn.XMATCH(FC$3,bHist!$1:$1,0))),"-",INDEX(bHist!$1:$1048576,ex!$D4,_xlfn.XMATCH(FC$3,bHist!$1:$1,0)))</f>
        <v>228.012</v>
      </c>
      <c r="FD4" s="46" cm="1">
        <f t="array" aca="1" ref="FD4" ca="1">IF(ISBLANK(INDEX(bHist!$1:$1048576,ex!$D4,_xlfn.XMATCH(FD$3,bHist!$1:$1,0))),"-",INDEX(bHist!$1:$1048576,ex!$D4,_xlfn.XMATCH(FD$3,bHist!$1:$1,0)))</f>
        <v>234.00700000000001</v>
      </c>
      <c r="FE4" s="46" cm="1">
        <f t="array" aca="1" ref="FE4" ca="1">IF(ISBLANK(INDEX(bHist!$1:$1048576,ex!$D4,_xlfn.XMATCH(FE$3,bHist!$1:$1,0))),"-",INDEX(bHist!$1:$1048576,ex!$D4,_xlfn.XMATCH(FE$3,bHist!$1:$1,0)))</f>
        <v>234.869</v>
      </c>
      <c r="FF4" s="46" cm="1">
        <f t="array" aca="1" ref="FF4" ca="1">IF(ISBLANK(INDEX(bHist!$1:$1048576,ex!$D4,_xlfn.XMATCH(FF$3,bHist!$1:$1,0))),"-",INDEX(bHist!$1:$1048576,ex!$D4,_xlfn.XMATCH(FF$3,bHist!$1:$1,0)))</f>
        <v>235.85599999999999</v>
      </c>
      <c r="FG4" s="46" cm="1">
        <f t="array" aca="1" ref="FG4" ca="1">IF(ISBLANK(INDEX(bHist!$1:$1048576,ex!$D4,_xlfn.XMATCH(FG$3,bHist!$1:$1,0))),"-",INDEX(bHist!$1:$1048576,ex!$D4,_xlfn.XMATCH(FG$3,bHist!$1:$1,0)))</f>
        <v>232.97900000000001</v>
      </c>
      <c r="FH4" s="46" cm="1">
        <f t="array" aca="1" ref="FH4" ca="1">IF(ISBLANK(INDEX(bHist!$1:$1048576,ex!$D4,_xlfn.XMATCH(FH$3,bHist!$1:$1,0))),"-",INDEX(bHist!$1:$1048576,ex!$D4,_xlfn.XMATCH(FH$3,bHist!$1:$1,0)))</f>
        <v>231.65</v>
      </c>
      <c r="FI4" s="46" cm="1">
        <f t="array" aca="1" ref="FI4" ca="1">IF(ISBLANK(INDEX(bHist!$1:$1048576,ex!$D4,_xlfn.XMATCH(FI$3,bHist!$1:$1,0))),"-",INDEX(bHist!$1:$1048576,ex!$D4,_xlfn.XMATCH(FI$3,bHist!$1:$1,0)))</f>
        <v>232.566</v>
      </c>
      <c r="FJ4" s="46" cm="1">
        <f t="array" aca="1" ref="FJ4" ca="1">IF(ISBLANK(INDEX(bHist!$1:$1048576,ex!$D4,_xlfn.XMATCH(FJ$3,bHist!$1:$1,0))),"-",INDEX(bHist!$1:$1048576,ex!$D4,_xlfn.XMATCH(FJ$3,bHist!$1:$1,0)))</f>
        <v>239.971</v>
      </c>
      <c r="FK4" s="46" cm="1">
        <f t="array" aca="1" ref="FK4" ca="1">IF(ISBLANK(INDEX(bHist!$1:$1048576,ex!$D4,_xlfn.XMATCH(FK$3,bHist!$1:$1,0))),"-",INDEX(bHist!$1:$1048576,ex!$D4,_xlfn.XMATCH(FK$3,bHist!$1:$1,0)))</f>
        <v>235.5</v>
      </c>
      <c r="FL4" s="46" cm="1">
        <f t="array" aca="1" ref="FL4" ca="1">IF(ISBLANK(INDEX(bHist!$1:$1048576,ex!$D4,_xlfn.XMATCH(FL$3,bHist!$1:$1,0))),"-",INDEX(bHist!$1:$1048576,ex!$D4,_xlfn.XMATCH(FL$3,bHist!$1:$1,0)))</f>
        <v>231.16499999999999</v>
      </c>
      <c r="FM4" s="46" cm="1">
        <f t="array" aca="1" ref="FM4" ca="1">IF(ISBLANK(INDEX(bHist!$1:$1048576,ex!$D4,_xlfn.XMATCH(FM$3,bHist!$1:$1,0))),"-",INDEX(bHist!$1:$1048576,ex!$D4,_xlfn.XMATCH(FM$3,bHist!$1:$1,0)))</f>
        <v>229.898</v>
      </c>
      <c r="FN4" s="46" cm="1">
        <f t="array" aca="1" ref="FN4" ca="1">IF(ISBLANK(INDEX(bHist!$1:$1048576,ex!$D4,_xlfn.XMATCH(FN$3,bHist!$1:$1,0))),"-",INDEX(bHist!$1:$1048576,ex!$D4,_xlfn.XMATCH(FN$3,bHist!$1:$1,0)))</f>
        <v>230.5</v>
      </c>
      <c r="FO4" s="46" cm="1">
        <f t="array" aca="1" ref="FO4" ca="1">IF(ISBLANK(INDEX(bHist!$1:$1048576,ex!$D4,_xlfn.XMATCH(FO$3,bHist!$1:$1,0))),"-",INDEX(bHist!$1:$1048576,ex!$D4,_xlfn.XMATCH(FO$3,bHist!$1:$1,0)))</f>
        <v>232.09800000000001</v>
      </c>
      <c r="FP4" s="46" cm="1">
        <f t="array" aca="1" ref="FP4" ca="1">IF(ISBLANK(INDEX(bHist!$1:$1048576,ex!$D4,_xlfn.XMATCH(FP$3,bHist!$1:$1,0))),"-",INDEX(bHist!$1:$1048576,ex!$D4,_xlfn.XMATCH(FP$3,bHist!$1:$1,0)))</f>
        <v>234.363</v>
      </c>
      <c r="FQ4" s="46" cm="1">
        <f t="array" aca="1" ref="FQ4" ca="1">IF(ISBLANK(INDEX(bHist!$1:$1048576,ex!$D4,_xlfn.XMATCH(FQ$3,bHist!$1:$1,0))),"-",INDEX(bHist!$1:$1048576,ex!$D4,_xlfn.XMATCH(FQ$3,bHist!$1:$1,0)))</f>
        <v>228.476</v>
      </c>
      <c r="FR4" s="46" cm="1">
        <f t="array" aca="1" ref="FR4" ca="1">IF(ISBLANK(INDEX(bHist!$1:$1048576,ex!$D4,_xlfn.XMATCH(FR$3,bHist!$1:$1,0))),"-",INDEX(bHist!$1:$1048576,ex!$D4,_xlfn.XMATCH(FR$3,bHist!$1:$1,0)))</f>
        <v>226.197</v>
      </c>
      <c r="FS4" s="46" cm="1">
        <f t="array" aca="1" ref="FS4" ca="1">IF(ISBLANK(INDEX(bHist!$1:$1048576,ex!$D4,_xlfn.XMATCH(FS$3,bHist!$1:$1,0))),"-",INDEX(bHist!$1:$1048576,ex!$D4,_xlfn.XMATCH(FS$3,bHist!$1:$1,0)))</f>
        <v>232.56200000000001</v>
      </c>
      <c r="FT4" s="46" cm="1">
        <f t="array" aca="1" ref="FT4" ca="1">IF(ISBLANK(INDEX(bHist!$1:$1048576,ex!$D4,_xlfn.XMATCH(FT$3,bHist!$1:$1,0))),"-",INDEX(bHist!$1:$1048576,ex!$D4,_xlfn.XMATCH(FT$3,bHist!$1:$1,0)))</f>
        <v>239.399</v>
      </c>
      <c r="FU4" s="46" cm="1">
        <f t="array" aca="1" ref="FU4" ca="1">IF(ISBLANK(INDEX(bHist!$1:$1048576,ex!$D4,_xlfn.XMATCH(FU$3,bHist!$1:$1,0))),"-",INDEX(bHist!$1:$1048576,ex!$D4,_xlfn.XMATCH(FU$3,bHist!$1:$1,0)))</f>
        <v>236.90700000000001</v>
      </c>
      <c r="FV4" s="46" cm="1">
        <f t="array" aca="1" ref="FV4" ca="1">IF(ISBLANK(INDEX(bHist!$1:$1048576,ex!$D4,_xlfn.XMATCH(FV$3,bHist!$1:$1,0))),"-",INDEX(bHist!$1:$1048576,ex!$D4,_xlfn.XMATCH(FV$3,bHist!$1:$1,0)))</f>
        <v>232.541</v>
      </c>
      <c r="FW4" s="46" cm="1">
        <f t="array" aca="1" ref="FW4" ca="1">IF(ISBLANK(INDEX(bHist!$1:$1048576,ex!$D4,_xlfn.XMATCH(FW$3,bHist!$1:$1,0))),"-",INDEX(bHist!$1:$1048576,ex!$D4,_xlfn.XMATCH(FW$3,bHist!$1:$1,0)))</f>
        <v>227.88800000000001</v>
      </c>
      <c r="FX4" s="46" cm="1">
        <f t="array" aca="1" ref="FX4" ca="1">IF(ISBLANK(INDEX(bHist!$1:$1048576,ex!$D4,_xlfn.XMATCH(FX$3,bHist!$1:$1,0))),"-",INDEX(bHist!$1:$1048576,ex!$D4,_xlfn.XMATCH(FX$3,bHist!$1:$1,0)))</f>
        <v>228.15899999999999</v>
      </c>
      <c r="FY4" s="46" cm="1">
        <f t="array" aca="1" ref="FY4" ca="1">IF(ISBLANK(INDEX(bHist!$1:$1048576,ex!$D4,_xlfn.XMATCH(FY$3,bHist!$1:$1,0))),"-",INDEX(bHist!$1:$1048576,ex!$D4,_xlfn.XMATCH(FY$3,bHist!$1:$1,0)))</f>
        <v>231.71799999999999</v>
      </c>
      <c r="FZ4" s="46" cm="1">
        <f t="array" aca="1" ref="FZ4" ca="1">IF(ISBLANK(INDEX(bHist!$1:$1048576,ex!$D4,_xlfn.XMATCH(FZ$3,bHist!$1:$1,0))),"-",INDEX(bHist!$1:$1048576,ex!$D4,_xlfn.XMATCH(FZ$3,bHist!$1:$1,0)))</f>
        <v>228.542</v>
      </c>
      <c r="GA4" s="46" cm="1">
        <f t="array" aca="1" ref="GA4" ca="1">IF(ISBLANK(INDEX(bHist!$1:$1048576,ex!$D4,_xlfn.XMATCH(GA$3,bHist!$1:$1,0))),"-",INDEX(bHist!$1:$1048576,ex!$D4,_xlfn.XMATCH(GA$3,bHist!$1:$1,0)))</f>
        <v>225.74199999999999</v>
      </c>
      <c r="GB4" s="46" cm="1">
        <f t="array" aca="1" ref="GB4" ca="1">IF(ISBLANK(INDEX(bHist!$1:$1048576,ex!$D4,_xlfn.XMATCH(GB$3,bHist!$1:$1,0))),"-",INDEX(bHist!$1:$1048576,ex!$D4,_xlfn.XMATCH(GB$3,bHist!$1:$1,0)))</f>
        <v>224.959</v>
      </c>
      <c r="GC4" s="46" cm="1">
        <f t="array" aca="1" ref="GC4" ca="1">IF(ISBLANK(INDEX(bHist!$1:$1048576,ex!$D4,_xlfn.XMATCH(GC$3,bHist!$1:$1,0))),"-",INDEX(bHist!$1:$1048576,ex!$D4,_xlfn.XMATCH(GC$3,bHist!$1:$1,0)))</f>
        <v>232.654</v>
      </c>
      <c r="GD4" s="46" cm="1">
        <f t="array" aca="1" ref="GD4" ca="1">IF(ISBLANK(INDEX(bHist!$1:$1048576,ex!$D4,_xlfn.XMATCH(GD$3,bHist!$1:$1,0))),"-",INDEX(bHist!$1:$1048576,ex!$D4,_xlfn.XMATCH(GD$3,bHist!$1:$1,0)))</f>
        <v>235.11600000000001</v>
      </c>
      <c r="GE4" s="46" cm="1">
        <f t="array" aca="1" ref="GE4" ca="1">IF(ISBLANK(INDEX(bHist!$1:$1048576,ex!$D4,_xlfn.XMATCH(GE$3,bHist!$1:$1,0))),"-",INDEX(bHist!$1:$1048576,ex!$D4,_xlfn.XMATCH(GE$3,bHist!$1:$1,0)))</f>
        <v>233.95400000000001</v>
      </c>
      <c r="GF4" s="46" cm="1">
        <f t="array" aca="1" ref="GF4" ca="1">IF(ISBLANK(INDEX(bHist!$1:$1048576,ex!$D4,_xlfn.XMATCH(GF$3,bHist!$1:$1,0))),"-",INDEX(bHist!$1:$1048576,ex!$D4,_xlfn.XMATCH(GF$3,bHist!$1:$1,0)))</f>
        <v>235.88399999999999</v>
      </c>
      <c r="GG4" s="46" cm="1">
        <f t="array" aca="1" ref="GG4" ca="1">IF(ISBLANK(INDEX(bHist!$1:$1048576,ex!$D4,_xlfn.XMATCH(GG$3,bHist!$1:$1,0))),"-",INDEX(bHist!$1:$1048576,ex!$D4,_xlfn.XMATCH(GG$3,bHist!$1:$1,0)))</f>
        <v>245.214</v>
      </c>
      <c r="GH4" s="46" cm="1">
        <f t="array" aca="1" ref="GH4" ca="1">IF(ISBLANK(INDEX(bHist!$1:$1048576,ex!$D4,_xlfn.XMATCH(GH$3,bHist!$1:$1,0))),"-",INDEX(bHist!$1:$1048576,ex!$D4,_xlfn.XMATCH(GH$3,bHist!$1:$1,0)))</f>
        <v>240.619</v>
      </c>
      <c r="GI4" s="46" cm="1">
        <f t="array" aca="1" ref="GI4" ca="1">IF(ISBLANK(INDEX(bHist!$1:$1048576,ex!$D4,_xlfn.XMATCH(GI$3,bHist!$1:$1,0))),"-",INDEX(bHist!$1:$1048576,ex!$D4,_xlfn.XMATCH(GI$3,bHist!$1:$1,0)))</f>
        <v>247.523</v>
      </c>
      <c r="GJ4" s="46" cm="1">
        <f t="array" aca="1" ref="GJ4" ca="1">IF(ISBLANK(INDEX(bHist!$1:$1048576,ex!$D4,_xlfn.XMATCH(GJ$3,bHist!$1:$1,0))),"-",INDEX(bHist!$1:$1048576,ex!$D4,_xlfn.XMATCH(GJ$3,bHist!$1:$1,0)))</f>
        <v>252.501</v>
      </c>
      <c r="GK4" s="46" cm="1">
        <f t="array" aca="1" ref="GK4" ca="1">IF(ISBLANK(INDEX(bHist!$1:$1048576,ex!$D4,_xlfn.XMATCH(GK$3,bHist!$1:$1,0))),"-",INDEX(bHist!$1:$1048576,ex!$D4,_xlfn.XMATCH(GK$3,bHist!$1:$1,0)))</f>
        <v>258.91300000000001</v>
      </c>
      <c r="GL4" s="46" cm="1">
        <f t="array" aca="1" ref="GL4" ca="1">IF(ISBLANK(INDEX(bHist!$1:$1048576,ex!$D4,_xlfn.XMATCH(GL$3,bHist!$1:$1,0))),"-",INDEX(bHist!$1:$1048576,ex!$D4,_xlfn.XMATCH(GL$3,bHist!$1:$1,0)))</f>
        <v>252.52199999999999</v>
      </c>
      <c r="GM4" s="46" cm="1">
        <f t="array" aca="1" ref="GM4" ca="1">IF(ISBLANK(INDEX(bHist!$1:$1048576,ex!$D4,_xlfn.XMATCH(GM$3,bHist!$1:$1,0))),"-",INDEX(bHist!$1:$1048576,ex!$D4,_xlfn.XMATCH(GM$3,bHist!$1:$1,0)))</f>
        <v>248.393</v>
      </c>
      <c r="GN4" s="46" cm="1">
        <f t="array" aca="1" ref="GN4" ca="1">IF(ISBLANK(INDEX(bHist!$1:$1048576,ex!$D4,_xlfn.XMATCH(GN$3,bHist!$1:$1,0))),"-",INDEX(bHist!$1:$1048576,ex!$D4,_xlfn.XMATCH(GN$3,bHist!$1:$1,0)))</f>
        <v>253.52500000000001</v>
      </c>
      <c r="GO4" s="46" cm="1">
        <f t="array" aca="1" ref="GO4" ca="1">IF(ISBLANK(INDEX(bHist!$1:$1048576,ex!$D4,_xlfn.XMATCH(GO$3,bHist!$1:$1,0))),"-",INDEX(bHist!$1:$1048576,ex!$D4,_xlfn.XMATCH(GO$3,bHist!$1:$1,0)))</f>
        <v>241.90199999999999</v>
      </c>
      <c r="GP4" s="46" cm="1">
        <f t="array" aca="1" ref="GP4" ca="1">IF(ISBLANK(INDEX(bHist!$1:$1048576,ex!$D4,_xlfn.XMATCH(GP$3,bHist!$1:$1,0))),"-",INDEX(bHist!$1:$1048576,ex!$D4,_xlfn.XMATCH(GP$3,bHist!$1:$1,0)))</f>
        <v>234.52099999999999</v>
      </c>
      <c r="GQ4" s="46" cm="1">
        <f t="array" aca="1" ref="GQ4" ca="1">IF(ISBLANK(INDEX(bHist!$1:$1048576,ex!$D4,_xlfn.XMATCH(GQ$3,bHist!$1:$1,0))),"-",INDEX(bHist!$1:$1048576,ex!$D4,_xlfn.XMATCH(GQ$3,bHist!$1:$1,0)))</f>
        <v>231.65799999999999</v>
      </c>
      <c r="GR4" s="46" cm="1">
        <f t="array" aca="1" ref="GR4" ca="1">IF(ISBLANK(INDEX(bHist!$1:$1048576,ex!$D4,_xlfn.XMATCH(GR$3,bHist!$1:$1,0))),"-",INDEX(bHist!$1:$1048576,ex!$D4,_xlfn.XMATCH(GR$3,bHist!$1:$1,0)))</f>
        <v>234.095</v>
      </c>
      <c r="GS4" s="46" cm="1">
        <f t="array" aca="1" ref="GS4" ca="1">IF(ISBLANK(INDEX(bHist!$1:$1048576,ex!$D4,_xlfn.XMATCH(GS$3,bHist!$1:$1,0))),"-",INDEX(bHist!$1:$1048576,ex!$D4,_xlfn.XMATCH(GS$3,bHist!$1:$1,0)))</f>
        <v>232.215</v>
      </c>
      <c r="GT4" s="46" cm="1">
        <f t="array" aca="1" ref="GT4" ca="1">IF(ISBLANK(INDEX(bHist!$1:$1048576,ex!$D4,_xlfn.XMATCH(GT$3,bHist!$1:$1,0))),"-",INDEX(bHist!$1:$1048576,ex!$D4,_xlfn.XMATCH(GT$3,bHist!$1:$1,0)))</f>
        <v>231.54599999999999</v>
      </c>
      <c r="GU4" s="46" cm="1">
        <f t="array" aca="1" ref="GU4" ca="1">IF(ISBLANK(INDEX(bHist!$1:$1048576,ex!$D4,_xlfn.XMATCH(GU$3,bHist!$1:$1,0))),"-",INDEX(bHist!$1:$1048576,ex!$D4,_xlfn.XMATCH(GU$3,bHist!$1:$1,0)))</f>
        <v>224.95400000000001</v>
      </c>
      <c r="GV4" s="46" cm="1">
        <f t="array" aca="1" ref="GV4" ca="1">IF(ISBLANK(INDEX(bHist!$1:$1048576,ex!$D4,_xlfn.XMATCH(GV$3,bHist!$1:$1,0))),"-",INDEX(bHist!$1:$1048576,ex!$D4,_xlfn.XMATCH(GV$3,bHist!$1:$1,0)))</f>
        <v>223.452</v>
      </c>
      <c r="GW4" s="46" cm="1">
        <f t="array" aca="1" ref="GW4" ca="1">IF(ISBLANK(INDEX(bHist!$1:$1048576,ex!$D4,_xlfn.XMATCH(GW$3,bHist!$1:$1,0))),"-",INDEX(bHist!$1:$1048576,ex!$D4,_xlfn.XMATCH(GW$3,bHist!$1:$1,0)))</f>
        <v>216.482</v>
      </c>
      <c r="GX4" s="46" cm="1">
        <f t="array" aca="1" ref="GX4" ca="1">IF(ISBLANK(INDEX(bHist!$1:$1048576,ex!$D4,_xlfn.XMATCH(GX$3,bHist!$1:$1,0))),"-",INDEX(bHist!$1:$1048576,ex!$D4,_xlfn.XMATCH(GX$3,bHist!$1:$1,0)))</f>
        <v>245.458</v>
      </c>
      <c r="GY4" s="46" cm="1">
        <f t="array" aca="1" ref="GY4" ca="1">IF(ISBLANK(INDEX(bHist!$1:$1048576,ex!$D4,_xlfn.XMATCH(GY$3,bHist!$1:$1,0))),"-",INDEX(bHist!$1:$1048576,ex!$D4,_xlfn.XMATCH(GY$3,bHist!$1:$1,0)))</f>
        <v>248.78800000000001</v>
      </c>
      <c r="GZ4" s="46" cm="1">
        <f t="array" aca="1" ref="GZ4" ca="1">IF(ISBLANK(INDEX(bHist!$1:$1048576,ex!$D4,_xlfn.XMATCH(GZ$3,bHist!$1:$1,0))),"-",INDEX(bHist!$1:$1048576,ex!$D4,_xlfn.XMATCH(GZ$3,bHist!$1:$1,0)))</f>
        <v>249.405</v>
      </c>
      <c r="HA4" s="46" cm="1">
        <f t="array" aca="1" ref="HA4" ca="1">IF(ISBLANK(INDEX(bHist!$1:$1048576,ex!$D4,_xlfn.XMATCH(HA$3,bHist!$1:$1,0))),"-",INDEX(bHist!$1:$1048576,ex!$D4,_xlfn.XMATCH(HA$3,bHist!$1:$1,0)))</f>
        <v>243.941</v>
      </c>
      <c r="HB4" s="46" cm="1">
        <f t="array" aca="1" ref="HB4" ca="1">IF(ISBLANK(INDEX(bHist!$1:$1048576,ex!$D4,_xlfn.XMATCH(HB$3,bHist!$1:$1,0))),"-",INDEX(bHist!$1:$1048576,ex!$D4,_xlfn.XMATCH(HB$3,bHist!$1:$1,0)))</f>
        <v>238.12</v>
      </c>
      <c r="HC4" s="46" cm="1">
        <f t="array" aca="1" ref="HC4" ca="1">IF(ISBLANK(INDEX(bHist!$1:$1048576,ex!$D4,_xlfn.XMATCH(HC$3,bHist!$1:$1,0))),"-",INDEX(bHist!$1:$1048576,ex!$D4,_xlfn.XMATCH(HC$3,bHist!$1:$1,0)))</f>
        <v>235.726</v>
      </c>
      <c r="HD4" s="46" cm="1">
        <f t="array" aca="1" ref="HD4" ca="1">IF(ISBLANK(INDEX(bHist!$1:$1048576,ex!$D4,_xlfn.XMATCH(HD$3,bHist!$1:$1,0))),"-",INDEX(bHist!$1:$1048576,ex!$D4,_xlfn.XMATCH(HD$3,bHist!$1:$1,0)))</f>
        <v>247.68799999999999</v>
      </c>
      <c r="HE4" s="46" cm="1">
        <f t="array" aca="1" ref="HE4" ca="1">IF(ISBLANK(INDEX(bHist!$1:$1048576,ex!$D4,_xlfn.XMATCH(HE$3,bHist!$1:$1,0))),"-",INDEX(bHist!$1:$1048576,ex!$D4,_xlfn.XMATCH(HE$3,bHist!$1:$1,0)))</f>
        <v>243.81800000000001</v>
      </c>
      <c r="HF4" s="46" cm="1">
        <f t="array" aca="1" ref="HF4" ca="1">IF(ISBLANK(INDEX(bHist!$1:$1048576,ex!$D4,_xlfn.XMATCH(HF$3,bHist!$1:$1,0))),"-",INDEX(bHist!$1:$1048576,ex!$D4,_xlfn.XMATCH(HF$3,bHist!$1:$1,0)))</f>
        <v>239.48099999999999</v>
      </c>
      <c r="HG4" s="46" cm="1">
        <f t="array" aca="1" ref="HG4" ca="1">IF(ISBLANK(INDEX(bHist!$1:$1048576,ex!$D4,_xlfn.XMATCH(HG$3,bHist!$1:$1,0))),"-",INDEX(bHist!$1:$1048576,ex!$D4,_xlfn.XMATCH(HG$3,bHist!$1:$1,0)))</f>
        <v>239.387</v>
      </c>
      <c r="HH4" s="46" cm="1">
        <f t="array" aca="1" ref="HH4" ca="1">IF(ISBLANK(INDEX(bHist!$1:$1048576,ex!$D4,_xlfn.XMATCH(HH$3,bHist!$1:$1,0))),"-",INDEX(bHist!$1:$1048576,ex!$D4,_xlfn.XMATCH(HH$3,bHist!$1:$1,0)))</f>
        <v>243.98</v>
      </c>
      <c r="HI4" s="46" cm="1">
        <f t="array" aca="1" ref="HI4" ca="1">IF(ISBLANK(INDEX(bHist!$1:$1048576,ex!$D4,_xlfn.XMATCH(HI$3,bHist!$1:$1,0))),"-",INDEX(bHist!$1:$1048576,ex!$D4,_xlfn.XMATCH(HI$3,bHist!$1:$1,0)))</f>
        <v>251.376</v>
      </c>
      <c r="HJ4" s="46" cm="1">
        <f t="array" aca="1" ref="HJ4" ca="1">IF(ISBLANK(INDEX(bHist!$1:$1048576,ex!$D4,_xlfn.XMATCH(HJ$3,bHist!$1:$1,0))),"-",INDEX(bHist!$1:$1048576,ex!$D4,_xlfn.XMATCH(HJ$3,bHist!$1:$1,0)))</f>
        <v>258.41899999999998</v>
      </c>
      <c r="HK4" s="46" cm="1">
        <f t="array" aca="1" ref="HK4" ca="1">IF(ISBLANK(INDEX(bHist!$1:$1048576,ex!$D4,_xlfn.XMATCH(HK$3,bHist!$1:$1,0))),"-",INDEX(bHist!$1:$1048576,ex!$D4,_xlfn.XMATCH(HK$3,bHist!$1:$1,0)))</f>
        <v>252.26900000000001</v>
      </c>
      <c r="HL4" s="46" cm="1">
        <f t="array" aca="1" ref="HL4" ca="1">IF(ISBLANK(INDEX(bHist!$1:$1048576,ex!$D4,_xlfn.XMATCH(HL$3,bHist!$1:$1,0))),"-",INDEX(bHist!$1:$1048576,ex!$D4,_xlfn.XMATCH(HL$3,bHist!$1:$1,0)))</f>
        <v>251.65100000000001</v>
      </c>
      <c r="HM4" s="46" cm="1">
        <f t="array" aca="1" ref="HM4" ca="1">IF(ISBLANK(INDEX(bHist!$1:$1048576,ex!$D4,_xlfn.XMATCH(HM$3,bHist!$1:$1,0))),"-",INDEX(bHist!$1:$1048576,ex!$D4,_xlfn.XMATCH(HM$3,bHist!$1:$1,0)))</f>
        <v>250.16</v>
      </c>
      <c r="HN4" s="46" cm="1">
        <f t="array" aca="1" ref="HN4" ca="1">IF(ISBLANK(INDEX(bHist!$1:$1048576,ex!$D4,_xlfn.XMATCH(HN$3,bHist!$1:$1,0))),"-",INDEX(bHist!$1:$1048576,ex!$D4,_xlfn.XMATCH(HN$3,bHist!$1:$1,0)))</f>
        <v>261.26900000000001</v>
      </c>
      <c r="HO4" s="46" cm="1">
        <f t="array" aca="1" ref="HO4" ca="1">IF(ISBLANK(INDEX(bHist!$1:$1048576,ex!$D4,_xlfn.XMATCH(HO$3,bHist!$1:$1,0))),"-",INDEX(bHist!$1:$1048576,ex!$D4,_xlfn.XMATCH(HO$3,bHist!$1:$1,0)))</f>
        <v>265.44900000000001</v>
      </c>
      <c r="HP4" s="46" cm="1">
        <f t="array" aca="1" ref="HP4" ca="1">IF(ISBLANK(INDEX(bHist!$1:$1048576,ex!$D4,_xlfn.XMATCH(HP$3,bHist!$1:$1,0))),"-",INDEX(bHist!$1:$1048576,ex!$D4,_xlfn.XMATCH(HP$3,bHist!$1:$1,0)))</f>
        <v>273.19799999999998</v>
      </c>
      <c r="HQ4" s="46" cm="1">
        <f t="array" aca="1" ref="HQ4" ca="1">IF(ISBLANK(INDEX(bHist!$1:$1048576,ex!$D4,_xlfn.XMATCH(HQ$3,bHist!$1:$1,0))),"-",INDEX(bHist!$1:$1048576,ex!$D4,_xlfn.XMATCH(HQ$3,bHist!$1:$1,0)))</f>
        <v>265.125</v>
      </c>
      <c r="HR4" s="46" cm="1">
        <f t="array" aca="1" ref="HR4" ca="1">IF(ISBLANK(INDEX(bHist!$1:$1048576,ex!$D4,_xlfn.XMATCH(HR$3,bHist!$1:$1,0))),"-",INDEX(bHist!$1:$1048576,ex!$D4,_xlfn.XMATCH(HR$3,bHist!$1:$1,0)))</f>
        <v>265.22800000000001</v>
      </c>
      <c r="HS4" s="46" cm="1">
        <f t="array" aca="1" ref="HS4" ca="1">IF(ISBLANK(INDEX(bHist!$1:$1048576,ex!$D4,_xlfn.XMATCH(HS$3,bHist!$1:$1,0))),"-",INDEX(bHist!$1:$1048576,ex!$D4,_xlfn.XMATCH(HS$3,bHist!$1:$1,0)))</f>
        <v>274.51100000000002</v>
      </c>
      <c r="HT4" s="46" cm="1">
        <f t="array" aca="1" ref="HT4" ca="1">IF(ISBLANK(INDEX(bHist!$1:$1048576,ex!$D4,_xlfn.XMATCH(HT$3,bHist!$1:$1,0))),"-",INDEX(bHist!$1:$1048576,ex!$D4,_xlfn.XMATCH(HT$3,bHist!$1:$1,0)))</f>
        <v>270.137</v>
      </c>
      <c r="HU4" s="46" cm="1">
        <f t="array" aca="1" ref="HU4" ca="1">IF(ISBLANK(INDEX(bHist!$1:$1048576,ex!$D4,_xlfn.XMATCH(HU$3,bHist!$1:$1,0))),"-",INDEX(bHist!$1:$1048576,ex!$D4,_xlfn.XMATCH(HU$3,bHist!$1:$1,0)))</f>
        <v>278.84899999999999</v>
      </c>
      <c r="HV4" s="46" cm="1">
        <f t="array" aca="1" ref="HV4" ca="1">IF(ISBLANK(INDEX(bHist!$1:$1048576,ex!$D4,_xlfn.XMATCH(HV$3,bHist!$1:$1,0))),"-",INDEX(bHist!$1:$1048576,ex!$D4,_xlfn.XMATCH(HV$3,bHist!$1:$1,0)))</f>
        <v>288.56900000000002</v>
      </c>
      <c r="HW4" s="46" cm="1">
        <f t="array" aca="1" ref="HW4" ca="1">IF(ISBLANK(INDEX(bHist!$1:$1048576,ex!$D4,_xlfn.XMATCH(HW$3,bHist!$1:$1,0))),"-",INDEX(bHist!$1:$1048576,ex!$D4,_xlfn.XMATCH(HW$3,bHist!$1:$1,0)))</f>
        <v>292.65300000000002</v>
      </c>
      <c r="HX4" s="46" cm="1">
        <f t="array" aca="1" ref="HX4" ca="1">IF(ISBLANK(INDEX(bHist!$1:$1048576,ex!$D4,_xlfn.XMATCH(HX$3,bHist!$1:$1,0))),"-",INDEX(bHist!$1:$1048576,ex!$D4,_xlfn.XMATCH(HX$3,bHist!$1:$1,0)))</f>
        <v>274.43200000000002</v>
      </c>
      <c r="HY4" s="46" cm="1">
        <f t="array" aca="1" ref="HY4" ca="1">IF(ISBLANK(INDEX(bHist!$1:$1048576,ex!$D4,_xlfn.XMATCH(HY$3,bHist!$1:$1,0))),"-",INDEX(bHist!$1:$1048576,ex!$D4,_xlfn.XMATCH(HY$3,bHist!$1:$1,0)))</f>
        <v>288.32799999999997</v>
      </c>
      <c r="HZ4" s="46" cm="1">
        <f t="array" aca="1" ref="HZ4" ca="1">IF(ISBLANK(INDEX(bHist!$1:$1048576,ex!$D4,_xlfn.XMATCH(HZ$3,bHist!$1:$1,0))),"-",INDEX(bHist!$1:$1048576,ex!$D4,_xlfn.XMATCH(HZ$3,bHist!$1:$1,0)))</f>
        <v>282.38299999999998</v>
      </c>
      <c r="IA4" s="46" cm="1">
        <f t="array" aca="1" ref="IA4" ca="1">IF(ISBLANK(INDEX(bHist!$1:$1048576,ex!$D4,_xlfn.XMATCH(IA$3,bHist!$1:$1,0))),"-",INDEX(bHist!$1:$1048576,ex!$D4,_xlfn.XMATCH(IA$3,bHist!$1:$1,0)))</f>
        <v>275.23399999999998</v>
      </c>
      <c r="IB4" s="46" cm="1">
        <f t="array" aca="1" ref="IB4" ca="1">IF(ISBLANK(INDEX(bHist!$1:$1048576,ex!$D4,_xlfn.XMATCH(IB$3,bHist!$1:$1,0))),"-",INDEX(bHist!$1:$1048576,ex!$D4,_xlfn.XMATCH(IB$3,bHist!$1:$1,0)))</f>
        <v>285.26</v>
      </c>
      <c r="IC4" s="46" cm="1">
        <f t="array" aca="1" ref="IC4" ca="1">IF(ISBLANK(INDEX(bHist!$1:$1048576,ex!$D4,_xlfn.XMATCH(IC$3,bHist!$1:$1,0))),"-",INDEX(bHist!$1:$1048576,ex!$D4,_xlfn.XMATCH(IC$3,bHist!$1:$1,0)))</f>
        <v>280.38400000000001</v>
      </c>
      <c r="ID4" s="46" cm="1">
        <f t="array" aca="1" ref="ID4" ca="1">IF(ISBLANK(INDEX(bHist!$1:$1048576,ex!$D4,_xlfn.XMATCH(ID$3,bHist!$1:$1,0))),"-",INDEX(bHist!$1:$1048576,ex!$D4,_xlfn.XMATCH(ID$3,bHist!$1:$1,0)))</f>
        <v>286.55200000000002</v>
      </c>
      <c r="IE4" s="46" cm="1">
        <f t="array" aca="1" ref="IE4" ca="1">IF(ISBLANK(INDEX(bHist!$1:$1048576,ex!$D4,_xlfn.XMATCH(IE$3,bHist!$1:$1,0))),"-",INDEX(bHist!$1:$1048576,ex!$D4,_xlfn.XMATCH(IE$3,bHist!$1:$1,0)))</f>
        <v>269.25599999999997</v>
      </c>
      <c r="IF4" s="46" cm="1">
        <f t="array" aca="1" ref="IF4" ca="1">IF(ISBLANK(INDEX(bHist!$1:$1048576,ex!$D4,_xlfn.XMATCH(IF$3,bHist!$1:$1,0))),"-",INDEX(bHist!$1:$1048576,ex!$D4,_xlfn.XMATCH(IF$3,bHist!$1:$1,0)))</f>
        <v>254.58500000000001</v>
      </c>
      <c r="IG4" s="46" cm="1">
        <f t="array" aca="1" ref="IG4" ca="1">IF(ISBLANK(INDEX(bHist!$1:$1048576,ex!$D4,_xlfn.XMATCH(IG$3,bHist!$1:$1,0))),"-",INDEX(bHist!$1:$1048576,ex!$D4,_xlfn.XMATCH(IG$3,bHist!$1:$1,0)))</f>
        <v>253.34800000000001</v>
      </c>
      <c r="IH4" s="46" cm="1">
        <f t="array" aca="1" ref="IH4" ca="1">IF(ISBLANK(INDEX(bHist!$1:$1048576,ex!$D4,_xlfn.XMATCH(IH$3,bHist!$1:$1,0))),"-",INDEX(bHist!$1:$1048576,ex!$D4,_xlfn.XMATCH(IH$3,bHist!$1:$1,0)))</f>
        <v>256.20699999999999</v>
      </c>
      <c r="II4" s="46" cm="1">
        <f t="array" aca="1" ref="II4" ca="1">IF(ISBLANK(INDEX(bHist!$1:$1048576,ex!$D4,_xlfn.XMATCH(II$3,bHist!$1:$1,0))),"-",INDEX(bHist!$1:$1048576,ex!$D4,_xlfn.XMATCH(II$3,bHist!$1:$1,0)))</f>
        <v>246.297</v>
      </c>
      <c r="IJ4" s="46" cm="1">
        <f t="array" aca="1" ref="IJ4" ca="1">IF(ISBLANK(INDEX(bHist!$1:$1048576,ex!$D4,_xlfn.XMATCH(IJ$3,bHist!$1:$1,0))),"-",INDEX(bHist!$1:$1048576,ex!$D4,_xlfn.XMATCH(IJ$3,bHist!$1:$1,0)))</f>
        <v>241.81</v>
      </c>
      <c r="IK4" s="46" cm="1">
        <f t="array" aca="1" ref="IK4" ca="1">IF(ISBLANK(INDEX(bHist!$1:$1048576,ex!$D4,_xlfn.XMATCH(IK$3,bHist!$1:$1,0))),"-",INDEX(bHist!$1:$1048576,ex!$D4,_xlfn.XMATCH(IK$3,bHist!$1:$1,0)))</f>
        <v>239.595</v>
      </c>
      <c r="IL4" s="46" cm="1">
        <f t="array" aca="1" ref="IL4" ca="1">IF(ISBLANK(INDEX(bHist!$1:$1048576,ex!$D4,_xlfn.XMATCH(IL$3,bHist!$1:$1,0))),"-",INDEX(bHist!$1:$1048576,ex!$D4,_xlfn.XMATCH(IL$3,bHist!$1:$1,0)))</f>
        <v>237.13200000000001</v>
      </c>
      <c r="IM4" s="46" cm="1">
        <f t="array" aca="1" ref="IM4" ca="1">IF(ISBLANK(INDEX(bHist!$1:$1048576,ex!$D4,_xlfn.XMATCH(IM$3,bHist!$1:$1,0))),"-",INDEX(bHist!$1:$1048576,ex!$D4,_xlfn.XMATCH(IM$3,bHist!$1:$1,0)))</f>
        <v>242.90799999999999</v>
      </c>
      <c r="IN4" s="46" cm="1">
        <f t="array" aca="1" ref="IN4" ca="1">IF(ISBLANK(INDEX(bHist!$1:$1048576,ex!$D4,_xlfn.XMATCH(IN$3,bHist!$1:$1,0))),"-",INDEX(bHist!$1:$1048576,ex!$D4,_xlfn.XMATCH(IN$3,bHist!$1:$1,0)))</f>
        <v>248.76400000000001</v>
      </c>
      <c r="IO4" s="46" cm="1">
        <f t="array" aca="1" ref="IO4" ca="1">IF(ISBLANK(INDEX(bHist!$1:$1048576,ex!$D4,_xlfn.XMATCH(IO$3,bHist!$1:$1,0))),"-",INDEX(bHist!$1:$1048576,ex!$D4,_xlfn.XMATCH(IO$3,bHist!$1:$1,0)))</f>
        <v>252.78200000000001</v>
      </c>
      <c r="IP4" s="46" cm="1">
        <f t="array" aca="1" ref="IP4" ca="1">IF(ISBLANK(INDEX(bHist!$1:$1048576,ex!$D4,_xlfn.XMATCH(IP$3,bHist!$1:$1,0))),"-",INDEX(bHist!$1:$1048576,ex!$D4,_xlfn.XMATCH(IP$3,bHist!$1:$1,0)))</f>
        <v>253.774</v>
      </c>
      <c r="IQ4" s="46" cm="1">
        <f t="array" aca="1" ref="IQ4" ca="1">IF(ISBLANK(INDEX(bHist!$1:$1048576,ex!$D4,_xlfn.XMATCH(IQ$3,bHist!$1:$1,0))),"-",INDEX(bHist!$1:$1048576,ex!$D4,_xlfn.XMATCH(IQ$3,bHist!$1:$1,0)))</f>
        <v>248.161</v>
      </c>
      <c r="IR4" s="46" cm="1">
        <f t="array" aca="1" ref="IR4" ca="1">IF(ISBLANK(INDEX(bHist!$1:$1048576,ex!$D4,_xlfn.XMATCH(IR$3,bHist!$1:$1,0))),"-",INDEX(bHist!$1:$1048576,ex!$D4,_xlfn.XMATCH(IR$3,bHist!$1:$1,0)))</f>
        <v>245.292</v>
      </c>
      <c r="IS4" s="46" cm="1">
        <f t="array" aca="1" ref="IS4" ca="1">IF(ISBLANK(INDEX(bHist!$1:$1048576,ex!$D4,_xlfn.XMATCH(IS$3,bHist!$1:$1,0))),"-",INDEX(bHist!$1:$1048576,ex!$D4,_xlfn.XMATCH(IS$3,bHist!$1:$1,0)))</f>
        <v>242.97300000000001</v>
      </c>
      <c r="IT4" s="46" cm="1">
        <f t="array" aca="1" ref="IT4" ca="1">IF(ISBLANK(INDEX(bHist!$1:$1048576,ex!$D4,_xlfn.XMATCH(IT$3,bHist!$1:$1,0))),"-",INDEX(bHist!$1:$1048576,ex!$D4,_xlfn.XMATCH(IT$3,bHist!$1:$1,0)))</f>
        <v>245.90700000000001</v>
      </c>
      <c r="IU4" s="46" cm="1">
        <f t="array" aca="1" ref="IU4" ca="1">IF(ISBLANK(INDEX(bHist!$1:$1048576,ex!$D4,_xlfn.XMATCH(IU$3,bHist!$1:$1,0))),"-",INDEX(bHist!$1:$1048576,ex!$D4,_xlfn.XMATCH(IU$3,bHist!$1:$1,0)))</f>
        <v>245.18799999999999</v>
      </c>
      <c r="IV4" s="46" cm="1">
        <f t="array" aca="1" ref="IV4" ca="1">IF(ISBLANK(INDEX(bHist!$1:$1048576,ex!$D4,_xlfn.XMATCH(IV$3,bHist!$1:$1,0))),"-",INDEX(bHist!$1:$1048576,ex!$D4,_xlfn.XMATCH(IV$3,bHist!$1:$1,0)))</f>
        <v>246.178</v>
      </c>
      <c r="IW4" s="46" cm="1">
        <f t="array" aca="1" ref="IW4" ca="1">IF(ISBLANK(INDEX(bHist!$1:$1048576,ex!$D4,_xlfn.XMATCH(IW$3,bHist!$1:$1,0))),"-",INDEX(bHist!$1:$1048576,ex!$D4,_xlfn.XMATCH(IW$3,bHist!$1:$1,0)))</f>
        <v>247.661</v>
      </c>
      <c r="IX4" s="46" cm="1">
        <f t="array" aca="1" ref="IX4" ca="1">IF(ISBLANK(INDEX(bHist!$1:$1048576,ex!$D4,_xlfn.XMATCH(IX$3,bHist!$1:$1,0))),"-",INDEX(bHist!$1:$1048576,ex!$D4,_xlfn.XMATCH(IX$3,bHist!$1:$1,0)))</f>
        <v>247.91200000000001</v>
      </c>
      <c r="IY4" s="46" cm="1">
        <f t="array" aca="1" ref="IY4" ca="1">IF(ISBLANK(INDEX(bHist!$1:$1048576,ex!$D4,_xlfn.XMATCH(IY$3,bHist!$1:$1,0))),"-",INDEX(bHist!$1:$1048576,ex!$D4,_xlfn.XMATCH(IY$3,bHist!$1:$1,0)))</f>
        <v>244.691</v>
      </c>
      <c r="IZ4" s="46" cm="1">
        <f t="array" aca="1" ref="IZ4" ca="1">IF(ISBLANK(INDEX(bHist!$1:$1048576,ex!$D4,_xlfn.XMATCH(IZ$3,bHist!$1:$1,0))),"-",INDEX(bHist!$1:$1048576,ex!$D4,_xlfn.XMATCH(IZ$3,bHist!$1:$1,0)))</f>
        <v>237.08600000000001</v>
      </c>
      <c r="JA4" s="46" cm="1">
        <f t="array" aca="1" ref="JA4" ca="1">IF(ISBLANK(INDEX(bHist!$1:$1048576,ex!$D4,_xlfn.XMATCH(JA$3,bHist!$1:$1,0))),"-",INDEX(bHist!$1:$1048576,ex!$D4,_xlfn.XMATCH(JA$3,bHist!$1:$1,0)))</f>
        <v>238.255</v>
      </c>
      <c r="JB4" s="46" cm="1">
        <f t="array" aca="1" ref="JB4" ca="1">IF(ISBLANK(INDEX(bHist!$1:$1048576,ex!$D4,_xlfn.XMATCH(JB$3,bHist!$1:$1,0))),"-",INDEX(bHist!$1:$1048576,ex!$D4,_xlfn.XMATCH(JB$3,bHist!$1:$1,0)))</f>
        <v>244.84399999999999</v>
      </c>
      <c r="JC4" s="46" cm="1">
        <f t="array" aca="1" ref="JC4" ca="1">IF(ISBLANK(INDEX(bHist!$1:$1048576,ex!$D4,_xlfn.XMATCH(JC$3,bHist!$1:$1,0))),"-",INDEX(bHist!$1:$1048576,ex!$D4,_xlfn.XMATCH(JC$3,bHist!$1:$1,0)))</f>
        <v>248.73</v>
      </c>
      <c r="JD4" s="46" cm="1">
        <f t="array" aca="1" ref="JD4" ca="1">IF(ISBLANK(INDEX(bHist!$1:$1048576,ex!$D4,_xlfn.XMATCH(JD$3,bHist!$1:$1,0))),"-",INDEX(bHist!$1:$1048576,ex!$D4,_xlfn.XMATCH(JD$3,bHist!$1:$1,0)))</f>
        <v>255.10300000000001</v>
      </c>
      <c r="JE4" s="46" cm="1">
        <f t="array" aca="1" ref="JE4" ca="1">IF(ISBLANK(INDEX(bHist!$1:$1048576,ex!$D4,_xlfn.XMATCH(JE$3,bHist!$1:$1,0))),"-",INDEX(bHist!$1:$1048576,ex!$D4,_xlfn.XMATCH(JE$3,bHist!$1:$1,0)))</f>
        <v>256.315</v>
      </c>
      <c r="JF4" s="46" cm="1">
        <f t="array" aca="1" ref="JF4" ca="1">IF(ISBLANK(INDEX(bHist!$1:$1048576,ex!$D4,_xlfn.XMATCH(JF$3,bHist!$1:$1,0))),"-",INDEX(bHist!$1:$1048576,ex!$D4,_xlfn.XMATCH(JF$3,bHist!$1:$1,0)))</f>
        <v>263.83600000000001</v>
      </c>
      <c r="JG4" s="46" cm="1">
        <f t="array" aca="1" ref="JG4" ca="1">IF(ISBLANK(INDEX(bHist!$1:$1048576,ex!$D4,_xlfn.XMATCH(JG$3,bHist!$1:$1,0))),"-",INDEX(bHist!$1:$1048576,ex!$D4,_xlfn.XMATCH(JG$3,bHist!$1:$1,0)))</f>
        <v>263.20499999999998</v>
      </c>
      <c r="JH4" s="46" cm="1">
        <f t="array" aca="1" ref="JH4" ca="1">IF(ISBLANK(INDEX(bHist!$1:$1048576,ex!$D4,_xlfn.XMATCH(JH$3,bHist!$1:$1,0))),"-",INDEX(bHist!$1:$1048576,ex!$D4,_xlfn.XMATCH(JH$3,bHist!$1:$1,0)))</f>
        <v>257.178</v>
      </c>
      <c r="JI4" s="46" cm="1">
        <f t="array" aca="1" ref="JI4" ca="1">IF(ISBLANK(INDEX(bHist!$1:$1048576,ex!$D4,_xlfn.XMATCH(JI$3,bHist!$1:$1,0))),"-",INDEX(bHist!$1:$1048576,ex!$D4,_xlfn.XMATCH(JI$3,bHist!$1:$1,0)))</f>
        <v>255.96100000000001</v>
      </c>
      <c r="JJ4" s="46" cm="1">
        <f t="array" aca="1" ref="JJ4" ca="1">IF(ISBLANK(INDEX(bHist!$1:$1048576,ex!$D4,_xlfn.XMATCH(JJ$3,bHist!$1:$1,0))),"-",INDEX(bHist!$1:$1048576,ex!$D4,_xlfn.XMATCH(JJ$3,bHist!$1:$1,0)))</f>
        <v>253.023</v>
      </c>
      <c r="JK4" s="46" cm="1">
        <f t="array" aca="1" ref="JK4" ca="1">IF(ISBLANK(INDEX(bHist!$1:$1048576,ex!$D4,_xlfn.XMATCH(JK$3,bHist!$1:$1,0))),"-",INDEX(bHist!$1:$1048576,ex!$D4,_xlfn.XMATCH(JK$3,bHist!$1:$1,0)))</f>
        <v>256.25400000000002</v>
      </c>
      <c r="JL4" s="46" cm="1">
        <f t="array" aca="1" ref="JL4" ca="1">IF(ISBLANK(INDEX(bHist!$1:$1048576,ex!$D4,_xlfn.XMATCH(JL$3,bHist!$1:$1,0))),"-",INDEX(bHist!$1:$1048576,ex!$D4,_xlfn.XMATCH(JL$3,bHist!$1:$1,0)))</f>
        <v>260.91699999999997</v>
      </c>
      <c r="JM4" s="46" cm="1">
        <f t="array" aca="1" ref="JM4" ca="1">IF(ISBLANK(INDEX(bHist!$1:$1048576,ex!$D4,_xlfn.XMATCH(JM$3,bHist!$1:$1,0))),"-",INDEX(bHist!$1:$1048576,ex!$D4,_xlfn.XMATCH(JM$3,bHist!$1:$1,0)))</f>
        <v>275.10899999999998</v>
      </c>
      <c r="JN4" s="46" cm="1">
        <f t="array" aca="1" ref="JN4" ca="1">IF(ISBLANK(INDEX(bHist!$1:$1048576,ex!$D4,_xlfn.XMATCH(JN$3,bHist!$1:$1,0))),"-",INDEX(bHist!$1:$1048576,ex!$D4,_xlfn.XMATCH(JN$3,bHist!$1:$1,0)))</f>
        <v>274.76</v>
      </c>
      <c r="JO4" s="46" cm="1">
        <f t="array" aca="1" ref="JO4" ca="1">IF(ISBLANK(INDEX(bHist!$1:$1048576,ex!$D4,_xlfn.XMATCH(JO$3,bHist!$1:$1,0))),"-",INDEX(bHist!$1:$1048576,ex!$D4,_xlfn.XMATCH(JO$3,bHist!$1:$1,0)))</f>
        <v>273.31200000000001</v>
      </c>
      <c r="JP4" s="46" cm="1">
        <f t="array" aca="1" ref="JP4" ca="1">IF(ISBLANK(INDEX(bHist!$1:$1048576,ex!$D4,_xlfn.XMATCH(JP$3,bHist!$1:$1,0))),"-",INDEX(bHist!$1:$1048576,ex!$D4,_xlfn.XMATCH(JP$3,bHist!$1:$1,0)))</f>
        <v>272.899</v>
      </c>
      <c r="JQ4" s="46" cm="1">
        <f t="array" aca="1" ref="JQ4" ca="1">IF(ISBLANK(INDEX(bHist!$1:$1048576,ex!$D4,_xlfn.XMATCH(JQ$3,bHist!$1:$1,0))),"-",INDEX(bHist!$1:$1048576,ex!$D4,_xlfn.XMATCH(JQ$3,bHist!$1:$1,0)))</f>
        <v>268.745</v>
      </c>
      <c r="JR4" s="46" cm="1">
        <f t="array" aca="1" ref="JR4" ca="1">IF(ISBLANK(INDEX(bHist!$1:$1048576,ex!$D4,_xlfn.XMATCH(JR$3,bHist!$1:$1,0))),"-",INDEX(bHist!$1:$1048576,ex!$D4,_xlfn.XMATCH(JR$3,bHist!$1:$1,0)))</f>
        <v>268.99799999999999</v>
      </c>
      <c r="JS4" s="46" cm="1">
        <f t="array" aca="1" ref="JS4" ca="1">IF(ISBLANK(INDEX(bHist!$1:$1048576,ex!$D4,_xlfn.XMATCH(JS$3,bHist!$1:$1,0))),"-",INDEX(bHist!$1:$1048576,ex!$D4,_xlfn.XMATCH(JS$3,bHist!$1:$1,0)))</f>
        <v>279.63400000000001</v>
      </c>
      <c r="JT4" s="46" cm="1">
        <f t="array" aca="1" ref="JT4" ca="1">IF(ISBLANK(INDEX(bHist!$1:$1048576,ex!$D4,_xlfn.XMATCH(JT$3,bHist!$1:$1,0))),"-",INDEX(bHist!$1:$1048576,ex!$D4,_xlfn.XMATCH(JT$3,bHist!$1:$1,0)))</f>
        <v>292.613</v>
      </c>
      <c r="JU4" s="46" cm="1">
        <f t="array" aca="1" ref="JU4" ca="1">IF(ISBLANK(INDEX(bHist!$1:$1048576,ex!$D4,_xlfn.XMATCH(JU$3,bHist!$1:$1,0))),"-",INDEX(bHist!$1:$1048576,ex!$D4,_xlfn.XMATCH(JU$3,bHist!$1:$1,0)))</f>
        <v>289.29199999999997</v>
      </c>
      <c r="JV4" s="46" cm="1">
        <f t="array" aca="1" ref="JV4" ca="1">IF(ISBLANK(INDEX(bHist!$1:$1048576,ex!$D4,_xlfn.XMATCH(JV$3,bHist!$1:$1,0))),"-",INDEX(bHist!$1:$1048576,ex!$D4,_xlfn.XMATCH(JV$3,bHist!$1:$1,0)))</f>
        <v>291.95100000000002</v>
      </c>
      <c r="JW4" s="46" cm="1">
        <f t="array" aca="1" ref="JW4" ca="1">IF(ISBLANK(INDEX(bHist!$1:$1048576,ex!$D4,_xlfn.XMATCH(JW$3,bHist!$1:$1,0))),"-",INDEX(bHist!$1:$1048576,ex!$D4,_xlfn.XMATCH(JW$3,bHist!$1:$1,0)))</f>
        <v>306.81200000000001</v>
      </c>
      <c r="JX4" s="46" cm="1">
        <f t="array" aca="1" ref="JX4" ca="1">IF(ISBLANK(INDEX(bHist!$1:$1048576,ex!$D4,_xlfn.XMATCH(JX$3,bHist!$1:$1,0))),"-",INDEX(bHist!$1:$1048576,ex!$D4,_xlfn.XMATCH(JX$3,bHist!$1:$1,0)))</f>
        <v>310.18799999999999</v>
      </c>
      <c r="JY4" s="46" cm="1">
        <f t="array" aca="1" ref="JY4" ca="1">IF(ISBLANK(INDEX(bHist!$1:$1048576,ex!$D4,_xlfn.XMATCH(JY$3,bHist!$1:$1,0))),"-",INDEX(bHist!$1:$1048576,ex!$D4,_xlfn.XMATCH(JY$3,bHist!$1:$1,0)))</f>
        <v>301.755</v>
      </c>
      <c r="JZ4" s="46" cm="1">
        <f t="array" aca="1" ref="JZ4" ca="1">IF(ISBLANK(INDEX(bHist!$1:$1048576,ex!$D4,_xlfn.XMATCH(JZ$3,bHist!$1:$1,0))),"-",INDEX(bHist!$1:$1048576,ex!$D4,_xlfn.XMATCH(JZ$3,bHist!$1:$1,0)))</f>
        <v>306.97899999999998</v>
      </c>
      <c r="KA4" s="46" cm="1">
        <f t="array" aca="1" ref="KA4" ca="1">IF(ISBLANK(INDEX(bHist!$1:$1048576,ex!$D4,_xlfn.XMATCH(KA$3,bHist!$1:$1,0))),"-",INDEX(bHist!$1:$1048576,ex!$D4,_xlfn.XMATCH(KA$3,bHist!$1:$1,0)))</f>
        <v>297.58100000000002</v>
      </c>
      <c r="KB4" s="46" cm="1">
        <f t="array" aca="1" ref="KB4" ca="1">IF(ISBLANK(INDEX(bHist!$1:$1048576,ex!$D4,_xlfn.XMATCH(KB$3,bHist!$1:$1,0))),"-",INDEX(bHist!$1:$1048576,ex!$D4,_xlfn.XMATCH(KB$3,bHist!$1:$1,0)))</f>
        <v>294.70400000000001</v>
      </c>
      <c r="KC4" s="46" cm="1">
        <f t="array" aca="1" ref="KC4" ca="1">IF(ISBLANK(INDEX(bHist!$1:$1048576,ex!$D4,_xlfn.XMATCH(KC$3,bHist!$1:$1,0))),"-",INDEX(bHist!$1:$1048576,ex!$D4,_xlfn.XMATCH(KC$3,bHist!$1:$1,0)))</f>
        <v>296.68700000000001</v>
      </c>
      <c r="KD4" s="46" cm="1">
        <f t="array" aca="1" ref="KD4" ca="1">IF(ISBLANK(INDEX(bHist!$1:$1048576,ex!$D4,_xlfn.XMATCH(KD$3,bHist!$1:$1,0))),"-",INDEX(bHist!$1:$1048576,ex!$D4,_xlfn.XMATCH(KD$3,bHist!$1:$1,0)))</f>
        <v>284.64600000000002</v>
      </c>
      <c r="KE4" s="46" cm="1">
        <f t="array" aca="1" ref="KE4" ca="1">IF(ISBLANK(INDEX(bHist!$1:$1048576,ex!$D4,_xlfn.XMATCH(KE$3,bHist!$1:$1,0))),"-",INDEX(bHist!$1:$1048576,ex!$D4,_xlfn.XMATCH(KE$3,bHist!$1:$1,0)))</f>
        <v>278.70999999999998</v>
      </c>
      <c r="KF4" s="46" cm="1">
        <f t="array" aca="1" ref="KF4" ca="1">IF(ISBLANK(INDEX(bHist!$1:$1048576,ex!$D4,_xlfn.XMATCH(KF$3,bHist!$1:$1,0))),"-",INDEX(bHist!$1:$1048576,ex!$D4,_xlfn.XMATCH(KF$3,bHist!$1:$1,0)))</f>
        <v>283.72800000000001</v>
      </c>
      <c r="KG4" s="46" cm="1">
        <f t="array" aca="1" ref="KG4" ca="1">IF(ISBLANK(INDEX(bHist!$1:$1048576,ex!$D4,_xlfn.XMATCH(KG$3,bHist!$1:$1,0))),"-",INDEX(bHist!$1:$1048576,ex!$D4,_xlfn.XMATCH(KG$3,bHist!$1:$1,0)))</f>
        <v>279.27800000000002</v>
      </c>
      <c r="KH4" s="46" cm="1">
        <f t="array" aca="1" ref="KH4" ca="1">IF(ISBLANK(INDEX(bHist!$1:$1048576,ex!$D4,_xlfn.XMATCH(KH$3,bHist!$1:$1,0))),"-",INDEX(bHist!$1:$1048576,ex!$D4,_xlfn.XMATCH(KH$3,bHist!$1:$1,0)))</f>
        <v>273.97500000000002</v>
      </c>
      <c r="KI4" s="46" cm="1">
        <f t="array" aca="1" ref="KI4" ca="1">IF(ISBLANK(INDEX(bHist!$1:$1048576,ex!$D4,_xlfn.XMATCH(KI$3,bHist!$1:$1,0))),"-",INDEX(bHist!$1:$1048576,ex!$D4,_xlfn.XMATCH(KI$3,bHist!$1:$1,0)))</f>
        <v>282.47800000000001</v>
      </c>
      <c r="KJ4" s="46" cm="1">
        <f t="array" aca="1" ref="KJ4" ca="1">IF(ISBLANK(INDEX(bHist!$1:$1048576,ex!$D4,_xlfn.XMATCH(KJ$3,bHist!$1:$1,0))),"-",INDEX(bHist!$1:$1048576,ex!$D4,_xlfn.XMATCH(KJ$3,bHist!$1:$1,0)))</f>
        <v>281.947</v>
      </c>
      <c r="KK4" s="46" cm="1">
        <f t="array" aca="1" ref="KK4" ca="1">IF(ISBLANK(INDEX(bHist!$1:$1048576,ex!$D4,_xlfn.XMATCH(KK$3,bHist!$1:$1,0))),"-",INDEX(bHist!$1:$1048576,ex!$D4,_xlfn.XMATCH(KK$3,bHist!$1:$1,0)))</f>
        <v>290.94200000000001</v>
      </c>
      <c r="KL4" s="46" cm="1">
        <f t="array" aca="1" ref="KL4" ca="1">IF(ISBLANK(INDEX(bHist!$1:$1048576,ex!$D4,_xlfn.XMATCH(KL$3,bHist!$1:$1,0))),"-",INDEX(bHist!$1:$1048576,ex!$D4,_xlfn.XMATCH(KL$3,bHist!$1:$1,0)))</f>
        <v>280.52499999999998</v>
      </c>
      <c r="KM4" s="46" cm="1">
        <f t="array" aca="1" ref="KM4" ca="1">IF(ISBLANK(INDEX(bHist!$1:$1048576,ex!$D4,_xlfn.XMATCH(KM$3,bHist!$1:$1,0))),"-",INDEX(bHist!$1:$1048576,ex!$D4,_xlfn.XMATCH(KM$3,bHist!$1:$1,0)))</f>
        <v>280.29700000000003</v>
      </c>
      <c r="KN4" s="46" cm="1">
        <f t="array" aca="1" ref="KN4" ca="1">IF(ISBLANK(INDEX(bHist!$1:$1048576,ex!$D4,_xlfn.XMATCH(KN$3,bHist!$1:$1,0))),"-",INDEX(bHist!$1:$1048576,ex!$D4,_xlfn.XMATCH(KN$3,bHist!$1:$1,0)))</f>
        <v>267.62700000000001</v>
      </c>
      <c r="KO4" s="46" cm="1">
        <f t="array" aca="1" ref="KO4" ca="1">IF(ISBLANK(INDEX(bHist!$1:$1048576,ex!$D4,_xlfn.XMATCH(KO$3,bHist!$1:$1,0))),"-",INDEX(bHist!$1:$1048576,ex!$D4,_xlfn.XMATCH(KO$3,bHist!$1:$1,0)))</f>
        <v>266.83499999999998</v>
      </c>
      <c r="KP4" s="46" cm="1">
        <f t="array" aca="1" ref="KP4" ca="1">IF(ISBLANK(INDEX(bHist!$1:$1048576,ex!$D4,_xlfn.XMATCH(KP$3,bHist!$1:$1,0))),"-",INDEX(bHist!$1:$1048576,ex!$D4,_xlfn.XMATCH(KP$3,bHist!$1:$1,0)))</f>
        <v>251.49199999999999</v>
      </c>
      <c r="KQ4" s="46" cm="1">
        <f t="array" aca="1" ref="KQ4" ca="1">IF(ISBLANK(INDEX(bHist!$1:$1048576,ex!$D4,_xlfn.XMATCH(KQ$3,bHist!$1:$1,0))),"-",INDEX(bHist!$1:$1048576,ex!$D4,_xlfn.XMATCH(KQ$3,bHist!$1:$1,0)))</f>
        <v>256.42500000000001</v>
      </c>
      <c r="KR4" s="46" cm="1">
        <f t="array" aca="1" ref="KR4" ca="1">IF(ISBLANK(INDEX(bHist!$1:$1048576,ex!$D4,_xlfn.XMATCH(KR$3,bHist!$1:$1,0))),"-",INDEX(bHist!$1:$1048576,ex!$D4,_xlfn.XMATCH(KR$3,bHist!$1:$1,0)))</f>
        <v>249.49299999999999</v>
      </c>
      <c r="KS4" s="46" cm="1">
        <f t="array" aca="1" ref="KS4" ca="1">IF(ISBLANK(INDEX(bHist!$1:$1048576,ex!$D4,_xlfn.XMATCH(KS$3,bHist!$1:$1,0))),"-",INDEX(bHist!$1:$1048576,ex!$D4,_xlfn.XMATCH(KS$3,bHist!$1:$1,0)))</f>
        <v>248.58699999999999</v>
      </c>
      <c r="KT4" s="46" cm="1">
        <f t="array" aca="1" ref="KT4" ca="1">IF(ISBLANK(INDEX(bHist!$1:$1048576,ex!$D4,_xlfn.XMATCH(KT$3,bHist!$1:$1,0))),"-",INDEX(bHist!$1:$1048576,ex!$D4,_xlfn.XMATCH(KT$3,bHist!$1:$1,0)))</f>
        <v>247.28200000000001</v>
      </c>
      <c r="KU4" s="46" cm="1">
        <f t="array" aca="1" ref="KU4" ca="1">IF(ISBLANK(INDEX(bHist!$1:$1048576,ex!$D4,_xlfn.XMATCH(KU$3,bHist!$1:$1,0))),"-",INDEX(bHist!$1:$1048576,ex!$D4,_xlfn.XMATCH(KU$3,bHist!$1:$1,0)))</f>
        <v>250.27199999999999</v>
      </c>
      <c r="KV4" s="46" cm="1">
        <f t="array" aca="1" ref="KV4" ca="1">IF(ISBLANK(INDEX(bHist!$1:$1048576,ex!$D4,_xlfn.XMATCH(KV$3,bHist!$1:$1,0))),"-",INDEX(bHist!$1:$1048576,ex!$D4,_xlfn.XMATCH(KV$3,bHist!$1:$1,0)))</f>
        <v>254.893</v>
      </c>
      <c r="KW4" s="46" cm="1">
        <f t="array" aca="1" ref="KW4" ca="1">IF(ISBLANK(INDEX(bHist!$1:$1048576,ex!$D4,_xlfn.XMATCH(KW$3,bHist!$1:$1,0))),"-",INDEX(bHist!$1:$1048576,ex!$D4,_xlfn.XMATCH(KW$3,bHist!$1:$1,0)))</f>
        <v>251.46600000000001</v>
      </c>
      <c r="KX4" s="46" cm="1">
        <f t="array" aca="1" ref="KX4" ca="1">IF(ISBLANK(INDEX(bHist!$1:$1048576,ex!$D4,_xlfn.XMATCH(KX$3,bHist!$1:$1,0))),"-",INDEX(bHist!$1:$1048576,ex!$D4,_xlfn.XMATCH(KX$3,bHist!$1:$1,0)))</f>
        <v>246.42500000000001</v>
      </c>
      <c r="KY4" s="46" cm="1">
        <f t="array" aca="1" ref="KY4" ca="1">IF(ISBLANK(INDEX(bHist!$1:$1048576,ex!$D4,_xlfn.XMATCH(KY$3,bHist!$1:$1,0))),"-",INDEX(bHist!$1:$1048576,ex!$D4,_xlfn.XMATCH(KY$3,bHist!$1:$1,0)))</f>
        <v>246.994</v>
      </c>
      <c r="KZ4" s="46" cm="1">
        <f t="array" aca="1" ref="KZ4" ca="1">IF(ISBLANK(INDEX(bHist!$1:$1048576,ex!$D4,_xlfn.XMATCH(KZ$3,bHist!$1:$1,0))),"-",INDEX(bHist!$1:$1048576,ex!$D4,_xlfn.XMATCH(KZ$3,bHist!$1:$1,0)))</f>
        <v>248.29900000000001</v>
      </c>
      <c r="LA4" s="46" cm="1">
        <f t="array" aca="1" ref="LA4" ca="1">IF(ISBLANK(INDEX(bHist!$1:$1048576,ex!$D4,_xlfn.XMATCH(LA$3,bHist!$1:$1,0))),"-",INDEX(bHist!$1:$1048576,ex!$D4,_xlfn.XMATCH(LA$3,bHist!$1:$1,0)))</f>
        <v>249.071</v>
      </c>
      <c r="LB4" s="46" cm="1">
        <f t="array" aca="1" ref="LB4" ca="1">IF(ISBLANK(INDEX(bHist!$1:$1048576,ex!$D4,_xlfn.XMATCH(LB$3,bHist!$1:$1,0))),"-",INDEX(bHist!$1:$1048576,ex!$D4,_xlfn.XMATCH(LB$3,bHist!$1:$1,0)))</f>
        <v>247.53100000000001</v>
      </c>
      <c r="LC4" s="46" cm="1">
        <f t="array" aca="1" ref="LC4" ca="1">IF(ISBLANK(INDEX(bHist!$1:$1048576,ex!$D4,_xlfn.XMATCH(LC$3,bHist!$1:$1,0))),"-",INDEX(bHist!$1:$1048576,ex!$D4,_xlfn.XMATCH(LC$3,bHist!$1:$1,0)))</f>
        <v>243.65700000000001</v>
      </c>
      <c r="LD4" s="46" cm="1">
        <f t="array" aca="1" ref="LD4" ca="1">IF(ISBLANK(INDEX(bHist!$1:$1048576,ex!$D4,_xlfn.XMATCH(LD$3,bHist!$1:$1,0))),"-",INDEX(bHist!$1:$1048576,ex!$D4,_xlfn.XMATCH(LD$3,bHist!$1:$1,0)))</f>
        <v>250.74100000000001</v>
      </c>
      <c r="LE4" s="46" cm="1">
        <f t="array" aca="1" ref="LE4" ca="1">IF(ISBLANK(INDEX(bHist!$1:$1048576,ex!$D4,_xlfn.XMATCH(LE$3,bHist!$1:$1,0))),"-",INDEX(bHist!$1:$1048576,ex!$D4,_xlfn.XMATCH(LE$3,bHist!$1:$1,0)))</f>
        <v>254.67400000000001</v>
      </c>
      <c r="LF4" s="46" cm="1">
        <f t="array" aca="1" ref="LF4" ca="1">IF(ISBLANK(INDEX(bHist!$1:$1048576,ex!$D4,_xlfn.XMATCH(LF$3,bHist!$1:$1,0))),"-",INDEX(bHist!$1:$1048576,ex!$D4,_xlfn.XMATCH(LF$3,bHist!$1:$1,0)))</f>
        <v>258.00900000000001</v>
      </c>
      <c r="LG4" s="46" cm="1">
        <f t="array" aca="1" ref="LG4" ca="1">IF(ISBLANK(INDEX(bHist!$1:$1048576,ex!$D4,_xlfn.XMATCH(LG$3,bHist!$1:$1,0))),"-",INDEX(bHist!$1:$1048576,ex!$D4,_xlfn.XMATCH(LG$3,bHist!$1:$1,0)))</f>
        <v>260.7</v>
      </c>
      <c r="LH4" s="46" cm="1">
        <f t="array" aca="1" ref="LH4" ca="1">IF(ISBLANK(INDEX(bHist!$1:$1048576,ex!$D4,_xlfn.XMATCH(LH$3,bHist!$1:$1,0))),"-",INDEX(bHist!$1:$1048576,ex!$D4,_xlfn.XMATCH(LH$3,bHist!$1:$1,0)))</f>
        <v>254.23</v>
      </c>
      <c r="LI4" s="46" cm="1">
        <f t="array" aca="1" ref="LI4" ca="1">IF(ISBLANK(INDEX(bHist!$1:$1048576,ex!$D4,_xlfn.XMATCH(LI$3,bHist!$1:$1,0))),"-",INDEX(bHist!$1:$1048576,ex!$D4,_xlfn.XMATCH(LI$3,bHist!$1:$1,0)))</f>
        <v>255.11099999999999</v>
      </c>
      <c r="LJ4" s="46" cm="1">
        <f t="array" aca="1" ref="LJ4" ca="1">IF(ISBLANK(INDEX(bHist!$1:$1048576,ex!$D4,_xlfn.XMATCH(LJ$3,bHist!$1:$1,0))),"-",INDEX(bHist!$1:$1048576,ex!$D4,_xlfn.XMATCH(LJ$3,bHist!$1:$1,0)))</f>
        <v>251.274</v>
      </c>
      <c r="LK4" s="46" cm="1">
        <f t="array" aca="1" ref="LK4" ca="1">IF(ISBLANK(INDEX(bHist!$1:$1048576,ex!$D4,_xlfn.XMATCH(LK$3,bHist!$1:$1,0))),"-",INDEX(bHist!$1:$1048576,ex!$D4,_xlfn.XMATCH(LK$3,bHist!$1:$1,0)))</f>
        <v>258.661</v>
      </c>
      <c r="LL4" s="46" cm="1">
        <f t="array" aca="1" ref="LL4" ca="1">IF(ISBLANK(INDEX(bHist!$1:$1048576,ex!$D4,_xlfn.XMATCH(LL$3,bHist!$1:$1,0))),"-",INDEX(bHist!$1:$1048576,ex!$D4,_xlfn.XMATCH(LL$3,bHist!$1:$1,0)))</f>
        <v>257.97399999999999</v>
      </c>
      <c r="LM4" s="46" cm="1">
        <f t="array" aca="1" ref="LM4" ca="1">IF(ISBLANK(INDEX(bHist!$1:$1048576,ex!$D4,_xlfn.XMATCH(LM$3,bHist!$1:$1,0))),"-",INDEX(bHist!$1:$1048576,ex!$D4,_xlfn.XMATCH(LM$3,bHist!$1:$1,0)))</f>
        <v>269.17899999999997</v>
      </c>
      <c r="LN4" s="46" cm="1">
        <f t="array" aca="1" ref="LN4" ca="1">IF(ISBLANK(INDEX(bHist!$1:$1048576,ex!$D4,_xlfn.XMATCH(LN$3,bHist!$1:$1,0))),"-",INDEX(bHist!$1:$1048576,ex!$D4,_xlfn.XMATCH(LN$3,bHist!$1:$1,0)))</f>
        <v>280.19499999999999</v>
      </c>
      <c r="LO4" s="46" cm="1">
        <f t="array" aca="1" ref="LO4" ca="1">IF(ISBLANK(INDEX(bHist!$1:$1048576,ex!$D4,_xlfn.XMATCH(LO$3,bHist!$1:$1,0))),"-",INDEX(bHist!$1:$1048576,ex!$D4,_xlfn.XMATCH(LO$3,bHist!$1:$1,0)))</f>
        <v>277.404</v>
      </c>
      <c r="LP4" s="46" cm="1">
        <f t="array" aca="1" ref="LP4" ca="1">IF(ISBLANK(INDEX(bHist!$1:$1048576,ex!$D4,_xlfn.XMATCH(LP$3,bHist!$1:$1,0))),"-",INDEX(bHist!$1:$1048576,ex!$D4,_xlfn.XMATCH(LP$3,bHist!$1:$1,0)))</f>
        <v>276.64299999999997</v>
      </c>
      <c r="LQ4" s="46" cm="1">
        <f t="array" aca="1" ref="LQ4" ca="1">IF(ISBLANK(INDEX(bHist!$1:$1048576,ex!$D4,_xlfn.XMATCH(LQ$3,bHist!$1:$1,0))),"-",INDEX(bHist!$1:$1048576,ex!$D4,_xlfn.XMATCH(LQ$3,bHist!$1:$1,0)))</f>
        <v>282.97000000000003</v>
      </c>
      <c r="LR4" s="46" cm="1">
        <f t="array" aca="1" ref="LR4" ca="1">IF(ISBLANK(INDEX(bHist!$1:$1048576,ex!$D4,_xlfn.XMATCH(LR$3,bHist!$1:$1,0))),"-",INDEX(bHist!$1:$1048576,ex!$D4,_xlfn.XMATCH(LR$3,bHist!$1:$1,0)))</f>
        <v>281.06200000000001</v>
      </c>
      <c r="LS4" s="46" cm="1">
        <f t="array" aca="1" ref="LS4" ca="1">IF(ISBLANK(INDEX(bHist!$1:$1048576,ex!$D4,_xlfn.XMATCH(LS$3,bHist!$1:$1,0))),"-",INDEX(bHist!$1:$1048576,ex!$D4,_xlfn.XMATCH(LS$3,bHist!$1:$1,0)))</f>
        <v>269.30500000000001</v>
      </c>
      <c r="LT4" s="46" cm="1">
        <f t="array" aca="1" ref="LT4" ca="1">IF(ISBLANK(INDEX(bHist!$1:$1048576,ex!$D4,_xlfn.XMATCH(LT$3,bHist!$1:$1,0))),"-",INDEX(bHist!$1:$1048576,ex!$D4,_xlfn.XMATCH(LT$3,bHist!$1:$1,0)))</f>
        <v>264.65100000000001</v>
      </c>
      <c r="LU4" s="46" cm="1">
        <f t="array" aca="1" ref="LU4" ca="1">IF(ISBLANK(INDEX(bHist!$1:$1048576,ex!$D4,_xlfn.XMATCH(LU$3,bHist!$1:$1,0))),"-",INDEX(bHist!$1:$1048576,ex!$D4,_xlfn.XMATCH(LU$3,bHist!$1:$1,0)))</f>
        <v>259.66300000000001</v>
      </c>
      <c r="LV4" s="46" cm="1">
        <f t="array" aca="1" ref="LV4" ca="1">IF(ISBLANK(INDEX(bHist!$1:$1048576,ex!$D4,_xlfn.XMATCH(LV$3,bHist!$1:$1,0))),"-",INDEX(bHist!$1:$1048576,ex!$D4,_xlfn.XMATCH(LV$3,bHist!$1:$1,0)))</f>
        <v>266.702</v>
      </c>
      <c r="LW4" s="46" cm="1">
        <f t="array" aca="1" ref="LW4" ca="1">IF(ISBLANK(INDEX(bHist!$1:$1048576,ex!$D4,_xlfn.XMATCH(LW$3,bHist!$1:$1,0))),"-",INDEX(bHist!$1:$1048576,ex!$D4,_xlfn.XMATCH(LW$3,bHist!$1:$1,0)))</f>
        <v>269.637</v>
      </c>
      <c r="LX4" s="46" cm="1">
        <f t="array" aca="1" ref="LX4" ca="1">IF(ISBLANK(INDEX(bHist!$1:$1048576,ex!$D4,_xlfn.XMATCH(LX$3,bHist!$1:$1,0))),"-",INDEX(bHist!$1:$1048576,ex!$D4,_xlfn.XMATCH(LX$3,bHist!$1:$1,0)))</f>
        <v>271.30099999999999</v>
      </c>
      <c r="LY4" s="46" cm="1">
        <f t="array" aca="1" ref="LY4" ca="1">IF(ISBLANK(INDEX(bHist!$1:$1048576,ex!$D4,_xlfn.XMATCH(LY$3,bHist!$1:$1,0))),"-",INDEX(bHist!$1:$1048576,ex!$D4,_xlfn.XMATCH(LY$3,bHist!$1:$1,0)))</f>
        <v>271.65100000000001</v>
      </c>
      <c r="LZ4" s="46" cm="1">
        <f t="array" aca="1" ref="LZ4" ca="1">IF(ISBLANK(INDEX(bHist!$1:$1048576,ex!$D4,_xlfn.XMATCH(LZ$3,bHist!$1:$1,0))),"-",INDEX(bHist!$1:$1048576,ex!$D4,_xlfn.XMATCH(LZ$3,bHist!$1:$1,0)))</f>
        <v>277.60000000000002</v>
      </c>
      <c r="MA4" s="46" cm="1">
        <f t="array" aca="1" ref="MA4" ca="1">IF(ISBLANK(INDEX(bHist!$1:$1048576,ex!$D4,_xlfn.XMATCH(MA$3,bHist!$1:$1,0))),"-",INDEX(bHist!$1:$1048576,ex!$D4,_xlfn.XMATCH(MA$3,bHist!$1:$1,0)))</f>
        <v>283.17899999999997</v>
      </c>
      <c r="MB4" s="46" cm="1">
        <f t="array" aca="1" ref="MB4" ca="1">IF(ISBLANK(INDEX(bHist!$1:$1048576,ex!$D4,_xlfn.XMATCH(MB$3,bHist!$1:$1,0))),"-",INDEX(bHist!$1:$1048576,ex!$D4,_xlfn.XMATCH(MB$3,bHist!$1:$1,0)))</f>
        <v>289.62799999999999</v>
      </c>
      <c r="MC4" s="46" cm="1">
        <f t="array" aca="1" ref="MC4" ca="1">IF(ISBLANK(INDEX(bHist!$1:$1048576,ex!$D4,_xlfn.XMATCH(MC$3,bHist!$1:$1,0))),"-",INDEX(bHist!$1:$1048576,ex!$D4,_xlfn.XMATCH(MC$3,bHist!$1:$1,0)))</f>
        <v>284.79500000000002</v>
      </c>
      <c r="MD4" s="46" cm="1">
        <f t="array" aca="1" ref="MD4" ca="1">IF(ISBLANK(INDEX(bHist!$1:$1048576,ex!$D4,_xlfn.XMATCH(MD$3,bHist!$1:$1,0))),"-",INDEX(bHist!$1:$1048576,ex!$D4,_xlfn.XMATCH(MD$3,bHist!$1:$1,0)))</f>
        <v>278.61599999999999</v>
      </c>
      <c r="ME4" s="46" cm="1">
        <f t="array" aca="1" ref="ME4" ca="1">IF(ISBLANK(INDEX(bHist!$1:$1048576,ex!$D4,_xlfn.XMATCH(ME$3,bHist!$1:$1,0))),"-",INDEX(bHist!$1:$1048576,ex!$D4,_xlfn.XMATCH(ME$3,bHist!$1:$1,0)))</f>
        <v>275.226</v>
      </c>
      <c r="MF4" s="46" cm="1">
        <f t="array" aca="1" ref="MF4" ca="1">IF(ISBLANK(INDEX(bHist!$1:$1048576,ex!$D4,_xlfn.XMATCH(MF$3,bHist!$1:$1,0))),"-",INDEX(bHist!$1:$1048576,ex!$D4,_xlfn.XMATCH(MF$3,bHist!$1:$1,0)))</f>
        <v>276.952</v>
      </c>
      <c r="MG4" s="46" cm="1">
        <f t="array" aca="1" ref="MG4" ca="1">IF(ISBLANK(INDEX(bHist!$1:$1048576,ex!$D4,_xlfn.XMATCH(MG$3,bHist!$1:$1,0))),"-",INDEX(bHist!$1:$1048576,ex!$D4,_xlfn.XMATCH(MG$3,bHist!$1:$1,0)))</f>
        <v>280.072</v>
      </c>
      <c r="MH4" s="46" cm="1">
        <f t="array" aca="1" ref="MH4" ca="1">IF(ISBLANK(INDEX(bHist!$1:$1048576,ex!$D4,_xlfn.XMATCH(MH$3,bHist!$1:$1,0))),"-",INDEX(bHist!$1:$1048576,ex!$D4,_xlfn.XMATCH(MH$3,bHist!$1:$1,0)))</f>
        <v>276.98599999999999</v>
      </c>
      <c r="MI4" s="46" cm="1">
        <f t="array" aca="1" ref="MI4" ca="1">IF(ISBLANK(INDEX(bHist!$1:$1048576,ex!$D4,_xlfn.XMATCH(MI$3,bHist!$1:$1,0))),"-",INDEX(bHist!$1:$1048576,ex!$D4,_xlfn.XMATCH(MI$3,bHist!$1:$1,0)))</f>
        <v>274.20499999999998</v>
      </c>
      <c r="MJ4" s="46" cm="1">
        <f t="array" aca="1" ref="MJ4" ca="1">IF(ISBLANK(INDEX(bHist!$1:$1048576,ex!$D4,_xlfn.XMATCH(MJ$3,bHist!$1:$1,0))),"-",INDEX(bHist!$1:$1048576,ex!$D4,_xlfn.XMATCH(MJ$3,bHist!$1:$1,0)))</f>
        <v>276.51</v>
      </c>
      <c r="MK4" s="46" cm="1">
        <f t="array" aca="1" ref="MK4" ca="1">IF(ISBLANK(INDEX(bHist!$1:$1048576,ex!$D4,_xlfn.XMATCH(MK$3,bHist!$1:$1,0))),"-",INDEX(bHist!$1:$1048576,ex!$D4,_xlfn.XMATCH(MK$3,bHist!$1:$1,0)))</f>
        <v>282.29199999999997</v>
      </c>
      <c r="ML4" s="46" cm="1">
        <f t="array" aca="1" ref="ML4" ca="1">IF(ISBLANK(INDEX(bHist!$1:$1048576,ex!$D4,_xlfn.XMATCH(ML$3,bHist!$1:$1,0))),"-",INDEX(bHist!$1:$1048576,ex!$D4,_xlfn.XMATCH(ML$3,bHist!$1:$1,0)))</f>
        <v>291.97899999999998</v>
      </c>
      <c r="MM4" s="46" cm="1">
        <f t="array" aca="1" ref="MM4" ca="1">IF(ISBLANK(INDEX(bHist!$1:$1048576,ex!$D4,_xlfn.XMATCH(MM$3,bHist!$1:$1,0))),"-",INDEX(bHist!$1:$1048576,ex!$D4,_xlfn.XMATCH(MM$3,bHist!$1:$1,0)))</f>
        <v>292.565</v>
      </c>
      <c r="MN4" s="46" cm="1">
        <f t="array" aca="1" ref="MN4" ca="1">IF(ISBLANK(INDEX(bHist!$1:$1048576,ex!$D4,_xlfn.XMATCH(MN$3,bHist!$1:$1,0))),"-",INDEX(bHist!$1:$1048576,ex!$D4,_xlfn.XMATCH(MN$3,bHist!$1:$1,0)))</f>
        <v>290.16500000000002</v>
      </c>
      <c r="MO4" s="46" cm="1">
        <f t="array" aca="1" ref="MO4" ca="1">IF(ISBLANK(INDEX(bHist!$1:$1048576,ex!$D4,_xlfn.XMATCH(MO$3,bHist!$1:$1,0))),"-",INDEX(bHist!$1:$1048576,ex!$D4,_xlfn.XMATCH(MO$3,bHist!$1:$1,0)))</f>
        <v>292.08699999999999</v>
      </c>
      <c r="MP4" s="46" cm="1">
        <f t="array" aca="1" ref="MP4" ca="1">IF(ISBLANK(INDEX(bHist!$1:$1048576,ex!$D4,_xlfn.XMATCH(MP$3,bHist!$1:$1,0))),"-",INDEX(bHist!$1:$1048576,ex!$D4,_xlfn.XMATCH(MP$3,bHist!$1:$1,0)))</f>
        <v>295.56400000000002</v>
      </c>
      <c r="MQ4" s="46" cm="1">
        <f t="array" aca="1" ref="MQ4" ca="1">IF(ISBLANK(INDEX(bHist!$1:$1048576,ex!$D4,_xlfn.XMATCH(MQ$3,bHist!$1:$1,0))),"-",INDEX(bHist!$1:$1048576,ex!$D4,_xlfn.XMATCH(MQ$3,bHist!$1:$1,0)))</f>
        <v>300.41399999999999</v>
      </c>
      <c r="MR4" s="46" cm="1">
        <f t="array" aca="1" ref="MR4" ca="1">IF(ISBLANK(INDEX(bHist!$1:$1048576,ex!$D4,_xlfn.XMATCH(MR$3,bHist!$1:$1,0))),"-",INDEX(bHist!$1:$1048576,ex!$D4,_xlfn.XMATCH(MR$3,bHist!$1:$1,0)))</f>
        <v>308.75599999999997</v>
      </c>
      <c r="MS4" s="46" cm="1">
        <f t="array" aca="1" ref="MS4" ca="1">IF(ISBLANK(INDEX(bHist!$1:$1048576,ex!$D4,_xlfn.XMATCH(MS$3,bHist!$1:$1,0))),"-",INDEX(bHist!$1:$1048576,ex!$D4,_xlfn.XMATCH(MS$3,bHist!$1:$1,0)))</f>
        <v>307.048</v>
      </c>
      <c r="MT4" s="46" cm="1">
        <f t="array" aca="1" ref="MT4" ca="1">IF(ISBLANK(INDEX(bHist!$1:$1048576,ex!$D4,_xlfn.XMATCH(MT$3,bHist!$1:$1,0))),"-",INDEX(bHist!$1:$1048576,ex!$D4,_xlfn.XMATCH(MT$3,bHist!$1:$1,0)))</f>
        <v>308.26600000000002</v>
      </c>
      <c r="MU4" s="46" cm="1">
        <f t="array" aca="1" ref="MU4" ca="1">IF(ISBLANK(INDEX(bHist!$1:$1048576,ex!$D4,_xlfn.XMATCH(MU$3,bHist!$1:$1,0))),"-",INDEX(bHist!$1:$1048576,ex!$D4,_xlfn.XMATCH(MU$3,bHist!$1:$1,0)))</f>
        <v>314.5</v>
      </c>
      <c r="MV4" s="46" cm="1">
        <f t="array" aca="1" ref="MV4" ca="1">IF(ISBLANK(INDEX(bHist!$1:$1048576,ex!$D4,_xlfn.XMATCH(MV$3,bHist!$1:$1,0))),"-",INDEX(bHist!$1:$1048576,ex!$D4,_xlfn.XMATCH(MV$3,bHist!$1:$1,0)))</f>
        <v>318.62200000000001</v>
      </c>
      <c r="MW4" s="46" cm="1">
        <f t="array" aca="1" ref="MW4" ca="1">IF(ISBLANK(INDEX(bHist!$1:$1048576,ex!$D4,_xlfn.XMATCH(MW$3,bHist!$1:$1,0))),"-",INDEX(bHist!$1:$1048576,ex!$D4,_xlfn.XMATCH(MW$3,bHist!$1:$1,0)))</f>
        <v>317.596</v>
      </c>
      <c r="MX4" s="46" cm="1">
        <f t="array" aca="1" ref="MX4" ca="1">IF(ISBLANK(INDEX(bHist!$1:$1048576,ex!$D4,_xlfn.XMATCH(MX$3,bHist!$1:$1,0))),"-",INDEX(bHist!$1:$1048576,ex!$D4,_xlfn.XMATCH(MX$3,bHist!$1:$1,0)))</f>
        <v>306.97500000000002</v>
      </c>
      <c r="MY4" s="46" cm="1">
        <f t="array" aca="1" ref="MY4" ca="1">IF(ISBLANK(INDEX(bHist!$1:$1048576,ex!$D4,_xlfn.XMATCH(MY$3,bHist!$1:$1,0))),"-",INDEX(bHist!$1:$1048576,ex!$D4,_xlfn.XMATCH(MY$3,bHist!$1:$1,0)))</f>
        <v>303.42</v>
      </c>
      <c r="MZ4" s="46" cm="1">
        <f t="array" aca="1" ref="MZ4" ca="1">IF(ISBLANK(INDEX(bHist!$1:$1048576,ex!$D4,_xlfn.XMATCH(MZ$3,bHist!$1:$1,0))),"-",INDEX(bHist!$1:$1048576,ex!$D4,_xlfn.XMATCH(MZ$3,bHist!$1:$1,0)))</f>
        <v>312.27199999999999</v>
      </c>
      <c r="NA4" s="46" cm="1">
        <f t="array" aca="1" ref="NA4" ca="1">IF(ISBLANK(INDEX(bHist!$1:$1048576,ex!$D4,_xlfn.XMATCH(NA$3,bHist!$1:$1,0))),"-",INDEX(bHist!$1:$1048576,ex!$D4,_xlfn.XMATCH(NA$3,bHist!$1:$1,0)))</f>
        <v>308.87200000000001</v>
      </c>
      <c r="NB4" s="46" cm="1">
        <f t="array" aca="1" ref="NB4" ca="1">IF(ISBLANK(INDEX(bHist!$1:$1048576,ex!$D4,_xlfn.XMATCH(NB$3,bHist!$1:$1,0))),"-",INDEX(bHist!$1:$1048576,ex!$D4,_xlfn.XMATCH(NB$3,bHist!$1:$1,0)))</f>
        <v>308.18099999999998</v>
      </c>
      <c r="NC4" s="46" cm="1">
        <f t="array" aca="1" ref="NC4" ca="1">IF(ISBLANK(INDEX(bHist!$1:$1048576,ex!$D4,_xlfn.XMATCH(NC$3,bHist!$1:$1,0))),"-",INDEX(bHist!$1:$1048576,ex!$D4,_xlfn.XMATCH(NC$3,bHist!$1:$1,0)))</f>
        <v>320.48099999999999</v>
      </c>
      <c r="ND4" s="46" cm="1">
        <f t="array" aca="1" ref="ND4" ca="1">IF(ISBLANK(INDEX(bHist!$1:$1048576,ex!$D4,_xlfn.XMATCH(ND$3,bHist!$1:$1,0))),"-",INDEX(bHist!$1:$1048576,ex!$D4,_xlfn.XMATCH(ND$3,bHist!$1:$1,0)))</f>
        <v>325.52699999999999</v>
      </c>
      <c r="NE4" s="46" cm="1">
        <f t="array" aca="1" ref="NE4" ca="1">IF(ISBLANK(INDEX(bHist!$1:$1048576,ex!$D4,_xlfn.XMATCH(NE$3,bHist!$1:$1,0))),"-",INDEX(bHist!$1:$1048576,ex!$D4,_xlfn.XMATCH(NE$3,bHist!$1:$1,0)))</f>
        <v>327.654</v>
      </c>
      <c r="NF4" s="46" cm="1">
        <f t="array" aca="1" ref="NF4" ca="1">IF(ISBLANK(INDEX(bHist!$1:$1048576,ex!$D4,_xlfn.XMATCH(NF$3,bHist!$1:$1,0))),"-",INDEX(bHist!$1:$1048576,ex!$D4,_xlfn.XMATCH(NF$3,bHist!$1:$1,0)))</f>
        <v>320.67200000000003</v>
      </c>
      <c r="NG4" s="46" cm="1">
        <f t="array" aca="1" ref="NG4" ca="1">IF(ISBLANK(INDEX(bHist!$1:$1048576,ex!$D4,_xlfn.XMATCH(NG$3,bHist!$1:$1,0))),"-",INDEX(bHist!$1:$1048576,ex!$D4,_xlfn.XMATCH(NG$3,bHist!$1:$1,0)))</f>
        <v>327.65800000000002</v>
      </c>
      <c r="NH4" s="46" cm="1">
        <f t="array" aca="1" ref="NH4" ca="1">IF(ISBLANK(INDEX(bHist!$1:$1048576,ex!$D4,_xlfn.XMATCH(NH$3,bHist!$1:$1,0))),"-",INDEX(bHist!$1:$1048576,ex!$D4,_xlfn.XMATCH(NH$3,bHist!$1:$1,0)))</f>
        <v>331.779</v>
      </c>
      <c r="NI4" s="46" cm="1">
        <f t="array" aca="1" ref="NI4" ca="1">IF(ISBLANK(INDEX(bHist!$1:$1048576,ex!$D4,_xlfn.XMATCH(NI$3,bHist!$1:$1,0))),"-",INDEX(bHist!$1:$1048576,ex!$D4,_xlfn.XMATCH(NI$3,bHist!$1:$1,0)))</f>
        <v>330.81700000000001</v>
      </c>
      <c r="NJ4" s="46" cm="1">
        <f t="array" aca="1" ref="NJ4" ca="1">IF(ISBLANK(INDEX(bHist!$1:$1048576,ex!$D4,_xlfn.XMATCH(NJ$3,bHist!$1:$1,0))),"-",INDEX(bHist!$1:$1048576,ex!$D4,_xlfn.XMATCH(NJ$3,bHist!$1:$1,0)))</f>
        <v>318.02100000000002</v>
      </c>
      <c r="NK4" s="46" cm="1">
        <f t="array" aca="1" ref="NK4" ca="1">IF(ISBLANK(INDEX(bHist!$1:$1048576,ex!$D4,_xlfn.XMATCH(NK$3,bHist!$1:$1,0))),"-",INDEX(bHist!$1:$1048576,ex!$D4,_xlfn.XMATCH(NK$3,bHist!$1:$1,0)))</f>
        <v>319.99099999999999</v>
      </c>
      <c r="NL4" s="46" cm="1">
        <f t="array" aca="1" ref="NL4" ca="1">IF(ISBLANK(INDEX(bHist!$1:$1048576,ex!$D4,_xlfn.XMATCH(NL$3,bHist!$1:$1,0))),"-",INDEX(bHist!$1:$1048576,ex!$D4,_xlfn.XMATCH(NL$3,bHist!$1:$1,0)))</f>
        <v>328.2</v>
      </c>
      <c r="NM4" s="46" cm="1">
        <f t="array" aca="1" ref="NM4" ca="1">IF(ISBLANK(INDEX(bHist!$1:$1048576,ex!$D4,_xlfn.XMATCH(NM$3,bHist!$1:$1,0))),"-",INDEX(bHist!$1:$1048576,ex!$D4,_xlfn.XMATCH(NM$3,bHist!$1:$1,0)))</f>
        <v>326.51900000000001</v>
      </c>
      <c r="NN4" s="46" cm="1">
        <f t="array" aca="1" ref="NN4" ca="1">IF(ISBLANK(INDEX(bHist!$1:$1048576,ex!$D4,_xlfn.XMATCH(NN$3,bHist!$1:$1,0))),"-",INDEX(bHist!$1:$1048576,ex!$D4,_xlfn.XMATCH(NN$3,bHist!$1:$1,0)))</f>
        <v>335.19499999999999</v>
      </c>
      <c r="NO4" s="46" cm="1">
        <f t="array" aca="1" ref="NO4" ca="1">IF(ISBLANK(INDEX(bHist!$1:$1048576,ex!$D4,_xlfn.XMATCH(NO$3,bHist!$1:$1,0))),"-",INDEX(bHist!$1:$1048576,ex!$D4,_xlfn.XMATCH(NO$3,bHist!$1:$1,0)))</f>
        <v>342.42599999999999</v>
      </c>
      <c r="NP4" s="46" cm="1">
        <f t="array" aca="1" ref="NP4" ca="1">IF(ISBLANK(INDEX(bHist!$1:$1048576,ex!$D4,_xlfn.XMATCH(NP$3,bHist!$1:$1,0))),"-",INDEX(bHist!$1:$1048576,ex!$D4,_xlfn.XMATCH(NP$3,bHist!$1:$1,0)))</f>
        <v>334.88</v>
      </c>
      <c r="NQ4" s="46" cm="1">
        <f t="array" aca="1" ref="NQ4" ca="1">IF(ISBLANK(INDEX(bHist!$1:$1048576,ex!$D4,_xlfn.XMATCH(NQ$3,bHist!$1:$1,0))),"-",INDEX(bHist!$1:$1048576,ex!$D4,_xlfn.XMATCH(NQ$3,bHist!$1:$1,0)))</f>
        <v>337.01799999999997</v>
      </c>
      <c r="NR4" s="46" cm="1">
        <f t="array" aca="1" ref="NR4" ca="1">IF(ISBLANK(INDEX(bHist!$1:$1048576,ex!$D4,_xlfn.XMATCH(NR$3,bHist!$1:$1,0))),"-",INDEX(bHist!$1:$1048576,ex!$D4,_xlfn.XMATCH(NR$3,bHist!$1:$1,0)))</f>
        <v>333.69499999999999</v>
      </c>
      <c r="NS4" s="46" cm="1">
        <f t="array" aca="1" ref="NS4" ca="1">IF(ISBLANK(INDEX(bHist!$1:$1048576,ex!$D4,_xlfn.XMATCH(NS$3,bHist!$1:$1,0))),"-",INDEX(bHist!$1:$1048576,ex!$D4,_xlfn.XMATCH(NS$3,bHist!$1:$1,0)))</f>
        <v>344.09100000000001</v>
      </c>
      <c r="NT4" s="46" cm="1">
        <f t="array" aca="1" ref="NT4" ca="1">IF(ISBLANK(INDEX(bHist!$1:$1048576,ex!$D4,_xlfn.XMATCH(NT$3,bHist!$1:$1,0))),"-",INDEX(bHist!$1:$1048576,ex!$D4,_xlfn.XMATCH(NT$3,bHist!$1:$1,0)))</f>
        <v>344.916</v>
      </c>
      <c r="NU4" s="46" cm="1">
        <f t="array" aca="1" ref="NU4" ca="1">IF(ISBLANK(INDEX(bHist!$1:$1048576,ex!$D4,_xlfn.XMATCH(NU$3,bHist!$1:$1,0))),"-",INDEX(bHist!$1:$1048576,ex!$D4,_xlfn.XMATCH(NU$3,bHist!$1:$1,0)))</f>
        <v>355.85</v>
      </c>
      <c r="NV4" s="46" cm="1">
        <f t="array" aca="1" ref="NV4" ca="1">IF(ISBLANK(INDEX(bHist!$1:$1048576,ex!$D4,_xlfn.XMATCH(NV$3,bHist!$1:$1,0))),"-",INDEX(bHist!$1:$1048576,ex!$D4,_xlfn.XMATCH(NV$3,bHist!$1:$1,0)))</f>
        <v>373.70400000000001</v>
      </c>
      <c r="NW4" s="46" cm="1">
        <f t="array" aca="1" ref="NW4" ca="1">IF(ISBLANK(INDEX(bHist!$1:$1048576,ex!$D4,_xlfn.XMATCH(NW$3,bHist!$1:$1,0))),"-",INDEX(bHist!$1:$1048576,ex!$D4,_xlfn.XMATCH(NW$3,bHist!$1:$1,0)))</f>
        <v>361.29500000000002</v>
      </c>
      <c r="NX4" s="46" cm="1">
        <f t="array" aca="1" ref="NX4" ca="1">IF(ISBLANK(INDEX(bHist!$1:$1048576,ex!$D4,_xlfn.XMATCH(NX$3,bHist!$1:$1,0))),"-",INDEX(bHist!$1:$1048576,ex!$D4,_xlfn.XMATCH(NX$3,bHist!$1:$1,0)))</f>
        <v>352.702</v>
      </c>
      <c r="NY4" s="46" cm="1">
        <f t="array" aca="1" ref="NY4" ca="1">IF(ISBLANK(INDEX(bHist!$1:$1048576,ex!$D4,_xlfn.XMATCH(NY$3,bHist!$1:$1,0))),"-",INDEX(bHist!$1:$1048576,ex!$D4,_xlfn.XMATCH(NY$3,bHist!$1:$1,0)))</f>
        <v>362.46300000000002</v>
      </c>
      <c r="NZ4" s="46" cm="1">
        <f t="array" aca="1" ref="NZ4" ca="1">IF(ISBLANK(INDEX(bHist!$1:$1048576,ex!$D4,_xlfn.XMATCH(NZ$3,bHist!$1:$1,0))),"-",INDEX(bHist!$1:$1048576,ex!$D4,_xlfn.XMATCH(NZ$3,bHist!$1:$1,0)))</f>
        <v>372.827</v>
      </c>
      <c r="OA4" s="46" cm="1">
        <f t="array" aca="1" ref="OA4" ca="1">IF(ISBLANK(INDEX(bHist!$1:$1048576,ex!$D4,_xlfn.XMATCH(OA$3,bHist!$1:$1,0))),"-",INDEX(bHist!$1:$1048576,ex!$D4,_xlfn.XMATCH(OA$3,bHist!$1:$1,0)))</f>
        <v>364.18099999999998</v>
      </c>
      <c r="OB4" s="46" cm="1">
        <f t="array" aca="1" ref="OB4" ca="1">IF(ISBLANK(INDEX(bHist!$1:$1048576,ex!$D4,_xlfn.XMATCH(OB$3,bHist!$1:$1,0))),"-",INDEX(bHist!$1:$1048576,ex!$D4,_xlfn.XMATCH(OB$3,bHist!$1:$1,0)))</f>
        <v>358.24099999999999</v>
      </c>
      <c r="OC4" s="46" cm="1">
        <f t="array" aca="1" ref="OC4" ca="1">IF(ISBLANK(INDEX(bHist!$1:$1048576,ex!$D4,_xlfn.XMATCH(OC$3,bHist!$1:$1,0))),"-",INDEX(bHist!$1:$1048576,ex!$D4,_xlfn.XMATCH(OC$3,bHist!$1:$1,0)))</f>
        <v>352.34</v>
      </c>
      <c r="OD4" s="46" cm="1">
        <f t="array" aca="1" ref="OD4" ca="1">IF(ISBLANK(INDEX(bHist!$1:$1048576,ex!$D4,_xlfn.XMATCH(OD$3,bHist!$1:$1,0))),"-",INDEX(bHist!$1:$1048576,ex!$D4,_xlfn.XMATCH(OD$3,bHist!$1:$1,0)))</f>
        <v>337.05700000000002</v>
      </c>
      <c r="OE4" s="46" cm="1">
        <f t="array" aca="1" ref="OE4" ca="1">IF(ISBLANK(INDEX(bHist!$1:$1048576,ex!$D4,_xlfn.XMATCH(OE$3,bHist!$1:$1,0))),"-",INDEX(bHist!$1:$1048576,ex!$D4,_xlfn.XMATCH(OE$3,bHist!$1:$1,0)))</f>
        <v>342.62099999999998</v>
      </c>
      <c r="OF4" s="46" cm="1">
        <f t="array" aca="1" ref="OF4" ca="1">IF(ISBLANK(INDEX(bHist!$1:$1048576,ex!$D4,_xlfn.XMATCH(OF$3,bHist!$1:$1,0))),"-",INDEX(bHist!$1:$1048576,ex!$D4,_xlfn.XMATCH(OF$3,bHist!$1:$1,0)))</f>
        <v>342.327</v>
      </c>
      <c r="OG4" s="46" cm="1">
        <f t="array" aca="1" ref="OG4" ca="1">IF(ISBLANK(INDEX(bHist!$1:$1048576,ex!$D4,_xlfn.XMATCH(OG$3,bHist!$1:$1,0))),"-",INDEX(bHist!$1:$1048576,ex!$D4,_xlfn.XMATCH(OG$3,bHist!$1:$1,0)))</f>
        <v>335.613</v>
      </c>
      <c r="OH4" s="46" cm="1">
        <f t="array" aca="1" ref="OH4" ca="1">IF(ISBLANK(INDEX(bHist!$1:$1048576,ex!$D4,_xlfn.XMATCH(OH$3,bHist!$1:$1,0))),"-",INDEX(bHist!$1:$1048576,ex!$D4,_xlfn.XMATCH(OH$3,bHist!$1:$1,0)))</f>
        <v>325.97500000000002</v>
      </c>
      <c r="OI4" s="46" cm="1">
        <f t="array" aca="1" ref="OI4" ca="1">IF(ISBLANK(INDEX(bHist!$1:$1048576,ex!$D4,_xlfn.XMATCH(OI$3,bHist!$1:$1,0))),"-",INDEX(bHist!$1:$1048576,ex!$D4,_xlfn.XMATCH(OI$3,bHist!$1:$1,0)))</f>
        <v>328.00400000000002</v>
      </c>
      <c r="OJ4" s="46" cm="1">
        <f t="array" aca="1" ref="OJ4" ca="1">IF(ISBLANK(INDEX(bHist!$1:$1048576,ex!$D4,_xlfn.XMATCH(OJ$3,bHist!$1:$1,0))),"-",INDEX(bHist!$1:$1048576,ex!$D4,_xlfn.XMATCH(OJ$3,bHist!$1:$1,0)))</f>
        <v>347.572</v>
      </c>
      <c r="OK4" s="46" cm="1">
        <f t="array" aca="1" ref="OK4" ca="1">IF(ISBLANK(INDEX(bHist!$1:$1048576,ex!$D4,_xlfn.XMATCH(OK$3,bHist!$1:$1,0))),"-",INDEX(bHist!$1:$1048576,ex!$D4,_xlfn.XMATCH(OK$3,bHist!$1:$1,0)))</f>
        <v>355.61200000000002</v>
      </c>
      <c r="OL4" s="46" cm="1">
        <f t="array" aca="1" ref="OL4" ca="1">IF(ISBLANK(INDEX(bHist!$1:$1048576,ex!$D4,_xlfn.XMATCH(OL$3,bHist!$1:$1,0))),"-",INDEX(bHist!$1:$1048576,ex!$D4,_xlfn.XMATCH(OL$3,bHist!$1:$1,0)))</f>
        <v>344.46699999999998</v>
      </c>
      <c r="OM4" s="46" cm="1">
        <f t="array" aca="1" ref="OM4" ca="1">IF(ISBLANK(INDEX(bHist!$1:$1048576,ex!$D4,_xlfn.XMATCH(OM$3,bHist!$1:$1,0))),"-",INDEX(bHist!$1:$1048576,ex!$D4,_xlfn.XMATCH(OM$3,bHist!$1:$1,0)))</f>
        <v>347.48200000000003</v>
      </c>
      <c r="ON4" s="46" cm="1">
        <f t="array" aca="1" ref="ON4" ca="1">IF(ISBLANK(INDEX(bHist!$1:$1048576,ex!$D4,_xlfn.XMATCH(ON$3,bHist!$1:$1,0))),"-",INDEX(bHist!$1:$1048576,ex!$D4,_xlfn.XMATCH(ON$3,bHist!$1:$1,0)))</f>
        <v>330.77600000000001</v>
      </c>
      <c r="OO4" s="46" cm="1">
        <f t="array" aca="1" ref="OO4" ca="1">IF(ISBLANK(INDEX(bHist!$1:$1048576,ex!$D4,_xlfn.XMATCH(OO$3,bHist!$1:$1,0))),"-",INDEX(bHist!$1:$1048576,ex!$D4,_xlfn.XMATCH(OO$3,bHist!$1:$1,0)))</f>
        <v>328.91500000000002</v>
      </c>
      <c r="OP4" s="46" cm="1">
        <f t="array" aca="1" ref="OP4" ca="1">IF(ISBLANK(INDEX(bHist!$1:$1048576,ex!$D4,_xlfn.XMATCH(OP$3,bHist!$1:$1,0))),"-",INDEX(bHist!$1:$1048576,ex!$D4,_xlfn.XMATCH(OP$3,bHist!$1:$1,0)))</f>
        <v>320.5</v>
      </c>
      <c r="OQ4" s="46" cm="1">
        <f t="array" aca="1" ref="OQ4" ca="1">IF(ISBLANK(INDEX(bHist!$1:$1048576,ex!$D4,_xlfn.XMATCH(OQ$3,bHist!$1:$1,0))),"-",INDEX(bHist!$1:$1048576,ex!$D4,_xlfn.XMATCH(OQ$3,bHist!$1:$1,0)))</f>
        <v>327.90600000000001</v>
      </c>
      <c r="OR4" s="46" cm="1">
        <f t="array" aca="1" ref="OR4" ca="1">IF(ISBLANK(INDEX(bHist!$1:$1048576,ex!$D4,_xlfn.XMATCH(OR$3,bHist!$1:$1,0))),"-",INDEX(bHist!$1:$1048576,ex!$D4,_xlfn.XMATCH(OR$3,bHist!$1:$1,0)))</f>
        <v>343.63400000000001</v>
      </c>
      <c r="OS4" s="46" cm="1">
        <f t="array" aca="1" ref="OS4" ca="1">IF(ISBLANK(INDEX(bHist!$1:$1048576,ex!$D4,_xlfn.XMATCH(OS$3,bHist!$1:$1,0))),"-",INDEX(bHist!$1:$1048576,ex!$D4,_xlfn.XMATCH(OS$3,bHist!$1:$1,0)))</f>
        <v>343.51900000000001</v>
      </c>
      <c r="OT4" s="46" cm="1">
        <f t="array" aca="1" ref="OT4" ca="1">IF(ISBLANK(INDEX(bHist!$1:$1048576,ex!$D4,_xlfn.XMATCH(OT$3,bHist!$1:$1,0))),"-",INDEX(bHist!$1:$1048576,ex!$D4,_xlfn.XMATCH(OT$3,bHist!$1:$1,0)))</f>
        <v>339.36099999999999</v>
      </c>
      <c r="OU4" s="46" cm="1">
        <f t="array" aca="1" ref="OU4" ca="1">IF(ISBLANK(INDEX(bHist!$1:$1048576,ex!$D4,_xlfn.XMATCH(OU$3,bHist!$1:$1,0))),"-",INDEX(bHist!$1:$1048576,ex!$D4,_xlfn.XMATCH(OU$3,bHist!$1:$1,0)))</f>
        <v>329.38799999999998</v>
      </c>
      <c r="OV4" s="46" cm="1">
        <f t="array" aca="1" ref="OV4" ca="1">IF(ISBLANK(INDEX(bHist!$1:$1048576,ex!$D4,_xlfn.XMATCH(OV$3,bHist!$1:$1,0))),"-",INDEX(bHist!$1:$1048576,ex!$D4,_xlfn.XMATCH(OV$3,bHist!$1:$1,0)))</f>
        <v>333.93400000000003</v>
      </c>
      <c r="OW4" s="46" cm="1">
        <f t="array" aca="1" ref="OW4" ca="1">IF(ISBLANK(INDEX(bHist!$1:$1048576,ex!$D4,_xlfn.XMATCH(OW$3,bHist!$1:$1,0))),"-",INDEX(bHist!$1:$1048576,ex!$D4,_xlfn.XMATCH(OW$3,bHist!$1:$1,0)))</f>
        <v>328.55099999999999</v>
      </c>
      <c r="OX4" s="46" cm="1">
        <f t="array" aca="1" ref="OX4" ca="1">IF(ISBLANK(INDEX(bHist!$1:$1048576,ex!$D4,_xlfn.XMATCH(OX$3,bHist!$1:$1,0))),"-",INDEX(bHist!$1:$1048576,ex!$D4,_xlfn.XMATCH(OX$3,bHist!$1:$1,0)))</f>
        <v>319.87599999999998</v>
      </c>
      <c r="OY4" s="46" cm="1">
        <f t="array" aca="1" ref="OY4" ca="1">IF(ISBLANK(INDEX(bHist!$1:$1048576,ex!$D4,_xlfn.XMATCH(OY$3,bHist!$1:$1,0))),"-",INDEX(bHist!$1:$1048576,ex!$D4,_xlfn.XMATCH(OY$3,bHist!$1:$1,0)))</f>
        <v>329.54300000000001</v>
      </c>
      <c r="OZ4" s="46" cm="1">
        <f t="array" aca="1" ref="OZ4" ca="1">IF(ISBLANK(INDEX(bHist!$1:$1048576,ex!$D4,_xlfn.XMATCH(OZ$3,bHist!$1:$1,0))),"-",INDEX(bHist!$1:$1048576,ex!$D4,_xlfn.XMATCH(OZ$3,bHist!$1:$1,0)))</f>
        <v>327.18599999999998</v>
      </c>
      <c r="PA4" s="46" cm="1">
        <f t="array" aca="1" ref="PA4" ca="1">IF(ISBLANK(INDEX(bHist!$1:$1048576,ex!$D4,_xlfn.XMATCH(PA$3,bHist!$1:$1,0))),"-",INDEX(bHist!$1:$1048576,ex!$D4,_xlfn.XMATCH(PA$3,bHist!$1:$1,0)))</f>
        <v>316.88900000000001</v>
      </c>
      <c r="PB4" s="46" cm="1">
        <f t="array" aca="1" ref="PB4" ca="1">IF(ISBLANK(INDEX(bHist!$1:$1048576,ex!$D4,_xlfn.XMATCH(PB$3,bHist!$1:$1,0))),"-",INDEX(bHist!$1:$1048576,ex!$D4,_xlfn.XMATCH(PB$3,bHist!$1:$1,0)))</f>
        <v>314.35300000000001</v>
      </c>
      <c r="PC4" s="46" cm="1">
        <f t="array" aca="1" ref="PC4" ca="1">IF(ISBLANK(INDEX(bHist!$1:$1048576,ex!$D4,_xlfn.XMATCH(PC$3,bHist!$1:$1,0))),"-",INDEX(bHist!$1:$1048576,ex!$D4,_xlfn.XMATCH(PC$3,bHist!$1:$1,0)))</f>
        <v>300.19099999999997</v>
      </c>
      <c r="PD4" s="46" cm="1">
        <f t="array" aca="1" ref="PD4" ca="1">IF(ISBLANK(INDEX(bHist!$1:$1048576,ex!$D4,_xlfn.XMATCH(PD$3,bHist!$1:$1,0))),"-",INDEX(bHist!$1:$1048576,ex!$D4,_xlfn.XMATCH(PD$3,bHist!$1:$1,0)))</f>
        <v>293.80799999999999</v>
      </c>
      <c r="PE4" s="46" cm="1">
        <f t="array" aca="1" ref="PE4" ca="1">IF(ISBLANK(INDEX(bHist!$1:$1048576,ex!$D4,_xlfn.XMATCH(PE$3,bHist!$1:$1,0))),"-",INDEX(bHist!$1:$1048576,ex!$D4,_xlfn.XMATCH(PE$3,bHist!$1:$1,0)))</f>
        <v>294.76900000000001</v>
      </c>
      <c r="PF4" s="46" cm="1">
        <f t="array" aca="1" ref="PF4" ca="1">IF(ISBLANK(INDEX(bHist!$1:$1048576,ex!$D4,_xlfn.XMATCH(PF$3,bHist!$1:$1,0))),"-",INDEX(bHist!$1:$1048576,ex!$D4,_xlfn.XMATCH(PF$3,bHist!$1:$1,0)))</f>
        <v>288.11</v>
      </c>
      <c r="PG4" s="46" cm="1">
        <f t="array" aca="1" ref="PG4" ca="1">IF(ISBLANK(INDEX(bHist!$1:$1048576,ex!$D4,_xlfn.XMATCH(PG$3,bHist!$1:$1,0))),"-",INDEX(bHist!$1:$1048576,ex!$D4,_xlfn.XMATCH(PG$3,bHist!$1:$1,0)))</f>
        <v>281.90100000000001</v>
      </c>
      <c r="PH4" s="46" cm="1">
        <f t="array" aca="1" ref="PH4" ca="1">IF(ISBLANK(INDEX(bHist!$1:$1048576,ex!$D4,_xlfn.XMATCH(PH$3,bHist!$1:$1,0))),"-",INDEX(bHist!$1:$1048576,ex!$D4,_xlfn.XMATCH(PH$3,bHist!$1:$1,0)))</f>
        <v>280.25400000000002</v>
      </c>
      <c r="PI4" s="46" cm="1">
        <f t="array" aca="1" ref="PI4" ca="1">IF(ISBLANK(INDEX(bHist!$1:$1048576,ex!$D4,_xlfn.XMATCH(PI$3,bHist!$1:$1,0))),"-",INDEX(bHist!$1:$1048576,ex!$D4,_xlfn.XMATCH(PI$3,bHist!$1:$1,0)))</f>
        <v>284.49599999999998</v>
      </c>
      <c r="PJ4" s="46" cm="1">
        <f t="array" aca="1" ref="PJ4" ca="1">IF(ISBLANK(INDEX(bHist!$1:$1048576,ex!$D4,_xlfn.XMATCH(PJ$3,bHist!$1:$1,0))),"-",INDEX(bHist!$1:$1048576,ex!$D4,_xlfn.XMATCH(PJ$3,bHist!$1:$1,0)))</f>
        <v>287.49299999999999</v>
      </c>
      <c r="PK4" s="46" cm="1">
        <f t="array" aca="1" ref="PK4" ca="1">IF(ISBLANK(INDEX(bHist!$1:$1048576,ex!$D4,_xlfn.XMATCH(PK$3,bHist!$1:$1,0))),"-",INDEX(bHist!$1:$1048576,ex!$D4,_xlfn.XMATCH(PK$3,bHist!$1:$1,0)))</f>
        <v>290.28500000000003</v>
      </c>
      <c r="PL4" s="46" cm="1">
        <f t="array" aca="1" ref="PL4" ca="1">IF(ISBLANK(INDEX(bHist!$1:$1048576,ex!$D4,_xlfn.XMATCH(PL$3,bHist!$1:$1,0))),"-",INDEX(bHist!$1:$1048576,ex!$D4,_xlfn.XMATCH(PL$3,bHist!$1:$1,0)))</f>
        <v>290.69900000000001</v>
      </c>
      <c r="PM4" s="46" cm="1">
        <f t="array" aca="1" ref="PM4" ca="1">IF(ISBLANK(INDEX(bHist!$1:$1048576,ex!$D4,_xlfn.XMATCH(PM$3,bHist!$1:$1,0))),"-",INDEX(bHist!$1:$1048576,ex!$D4,_xlfn.XMATCH(PM$3,bHist!$1:$1,0)))</f>
        <v>297.952</v>
      </c>
      <c r="PN4" s="46" cm="1">
        <f t="array" aca="1" ref="PN4" ca="1">IF(ISBLANK(INDEX(bHist!$1:$1048576,ex!$D4,_xlfn.XMATCH(PN$3,bHist!$1:$1,0))),"-",INDEX(bHist!$1:$1048576,ex!$D4,_xlfn.XMATCH(PN$3,bHist!$1:$1,0)))</f>
        <v>302.76299999999998</v>
      </c>
      <c r="PO4" s="46" cm="1">
        <f t="array" aca="1" ref="PO4" ca="1">IF(ISBLANK(INDEX(bHist!$1:$1048576,ex!$D4,_xlfn.XMATCH(PO$3,bHist!$1:$1,0))),"-",INDEX(bHist!$1:$1048576,ex!$D4,_xlfn.XMATCH(PO$3,bHist!$1:$1,0)))</f>
        <v>301.18400000000003</v>
      </c>
      <c r="PP4" s="46" cm="1">
        <f t="array" aca="1" ref="PP4" ca="1">IF(ISBLANK(INDEX(bHist!$1:$1048576,ex!$D4,_xlfn.XMATCH(PP$3,bHist!$1:$1,0))),"-",INDEX(bHist!$1:$1048576,ex!$D4,_xlfn.XMATCH(PP$3,bHist!$1:$1,0)))</f>
        <v>304.262</v>
      </c>
      <c r="PQ4" s="46" cm="1">
        <f t="array" aca="1" ref="PQ4" ca="1">IF(ISBLANK(INDEX(bHist!$1:$1048576,ex!$D4,_xlfn.XMATCH(PQ$3,bHist!$1:$1,0))),"-",INDEX(bHist!$1:$1048576,ex!$D4,_xlfn.XMATCH(PQ$3,bHist!$1:$1,0)))</f>
        <v>299.822</v>
      </c>
      <c r="PR4" s="46" cm="1">
        <f t="array" aca="1" ref="PR4" ca="1">IF(ISBLANK(INDEX(bHist!$1:$1048576,ex!$D4,_xlfn.XMATCH(PR$3,bHist!$1:$1,0))),"-",INDEX(bHist!$1:$1048576,ex!$D4,_xlfn.XMATCH(PR$3,bHist!$1:$1,0)))</f>
        <v>299.48099999999999</v>
      </c>
      <c r="PS4" s="46" cm="1">
        <f t="array" aca="1" ref="PS4" ca="1">IF(ISBLANK(INDEX(bHist!$1:$1048576,ex!$D4,_xlfn.XMATCH(PS$3,bHist!$1:$1,0))),"-",INDEX(bHist!$1:$1048576,ex!$D4,_xlfn.XMATCH(PS$3,bHist!$1:$1,0)))</f>
        <v>301.22899999999998</v>
      </c>
      <c r="PT4" s="46" cm="1">
        <f t="array" aca="1" ref="PT4" ca="1">IF(ISBLANK(INDEX(bHist!$1:$1048576,ex!$D4,_xlfn.XMATCH(PT$3,bHist!$1:$1,0))),"-",INDEX(bHist!$1:$1048576,ex!$D4,_xlfn.XMATCH(PT$3,bHist!$1:$1,0)))</f>
        <v>294.27699999999999</v>
      </c>
      <c r="PU4" s="46" cm="1">
        <f t="array" aca="1" ref="PU4" ca="1">IF(ISBLANK(INDEX(bHist!$1:$1048576,ex!$D4,_xlfn.XMATCH(PU$3,bHist!$1:$1,0))),"-",INDEX(bHist!$1:$1048576,ex!$D4,_xlfn.XMATCH(PU$3,bHist!$1:$1,0)))</f>
        <v>294.69400000000002</v>
      </c>
      <c r="PV4" s="46" cm="1">
        <f t="array" aca="1" ref="PV4" ca="1">IF(ISBLANK(INDEX(bHist!$1:$1048576,ex!$D4,_xlfn.XMATCH(PV$3,bHist!$1:$1,0))),"-",INDEX(bHist!$1:$1048576,ex!$D4,_xlfn.XMATCH(PV$3,bHist!$1:$1,0)))</f>
        <v>298.86</v>
      </c>
      <c r="PW4" s="46" cm="1">
        <f t="array" aca="1" ref="PW4" ca="1">IF(ISBLANK(INDEX(bHist!$1:$1048576,ex!$D4,_xlfn.XMATCH(PW$3,bHist!$1:$1,0))),"-",INDEX(bHist!$1:$1048576,ex!$D4,_xlfn.XMATCH(PW$3,bHist!$1:$1,0)))</f>
        <v>290.71699999999998</v>
      </c>
      <c r="PX4" s="46" cm="1">
        <f t="array" aca="1" ref="PX4" ca="1">IF(ISBLANK(INDEX(bHist!$1:$1048576,ex!$D4,_xlfn.XMATCH(PX$3,bHist!$1:$1,0))),"-",INDEX(bHist!$1:$1048576,ex!$D4,_xlfn.XMATCH(PX$3,bHist!$1:$1,0)))</f>
        <v>289.50700000000001</v>
      </c>
      <c r="PY4" s="46" cm="1">
        <f t="array" aca="1" ref="PY4" ca="1">IF(ISBLANK(INDEX(bHist!$1:$1048576,ex!$D4,_xlfn.XMATCH(PY$3,bHist!$1:$1,0))),"-",INDEX(bHist!$1:$1048576,ex!$D4,_xlfn.XMATCH(PY$3,bHist!$1:$1,0)))</f>
        <v>295.024</v>
      </c>
      <c r="PZ4" s="46" cm="1">
        <f t="array" aca="1" ref="PZ4" ca="1">IF(ISBLANK(INDEX(bHist!$1:$1048576,ex!$D4,_xlfn.XMATCH(PZ$3,bHist!$1:$1,0))),"-",INDEX(bHist!$1:$1048576,ex!$D4,_xlfn.XMATCH(PZ$3,bHist!$1:$1,0)))</f>
        <v>293.34500000000003</v>
      </c>
      <c r="QA4" s="46" cm="1">
        <f t="array" aca="1" ref="QA4" ca="1">IF(ISBLANK(INDEX(bHist!$1:$1048576,ex!$D4,_xlfn.XMATCH(QA$3,bHist!$1:$1,0))),"-",INDEX(bHist!$1:$1048576,ex!$D4,_xlfn.XMATCH(QA$3,bHist!$1:$1,0)))</f>
        <v>296.99200000000002</v>
      </c>
      <c r="QB4" s="46" cm="1">
        <f t="array" aca="1" ref="QB4" ca="1">IF(ISBLANK(INDEX(bHist!$1:$1048576,ex!$D4,_xlfn.XMATCH(QB$3,bHist!$1:$1,0))),"-",INDEX(bHist!$1:$1048576,ex!$D4,_xlfn.XMATCH(QB$3,bHist!$1:$1,0)))</f>
        <v>289.68200000000002</v>
      </c>
      <c r="QC4" s="46" cm="1">
        <f t="array" aca="1" ref="QC4" ca="1">IF(ISBLANK(INDEX(bHist!$1:$1048576,ex!$D4,_xlfn.XMATCH(QC$3,bHist!$1:$1,0))),"-",INDEX(bHist!$1:$1048576,ex!$D4,_xlfn.XMATCH(QC$3,bHist!$1:$1,0)))</f>
        <v>285.24099999999999</v>
      </c>
      <c r="QD4" s="46" cm="1">
        <f t="array" aca="1" ref="QD4" ca="1">IF(ISBLANK(INDEX(bHist!$1:$1048576,ex!$D4,_xlfn.XMATCH(QD$3,bHist!$1:$1,0))),"-",INDEX(bHist!$1:$1048576,ex!$D4,_xlfn.XMATCH(QD$3,bHist!$1:$1,0)))</f>
        <v>290.68200000000002</v>
      </c>
      <c r="QE4" s="46" cm="1">
        <f t="array" aca="1" ref="QE4" ca="1">IF(ISBLANK(INDEX(bHist!$1:$1048576,ex!$D4,_xlfn.XMATCH(QE$3,bHist!$1:$1,0))),"-",INDEX(bHist!$1:$1048576,ex!$D4,_xlfn.XMATCH(QE$3,bHist!$1:$1,0)))</f>
        <v>281.53699999999998</v>
      </c>
      <c r="QF4" s="46" cm="1">
        <f t="array" aca="1" ref="QF4" ca="1">IF(ISBLANK(INDEX(bHist!$1:$1048576,ex!$D4,_xlfn.XMATCH(QF$3,bHist!$1:$1,0))),"-",INDEX(bHist!$1:$1048576,ex!$D4,_xlfn.XMATCH(QF$3,bHist!$1:$1,0)))</f>
        <v>277.67899999999997</v>
      </c>
      <c r="QG4" s="46" cm="1">
        <f t="array" aca="1" ref="QG4" ca="1">IF(ISBLANK(INDEX(bHist!$1:$1048576,ex!$D4,_xlfn.XMATCH(QG$3,bHist!$1:$1,0))),"-",INDEX(bHist!$1:$1048576,ex!$D4,_xlfn.XMATCH(QG$3,bHist!$1:$1,0)))</f>
        <v>271.19600000000003</v>
      </c>
      <c r="QH4" s="46" cm="1">
        <f t="array" aca="1" ref="QH4" ca="1">IF(ISBLANK(INDEX(bHist!$1:$1048576,ex!$D4,_xlfn.XMATCH(QH$3,bHist!$1:$1,0))),"-",INDEX(bHist!$1:$1048576,ex!$D4,_xlfn.XMATCH(QH$3,bHist!$1:$1,0)))</f>
        <v>279.18299999999999</v>
      </c>
      <c r="QI4" s="46" cm="1">
        <f t="array" aca="1" ref="QI4" ca="1">IF(ISBLANK(INDEX(bHist!$1:$1048576,ex!$D4,_xlfn.XMATCH(QI$3,bHist!$1:$1,0))),"-",INDEX(bHist!$1:$1048576,ex!$D4,_xlfn.XMATCH(QI$3,bHist!$1:$1,0)))</f>
        <v>273.48700000000002</v>
      </c>
      <c r="QJ4" s="46" cm="1">
        <f t="array" aca="1" ref="QJ4" ca="1">IF(ISBLANK(INDEX(bHist!$1:$1048576,ex!$D4,_xlfn.XMATCH(QJ$3,bHist!$1:$1,0))),"-",INDEX(bHist!$1:$1048576,ex!$D4,_xlfn.XMATCH(QJ$3,bHist!$1:$1,0)))</f>
        <v>274.97300000000001</v>
      </c>
      <c r="QK4" s="46" cm="1">
        <f t="array" aca="1" ref="QK4" ca="1">IF(ISBLANK(INDEX(bHist!$1:$1048576,ex!$D4,_xlfn.XMATCH(QK$3,bHist!$1:$1,0))),"-",INDEX(bHist!$1:$1048576,ex!$D4,_xlfn.XMATCH(QK$3,bHist!$1:$1,0)))</f>
        <v>266.00599999999997</v>
      </c>
      <c r="QL4" s="46" cm="1">
        <f t="array" aca="1" ref="QL4" ca="1">IF(ISBLANK(INDEX(bHist!$1:$1048576,ex!$D4,_xlfn.XMATCH(QL$3,bHist!$1:$1,0))),"-",INDEX(bHist!$1:$1048576,ex!$D4,_xlfn.XMATCH(QL$3,bHist!$1:$1,0)))</f>
        <v>269.65800000000002</v>
      </c>
      <c r="QM4" s="46" cm="1">
        <f t="array" aca="1" ref="QM4" ca="1">IF(ISBLANK(INDEX(bHist!$1:$1048576,ex!$D4,_xlfn.XMATCH(QM$3,bHist!$1:$1,0))),"-",INDEX(bHist!$1:$1048576,ex!$D4,_xlfn.XMATCH(QM$3,bHist!$1:$1,0)))</f>
        <v>270.40800000000002</v>
      </c>
      <c r="QN4" s="46" cm="1">
        <f t="array" aca="1" ref="QN4" ca="1">IF(ISBLANK(INDEX(bHist!$1:$1048576,ex!$D4,_xlfn.XMATCH(QN$3,bHist!$1:$1,0))),"-",INDEX(bHist!$1:$1048576,ex!$D4,_xlfn.XMATCH(QN$3,bHist!$1:$1,0)))</f>
        <v>271.14299999999997</v>
      </c>
      <c r="QO4" s="46" cm="1">
        <f t="array" aca="1" ref="QO4" ca="1">IF(ISBLANK(INDEX(bHist!$1:$1048576,ex!$D4,_xlfn.XMATCH(QO$3,bHist!$1:$1,0))),"-",INDEX(bHist!$1:$1048576,ex!$D4,_xlfn.XMATCH(QO$3,bHist!$1:$1,0)))</f>
        <v>264.90699999999998</v>
      </c>
      <c r="QP4" s="46" cm="1">
        <f t="array" aca="1" ref="QP4" ca="1">IF(ISBLANK(INDEX(bHist!$1:$1048576,ex!$D4,_xlfn.XMATCH(QP$3,bHist!$1:$1,0))),"-",INDEX(bHist!$1:$1048576,ex!$D4,_xlfn.XMATCH(QP$3,bHist!$1:$1,0)))</f>
        <v>266.411</v>
      </c>
      <c r="QQ4" s="46" cm="1">
        <f t="array" aca="1" ref="QQ4" ca="1">IF(ISBLANK(INDEX(bHist!$1:$1048576,ex!$D4,_xlfn.XMATCH(QQ$3,bHist!$1:$1,0))),"-",INDEX(bHist!$1:$1048576,ex!$D4,_xlfn.XMATCH(QQ$3,bHist!$1:$1,0)))</f>
        <v>280.15899999999999</v>
      </c>
      <c r="QR4" s="46" cm="1">
        <f t="array" aca="1" ref="QR4" ca="1">IF(ISBLANK(INDEX(bHist!$1:$1048576,ex!$D4,_xlfn.XMATCH(QR$3,bHist!$1:$1,0))),"-",INDEX(bHist!$1:$1048576,ex!$D4,_xlfn.XMATCH(QR$3,bHist!$1:$1,0)))</f>
        <v>279.822</v>
      </c>
      <c r="QS4" s="46" cm="1">
        <f t="array" aca="1" ref="QS4" ca="1">IF(ISBLANK(INDEX(bHist!$1:$1048576,ex!$D4,_xlfn.XMATCH(QS$3,bHist!$1:$1,0))),"-",INDEX(bHist!$1:$1048576,ex!$D4,_xlfn.XMATCH(QS$3,bHist!$1:$1,0)))</f>
        <v>282.12700000000001</v>
      </c>
      <c r="QT4" s="46" cm="1">
        <f t="array" aca="1" ref="QT4" ca="1">IF(ISBLANK(INDEX(bHist!$1:$1048576,ex!$D4,_xlfn.XMATCH(QT$3,bHist!$1:$1,0))),"-",INDEX(bHist!$1:$1048576,ex!$D4,_xlfn.XMATCH(QT$3,bHist!$1:$1,0)))</f>
        <v>281.31299999999999</v>
      </c>
      <c r="QU4" s="46" cm="1">
        <f t="array" aca="1" ref="QU4" ca="1">IF(ISBLANK(INDEX(bHist!$1:$1048576,ex!$D4,_xlfn.XMATCH(QU$3,bHist!$1:$1,0))),"-",INDEX(bHist!$1:$1048576,ex!$D4,_xlfn.XMATCH(QU$3,bHist!$1:$1,0)))</f>
        <v>278.24700000000001</v>
      </c>
      <c r="QV4" s="46" cm="1">
        <f t="array" aca="1" ref="QV4" ca="1">IF(ISBLANK(INDEX(bHist!$1:$1048576,ex!$D4,_xlfn.XMATCH(QV$3,bHist!$1:$1,0))),"-",INDEX(bHist!$1:$1048576,ex!$D4,_xlfn.XMATCH(QV$3,bHist!$1:$1,0)))</f>
        <v>283.202</v>
      </c>
      <c r="QW4" s="46" cm="1">
        <f t="array" aca="1" ref="QW4" ca="1">IF(ISBLANK(INDEX(bHist!$1:$1048576,ex!$D4,_xlfn.XMATCH(QW$3,bHist!$1:$1,0))),"-",INDEX(bHist!$1:$1048576,ex!$D4,_xlfn.XMATCH(QW$3,bHist!$1:$1,0)))</f>
        <v>279.90800000000002</v>
      </c>
      <c r="QX4" s="46" cm="1">
        <f t="array" aca="1" ref="QX4" ca="1">IF(ISBLANK(INDEX(bHist!$1:$1048576,ex!$D4,_xlfn.XMATCH(QX$3,bHist!$1:$1,0))),"-",INDEX(bHist!$1:$1048576,ex!$D4,_xlfn.XMATCH(QX$3,bHist!$1:$1,0)))</f>
        <v>280.44299999999998</v>
      </c>
      <c r="QY4" s="46" cm="1">
        <f t="array" aca="1" ref="QY4" ca="1">IF(ISBLANK(INDEX(bHist!$1:$1048576,ex!$D4,_xlfn.XMATCH(QY$3,bHist!$1:$1,0))),"-",INDEX(bHist!$1:$1048576,ex!$D4,_xlfn.XMATCH(QY$3,bHist!$1:$1,0)))</f>
        <v>286.98899999999998</v>
      </c>
      <c r="QZ4" s="46" cm="1">
        <f t="array" aca="1" ref="QZ4" ca="1">IF(ISBLANK(INDEX(bHist!$1:$1048576,ex!$D4,_xlfn.XMATCH(QZ$3,bHist!$1:$1,0))),"-",INDEX(bHist!$1:$1048576,ex!$D4,_xlfn.XMATCH(QZ$3,bHist!$1:$1,0)))</f>
        <v>289.80500000000001</v>
      </c>
      <c r="RA4" s="46" cm="1">
        <f t="array" aca="1" ref="RA4" ca="1">IF(ISBLANK(INDEX(bHist!$1:$1048576,ex!$D4,_xlfn.XMATCH(RA$3,bHist!$1:$1,0))),"-",INDEX(bHist!$1:$1048576,ex!$D4,_xlfn.XMATCH(RA$3,bHist!$1:$1,0)))</f>
        <v>291.51499999999999</v>
      </c>
      <c r="RB4" s="46" cm="1">
        <f t="array" aca="1" ref="RB4" ca="1">IF(ISBLANK(INDEX(bHist!$1:$1048576,ex!$D4,_xlfn.XMATCH(RB$3,bHist!$1:$1,0))),"-",INDEX(bHist!$1:$1048576,ex!$D4,_xlfn.XMATCH(RB$3,bHist!$1:$1,0)))</f>
        <v>296.99900000000002</v>
      </c>
      <c r="RC4" s="46" cm="1">
        <f t="array" aca="1" ref="RC4" ca="1">IF(ISBLANK(INDEX(bHist!$1:$1048576,ex!$D4,_xlfn.XMATCH(RC$3,bHist!$1:$1,0))),"-",INDEX(bHist!$1:$1048576,ex!$D4,_xlfn.XMATCH(RC$3,bHist!$1:$1,0)))</f>
        <v>298.01</v>
      </c>
      <c r="RD4" s="46" cm="1">
        <f t="array" aca="1" ref="RD4" ca="1">IF(ISBLANK(INDEX(bHist!$1:$1048576,ex!$D4,_xlfn.XMATCH(RD$3,bHist!$1:$1,0))),"-",INDEX(bHist!$1:$1048576,ex!$D4,_xlfn.XMATCH(RD$3,bHist!$1:$1,0)))</f>
        <v>300.40100000000001</v>
      </c>
      <c r="RE4" s="46" cm="1">
        <f t="array" aca="1" ref="RE4" ca="1">IF(ISBLANK(INDEX(bHist!$1:$1048576,ex!$D4,_xlfn.XMATCH(RE$3,bHist!$1:$1,0))),"-",INDEX(bHist!$1:$1048576,ex!$D4,_xlfn.XMATCH(RE$3,bHist!$1:$1,0)))</f>
        <v>294.375</v>
      </c>
      <c r="RF4" s="46" cm="1">
        <f t="array" aca="1" ref="RF4" ca="1">IF(ISBLANK(INDEX(bHist!$1:$1048576,ex!$D4,_xlfn.XMATCH(RF$3,bHist!$1:$1,0))),"-",INDEX(bHist!$1:$1048576,ex!$D4,_xlfn.XMATCH(RF$3,bHist!$1:$1,0)))</f>
        <v>287.66899999999998</v>
      </c>
      <c r="RG4" s="46" cm="1">
        <f t="array" aca="1" ref="RG4" ca="1">IF(ISBLANK(INDEX(bHist!$1:$1048576,ex!$D4,_xlfn.XMATCH(RG$3,bHist!$1:$1,0))),"-",INDEX(bHist!$1:$1048576,ex!$D4,_xlfn.XMATCH(RG$3,bHist!$1:$1,0)))</f>
        <v>285.57</v>
      </c>
      <c r="RH4" s="46" cm="1">
        <f t="array" aca="1" ref="RH4" ca="1">IF(ISBLANK(INDEX(bHist!$1:$1048576,ex!$D4,_xlfn.XMATCH(RH$3,bHist!$1:$1,0))),"-",INDEX(bHist!$1:$1048576,ex!$D4,_xlfn.XMATCH(RH$3,bHist!$1:$1,0)))</f>
        <v>285.72199999999998</v>
      </c>
      <c r="RI4" s="46" cm="1">
        <f t="array" aca="1" ref="RI4" ca="1">IF(ISBLANK(INDEX(bHist!$1:$1048576,ex!$D4,_xlfn.XMATCH(RI$3,bHist!$1:$1,0))),"-",INDEX(bHist!$1:$1048576,ex!$D4,_xlfn.XMATCH(RI$3,bHist!$1:$1,0)))</f>
        <v>291.73599999999999</v>
      </c>
      <c r="RJ4" s="46" cm="1">
        <f t="array" aca="1" ref="RJ4" ca="1">IF(ISBLANK(INDEX(bHist!$1:$1048576,ex!$D4,_xlfn.XMATCH(RJ$3,bHist!$1:$1,0))),"-",INDEX(bHist!$1:$1048576,ex!$D4,_xlfn.XMATCH(RJ$3,bHist!$1:$1,0)))</f>
        <v>288.36900000000003</v>
      </c>
      <c r="RK4" s="46" cm="1">
        <f t="array" aca="1" ref="RK4" ca="1">IF(ISBLANK(INDEX(bHist!$1:$1048576,ex!$D4,_xlfn.XMATCH(RK$3,bHist!$1:$1,0))),"-",INDEX(bHist!$1:$1048576,ex!$D4,_xlfn.XMATCH(RK$3,bHist!$1:$1,0)))</f>
        <v>292.7</v>
      </c>
      <c r="RL4" s="46" cm="1">
        <f t="array" aca="1" ref="RL4" ca="1">IF(ISBLANK(INDEX(bHist!$1:$1048576,ex!$D4,_xlfn.XMATCH(RL$3,bHist!$1:$1,0))),"-",INDEX(bHist!$1:$1048576,ex!$D4,_xlfn.XMATCH(RL$3,bHist!$1:$1,0)))</f>
        <v>304.315</v>
      </c>
      <c r="RM4" s="46" cm="1">
        <f t="array" aca="1" ref="RM4" ca="1">IF(ISBLANK(INDEX(bHist!$1:$1048576,ex!$D4,_xlfn.XMATCH(RM$3,bHist!$1:$1,0))),"-",INDEX(bHist!$1:$1048576,ex!$D4,_xlfn.XMATCH(RM$3,bHist!$1:$1,0)))</f>
        <v>305.58600000000001</v>
      </c>
      <c r="RN4" s="46" cm="1">
        <f t="array" aca="1" ref="RN4" ca="1">IF(ISBLANK(INDEX(bHist!$1:$1048576,ex!$D4,_xlfn.XMATCH(RN$3,bHist!$1:$1,0))),"-",INDEX(bHist!$1:$1048576,ex!$D4,_xlfn.XMATCH(RN$3,bHist!$1:$1,0)))</f>
        <v>304.98399999999998</v>
      </c>
      <c r="RO4" s="46" cm="1">
        <f t="array" aca="1" ref="RO4" ca="1">IF(ISBLANK(INDEX(bHist!$1:$1048576,ex!$D4,_xlfn.XMATCH(RO$3,bHist!$1:$1,0))),"-",INDEX(bHist!$1:$1048576,ex!$D4,_xlfn.XMATCH(RO$3,bHist!$1:$1,0)))</f>
        <v>313.43700000000001</v>
      </c>
      <c r="RP4" s="46" cm="1">
        <f t="array" aca="1" ref="RP4" ca="1">IF(ISBLANK(INDEX(bHist!$1:$1048576,ex!$D4,_xlfn.XMATCH(RP$3,bHist!$1:$1,0))),"-",INDEX(bHist!$1:$1048576,ex!$D4,_xlfn.XMATCH(RP$3,bHist!$1:$1,0)))</f>
        <v>305.87799999999999</v>
      </c>
      <c r="RQ4" s="46" cm="1">
        <f t="array" aca="1" ref="RQ4" ca="1">IF(ISBLANK(INDEX(bHist!$1:$1048576,ex!$D4,_xlfn.XMATCH(RQ$3,bHist!$1:$1,0))),"-",INDEX(bHist!$1:$1048576,ex!$D4,_xlfn.XMATCH(RQ$3,bHist!$1:$1,0)))</f>
        <v>308.286</v>
      </c>
      <c r="RR4" s="46" cm="1">
        <f t="array" aca="1" ref="RR4" ca="1">IF(ISBLANK(INDEX(bHist!$1:$1048576,ex!$D4,_xlfn.XMATCH(RR$3,bHist!$1:$1,0))),"-",INDEX(bHist!$1:$1048576,ex!$D4,_xlfn.XMATCH(RR$3,bHist!$1:$1,0)))</f>
        <v>303.58999999999997</v>
      </c>
      <c r="RS4" s="46" cm="1">
        <f t="array" aca="1" ref="RS4" ca="1">IF(ISBLANK(INDEX(bHist!$1:$1048576,ex!$D4,_xlfn.XMATCH(RS$3,bHist!$1:$1,0))),"-",INDEX(bHist!$1:$1048576,ex!$D4,_xlfn.XMATCH(RS$3,bHist!$1:$1,0)))</f>
        <v>292.99200000000002</v>
      </c>
      <c r="RT4" s="46" cm="1">
        <f t="array" aca="1" ref="RT4" ca="1">IF(ISBLANK(INDEX(bHist!$1:$1048576,ex!$D4,_xlfn.XMATCH(RT$3,bHist!$1:$1,0))),"-",INDEX(bHist!$1:$1048576,ex!$D4,_xlfn.XMATCH(RT$3,bHist!$1:$1,0)))</f>
        <v>291.40100000000001</v>
      </c>
      <c r="RU4" s="46" cm="1">
        <f t="array" aca="1" ref="RU4" ca="1">IF(ISBLANK(INDEX(bHist!$1:$1048576,ex!$D4,_xlfn.XMATCH(RU$3,bHist!$1:$1,0))),"-",INDEX(bHist!$1:$1048576,ex!$D4,_xlfn.XMATCH(RU$3,bHist!$1:$1,0)))</f>
        <v>291.66000000000003</v>
      </c>
      <c r="RV4" s="46" cm="1">
        <f t="array" aca="1" ref="RV4" ca="1">IF(ISBLANK(INDEX(bHist!$1:$1048576,ex!$D4,_xlfn.XMATCH(RV$3,bHist!$1:$1,0))),"-",INDEX(bHist!$1:$1048576,ex!$D4,_xlfn.XMATCH(RV$3,bHist!$1:$1,0)))</f>
        <v>296.16899999999998</v>
      </c>
      <c r="RW4" s="46" cm="1">
        <f t="array" aca="1" ref="RW4" ca="1">IF(ISBLANK(INDEX(bHist!$1:$1048576,ex!$D4,_xlfn.XMATCH(RW$3,bHist!$1:$1,0))),"-",INDEX(bHist!$1:$1048576,ex!$D4,_xlfn.XMATCH(RW$3,bHist!$1:$1,0)))</f>
        <v>293.93799999999999</v>
      </c>
      <c r="RX4" s="46" cm="1">
        <f t="array" aca="1" ref="RX4" ca="1">IF(ISBLANK(INDEX(bHist!$1:$1048576,ex!$D4,_xlfn.XMATCH(RX$3,bHist!$1:$1,0))),"-",INDEX(bHist!$1:$1048576,ex!$D4,_xlfn.XMATCH(RX$3,bHist!$1:$1,0)))</f>
        <v>291</v>
      </c>
      <c r="RY4" s="46" cm="1">
        <f t="array" aca="1" ref="RY4" ca="1">IF(ISBLANK(INDEX(bHist!$1:$1048576,ex!$D4,_xlfn.XMATCH(RY$3,bHist!$1:$1,0))),"-",INDEX(bHist!$1:$1048576,ex!$D4,_xlfn.XMATCH(RY$3,bHist!$1:$1,0)))</f>
        <v>286.423</v>
      </c>
      <c r="RZ4" s="46" cm="1">
        <f t="array" aca="1" ref="RZ4" ca="1">IF(ISBLANK(INDEX(bHist!$1:$1048576,ex!$D4,_xlfn.XMATCH(RZ$3,bHist!$1:$1,0))),"-",INDEX(bHist!$1:$1048576,ex!$D4,_xlfn.XMATCH(RZ$3,bHist!$1:$1,0)))</f>
        <v>281.70299999999997</v>
      </c>
      <c r="SA4" s="46" cm="1">
        <f t="array" aca="1" ref="SA4" ca="1">IF(ISBLANK(INDEX(bHist!$1:$1048576,ex!$D4,_xlfn.XMATCH(SA$3,bHist!$1:$1,0))),"-",INDEX(bHist!$1:$1048576,ex!$D4,_xlfn.XMATCH(SA$3,bHist!$1:$1,0)))</f>
        <v>287.262</v>
      </c>
      <c r="SB4" s="46" cm="1">
        <f t="array" aca="1" ref="SB4" ca="1">IF(ISBLANK(INDEX(bHist!$1:$1048576,ex!$D4,_xlfn.XMATCH(SB$3,bHist!$1:$1,0))),"-",INDEX(bHist!$1:$1048576,ex!$D4,_xlfn.XMATCH(SB$3,bHist!$1:$1,0)))</f>
        <v>281.49299999999999</v>
      </c>
      <c r="SC4" s="46" cm="1">
        <f t="array" aca="1" ref="SC4" ca="1">IF(ISBLANK(INDEX(bHist!$1:$1048576,ex!$D4,_xlfn.XMATCH(SC$3,bHist!$1:$1,0))),"-",INDEX(bHist!$1:$1048576,ex!$D4,_xlfn.XMATCH(SC$3,bHist!$1:$1,0)))</f>
        <v>277.19900000000001</v>
      </c>
      <c r="SD4" s="46" cm="1">
        <f t="array" aca="1" ref="SD4" ca="1">IF(ISBLANK(INDEX(bHist!$1:$1048576,ex!$D4,_xlfn.XMATCH(SD$3,bHist!$1:$1,0))),"-",INDEX(bHist!$1:$1048576,ex!$D4,_xlfn.XMATCH(SD$3,bHist!$1:$1,0)))</f>
        <v>284.83300000000003</v>
      </c>
      <c r="SE4" s="46" cm="1">
        <f t="array" aca="1" ref="SE4" ca="1">IF(ISBLANK(INDEX(bHist!$1:$1048576,ex!$D4,_xlfn.XMATCH(SE$3,bHist!$1:$1,0))),"-",INDEX(bHist!$1:$1048576,ex!$D4,_xlfn.XMATCH(SE$3,bHist!$1:$1,0)))</f>
        <v>287.738</v>
      </c>
      <c r="SF4" s="46" cm="1">
        <f t="array" aca="1" ref="SF4" ca="1">IF(ISBLANK(INDEX(bHist!$1:$1048576,ex!$D4,_xlfn.XMATCH(SF$3,bHist!$1:$1,0))),"-",INDEX(bHist!$1:$1048576,ex!$D4,_xlfn.XMATCH(SF$3,bHist!$1:$1,0)))</f>
        <v>291.20400000000001</v>
      </c>
      <c r="SG4" s="46" cm="1">
        <f t="array" aca="1" ref="SG4" ca="1">IF(ISBLANK(INDEX(bHist!$1:$1048576,ex!$D4,_xlfn.XMATCH(SG$3,bHist!$1:$1,0))),"-",INDEX(bHist!$1:$1048576,ex!$D4,_xlfn.XMATCH(SG$3,bHist!$1:$1,0)))</f>
        <v>295.358</v>
      </c>
      <c r="SH4" s="46" cm="1">
        <f t="array" aca="1" ref="SH4" ca="1">IF(ISBLANK(INDEX(bHist!$1:$1048576,ex!$D4,_xlfn.XMATCH(SH$3,bHist!$1:$1,0))),"-",INDEX(bHist!$1:$1048576,ex!$D4,_xlfn.XMATCH(SH$3,bHist!$1:$1,0)))</f>
        <v>295.12400000000002</v>
      </c>
      <c r="SI4" s="46" cm="1">
        <f t="array" aca="1" ref="SI4" ca="1">IF(ISBLANK(INDEX(bHist!$1:$1048576,ex!$D4,_xlfn.XMATCH(SI$3,bHist!$1:$1,0))),"-",INDEX(bHist!$1:$1048576,ex!$D4,_xlfn.XMATCH(SI$3,bHist!$1:$1,0)))</f>
        <v>291.57499999999999</v>
      </c>
      <c r="SJ4" s="46" cm="1">
        <f t="array" aca="1" ref="SJ4" ca="1">IF(ISBLANK(INDEX(bHist!$1:$1048576,ex!$D4,_xlfn.XMATCH(SJ$3,bHist!$1:$1,0))),"-",INDEX(bHist!$1:$1048576,ex!$D4,_xlfn.XMATCH(SJ$3,bHist!$1:$1,0)))</f>
        <v>289.49799999999999</v>
      </c>
      <c r="SK4" s="46" cm="1">
        <f t="array" aca="1" ref="SK4" ca="1">IF(ISBLANK(INDEX(bHist!$1:$1048576,ex!$D4,_xlfn.XMATCH(SK$3,bHist!$1:$1,0))),"-",INDEX(bHist!$1:$1048576,ex!$D4,_xlfn.XMATCH(SK$3,bHist!$1:$1,0)))</f>
        <v>289.411</v>
      </c>
      <c r="SL4" s="46" cm="1">
        <f t="array" aca="1" ref="SL4" ca="1">IF(ISBLANK(INDEX(bHist!$1:$1048576,ex!$D4,_xlfn.XMATCH(SL$3,bHist!$1:$1,0))),"-",INDEX(bHist!$1:$1048576,ex!$D4,_xlfn.XMATCH(SL$3,bHist!$1:$1,0)))</f>
        <v>292.11200000000002</v>
      </c>
      <c r="SM4" s="46" cm="1">
        <f t="array" aca="1" ref="SM4" ca="1">IF(ISBLANK(INDEX(bHist!$1:$1048576,ex!$D4,_xlfn.XMATCH(SM$3,bHist!$1:$1,0))),"-",INDEX(bHist!$1:$1048576,ex!$D4,_xlfn.XMATCH(SM$3,bHist!$1:$1,0)))</f>
        <v>297.85199999999998</v>
      </c>
      <c r="SN4" s="46" cm="1">
        <f t="array" aca="1" ref="SN4" ca="1">IF(ISBLANK(INDEX(bHist!$1:$1048576,ex!$D4,_xlfn.XMATCH(SN$3,bHist!$1:$1,0))),"-",INDEX(bHist!$1:$1048576,ex!$D4,_xlfn.XMATCH(SN$3,bHist!$1:$1,0)))</f>
        <v>305.45100000000002</v>
      </c>
      <c r="SO4" s="46" cm="1">
        <f t="array" aca="1" ref="SO4" ca="1">IF(ISBLANK(INDEX(bHist!$1:$1048576,ex!$D4,_xlfn.XMATCH(SO$3,bHist!$1:$1,0))),"-",INDEX(bHist!$1:$1048576,ex!$D4,_xlfn.XMATCH(SO$3,bHist!$1:$1,0)))</f>
        <v>300.755</v>
      </c>
      <c r="SP4" s="46" cm="1">
        <f t="array" aca="1" ref="SP4" ca="1">IF(ISBLANK(INDEX(bHist!$1:$1048576,ex!$D4,_xlfn.XMATCH(SP$3,bHist!$1:$1,0))),"-",INDEX(bHist!$1:$1048576,ex!$D4,_xlfn.XMATCH(SP$3,bHist!$1:$1,0)))</f>
        <v>302.13099999999997</v>
      </c>
      <c r="SQ4" s="46" cm="1">
        <f t="array" aca="1" ref="SQ4" ca="1">IF(ISBLANK(INDEX(bHist!$1:$1048576,ex!$D4,_xlfn.XMATCH(SQ$3,bHist!$1:$1,0))),"-",INDEX(bHist!$1:$1048576,ex!$D4,_xlfn.XMATCH(SQ$3,bHist!$1:$1,0)))</f>
        <v>305.13799999999998</v>
      </c>
      <c r="SR4" s="45"/>
      <c r="SS4" s="45"/>
      <c r="ST4" s="45"/>
      <c r="SU4" s="45"/>
      <c r="SV4" s="45"/>
      <c r="SW4" s="45"/>
      <c r="SX4" s="45"/>
      <c r="SY4" s="45"/>
      <c r="SZ4" s="45"/>
      <c r="TA4" s="45"/>
      <c r="TB4" s="45"/>
      <c r="TC4" s="45"/>
      <c r="TD4" s="45"/>
      <c r="TE4" s="45"/>
      <c r="TF4" s="45"/>
      <c r="TG4" s="45"/>
      <c r="TH4" s="45"/>
      <c r="TI4" s="45"/>
      <c r="TJ4" s="45"/>
      <c r="TK4" s="45"/>
      <c r="TL4" s="45"/>
      <c r="TM4" s="45"/>
      <c r="TN4" s="45"/>
      <c r="TO4" s="45"/>
      <c r="TP4" s="45"/>
      <c r="TQ4" s="45"/>
      <c r="TR4" s="45"/>
      <c r="TS4" s="45"/>
      <c r="TT4" s="45"/>
      <c r="TU4" s="45"/>
      <c r="TV4" s="45"/>
      <c r="TW4" s="45"/>
      <c r="TX4" s="45"/>
      <c r="TY4" s="45"/>
      <c r="TZ4" s="45"/>
    </row>
    <row r="5" spans="3:546" x14ac:dyDescent="0.25">
      <c r="C5" s="44" t="s">
        <v>500</v>
      </c>
      <c r="D5" s="44">
        <f>_xlfn.XMATCH(C5,bHist!B:B,0)</f>
        <v>3</v>
      </c>
      <c r="E5" s="44" t="str">
        <f>_xlfn.XLOOKUP(C5,bHist!B:B,bHist!C:C)</f>
        <v>itrx main</v>
      </c>
      <c r="F5" s="46" cm="1">
        <f t="array" aca="1" ref="F5" ca="1">IF(ISBLANK(INDEX(bHist!$1:$1048576,ex!$D5,_xlfn.XMATCH(F$3,bHist!$1:$1,0))),"-",INDEX(bHist!$1:$1048576,ex!$D5,_xlfn.XMATCH(F$3,bHist!$1:$1,0)))</f>
        <v>61.045000000000002</v>
      </c>
      <c r="G5" s="46" cm="1">
        <f t="array" aca="1" ref="G5" ca="1">IF(ISBLANK(INDEX(bHist!$1:$1048576,ex!$D5,_xlfn.XMATCH(G$3,bHist!$1:$1,0))),"-",INDEX(bHist!$1:$1048576,ex!$D5,_xlfn.XMATCH(G$3,bHist!$1:$1,0)))</f>
        <v>63.954999999999998</v>
      </c>
      <c r="H5" s="46" cm="1">
        <f t="array" aca="1" ref="H5" ca="1">IF(ISBLANK(INDEX(bHist!$1:$1048576,ex!$D5,_xlfn.XMATCH(H$3,bHist!$1:$1,0))),"-",INDEX(bHist!$1:$1048576,ex!$D5,_xlfn.XMATCH(H$3,bHist!$1:$1,0)))</f>
        <v>63.98</v>
      </c>
      <c r="I5" s="46" cm="1">
        <f t="array" aca="1" ref="I5" ca="1">IF(ISBLANK(INDEX(bHist!$1:$1048576,ex!$D5,_xlfn.XMATCH(I$3,bHist!$1:$1,0))),"-",INDEX(bHist!$1:$1048576,ex!$D5,_xlfn.XMATCH(I$3,bHist!$1:$1,0)))</f>
        <v>65.075999999999993</v>
      </c>
      <c r="J5" s="46" cm="1">
        <f t="array" aca="1" ref="J5" ca="1">IF(ISBLANK(INDEX(bHist!$1:$1048576,ex!$D5,_xlfn.XMATCH(J$3,bHist!$1:$1,0))),"-",INDEX(bHist!$1:$1048576,ex!$D5,_xlfn.XMATCH(J$3,bHist!$1:$1,0)))</f>
        <v>66.563999999999993</v>
      </c>
      <c r="K5" s="46" cm="1">
        <f t="array" aca="1" ref="K5" ca="1">IF(ISBLANK(INDEX(bHist!$1:$1048576,ex!$D5,_xlfn.XMATCH(K$3,bHist!$1:$1,0))),"-",INDEX(bHist!$1:$1048576,ex!$D5,_xlfn.XMATCH(K$3,bHist!$1:$1,0)))</f>
        <v>70.38</v>
      </c>
      <c r="L5" s="46" cm="1">
        <f t="array" aca="1" ref="L5" ca="1">IF(ISBLANK(INDEX(bHist!$1:$1048576,ex!$D5,_xlfn.XMATCH(L$3,bHist!$1:$1,0))),"-",INDEX(bHist!$1:$1048576,ex!$D5,_xlfn.XMATCH(L$3,bHist!$1:$1,0)))</f>
        <v>71.77</v>
      </c>
      <c r="M5" s="46" cm="1">
        <f t="array" aca="1" ref="M5" ca="1">IF(ISBLANK(INDEX(bHist!$1:$1048576,ex!$D5,_xlfn.XMATCH(M$3,bHist!$1:$1,0))),"-",INDEX(bHist!$1:$1048576,ex!$D5,_xlfn.XMATCH(M$3,bHist!$1:$1,0)))</f>
        <v>69.787000000000006</v>
      </c>
      <c r="N5" s="46" cm="1">
        <f t="array" aca="1" ref="N5" ca="1">IF(ISBLANK(INDEX(bHist!$1:$1048576,ex!$D5,_xlfn.XMATCH(N$3,bHist!$1:$1,0))),"-",INDEX(bHist!$1:$1048576,ex!$D5,_xlfn.XMATCH(N$3,bHist!$1:$1,0)))</f>
        <v>69.363</v>
      </c>
      <c r="O5" s="46" cm="1">
        <f t="array" aca="1" ref="O5" ca="1">IF(ISBLANK(INDEX(bHist!$1:$1048576,ex!$D5,_xlfn.XMATCH(O$3,bHist!$1:$1,0))),"-",INDEX(bHist!$1:$1048576,ex!$D5,_xlfn.XMATCH(O$3,bHist!$1:$1,0)))</f>
        <v>64.631</v>
      </c>
      <c r="P5" s="46" cm="1">
        <f t="array" aca="1" ref="P5" ca="1">IF(ISBLANK(INDEX(bHist!$1:$1048576,ex!$D5,_xlfn.XMATCH(P$3,bHist!$1:$1,0))),"-",INDEX(bHist!$1:$1048576,ex!$D5,_xlfn.XMATCH(P$3,bHist!$1:$1,0)))</f>
        <v>67.015000000000001</v>
      </c>
      <c r="Q5" s="46" cm="1">
        <f t="array" aca="1" ref="Q5" ca="1">IF(ISBLANK(INDEX(bHist!$1:$1048576,ex!$D5,_xlfn.XMATCH(Q$3,bHist!$1:$1,0))),"-",INDEX(bHist!$1:$1048576,ex!$D5,_xlfn.XMATCH(Q$3,bHist!$1:$1,0)))</f>
        <v>66.177000000000007</v>
      </c>
      <c r="R5" s="46" cm="1">
        <f t="array" aca="1" ref="R5" ca="1">IF(ISBLANK(INDEX(bHist!$1:$1048576,ex!$D5,_xlfn.XMATCH(R$3,bHist!$1:$1,0))),"-",INDEX(bHist!$1:$1048576,ex!$D5,_xlfn.XMATCH(R$3,bHist!$1:$1,0)))</f>
        <v>66.757000000000005</v>
      </c>
      <c r="S5" s="46" cm="1">
        <f t="array" aca="1" ref="S5" ca="1">IF(ISBLANK(INDEX(bHist!$1:$1048576,ex!$D5,_xlfn.XMATCH(S$3,bHist!$1:$1,0))),"-",INDEX(bHist!$1:$1048576,ex!$D5,_xlfn.XMATCH(S$3,bHist!$1:$1,0)))</f>
        <v>64.195999999999998</v>
      </c>
      <c r="T5" s="46" cm="1">
        <f t="array" aca="1" ref="T5" ca="1">IF(ISBLANK(INDEX(bHist!$1:$1048576,ex!$D5,_xlfn.XMATCH(T$3,bHist!$1:$1,0))),"-",INDEX(bHist!$1:$1048576,ex!$D5,_xlfn.XMATCH(T$3,bHist!$1:$1,0)))</f>
        <v>64.968000000000004</v>
      </c>
      <c r="U5" s="46" cm="1">
        <f t="array" aca="1" ref="U5" ca="1">IF(ISBLANK(INDEX(bHist!$1:$1048576,ex!$D5,_xlfn.XMATCH(U$3,bHist!$1:$1,0))),"-",INDEX(bHist!$1:$1048576,ex!$D5,_xlfn.XMATCH(U$3,bHist!$1:$1,0)))</f>
        <v>70.533000000000001</v>
      </c>
      <c r="V5" s="46" cm="1">
        <f t="array" aca="1" ref="V5" ca="1">IF(ISBLANK(INDEX(bHist!$1:$1048576,ex!$D5,_xlfn.XMATCH(V$3,bHist!$1:$1,0))),"-",INDEX(bHist!$1:$1048576,ex!$D5,_xlfn.XMATCH(V$3,bHist!$1:$1,0)))</f>
        <v>69.369</v>
      </c>
      <c r="W5" s="46" cm="1">
        <f t="array" aca="1" ref="W5" ca="1">IF(ISBLANK(INDEX(bHist!$1:$1048576,ex!$D5,_xlfn.XMATCH(W$3,bHist!$1:$1,0))),"-",INDEX(bHist!$1:$1048576,ex!$D5,_xlfn.XMATCH(W$3,bHist!$1:$1,0)))</f>
        <v>71.257000000000005</v>
      </c>
      <c r="X5" s="46" cm="1">
        <f t="array" aca="1" ref="X5" ca="1">IF(ISBLANK(INDEX(bHist!$1:$1048576,ex!$D5,_xlfn.XMATCH(X$3,bHist!$1:$1,0))),"-",INDEX(bHist!$1:$1048576,ex!$D5,_xlfn.XMATCH(X$3,bHist!$1:$1,0)))</f>
        <v>67.197999999999993</v>
      </c>
      <c r="Y5" s="46" cm="1">
        <f t="array" aca="1" ref="Y5" ca="1">IF(ISBLANK(INDEX(bHist!$1:$1048576,ex!$D5,_xlfn.XMATCH(Y$3,bHist!$1:$1,0))),"-",INDEX(bHist!$1:$1048576,ex!$D5,_xlfn.XMATCH(Y$3,bHist!$1:$1,0)))</f>
        <v>65.516999999999996</v>
      </c>
      <c r="Z5" s="46" cm="1">
        <f t="array" aca="1" ref="Z5" ca="1">IF(ISBLANK(INDEX(bHist!$1:$1048576,ex!$D5,_xlfn.XMATCH(Z$3,bHist!$1:$1,0))),"-",INDEX(bHist!$1:$1048576,ex!$D5,_xlfn.XMATCH(Z$3,bHist!$1:$1,0)))</f>
        <v>61.204000000000001</v>
      </c>
      <c r="AA5" s="46" cm="1">
        <f t="array" aca="1" ref="AA5" ca="1">IF(ISBLANK(INDEX(bHist!$1:$1048576,ex!$D5,_xlfn.XMATCH(AA$3,bHist!$1:$1,0))),"-",INDEX(bHist!$1:$1048576,ex!$D5,_xlfn.XMATCH(AA$3,bHist!$1:$1,0)))</f>
        <v>58.405999999999999</v>
      </c>
      <c r="AB5" s="46" cm="1">
        <f t="array" aca="1" ref="AB5" ca="1">IF(ISBLANK(INDEX(bHist!$1:$1048576,ex!$D5,_xlfn.XMATCH(AB$3,bHist!$1:$1,0))),"-",INDEX(bHist!$1:$1048576,ex!$D5,_xlfn.XMATCH(AB$3,bHist!$1:$1,0)))</f>
        <v>63.59</v>
      </c>
      <c r="AC5" s="46" cm="1">
        <f t="array" aca="1" ref="AC5" ca="1">IF(ISBLANK(INDEX(bHist!$1:$1048576,ex!$D5,_xlfn.XMATCH(AC$3,bHist!$1:$1,0))),"-",INDEX(bHist!$1:$1048576,ex!$D5,_xlfn.XMATCH(AC$3,bHist!$1:$1,0)))</f>
        <v>64.683999999999997</v>
      </c>
      <c r="AD5" s="46" cm="1">
        <f t="array" aca="1" ref="AD5" ca="1">IF(ISBLANK(INDEX(bHist!$1:$1048576,ex!$D5,_xlfn.XMATCH(AD$3,bHist!$1:$1,0))),"-",INDEX(bHist!$1:$1048576,ex!$D5,_xlfn.XMATCH(AD$3,bHist!$1:$1,0)))</f>
        <v>66.997</v>
      </c>
      <c r="AE5" s="46" cm="1">
        <f t="array" aca="1" ref="AE5" ca="1">IF(ISBLANK(INDEX(bHist!$1:$1048576,ex!$D5,_xlfn.XMATCH(AE$3,bHist!$1:$1,0))),"-",INDEX(bHist!$1:$1048576,ex!$D5,_xlfn.XMATCH(AE$3,bHist!$1:$1,0)))</f>
        <v>70.304000000000002</v>
      </c>
      <c r="AF5" s="46" cm="1">
        <f t="array" aca="1" ref="AF5" ca="1">IF(ISBLANK(INDEX(bHist!$1:$1048576,ex!$D5,_xlfn.XMATCH(AF$3,bHist!$1:$1,0))),"-",INDEX(bHist!$1:$1048576,ex!$D5,_xlfn.XMATCH(AF$3,bHist!$1:$1,0)))</f>
        <v>72.212999999999994</v>
      </c>
      <c r="AG5" s="46" cm="1">
        <f t="array" aca="1" ref="AG5" ca="1">IF(ISBLANK(INDEX(bHist!$1:$1048576,ex!$D5,_xlfn.XMATCH(AG$3,bHist!$1:$1,0))),"-",INDEX(bHist!$1:$1048576,ex!$D5,_xlfn.XMATCH(AG$3,bHist!$1:$1,0)))</f>
        <v>69.671000000000006</v>
      </c>
      <c r="AH5" s="46" cm="1">
        <f t="array" aca="1" ref="AH5" ca="1">IF(ISBLANK(INDEX(bHist!$1:$1048576,ex!$D5,_xlfn.XMATCH(AH$3,bHist!$1:$1,0))),"-",INDEX(bHist!$1:$1048576,ex!$D5,_xlfn.XMATCH(AH$3,bHist!$1:$1,0)))</f>
        <v>71.004999999999995</v>
      </c>
      <c r="AI5" s="46" cm="1">
        <f t="array" aca="1" ref="AI5" ca="1">IF(ISBLANK(INDEX(bHist!$1:$1048576,ex!$D5,_xlfn.XMATCH(AI$3,bHist!$1:$1,0))),"-",INDEX(bHist!$1:$1048576,ex!$D5,_xlfn.XMATCH(AI$3,bHist!$1:$1,0)))</f>
        <v>73.494</v>
      </c>
      <c r="AJ5" s="46" cm="1">
        <f t="array" aca="1" ref="AJ5" ca="1">IF(ISBLANK(INDEX(bHist!$1:$1048576,ex!$D5,_xlfn.XMATCH(AJ$3,bHist!$1:$1,0))),"-",INDEX(bHist!$1:$1048576,ex!$D5,_xlfn.XMATCH(AJ$3,bHist!$1:$1,0)))</f>
        <v>80.343999999999994</v>
      </c>
      <c r="AK5" s="46" cm="1">
        <f t="array" aca="1" ref="AK5" ca="1">IF(ISBLANK(INDEX(bHist!$1:$1048576,ex!$D5,_xlfn.XMATCH(AK$3,bHist!$1:$1,0))),"-",INDEX(bHist!$1:$1048576,ex!$D5,_xlfn.XMATCH(AK$3,bHist!$1:$1,0)))</f>
        <v>79.347999999999999</v>
      </c>
      <c r="AL5" s="46" cm="1">
        <f t="array" aca="1" ref="AL5" ca="1">IF(ISBLANK(INDEX(bHist!$1:$1048576,ex!$D5,_xlfn.XMATCH(AL$3,bHist!$1:$1,0))),"-",INDEX(bHist!$1:$1048576,ex!$D5,_xlfn.XMATCH(AL$3,bHist!$1:$1,0)))</f>
        <v>78.22</v>
      </c>
      <c r="AM5" s="46" cm="1">
        <f t="array" aca="1" ref="AM5" ca="1">IF(ISBLANK(INDEX(bHist!$1:$1048576,ex!$D5,_xlfn.XMATCH(AM$3,bHist!$1:$1,0))),"-",INDEX(bHist!$1:$1048576,ex!$D5,_xlfn.XMATCH(AM$3,bHist!$1:$1,0)))</f>
        <v>82.031999999999996</v>
      </c>
      <c r="AN5" s="46" cm="1">
        <f t="array" aca="1" ref="AN5" ca="1">IF(ISBLANK(INDEX(bHist!$1:$1048576,ex!$D5,_xlfn.XMATCH(AN$3,bHist!$1:$1,0))),"-",INDEX(bHist!$1:$1048576,ex!$D5,_xlfn.XMATCH(AN$3,bHist!$1:$1,0)))</f>
        <v>83.837000000000003</v>
      </c>
      <c r="AO5" s="46" cm="1">
        <f t="array" aca="1" ref="AO5" ca="1">IF(ISBLANK(INDEX(bHist!$1:$1048576,ex!$D5,_xlfn.XMATCH(AO$3,bHist!$1:$1,0))),"-",INDEX(bHist!$1:$1048576,ex!$D5,_xlfn.XMATCH(AO$3,bHist!$1:$1,0)))</f>
        <v>90.221000000000004</v>
      </c>
      <c r="AP5" s="46" cm="1">
        <f t="array" aca="1" ref="AP5" ca="1">IF(ISBLANK(INDEX(bHist!$1:$1048576,ex!$D5,_xlfn.XMATCH(AP$3,bHist!$1:$1,0))),"-",INDEX(bHist!$1:$1048576,ex!$D5,_xlfn.XMATCH(AP$3,bHist!$1:$1,0)))</f>
        <v>90.48</v>
      </c>
      <c r="AQ5" s="46" cm="1">
        <f t="array" aca="1" ref="AQ5" ca="1">IF(ISBLANK(INDEX(bHist!$1:$1048576,ex!$D5,_xlfn.XMATCH(AQ$3,bHist!$1:$1,0))),"-",INDEX(bHist!$1:$1048576,ex!$D5,_xlfn.XMATCH(AQ$3,bHist!$1:$1,0)))</f>
        <v>88.201999999999998</v>
      </c>
      <c r="AR5" s="46" cm="1">
        <f t="array" aca="1" ref="AR5" ca="1">IF(ISBLANK(INDEX(bHist!$1:$1048576,ex!$D5,_xlfn.XMATCH(AR$3,bHist!$1:$1,0))),"-",INDEX(bHist!$1:$1048576,ex!$D5,_xlfn.XMATCH(AR$3,bHist!$1:$1,0)))</f>
        <v>83.834000000000003</v>
      </c>
      <c r="AS5" s="46" cm="1">
        <f t="array" aca="1" ref="AS5" ca="1">IF(ISBLANK(INDEX(bHist!$1:$1048576,ex!$D5,_xlfn.XMATCH(AS$3,bHist!$1:$1,0))),"-",INDEX(bHist!$1:$1048576,ex!$D5,_xlfn.XMATCH(AS$3,bHist!$1:$1,0)))</f>
        <v>84.346999999999994</v>
      </c>
      <c r="AT5" s="46" cm="1">
        <f t="array" aca="1" ref="AT5" ca="1">IF(ISBLANK(INDEX(bHist!$1:$1048576,ex!$D5,_xlfn.XMATCH(AT$3,bHist!$1:$1,0))),"-",INDEX(bHist!$1:$1048576,ex!$D5,_xlfn.XMATCH(AT$3,bHist!$1:$1,0)))</f>
        <v>85.597999999999999</v>
      </c>
      <c r="AU5" s="46" cm="1">
        <f t="array" aca="1" ref="AU5" ca="1">IF(ISBLANK(INDEX(bHist!$1:$1048576,ex!$D5,_xlfn.XMATCH(AU$3,bHist!$1:$1,0))),"-",INDEX(bHist!$1:$1048576,ex!$D5,_xlfn.XMATCH(AU$3,bHist!$1:$1,0)))</f>
        <v>85.908000000000001</v>
      </c>
      <c r="AV5" s="46" cm="1">
        <f t="array" aca="1" ref="AV5" ca="1">IF(ISBLANK(INDEX(bHist!$1:$1048576,ex!$D5,_xlfn.XMATCH(AV$3,bHist!$1:$1,0))),"-",INDEX(bHist!$1:$1048576,ex!$D5,_xlfn.XMATCH(AV$3,bHist!$1:$1,0)))</f>
        <v>84.65</v>
      </c>
      <c r="AW5" s="46" cm="1">
        <f t="array" aca="1" ref="AW5" ca="1">IF(ISBLANK(INDEX(bHist!$1:$1048576,ex!$D5,_xlfn.XMATCH(AW$3,bHist!$1:$1,0))),"-",INDEX(bHist!$1:$1048576,ex!$D5,_xlfn.XMATCH(AW$3,bHist!$1:$1,0)))</f>
        <v>86.876000000000005</v>
      </c>
      <c r="AX5" s="46" cm="1">
        <f t="array" aca="1" ref="AX5" ca="1">IF(ISBLANK(INDEX(bHist!$1:$1048576,ex!$D5,_xlfn.XMATCH(AX$3,bHist!$1:$1,0))),"-",INDEX(bHist!$1:$1048576,ex!$D5,_xlfn.XMATCH(AX$3,bHist!$1:$1,0)))</f>
        <v>83.965000000000003</v>
      </c>
      <c r="AY5" s="46" cm="1">
        <f t="array" aca="1" ref="AY5" ca="1">IF(ISBLANK(INDEX(bHist!$1:$1048576,ex!$D5,_xlfn.XMATCH(AY$3,bHist!$1:$1,0))),"-",INDEX(bHist!$1:$1048576,ex!$D5,_xlfn.XMATCH(AY$3,bHist!$1:$1,0)))</f>
        <v>80.656999999999996</v>
      </c>
      <c r="AZ5" s="46" cm="1">
        <f t="array" aca="1" ref="AZ5" ca="1">IF(ISBLANK(INDEX(bHist!$1:$1048576,ex!$D5,_xlfn.XMATCH(AZ$3,bHist!$1:$1,0))),"-",INDEX(bHist!$1:$1048576,ex!$D5,_xlfn.XMATCH(AZ$3,bHist!$1:$1,0)))</f>
        <v>78.244</v>
      </c>
      <c r="BA5" s="46" cm="1">
        <f t="array" aca="1" ref="BA5" ca="1">IF(ISBLANK(INDEX(bHist!$1:$1048576,ex!$D5,_xlfn.XMATCH(BA$3,bHist!$1:$1,0))),"-",INDEX(bHist!$1:$1048576,ex!$D5,_xlfn.XMATCH(BA$3,bHist!$1:$1,0)))</f>
        <v>81.715999999999994</v>
      </c>
      <c r="BB5" s="46" cm="1">
        <f t="array" aca="1" ref="BB5" ca="1">IF(ISBLANK(INDEX(bHist!$1:$1048576,ex!$D5,_xlfn.XMATCH(BB$3,bHist!$1:$1,0))),"-",INDEX(bHist!$1:$1048576,ex!$D5,_xlfn.XMATCH(BB$3,bHist!$1:$1,0)))</f>
        <v>80.950999999999993</v>
      </c>
      <c r="BC5" s="46" cm="1">
        <f t="array" aca="1" ref="BC5" ca="1">IF(ISBLANK(INDEX(bHist!$1:$1048576,ex!$D5,_xlfn.XMATCH(BC$3,bHist!$1:$1,0))),"-",INDEX(bHist!$1:$1048576,ex!$D5,_xlfn.XMATCH(BC$3,bHist!$1:$1,0)))</f>
        <v>84.206000000000003</v>
      </c>
      <c r="BD5" s="46" cm="1">
        <f t="array" aca="1" ref="BD5" ca="1">IF(ISBLANK(INDEX(bHist!$1:$1048576,ex!$D5,_xlfn.XMATCH(BD$3,bHist!$1:$1,0))),"-",INDEX(bHist!$1:$1048576,ex!$D5,_xlfn.XMATCH(BD$3,bHist!$1:$1,0)))</f>
        <v>81.826999999999998</v>
      </c>
      <c r="BE5" s="46" cm="1">
        <f t="array" aca="1" ref="BE5" ca="1">IF(ISBLANK(INDEX(bHist!$1:$1048576,ex!$D5,_xlfn.XMATCH(BE$3,bHist!$1:$1,0))),"-",INDEX(bHist!$1:$1048576,ex!$D5,_xlfn.XMATCH(BE$3,bHist!$1:$1,0)))</f>
        <v>84.918000000000006</v>
      </c>
      <c r="BF5" s="46" cm="1">
        <f t="array" aca="1" ref="BF5" ca="1">IF(ISBLANK(INDEX(bHist!$1:$1048576,ex!$D5,_xlfn.XMATCH(BF$3,bHist!$1:$1,0))),"-",INDEX(bHist!$1:$1048576,ex!$D5,_xlfn.XMATCH(BF$3,bHist!$1:$1,0)))</f>
        <v>91.733999999999995</v>
      </c>
      <c r="BG5" s="46" cm="1">
        <f t="array" aca="1" ref="BG5" ca="1">IF(ISBLANK(INDEX(bHist!$1:$1048576,ex!$D5,_xlfn.XMATCH(BG$3,bHist!$1:$1,0))),"-",INDEX(bHist!$1:$1048576,ex!$D5,_xlfn.XMATCH(BG$3,bHist!$1:$1,0)))</f>
        <v>84.691000000000003</v>
      </c>
      <c r="BH5" s="46" cm="1">
        <f t="array" aca="1" ref="BH5" ca="1">IF(ISBLANK(INDEX(bHist!$1:$1048576,ex!$D5,_xlfn.XMATCH(BH$3,bHist!$1:$1,0))),"-",INDEX(bHist!$1:$1048576,ex!$D5,_xlfn.XMATCH(BH$3,bHist!$1:$1,0)))</f>
        <v>82.146000000000001</v>
      </c>
      <c r="BI5" s="46" cm="1">
        <f t="array" aca="1" ref="BI5" ca="1">IF(ISBLANK(INDEX(bHist!$1:$1048576,ex!$D5,_xlfn.XMATCH(BI$3,bHist!$1:$1,0))),"-",INDEX(bHist!$1:$1048576,ex!$D5,_xlfn.XMATCH(BI$3,bHist!$1:$1,0)))</f>
        <v>84.736999999999995</v>
      </c>
      <c r="BJ5" s="46" cm="1">
        <f t="array" aca="1" ref="BJ5" ca="1">IF(ISBLANK(INDEX(bHist!$1:$1048576,ex!$D5,_xlfn.XMATCH(BJ$3,bHist!$1:$1,0))),"-",INDEX(bHist!$1:$1048576,ex!$D5,_xlfn.XMATCH(BJ$3,bHist!$1:$1,0)))</f>
        <v>85.051000000000002</v>
      </c>
      <c r="BK5" s="46" cm="1">
        <f t="array" aca="1" ref="BK5" ca="1">IF(ISBLANK(INDEX(bHist!$1:$1048576,ex!$D5,_xlfn.XMATCH(BK$3,bHist!$1:$1,0))),"-",INDEX(bHist!$1:$1048576,ex!$D5,_xlfn.XMATCH(BK$3,bHist!$1:$1,0)))</f>
        <v>76.998000000000005</v>
      </c>
      <c r="BL5" s="46" cm="1">
        <f t="array" aca="1" ref="BL5" ca="1">IF(ISBLANK(INDEX(bHist!$1:$1048576,ex!$D5,_xlfn.XMATCH(BL$3,bHist!$1:$1,0))),"-",INDEX(bHist!$1:$1048576,ex!$D5,_xlfn.XMATCH(BL$3,bHist!$1:$1,0)))</f>
        <v>80.075999999999993</v>
      </c>
      <c r="BM5" s="46" cm="1">
        <f t="array" aca="1" ref="BM5" ca="1">IF(ISBLANK(INDEX(bHist!$1:$1048576,ex!$D5,_xlfn.XMATCH(BM$3,bHist!$1:$1,0))),"-",INDEX(bHist!$1:$1048576,ex!$D5,_xlfn.XMATCH(BM$3,bHist!$1:$1,0)))</f>
        <v>95.025999999999996</v>
      </c>
      <c r="BN5" s="46" cm="1">
        <f t="array" aca="1" ref="BN5" ca="1">IF(ISBLANK(INDEX(bHist!$1:$1048576,ex!$D5,_xlfn.XMATCH(BN$3,bHist!$1:$1,0))),"-",INDEX(bHist!$1:$1048576,ex!$D5,_xlfn.XMATCH(BN$3,bHist!$1:$1,0)))</f>
        <v>95.992000000000004</v>
      </c>
      <c r="BO5" s="46" cm="1">
        <f t="array" aca="1" ref="BO5" ca="1">IF(ISBLANK(INDEX(bHist!$1:$1048576,ex!$D5,_xlfn.XMATCH(BO$3,bHist!$1:$1,0))),"-",INDEX(bHist!$1:$1048576,ex!$D5,_xlfn.XMATCH(BO$3,bHist!$1:$1,0)))</f>
        <v>103.7</v>
      </c>
      <c r="BP5" s="46" cm="1">
        <f t="array" aca="1" ref="BP5" ca="1">IF(ISBLANK(INDEX(bHist!$1:$1048576,ex!$D5,_xlfn.XMATCH(BP$3,bHist!$1:$1,0))),"-",INDEX(bHist!$1:$1048576,ex!$D5,_xlfn.XMATCH(BP$3,bHist!$1:$1,0)))</f>
        <v>114.248</v>
      </c>
      <c r="BQ5" s="46" cm="1">
        <f t="array" aca="1" ref="BQ5" ca="1">IF(ISBLANK(INDEX(bHist!$1:$1048576,ex!$D5,_xlfn.XMATCH(BQ$3,bHist!$1:$1,0))),"-",INDEX(bHist!$1:$1048576,ex!$D5,_xlfn.XMATCH(BQ$3,bHist!$1:$1,0)))</f>
        <v>108.084</v>
      </c>
      <c r="BR5" s="46" cm="1">
        <f t="array" aca="1" ref="BR5" ca="1">IF(ISBLANK(INDEX(bHist!$1:$1048576,ex!$D5,_xlfn.XMATCH(BR$3,bHist!$1:$1,0))),"-",INDEX(bHist!$1:$1048576,ex!$D5,_xlfn.XMATCH(BR$3,bHist!$1:$1,0)))</f>
        <v>104.054</v>
      </c>
      <c r="BS5" s="46" cm="1">
        <f t="array" aca="1" ref="BS5" ca="1">IF(ISBLANK(INDEX(bHist!$1:$1048576,ex!$D5,_xlfn.XMATCH(BS$3,bHist!$1:$1,0))),"-",INDEX(bHist!$1:$1048576,ex!$D5,_xlfn.XMATCH(BS$3,bHist!$1:$1,0)))</f>
        <v>95.783000000000001</v>
      </c>
      <c r="BT5" s="46" cm="1">
        <f t="array" aca="1" ref="BT5" ca="1">IF(ISBLANK(INDEX(bHist!$1:$1048576,ex!$D5,_xlfn.XMATCH(BT$3,bHist!$1:$1,0))),"-",INDEX(bHist!$1:$1048576,ex!$D5,_xlfn.XMATCH(BT$3,bHist!$1:$1,0)))</f>
        <v>97.88</v>
      </c>
      <c r="BU5" s="46" cm="1">
        <f t="array" aca="1" ref="BU5" ca="1">IF(ISBLANK(INDEX(bHist!$1:$1048576,ex!$D5,_xlfn.XMATCH(BU$3,bHist!$1:$1,0))),"-",INDEX(bHist!$1:$1048576,ex!$D5,_xlfn.XMATCH(BU$3,bHist!$1:$1,0)))</f>
        <v>94.474999999999994</v>
      </c>
      <c r="BV5" s="46" cm="1">
        <f t="array" aca="1" ref="BV5" ca="1">IF(ISBLANK(INDEX(bHist!$1:$1048576,ex!$D5,_xlfn.XMATCH(BV$3,bHist!$1:$1,0))),"-",INDEX(bHist!$1:$1048576,ex!$D5,_xlfn.XMATCH(BV$3,bHist!$1:$1,0)))</f>
        <v>84.492999999999995</v>
      </c>
      <c r="BW5" s="46" cm="1">
        <f t="array" aca="1" ref="BW5" ca="1">IF(ISBLANK(INDEX(bHist!$1:$1048576,ex!$D5,_xlfn.XMATCH(BW$3,bHist!$1:$1,0))),"-",INDEX(bHist!$1:$1048576,ex!$D5,_xlfn.XMATCH(BW$3,bHist!$1:$1,0)))</f>
        <v>88.83</v>
      </c>
      <c r="BX5" s="46" cm="1">
        <f t="array" aca="1" ref="BX5" ca="1">IF(ISBLANK(INDEX(bHist!$1:$1048576,ex!$D5,_xlfn.XMATCH(BX$3,bHist!$1:$1,0))),"-",INDEX(bHist!$1:$1048576,ex!$D5,_xlfn.XMATCH(BX$3,bHist!$1:$1,0)))</f>
        <v>97.994</v>
      </c>
      <c r="BY5" s="46" cm="1">
        <f t="array" aca="1" ref="BY5" ca="1">IF(ISBLANK(INDEX(bHist!$1:$1048576,ex!$D5,_xlfn.XMATCH(BY$3,bHist!$1:$1,0))),"-",INDEX(bHist!$1:$1048576,ex!$D5,_xlfn.XMATCH(BY$3,bHist!$1:$1,0)))</f>
        <v>114.181</v>
      </c>
      <c r="BZ5" s="46" cm="1">
        <f t="array" aca="1" ref="BZ5" ca="1">IF(ISBLANK(INDEX(bHist!$1:$1048576,ex!$D5,_xlfn.XMATCH(BZ$3,bHist!$1:$1,0))),"-",INDEX(bHist!$1:$1048576,ex!$D5,_xlfn.XMATCH(BZ$3,bHist!$1:$1,0)))</f>
        <v>117.407</v>
      </c>
      <c r="CA5" s="46" cm="1">
        <f t="array" aca="1" ref="CA5" ca="1">IF(ISBLANK(INDEX(bHist!$1:$1048576,ex!$D5,_xlfn.XMATCH(CA$3,bHist!$1:$1,0))),"-",INDEX(bHist!$1:$1048576,ex!$D5,_xlfn.XMATCH(CA$3,bHist!$1:$1,0)))</f>
        <v>117.23399999999999</v>
      </c>
      <c r="CB5" s="46" cm="1">
        <f t="array" aca="1" ref="CB5" ca="1">IF(ISBLANK(INDEX(bHist!$1:$1048576,ex!$D5,_xlfn.XMATCH(CB$3,bHist!$1:$1,0))),"-",INDEX(bHist!$1:$1048576,ex!$D5,_xlfn.XMATCH(CB$3,bHist!$1:$1,0)))</f>
        <v>138.54900000000001</v>
      </c>
      <c r="CC5" s="46" cm="1">
        <f t="array" aca="1" ref="CC5" ca="1">IF(ISBLANK(INDEX(bHist!$1:$1048576,ex!$D5,_xlfn.XMATCH(CC$3,bHist!$1:$1,0))),"-",INDEX(bHist!$1:$1048576,ex!$D5,_xlfn.XMATCH(CC$3,bHist!$1:$1,0)))</f>
        <v>117.968</v>
      </c>
      <c r="CD5" s="46" cm="1">
        <f t="array" aca="1" ref="CD5" ca="1">IF(ISBLANK(INDEX(bHist!$1:$1048576,ex!$D5,_xlfn.XMATCH(CD$3,bHist!$1:$1,0))),"-",INDEX(bHist!$1:$1048576,ex!$D5,_xlfn.XMATCH(CD$3,bHist!$1:$1,0)))</f>
        <v>122.22799999999999</v>
      </c>
      <c r="CE5" s="46" cm="1">
        <f t="array" aca="1" ref="CE5" ca="1">IF(ISBLANK(INDEX(bHist!$1:$1048576,ex!$D5,_xlfn.XMATCH(CE$3,bHist!$1:$1,0))),"-",INDEX(bHist!$1:$1048576,ex!$D5,_xlfn.XMATCH(CE$3,bHist!$1:$1,0)))</f>
        <v>108.175</v>
      </c>
      <c r="CF5" s="46" cm="1">
        <f t="array" aca="1" ref="CF5" ca="1">IF(ISBLANK(INDEX(bHist!$1:$1048576,ex!$D5,_xlfn.XMATCH(CF$3,bHist!$1:$1,0))),"-",INDEX(bHist!$1:$1048576,ex!$D5,_xlfn.XMATCH(CF$3,bHist!$1:$1,0)))</f>
        <v>119.369</v>
      </c>
      <c r="CG5" s="46" cm="1">
        <f t="array" aca="1" ref="CG5" ca="1">IF(ISBLANK(INDEX(bHist!$1:$1048576,ex!$D5,_xlfn.XMATCH(CG$3,bHist!$1:$1,0))),"-",INDEX(bHist!$1:$1048576,ex!$D5,_xlfn.XMATCH(CG$3,bHist!$1:$1,0)))</f>
        <v>103.821</v>
      </c>
      <c r="CH5" s="46" cm="1">
        <f t="array" aca="1" ref="CH5" ca="1">IF(ISBLANK(INDEX(bHist!$1:$1048576,ex!$D5,_xlfn.XMATCH(CH$3,bHist!$1:$1,0))),"-",INDEX(bHist!$1:$1048576,ex!$D5,_xlfn.XMATCH(CH$3,bHist!$1:$1,0)))</f>
        <v>99.515000000000001</v>
      </c>
      <c r="CI5" s="46" cm="1">
        <f t="array" aca="1" ref="CI5" ca="1">IF(ISBLANK(INDEX(bHist!$1:$1048576,ex!$D5,_xlfn.XMATCH(CI$3,bHist!$1:$1,0))),"-",INDEX(bHist!$1:$1048576,ex!$D5,_xlfn.XMATCH(CI$3,bHist!$1:$1,0)))</f>
        <v>105.089</v>
      </c>
      <c r="CJ5" s="46" cm="1">
        <f t="array" aca="1" ref="CJ5" ca="1">IF(ISBLANK(INDEX(bHist!$1:$1048576,ex!$D5,_xlfn.XMATCH(CJ$3,bHist!$1:$1,0))),"-",INDEX(bHist!$1:$1048576,ex!$D5,_xlfn.XMATCH(CJ$3,bHist!$1:$1,0)))</f>
        <v>79.850999999999999</v>
      </c>
      <c r="CK5" s="46" cm="1">
        <f t="array" aca="1" ref="CK5" ca="1">IF(ISBLANK(INDEX(bHist!$1:$1048576,ex!$D5,_xlfn.XMATCH(CK$3,bHist!$1:$1,0))),"-",INDEX(bHist!$1:$1048576,ex!$D5,_xlfn.XMATCH(CK$3,bHist!$1:$1,0)))</f>
        <v>69.084999999999994</v>
      </c>
      <c r="CL5" s="46" cm="1">
        <f t="array" aca="1" ref="CL5" ca="1">IF(ISBLANK(INDEX(bHist!$1:$1048576,ex!$D5,_xlfn.XMATCH(CL$3,bHist!$1:$1,0))),"-",INDEX(bHist!$1:$1048576,ex!$D5,_xlfn.XMATCH(CL$3,bHist!$1:$1,0)))</f>
        <v>64.180999999999997</v>
      </c>
      <c r="CM5" s="46" cm="1">
        <f t="array" aca="1" ref="CM5" ca="1">IF(ISBLANK(INDEX(bHist!$1:$1048576,ex!$D5,_xlfn.XMATCH(CM$3,bHist!$1:$1,0))),"-",INDEX(bHist!$1:$1048576,ex!$D5,_xlfn.XMATCH(CM$3,bHist!$1:$1,0)))</f>
        <v>62.253999999999998</v>
      </c>
      <c r="CN5" s="46" cm="1">
        <f t="array" aca="1" ref="CN5" ca="1">IF(ISBLANK(INDEX(bHist!$1:$1048576,ex!$D5,_xlfn.XMATCH(CN$3,bHist!$1:$1,0))),"-",INDEX(bHist!$1:$1048576,ex!$D5,_xlfn.XMATCH(CN$3,bHist!$1:$1,0)))</f>
        <v>66.900999999999996</v>
      </c>
      <c r="CO5" s="46" cm="1">
        <f t="array" aca="1" ref="CO5" ca="1">IF(ISBLANK(INDEX(bHist!$1:$1048576,ex!$D5,_xlfn.XMATCH(CO$3,bHist!$1:$1,0))),"-",INDEX(bHist!$1:$1048576,ex!$D5,_xlfn.XMATCH(CO$3,bHist!$1:$1,0)))</f>
        <v>64.414000000000001</v>
      </c>
      <c r="CP5" s="46" cm="1">
        <f t="array" aca="1" ref="CP5" ca="1">IF(ISBLANK(INDEX(bHist!$1:$1048576,ex!$D5,_xlfn.XMATCH(CP$3,bHist!$1:$1,0))),"-",INDEX(bHist!$1:$1048576,ex!$D5,_xlfn.XMATCH(CP$3,bHist!$1:$1,0)))</f>
        <v>56.204999999999998</v>
      </c>
      <c r="CQ5" s="46" cm="1">
        <f t="array" aca="1" ref="CQ5" ca="1">IF(ISBLANK(INDEX(bHist!$1:$1048576,ex!$D5,_xlfn.XMATCH(CQ$3,bHist!$1:$1,0))),"-",INDEX(bHist!$1:$1048576,ex!$D5,_xlfn.XMATCH(CQ$3,bHist!$1:$1,0)))</f>
        <v>51.862000000000002</v>
      </c>
      <c r="CR5" s="46" cm="1">
        <f t="array" aca="1" ref="CR5" ca="1">IF(ISBLANK(INDEX(bHist!$1:$1048576,ex!$D5,_xlfn.XMATCH(CR$3,bHist!$1:$1,0))),"-",INDEX(bHist!$1:$1048576,ex!$D5,_xlfn.XMATCH(CR$3,bHist!$1:$1,0)))</f>
        <v>50.348999999999997</v>
      </c>
      <c r="CS5" s="46" cm="1">
        <f t="array" aca="1" ref="CS5" ca="1">IF(ISBLANK(INDEX(bHist!$1:$1048576,ex!$D5,_xlfn.XMATCH(CS$3,bHist!$1:$1,0))),"-",INDEX(bHist!$1:$1048576,ex!$D5,_xlfn.XMATCH(CS$3,bHist!$1:$1,0)))</f>
        <v>48.018999999999998</v>
      </c>
      <c r="CT5" s="46" cm="1">
        <f t="array" aca="1" ref="CT5" ca="1">IF(ISBLANK(INDEX(bHist!$1:$1048576,ex!$D5,_xlfn.XMATCH(CT$3,bHist!$1:$1,0))),"-",INDEX(bHist!$1:$1048576,ex!$D5,_xlfn.XMATCH(CT$3,bHist!$1:$1,0)))</f>
        <v>43.018999999999998</v>
      </c>
      <c r="CU5" s="46" cm="1">
        <f t="array" aca="1" ref="CU5" ca="1">IF(ISBLANK(INDEX(bHist!$1:$1048576,ex!$D5,_xlfn.XMATCH(CU$3,bHist!$1:$1,0))),"-",INDEX(bHist!$1:$1048576,ex!$D5,_xlfn.XMATCH(CU$3,bHist!$1:$1,0)))</f>
        <v>42.344999999999999</v>
      </c>
      <c r="CV5" s="46" cm="1">
        <f t="array" aca="1" ref="CV5" ca="1">IF(ISBLANK(INDEX(bHist!$1:$1048576,ex!$D5,_xlfn.XMATCH(CV$3,bHist!$1:$1,0))),"-",INDEX(bHist!$1:$1048576,ex!$D5,_xlfn.XMATCH(CV$3,bHist!$1:$1,0)))</f>
        <v>41.603999999999999</v>
      </c>
      <c r="CW5" s="46" cm="1">
        <f t="array" aca="1" ref="CW5" ca="1">IF(ISBLANK(INDEX(bHist!$1:$1048576,ex!$D5,_xlfn.XMATCH(CW$3,bHist!$1:$1,0))),"-",INDEX(bHist!$1:$1048576,ex!$D5,_xlfn.XMATCH(CW$3,bHist!$1:$1,0)))</f>
        <v>41.896000000000001</v>
      </c>
      <c r="CX5" s="46" cm="1">
        <f t="array" aca="1" ref="CX5" ca="1">IF(ISBLANK(INDEX(bHist!$1:$1048576,ex!$D5,_xlfn.XMATCH(CX$3,bHist!$1:$1,0))),"-",INDEX(bHist!$1:$1048576,ex!$D5,_xlfn.XMATCH(CX$3,bHist!$1:$1,0)))</f>
        <v>41.277000000000001</v>
      </c>
      <c r="CY5" s="46" cm="1">
        <f t="array" aca="1" ref="CY5" ca="1">IF(ISBLANK(INDEX(bHist!$1:$1048576,ex!$D5,_xlfn.XMATCH(CY$3,bHist!$1:$1,0))),"-",INDEX(bHist!$1:$1048576,ex!$D5,_xlfn.XMATCH(CY$3,bHist!$1:$1,0)))</f>
        <v>41.57</v>
      </c>
      <c r="CZ5" s="46" cm="1">
        <f t="array" aca="1" ref="CZ5" ca="1">IF(ISBLANK(INDEX(bHist!$1:$1048576,ex!$D5,_xlfn.XMATCH(CZ$3,bHist!$1:$1,0))),"-",INDEX(bHist!$1:$1048576,ex!$D5,_xlfn.XMATCH(CZ$3,bHist!$1:$1,0)))</f>
        <v>41.889000000000003</v>
      </c>
      <c r="DA5" s="46" cm="1">
        <f t="array" aca="1" ref="DA5" ca="1">IF(ISBLANK(INDEX(bHist!$1:$1048576,ex!$D5,_xlfn.XMATCH(DA$3,bHist!$1:$1,0))),"-",INDEX(bHist!$1:$1048576,ex!$D5,_xlfn.XMATCH(DA$3,bHist!$1:$1,0)))</f>
        <v>41.667000000000002</v>
      </c>
      <c r="DB5" s="46" cm="1">
        <f t="array" aca="1" ref="DB5" ca="1">IF(ISBLANK(INDEX(bHist!$1:$1048576,ex!$D5,_xlfn.XMATCH(DB$3,bHist!$1:$1,0))),"-",INDEX(bHist!$1:$1048576,ex!$D5,_xlfn.XMATCH(DB$3,bHist!$1:$1,0)))</f>
        <v>42.332999999999998</v>
      </c>
      <c r="DC5" s="46" cm="1">
        <f t="array" aca="1" ref="DC5" ca="1">IF(ISBLANK(INDEX(bHist!$1:$1048576,ex!$D5,_xlfn.XMATCH(DC$3,bHist!$1:$1,0))),"-",INDEX(bHist!$1:$1048576,ex!$D5,_xlfn.XMATCH(DC$3,bHist!$1:$1,0)))</f>
        <v>42.936</v>
      </c>
      <c r="DD5" s="46" cm="1">
        <f t="array" aca="1" ref="DD5" ca="1">IF(ISBLANK(INDEX(bHist!$1:$1048576,ex!$D5,_xlfn.XMATCH(DD$3,bHist!$1:$1,0))),"-",INDEX(bHist!$1:$1048576,ex!$D5,_xlfn.XMATCH(DD$3,bHist!$1:$1,0)))</f>
        <v>43.593000000000004</v>
      </c>
      <c r="DE5" s="46" cm="1">
        <f t="array" aca="1" ref="DE5" ca="1">IF(ISBLANK(INDEX(bHist!$1:$1048576,ex!$D5,_xlfn.XMATCH(DE$3,bHist!$1:$1,0))),"-",INDEX(bHist!$1:$1048576,ex!$D5,_xlfn.XMATCH(DE$3,bHist!$1:$1,0)))</f>
        <v>42.87</v>
      </c>
      <c r="DF5" s="46" cm="1">
        <f t="array" aca="1" ref="DF5" ca="1">IF(ISBLANK(INDEX(bHist!$1:$1048576,ex!$D5,_xlfn.XMATCH(DF$3,bHist!$1:$1,0))),"-",INDEX(bHist!$1:$1048576,ex!$D5,_xlfn.XMATCH(DF$3,bHist!$1:$1,0)))</f>
        <v>43.133000000000003</v>
      </c>
      <c r="DG5" s="46" cm="1">
        <f t="array" aca="1" ref="DG5" ca="1">IF(ISBLANK(INDEX(bHist!$1:$1048576,ex!$D5,_xlfn.XMATCH(DG$3,bHist!$1:$1,0))),"-",INDEX(bHist!$1:$1048576,ex!$D5,_xlfn.XMATCH(DG$3,bHist!$1:$1,0)))</f>
        <v>43.927999999999997</v>
      </c>
      <c r="DH5" s="46" cm="1">
        <f t="array" aca="1" ref="DH5" ca="1">IF(ISBLANK(INDEX(bHist!$1:$1048576,ex!$D5,_xlfn.XMATCH(DH$3,bHist!$1:$1,0))),"-",INDEX(bHist!$1:$1048576,ex!$D5,_xlfn.XMATCH(DH$3,bHist!$1:$1,0)))</f>
        <v>46.017000000000003</v>
      </c>
      <c r="DI5" s="46" cm="1">
        <f t="array" aca="1" ref="DI5" ca="1">IF(ISBLANK(INDEX(bHist!$1:$1048576,ex!$D5,_xlfn.XMATCH(DI$3,bHist!$1:$1,0))),"-",INDEX(bHist!$1:$1048576,ex!$D5,_xlfn.XMATCH(DI$3,bHist!$1:$1,0)))</f>
        <v>46.234000000000002</v>
      </c>
      <c r="DJ5" s="46" cm="1">
        <f t="array" aca="1" ref="DJ5" ca="1">IF(ISBLANK(INDEX(bHist!$1:$1048576,ex!$D5,_xlfn.XMATCH(DJ$3,bHist!$1:$1,0))),"-",INDEX(bHist!$1:$1048576,ex!$D5,_xlfn.XMATCH(DJ$3,bHist!$1:$1,0)))</f>
        <v>45.673000000000002</v>
      </c>
      <c r="DK5" s="46" cm="1">
        <f t="array" aca="1" ref="DK5" ca="1">IF(ISBLANK(INDEX(bHist!$1:$1048576,ex!$D5,_xlfn.XMATCH(DK$3,bHist!$1:$1,0))),"-",INDEX(bHist!$1:$1048576,ex!$D5,_xlfn.XMATCH(DK$3,bHist!$1:$1,0)))</f>
        <v>44.786999999999999</v>
      </c>
      <c r="DL5" s="46" cm="1">
        <f t="array" aca="1" ref="DL5" ca="1">IF(ISBLANK(INDEX(bHist!$1:$1048576,ex!$D5,_xlfn.XMATCH(DL$3,bHist!$1:$1,0))),"-",INDEX(bHist!$1:$1048576,ex!$D5,_xlfn.XMATCH(DL$3,bHist!$1:$1,0)))</f>
        <v>44.715000000000003</v>
      </c>
      <c r="DM5" s="46" cm="1">
        <f t="array" aca="1" ref="DM5" ca="1">IF(ISBLANK(INDEX(bHist!$1:$1048576,ex!$D5,_xlfn.XMATCH(DM$3,bHist!$1:$1,0))),"-",INDEX(bHist!$1:$1048576,ex!$D5,_xlfn.XMATCH(DM$3,bHist!$1:$1,0)))</f>
        <v>46.121000000000002</v>
      </c>
      <c r="DN5" s="46" cm="1">
        <f t="array" aca="1" ref="DN5" ca="1">IF(ISBLANK(INDEX(bHist!$1:$1048576,ex!$D5,_xlfn.XMATCH(DN$3,bHist!$1:$1,0))),"-",INDEX(bHist!$1:$1048576,ex!$D5,_xlfn.XMATCH(DN$3,bHist!$1:$1,0)))</f>
        <v>44.664000000000001</v>
      </c>
      <c r="DO5" s="46" cm="1">
        <f t="array" aca="1" ref="DO5" ca="1">IF(ISBLANK(INDEX(bHist!$1:$1048576,ex!$D5,_xlfn.XMATCH(DO$3,bHist!$1:$1,0))),"-",INDEX(bHist!$1:$1048576,ex!$D5,_xlfn.XMATCH(DO$3,bHist!$1:$1,0)))</f>
        <v>44.762999999999998</v>
      </c>
      <c r="DP5" s="46" cm="1">
        <f t="array" aca="1" ref="DP5" ca="1">IF(ISBLANK(INDEX(bHist!$1:$1048576,ex!$D5,_xlfn.XMATCH(DP$3,bHist!$1:$1,0))),"-",INDEX(bHist!$1:$1048576,ex!$D5,_xlfn.XMATCH(DP$3,bHist!$1:$1,0)))</f>
        <v>43.726999999999997</v>
      </c>
      <c r="DQ5" s="46" cm="1">
        <f t="array" aca="1" ref="DQ5" ca="1">IF(ISBLANK(INDEX(bHist!$1:$1048576,ex!$D5,_xlfn.XMATCH(DQ$3,bHist!$1:$1,0))),"-",INDEX(bHist!$1:$1048576,ex!$D5,_xlfn.XMATCH(DQ$3,bHist!$1:$1,0)))</f>
        <v>43.505000000000003</v>
      </c>
      <c r="DR5" s="46" cm="1">
        <f t="array" aca="1" ref="DR5" ca="1">IF(ISBLANK(INDEX(bHist!$1:$1048576,ex!$D5,_xlfn.XMATCH(DR$3,bHist!$1:$1,0))),"-",INDEX(bHist!$1:$1048576,ex!$D5,_xlfn.XMATCH(DR$3,bHist!$1:$1,0)))</f>
        <v>42.963999999999999</v>
      </c>
      <c r="DS5" s="46" cm="1">
        <f t="array" aca="1" ref="DS5" ca="1">IF(ISBLANK(INDEX(bHist!$1:$1048576,ex!$D5,_xlfn.XMATCH(DS$3,bHist!$1:$1,0))),"-",INDEX(bHist!$1:$1048576,ex!$D5,_xlfn.XMATCH(DS$3,bHist!$1:$1,0)))</f>
        <v>42.652999999999999</v>
      </c>
      <c r="DT5" s="46" cm="1">
        <f t="array" aca="1" ref="DT5" ca="1">IF(ISBLANK(INDEX(bHist!$1:$1048576,ex!$D5,_xlfn.XMATCH(DT$3,bHist!$1:$1,0))),"-",INDEX(bHist!$1:$1048576,ex!$D5,_xlfn.XMATCH(DT$3,bHist!$1:$1,0)))</f>
        <v>43.277999999999999</v>
      </c>
      <c r="DU5" s="46" cm="1">
        <f t="array" aca="1" ref="DU5" ca="1">IF(ISBLANK(INDEX(bHist!$1:$1048576,ex!$D5,_xlfn.XMATCH(DU$3,bHist!$1:$1,0))),"-",INDEX(bHist!$1:$1048576,ex!$D5,_xlfn.XMATCH(DU$3,bHist!$1:$1,0)))</f>
        <v>43.415999999999997</v>
      </c>
      <c r="DV5" s="46" cm="1">
        <f t="array" aca="1" ref="DV5" ca="1">IF(ISBLANK(INDEX(bHist!$1:$1048576,ex!$D5,_xlfn.XMATCH(DV$3,bHist!$1:$1,0))),"-",INDEX(bHist!$1:$1048576,ex!$D5,_xlfn.XMATCH(DV$3,bHist!$1:$1,0)))</f>
        <v>43.534999999999997</v>
      </c>
      <c r="DW5" s="46" cm="1">
        <f t="array" aca="1" ref="DW5" ca="1">IF(ISBLANK(INDEX(bHist!$1:$1048576,ex!$D5,_xlfn.XMATCH(DW$3,bHist!$1:$1,0))),"-",INDEX(bHist!$1:$1048576,ex!$D5,_xlfn.XMATCH(DW$3,bHist!$1:$1,0)))</f>
        <v>43.201000000000001</v>
      </c>
      <c r="DX5" s="46" cm="1">
        <f t="array" aca="1" ref="DX5" ca="1">IF(ISBLANK(INDEX(bHist!$1:$1048576,ex!$D5,_xlfn.XMATCH(DX$3,bHist!$1:$1,0))),"-",INDEX(bHist!$1:$1048576,ex!$D5,_xlfn.XMATCH(DX$3,bHist!$1:$1,0)))</f>
        <v>43.170999999999999</v>
      </c>
      <c r="DY5" s="46" cm="1">
        <f t="array" aca="1" ref="DY5" ca="1">IF(ISBLANK(INDEX(bHist!$1:$1048576,ex!$D5,_xlfn.XMATCH(DY$3,bHist!$1:$1,0))),"-",INDEX(bHist!$1:$1048576,ex!$D5,_xlfn.XMATCH(DY$3,bHist!$1:$1,0)))</f>
        <v>42.981000000000002</v>
      </c>
      <c r="DZ5" s="46" cm="1">
        <f t="array" aca="1" ref="DZ5" ca="1">IF(ISBLANK(INDEX(bHist!$1:$1048576,ex!$D5,_xlfn.XMATCH(DZ$3,bHist!$1:$1,0))),"-",INDEX(bHist!$1:$1048576,ex!$D5,_xlfn.XMATCH(DZ$3,bHist!$1:$1,0)))</f>
        <v>43.494999999999997</v>
      </c>
      <c r="EA5" s="46" cm="1">
        <f t="array" aca="1" ref="EA5" ca="1">IF(ISBLANK(INDEX(bHist!$1:$1048576,ex!$D5,_xlfn.XMATCH(EA$3,bHist!$1:$1,0))),"-",INDEX(bHist!$1:$1048576,ex!$D5,_xlfn.XMATCH(EA$3,bHist!$1:$1,0)))</f>
        <v>44.633000000000003</v>
      </c>
      <c r="EB5" s="46" cm="1">
        <f t="array" aca="1" ref="EB5" ca="1">IF(ISBLANK(INDEX(bHist!$1:$1048576,ex!$D5,_xlfn.XMATCH(EB$3,bHist!$1:$1,0))),"-",INDEX(bHist!$1:$1048576,ex!$D5,_xlfn.XMATCH(EB$3,bHist!$1:$1,0)))</f>
        <v>44.911000000000001</v>
      </c>
      <c r="EC5" s="46" cm="1">
        <f t="array" aca="1" ref="EC5" ca="1">IF(ISBLANK(INDEX(bHist!$1:$1048576,ex!$D5,_xlfn.XMATCH(EC$3,bHist!$1:$1,0))),"-",INDEX(bHist!$1:$1048576,ex!$D5,_xlfn.XMATCH(EC$3,bHist!$1:$1,0)))</f>
        <v>44.725999999999999</v>
      </c>
      <c r="ED5" s="46" cm="1">
        <f t="array" aca="1" ref="ED5" ca="1">IF(ISBLANK(INDEX(bHist!$1:$1048576,ex!$D5,_xlfn.XMATCH(ED$3,bHist!$1:$1,0))),"-",INDEX(bHist!$1:$1048576,ex!$D5,_xlfn.XMATCH(ED$3,bHist!$1:$1,0)))</f>
        <v>43.685000000000002</v>
      </c>
      <c r="EE5" s="46" cm="1">
        <f t="array" aca="1" ref="EE5" ca="1">IF(ISBLANK(INDEX(bHist!$1:$1048576,ex!$D5,_xlfn.XMATCH(EE$3,bHist!$1:$1,0))),"-",INDEX(bHist!$1:$1048576,ex!$D5,_xlfn.XMATCH(EE$3,bHist!$1:$1,0)))</f>
        <v>44.249000000000002</v>
      </c>
      <c r="EF5" s="46" cm="1">
        <f t="array" aca="1" ref="EF5" ca="1">IF(ISBLANK(INDEX(bHist!$1:$1048576,ex!$D5,_xlfn.XMATCH(EF$3,bHist!$1:$1,0))),"-",INDEX(bHist!$1:$1048576,ex!$D5,_xlfn.XMATCH(EF$3,bHist!$1:$1,0)))</f>
        <v>43.698999999999998</v>
      </c>
      <c r="EG5" s="46" cm="1">
        <f t="array" aca="1" ref="EG5" ca="1">IF(ISBLANK(INDEX(bHist!$1:$1048576,ex!$D5,_xlfn.XMATCH(EG$3,bHist!$1:$1,0))),"-",INDEX(bHist!$1:$1048576,ex!$D5,_xlfn.XMATCH(EG$3,bHist!$1:$1,0)))</f>
        <v>43.435000000000002</v>
      </c>
      <c r="EH5" s="46" cm="1">
        <f t="array" aca="1" ref="EH5" ca="1">IF(ISBLANK(INDEX(bHist!$1:$1048576,ex!$D5,_xlfn.XMATCH(EH$3,bHist!$1:$1,0))),"-",INDEX(bHist!$1:$1048576,ex!$D5,_xlfn.XMATCH(EH$3,bHist!$1:$1,0)))</f>
        <v>44.12</v>
      </c>
      <c r="EI5" s="46" cm="1">
        <f t="array" aca="1" ref="EI5" ca="1">IF(ISBLANK(INDEX(bHist!$1:$1048576,ex!$D5,_xlfn.XMATCH(EI$3,bHist!$1:$1,0))),"-",INDEX(bHist!$1:$1048576,ex!$D5,_xlfn.XMATCH(EI$3,bHist!$1:$1,0)))</f>
        <v>44.268999999999998</v>
      </c>
      <c r="EJ5" s="46" cm="1">
        <f t="array" aca="1" ref="EJ5" ca="1">IF(ISBLANK(INDEX(bHist!$1:$1048576,ex!$D5,_xlfn.XMATCH(EJ$3,bHist!$1:$1,0))),"-",INDEX(bHist!$1:$1048576,ex!$D5,_xlfn.XMATCH(EJ$3,bHist!$1:$1,0)))</f>
        <v>43.390999999999998</v>
      </c>
      <c r="EK5" s="46" cm="1">
        <f t="array" aca="1" ref="EK5" ca="1">IF(ISBLANK(INDEX(bHist!$1:$1048576,ex!$D5,_xlfn.XMATCH(EK$3,bHist!$1:$1,0))),"-",INDEX(bHist!$1:$1048576,ex!$D5,_xlfn.XMATCH(EK$3,bHist!$1:$1,0)))</f>
        <v>44.735999999999997</v>
      </c>
      <c r="EL5" s="46" cm="1">
        <f t="array" aca="1" ref="EL5" ca="1">IF(ISBLANK(INDEX(bHist!$1:$1048576,ex!$D5,_xlfn.XMATCH(EL$3,bHist!$1:$1,0))),"-",INDEX(bHist!$1:$1048576,ex!$D5,_xlfn.XMATCH(EL$3,bHist!$1:$1,0)))</f>
        <v>44.95</v>
      </c>
      <c r="EM5" s="46" cm="1">
        <f t="array" aca="1" ref="EM5" ca="1">IF(ISBLANK(INDEX(bHist!$1:$1048576,ex!$D5,_xlfn.XMATCH(EM$3,bHist!$1:$1,0))),"-",INDEX(bHist!$1:$1048576,ex!$D5,_xlfn.XMATCH(EM$3,bHist!$1:$1,0)))</f>
        <v>45.124000000000002</v>
      </c>
      <c r="EN5" s="46" cm="1">
        <f t="array" aca="1" ref="EN5" ca="1">IF(ISBLANK(INDEX(bHist!$1:$1048576,ex!$D5,_xlfn.XMATCH(EN$3,bHist!$1:$1,0))),"-",INDEX(bHist!$1:$1048576,ex!$D5,_xlfn.XMATCH(EN$3,bHist!$1:$1,0)))</f>
        <v>45.026000000000003</v>
      </c>
      <c r="EO5" s="46" cm="1">
        <f t="array" aca="1" ref="EO5" ca="1">IF(ISBLANK(INDEX(bHist!$1:$1048576,ex!$D5,_xlfn.XMATCH(EO$3,bHist!$1:$1,0))),"-",INDEX(bHist!$1:$1048576,ex!$D5,_xlfn.XMATCH(EO$3,bHist!$1:$1,0)))</f>
        <v>46.249000000000002</v>
      </c>
      <c r="EP5" s="46" cm="1">
        <f t="array" aca="1" ref="EP5" ca="1">IF(ISBLANK(INDEX(bHist!$1:$1048576,ex!$D5,_xlfn.XMATCH(EP$3,bHist!$1:$1,0))),"-",INDEX(bHist!$1:$1048576,ex!$D5,_xlfn.XMATCH(EP$3,bHist!$1:$1,0)))</f>
        <v>47.249000000000002</v>
      </c>
      <c r="EQ5" s="46" cm="1">
        <f t="array" aca="1" ref="EQ5" ca="1">IF(ISBLANK(INDEX(bHist!$1:$1048576,ex!$D5,_xlfn.XMATCH(EQ$3,bHist!$1:$1,0))),"-",INDEX(bHist!$1:$1048576,ex!$D5,_xlfn.XMATCH(EQ$3,bHist!$1:$1,0)))</f>
        <v>47.392000000000003</v>
      </c>
      <c r="ER5" s="46" cm="1">
        <f t="array" aca="1" ref="ER5" ca="1">IF(ISBLANK(INDEX(bHist!$1:$1048576,ex!$D5,_xlfn.XMATCH(ER$3,bHist!$1:$1,0))),"-",INDEX(bHist!$1:$1048576,ex!$D5,_xlfn.XMATCH(ER$3,bHist!$1:$1,0)))</f>
        <v>47.286000000000001</v>
      </c>
      <c r="ES5" s="46" cm="1">
        <f t="array" aca="1" ref="ES5" ca="1">IF(ISBLANK(INDEX(bHist!$1:$1048576,ex!$D5,_xlfn.XMATCH(ES$3,bHist!$1:$1,0))),"-",INDEX(bHist!$1:$1048576,ex!$D5,_xlfn.XMATCH(ES$3,bHist!$1:$1,0)))</f>
        <v>47.502000000000002</v>
      </c>
      <c r="ET5" s="46" cm="1">
        <f t="array" aca="1" ref="ET5" ca="1">IF(ISBLANK(INDEX(bHist!$1:$1048576,ex!$D5,_xlfn.XMATCH(ET$3,bHist!$1:$1,0))),"-",INDEX(bHist!$1:$1048576,ex!$D5,_xlfn.XMATCH(ET$3,bHist!$1:$1,0)))</f>
        <v>46.999000000000002</v>
      </c>
      <c r="EU5" s="46" cm="1">
        <f t="array" aca="1" ref="EU5" ca="1">IF(ISBLANK(INDEX(bHist!$1:$1048576,ex!$D5,_xlfn.XMATCH(EU$3,bHist!$1:$1,0))),"-",INDEX(bHist!$1:$1048576,ex!$D5,_xlfn.XMATCH(EU$3,bHist!$1:$1,0)))</f>
        <v>47.953000000000003</v>
      </c>
      <c r="EV5" s="46" cm="1">
        <f t="array" aca="1" ref="EV5" ca="1">IF(ISBLANK(INDEX(bHist!$1:$1048576,ex!$D5,_xlfn.XMATCH(EV$3,bHist!$1:$1,0))),"-",INDEX(bHist!$1:$1048576,ex!$D5,_xlfn.XMATCH(EV$3,bHist!$1:$1,0)))</f>
        <v>48.045000000000002</v>
      </c>
      <c r="EW5" s="46" cm="1">
        <f t="array" aca="1" ref="EW5" ca="1">IF(ISBLANK(INDEX(bHist!$1:$1048576,ex!$D5,_xlfn.XMATCH(EW$3,bHist!$1:$1,0))),"-",INDEX(bHist!$1:$1048576,ex!$D5,_xlfn.XMATCH(EW$3,bHist!$1:$1,0)))</f>
        <v>50.03</v>
      </c>
      <c r="EX5" s="46" cm="1">
        <f t="array" aca="1" ref="EX5" ca="1">IF(ISBLANK(INDEX(bHist!$1:$1048576,ex!$D5,_xlfn.XMATCH(EX$3,bHist!$1:$1,0))),"-",INDEX(bHist!$1:$1048576,ex!$D5,_xlfn.XMATCH(EX$3,bHist!$1:$1,0)))</f>
        <v>48.953000000000003</v>
      </c>
      <c r="EY5" s="46" cm="1">
        <f t="array" aca="1" ref="EY5" ca="1">IF(ISBLANK(INDEX(bHist!$1:$1048576,ex!$D5,_xlfn.XMATCH(EY$3,bHist!$1:$1,0))),"-",INDEX(bHist!$1:$1048576,ex!$D5,_xlfn.XMATCH(EY$3,bHist!$1:$1,0)))</f>
        <v>47.747999999999998</v>
      </c>
      <c r="EZ5" s="46" cm="1">
        <f t="array" aca="1" ref="EZ5" ca="1">IF(ISBLANK(INDEX(bHist!$1:$1048576,ex!$D5,_xlfn.XMATCH(EZ$3,bHist!$1:$1,0))),"-",INDEX(bHist!$1:$1048576,ex!$D5,_xlfn.XMATCH(EZ$3,bHist!$1:$1,0)))</f>
        <v>47.944000000000003</v>
      </c>
      <c r="FA5" s="46" cm="1">
        <f t="array" aca="1" ref="FA5" ca="1">IF(ISBLANK(INDEX(bHist!$1:$1048576,ex!$D5,_xlfn.XMATCH(FA$3,bHist!$1:$1,0))),"-",INDEX(bHist!$1:$1048576,ex!$D5,_xlfn.XMATCH(FA$3,bHist!$1:$1,0)))</f>
        <v>47.686999999999998</v>
      </c>
      <c r="FB5" s="46" cm="1">
        <f t="array" aca="1" ref="FB5" ca="1">IF(ISBLANK(INDEX(bHist!$1:$1048576,ex!$D5,_xlfn.XMATCH(FB$3,bHist!$1:$1,0))),"-",INDEX(bHist!$1:$1048576,ex!$D5,_xlfn.XMATCH(FB$3,bHist!$1:$1,0)))</f>
        <v>47.805</v>
      </c>
      <c r="FC5" s="46" cm="1">
        <f t="array" aca="1" ref="FC5" ca="1">IF(ISBLANK(INDEX(bHist!$1:$1048576,ex!$D5,_xlfn.XMATCH(FC$3,bHist!$1:$1,0))),"-",INDEX(bHist!$1:$1048576,ex!$D5,_xlfn.XMATCH(FC$3,bHist!$1:$1,0)))</f>
        <v>48.152999999999999</v>
      </c>
      <c r="FD5" s="46" cm="1">
        <f t="array" aca="1" ref="FD5" ca="1">IF(ISBLANK(INDEX(bHist!$1:$1048576,ex!$D5,_xlfn.XMATCH(FD$3,bHist!$1:$1,0))),"-",INDEX(bHist!$1:$1048576,ex!$D5,_xlfn.XMATCH(FD$3,bHist!$1:$1,0)))</f>
        <v>49.734999999999999</v>
      </c>
      <c r="FE5" s="46" cm="1">
        <f t="array" aca="1" ref="FE5" ca="1">IF(ISBLANK(INDEX(bHist!$1:$1048576,ex!$D5,_xlfn.XMATCH(FE$3,bHist!$1:$1,0))),"-",INDEX(bHist!$1:$1048576,ex!$D5,_xlfn.XMATCH(FE$3,bHist!$1:$1,0)))</f>
        <v>49.789000000000001</v>
      </c>
      <c r="FF5" s="46" cm="1">
        <f t="array" aca="1" ref="FF5" ca="1">IF(ISBLANK(INDEX(bHist!$1:$1048576,ex!$D5,_xlfn.XMATCH(FF$3,bHist!$1:$1,0))),"-",INDEX(bHist!$1:$1048576,ex!$D5,_xlfn.XMATCH(FF$3,bHist!$1:$1,0)))</f>
        <v>49.988</v>
      </c>
      <c r="FG5" s="46" cm="1">
        <f t="array" aca="1" ref="FG5" ca="1">IF(ISBLANK(INDEX(bHist!$1:$1048576,ex!$D5,_xlfn.XMATCH(FG$3,bHist!$1:$1,0))),"-",INDEX(bHist!$1:$1048576,ex!$D5,_xlfn.XMATCH(FG$3,bHist!$1:$1,0)))</f>
        <v>49.332999999999998</v>
      </c>
      <c r="FH5" s="46" cm="1">
        <f t="array" aca="1" ref="FH5" ca="1">IF(ISBLANK(INDEX(bHist!$1:$1048576,ex!$D5,_xlfn.XMATCH(FH$3,bHist!$1:$1,0))),"-",INDEX(bHist!$1:$1048576,ex!$D5,_xlfn.XMATCH(FH$3,bHist!$1:$1,0)))</f>
        <v>48.546999999999997</v>
      </c>
      <c r="FI5" s="46" cm="1">
        <f t="array" aca="1" ref="FI5" ca="1">IF(ISBLANK(INDEX(bHist!$1:$1048576,ex!$D5,_xlfn.XMATCH(FI$3,bHist!$1:$1,0))),"-",INDEX(bHist!$1:$1048576,ex!$D5,_xlfn.XMATCH(FI$3,bHist!$1:$1,0)))</f>
        <v>48.860999999999997</v>
      </c>
      <c r="FJ5" s="46" cm="1">
        <f t="array" aca="1" ref="FJ5" ca="1">IF(ISBLANK(INDEX(bHist!$1:$1048576,ex!$D5,_xlfn.XMATCH(FJ$3,bHist!$1:$1,0))),"-",INDEX(bHist!$1:$1048576,ex!$D5,_xlfn.XMATCH(FJ$3,bHist!$1:$1,0)))</f>
        <v>50.109000000000002</v>
      </c>
      <c r="FK5" s="46" cm="1">
        <f t="array" aca="1" ref="FK5" ca="1">IF(ISBLANK(INDEX(bHist!$1:$1048576,ex!$D5,_xlfn.XMATCH(FK$3,bHist!$1:$1,0))),"-",INDEX(bHist!$1:$1048576,ex!$D5,_xlfn.XMATCH(FK$3,bHist!$1:$1,0)))</f>
        <v>49.402999999999999</v>
      </c>
      <c r="FL5" s="46" cm="1">
        <f t="array" aca="1" ref="FL5" ca="1">IF(ISBLANK(INDEX(bHist!$1:$1048576,ex!$D5,_xlfn.XMATCH(FL$3,bHist!$1:$1,0))),"-",INDEX(bHist!$1:$1048576,ex!$D5,_xlfn.XMATCH(FL$3,bHist!$1:$1,0)))</f>
        <v>48.262</v>
      </c>
      <c r="FM5" s="46" cm="1">
        <f t="array" aca="1" ref="FM5" ca="1">IF(ISBLANK(INDEX(bHist!$1:$1048576,ex!$D5,_xlfn.XMATCH(FM$3,bHist!$1:$1,0))),"-",INDEX(bHist!$1:$1048576,ex!$D5,_xlfn.XMATCH(FM$3,bHist!$1:$1,0)))</f>
        <v>48.56</v>
      </c>
      <c r="FN5" s="46" cm="1">
        <f t="array" aca="1" ref="FN5" ca="1">IF(ISBLANK(INDEX(bHist!$1:$1048576,ex!$D5,_xlfn.XMATCH(FN$3,bHist!$1:$1,0))),"-",INDEX(bHist!$1:$1048576,ex!$D5,_xlfn.XMATCH(FN$3,bHist!$1:$1,0)))</f>
        <v>48.811</v>
      </c>
      <c r="FO5" s="46" cm="1">
        <f t="array" aca="1" ref="FO5" ca="1">IF(ISBLANK(INDEX(bHist!$1:$1048576,ex!$D5,_xlfn.XMATCH(FO$3,bHist!$1:$1,0))),"-",INDEX(bHist!$1:$1048576,ex!$D5,_xlfn.XMATCH(FO$3,bHist!$1:$1,0)))</f>
        <v>48.749000000000002</v>
      </c>
      <c r="FP5" s="46" cm="1">
        <f t="array" aca="1" ref="FP5" ca="1">IF(ISBLANK(INDEX(bHist!$1:$1048576,ex!$D5,_xlfn.XMATCH(FP$3,bHist!$1:$1,0))),"-",INDEX(bHist!$1:$1048576,ex!$D5,_xlfn.XMATCH(FP$3,bHist!$1:$1,0)))</f>
        <v>49.531999999999996</v>
      </c>
      <c r="FQ5" s="46" cm="1">
        <f t="array" aca="1" ref="FQ5" ca="1">IF(ISBLANK(INDEX(bHist!$1:$1048576,ex!$D5,_xlfn.XMATCH(FQ$3,bHist!$1:$1,0))),"-",INDEX(bHist!$1:$1048576,ex!$D5,_xlfn.XMATCH(FQ$3,bHist!$1:$1,0)))</f>
        <v>48.561999999999998</v>
      </c>
      <c r="FR5" s="46" cm="1">
        <f t="array" aca="1" ref="FR5" ca="1">IF(ISBLANK(INDEX(bHist!$1:$1048576,ex!$D5,_xlfn.XMATCH(FR$3,bHist!$1:$1,0))),"-",INDEX(bHist!$1:$1048576,ex!$D5,_xlfn.XMATCH(FR$3,bHist!$1:$1,0)))</f>
        <v>48.654000000000003</v>
      </c>
      <c r="FS5" s="46" cm="1">
        <f t="array" aca="1" ref="FS5" ca="1">IF(ISBLANK(INDEX(bHist!$1:$1048576,ex!$D5,_xlfn.XMATCH(FS$3,bHist!$1:$1,0))),"-",INDEX(bHist!$1:$1048576,ex!$D5,_xlfn.XMATCH(FS$3,bHist!$1:$1,0)))</f>
        <v>50.335999999999999</v>
      </c>
      <c r="FT5" s="46" cm="1">
        <f t="array" aca="1" ref="FT5" ca="1">IF(ISBLANK(INDEX(bHist!$1:$1048576,ex!$D5,_xlfn.XMATCH(FT$3,bHist!$1:$1,0))),"-",INDEX(bHist!$1:$1048576,ex!$D5,_xlfn.XMATCH(FT$3,bHist!$1:$1,0)))</f>
        <v>51.929000000000002</v>
      </c>
      <c r="FU5" s="46" cm="1">
        <f t="array" aca="1" ref="FU5" ca="1">IF(ISBLANK(INDEX(bHist!$1:$1048576,ex!$D5,_xlfn.XMATCH(FU$3,bHist!$1:$1,0))),"-",INDEX(bHist!$1:$1048576,ex!$D5,_xlfn.XMATCH(FU$3,bHist!$1:$1,0)))</f>
        <v>51.415999999999997</v>
      </c>
      <c r="FV5" s="46" cm="1">
        <f t="array" aca="1" ref="FV5" ca="1">IF(ISBLANK(INDEX(bHist!$1:$1048576,ex!$D5,_xlfn.XMATCH(FV$3,bHist!$1:$1,0))),"-",INDEX(bHist!$1:$1048576,ex!$D5,_xlfn.XMATCH(FV$3,bHist!$1:$1,0)))</f>
        <v>50.98</v>
      </c>
      <c r="FW5" s="46" cm="1">
        <f t="array" aca="1" ref="FW5" ca="1">IF(ISBLANK(INDEX(bHist!$1:$1048576,ex!$D5,_xlfn.XMATCH(FW$3,bHist!$1:$1,0))),"-",INDEX(bHist!$1:$1048576,ex!$D5,_xlfn.XMATCH(FW$3,bHist!$1:$1,0)))</f>
        <v>50.023000000000003</v>
      </c>
      <c r="FX5" s="46" cm="1">
        <f t="array" aca="1" ref="FX5" ca="1">IF(ISBLANK(INDEX(bHist!$1:$1048576,ex!$D5,_xlfn.XMATCH(FX$3,bHist!$1:$1,0))),"-",INDEX(bHist!$1:$1048576,ex!$D5,_xlfn.XMATCH(FX$3,bHist!$1:$1,0)))</f>
        <v>50.414999999999999</v>
      </c>
      <c r="FY5" s="46" cm="1">
        <f t="array" aca="1" ref="FY5" ca="1">IF(ISBLANK(INDEX(bHist!$1:$1048576,ex!$D5,_xlfn.XMATCH(FY$3,bHist!$1:$1,0))),"-",INDEX(bHist!$1:$1048576,ex!$D5,_xlfn.XMATCH(FY$3,bHist!$1:$1,0)))</f>
        <v>51.210999999999999</v>
      </c>
      <c r="FZ5" s="46" cm="1">
        <f t="array" aca="1" ref="FZ5" ca="1">IF(ISBLANK(INDEX(bHist!$1:$1048576,ex!$D5,_xlfn.XMATCH(FZ$3,bHist!$1:$1,0))),"-",INDEX(bHist!$1:$1048576,ex!$D5,_xlfn.XMATCH(FZ$3,bHist!$1:$1,0)))</f>
        <v>51.011000000000003</v>
      </c>
      <c r="GA5" s="46" cm="1">
        <f t="array" aca="1" ref="GA5" ca="1">IF(ISBLANK(INDEX(bHist!$1:$1048576,ex!$D5,_xlfn.XMATCH(GA$3,bHist!$1:$1,0))),"-",INDEX(bHist!$1:$1048576,ex!$D5,_xlfn.XMATCH(GA$3,bHist!$1:$1,0)))</f>
        <v>50.514000000000003</v>
      </c>
      <c r="GB5" s="46" cm="1">
        <f t="array" aca="1" ref="GB5" ca="1">IF(ISBLANK(INDEX(bHist!$1:$1048576,ex!$D5,_xlfn.XMATCH(GB$3,bHist!$1:$1,0))),"-",INDEX(bHist!$1:$1048576,ex!$D5,_xlfn.XMATCH(GB$3,bHist!$1:$1,0)))</f>
        <v>50.761000000000003</v>
      </c>
      <c r="GC5" s="46" cm="1">
        <f t="array" aca="1" ref="GC5" ca="1">IF(ISBLANK(INDEX(bHist!$1:$1048576,ex!$D5,_xlfn.XMATCH(GC$3,bHist!$1:$1,0))),"-",INDEX(bHist!$1:$1048576,ex!$D5,_xlfn.XMATCH(GC$3,bHist!$1:$1,0)))</f>
        <v>53.03</v>
      </c>
      <c r="GD5" s="46" cm="1">
        <f t="array" aca="1" ref="GD5" ca="1">IF(ISBLANK(INDEX(bHist!$1:$1048576,ex!$D5,_xlfn.XMATCH(GD$3,bHist!$1:$1,0))),"-",INDEX(bHist!$1:$1048576,ex!$D5,_xlfn.XMATCH(GD$3,bHist!$1:$1,0)))</f>
        <v>53.615000000000002</v>
      </c>
      <c r="GE5" s="46" cm="1">
        <f t="array" aca="1" ref="GE5" ca="1">IF(ISBLANK(INDEX(bHist!$1:$1048576,ex!$D5,_xlfn.XMATCH(GE$3,bHist!$1:$1,0))),"-",INDEX(bHist!$1:$1048576,ex!$D5,_xlfn.XMATCH(GE$3,bHist!$1:$1,0)))</f>
        <v>52.5</v>
      </c>
      <c r="GF5" s="46" cm="1">
        <f t="array" aca="1" ref="GF5" ca="1">IF(ISBLANK(INDEX(bHist!$1:$1048576,ex!$D5,_xlfn.XMATCH(GF$3,bHist!$1:$1,0))),"-",INDEX(bHist!$1:$1048576,ex!$D5,_xlfn.XMATCH(GF$3,bHist!$1:$1,0)))</f>
        <v>52.932000000000002</v>
      </c>
      <c r="GG5" s="46" cm="1">
        <f t="array" aca="1" ref="GG5" ca="1">IF(ISBLANK(INDEX(bHist!$1:$1048576,ex!$D5,_xlfn.XMATCH(GG$3,bHist!$1:$1,0))),"-",INDEX(bHist!$1:$1048576,ex!$D5,_xlfn.XMATCH(GG$3,bHist!$1:$1,0)))</f>
        <v>55.341999999999999</v>
      </c>
      <c r="GH5" s="46" cm="1">
        <f t="array" aca="1" ref="GH5" ca="1">IF(ISBLANK(INDEX(bHist!$1:$1048576,ex!$D5,_xlfn.XMATCH(GH$3,bHist!$1:$1,0))),"-",INDEX(bHist!$1:$1048576,ex!$D5,_xlfn.XMATCH(GH$3,bHist!$1:$1,0)))</f>
        <v>54.017000000000003</v>
      </c>
      <c r="GI5" s="46" cm="1">
        <f t="array" aca="1" ref="GI5" ca="1">IF(ISBLANK(INDEX(bHist!$1:$1048576,ex!$D5,_xlfn.XMATCH(GI$3,bHist!$1:$1,0))),"-",INDEX(bHist!$1:$1048576,ex!$D5,_xlfn.XMATCH(GI$3,bHist!$1:$1,0)))</f>
        <v>56.387999999999998</v>
      </c>
      <c r="GJ5" s="46" cm="1">
        <f t="array" aca="1" ref="GJ5" ca="1">IF(ISBLANK(INDEX(bHist!$1:$1048576,ex!$D5,_xlfn.XMATCH(GJ$3,bHist!$1:$1,0))),"-",INDEX(bHist!$1:$1048576,ex!$D5,_xlfn.XMATCH(GJ$3,bHist!$1:$1,0)))</f>
        <v>57.707999999999998</v>
      </c>
      <c r="GK5" s="46" cm="1">
        <f t="array" aca="1" ref="GK5" ca="1">IF(ISBLANK(INDEX(bHist!$1:$1048576,ex!$D5,_xlfn.XMATCH(GK$3,bHist!$1:$1,0))),"-",INDEX(bHist!$1:$1048576,ex!$D5,_xlfn.XMATCH(GK$3,bHist!$1:$1,0)))</f>
        <v>59.287999999999997</v>
      </c>
      <c r="GL5" s="46" cm="1">
        <f t="array" aca="1" ref="GL5" ca="1">IF(ISBLANK(INDEX(bHist!$1:$1048576,ex!$D5,_xlfn.XMATCH(GL$3,bHist!$1:$1,0))),"-",INDEX(bHist!$1:$1048576,ex!$D5,_xlfn.XMATCH(GL$3,bHist!$1:$1,0)))</f>
        <v>58.064999999999998</v>
      </c>
      <c r="GM5" s="46" cm="1">
        <f t="array" aca="1" ref="GM5" ca="1">IF(ISBLANK(INDEX(bHist!$1:$1048576,ex!$D5,_xlfn.XMATCH(GM$3,bHist!$1:$1,0))),"-",INDEX(bHist!$1:$1048576,ex!$D5,_xlfn.XMATCH(GM$3,bHist!$1:$1,0)))</f>
        <v>57.670999999999999</v>
      </c>
      <c r="GN5" s="46" cm="1">
        <f t="array" aca="1" ref="GN5" ca="1">IF(ISBLANK(INDEX(bHist!$1:$1048576,ex!$D5,_xlfn.XMATCH(GN$3,bHist!$1:$1,0))),"-",INDEX(bHist!$1:$1048576,ex!$D5,_xlfn.XMATCH(GN$3,bHist!$1:$1,0)))</f>
        <v>59.301000000000002</v>
      </c>
      <c r="GO5" s="46" cm="1">
        <f t="array" aca="1" ref="GO5" ca="1">IF(ISBLANK(INDEX(bHist!$1:$1048576,ex!$D5,_xlfn.XMATCH(GO$3,bHist!$1:$1,0))),"-",INDEX(bHist!$1:$1048576,ex!$D5,_xlfn.XMATCH(GO$3,bHist!$1:$1,0)))</f>
        <v>57.485999999999997</v>
      </c>
      <c r="GP5" s="46" cm="1">
        <f t="array" aca="1" ref="GP5" ca="1">IF(ISBLANK(INDEX(bHist!$1:$1048576,ex!$D5,_xlfn.XMATCH(GP$3,bHist!$1:$1,0))),"-",INDEX(bHist!$1:$1048576,ex!$D5,_xlfn.XMATCH(GP$3,bHist!$1:$1,0)))</f>
        <v>55.003999999999998</v>
      </c>
      <c r="GQ5" s="46" cm="1">
        <f t="array" aca="1" ref="GQ5" ca="1">IF(ISBLANK(INDEX(bHist!$1:$1048576,ex!$D5,_xlfn.XMATCH(GQ$3,bHist!$1:$1,0))),"-",INDEX(bHist!$1:$1048576,ex!$D5,_xlfn.XMATCH(GQ$3,bHist!$1:$1,0)))</f>
        <v>55.131999999999998</v>
      </c>
      <c r="GR5" s="46" cm="1">
        <f t="array" aca="1" ref="GR5" ca="1">IF(ISBLANK(INDEX(bHist!$1:$1048576,ex!$D5,_xlfn.XMATCH(GR$3,bHist!$1:$1,0))),"-",INDEX(bHist!$1:$1048576,ex!$D5,_xlfn.XMATCH(GR$3,bHist!$1:$1,0)))</f>
        <v>56.411000000000001</v>
      </c>
      <c r="GS5" s="46" cm="1">
        <f t="array" aca="1" ref="GS5" ca="1">IF(ISBLANK(INDEX(bHist!$1:$1048576,ex!$D5,_xlfn.XMATCH(GS$3,bHist!$1:$1,0))),"-",INDEX(bHist!$1:$1048576,ex!$D5,_xlfn.XMATCH(GS$3,bHist!$1:$1,0)))</f>
        <v>56.088000000000001</v>
      </c>
      <c r="GT5" s="46" cm="1">
        <f t="array" aca="1" ref="GT5" ca="1">IF(ISBLANK(INDEX(bHist!$1:$1048576,ex!$D5,_xlfn.XMATCH(GT$3,bHist!$1:$1,0))),"-",INDEX(bHist!$1:$1048576,ex!$D5,_xlfn.XMATCH(GT$3,bHist!$1:$1,0)))</f>
        <v>55.744</v>
      </c>
      <c r="GU5" s="46" cm="1">
        <f t="array" aca="1" ref="GU5" ca="1">IF(ISBLANK(INDEX(bHist!$1:$1048576,ex!$D5,_xlfn.XMATCH(GU$3,bHist!$1:$1,0))),"-",INDEX(bHist!$1:$1048576,ex!$D5,_xlfn.XMATCH(GU$3,bHist!$1:$1,0)))</f>
        <v>55.191000000000003</v>
      </c>
      <c r="GV5" s="46" cm="1">
        <f t="array" aca="1" ref="GV5" ca="1">IF(ISBLANK(INDEX(bHist!$1:$1048576,ex!$D5,_xlfn.XMATCH(GV$3,bHist!$1:$1,0))),"-",INDEX(bHist!$1:$1048576,ex!$D5,_xlfn.XMATCH(GV$3,bHist!$1:$1,0)))</f>
        <v>55.264000000000003</v>
      </c>
      <c r="GW5" s="46" cm="1">
        <f t="array" aca="1" ref="GW5" ca="1">IF(ISBLANK(INDEX(bHist!$1:$1048576,ex!$D5,_xlfn.XMATCH(GW$3,bHist!$1:$1,0))),"-",INDEX(bHist!$1:$1048576,ex!$D5,_xlfn.XMATCH(GW$3,bHist!$1:$1,0)))</f>
        <v>54.636000000000003</v>
      </c>
      <c r="GX5" s="46" cm="1">
        <f t="array" aca="1" ref="GX5" ca="1">IF(ISBLANK(INDEX(bHist!$1:$1048576,ex!$D5,_xlfn.XMATCH(GX$3,bHist!$1:$1,0))),"-",INDEX(bHist!$1:$1048576,ex!$D5,_xlfn.XMATCH(GX$3,bHist!$1:$1,0)))</f>
        <v>47.408000000000001</v>
      </c>
      <c r="GY5" s="46" cm="1">
        <f t="array" aca="1" ref="GY5" ca="1">IF(ISBLANK(INDEX(bHist!$1:$1048576,ex!$D5,_xlfn.XMATCH(GY$3,bHist!$1:$1,0))),"-",INDEX(bHist!$1:$1048576,ex!$D5,_xlfn.XMATCH(GY$3,bHist!$1:$1,0)))</f>
        <v>47.792000000000002</v>
      </c>
      <c r="GZ5" s="46" cm="1">
        <f t="array" aca="1" ref="GZ5" ca="1">IF(ISBLANK(INDEX(bHist!$1:$1048576,ex!$D5,_xlfn.XMATCH(GZ$3,bHist!$1:$1,0))),"-",INDEX(bHist!$1:$1048576,ex!$D5,_xlfn.XMATCH(GZ$3,bHist!$1:$1,0)))</f>
        <v>48.094000000000001</v>
      </c>
      <c r="HA5" s="46" cm="1">
        <f t="array" aca="1" ref="HA5" ca="1">IF(ISBLANK(INDEX(bHist!$1:$1048576,ex!$D5,_xlfn.XMATCH(HA$3,bHist!$1:$1,0))),"-",INDEX(bHist!$1:$1048576,ex!$D5,_xlfn.XMATCH(HA$3,bHist!$1:$1,0)))</f>
        <v>46.63</v>
      </c>
      <c r="HB5" s="46" cm="1">
        <f t="array" aca="1" ref="HB5" ca="1">IF(ISBLANK(INDEX(bHist!$1:$1048576,ex!$D5,_xlfn.XMATCH(HB$3,bHist!$1:$1,0))),"-",INDEX(bHist!$1:$1048576,ex!$D5,_xlfn.XMATCH(HB$3,bHist!$1:$1,0)))</f>
        <v>45.134</v>
      </c>
      <c r="HC5" s="46" cm="1">
        <f t="array" aca="1" ref="HC5" ca="1">IF(ISBLANK(INDEX(bHist!$1:$1048576,ex!$D5,_xlfn.XMATCH(HC$3,bHist!$1:$1,0))),"-",INDEX(bHist!$1:$1048576,ex!$D5,_xlfn.XMATCH(HC$3,bHist!$1:$1,0)))</f>
        <v>44.905000000000001</v>
      </c>
      <c r="HD5" s="46" cm="1">
        <f t="array" aca="1" ref="HD5" ca="1">IF(ISBLANK(INDEX(bHist!$1:$1048576,ex!$D5,_xlfn.XMATCH(HD$3,bHist!$1:$1,0))),"-",INDEX(bHist!$1:$1048576,ex!$D5,_xlfn.XMATCH(HD$3,bHist!$1:$1,0)))</f>
        <v>49.104999999999997</v>
      </c>
      <c r="HE5" s="46" cm="1">
        <f t="array" aca="1" ref="HE5" ca="1">IF(ISBLANK(INDEX(bHist!$1:$1048576,ex!$D5,_xlfn.XMATCH(HE$3,bHist!$1:$1,0))),"-",INDEX(bHist!$1:$1048576,ex!$D5,_xlfn.XMATCH(HE$3,bHist!$1:$1,0)))</f>
        <v>48.959000000000003</v>
      </c>
      <c r="HF5" s="46" cm="1">
        <f t="array" aca="1" ref="HF5" ca="1">IF(ISBLANK(INDEX(bHist!$1:$1048576,ex!$D5,_xlfn.XMATCH(HF$3,bHist!$1:$1,0))),"-",INDEX(bHist!$1:$1048576,ex!$D5,_xlfn.XMATCH(HF$3,bHist!$1:$1,0)))</f>
        <v>47.802</v>
      </c>
      <c r="HG5" s="46" cm="1">
        <f t="array" aca="1" ref="HG5" ca="1">IF(ISBLANK(INDEX(bHist!$1:$1048576,ex!$D5,_xlfn.XMATCH(HG$3,bHist!$1:$1,0))),"-",INDEX(bHist!$1:$1048576,ex!$D5,_xlfn.XMATCH(HG$3,bHist!$1:$1,0)))</f>
        <v>47.247999999999998</v>
      </c>
      <c r="HH5" s="46" cm="1">
        <f t="array" aca="1" ref="HH5" ca="1">IF(ISBLANK(INDEX(bHist!$1:$1048576,ex!$D5,_xlfn.XMATCH(HH$3,bHist!$1:$1,0))),"-",INDEX(bHist!$1:$1048576,ex!$D5,_xlfn.XMATCH(HH$3,bHist!$1:$1,0)))</f>
        <v>47.99</v>
      </c>
      <c r="HI5" s="46" cm="1">
        <f t="array" aca="1" ref="HI5" ca="1">IF(ISBLANK(INDEX(bHist!$1:$1048576,ex!$D5,_xlfn.XMATCH(HI$3,bHist!$1:$1,0))),"-",INDEX(bHist!$1:$1048576,ex!$D5,_xlfn.XMATCH(HI$3,bHist!$1:$1,0)))</f>
        <v>48.69</v>
      </c>
      <c r="HJ5" s="46" cm="1">
        <f t="array" aca="1" ref="HJ5" ca="1">IF(ISBLANK(INDEX(bHist!$1:$1048576,ex!$D5,_xlfn.XMATCH(HJ$3,bHist!$1:$1,0))),"-",INDEX(bHist!$1:$1048576,ex!$D5,_xlfn.XMATCH(HJ$3,bHist!$1:$1,0)))</f>
        <v>50.215000000000003</v>
      </c>
      <c r="HK5" s="46" cm="1">
        <f t="array" aca="1" ref="HK5" ca="1">IF(ISBLANK(INDEX(bHist!$1:$1048576,ex!$D5,_xlfn.XMATCH(HK$3,bHist!$1:$1,0))),"-",INDEX(bHist!$1:$1048576,ex!$D5,_xlfn.XMATCH(HK$3,bHist!$1:$1,0)))</f>
        <v>49.503</v>
      </c>
      <c r="HL5" s="46" cm="1">
        <f t="array" aca="1" ref="HL5" ca="1">IF(ISBLANK(INDEX(bHist!$1:$1048576,ex!$D5,_xlfn.XMATCH(HL$3,bHist!$1:$1,0))),"-",INDEX(bHist!$1:$1048576,ex!$D5,_xlfn.XMATCH(HL$3,bHist!$1:$1,0)))</f>
        <v>48.558</v>
      </c>
      <c r="HM5" s="46" cm="1">
        <f t="array" aca="1" ref="HM5" ca="1">IF(ISBLANK(INDEX(bHist!$1:$1048576,ex!$D5,_xlfn.XMATCH(HM$3,bHist!$1:$1,0))),"-",INDEX(bHist!$1:$1048576,ex!$D5,_xlfn.XMATCH(HM$3,bHist!$1:$1,0)))</f>
        <v>47.481999999999999</v>
      </c>
      <c r="HN5" s="46" cm="1">
        <f t="array" aca="1" ref="HN5" ca="1">IF(ISBLANK(INDEX(bHist!$1:$1048576,ex!$D5,_xlfn.XMATCH(HN$3,bHist!$1:$1,0))),"-",INDEX(bHist!$1:$1048576,ex!$D5,_xlfn.XMATCH(HN$3,bHist!$1:$1,0)))</f>
        <v>49.43</v>
      </c>
      <c r="HO5" s="46" cm="1">
        <f t="array" aca="1" ref="HO5" ca="1">IF(ISBLANK(INDEX(bHist!$1:$1048576,ex!$D5,_xlfn.XMATCH(HO$3,bHist!$1:$1,0))),"-",INDEX(bHist!$1:$1048576,ex!$D5,_xlfn.XMATCH(HO$3,bHist!$1:$1,0)))</f>
        <v>50.256</v>
      </c>
      <c r="HP5" s="46" cm="1">
        <f t="array" aca="1" ref="HP5" ca="1">IF(ISBLANK(INDEX(bHist!$1:$1048576,ex!$D5,_xlfn.XMATCH(HP$3,bHist!$1:$1,0))),"-",INDEX(bHist!$1:$1048576,ex!$D5,_xlfn.XMATCH(HP$3,bHist!$1:$1,0)))</f>
        <v>52.579000000000001</v>
      </c>
      <c r="HQ5" s="46" cm="1">
        <f t="array" aca="1" ref="HQ5" ca="1">IF(ISBLANK(INDEX(bHist!$1:$1048576,ex!$D5,_xlfn.XMATCH(HQ$3,bHist!$1:$1,0))),"-",INDEX(bHist!$1:$1048576,ex!$D5,_xlfn.XMATCH(HQ$3,bHist!$1:$1,0)))</f>
        <v>50.115000000000002</v>
      </c>
      <c r="HR5" s="46" cm="1">
        <f t="array" aca="1" ref="HR5" ca="1">IF(ISBLANK(INDEX(bHist!$1:$1048576,ex!$D5,_xlfn.XMATCH(HR$3,bHist!$1:$1,0))),"-",INDEX(bHist!$1:$1048576,ex!$D5,_xlfn.XMATCH(HR$3,bHist!$1:$1,0)))</f>
        <v>49.878</v>
      </c>
      <c r="HS5" s="46" cm="1">
        <f t="array" aca="1" ref="HS5" ca="1">IF(ISBLANK(INDEX(bHist!$1:$1048576,ex!$D5,_xlfn.XMATCH(HS$3,bHist!$1:$1,0))),"-",INDEX(bHist!$1:$1048576,ex!$D5,_xlfn.XMATCH(HS$3,bHist!$1:$1,0)))</f>
        <v>52.146000000000001</v>
      </c>
      <c r="HT5" s="46" cm="1">
        <f t="array" aca="1" ref="HT5" ca="1">IF(ISBLANK(INDEX(bHist!$1:$1048576,ex!$D5,_xlfn.XMATCH(HT$3,bHist!$1:$1,0))),"-",INDEX(bHist!$1:$1048576,ex!$D5,_xlfn.XMATCH(HT$3,bHist!$1:$1,0)))</f>
        <v>50.603999999999999</v>
      </c>
      <c r="HU5" s="46" cm="1">
        <f t="array" aca="1" ref="HU5" ca="1">IF(ISBLANK(INDEX(bHist!$1:$1048576,ex!$D5,_xlfn.XMATCH(HU$3,bHist!$1:$1,0))),"-",INDEX(bHist!$1:$1048576,ex!$D5,_xlfn.XMATCH(HU$3,bHist!$1:$1,0)))</f>
        <v>52.850999999999999</v>
      </c>
      <c r="HV5" s="46" cm="1">
        <f t="array" aca="1" ref="HV5" ca="1">IF(ISBLANK(INDEX(bHist!$1:$1048576,ex!$D5,_xlfn.XMATCH(HV$3,bHist!$1:$1,0))),"-",INDEX(bHist!$1:$1048576,ex!$D5,_xlfn.XMATCH(HV$3,bHist!$1:$1,0)))</f>
        <v>55.975000000000001</v>
      </c>
      <c r="HW5" s="46" cm="1">
        <f t="array" aca="1" ref="HW5" ca="1">IF(ISBLANK(INDEX(bHist!$1:$1048576,ex!$D5,_xlfn.XMATCH(HW$3,bHist!$1:$1,0))),"-",INDEX(bHist!$1:$1048576,ex!$D5,_xlfn.XMATCH(HW$3,bHist!$1:$1,0)))</f>
        <v>58.192</v>
      </c>
      <c r="HX5" s="46" cm="1">
        <f t="array" aca="1" ref="HX5" ca="1">IF(ISBLANK(INDEX(bHist!$1:$1048576,ex!$D5,_xlfn.XMATCH(HX$3,bHist!$1:$1,0))),"-",INDEX(bHist!$1:$1048576,ex!$D5,_xlfn.XMATCH(HX$3,bHist!$1:$1,0)))</f>
        <v>53.843000000000004</v>
      </c>
      <c r="HY5" s="46" cm="1">
        <f t="array" aca="1" ref="HY5" ca="1">IF(ISBLANK(INDEX(bHist!$1:$1048576,ex!$D5,_xlfn.XMATCH(HY$3,bHist!$1:$1,0))),"-",INDEX(bHist!$1:$1048576,ex!$D5,_xlfn.XMATCH(HY$3,bHist!$1:$1,0)))</f>
        <v>58.185000000000002</v>
      </c>
      <c r="HZ5" s="46" cm="1">
        <f t="array" aca="1" ref="HZ5" ca="1">IF(ISBLANK(INDEX(bHist!$1:$1048576,ex!$D5,_xlfn.XMATCH(HZ$3,bHist!$1:$1,0))),"-",INDEX(bHist!$1:$1048576,ex!$D5,_xlfn.XMATCH(HZ$3,bHist!$1:$1,0)))</f>
        <v>57.151000000000003</v>
      </c>
      <c r="IA5" s="46" cm="1">
        <f t="array" aca="1" ref="IA5" ca="1">IF(ISBLANK(INDEX(bHist!$1:$1048576,ex!$D5,_xlfn.XMATCH(IA$3,bHist!$1:$1,0))),"-",INDEX(bHist!$1:$1048576,ex!$D5,_xlfn.XMATCH(IA$3,bHist!$1:$1,0)))</f>
        <v>54.881999999999998</v>
      </c>
      <c r="IB5" s="46" cm="1">
        <f t="array" aca="1" ref="IB5" ca="1">IF(ISBLANK(INDEX(bHist!$1:$1048576,ex!$D5,_xlfn.XMATCH(IB$3,bHist!$1:$1,0))),"-",INDEX(bHist!$1:$1048576,ex!$D5,_xlfn.XMATCH(IB$3,bHist!$1:$1,0)))</f>
        <v>57.773000000000003</v>
      </c>
      <c r="IC5" s="46" cm="1">
        <f t="array" aca="1" ref="IC5" ca="1">IF(ISBLANK(INDEX(bHist!$1:$1048576,ex!$D5,_xlfn.XMATCH(IC$3,bHist!$1:$1,0))),"-",INDEX(bHist!$1:$1048576,ex!$D5,_xlfn.XMATCH(IC$3,bHist!$1:$1,0)))</f>
        <v>56.564999999999998</v>
      </c>
      <c r="ID5" s="46" cm="1">
        <f t="array" aca="1" ref="ID5" ca="1">IF(ISBLANK(INDEX(bHist!$1:$1048576,ex!$D5,_xlfn.XMATCH(ID$3,bHist!$1:$1,0))),"-",INDEX(bHist!$1:$1048576,ex!$D5,_xlfn.XMATCH(ID$3,bHist!$1:$1,0)))</f>
        <v>57.886000000000003</v>
      </c>
      <c r="IE5" s="46" cm="1">
        <f t="array" aca="1" ref="IE5" ca="1">IF(ISBLANK(INDEX(bHist!$1:$1048576,ex!$D5,_xlfn.XMATCH(IE$3,bHist!$1:$1,0))),"-",INDEX(bHist!$1:$1048576,ex!$D5,_xlfn.XMATCH(IE$3,bHist!$1:$1,0)))</f>
        <v>53.575000000000003</v>
      </c>
      <c r="IF5" s="46" cm="1">
        <f t="array" aca="1" ref="IF5" ca="1">IF(ISBLANK(INDEX(bHist!$1:$1048576,ex!$D5,_xlfn.XMATCH(IF$3,bHist!$1:$1,0))),"-",INDEX(bHist!$1:$1048576,ex!$D5,_xlfn.XMATCH(IF$3,bHist!$1:$1,0)))</f>
        <v>50.597999999999999</v>
      </c>
      <c r="IG5" s="46" cm="1">
        <f t="array" aca="1" ref="IG5" ca="1">IF(ISBLANK(INDEX(bHist!$1:$1048576,ex!$D5,_xlfn.XMATCH(IG$3,bHist!$1:$1,0))),"-",INDEX(bHist!$1:$1048576,ex!$D5,_xlfn.XMATCH(IG$3,bHist!$1:$1,0)))</f>
        <v>49.945999999999998</v>
      </c>
      <c r="IH5" s="46" cm="1">
        <f t="array" aca="1" ref="IH5" ca="1">IF(ISBLANK(INDEX(bHist!$1:$1048576,ex!$D5,_xlfn.XMATCH(IH$3,bHist!$1:$1,0))),"-",INDEX(bHist!$1:$1048576,ex!$D5,_xlfn.XMATCH(IH$3,bHist!$1:$1,0)))</f>
        <v>51.061999999999998</v>
      </c>
      <c r="II5" s="46" cm="1">
        <f t="array" aca="1" ref="II5" ca="1">IF(ISBLANK(INDEX(bHist!$1:$1048576,ex!$D5,_xlfn.XMATCH(II$3,bHist!$1:$1,0))),"-",INDEX(bHist!$1:$1048576,ex!$D5,_xlfn.XMATCH(II$3,bHist!$1:$1,0)))</f>
        <v>49.119</v>
      </c>
      <c r="IJ5" s="46" cm="1">
        <f t="array" aca="1" ref="IJ5" ca="1">IF(ISBLANK(INDEX(bHist!$1:$1048576,ex!$D5,_xlfn.XMATCH(IJ$3,bHist!$1:$1,0))),"-",INDEX(bHist!$1:$1048576,ex!$D5,_xlfn.XMATCH(IJ$3,bHist!$1:$1,0)))</f>
        <v>47.264000000000003</v>
      </c>
      <c r="IK5" s="46" cm="1">
        <f t="array" aca="1" ref="IK5" ca="1">IF(ISBLANK(INDEX(bHist!$1:$1048576,ex!$D5,_xlfn.XMATCH(IK$3,bHist!$1:$1,0))),"-",INDEX(bHist!$1:$1048576,ex!$D5,_xlfn.XMATCH(IK$3,bHist!$1:$1,0)))</f>
        <v>46.218000000000004</v>
      </c>
      <c r="IL5" s="46" cm="1">
        <f t="array" aca="1" ref="IL5" ca="1">IF(ISBLANK(INDEX(bHist!$1:$1048576,ex!$D5,_xlfn.XMATCH(IL$3,bHist!$1:$1,0))),"-",INDEX(bHist!$1:$1048576,ex!$D5,_xlfn.XMATCH(IL$3,bHist!$1:$1,0)))</f>
        <v>45.628</v>
      </c>
      <c r="IM5" s="46" cm="1">
        <f t="array" aca="1" ref="IM5" ca="1">IF(ISBLANK(INDEX(bHist!$1:$1048576,ex!$D5,_xlfn.XMATCH(IM$3,bHist!$1:$1,0))),"-",INDEX(bHist!$1:$1048576,ex!$D5,_xlfn.XMATCH(IM$3,bHist!$1:$1,0)))</f>
        <v>47.642000000000003</v>
      </c>
      <c r="IN5" s="46" cm="1">
        <f t="array" aca="1" ref="IN5" ca="1">IF(ISBLANK(INDEX(bHist!$1:$1048576,ex!$D5,_xlfn.XMATCH(IN$3,bHist!$1:$1,0))),"-",INDEX(bHist!$1:$1048576,ex!$D5,_xlfn.XMATCH(IN$3,bHist!$1:$1,0)))</f>
        <v>48.216000000000001</v>
      </c>
      <c r="IO5" s="46" cm="1">
        <f t="array" aca="1" ref="IO5" ca="1">IF(ISBLANK(INDEX(bHist!$1:$1048576,ex!$D5,_xlfn.XMATCH(IO$3,bHist!$1:$1,0))),"-",INDEX(bHist!$1:$1048576,ex!$D5,_xlfn.XMATCH(IO$3,bHist!$1:$1,0)))</f>
        <v>49.374000000000002</v>
      </c>
      <c r="IP5" s="46" cm="1">
        <f t="array" aca="1" ref="IP5" ca="1">IF(ISBLANK(INDEX(bHist!$1:$1048576,ex!$D5,_xlfn.XMATCH(IP$3,bHist!$1:$1,0))),"-",INDEX(bHist!$1:$1048576,ex!$D5,_xlfn.XMATCH(IP$3,bHist!$1:$1,0)))</f>
        <v>49.866</v>
      </c>
      <c r="IQ5" s="46" cm="1">
        <f t="array" aca="1" ref="IQ5" ca="1">IF(ISBLANK(INDEX(bHist!$1:$1048576,ex!$D5,_xlfn.XMATCH(IQ$3,bHist!$1:$1,0))),"-",INDEX(bHist!$1:$1048576,ex!$D5,_xlfn.XMATCH(IQ$3,bHist!$1:$1,0)))</f>
        <v>50.171999999999997</v>
      </c>
      <c r="IR5" s="46" cm="1">
        <f t="array" aca="1" ref="IR5" ca="1">IF(ISBLANK(INDEX(bHist!$1:$1048576,ex!$D5,_xlfn.XMATCH(IR$3,bHist!$1:$1,0))),"-",INDEX(bHist!$1:$1048576,ex!$D5,_xlfn.XMATCH(IR$3,bHist!$1:$1,0)))</f>
        <v>49.616999999999997</v>
      </c>
      <c r="IS5" s="46" cm="1">
        <f t="array" aca="1" ref="IS5" ca="1">IF(ISBLANK(INDEX(bHist!$1:$1048576,ex!$D5,_xlfn.XMATCH(IS$3,bHist!$1:$1,0))),"-",INDEX(bHist!$1:$1048576,ex!$D5,_xlfn.XMATCH(IS$3,bHist!$1:$1,0)))</f>
        <v>48.533000000000001</v>
      </c>
      <c r="IT5" s="46" cm="1">
        <f t="array" aca="1" ref="IT5" ca="1">IF(ISBLANK(INDEX(bHist!$1:$1048576,ex!$D5,_xlfn.XMATCH(IT$3,bHist!$1:$1,0))),"-",INDEX(bHist!$1:$1048576,ex!$D5,_xlfn.XMATCH(IT$3,bHist!$1:$1,0)))</f>
        <v>49.29</v>
      </c>
      <c r="IU5" s="46" cm="1">
        <f t="array" aca="1" ref="IU5" ca="1">IF(ISBLANK(INDEX(bHist!$1:$1048576,ex!$D5,_xlfn.XMATCH(IU$3,bHist!$1:$1,0))),"-",INDEX(bHist!$1:$1048576,ex!$D5,_xlfn.XMATCH(IU$3,bHist!$1:$1,0)))</f>
        <v>49.124000000000002</v>
      </c>
      <c r="IV5" s="46" cm="1">
        <f t="array" aca="1" ref="IV5" ca="1">IF(ISBLANK(INDEX(bHist!$1:$1048576,ex!$D5,_xlfn.XMATCH(IV$3,bHist!$1:$1,0))),"-",INDEX(bHist!$1:$1048576,ex!$D5,_xlfn.XMATCH(IV$3,bHist!$1:$1,0)))</f>
        <v>49.162999999999997</v>
      </c>
      <c r="IW5" s="46" cm="1">
        <f t="array" aca="1" ref="IW5" ca="1">IF(ISBLANK(INDEX(bHist!$1:$1048576,ex!$D5,_xlfn.XMATCH(IW$3,bHist!$1:$1,0))),"-",INDEX(bHist!$1:$1048576,ex!$D5,_xlfn.XMATCH(IW$3,bHist!$1:$1,0)))</f>
        <v>50.548999999999999</v>
      </c>
      <c r="IX5" s="46" cm="1">
        <f t="array" aca="1" ref="IX5" ca="1">IF(ISBLANK(INDEX(bHist!$1:$1048576,ex!$D5,_xlfn.XMATCH(IX$3,bHist!$1:$1,0))),"-",INDEX(bHist!$1:$1048576,ex!$D5,_xlfn.XMATCH(IX$3,bHist!$1:$1,0)))</f>
        <v>51.198</v>
      </c>
      <c r="IY5" s="46" cm="1">
        <f t="array" aca="1" ref="IY5" ca="1">IF(ISBLANK(INDEX(bHist!$1:$1048576,ex!$D5,_xlfn.XMATCH(IY$3,bHist!$1:$1,0))),"-",INDEX(bHist!$1:$1048576,ex!$D5,_xlfn.XMATCH(IY$3,bHist!$1:$1,0)))</f>
        <v>50.353000000000002</v>
      </c>
      <c r="IZ5" s="46" cm="1">
        <f t="array" aca="1" ref="IZ5" ca="1">IF(ISBLANK(INDEX(bHist!$1:$1048576,ex!$D5,_xlfn.XMATCH(IZ$3,bHist!$1:$1,0))),"-",INDEX(bHist!$1:$1048576,ex!$D5,_xlfn.XMATCH(IZ$3,bHist!$1:$1,0)))</f>
        <v>48.784999999999997</v>
      </c>
      <c r="JA5" s="46" cm="1">
        <f t="array" aca="1" ref="JA5" ca="1">IF(ISBLANK(INDEX(bHist!$1:$1048576,ex!$D5,_xlfn.XMATCH(JA$3,bHist!$1:$1,0))),"-",INDEX(bHist!$1:$1048576,ex!$D5,_xlfn.XMATCH(JA$3,bHist!$1:$1,0)))</f>
        <v>48.929000000000002</v>
      </c>
      <c r="JB5" s="46" cm="1">
        <f t="array" aca="1" ref="JB5" ca="1">IF(ISBLANK(INDEX(bHist!$1:$1048576,ex!$D5,_xlfn.XMATCH(JB$3,bHist!$1:$1,0))),"-",INDEX(bHist!$1:$1048576,ex!$D5,_xlfn.XMATCH(JB$3,bHist!$1:$1,0)))</f>
        <v>49.918999999999997</v>
      </c>
      <c r="JC5" s="46" cm="1">
        <f t="array" aca="1" ref="JC5" ca="1">IF(ISBLANK(INDEX(bHist!$1:$1048576,ex!$D5,_xlfn.XMATCH(JC$3,bHist!$1:$1,0))),"-",INDEX(bHist!$1:$1048576,ex!$D5,_xlfn.XMATCH(JC$3,bHist!$1:$1,0)))</f>
        <v>51.088999999999999</v>
      </c>
      <c r="JD5" s="46" cm="1">
        <f t="array" aca="1" ref="JD5" ca="1">IF(ISBLANK(INDEX(bHist!$1:$1048576,ex!$D5,_xlfn.XMATCH(JD$3,bHist!$1:$1,0))),"-",INDEX(bHist!$1:$1048576,ex!$D5,_xlfn.XMATCH(JD$3,bHist!$1:$1,0)))</f>
        <v>52.537999999999997</v>
      </c>
      <c r="JE5" s="46" cm="1">
        <f t="array" aca="1" ref="JE5" ca="1">IF(ISBLANK(INDEX(bHist!$1:$1048576,ex!$D5,_xlfn.XMATCH(JE$3,bHist!$1:$1,0))),"-",INDEX(bHist!$1:$1048576,ex!$D5,_xlfn.XMATCH(JE$3,bHist!$1:$1,0)))</f>
        <v>53.643999999999998</v>
      </c>
      <c r="JF5" s="46" cm="1">
        <f t="array" aca="1" ref="JF5" ca="1">IF(ISBLANK(INDEX(bHist!$1:$1048576,ex!$D5,_xlfn.XMATCH(JF$3,bHist!$1:$1,0))),"-",INDEX(bHist!$1:$1048576,ex!$D5,_xlfn.XMATCH(JF$3,bHist!$1:$1,0)))</f>
        <v>54.997999999999998</v>
      </c>
      <c r="JG5" s="46" cm="1">
        <f t="array" aca="1" ref="JG5" ca="1">IF(ISBLANK(INDEX(bHist!$1:$1048576,ex!$D5,_xlfn.XMATCH(JG$3,bHist!$1:$1,0))),"-",INDEX(bHist!$1:$1048576,ex!$D5,_xlfn.XMATCH(JG$3,bHist!$1:$1,0)))</f>
        <v>55.308</v>
      </c>
      <c r="JH5" s="46" cm="1">
        <f t="array" aca="1" ref="JH5" ca="1">IF(ISBLANK(INDEX(bHist!$1:$1048576,ex!$D5,_xlfn.XMATCH(JH$3,bHist!$1:$1,0))),"-",INDEX(bHist!$1:$1048576,ex!$D5,_xlfn.XMATCH(JH$3,bHist!$1:$1,0)))</f>
        <v>54.421999999999997</v>
      </c>
      <c r="JI5" s="46" cm="1">
        <f t="array" aca="1" ref="JI5" ca="1">IF(ISBLANK(INDEX(bHist!$1:$1048576,ex!$D5,_xlfn.XMATCH(JI$3,bHist!$1:$1,0))),"-",INDEX(bHist!$1:$1048576,ex!$D5,_xlfn.XMATCH(JI$3,bHist!$1:$1,0)))</f>
        <v>54.112000000000002</v>
      </c>
      <c r="JJ5" s="46" cm="1">
        <f t="array" aca="1" ref="JJ5" ca="1">IF(ISBLANK(INDEX(bHist!$1:$1048576,ex!$D5,_xlfn.XMATCH(JJ$3,bHist!$1:$1,0))),"-",INDEX(bHist!$1:$1048576,ex!$D5,_xlfn.XMATCH(JJ$3,bHist!$1:$1,0)))</f>
        <v>54.3</v>
      </c>
      <c r="JK5" s="46" cm="1">
        <f t="array" aca="1" ref="JK5" ca="1">IF(ISBLANK(INDEX(bHist!$1:$1048576,ex!$D5,_xlfn.XMATCH(JK$3,bHist!$1:$1,0))),"-",INDEX(bHist!$1:$1048576,ex!$D5,_xlfn.XMATCH(JK$3,bHist!$1:$1,0)))</f>
        <v>55.127000000000002</v>
      </c>
      <c r="JL5" s="46" cm="1">
        <f t="array" aca="1" ref="JL5" ca="1">IF(ISBLANK(INDEX(bHist!$1:$1048576,ex!$D5,_xlfn.XMATCH(JL$3,bHist!$1:$1,0))),"-",INDEX(bHist!$1:$1048576,ex!$D5,_xlfn.XMATCH(JL$3,bHist!$1:$1,0)))</f>
        <v>56.55</v>
      </c>
      <c r="JM5" s="46" cm="1">
        <f t="array" aca="1" ref="JM5" ca="1">IF(ISBLANK(INDEX(bHist!$1:$1048576,ex!$D5,_xlfn.XMATCH(JM$3,bHist!$1:$1,0))),"-",INDEX(bHist!$1:$1048576,ex!$D5,_xlfn.XMATCH(JM$3,bHist!$1:$1,0)))</f>
        <v>60.832000000000001</v>
      </c>
      <c r="JN5" s="46" cm="1">
        <f t="array" aca="1" ref="JN5" ca="1">IF(ISBLANK(INDEX(bHist!$1:$1048576,ex!$D5,_xlfn.XMATCH(JN$3,bHist!$1:$1,0))),"-",INDEX(bHist!$1:$1048576,ex!$D5,_xlfn.XMATCH(JN$3,bHist!$1:$1,0)))</f>
        <v>61.886000000000003</v>
      </c>
      <c r="JO5" s="46" cm="1">
        <f t="array" aca="1" ref="JO5" ca="1">IF(ISBLANK(INDEX(bHist!$1:$1048576,ex!$D5,_xlfn.XMATCH(JO$3,bHist!$1:$1,0))),"-",INDEX(bHist!$1:$1048576,ex!$D5,_xlfn.XMATCH(JO$3,bHist!$1:$1,0)))</f>
        <v>61.871000000000002</v>
      </c>
      <c r="JP5" s="46" cm="1">
        <f t="array" aca="1" ref="JP5" ca="1">IF(ISBLANK(INDEX(bHist!$1:$1048576,ex!$D5,_xlfn.XMATCH(JP$3,bHist!$1:$1,0))),"-",INDEX(bHist!$1:$1048576,ex!$D5,_xlfn.XMATCH(JP$3,bHist!$1:$1,0)))</f>
        <v>61.539000000000001</v>
      </c>
      <c r="JQ5" s="46" cm="1">
        <f t="array" aca="1" ref="JQ5" ca="1">IF(ISBLANK(INDEX(bHist!$1:$1048576,ex!$D5,_xlfn.XMATCH(JQ$3,bHist!$1:$1,0))),"-",INDEX(bHist!$1:$1048576,ex!$D5,_xlfn.XMATCH(JQ$3,bHist!$1:$1,0)))</f>
        <v>60.515999999999998</v>
      </c>
      <c r="JR5" s="46" cm="1">
        <f t="array" aca="1" ref="JR5" ca="1">IF(ISBLANK(INDEX(bHist!$1:$1048576,ex!$D5,_xlfn.XMATCH(JR$3,bHist!$1:$1,0))),"-",INDEX(bHist!$1:$1048576,ex!$D5,_xlfn.XMATCH(JR$3,bHist!$1:$1,0)))</f>
        <v>60.673999999999999</v>
      </c>
      <c r="JS5" s="46" cm="1">
        <f t="array" aca="1" ref="JS5" ca="1">IF(ISBLANK(INDEX(bHist!$1:$1048576,ex!$D5,_xlfn.XMATCH(JS$3,bHist!$1:$1,0))),"-",INDEX(bHist!$1:$1048576,ex!$D5,_xlfn.XMATCH(JS$3,bHist!$1:$1,0)))</f>
        <v>62.756999999999998</v>
      </c>
      <c r="JT5" s="46" cm="1">
        <f t="array" aca="1" ref="JT5" ca="1">IF(ISBLANK(INDEX(bHist!$1:$1048576,ex!$D5,_xlfn.XMATCH(JT$3,bHist!$1:$1,0))),"-",INDEX(bHist!$1:$1048576,ex!$D5,_xlfn.XMATCH(JT$3,bHist!$1:$1,0)))</f>
        <v>66.256</v>
      </c>
      <c r="JU5" s="46" cm="1">
        <f t="array" aca="1" ref="JU5" ca="1">IF(ISBLANK(INDEX(bHist!$1:$1048576,ex!$D5,_xlfn.XMATCH(JU$3,bHist!$1:$1,0))),"-",INDEX(bHist!$1:$1048576,ex!$D5,_xlfn.XMATCH(JU$3,bHist!$1:$1,0)))</f>
        <v>65.900999999999996</v>
      </c>
      <c r="JV5" s="46" cm="1">
        <f t="array" aca="1" ref="JV5" ca="1">IF(ISBLANK(INDEX(bHist!$1:$1048576,ex!$D5,_xlfn.XMATCH(JV$3,bHist!$1:$1,0))),"-",INDEX(bHist!$1:$1048576,ex!$D5,_xlfn.XMATCH(JV$3,bHist!$1:$1,0)))</f>
        <v>66.647000000000006</v>
      </c>
      <c r="JW5" s="46" cm="1">
        <f t="array" aca="1" ref="JW5" ca="1">IF(ISBLANK(INDEX(bHist!$1:$1048576,ex!$D5,_xlfn.XMATCH(JW$3,bHist!$1:$1,0))),"-",INDEX(bHist!$1:$1048576,ex!$D5,_xlfn.XMATCH(JW$3,bHist!$1:$1,0)))</f>
        <v>70.471000000000004</v>
      </c>
      <c r="JX5" s="46" cm="1">
        <f t="array" aca="1" ref="JX5" ca="1">IF(ISBLANK(INDEX(bHist!$1:$1048576,ex!$D5,_xlfn.XMATCH(JX$3,bHist!$1:$1,0))),"-",INDEX(bHist!$1:$1048576,ex!$D5,_xlfn.XMATCH(JX$3,bHist!$1:$1,0)))</f>
        <v>71.706999999999994</v>
      </c>
      <c r="JY5" s="46" cm="1">
        <f t="array" aca="1" ref="JY5" ca="1">IF(ISBLANK(INDEX(bHist!$1:$1048576,ex!$D5,_xlfn.XMATCH(JY$3,bHist!$1:$1,0))),"-",INDEX(bHist!$1:$1048576,ex!$D5,_xlfn.XMATCH(JY$3,bHist!$1:$1,0)))</f>
        <v>69.456999999999994</v>
      </c>
      <c r="JZ5" s="46" cm="1">
        <f t="array" aca="1" ref="JZ5" ca="1">IF(ISBLANK(INDEX(bHist!$1:$1048576,ex!$D5,_xlfn.XMATCH(JZ$3,bHist!$1:$1,0))),"-",INDEX(bHist!$1:$1048576,ex!$D5,_xlfn.XMATCH(JZ$3,bHist!$1:$1,0)))</f>
        <v>71.347999999999999</v>
      </c>
      <c r="KA5" s="46" cm="1">
        <f t="array" aca="1" ref="KA5" ca="1">IF(ISBLANK(INDEX(bHist!$1:$1048576,ex!$D5,_xlfn.XMATCH(KA$3,bHist!$1:$1,0))),"-",INDEX(bHist!$1:$1048576,ex!$D5,_xlfn.XMATCH(KA$3,bHist!$1:$1,0)))</f>
        <v>69.033000000000001</v>
      </c>
      <c r="KB5" s="46" cm="1">
        <f t="array" aca="1" ref="KB5" ca="1">IF(ISBLANK(INDEX(bHist!$1:$1048576,ex!$D5,_xlfn.XMATCH(KB$3,bHist!$1:$1,0))),"-",INDEX(bHist!$1:$1048576,ex!$D5,_xlfn.XMATCH(KB$3,bHist!$1:$1,0)))</f>
        <v>67.968000000000004</v>
      </c>
      <c r="KC5" s="46" cm="1">
        <f t="array" aca="1" ref="KC5" ca="1">IF(ISBLANK(INDEX(bHist!$1:$1048576,ex!$D5,_xlfn.XMATCH(KC$3,bHist!$1:$1,0))),"-",INDEX(bHist!$1:$1048576,ex!$D5,_xlfn.XMATCH(KC$3,bHist!$1:$1,0)))</f>
        <v>69.665000000000006</v>
      </c>
      <c r="KD5" s="46" cm="1">
        <f t="array" aca="1" ref="KD5" ca="1">IF(ISBLANK(INDEX(bHist!$1:$1048576,ex!$D5,_xlfn.XMATCH(KD$3,bHist!$1:$1,0))),"-",INDEX(bHist!$1:$1048576,ex!$D5,_xlfn.XMATCH(KD$3,bHist!$1:$1,0)))</f>
        <v>66.573999999999998</v>
      </c>
      <c r="KE5" s="46" cm="1">
        <f t="array" aca="1" ref="KE5" ca="1">IF(ISBLANK(INDEX(bHist!$1:$1048576,ex!$D5,_xlfn.XMATCH(KE$3,bHist!$1:$1,0))),"-",INDEX(bHist!$1:$1048576,ex!$D5,_xlfn.XMATCH(KE$3,bHist!$1:$1,0)))</f>
        <v>65.146000000000001</v>
      </c>
      <c r="KF5" s="46" cm="1">
        <f t="array" aca="1" ref="KF5" ca="1">IF(ISBLANK(INDEX(bHist!$1:$1048576,ex!$D5,_xlfn.XMATCH(KF$3,bHist!$1:$1,0))),"-",INDEX(bHist!$1:$1048576,ex!$D5,_xlfn.XMATCH(KF$3,bHist!$1:$1,0)))</f>
        <v>66.522000000000006</v>
      </c>
      <c r="KG5" s="46" cm="1">
        <f t="array" aca="1" ref="KG5" ca="1">IF(ISBLANK(INDEX(bHist!$1:$1048576,ex!$D5,_xlfn.XMATCH(KG$3,bHist!$1:$1,0))),"-",INDEX(bHist!$1:$1048576,ex!$D5,_xlfn.XMATCH(KG$3,bHist!$1:$1,0)))</f>
        <v>65.245999999999995</v>
      </c>
      <c r="KH5" s="46" cm="1">
        <f t="array" aca="1" ref="KH5" ca="1">IF(ISBLANK(INDEX(bHist!$1:$1048576,ex!$D5,_xlfn.XMATCH(KH$3,bHist!$1:$1,0))),"-",INDEX(bHist!$1:$1048576,ex!$D5,_xlfn.XMATCH(KH$3,bHist!$1:$1,0)))</f>
        <v>63.801000000000002</v>
      </c>
      <c r="KI5" s="46" cm="1">
        <f t="array" aca="1" ref="KI5" ca="1">IF(ISBLANK(INDEX(bHist!$1:$1048576,ex!$D5,_xlfn.XMATCH(KI$3,bHist!$1:$1,0))),"-",INDEX(bHist!$1:$1048576,ex!$D5,_xlfn.XMATCH(KI$3,bHist!$1:$1,0)))</f>
        <v>66.352000000000004</v>
      </c>
      <c r="KJ5" s="46" cm="1">
        <f t="array" aca="1" ref="KJ5" ca="1">IF(ISBLANK(INDEX(bHist!$1:$1048576,ex!$D5,_xlfn.XMATCH(KJ$3,bHist!$1:$1,0))),"-",INDEX(bHist!$1:$1048576,ex!$D5,_xlfn.XMATCH(KJ$3,bHist!$1:$1,0)))</f>
        <v>65.242999999999995</v>
      </c>
      <c r="KK5" s="46" cm="1">
        <f t="array" aca="1" ref="KK5" ca="1">IF(ISBLANK(INDEX(bHist!$1:$1048576,ex!$D5,_xlfn.XMATCH(KK$3,bHist!$1:$1,0))),"-",INDEX(bHist!$1:$1048576,ex!$D5,_xlfn.XMATCH(KK$3,bHist!$1:$1,0)))</f>
        <v>68.201999999999998</v>
      </c>
      <c r="KL5" s="46" cm="1">
        <f t="array" aca="1" ref="KL5" ca="1">IF(ISBLANK(INDEX(bHist!$1:$1048576,ex!$D5,_xlfn.XMATCH(KL$3,bHist!$1:$1,0))),"-",INDEX(bHist!$1:$1048576,ex!$D5,_xlfn.XMATCH(KL$3,bHist!$1:$1,0)))</f>
        <v>65.965000000000003</v>
      </c>
      <c r="KM5" s="46" cm="1">
        <f t="array" aca="1" ref="KM5" ca="1">IF(ISBLANK(INDEX(bHist!$1:$1048576,ex!$D5,_xlfn.XMATCH(KM$3,bHist!$1:$1,0))),"-",INDEX(bHist!$1:$1048576,ex!$D5,_xlfn.XMATCH(KM$3,bHist!$1:$1,0)))</f>
        <v>66.236999999999995</v>
      </c>
      <c r="KN5" s="46" cm="1">
        <f t="array" aca="1" ref="KN5" ca="1">IF(ISBLANK(INDEX(bHist!$1:$1048576,ex!$D5,_xlfn.XMATCH(KN$3,bHist!$1:$1,0))),"-",INDEX(bHist!$1:$1048576,ex!$D5,_xlfn.XMATCH(KN$3,bHist!$1:$1,0)))</f>
        <v>62.473999999999997</v>
      </c>
      <c r="KO5" s="46" cm="1">
        <f t="array" aca="1" ref="KO5" ca="1">IF(ISBLANK(INDEX(bHist!$1:$1048576,ex!$D5,_xlfn.XMATCH(KO$3,bHist!$1:$1,0))),"-",INDEX(bHist!$1:$1048576,ex!$D5,_xlfn.XMATCH(KO$3,bHist!$1:$1,0)))</f>
        <v>61.790999999999997</v>
      </c>
      <c r="KP5" s="46" cm="1">
        <f t="array" aca="1" ref="KP5" ca="1">IF(ISBLANK(INDEX(bHist!$1:$1048576,ex!$D5,_xlfn.XMATCH(KP$3,bHist!$1:$1,0))),"-",INDEX(bHist!$1:$1048576,ex!$D5,_xlfn.XMATCH(KP$3,bHist!$1:$1,0)))</f>
        <v>58.2</v>
      </c>
      <c r="KQ5" s="46" cm="1">
        <f t="array" aca="1" ref="KQ5" ca="1">IF(ISBLANK(INDEX(bHist!$1:$1048576,ex!$D5,_xlfn.XMATCH(KQ$3,bHist!$1:$1,0))),"-",INDEX(bHist!$1:$1048576,ex!$D5,_xlfn.XMATCH(KQ$3,bHist!$1:$1,0)))</f>
        <v>59.783000000000001</v>
      </c>
      <c r="KR5" s="46" cm="1">
        <f t="array" aca="1" ref="KR5" ca="1">IF(ISBLANK(INDEX(bHist!$1:$1048576,ex!$D5,_xlfn.XMATCH(KR$3,bHist!$1:$1,0))),"-",INDEX(bHist!$1:$1048576,ex!$D5,_xlfn.XMATCH(KR$3,bHist!$1:$1,0)))</f>
        <v>58.104999999999997</v>
      </c>
      <c r="KS5" s="46" cm="1">
        <f t="array" aca="1" ref="KS5" ca="1">IF(ISBLANK(INDEX(bHist!$1:$1048576,ex!$D5,_xlfn.XMATCH(KS$3,bHist!$1:$1,0))),"-",INDEX(bHist!$1:$1048576,ex!$D5,_xlfn.XMATCH(KS$3,bHist!$1:$1,0)))</f>
        <v>57.829000000000001</v>
      </c>
      <c r="KT5" s="46" cm="1">
        <f t="array" aca="1" ref="KT5" ca="1">IF(ISBLANK(INDEX(bHist!$1:$1048576,ex!$D5,_xlfn.XMATCH(KT$3,bHist!$1:$1,0))),"-",INDEX(bHist!$1:$1048576,ex!$D5,_xlfn.XMATCH(KT$3,bHist!$1:$1,0)))</f>
        <v>57.710999999999999</v>
      </c>
      <c r="KU5" s="46" cm="1">
        <f t="array" aca="1" ref="KU5" ca="1">IF(ISBLANK(INDEX(bHist!$1:$1048576,ex!$D5,_xlfn.XMATCH(KU$3,bHist!$1:$1,0))),"-",INDEX(bHist!$1:$1048576,ex!$D5,_xlfn.XMATCH(KU$3,bHist!$1:$1,0)))</f>
        <v>58.747999999999998</v>
      </c>
      <c r="KV5" s="46" cm="1">
        <f t="array" aca="1" ref="KV5" ca="1">IF(ISBLANK(INDEX(bHist!$1:$1048576,ex!$D5,_xlfn.XMATCH(KV$3,bHist!$1:$1,0))),"-",INDEX(bHist!$1:$1048576,ex!$D5,_xlfn.XMATCH(KV$3,bHist!$1:$1,0)))</f>
        <v>59.686999999999998</v>
      </c>
      <c r="KW5" s="46" cm="1">
        <f t="array" aca="1" ref="KW5" ca="1">IF(ISBLANK(INDEX(bHist!$1:$1048576,ex!$D5,_xlfn.XMATCH(KW$3,bHist!$1:$1,0))),"-",INDEX(bHist!$1:$1048576,ex!$D5,_xlfn.XMATCH(KW$3,bHist!$1:$1,0)))</f>
        <v>58.966999999999999</v>
      </c>
      <c r="KX5" s="46" cm="1">
        <f t="array" aca="1" ref="KX5" ca="1">IF(ISBLANK(INDEX(bHist!$1:$1048576,ex!$D5,_xlfn.XMATCH(KX$3,bHist!$1:$1,0))),"-",INDEX(bHist!$1:$1048576,ex!$D5,_xlfn.XMATCH(KX$3,bHist!$1:$1,0)))</f>
        <v>57.676000000000002</v>
      </c>
      <c r="KY5" s="46" cm="1">
        <f t="array" aca="1" ref="KY5" ca="1">IF(ISBLANK(INDEX(bHist!$1:$1048576,ex!$D5,_xlfn.XMATCH(KY$3,bHist!$1:$1,0))),"-",INDEX(bHist!$1:$1048576,ex!$D5,_xlfn.XMATCH(KY$3,bHist!$1:$1,0)))</f>
        <v>57.500999999999998</v>
      </c>
      <c r="KZ5" s="46" cm="1">
        <f t="array" aca="1" ref="KZ5" ca="1">IF(ISBLANK(INDEX(bHist!$1:$1048576,ex!$D5,_xlfn.XMATCH(KZ$3,bHist!$1:$1,0))),"-",INDEX(bHist!$1:$1048576,ex!$D5,_xlfn.XMATCH(KZ$3,bHist!$1:$1,0)))</f>
        <v>58.218000000000004</v>
      </c>
      <c r="LA5" s="46" cm="1">
        <f t="array" aca="1" ref="LA5" ca="1">IF(ISBLANK(INDEX(bHist!$1:$1048576,ex!$D5,_xlfn.XMATCH(LA$3,bHist!$1:$1,0))),"-",INDEX(bHist!$1:$1048576,ex!$D5,_xlfn.XMATCH(LA$3,bHist!$1:$1,0)))</f>
        <v>58</v>
      </c>
      <c r="LB5" s="46" cm="1">
        <f t="array" aca="1" ref="LB5" ca="1">IF(ISBLANK(INDEX(bHist!$1:$1048576,ex!$D5,_xlfn.XMATCH(LB$3,bHist!$1:$1,0))),"-",INDEX(bHist!$1:$1048576,ex!$D5,_xlfn.XMATCH(LB$3,bHist!$1:$1,0)))</f>
        <v>58.011000000000003</v>
      </c>
      <c r="LC5" s="46" cm="1">
        <f t="array" aca="1" ref="LC5" ca="1">IF(ISBLANK(INDEX(bHist!$1:$1048576,ex!$D5,_xlfn.XMATCH(LC$3,bHist!$1:$1,0))),"-",INDEX(bHist!$1:$1048576,ex!$D5,_xlfn.XMATCH(LC$3,bHist!$1:$1,0)))</f>
        <v>56.779000000000003</v>
      </c>
      <c r="LD5" s="46" cm="1">
        <f t="array" aca="1" ref="LD5" ca="1">IF(ISBLANK(INDEX(bHist!$1:$1048576,ex!$D5,_xlfn.XMATCH(LD$3,bHist!$1:$1,0))),"-",INDEX(bHist!$1:$1048576,ex!$D5,_xlfn.XMATCH(LD$3,bHist!$1:$1,0)))</f>
        <v>58.923999999999999</v>
      </c>
      <c r="LE5" s="46" cm="1">
        <f t="array" aca="1" ref="LE5" ca="1">IF(ISBLANK(INDEX(bHist!$1:$1048576,ex!$D5,_xlfn.XMATCH(LE$3,bHist!$1:$1,0))),"-",INDEX(bHist!$1:$1048576,ex!$D5,_xlfn.XMATCH(LE$3,bHist!$1:$1,0)))</f>
        <v>60.033000000000001</v>
      </c>
      <c r="LF5" s="46" cm="1">
        <f t="array" aca="1" ref="LF5" ca="1">IF(ISBLANK(INDEX(bHist!$1:$1048576,ex!$D5,_xlfn.XMATCH(LF$3,bHist!$1:$1,0))),"-",INDEX(bHist!$1:$1048576,ex!$D5,_xlfn.XMATCH(LF$3,bHist!$1:$1,0)))</f>
        <v>60.963999999999999</v>
      </c>
      <c r="LG5" s="46" cm="1">
        <f t="array" aca="1" ref="LG5" ca="1">IF(ISBLANK(INDEX(bHist!$1:$1048576,ex!$D5,_xlfn.XMATCH(LG$3,bHist!$1:$1,0))),"-",INDEX(bHist!$1:$1048576,ex!$D5,_xlfn.XMATCH(LG$3,bHist!$1:$1,0)))</f>
        <v>61.845999999999997</v>
      </c>
      <c r="LH5" s="46" cm="1">
        <f t="array" aca="1" ref="LH5" ca="1">IF(ISBLANK(INDEX(bHist!$1:$1048576,ex!$D5,_xlfn.XMATCH(LH$3,bHist!$1:$1,0))),"-",INDEX(bHist!$1:$1048576,ex!$D5,_xlfn.XMATCH(LH$3,bHist!$1:$1,0)))</f>
        <v>60.564</v>
      </c>
      <c r="LI5" s="46" cm="1">
        <f t="array" aca="1" ref="LI5" ca="1">IF(ISBLANK(INDEX(bHist!$1:$1048576,ex!$D5,_xlfn.XMATCH(LI$3,bHist!$1:$1,0))),"-",INDEX(bHist!$1:$1048576,ex!$D5,_xlfn.XMATCH(LI$3,bHist!$1:$1,0)))</f>
        <v>61.415999999999997</v>
      </c>
      <c r="LJ5" s="46" cm="1">
        <f t="array" aca="1" ref="LJ5" ca="1">IF(ISBLANK(INDEX(bHist!$1:$1048576,ex!$D5,_xlfn.XMATCH(LJ$3,bHist!$1:$1,0))),"-",INDEX(bHist!$1:$1048576,ex!$D5,_xlfn.XMATCH(LJ$3,bHist!$1:$1,0)))</f>
        <v>60.834000000000003</v>
      </c>
      <c r="LK5" s="46" cm="1">
        <f t="array" aca="1" ref="LK5" ca="1">IF(ISBLANK(INDEX(bHist!$1:$1048576,ex!$D5,_xlfn.XMATCH(LK$3,bHist!$1:$1,0))),"-",INDEX(bHist!$1:$1048576,ex!$D5,_xlfn.XMATCH(LK$3,bHist!$1:$1,0)))</f>
        <v>62.774000000000001</v>
      </c>
      <c r="LL5" s="46" cm="1">
        <f t="array" aca="1" ref="LL5" ca="1">IF(ISBLANK(INDEX(bHist!$1:$1048576,ex!$D5,_xlfn.XMATCH(LL$3,bHist!$1:$1,0))),"-",INDEX(bHist!$1:$1048576,ex!$D5,_xlfn.XMATCH(LL$3,bHist!$1:$1,0)))</f>
        <v>62.256999999999998</v>
      </c>
      <c r="LM5" s="46" cm="1">
        <f t="array" aca="1" ref="LM5" ca="1">IF(ISBLANK(INDEX(bHist!$1:$1048576,ex!$D5,_xlfn.XMATCH(LM$3,bHist!$1:$1,0))),"-",INDEX(bHist!$1:$1048576,ex!$D5,_xlfn.XMATCH(LM$3,bHist!$1:$1,0)))</f>
        <v>65.075999999999993</v>
      </c>
      <c r="LN5" s="46" cm="1">
        <f t="array" aca="1" ref="LN5" ca="1">IF(ISBLANK(INDEX(bHist!$1:$1048576,ex!$D5,_xlfn.XMATCH(LN$3,bHist!$1:$1,0))),"-",INDEX(bHist!$1:$1048576,ex!$D5,_xlfn.XMATCH(LN$3,bHist!$1:$1,0)))</f>
        <v>68.316999999999993</v>
      </c>
      <c r="LO5" s="46" cm="1">
        <f t="array" aca="1" ref="LO5" ca="1">IF(ISBLANK(INDEX(bHist!$1:$1048576,ex!$D5,_xlfn.XMATCH(LO$3,bHist!$1:$1,0))),"-",INDEX(bHist!$1:$1048576,ex!$D5,_xlfn.XMATCH(LO$3,bHist!$1:$1,0)))</f>
        <v>68.221000000000004</v>
      </c>
      <c r="LP5" s="46" cm="1">
        <f t="array" aca="1" ref="LP5" ca="1">IF(ISBLANK(INDEX(bHist!$1:$1048576,ex!$D5,_xlfn.XMATCH(LP$3,bHist!$1:$1,0))),"-",INDEX(bHist!$1:$1048576,ex!$D5,_xlfn.XMATCH(LP$3,bHist!$1:$1,0)))</f>
        <v>67.81</v>
      </c>
      <c r="LQ5" s="46" cm="1">
        <f t="array" aca="1" ref="LQ5" ca="1">IF(ISBLANK(INDEX(bHist!$1:$1048576,ex!$D5,_xlfn.XMATCH(LQ$3,bHist!$1:$1,0))),"-",INDEX(bHist!$1:$1048576,ex!$D5,_xlfn.XMATCH(LQ$3,bHist!$1:$1,0)))</f>
        <v>69.441000000000003</v>
      </c>
      <c r="LR5" s="46" cm="1">
        <f t="array" aca="1" ref="LR5" ca="1">IF(ISBLANK(INDEX(bHist!$1:$1048576,ex!$D5,_xlfn.XMATCH(LR$3,bHist!$1:$1,0))),"-",INDEX(bHist!$1:$1048576,ex!$D5,_xlfn.XMATCH(LR$3,bHist!$1:$1,0)))</f>
        <v>69.132999999999996</v>
      </c>
      <c r="LS5" s="46" cm="1">
        <f t="array" aca="1" ref="LS5" ca="1">IF(ISBLANK(INDEX(bHist!$1:$1048576,ex!$D5,_xlfn.XMATCH(LS$3,bHist!$1:$1,0))),"-",INDEX(bHist!$1:$1048576,ex!$D5,_xlfn.XMATCH(LS$3,bHist!$1:$1,0)))</f>
        <v>67.584999999999994</v>
      </c>
      <c r="LT5" s="46" cm="1">
        <f t="array" aca="1" ref="LT5" ca="1">IF(ISBLANK(INDEX(bHist!$1:$1048576,ex!$D5,_xlfn.XMATCH(LT$3,bHist!$1:$1,0))),"-",INDEX(bHist!$1:$1048576,ex!$D5,_xlfn.XMATCH(LT$3,bHist!$1:$1,0)))</f>
        <v>66.087000000000003</v>
      </c>
      <c r="LU5" s="46" cm="1">
        <f t="array" aca="1" ref="LU5" ca="1">IF(ISBLANK(INDEX(bHist!$1:$1048576,ex!$D5,_xlfn.XMATCH(LU$3,bHist!$1:$1,0))),"-",INDEX(bHist!$1:$1048576,ex!$D5,_xlfn.XMATCH(LU$3,bHist!$1:$1,0)))</f>
        <v>57.293999999999997</v>
      </c>
      <c r="LV5" s="46" cm="1">
        <f t="array" aca="1" ref="LV5" ca="1">IF(ISBLANK(INDEX(bHist!$1:$1048576,ex!$D5,_xlfn.XMATCH(LV$3,bHist!$1:$1,0))),"-",INDEX(bHist!$1:$1048576,ex!$D5,_xlfn.XMATCH(LV$3,bHist!$1:$1,0)))</f>
        <v>58.805999999999997</v>
      </c>
      <c r="LW5" s="46" cm="1">
        <f t="array" aca="1" ref="LW5" ca="1">IF(ISBLANK(INDEX(bHist!$1:$1048576,ex!$D5,_xlfn.XMATCH(LW$3,bHist!$1:$1,0))),"-",INDEX(bHist!$1:$1048576,ex!$D5,_xlfn.XMATCH(LW$3,bHist!$1:$1,0)))</f>
        <v>60.094000000000001</v>
      </c>
      <c r="LX5" s="46" cm="1">
        <f t="array" aca="1" ref="LX5" ca="1">IF(ISBLANK(INDEX(bHist!$1:$1048576,ex!$D5,_xlfn.XMATCH(LX$3,bHist!$1:$1,0))),"-",INDEX(bHist!$1:$1048576,ex!$D5,_xlfn.XMATCH(LX$3,bHist!$1:$1,0)))</f>
        <v>59.966999999999999</v>
      </c>
      <c r="LY5" s="46" cm="1">
        <f t="array" aca="1" ref="LY5" ca="1">IF(ISBLANK(INDEX(bHist!$1:$1048576,ex!$D5,_xlfn.XMATCH(LY$3,bHist!$1:$1,0))),"-",INDEX(bHist!$1:$1048576,ex!$D5,_xlfn.XMATCH(LY$3,bHist!$1:$1,0)))</f>
        <v>59.609000000000002</v>
      </c>
      <c r="LZ5" s="46" cm="1">
        <f t="array" aca="1" ref="LZ5" ca="1">IF(ISBLANK(INDEX(bHist!$1:$1048576,ex!$D5,_xlfn.XMATCH(LZ$3,bHist!$1:$1,0))),"-",INDEX(bHist!$1:$1048576,ex!$D5,_xlfn.XMATCH(LZ$3,bHist!$1:$1,0)))</f>
        <v>60.826000000000001</v>
      </c>
      <c r="MA5" s="46" cm="1">
        <f t="array" aca="1" ref="MA5" ca="1">IF(ISBLANK(INDEX(bHist!$1:$1048576,ex!$D5,_xlfn.XMATCH(MA$3,bHist!$1:$1,0))),"-",INDEX(bHist!$1:$1048576,ex!$D5,_xlfn.XMATCH(MA$3,bHist!$1:$1,0)))</f>
        <v>62.143999999999998</v>
      </c>
      <c r="MB5" s="46" cm="1">
        <f t="array" aca="1" ref="MB5" ca="1">IF(ISBLANK(INDEX(bHist!$1:$1048576,ex!$D5,_xlfn.XMATCH(MB$3,bHist!$1:$1,0))),"-",INDEX(bHist!$1:$1048576,ex!$D5,_xlfn.XMATCH(MB$3,bHist!$1:$1,0)))</f>
        <v>64.673000000000002</v>
      </c>
      <c r="MC5" s="46" cm="1">
        <f t="array" aca="1" ref="MC5" ca="1">IF(ISBLANK(INDEX(bHist!$1:$1048576,ex!$D5,_xlfn.XMATCH(MC$3,bHist!$1:$1,0))),"-",INDEX(bHist!$1:$1048576,ex!$D5,_xlfn.XMATCH(MC$3,bHist!$1:$1,0)))</f>
        <v>63.005000000000003</v>
      </c>
      <c r="MD5" s="46" cm="1">
        <f t="array" aca="1" ref="MD5" ca="1">IF(ISBLANK(INDEX(bHist!$1:$1048576,ex!$D5,_xlfn.XMATCH(MD$3,bHist!$1:$1,0))),"-",INDEX(bHist!$1:$1048576,ex!$D5,_xlfn.XMATCH(MD$3,bHist!$1:$1,0)))</f>
        <v>61.534999999999997</v>
      </c>
      <c r="ME5" s="46" cm="1">
        <f t="array" aca="1" ref="ME5" ca="1">IF(ISBLANK(INDEX(bHist!$1:$1048576,ex!$D5,_xlfn.XMATCH(ME$3,bHist!$1:$1,0))),"-",INDEX(bHist!$1:$1048576,ex!$D5,_xlfn.XMATCH(ME$3,bHist!$1:$1,0)))</f>
        <v>60.728000000000002</v>
      </c>
      <c r="MF5" s="46" cm="1">
        <f t="array" aca="1" ref="MF5" ca="1">IF(ISBLANK(INDEX(bHist!$1:$1048576,ex!$D5,_xlfn.XMATCH(MF$3,bHist!$1:$1,0))),"-",INDEX(bHist!$1:$1048576,ex!$D5,_xlfn.XMATCH(MF$3,bHist!$1:$1,0)))</f>
        <v>61.896000000000001</v>
      </c>
      <c r="MG5" s="46" cm="1">
        <f t="array" aca="1" ref="MG5" ca="1">IF(ISBLANK(INDEX(bHist!$1:$1048576,ex!$D5,_xlfn.XMATCH(MG$3,bHist!$1:$1,0))),"-",INDEX(bHist!$1:$1048576,ex!$D5,_xlfn.XMATCH(MG$3,bHist!$1:$1,0)))</f>
        <v>62.844000000000001</v>
      </c>
      <c r="MH5" s="46" cm="1">
        <f t="array" aca="1" ref="MH5" ca="1">IF(ISBLANK(INDEX(bHist!$1:$1048576,ex!$D5,_xlfn.XMATCH(MH$3,bHist!$1:$1,0))),"-",INDEX(bHist!$1:$1048576,ex!$D5,_xlfn.XMATCH(MH$3,bHist!$1:$1,0)))</f>
        <v>61.478000000000002</v>
      </c>
      <c r="MI5" s="46" cm="1">
        <f t="array" aca="1" ref="MI5" ca="1">IF(ISBLANK(INDEX(bHist!$1:$1048576,ex!$D5,_xlfn.XMATCH(MI$3,bHist!$1:$1,0))),"-",INDEX(bHist!$1:$1048576,ex!$D5,_xlfn.XMATCH(MI$3,bHist!$1:$1,0)))</f>
        <v>61.527999999999999</v>
      </c>
      <c r="MJ5" s="46" cm="1">
        <f t="array" aca="1" ref="MJ5" ca="1">IF(ISBLANK(INDEX(bHist!$1:$1048576,ex!$D5,_xlfn.XMATCH(MJ$3,bHist!$1:$1,0))),"-",INDEX(bHist!$1:$1048576,ex!$D5,_xlfn.XMATCH(MJ$3,bHist!$1:$1,0)))</f>
        <v>62.798000000000002</v>
      </c>
      <c r="MK5" s="46" cm="1">
        <f t="array" aca="1" ref="MK5" ca="1">IF(ISBLANK(INDEX(bHist!$1:$1048576,ex!$D5,_xlfn.XMATCH(MK$3,bHist!$1:$1,0))),"-",INDEX(bHist!$1:$1048576,ex!$D5,_xlfn.XMATCH(MK$3,bHist!$1:$1,0)))</f>
        <v>64.174999999999997</v>
      </c>
      <c r="ML5" s="46" cm="1">
        <f t="array" aca="1" ref="ML5" ca="1">IF(ISBLANK(INDEX(bHist!$1:$1048576,ex!$D5,_xlfn.XMATCH(ML$3,bHist!$1:$1,0))),"-",INDEX(bHist!$1:$1048576,ex!$D5,_xlfn.XMATCH(ML$3,bHist!$1:$1,0)))</f>
        <v>66.984999999999999</v>
      </c>
      <c r="MM5" s="46" cm="1">
        <f t="array" aca="1" ref="MM5" ca="1">IF(ISBLANK(INDEX(bHist!$1:$1048576,ex!$D5,_xlfn.XMATCH(MM$3,bHist!$1:$1,0))),"-",INDEX(bHist!$1:$1048576,ex!$D5,_xlfn.XMATCH(MM$3,bHist!$1:$1,0)))</f>
        <v>66.150000000000006</v>
      </c>
      <c r="MN5" s="46" cm="1">
        <f t="array" aca="1" ref="MN5" ca="1">IF(ISBLANK(INDEX(bHist!$1:$1048576,ex!$D5,_xlfn.XMATCH(MN$3,bHist!$1:$1,0))),"-",INDEX(bHist!$1:$1048576,ex!$D5,_xlfn.XMATCH(MN$3,bHist!$1:$1,0)))</f>
        <v>65.543000000000006</v>
      </c>
      <c r="MO5" s="46" cm="1">
        <f t="array" aca="1" ref="MO5" ca="1">IF(ISBLANK(INDEX(bHist!$1:$1048576,ex!$D5,_xlfn.XMATCH(MO$3,bHist!$1:$1,0))),"-",INDEX(bHist!$1:$1048576,ex!$D5,_xlfn.XMATCH(MO$3,bHist!$1:$1,0)))</f>
        <v>66.533000000000001</v>
      </c>
      <c r="MP5" s="46" cm="1">
        <f t="array" aca="1" ref="MP5" ca="1">IF(ISBLANK(INDEX(bHist!$1:$1048576,ex!$D5,_xlfn.XMATCH(MP$3,bHist!$1:$1,0))),"-",INDEX(bHist!$1:$1048576,ex!$D5,_xlfn.XMATCH(MP$3,bHist!$1:$1,0)))</f>
        <v>67.760000000000005</v>
      </c>
      <c r="MQ5" s="46" cm="1">
        <f t="array" aca="1" ref="MQ5" ca="1">IF(ISBLANK(INDEX(bHist!$1:$1048576,ex!$D5,_xlfn.XMATCH(MQ$3,bHist!$1:$1,0))),"-",INDEX(bHist!$1:$1048576,ex!$D5,_xlfn.XMATCH(MQ$3,bHist!$1:$1,0)))</f>
        <v>69.007000000000005</v>
      </c>
      <c r="MR5" s="46" cm="1">
        <f t="array" aca="1" ref="MR5" ca="1">IF(ISBLANK(INDEX(bHist!$1:$1048576,ex!$D5,_xlfn.XMATCH(MR$3,bHist!$1:$1,0))),"-",INDEX(bHist!$1:$1048576,ex!$D5,_xlfn.XMATCH(MR$3,bHist!$1:$1,0)))</f>
        <v>71.087999999999994</v>
      </c>
      <c r="MS5" s="46" cm="1">
        <f t="array" aca="1" ref="MS5" ca="1">IF(ISBLANK(INDEX(bHist!$1:$1048576,ex!$D5,_xlfn.XMATCH(MS$3,bHist!$1:$1,0))),"-",INDEX(bHist!$1:$1048576,ex!$D5,_xlfn.XMATCH(MS$3,bHist!$1:$1,0)))</f>
        <v>70.263999999999996</v>
      </c>
      <c r="MT5" s="46" cm="1">
        <f t="array" aca="1" ref="MT5" ca="1">IF(ISBLANK(INDEX(bHist!$1:$1048576,ex!$D5,_xlfn.XMATCH(MT$3,bHist!$1:$1,0))),"-",INDEX(bHist!$1:$1048576,ex!$D5,_xlfn.XMATCH(MT$3,bHist!$1:$1,0)))</f>
        <v>71.436000000000007</v>
      </c>
      <c r="MU5" s="46" cm="1">
        <f t="array" aca="1" ref="MU5" ca="1">IF(ISBLANK(INDEX(bHist!$1:$1048576,ex!$D5,_xlfn.XMATCH(MU$3,bHist!$1:$1,0))),"-",INDEX(bHist!$1:$1048576,ex!$D5,_xlfn.XMATCH(MU$3,bHist!$1:$1,0)))</f>
        <v>72.968999999999994</v>
      </c>
      <c r="MV5" s="46" cm="1">
        <f t="array" aca="1" ref="MV5" ca="1">IF(ISBLANK(INDEX(bHist!$1:$1048576,ex!$D5,_xlfn.XMATCH(MV$3,bHist!$1:$1,0))),"-",INDEX(bHist!$1:$1048576,ex!$D5,_xlfn.XMATCH(MV$3,bHist!$1:$1,0)))</f>
        <v>73.692999999999998</v>
      </c>
      <c r="MW5" s="46" cm="1">
        <f t="array" aca="1" ref="MW5" ca="1">IF(ISBLANK(INDEX(bHist!$1:$1048576,ex!$D5,_xlfn.XMATCH(MW$3,bHist!$1:$1,0))),"-",INDEX(bHist!$1:$1048576,ex!$D5,_xlfn.XMATCH(MW$3,bHist!$1:$1,0)))</f>
        <v>73.111999999999995</v>
      </c>
      <c r="MX5" s="46" cm="1">
        <f t="array" aca="1" ref="MX5" ca="1">IF(ISBLANK(INDEX(bHist!$1:$1048576,ex!$D5,_xlfn.XMATCH(MX$3,bHist!$1:$1,0))),"-",INDEX(bHist!$1:$1048576,ex!$D5,_xlfn.XMATCH(MX$3,bHist!$1:$1,0)))</f>
        <v>69.909000000000006</v>
      </c>
      <c r="MY5" s="46" cm="1">
        <f t="array" aca="1" ref="MY5" ca="1">IF(ISBLANK(INDEX(bHist!$1:$1048576,ex!$D5,_xlfn.XMATCH(MY$3,bHist!$1:$1,0))),"-",INDEX(bHist!$1:$1048576,ex!$D5,_xlfn.XMATCH(MY$3,bHist!$1:$1,0)))</f>
        <v>69.313000000000002</v>
      </c>
      <c r="MZ5" s="46" cm="1">
        <f t="array" aca="1" ref="MZ5" ca="1">IF(ISBLANK(INDEX(bHist!$1:$1048576,ex!$D5,_xlfn.XMATCH(MZ$3,bHist!$1:$1,0))),"-",INDEX(bHist!$1:$1048576,ex!$D5,_xlfn.XMATCH(MZ$3,bHist!$1:$1,0)))</f>
        <v>71.805999999999997</v>
      </c>
      <c r="NA5" s="46" cm="1">
        <f t="array" aca="1" ref="NA5" ca="1">IF(ISBLANK(INDEX(bHist!$1:$1048576,ex!$D5,_xlfn.XMATCH(NA$3,bHist!$1:$1,0))),"-",INDEX(bHist!$1:$1048576,ex!$D5,_xlfn.XMATCH(NA$3,bHist!$1:$1,0)))</f>
        <v>70.662999999999997</v>
      </c>
      <c r="NB5" s="46" cm="1">
        <f t="array" aca="1" ref="NB5" ca="1">IF(ISBLANK(INDEX(bHist!$1:$1048576,ex!$D5,_xlfn.XMATCH(NB$3,bHist!$1:$1,0))),"-",INDEX(bHist!$1:$1048576,ex!$D5,_xlfn.XMATCH(NB$3,bHist!$1:$1,0)))</f>
        <v>70.17</v>
      </c>
      <c r="NC5" s="46" cm="1">
        <f t="array" aca="1" ref="NC5" ca="1">IF(ISBLANK(INDEX(bHist!$1:$1048576,ex!$D5,_xlfn.XMATCH(NC$3,bHist!$1:$1,0))),"-",INDEX(bHist!$1:$1048576,ex!$D5,_xlfn.XMATCH(NC$3,bHist!$1:$1,0)))</f>
        <v>73.415999999999997</v>
      </c>
      <c r="ND5" s="46" cm="1">
        <f t="array" aca="1" ref="ND5" ca="1">IF(ISBLANK(INDEX(bHist!$1:$1048576,ex!$D5,_xlfn.XMATCH(ND$3,bHist!$1:$1,0))),"-",INDEX(bHist!$1:$1048576,ex!$D5,_xlfn.XMATCH(ND$3,bHist!$1:$1,0)))</f>
        <v>74.721999999999994</v>
      </c>
      <c r="NE5" s="46" cm="1">
        <f t="array" aca="1" ref="NE5" ca="1">IF(ISBLANK(INDEX(bHist!$1:$1048576,ex!$D5,_xlfn.XMATCH(NE$3,bHist!$1:$1,0))),"-",INDEX(bHist!$1:$1048576,ex!$D5,_xlfn.XMATCH(NE$3,bHist!$1:$1,0)))</f>
        <v>76.563000000000002</v>
      </c>
      <c r="NF5" s="46" cm="1">
        <f t="array" aca="1" ref="NF5" ca="1">IF(ISBLANK(INDEX(bHist!$1:$1048576,ex!$D5,_xlfn.XMATCH(NF$3,bHist!$1:$1,0))),"-",INDEX(bHist!$1:$1048576,ex!$D5,_xlfn.XMATCH(NF$3,bHist!$1:$1,0)))</f>
        <v>74.361999999999995</v>
      </c>
      <c r="NG5" s="46" cm="1">
        <f t="array" aca="1" ref="NG5" ca="1">IF(ISBLANK(INDEX(bHist!$1:$1048576,ex!$D5,_xlfn.XMATCH(NG$3,bHist!$1:$1,0))),"-",INDEX(bHist!$1:$1048576,ex!$D5,_xlfn.XMATCH(NG$3,bHist!$1:$1,0)))</f>
        <v>76.328999999999994</v>
      </c>
      <c r="NH5" s="46" cm="1">
        <f t="array" aca="1" ref="NH5" ca="1">IF(ISBLANK(INDEX(bHist!$1:$1048576,ex!$D5,_xlfn.XMATCH(NH$3,bHist!$1:$1,0))),"-",INDEX(bHist!$1:$1048576,ex!$D5,_xlfn.XMATCH(NH$3,bHist!$1:$1,0)))</f>
        <v>77.564999999999998</v>
      </c>
      <c r="NI5" s="46" cm="1">
        <f t="array" aca="1" ref="NI5" ca="1">IF(ISBLANK(INDEX(bHist!$1:$1048576,ex!$D5,_xlfn.XMATCH(NI$3,bHist!$1:$1,0))),"-",INDEX(bHist!$1:$1048576,ex!$D5,_xlfn.XMATCH(NI$3,bHist!$1:$1,0)))</f>
        <v>78.489000000000004</v>
      </c>
      <c r="NJ5" s="46" cm="1">
        <f t="array" aca="1" ref="NJ5" ca="1">IF(ISBLANK(INDEX(bHist!$1:$1048576,ex!$D5,_xlfn.XMATCH(NJ$3,bHist!$1:$1,0))),"-",INDEX(bHist!$1:$1048576,ex!$D5,_xlfn.XMATCH(NJ$3,bHist!$1:$1,0)))</f>
        <v>75.501000000000005</v>
      </c>
      <c r="NK5" s="46" cm="1">
        <f t="array" aca="1" ref="NK5" ca="1">IF(ISBLANK(INDEX(bHist!$1:$1048576,ex!$D5,_xlfn.XMATCH(NK$3,bHist!$1:$1,0))),"-",INDEX(bHist!$1:$1048576,ex!$D5,_xlfn.XMATCH(NK$3,bHist!$1:$1,0)))</f>
        <v>76</v>
      </c>
      <c r="NL5" s="46" cm="1">
        <f t="array" aca="1" ref="NL5" ca="1">IF(ISBLANK(INDEX(bHist!$1:$1048576,ex!$D5,_xlfn.XMATCH(NL$3,bHist!$1:$1,0))),"-",INDEX(bHist!$1:$1048576,ex!$D5,_xlfn.XMATCH(NL$3,bHist!$1:$1,0)))</f>
        <v>78.474000000000004</v>
      </c>
      <c r="NM5" s="46" cm="1">
        <f t="array" aca="1" ref="NM5" ca="1">IF(ISBLANK(INDEX(bHist!$1:$1048576,ex!$D5,_xlfn.XMATCH(NM$3,bHist!$1:$1,0))),"-",INDEX(bHist!$1:$1048576,ex!$D5,_xlfn.XMATCH(NM$3,bHist!$1:$1,0)))</f>
        <v>78.221999999999994</v>
      </c>
      <c r="NN5" s="46" cm="1">
        <f t="array" aca="1" ref="NN5" ca="1">IF(ISBLANK(INDEX(bHist!$1:$1048576,ex!$D5,_xlfn.XMATCH(NN$3,bHist!$1:$1,0))),"-",INDEX(bHist!$1:$1048576,ex!$D5,_xlfn.XMATCH(NN$3,bHist!$1:$1,0)))</f>
        <v>81.003</v>
      </c>
      <c r="NO5" s="46" cm="1">
        <f t="array" aca="1" ref="NO5" ca="1">IF(ISBLANK(INDEX(bHist!$1:$1048576,ex!$D5,_xlfn.XMATCH(NO$3,bHist!$1:$1,0))),"-",INDEX(bHist!$1:$1048576,ex!$D5,_xlfn.XMATCH(NO$3,bHist!$1:$1,0)))</f>
        <v>82.188999999999993</v>
      </c>
      <c r="NP5" s="46" cm="1">
        <f t="array" aca="1" ref="NP5" ca="1">IF(ISBLANK(INDEX(bHist!$1:$1048576,ex!$D5,_xlfn.XMATCH(NP$3,bHist!$1:$1,0))),"-",INDEX(bHist!$1:$1048576,ex!$D5,_xlfn.XMATCH(NP$3,bHist!$1:$1,0)))</f>
        <v>80.849999999999994</v>
      </c>
      <c r="NQ5" s="46" cm="1">
        <f t="array" aca="1" ref="NQ5" ca="1">IF(ISBLANK(INDEX(bHist!$1:$1048576,ex!$D5,_xlfn.XMATCH(NQ$3,bHist!$1:$1,0))),"-",INDEX(bHist!$1:$1048576,ex!$D5,_xlfn.XMATCH(NQ$3,bHist!$1:$1,0)))</f>
        <v>82.245000000000005</v>
      </c>
      <c r="NR5" s="46" cm="1">
        <f t="array" aca="1" ref="NR5" ca="1">IF(ISBLANK(INDEX(bHist!$1:$1048576,ex!$D5,_xlfn.XMATCH(NR$3,bHist!$1:$1,0))),"-",INDEX(bHist!$1:$1048576,ex!$D5,_xlfn.XMATCH(NR$3,bHist!$1:$1,0)))</f>
        <v>82.384</v>
      </c>
      <c r="NS5" s="46" cm="1">
        <f t="array" aca="1" ref="NS5" ca="1">IF(ISBLANK(INDEX(bHist!$1:$1048576,ex!$D5,_xlfn.XMATCH(NS$3,bHist!$1:$1,0))),"-",INDEX(bHist!$1:$1048576,ex!$D5,_xlfn.XMATCH(NS$3,bHist!$1:$1,0)))</f>
        <v>85.622</v>
      </c>
      <c r="NT5" s="46" cm="1">
        <f t="array" aca="1" ref="NT5" ca="1">IF(ISBLANK(INDEX(bHist!$1:$1048576,ex!$D5,_xlfn.XMATCH(NT$3,bHist!$1:$1,0))),"-",INDEX(bHist!$1:$1048576,ex!$D5,_xlfn.XMATCH(NT$3,bHist!$1:$1,0)))</f>
        <v>85.998999999999995</v>
      </c>
      <c r="NU5" s="46" cm="1">
        <f t="array" aca="1" ref="NU5" ca="1">IF(ISBLANK(INDEX(bHist!$1:$1048576,ex!$D5,_xlfn.XMATCH(NU$3,bHist!$1:$1,0))),"-",INDEX(bHist!$1:$1048576,ex!$D5,_xlfn.XMATCH(NU$3,bHist!$1:$1,0)))</f>
        <v>88.126000000000005</v>
      </c>
      <c r="NV5" s="46" cm="1">
        <f t="array" aca="1" ref="NV5" ca="1">IF(ISBLANK(INDEX(bHist!$1:$1048576,ex!$D5,_xlfn.XMATCH(NV$3,bHist!$1:$1,0))),"-",INDEX(bHist!$1:$1048576,ex!$D5,_xlfn.XMATCH(NV$3,bHist!$1:$1,0)))</f>
        <v>92.843000000000004</v>
      </c>
      <c r="NW5" s="46" cm="1">
        <f t="array" aca="1" ref="NW5" ca="1">IF(ISBLANK(INDEX(bHist!$1:$1048576,ex!$D5,_xlfn.XMATCH(NW$3,bHist!$1:$1,0))),"-",INDEX(bHist!$1:$1048576,ex!$D5,_xlfn.XMATCH(NW$3,bHist!$1:$1,0)))</f>
        <v>89.224000000000004</v>
      </c>
      <c r="NX5" s="46" cm="1">
        <f t="array" aca="1" ref="NX5" ca="1">IF(ISBLANK(INDEX(bHist!$1:$1048576,ex!$D5,_xlfn.XMATCH(NX$3,bHist!$1:$1,0))),"-",INDEX(bHist!$1:$1048576,ex!$D5,_xlfn.XMATCH(NX$3,bHist!$1:$1,0)))</f>
        <v>87.369</v>
      </c>
      <c r="NY5" s="46" cm="1">
        <f t="array" aca="1" ref="NY5" ca="1">IF(ISBLANK(INDEX(bHist!$1:$1048576,ex!$D5,_xlfn.XMATCH(NY$3,bHist!$1:$1,0))),"-",INDEX(bHist!$1:$1048576,ex!$D5,_xlfn.XMATCH(NY$3,bHist!$1:$1,0)))</f>
        <v>89.677000000000007</v>
      </c>
      <c r="NZ5" s="46" cm="1">
        <f t="array" aca="1" ref="NZ5" ca="1">IF(ISBLANK(INDEX(bHist!$1:$1048576,ex!$D5,_xlfn.XMATCH(NZ$3,bHist!$1:$1,0))),"-",INDEX(bHist!$1:$1048576,ex!$D5,_xlfn.XMATCH(NZ$3,bHist!$1:$1,0)))</f>
        <v>91.334999999999994</v>
      </c>
      <c r="OA5" s="46" cm="1">
        <f t="array" aca="1" ref="OA5" ca="1">IF(ISBLANK(INDEX(bHist!$1:$1048576,ex!$D5,_xlfn.XMATCH(OA$3,bHist!$1:$1,0))),"-",INDEX(bHist!$1:$1048576,ex!$D5,_xlfn.XMATCH(OA$3,bHist!$1:$1,0)))</f>
        <v>92.153000000000006</v>
      </c>
      <c r="OB5" s="46" cm="1">
        <f t="array" aca="1" ref="OB5" ca="1">IF(ISBLANK(INDEX(bHist!$1:$1048576,ex!$D5,_xlfn.XMATCH(OB$3,bHist!$1:$1,0))),"-",INDEX(bHist!$1:$1048576,ex!$D5,_xlfn.XMATCH(OB$3,bHist!$1:$1,0)))</f>
        <v>89.751999999999995</v>
      </c>
      <c r="OC5" s="46" cm="1">
        <f t="array" aca="1" ref="OC5" ca="1">IF(ISBLANK(INDEX(bHist!$1:$1048576,ex!$D5,_xlfn.XMATCH(OC$3,bHist!$1:$1,0))),"-",INDEX(bHist!$1:$1048576,ex!$D5,_xlfn.XMATCH(OC$3,bHist!$1:$1,0)))</f>
        <v>87.253</v>
      </c>
      <c r="OD5" s="46" cm="1">
        <f t="array" aca="1" ref="OD5" ca="1">IF(ISBLANK(INDEX(bHist!$1:$1048576,ex!$D5,_xlfn.XMATCH(OD$3,bHist!$1:$1,0))),"-",INDEX(bHist!$1:$1048576,ex!$D5,_xlfn.XMATCH(OD$3,bHist!$1:$1,0)))</f>
        <v>81.724999999999994</v>
      </c>
      <c r="OE5" s="46" cm="1">
        <f t="array" aca="1" ref="OE5" ca="1">IF(ISBLANK(INDEX(bHist!$1:$1048576,ex!$D5,_xlfn.XMATCH(OE$3,bHist!$1:$1,0))),"-",INDEX(bHist!$1:$1048576,ex!$D5,_xlfn.XMATCH(OE$3,bHist!$1:$1,0)))</f>
        <v>82.396000000000001</v>
      </c>
      <c r="OF5" s="46" cm="1">
        <f t="array" aca="1" ref="OF5" ca="1">IF(ISBLANK(INDEX(bHist!$1:$1048576,ex!$D5,_xlfn.XMATCH(OF$3,bHist!$1:$1,0))),"-",INDEX(bHist!$1:$1048576,ex!$D5,_xlfn.XMATCH(OF$3,bHist!$1:$1,0)))</f>
        <v>81.762</v>
      </c>
      <c r="OG5" s="46" cm="1">
        <f t="array" aca="1" ref="OG5" ca="1">IF(ISBLANK(INDEX(bHist!$1:$1048576,ex!$D5,_xlfn.XMATCH(OG$3,bHist!$1:$1,0))),"-",INDEX(bHist!$1:$1048576,ex!$D5,_xlfn.XMATCH(OG$3,bHist!$1:$1,0)))</f>
        <v>80.674000000000007</v>
      </c>
      <c r="OH5" s="46" cm="1">
        <f t="array" aca="1" ref="OH5" ca="1">IF(ISBLANK(INDEX(bHist!$1:$1048576,ex!$D5,_xlfn.XMATCH(OH$3,bHist!$1:$1,0))),"-",INDEX(bHist!$1:$1048576,ex!$D5,_xlfn.XMATCH(OH$3,bHist!$1:$1,0)))</f>
        <v>79.515000000000001</v>
      </c>
      <c r="OI5" s="46" cm="1">
        <f t="array" aca="1" ref="OI5" ca="1">IF(ISBLANK(INDEX(bHist!$1:$1048576,ex!$D5,_xlfn.XMATCH(OI$3,bHist!$1:$1,0))),"-",INDEX(bHist!$1:$1048576,ex!$D5,_xlfn.XMATCH(OI$3,bHist!$1:$1,0)))</f>
        <v>80.796999999999997</v>
      </c>
      <c r="OJ5" s="46" cm="1">
        <f t="array" aca="1" ref="OJ5" ca="1">IF(ISBLANK(INDEX(bHist!$1:$1048576,ex!$D5,_xlfn.XMATCH(OJ$3,bHist!$1:$1,0))),"-",INDEX(bHist!$1:$1048576,ex!$D5,_xlfn.XMATCH(OJ$3,bHist!$1:$1,0)))</f>
        <v>86.174000000000007</v>
      </c>
      <c r="OK5" s="46" cm="1">
        <f t="array" aca="1" ref="OK5" ca="1">IF(ISBLANK(INDEX(bHist!$1:$1048576,ex!$D5,_xlfn.XMATCH(OK$3,bHist!$1:$1,0))),"-",INDEX(bHist!$1:$1048576,ex!$D5,_xlfn.XMATCH(OK$3,bHist!$1:$1,0)))</f>
        <v>87.778000000000006</v>
      </c>
      <c r="OL5" s="46" cm="1">
        <f t="array" aca="1" ref="OL5" ca="1">IF(ISBLANK(INDEX(bHist!$1:$1048576,ex!$D5,_xlfn.XMATCH(OL$3,bHist!$1:$1,0))),"-",INDEX(bHist!$1:$1048576,ex!$D5,_xlfn.XMATCH(OL$3,bHist!$1:$1,0)))</f>
        <v>85.5</v>
      </c>
      <c r="OM5" s="46" cm="1">
        <f t="array" aca="1" ref="OM5" ca="1">IF(ISBLANK(INDEX(bHist!$1:$1048576,ex!$D5,_xlfn.XMATCH(OM$3,bHist!$1:$1,0))),"-",INDEX(bHist!$1:$1048576,ex!$D5,_xlfn.XMATCH(OM$3,bHist!$1:$1,0)))</f>
        <v>86.738</v>
      </c>
      <c r="ON5" s="46" cm="1">
        <f t="array" aca="1" ref="ON5" ca="1">IF(ISBLANK(INDEX(bHist!$1:$1048576,ex!$D5,_xlfn.XMATCH(ON$3,bHist!$1:$1,0))),"-",INDEX(bHist!$1:$1048576,ex!$D5,_xlfn.XMATCH(ON$3,bHist!$1:$1,0)))</f>
        <v>82.305000000000007</v>
      </c>
      <c r="OO5" s="46" cm="1">
        <f t="array" aca="1" ref="OO5" ca="1">IF(ISBLANK(INDEX(bHist!$1:$1048576,ex!$D5,_xlfn.XMATCH(OO$3,bHist!$1:$1,0))),"-",INDEX(bHist!$1:$1048576,ex!$D5,_xlfn.XMATCH(OO$3,bHist!$1:$1,0)))</f>
        <v>81.88</v>
      </c>
      <c r="OP5" s="46" cm="1">
        <f t="array" aca="1" ref="OP5" ca="1">IF(ISBLANK(INDEX(bHist!$1:$1048576,ex!$D5,_xlfn.XMATCH(OP$3,bHist!$1:$1,0))),"-",INDEX(bHist!$1:$1048576,ex!$D5,_xlfn.XMATCH(OP$3,bHist!$1:$1,0)))</f>
        <v>79.486000000000004</v>
      </c>
      <c r="OQ5" s="46" cm="1">
        <f t="array" aca="1" ref="OQ5" ca="1">IF(ISBLANK(INDEX(bHist!$1:$1048576,ex!$D5,_xlfn.XMATCH(OQ$3,bHist!$1:$1,0))),"-",INDEX(bHist!$1:$1048576,ex!$D5,_xlfn.XMATCH(OQ$3,bHist!$1:$1,0)))</f>
        <v>80.847999999999999</v>
      </c>
      <c r="OR5" s="46" cm="1">
        <f t="array" aca="1" ref="OR5" ca="1">IF(ISBLANK(INDEX(bHist!$1:$1048576,ex!$D5,_xlfn.XMATCH(OR$3,bHist!$1:$1,0))),"-",INDEX(bHist!$1:$1048576,ex!$D5,_xlfn.XMATCH(OR$3,bHist!$1:$1,0)))</f>
        <v>79.867000000000004</v>
      </c>
      <c r="OS5" s="46" cm="1">
        <f t="array" aca="1" ref="OS5" ca="1">IF(ISBLANK(INDEX(bHist!$1:$1048576,ex!$D5,_xlfn.XMATCH(OS$3,bHist!$1:$1,0))),"-",INDEX(bHist!$1:$1048576,ex!$D5,_xlfn.XMATCH(OS$3,bHist!$1:$1,0)))</f>
        <v>80.634</v>
      </c>
      <c r="OT5" s="46" cm="1">
        <f t="array" aca="1" ref="OT5" ca="1">IF(ISBLANK(INDEX(bHist!$1:$1048576,ex!$D5,_xlfn.XMATCH(OT$3,bHist!$1:$1,0))),"-",INDEX(bHist!$1:$1048576,ex!$D5,_xlfn.XMATCH(OT$3,bHist!$1:$1,0)))</f>
        <v>80.007000000000005</v>
      </c>
      <c r="OU5" s="46" cm="1">
        <f t="array" aca="1" ref="OU5" ca="1">IF(ISBLANK(INDEX(bHist!$1:$1048576,ex!$D5,_xlfn.XMATCH(OU$3,bHist!$1:$1,0))),"-",INDEX(bHist!$1:$1048576,ex!$D5,_xlfn.XMATCH(OU$3,bHist!$1:$1,0)))</f>
        <v>78.536000000000001</v>
      </c>
      <c r="OV5" s="46" cm="1">
        <f t="array" aca="1" ref="OV5" ca="1">IF(ISBLANK(INDEX(bHist!$1:$1048576,ex!$D5,_xlfn.XMATCH(OV$3,bHist!$1:$1,0))),"-",INDEX(bHist!$1:$1048576,ex!$D5,_xlfn.XMATCH(OV$3,bHist!$1:$1,0)))</f>
        <v>80.539000000000001</v>
      </c>
      <c r="OW5" s="46" cm="1">
        <f t="array" aca="1" ref="OW5" ca="1">IF(ISBLANK(INDEX(bHist!$1:$1048576,ex!$D5,_xlfn.XMATCH(OW$3,bHist!$1:$1,0))),"-",INDEX(bHist!$1:$1048576,ex!$D5,_xlfn.XMATCH(OW$3,bHist!$1:$1,0)))</f>
        <v>79.587999999999994</v>
      </c>
      <c r="OX5" s="46" cm="1">
        <f t="array" aca="1" ref="OX5" ca="1">IF(ISBLANK(INDEX(bHist!$1:$1048576,ex!$D5,_xlfn.XMATCH(OX$3,bHist!$1:$1,0))),"-",INDEX(bHist!$1:$1048576,ex!$D5,_xlfn.XMATCH(OX$3,bHist!$1:$1,0)))</f>
        <v>77.620999999999995</v>
      </c>
      <c r="OY5" s="46" cm="1">
        <f t="array" aca="1" ref="OY5" ca="1">IF(ISBLANK(INDEX(bHist!$1:$1048576,ex!$D5,_xlfn.XMATCH(OY$3,bHist!$1:$1,0))),"-",INDEX(bHist!$1:$1048576,ex!$D5,_xlfn.XMATCH(OY$3,bHist!$1:$1,0)))</f>
        <v>80.450999999999993</v>
      </c>
      <c r="OZ5" s="46" cm="1">
        <f t="array" aca="1" ref="OZ5" ca="1">IF(ISBLANK(INDEX(bHist!$1:$1048576,ex!$D5,_xlfn.XMATCH(OZ$3,bHist!$1:$1,0))),"-",INDEX(bHist!$1:$1048576,ex!$D5,_xlfn.XMATCH(OZ$3,bHist!$1:$1,0)))</f>
        <v>79.826999999999998</v>
      </c>
      <c r="PA5" s="46" cm="1">
        <f t="array" aca="1" ref="PA5" ca="1">IF(ISBLANK(INDEX(bHist!$1:$1048576,ex!$D5,_xlfn.XMATCH(PA$3,bHist!$1:$1,0))),"-",INDEX(bHist!$1:$1048576,ex!$D5,_xlfn.XMATCH(PA$3,bHist!$1:$1,0)))</f>
        <v>77.522999999999996</v>
      </c>
      <c r="PB5" s="46" cm="1">
        <f t="array" aca="1" ref="PB5" ca="1">IF(ISBLANK(INDEX(bHist!$1:$1048576,ex!$D5,_xlfn.XMATCH(PB$3,bHist!$1:$1,0))),"-",INDEX(bHist!$1:$1048576,ex!$D5,_xlfn.XMATCH(PB$3,bHist!$1:$1,0)))</f>
        <v>75.945999999999998</v>
      </c>
      <c r="PC5" s="46" cm="1">
        <f t="array" aca="1" ref="PC5" ca="1">IF(ISBLANK(INDEX(bHist!$1:$1048576,ex!$D5,_xlfn.XMATCH(PC$3,bHist!$1:$1,0))),"-",INDEX(bHist!$1:$1048576,ex!$D5,_xlfn.XMATCH(PC$3,bHist!$1:$1,0)))</f>
        <v>72.820999999999998</v>
      </c>
      <c r="PD5" s="46" cm="1">
        <f t="array" aca="1" ref="PD5" ca="1">IF(ISBLANK(INDEX(bHist!$1:$1048576,ex!$D5,_xlfn.XMATCH(PD$3,bHist!$1:$1,0))),"-",INDEX(bHist!$1:$1048576,ex!$D5,_xlfn.XMATCH(PD$3,bHist!$1:$1,0)))</f>
        <v>70.744</v>
      </c>
      <c r="PE5" s="46" cm="1">
        <f t="array" aca="1" ref="PE5" ca="1">IF(ISBLANK(INDEX(bHist!$1:$1048576,ex!$D5,_xlfn.XMATCH(PE$3,bHist!$1:$1,0))),"-",INDEX(bHist!$1:$1048576,ex!$D5,_xlfn.XMATCH(PE$3,bHist!$1:$1,0)))</f>
        <v>71.653999999999996</v>
      </c>
      <c r="PF5" s="46" cm="1">
        <f t="array" aca="1" ref="PF5" ca="1">IF(ISBLANK(INDEX(bHist!$1:$1048576,ex!$D5,_xlfn.XMATCH(PF$3,bHist!$1:$1,0))),"-",INDEX(bHist!$1:$1048576,ex!$D5,_xlfn.XMATCH(PF$3,bHist!$1:$1,0)))</f>
        <v>69.918999999999997</v>
      </c>
      <c r="PG5" s="46" cm="1">
        <f t="array" aca="1" ref="PG5" ca="1">IF(ISBLANK(INDEX(bHist!$1:$1048576,ex!$D5,_xlfn.XMATCH(PG$3,bHist!$1:$1,0))),"-",INDEX(bHist!$1:$1048576,ex!$D5,_xlfn.XMATCH(PG$3,bHist!$1:$1,0)))</f>
        <v>67.84</v>
      </c>
      <c r="PH5" s="46" cm="1">
        <f t="array" aca="1" ref="PH5" ca="1">IF(ISBLANK(INDEX(bHist!$1:$1048576,ex!$D5,_xlfn.XMATCH(PH$3,bHist!$1:$1,0))),"-",INDEX(bHist!$1:$1048576,ex!$D5,_xlfn.XMATCH(PH$3,bHist!$1:$1,0)))</f>
        <v>66.846999999999994</v>
      </c>
      <c r="PI5" s="46" cm="1">
        <f t="array" aca="1" ref="PI5" ca="1">IF(ISBLANK(INDEX(bHist!$1:$1048576,ex!$D5,_xlfn.XMATCH(PI$3,bHist!$1:$1,0))),"-",INDEX(bHist!$1:$1048576,ex!$D5,_xlfn.XMATCH(PI$3,bHist!$1:$1,0)))</f>
        <v>69.277000000000001</v>
      </c>
      <c r="PJ5" s="46" cm="1">
        <f t="array" aca="1" ref="PJ5" ca="1">IF(ISBLANK(INDEX(bHist!$1:$1048576,ex!$D5,_xlfn.XMATCH(PJ$3,bHist!$1:$1,0))),"-",INDEX(bHist!$1:$1048576,ex!$D5,_xlfn.XMATCH(PJ$3,bHist!$1:$1,0)))</f>
        <v>69.638000000000005</v>
      </c>
      <c r="PK5" s="46" cm="1">
        <f t="array" aca="1" ref="PK5" ca="1">IF(ISBLANK(INDEX(bHist!$1:$1048576,ex!$D5,_xlfn.XMATCH(PK$3,bHist!$1:$1,0))),"-",INDEX(bHist!$1:$1048576,ex!$D5,_xlfn.XMATCH(PK$3,bHist!$1:$1,0)))</f>
        <v>70.981999999999999</v>
      </c>
      <c r="PL5" s="46" cm="1">
        <f t="array" aca="1" ref="PL5" ca="1">IF(ISBLANK(INDEX(bHist!$1:$1048576,ex!$D5,_xlfn.XMATCH(PL$3,bHist!$1:$1,0))),"-",INDEX(bHist!$1:$1048576,ex!$D5,_xlfn.XMATCH(PL$3,bHist!$1:$1,0)))</f>
        <v>71.578000000000003</v>
      </c>
      <c r="PM5" s="46" cm="1">
        <f t="array" aca="1" ref="PM5" ca="1">IF(ISBLANK(INDEX(bHist!$1:$1048576,ex!$D5,_xlfn.XMATCH(PM$3,bHist!$1:$1,0))),"-",INDEX(bHist!$1:$1048576,ex!$D5,_xlfn.XMATCH(PM$3,bHist!$1:$1,0)))</f>
        <v>74.087000000000003</v>
      </c>
      <c r="PN5" s="46" cm="1">
        <f t="array" aca="1" ref="PN5" ca="1">IF(ISBLANK(INDEX(bHist!$1:$1048576,ex!$D5,_xlfn.XMATCH(PN$3,bHist!$1:$1,0))),"-",INDEX(bHist!$1:$1048576,ex!$D5,_xlfn.XMATCH(PN$3,bHist!$1:$1,0)))</f>
        <v>76.069999999999993</v>
      </c>
      <c r="PO5" s="46" cm="1">
        <f t="array" aca="1" ref="PO5" ca="1">IF(ISBLANK(INDEX(bHist!$1:$1048576,ex!$D5,_xlfn.XMATCH(PO$3,bHist!$1:$1,0))),"-",INDEX(bHist!$1:$1048576,ex!$D5,_xlfn.XMATCH(PO$3,bHist!$1:$1,0)))</f>
        <v>75.677000000000007</v>
      </c>
      <c r="PP5" s="46" cm="1">
        <f t="array" aca="1" ref="PP5" ca="1">IF(ISBLANK(INDEX(bHist!$1:$1048576,ex!$D5,_xlfn.XMATCH(PP$3,bHist!$1:$1,0))),"-",INDEX(bHist!$1:$1048576,ex!$D5,_xlfn.XMATCH(PP$3,bHist!$1:$1,0)))</f>
        <v>77.194999999999993</v>
      </c>
      <c r="PQ5" s="46" cm="1">
        <f t="array" aca="1" ref="PQ5" ca="1">IF(ISBLANK(INDEX(bHist!$1:$1048576,ex!$D5,_xlfn.XMATCH(PQ$3,bHist!$1:$1,0))),"-",INDEX(bHist!$1:$1048576,ex!$D5,_xlfn.XMATCH(PQ$3,bHist!$1:$1,0)))</f>
        <v>75.272999999999996</v>
      </c>
      <c r="PR5" s="46" cm="1">
        <f t="array" aca="1" ref="PR5" ca="1">IF(ISBLANK(INDEX(bHist!$1:$1048576,ex!$D5,_xlfn.XMATCH(PR$3,bHist!$1:$1,0))),"-",INDEX(bHist!$1:$1048576,ex!$D5,_xlfn.XMATCH(PR$3,bHist!$1:$1,0)))</f>
        <v>75.912000000000006</v>
      </c>
      <c r="PS5" s="46" cm="1">
        <f t="array" aca="1" ref="PS5" ca="1">IF(ISBLANK(INDEX(bHist!$1:$1048576,ex!$D5,_xlfn.XMATCH(PS$3,bHist!$1:$1,0))),"-",INDEX(bHist!$1:$1048576,ex!$D5,_xlfn.XMATCH(PS$3,bHist!$1:$1,0)))</f>
        <v>75.569999999999993</v>
      </c>
      <c r="PT5" s="46" cm="1">
        <f t="array" aca="1" ref="PT5" ca="1">IF(ISBLANK(INDEX(bHist!$1:$1048576,ex!$D5,_xlfn.XMATCH(PT$3,bHist!$1:$1,0))),"-",INDEX(bHist!$1:$1048576,ex!$D5,_xlfn.XMATCH(PT$3,bHist!$1:$1,0)))</f>
        <v>73.748000000000005</v>
      </c>
      <c r="PU5" s="46" cm="1">
        <f t="array" aca="1" ref="PU5" ca="1">IF(ISBLANK(INDEX(bHist!$1:$1048576,ex!$D5,_xlfn.XMATCH(PU$3,bHist!$1:$1,0))),"-",INDEX(bHist!$1:$1048576,ex!$D5,_xlfn.XMATCH(PU$3,bHist!$1:$1,0)))</f>
        <v>73.63</v>
      </c>
      <c r="PV5" s="46" cm="1">
        <f t="array" aca="1" ref="PV5" ca="1">IF(ISBLANK(INDEX(bHist!$1:$1048576,ex!$D5,_xlfn.XMATCH(PV$3,bHist!$1:$1,0))),"-",INDEX(bHist!$1:$1048576,ex!$D5,_xlfn.XMATCH(PV$3,bHist!$1:$1,0)))</f>
        <v>75.772999999999996</v>
      </c>
      <c r="PW5" s="46" cm="1">
        <f t="array" aca="1" ref="PW5" ca="1">IF(ISBLANK(INDEX(bHist!$1:$1048576,ex!$D5,_xlfn.XMATCH(PW$3,bHist!$1:$1,0))),"-",INDEX(bHist!$1:$1048576,ex!$D5,_xlfn.XMATCH(PW$3,bHist!$1:$1,0)))</f>
        <v>73.072000000000003</v>
      </c>
      <c r="PX5" s="46" cm="1">
        <f t="array" aca="1" ref="PX5" ca="1">IF(ISBLANK(INDEX(bHist!$1:$1048576,ex!$D5,_xlfn.XMATCH(PX$3,bHist!$1:$1,0))),"-",INDEX(bHist!$1:$1048576,ex!$D5,_xlfn.XMATCH(PX$3,bHist!$1:$1,0)))</f>
        <v>72.613</v>
      </c>
      <c r="PY5" s="46" cm="1">
        <f t="array" aca="1" ref="PY5" ca="1">IF(ISBLANK(INDEX(bHist!$1:$1048576,ex!$D5,_xlfn.XMATCH(PY$3,bHist!$1:$1,0))),"-",INDEX(bHist!$1:$1048576,ex!$D5,_xlfn.XMATCH(PY$3,bHist!$1:$1,0)))</f>
        <v>74.572999999999993</v>
      </c>
      <c r="PZ5" s="46" cm="1">
        <f t="array" aca="1" ref="PZ5" ca="1">IF(ISBLANK(INDEX(bHist!$1:$1048576,ex!$D5,_xlfn.XMATCH(PZ$3,bHist!$1:$1,0))),"-",INDEX(bHist!$1:$1048576,ex!$D5,_xlfn.XMATCH(PZ$3,bHist!$1:$1,0)))</f>
        <v>74.040000000000006</v>
      </c>
      <c r="QA5" s="46" cm="1">
        <f t="array" aca="1" ref="QA5" ca="1">IF(ISBLANK(INDEX(bHist!$1:$1048576,ex!$D5,_xlfn.XMATCH(QA$3,bHist!$1:$1,0))),"-",INDEX(bHist!$1:$1048576,ex!$D5,_xlfn.XMATCH(QA$3,bHist!$1:$1,0)))</f>
        <v>74.364999999999995</v>
      </c>
      <c r="QB5" s="46" cm="1">
        <f t="array" aca="1" ref="QB5" ca="1">IF(ISBLANK(INDEX(bHist!$1:$1048576,ex!$D5,_xlfn.XMATCH(QB$3,bHist!$1:$1,0))),"-",INDEX(bHist!$1:$1048576,ex!$D5,_xlfn.XMATCH(QB$3,bHist!$1:$1,0)))</f>
        <v>71.596999999999994</v>
      </c>
      <c r="QC5" s="46" cm="1">
        <f t="array" aca="1" ref="QC5" ca="1">IF(ISBLANK(INDEX(bHist!$1:$1048576,ex!$D5,_xlfn.XMATCH(QC$3,bHist!$1:$1,0))),"-",INDEX(bHist!$1:$1048576,ex!$D5,_xlfn.XMATCH(QC$3,bHist!$1:$1,0)))</f>
        <v>70.620999999999995</v>
      </c>
      <c r="QD5" s="46" cm="1">
        <f t="array" aca="1" ref="QD5" ca="1">IF(ISBLANK(INDEX(bHist!$1:$1048576,ex!$D5,_xlfn.XMATCH(QD$3,bHist!$1:$1,0))),"-",INDEX(bHist!$1:$1048576,ex!$D5,_xlfn.XMATCH(QD$3,bHist!$1:$1,0)))</f>
        <v>72.117999999999995</v>
      </c>
      <c r="QE5" s="46" cm="1">
        <f t="array" aca="1" ref="QE5" ca="1">IF(ISBLANK(INDEX(bHist!$1:$1048576,ex!$D5,_xlfn.XMATCH(QE$3,bHist!$1:$1,0))),"-",INDEX(bHist!$1:$1048576,ex!$D5,_xlfn.XMATCH(QE$3,bHist!$1:$1,0)))</f>
        <v>69.42</v>
      </c>
      <c r="QF5" s="46" cm="1">
        <f t="array" aca="1" ref="QF5" ca="1">IF(ISBLANK(INDEX(bHist!$1:$1048576,ex!$D5,_xlfn.XMATCH(QF$3,bHist!$1:$1,0))),"-",INDEX(bHist!$1:$1048576,ex!$D5,_xlfn.XMATCH(QF$3,bHist!$1:$1,0)))</f>
        <v>68.289000000000001</v>
      </c>
      <c r="QG5" s="46" cm="1">
        <f t="array" aca="1" ref="QG5" ca="1">IF(ISBLANK(INDEX(bHist!$1:$1048576,ex!$D5,_xlfn.XMATCH(QG$3,bHist!$1:$1,0))),"-",INDEX(bHist!$1:$1048576,ex!$D5,_xlfn.XMATCH(QG$3,bHist!$1:$1,0)))</f>
        <v>67.373999999999995</v>
      </c>
      <c r="QH5" s="46" cm="1">
        <f t="array" aca="1" ref="QH5" ca="1">IF(ISBLANK(INDEX(bHist!$1:$1048576,ex!$D5,_xlfn.XMATCH(QH$3,bHist!$1:$1,0))),"-",INDEX(bHist!$1:$1048576,ex!$D5,_xlfn.XMATCH(QH$3,bHist!$1:$1,0)))</f>
        <v>69.049000000000007</v>
      </c>
      <c r="QI5" s="46" cm="1">
        <f t="array" aca="1" ref="QI5" ca="1">IF(ISBLANK(INDEX(bHist!$1:$1048576,ex!$D5,_xlfn.XMATCH(QI$3,bHist!$1:$1,0))),"-",INDEX(bHist!$1:$1048576,ex!$D5,_xlfn.XMATCH(QI$3,bHist!$1:$1,0)))</f>
        <v>67.373999999999995</v>
      </c>
      <c r="QJ5" s="46" cm="1">
        <f t="array" aca="1" ref="QJ5" ca="1">IF(ISBLANK(INDEX(bHist!$1:$1048576,ex!$D5,_xlfn.XMATCH(QJ$3,bHist!$1:$1,0))),"-",INDEX(bHist!$1:$1048576,ex!$D5,_xlfn.XMATCH(QJ$3,bHist!$1:$1,0)))</f>
        <v>68.777000000000001</v>
      </c>
      <c r="QK5" s="46" cm="1">
        <f t="array" aca="1" ref="QK5" ca="1">IF(ISBLANK(INDEX(bHist!$1:$1048576,ex!$D5,_xlfn.XMATCH(QK$3,bHist!$1:$1,0))),"-",INDEX(bHist!$1:$1048576,ex!$D5,_xlfn.XMATCH(QK$3,bHist!$1:$1,0)))</f>
        <v>67.037999999999997</v>
      </c>
      <c r="QL5" s="46" cm="1">
        <f t="array" aca="1" ref="QL5" ca="1">IF(ISBLANK(INDEX(bHist!$1:$1048576,ex!$D5,_xlfn.XMATCH(QL$3,bHist!$1:$1,0))),"-",INDEX(bHist!$1:$1048576,ex!$D5,_xlfn.XMATCH(QL$3,bHist!$1:$1,0)))</f>
        <v>67.882000000000005</v>
      </c>
      <c r="QM5" s="46" cm="1">
        <f t="array" aca="1" ref="QM5" ca="1">IF(ISBLANK(INDEX(bHist!$1:$1048576,ex!$D5,_xlfn.XMATCH(QM$3,bHist!$1:$1,0))),"-",INDEX(bHist!$1:$1048576,ex!$D5,_xlfn.XMATCH(QM$3,bHist!$1:$1,0)))</f>
        <v>69.356999999999999</v>
      </c>
      <c r="QN5" s="46" cm="1">
        <f t="array" aca="1" ref="QN5" ca="1">IF(ISBLANK(INDEX(bHist!$1:$1048576,ex!$D5,_xlfn.XMATCH(QN$3,bHist!$1:$1,0))),"-",INDEX(bHist!$1:$1048576,ex!$D5,_xlfn.XMATCH(QN$3,bHist!$1:$1,0)))</f>
        <v>69.793000000000006</v>
      </c>
      <c r="QO5" s="46" cm="1">
        <f t="array" aca="1" ref="QO5" ca="1">IF(ISBLANK(INDEX(bHist!$1:$1048576,ex!$D5,_xlfn.XMATCH(QO$3,bHist!$1:$1,0))),"-",INDEX(bHist!$1:$1048576,ex!$D5,_xlfn.XMATCH(QO$3,bHist!$1:$1,0)))</f>
        <v>68.147000000000006</v>
      </c>
      <c r="QP5" s="46" cm="1">
        <f t="array" aca="1" ref="QP5" ca="1">IF(ISBLANK(INDEX(bHist!$1:$1048576,ex!$D5,_xlfn.XMATCH(QP$3,bHist!$1:$1,0))),"-",INDEX(bHist!$1:$1048576,ex!$D5,_xlfn.XMATCH(QP$3,bHist!$1:$1,0)))</f>
        <v>67.951999999999998</v>
      </c>
      <c r="QQ5" s="46" cm="1">
        <f t="array" aca="1" ref="QQ5" ca="1">IF(ISBLANK(INDEX(bHist!$1:$1048576,ex!$D5,_xlfn.XMATCH(QQ$3,bHist!$1:$1,0))),"-",INDEX(bHist!$1:$1048576,ex!$D5,_xlfn.XMATCH(QQ$3,bHist!$1:$1,0)))</f>
        <v>60.134999999999998</v>
      </c>
      <c r="QR5" s="46" cm="1">
        <f t="array" aca="1" ref="QR5" ca="1">IF(ISBLANK(INDEX(bHist!$1:$1048576,ex!$D5,_xlfn.XMATCH(QR$3,bHist!$1:$1,0))),"-",INDEX(bHist!$1:$1048576,ex!$D5,_xlfn.XMATCH(QR$3,bHist!$1:$1,0)))</f>
        <v>59.667000000000002</v>
      </c>
      <c r="QS5" s="46" cm="1">
        <f t="array" aca="1" ref="QS5" ca="1">IF(ISBLANK(INDEX(bHist!$1:$1048576,ex!$D5,_xlfn.XMATCH(QS$3,bHist!$1:$1,0))),"-",INDEX(bHist!$1:$1048576,ex!$D5,_xlfn.XMATCH(QS$3,bHist!$1:$1,0)))</f>
        <v>60.26</v>
      </c>
      <c r="QT5" s="46" cm="1">
        <f t="array" aca="1" ref="QT5" ca="1">IF(ISBLANK(INDEX(bHist!$1:$1048576,ex!$D5,_xlfn.XMATCH(QT$3,bHist!$1:$1,0))),"-",INDEX(bHist!$1:$1048576,ex!$D5,_xlfn.XMATCH(QT$3,bHist!$1:$1,0)))</f>
        <v>59.906999999999996</v>
      </c>
      <c r="QU5" s="46" cm="1">
        <f t="array" aca="1" ref="QU5" ca="1">IF(ISBLANK(INDEX(bHist!$1:$1048576,ex!$D5,_xlfn.XMATCH(QU$3,bHist!$1:$1,0))),"-",INDEX(bHist!$1:$1048576,ex!$D5,_xlfn.XMATCH(QU$3,bHist!$1:$1,0)))</f>
        <v>59.796999999999997</v>
      </c>
      <c r="QV5" s="46" cm="1">
        <f t="array" aca="1" ref="QV5" ca="1">IF(ISBLANK(INDEX(bHist!$1:$1048576,ex!$D5,_xlfn.XMATCH(QV$3,bHist!$1:$1,0))),"-",INDEX(bHist!$1:$1048576,ex!$D5,_xlfn.XMATCH(QV$3,bHist!$1:$1,0)))</f>
        <v>61.655999999999999</v>
      </c>
      <c r="QW5" s="46" cm="1">
        <f t="array" aca="1" ref="QW5" ca="1">IF(ISBLANK(INDEX(bHist!$1:$1048576,ex!$D5,_xlfn.XMATCH(QW$3,bHist!$1:$1,0))),"-",INDEX(bHist!$1:$1048576,ex!$D5,_xlfn.XMATCH(QW$3,bHist!$1:$1,0)))</f>
        <v>60.914999999999999</v>
      </c>
      <c r="QX5" s="46" cm="1">
        <f t="array" aca="1" ref="QX5" ca="1">IF(ISBLANK(INDEX(bHist!$1:$1048576,ex!$D5,_xlfn.XMATCH(QX$3,bHist!$1:$1,0))),"-",INDEX(bHist!$1:$1048576,ex!$D5,_xlfn.XMATCH(QX$3,bHist!$1:$1,0)))</f>
        <v>61.042999999999999</v>
      </c>
      <c r="QY5" s="46" cm="1">
        <f t="array" aca="1" ref="QY5" ca="1">IF(ISBLANK(INDEX(bHist!$1:$1048576,ex!$D5,_xlfn.XMATCH(QY$3,bHist!$1:$1,0))),"-",INDEX(bHist!$1:$1048576,ex!$D5,_xlfn.XMATCH(QY$3,bHist!$1:$1,0)))</f>
        <v>64.031999999999996</v>
      </c>
      <c r="QZ5" s="46" cm="1">
        <f t="array" aca="1" ref="QZ5" ca="1">IF(ISBLANK(INDEX(bHist!$1:$1048576,ex!$D5,_xlfn.XMATCH(QZ$3,bHist!$1:$1,0))),"-",INDEX(bHist!$1:$1048576,ex!$D5,_xlfn.XMATCH(QZ$3,bHist!$1:$1,0)))</f>
        <v>64.953000000000003</v>
      </c>
      <c r="RA5" s="46" cm="1">
        <f t="array" aca="1" ref="RA5" ca="1">IF(ISBLANK(INDEX(bHist!$1:$1048576,ex!$D5,_xlfn.XMATCH(RA$3,bHist!$1:$1,0))),"-",INDEX(bHist!$1:$1048576,ex!$D5,_xlfn.XMATCH(RA$3,bHist!$1:$1,0)))</f>
        <v>65.722999999999999</v>
      </c>
      <c r="RB5" s="46" cm="1">
        <f t="array" aca="1" ref="RB5" ca="1">IF(ISBLANK(INDEX(bHist!$1:$1048576,ex!$D5,_xlfn.XMATCH(RB$3,bHist!$1:$1,0))),"-",INDEX(bHist!$1:$1048576,ex!$D5,_xlfn.XMATCH(RB$3,bHist!$1:$1,0)))</f>
        <v>67.933000000000007</v>
      </c>
      <c r="RC5" s="46" cm="1">
        <f t="array" aca="1" ref="RC5" ca="1">IF(ISBLANK(INDEX(bHist!$1:$1048576,ex!$D5,_xlfn.XMATCH(RC$3,bHist!$1:$1,0))),"-",INDEX(bHist!$1:$1048576,ex!$D5,_xlfn.XMATCH(RC$3,bHist!$1:$1,0)))</f>
        <v>68.244</v>
      </c>
      <c r="RD5" s="46" cm="1">
        <f t="array" aca="1" ref="RD5" ca="1">IF(ISBLANK(INDEX(bHist!$1:$1048576,ex!$D5,_xlfn.XMATCH(RD$3,bHist!$1:$1,0))),"-",INDEX(bHist!$1:$1048576,ex!$D5,_xlfn.XMATCH(RD$3,bHist!$1:$1,0)))</f>
        <v>68.763999999999996</v>
      </c>
      <c r="RE5" s="46" cm="1">
        <f t="array" aca="1" ref="RE5" ca="1">IF(ISBLANK(INDEX(bHist!$1:$1048576,ex!$D5,_xlfn.XMATCH(RE$3,bHist!$1:$1,0))),"-",INDEX(bHist!$1:$1048576,ex!$D5,_xlfn.XMATCH(RE$3,bHist!$1:$1,0)))</f>
        <v>67.456000000000003</v>
      </c>
      <c r="RF5" s="46" cm="1">
        <f t="array" aca="1" ref="RF5" ca="1">IF(ISBLANK(INDEX(bHist!$1:$1048576,ex!$D5,_xlfn.XMATCH(RF$3,bHist!$1:$1,0))),"-",INDEX(bHist!$1:$1048576,ex!$D5,_xlfn.XMATCH(RF$3,bHist!$1:$1,0)))</f>
        <v>65.713999999999999</v>
      </c>
      <c r="RG5" s="46" cm="1">
        <f t="array" aca="1" ref="RG5" ca="1">IF(ISBLANK(INDEX(bHist!$1:$1048576,ex!$D5,_xlfn.XMATCH(RG$3,bHist!$1:$1,0))),"-",INDEX(bHist!$1:$1048576,ex!$D5,_xlfn.XMATCH(RG$3,bHist!$1:$1,0)))</f>
        <v>65.239000000000004</v>
      </c>
      <c r="RH5" s="46" cm="1">
        <f t="array" aca="1" ref="RH5" ca="1">IF(ISBLANK(INDEX(bHist!$1:$1048576,ex!$D5,_xlfn.XMATCH(RH$3,bHist!$1:$1,0))),"-",INDEX(bHist!$1:$1048576,ex!$D5,_xlfn.XMATCH(RH$3,bHist!$1:$1,0)))</f>
        <v>65.793000000000006</v>
      </c>
      <c r="RI5" s="46" cm="1">
        <f t="array" aca="1" ref="RI5" ca="1">IF(ISBLANK(INDEX(bHist!$1:$1048576,ex!$D5,_xlfn.XMATCH(RI$3,bHist!$1:$1,0))),"-",INDEX(bHist!$1:$1048576,ex!$D5,_xlfn.XMATCH(RI$3,bHist!$1:$1,0)))</f>
        <v>66.831000000000003</v>
      </c>
      <c r="RJ5" s="46" cm="1">
        <f t="array" aca="1" ref="RJ5" ca="1">IF(ISBLANK(INDEX(bHist!$1:$1048576,ex!$D5,_xlfn.XMATCH(RJ$3,bHist!$1:$1,0))),"-",INDEX(bHist!$1:$1048576,ex!$D5,_xlfn.XMATCH(RJ$3,bHist!$1:$1,0)))</f>
        <v>66.772999999999996</v>
      </c>
      <c r="RK5" s="46" cm="1">
        <f t="array" aca="1" ref="RK5" ca="1">IF(ISBLANK(INDEX(bHist!$1:$1048576,ex!$D5,_xlfn.XMATCH(RK$3,bHist!$1:$1,0))),"-",INDEX(bHist!$1:$1048576,ex!$D5,_xlfn.XMATCH(RK$3,bHist!$1:$1,0)))</f>
        <v>67.918000000000006</v>
      </c>
      <c r="RL5" s="46" cm="1">
        <f t="array" aca="1" ref="RL5" ca="1">IF(ISBLANK(INDEX(bHist!$1:$1048576,ex!$D5,_xlfn.XMATCH(RL$3,bHist!$1:$1,0))),"-",INDEX(bHist!$1:$1048576,ex!$D5,_xlfn.XMATCH(RL$3,bHist!$1:$1,0)))</f>
        <v>70.62</v>
      </c>
      <c r="RM5" s="46" cm="1">
        <f t="array" aca="1" ref="RM5" ca="1">IF(ISBLANK(INDEX(bHist!$1:$1048576,ex!$D5,_xlfn.XMATCH(RM$3,bHist!$1:$1,0))),"-",INDEX(bHist!$1:$1048576,ex!$D5,_xlfn.XMATCH(RM$3,bHist!$1:$1,0)))</f>
        <v>70.997</v>
      </c>
      <c r="RN5" s="46" cm="1">
        <f t="array" aca="1" ref="RN5" ca="1">IF(ISBLANK(INDEX(bHist!$1:$1048576,ex!$D5,_xlfn.XMATCH(RN$3,bHist!$1:$1,0))),"-",INDEX(bHist!$1:$1048576,ex!$D5,_xlfn.XMATCH(RN$3,bHist!$1:$1,0)))</f>
        <v>70.509</v>
      </c>
      <c r="RO5" s="46" cm="1">
        <f t="array" aca="1" ref="RO5" ca="1">IF(ISBLANK(INDEX(bHist!$1:$1048576,ex!$D5,_xlfn.XMATCH(RO$3,bHist!$1:$1,0))),"-",INDEX(bHist!$1:$1048576,ex!$D5,_xlfn.XMATCH(RO$3,bHist!$1:$1,0)))</f>
        <v>71.576999999999998</v>
      </c>
      <c r="RP5" s="46" cm="1">
        <f t="array" aca="1" ref="RP5" ca="1">IF(ISBLANK(INDEX(bHist!$1:$1048576,ex!$D5,_xlfn.XMATCH(RP$3,bHist!$1:$1,0))),"-",INDEX(bHist!$1:$1048576,ex!$D5,_xlfn.XMATCH(RP$3,bHist!$1:$1,0)))</f>
        <v>68.813000000000002</v>
      </c>
      <c r="RQ5" s="46" cm="1">
        <f t="array" aca="1" ref="RQ5" ca="1">IF(ISBLANK(INDEX(bHist!$1:$1048576,ex!$D5,_xlfn.XMATCH(RQ$3,bHist!$1:$1,0))),"-",INDEX(bHist!$1:$1048576,ex!$D5,_xlfn.XMATCH(RQ$3,bHist!$1:$1,0)))</f>
        <v>69.715000000000003</v>
      </c>
      <c r="RR5" s="46" cm="1">
        <f t="array" aca="1" ref="RR5" ca="1">IF(ISBLANK(INDEX(bHist!$1:$1048576,ex!$D5,_xlfn.XMATCH(RR$3,bHist!$1:$1,0))),"-",INDEX(bHist!$1:$1048576,ex!$D5,_xlfn.XMATCH(RR$3,bHist!$1:$1,0)))</f>
        <v>67.869</v>
      </c>
      <c r="RS5" s="46" cm="1">
        <f t="array" aca="1" ref="RS5" ca="1">IF(ISBLANK(INDEX(bHist!$1:$1048576,ex!$D5,_xlfn.XMATCH(RS$3,bHist!$1:$1,0))),"-",INDEX(bHist!$1:$1048576,ex!$D5,_xlfn.XMATCH(RS$3,bHist!$1:$1,0)))</f>
        <v>64.010000000000005</v>
      </c>
      <c r="RT5" s="46" cm="1">
        <f t="array" aca="1" ref="RT5" ca="1">IF(ISBLANK(INDEX(bHist!$1:$1048576,ex!$D5,_xlfn.XMATCH(RT$3,bHist!$1:$1,0))),"-",INDEX(bHist!$1:$1048576,ex!$D5,_xlfn.XMATCH(RT$3,bHist!$1:$1,0)))</f>
        <v>63.587000000000003</v>
      </c>
      <c r="RU5" s="46" cm="1">
        <f t="array" aca="1" ref="RU5" ca="1">IF(ISBLANK(INDEX(bHist!$1:$1048576,ex!$D5,_xlfn.XMATCH(RU$3,bHist!$1:$1,0))),"-",INDEX(bHist!$1:$1048576,ex!$D5,_xlfn.XMATCH(RU$3,bHist!$1:$1,0)))</f>
        <v>63.445999999999998</v>
      </c>
      <c r="RV5" s="46" cm="1">
        <f t="array" aca="1" ref="RV5" ca="1">IF(ISBLANK(INDEX(bHist!$1:$1048576,ex!$D5,_xlfn.XMATCH(RV$3,bHist!$1:$1,0))),"-",INDEX(bHist!$1:$1048576,ex!$D5,_xlfn.XMATCH(RV$3,bHist!$1:$1,0)))</f>
        <v>64.680999999999997</v>
      </c>
      <c r="RW5" s="46" cm="1">
        <f t="array" aca="1" ref="RW5" ca="1">IF(ISBLANK(INDEX(bHist!$1:$1048576,ex!$D5,_xlfn.XMATCH(RW$3,bHist!$1:$1,0))),"-",INDEX(bHist!$1:$1048576,ex!$D5,_xlfn.XMATCH(RW$3,bHist!$1:$1,0)))</f>
        <v>64.009</v>
      </c>
      <c r="RX5" s="46" cm="1">
        <f t="array" aca="1" ref="RX5" ca="1">IF(ISBLANK(INDEX(bHist!$1:$1048576,ex!$D5,_xlfn.XMATCH(RX$3,bHist!$1:$1,0))),"-",INDEX(bHist!$1:$1048576,ex!$D5,_xlfn.XMATCH(RX$3,bHist!$1:$1,0)))</f>
        <v>63.201000000000001</v>
      </c>
      <c r="RY5" s="46" cm="1">
        <f t="array" aca="1" ref="RY5" ca="1">IF(ISBLANK(INDEX(bHist!$1:$1048576,ex!$D5,_xlfn.XMATCH(RY$3,bHist!$1:$1,0))),"-",INDEX(bHist!$1:$1048576,ex!$D5,_xlfn.XMATCH(RY$3,bHist!$1:$1,0)))</f>
        <v>61.688000000000002</v>
      </c>
      <c r="RZ5" s="46" cm="1">
        <f t="array" aca="1" ref="RZ5" ca="1">IF(ISBLANK(INDEX(bHist!$1:$1048576,ex!$D5,_xlfn.XMATCH(RZ$3,bHist!$1:$1,0))),"-",INDEX(bHist!$1:$1048576,ex!$D5,_xlfn.XMATCH(RZ$3,bHist!$1:$1,0)))</f>
        <v>60.527000000000001</v>
      </c>
      <c r="SA5" s="46" cm="1">
        <f t="array" aca="1" ref="SA5" ca="1">IF(ISBLANK(INDEX(bHist!$1:$1048576,ex!$D5,_xlfn.XMATCH(SA$3,bHist!$1:$1,0))),"-",INDEX(bHist!$1:$1048576,ex!$D5,_xlfn.XMATCH(SA$3,bHist!$1:$1,0)))</f>
        <v>62.920999999999999</v>
      </c>
      <c r="SB5" s="46" cm="1">
        <f t="array" aca="1" ref="SB5" ca="1">IF(ISBLANK(INDEX(bHist!$1:$1048576,ex!$D5,_xlfn.XMATCH(SB$3,bHist!$1:$1,0))),"-",INDEX(bHist!$1:$1048576,ex!$D5,_xlfn.XMATCH(SB$3,bHist!$1:$1,0)))</f>
        <v>61.241999999999997</v>
      </c>
      <c r="SC5" s="46" cm="1">
        <f t="array" aca="1" ref="SC5" ca="1">IF(ISBLANK(INDEX(bHist!$1:$1048576,ex!$D5,_xlfn.XMATCH(SC$3,bHist!$1:$1,0))),"-",INDEX(bHist!$1:$1048576,ex!$D5,_xlfn.XMATCH(SC$3,bHist!$1:$1,0)))</f>
        <v>60.113</v>
      </c>
      <c r="SD5" s="46" cm="1">
        <f t="array" aca="1" ref="SD5" ca="1">IF(ISBLANK(INDEX(bHist!$1:$1048576,ex!$D5,_xlfn.XMATCH(SD$3,bHist!$1:$1,0))),"-",INDEX(bHist!$1:$1048576,ex!$D5,_xlfn.XMATCH(SD$3,bHist!$1:$1,0)))</f>
        <v>62.822000000000003</v>
      </c>
      <c r="SE5" s="46" cm="1">
        <f t="array" aca="1" ref="SE5" ca="1">IF(ISBLANK(INDEX(bHist!$1:$1048576,ex!$D5,_xlfn.XMATCH(SE$3,bHist!$1:$1,0))),"-",INDEX(bHist!$1:$1048576,ex!$D5,_xlfn.XMATCH(SE$3,bHist!$1:$1,0)))</f>
        <v>63.691000000000003</v>
      </c>
      <c r="SF5" s="46" cm="1">
        <f t="array" aca="1" ref="SF5" ca="1">IF(ISBLANK(INDEX(bHist!$1:$1048576,ex!$D5,_xlfn.XMATCH(SF$3,bHist!$1:$1,0))),"-",INDEX(bHist!$1:$1048576,ex!$D5,_xlfn.XMATCH(SF$3,bHist!$1:$1,0)))</f>
        <v>65.435000000000002</v>
      </c>
      <c r="SG5" s="46" cm="1">
        <f t="array" aca="1" ref="SG5" ca="1">IF(ISBLANK(INDEX(bHist!$1:$1048576,ex!$D5,_xlfn.XMATCH(SG$3,bHist!$1:$1,0))),"-",INDEX(bHist!$1:$1048576,ex!$D5,_xlfn.XMATCH(SG$3,bHist!$1:$1,0)))</f>
        <v>66.296999999999997</v>
      </c>
      <c r="SH5" s="46" cm="1">
        <f t="array" aca="1" ref="SH5" ca="1">IF(ISBLANK(INDEX(bHist!$1:$1048576,ex!$D5,_xlfn.XMATCH(SH$3,bHist!$1:$1,0))),"-",INDEX(bHist!$1:$1048576,ex!$D5,_xlfn.XMATCH(SH$3,bHist!$1:$1,0)))</f>
        <v>65.497</v>
      </c>
      <c r="SI5" s="46" cm="1">
        <f t="array" aca="1" ref="SI5" ca="1">IF(ISBLANK(INDEX(bHist!$1:$1048576,ex!$D5,_xlfn.XMATCH(SI$3,bHist!$1:$1,0))),"-",INDEX(bHist!$1:$1048576,ex!$D5,_xlfn.XMATCH(SI$3,bHist!$1:$1,0)))</f>
        <v>63.901000000000003</v>
      </c>
      <c r="SJ5" s="46" cm="1">
        <f t="array" aca="1" ref="SJ5" ca="1">IF(ISBLANK(INDEX(bHist!$1:$1048576,ex!$D5,_xlfn.XMATCH(SJ$3,bHist!$1:$1,0))),"-",INDEX(bHist!$1:$1048576,ex!$D5,_xlfn.XMATCH(SJ$3,bHist!$1:$1,0)))</f>
        <v>63.534999999999997</v>
      </c>
      <c r="SK5" s="46" cm="1">
        <f t="array" aca="1" ref="SK5" ca="1">IF(ISBLANK(INDEX(bHist!$1:$1048576,ex!$D5,_xlfn.XMATCH(SK$3,bHist!$1:$1,0))),"-",INDEX(bHist!$1:$1048576,ex!$D5,_xlfn.XMATCH(SK$3,bHist!$1:$1,0)))</f>
        <v>63.686</v>
      </c>
      <c r="SL5" s="46" cm="1">
        <f t="array" aca="1" ref="SL5" ca="1">IF(ISBLANK(INDEX(bHist!$1:$1048576,ex!$D5,_xlfn.XMATCH(SL$3,bHist!$1:$1,0))),"-",INDEX(bHist!$1:$1048576,ex!$D5,_xlfn.XMATCH(SL$3,bHist!$1:$1,0)))</f>
        <v>64.988</v>
      </c>
      <c r="SM5" s="46" cm="1">
        <f t="array" aca="1" ref="SM5" ca="1">IF(ISBLANK(INDEX(bHist!$1:$1048576,ex!$D5,_xlfn.XMATCH(SM$3,bHist!$1:$1,0))),"-",INDEX(bHist!$1:$1048576,ex!$D5,_xlfn.XMATCH(SM$3,bHist!$1:$1,0)))</f>
        <v>66.611999999999995</v>
      </c>
      <c r="SN5" s="46" cm="1">
        <f t="array" aca="1" ref="SN5" ca="1">IF(ISBLANK(INDEX(bHist!$1:$1048576,ex!$D5,_xlfn.XMATCH(SN$3,bHist!$1:$1,0))),"-",INDEX(bHist!$1:$1048576,ex!$D5,_xlfn.XMATCH(SN$3,bHist!$1:$1,0)))</f>
        <v>67.971000000000004</v>
      </c>
      <c r="SO5" s="46" cm="1">
        <f t="array" aca="1" ref="SO5" ca="1">IF(ISBLANK(INDEX(bHist!$1:$1048576,ex!$D5,_xlfn.XMATCH(SO$3,bHist!$1:$1,0))),"-",INDEX(bHist!$1:$1048576,ex!$D5,_xlfn.XMATCH(SO$3,bHist!$1:$1,0)))</f>
        <v>66.709999999999994</v>
      </c>
      <c r="SP5" s="46" cm="1">
        <f t="array" aca="1" ref="SP5" ca="1">IF(ISBLANK(INDEX(bHist!$1:$1048576,ex!$D5,_xlfn.XMATCH(SP$3,bHist!$1:$1,0))),"-",INDEX(bHist!$1:$1048576,ex!$D5,_xlfn.XMATCH(SP$3,bHist!$1:$1,0)))</f>
        <v>67.7</v>
      </c>
      <c r="SQ5" s="46" cm="1">
        <f t="array" aca="1" ref="SQ5" ca="1">IF(ISBLANK(INDEX(bHist!$1:$1048576,ex!$D5,_xlfn.XMATCH(SQ$3,bHist!$1:$1,0))),"-",INDEX(bHist!$1:$1048576,ex!$D5,_xlfn.XMATCH(SQ$3,bHist!$1:$1,0)))</f>
        <v>69.281000000000006</v>
      </c>
      <c r="SR5" s="45"/>
      <c r="SS5" s="45"/>
      <c r="ST5" s="45"/>
      <c r="SU5" s="45"/>
      <c r="SV5" s="45"/>
      <c r="SW5" s="45"/>
      <c r="SX5" s="45"/>
      <c r="SY5" s="45"/>
      <c r="SZ5" s="45"/>
      <c r="TA5" s="45"/>
      <c r="TB5" s="45"/>
      <c r="TC5" s="45"/>
      <c r="TD5" s="45"/>
      <c r="TE5" s="45"/>
      <c r="TF5" s="45"/>
      <c r="TG5" s="45"/>
      <c r="TH5" s="45"/>
      <c r="TI5" s="45"/>
      <c r="TJ5" s="45"/>
      <c r="TK5" s="45"/>
      <c r="TL5" s="45"/>
      <c r="TM5" s="45"/>
      <c r="TN5" s="45"/>
      <c r="TO5" s="45"/>
      <c r="TP5" s="45"/>
      <c r="TQ5" s="45"/>
      <c r="TR5" s="45"/>
      <c r="TS5" s="45"/>
      <c r="TT5" s="45"/>
      <c r="TU5" s="45"/>
      <c r="TV5" s="45"/>
      <c r="TW5" s="45"/>
      <c r="TX5" s="45"/>
      <c r="TY5" s="45"/>
      <c r="TZ5" s="45"/>
    </row>
    <row r="6" spans="3:546" x14ac:dyDescent="0.25">
      <c r="C6" s="47" t="s">
        <v>495</v>
      </c>
      <c r="D6" s="44">
        <f>_xlfn.XMATCH(C6,bHist!B:B,0)</f>
        <v>5</v>
      </c>
      <c r="E6" s="44" t="str">
        <f>_xlfn.XLOOKUP(C6,bHist!B:B,bHist!C:C)</f>
        <v>XS0992293901</v>
      </c>
      <c r="F6" s="46" cm="1">
        <f t="array" aca="1" ref="F6" ca="1">IF(ISBLANK(INDEX(bHist,ex!$D6,_xlfn.XMATCH(F$3,bHist!$1:$1,0))),"-",INDEX(bHist,ex!$D6,_xlfn.XMATCH(F$3,bHist!$1:$1,0)))</f>
        <v>298.36700000000002</v>
      </c>
      <c r="G6" s="46" cm="1">
        <f t="array" aca="1" ref="G6" ca="1">IF(ISBLANK(INDEX(bHist,ex!$D6,_xlfn.XMATCH(G$3,bHist!$1:$1,0))),"-",INDEX(bHist,ex!$D6,_xlfn.XMATCH(G$3,bHist!$1:$1,0)))</f>
        <v>305.572</v>
      </c>
      <c r="H6" s="46" cm="1">
        <f t="array" aca="1" ref="H6" ca="1">IF(ISBLANK(INDEX(bHist,ex!$D6,_xlfn.XMATCH(H$3,bHist!$1:$1,0))),"-",INDEX(bHist,ex!$D6,_xlfn.XMATCH(H$3,bHist!$1:$1,0)))</f>
        <v>309.42500000000001</v>
      </c>
      <c r="I6" s="46" cm="1">
        <f t="array" aca="1" ref="I6" ca="1">IF(ISBLANK(INDEX(bHist,ex!$D6,_xlfn.XMATCH(I$3,bHist!$1:$1,0))),"-",INDEX(bHist,ex!$D6,_xlfn.XMATCH(I$3,bHist!$1:$1,0)))</f>
        <v>312.55799999999999</v>
      </c>
      <c r="J6" s="46" cm="1">
        <f t="array" aca="1" ref="J6" ca="1">IF(ISBLANK(INDEX(bHist,ex!$D6,_xlfn.XMATCH(J$3,bHist!$1:$1,0))),"-",INDEX(bHist,ex!$D6,_xlfn.XMATCH(J$3,bHist!$1:$1,0)))</f>
        <v>313.97000000000003</v>
      </c>
      <c r="K6" s="46" cm="1">
        <f t="array" aca="1" ref="K6" ca="1">IF(ISBLANK(INDEX(bHist,ex!$D6,_xlfn.XMATCH(K$3,bHist!$1:$1,0))),"-",INDEX(bHist,ex!$D6,_xlfn.XMATCH(K$3,bHist!$1:$1,0)))</f>
        <v>313.88799999999998</v>
      </c>
      <c r="L6" s="46" cm="1">
        <f t="array" aca="1" ref="L6" ca="1">IF(ISBLANK(INDEX(bHist,ex!$D6,_xlfn.XMATCH(L$3,bHist!$1:$1,0))),"-",INDEX(bHist,ex!$D6,_xlfn.XMATCH(L$3,bHist!$1:$1,0)))</f>
        <v>312.78800000000001</v>
      </c>
      <c r="M6" s="46" cm="1">
        <f t="array" aca="1" ref="M6" ca="1">IF(ISBLANK(INDEX(bHist,ex!$D6,_xlfn.XMATCH(M$3,bHist!$1:$1,0))),"-",INDEX(bHist,ex!$D6,_xlfn.XMATCH(M$3,bHist!$1:$1,0)))</f>
        <v>307.56900000000002</v>
      </c>
      <c r="N6" s="46" cm="1">
        <f t="array" aca="1" ref="N6" ca="1">IF(ISBLANK(INDEX(bHist,ex!$D6,_xlfn.XMATCH(N$3,bHist!$1:$1,0))),"-",INDEX(bHist,ex!$D6,_xlfn.XMATCH(N$3,bHist!$1:$1,0)))</f>
        <v>301.01499999999999</v>
      </c>
      <c r="O6" s="46" cm="1">
        <f t="array" aca="1" ref="O6" ca="1">IF(ISBLANK(INDEX(bHist,ex!$D6,_xlfn.XMATCH(O$3,bHist!$1:$1,0))),"-",INDEX(bHist,ex!$D6,_xlfn.XMATCH(O$3,bHist!$1:$1,0)))</f>
        <v>306.327</v>
      </c>
      <c r="P6" s="46" cm="1">
        <f t="array" aca="1" ref="P6" ca="1">IF(ISBLANK(INDEX(bHist,ex!$D6,_xlfn.XMATCH(P$3,bHist!$1:$1,0))),"-",INDEX(bHist,ex!$D6,_xlfn.XMATCH(P$3,bHist!$1:$1,0)))</f>
        <v>298.154</v>
      </c>
      <c r="Q6" s="46" cm="1">
        <f t="array" aca="1" ref="Q6" ca="1">IF(ISBLANK(INDEX(bHist,ex!$D6,_xlfn.XMATCH(Q$3,bHist!$1:$1,0))),"-",INDEX(bHist,ex!$D6,_xlfn.XMATCH(Q$3,bHist!$1:$1,0)))</f>
        <v>294.60700000000003</v>
      </c>
      <c r="R6" s="46" cm="1">
        <f t="array" aca="1" ref="R6" ca="1">IF(ISBLANK(INDEX(bHist,ex!$D6,_xlfn.XMATCH(R$3,bHist!$1:$1,0))),"-",INDEX(bHist,ex!$D6,_xlfn.XMATCH(R$3,bHist!$1:$1,0)))</f>
        <v>285.53199999999998</v>
      </c>
      <c r="S6" s="46" cm="1">
        <f t="array" aca="1" ref="S6" ca="1">IF(ISBLANK(INDEX(bHist,ex!$D6,_xlfn.XMATCH(S$3,bHist!$1:$1,0))),"-",INDEX(bHist,ex!$D6,_xlfn.XMATCH(S$3,bHist!$1:$1,0)))</f>
        <v>281.536</v>
      </c>
      <c r="T6" s="46" cm="1">
        <f t="array" aca="1" ref="T6" ca="1">IF(ISBLANK(INDEX(bHist,ex!$D6,_xlfn.XMATCH(T$3,bHist!$1:$1,0))),"-",INDEX(bHist,ex!$D6,_xlfn.XMATCH(T$3,bHist!$1:$1,0)))</f>
        <v>301.28100000000001</v>
      </c>
      <c r="U6" s="46" cm="1">
        <f t="array" aca="1" ref="U6" ca="1">IF(ISBLANK(INDEX(bHist,ex!$D6,_xlfn.XMATCH(U$3,bHist!$1:$1,0))),"-",INDEX(bHist,ex!$D6,_xlfn.XMATCH(U$3,bHist!$1:$1,0)))</f>
        <v>295.58499999999998</v>
      </c>
      <c r="V6" s="46" cm="1">
        <f t="array" aca="1" ref="V6" ca="1">IF(ISBLANK(INDEX(bHist,ex!$D6,_xlfn.XMATCH(V$3,bHist!$1:$1,0))),"-",INDEX(bHist,ex!$D6,_xlfn.XMATCH(V$3,bHist!$1:$1,0)))</f>
        <v>290.87799999999999</v>
      </c>
      <c r="W6" s="46" cm="1">
        <f t="array" aca="1" ref="W6" ca="1">IF(ISBLANK(INDEX(bHist,ex!$D6,_xlfn.XMATCH(W$3,bHist!$1:$1,0))),"-",INDEX(bHist,ex!$D6,_xlfn.XMATCH(W$3,bHist!$1:$1,0)))</f>
        <v>265.32400000000001</v>
      </c>
      <c r="X6" s="46" cm="1">
        <f t="array" aca="1" ref="X6" ca="1">IF(ISBLANK(INDEX(bHist,ex!$D6,_xlfn.XMATCH(X$3,bHist!$1:$1,0))),"-",INDEX(bHist,ex!$D6,_xlfn.XMATCH(X$3,bHist!$1:$1,0)))</f>
        <v>253.41900000000001</v>
      </c>
      <c r="Y6" s="46" cm="1">
        <f t="array" aca="1" ref="Y6" ca="1">IF(ISBLANK(INDEX(bHist,ex!$D6,_xlfn.XMATCH(Y$3,bHist!$1:$1,0))),"-",INDEX(bHist,ex!$D6,_xlfn.XMATCH(Y$3,bHist!$1:$1,0)))</f>
        <v>249.2</v>
      </c>
      <c r="Z6" s="46" cm="1">
        <f t="array" aca="1" ref="Z6" ca="1">IF(ISBLANK(INDEX(bHist,ex!$D6,_xlfn.XMATCH(Z$3,bHist!$1:$1,0))),"-",INDEX(bHist,ex!$D6,_xlfn.XMATCH(Z$3,bHist!$1:$1,0)))</f>
        <v>267.51100000000002</v>
      </c>
      <c r="AA6" s="46" cm="1">
        <f t="array" aca="1" ref="AA6" ca="1">IF(ISBLANK(INDEX(bHist,ex!$D6,_xlfn.XMATCH(AA$3,bHist!$1:$1,0))),"-",INDEX(bHist,ex!$D6,_xlfn.XMATCH(AA$3,bHist!$1:$1,0)))</f>
        <v>320.28199999999998</v>
      </c>
      <c r="AB6" s="46" cm="1">
        <f t="array" aca="1" ref="AB6" ca="1">IF(ISBLANK(INDEX(bHist,ex!$D6,_xlfn.XMATCH(AB$3,bHist!$1:$1,0))),"-",INDEX(bHist,ex!$D6,_xlfn.XMATCH(AB$3,bHist!$1:$1,0)))</f>
        <v>347.488</v>
      </c>
      <c r="AC6" s="46" cm="1">
        <f t="array" aca="1" ref="AC6" ca="1">IF(ISBLANK(INDEX(bHist,ex!$D6,_xlfn.XMATCH(AC$3,bHist!$1:$1,0))),"-",INDEX(bHist,ex!$D6,_xlfn.XMATCH(AC$3,bHist!$1:$1,0)))</f>
        <v>375.00900000000001</v>
      </c>
      <c r="AD6" s="46" cm="1">
        <f t="array" aca="1" ref="AD6" ca="1">IF(ISBLANK(INDEX(bHist,ex!$D6,_xlfn.XMATCH(AD$3,bHist!$1:$1,0))),"-",INDEX(bHist,ex!$D6,_xlfn.XMATCH(AD$3,bHist!$1:$1,0)))</f>
        <v>376.09399999999999</v>
      </c>
      <c r="AE6" s="46" cm="1">
        <f t="array" aca="1" ref="AE6" ca="1">IF(ISBLANK(INDEX(bHist,ex!$D6,_xlfn.XMATCH(AE$3,bHist!$1:$1,0))),"-",INDEX(bHist,ex!$D6,_xlfn.XMATCH(AE$3,bHist!$1:$1,0)))</f>
        <v>373.57799999999997</v>
      </c>
      <c r="AF6" s="46" cm="1">
        <f t="array" aca="1" ref="AF6" ca="1">IF(ISBLANK(INDEX(bHist,ex!$D6,_xlfn.XMATCH(AF$3,bHist!$1:$1,0))),"-",INDEX(bHist,ex!$D6,_xlfn.XMATCH(AF$3,bHist!$1:$1,0)))</f>
        <v>368.00400000000002</v>
      </c>
      <c r="AG6" s="46" cm="1">
        <f t="array" aca="1" ref="AG6" ca="1">IF(ISBLANK(INDEX(bHist,ex!$D6,_xlfn.XMATCH(AG$3,bHist!$1:$1,0))),"-",INDEX(bHist,ex!$D6,_xlfn.XMATCH(AG$3,bHist!$1:$1,0)))</f>
        <v>369.31599999999997</v>
      </c>
      <c r="AH6" s="46" cm="1">
        <f t="array" aca="1" ref="AH6" ca="1">IF(ISBLANK(INDEX(bHist,ex!$D6,_xlfn.XMATCH(AH$3,bHist!$1:$1,0))),"-",INDEX(bHist,ex!$D6,_xlfn.XMATCH(AH$3,bHist!$1:$1,0)))</f>
        <v>391.642</v>
      </c>
      <c r="AI6" s="46" cm="1">
        <f t="array" aca="1" ref="AI6" ca="1">IF(ISBLANK(INDEX(bHist,ex!$D6,_xlfn.XMATCH(AI$3,bHist!$1:$1,0))),"-",INDEX(bHist,ex!$D6,_xlfn.XMATCH(AI$3,bHist!$1:$1,0)))</f>
        <v>426.47399999999999</v>
      </c>
      <c r="AJ6" s="46" cm="1">
        <f t="array" aca="1" ref="AJ6" ca="1">IF(ISBLANK(INDEX(bHist,ex!$D6,_xlfn.XMATCH(AJ$3,bHist!$1:$1,0))),"-",INDEX(bHist,ex!$D6,_xlfn.XMATCH(AJ$3,bHist!$1:$1,0)))</f>
        <v>409.77600000000001</v>
      </c>
      <c r="AK6" s="46" cm="1">
        <f t="array" aca="1" ref="AK6" ca="1">IF(ISBLANK(INDEX(bHist,ex!$D6,_xlfn.XMATCH(AK$3,bHist!$1:$1,0))),"-",INDEX(bHist,ex!$D6,_xlfn.XMATCH(AK$3,bHist!$1:$1,0)))</f>
        <v>413.726</v>
      </c>
      <c r="AL6" s="46" cm="1">
        <f t="array" aca="1" ref="AL6" ca="1">IF(ISBLANK(INDEX(bHist,ex!$D6,_xlfn.XMATCH(AL$3,bHist!$1:$1,0))),"-",INDEX(bHist,ex!$D6,_xlfn.XMATCH(AL$3,bHist!$1:$1,0)))</f>
        <v>417.23</v>
      </c>
      <c r="AM6" s="46" cm="1">
        <f t="array" aca="1" ref="AM6" ca="1">IF(ISBLANK(INDEX(bHist,ex!$D6,_xlfn.XMATCH(AM$3,bHist!$1:$1,0))),"-",INDEX(bHist,ex!$D6,_xlfn.XMATCH(AM$3,bHist!$1:$1,0)))</f>
        <v>429.274</v>
      </c>
      <c r="AN6" s="46" cm="1">
        <f t="array" aca="1" ref="AN6" ca="1">IF(ISBLANK(INDEX(bHist,ex!$D6,_xlfn.XMATCH(AN$3,bHist!$1:$1,0))),"-",INDEX(bHist,ex!$D6,_xlfn.XMATCH(AN$3,bHist!$1:$1,0)))</f>
        <v>435.23200000000003</v>
      </c>
      <c r="AO6" s="46" cm="1">
        <f t="array" aca="1" ref="AO6" ca="1">IF(ISBLANK(INDEX(bHist,ex!$D6,_xlfn.XMATCH(AO$3,bHist!$1:$1,0))),"-",INDEX(bHist,ex!$D6,_xlfn.XMATCH(AO$3,bHist!$1:$1,0)))</f>
        <v>437.46699999999998</v>
      </c>
      <c r="AP6" s="46" cm="1">
        <f t="array" aca="1" ref="AP6" ca="1">IF(ISBLANK(INDEX(bHist,ex!$D6,_xlfn.XMATCH(AP$3,bHist!$1:$1,0))),"-",INDEX(bHist,ex!$D6,_xlfn.XMATCH(AP$3,bHist!$1:$1,0)))</f>
        <v>437.899</v>
      </c>
      <c r="AQ6" s="46" cm="1">
        <f t="array" aca="1" ref="AQ6" ca="1">IF(ISBLANK(INDEX(bHist,ex!$D6,_xlfn.XMATCH(AQ$3,bHist!$1:$1,0))),"-",INDEX(bHist,ex!$D6,_xlfn.XMATCH(AQ$3,bHist!$1:$1,0)))</f>
        <v>429.36500000000001</v>
      </c>
      <c r="AR6" s="46" cm="1">
        <f t="array" aca="1" ref="AR6" ca="1">IF(ISBLANK(INDEX(bHist,ex!$D6,_xlfn.XMATCH(AR$3,bHist!$1:$1,0))),"-",INDEX(bHist,ex!$D6,_xlfn.XMATCH(AR$3,bHist!$1:$1,0)))</f>
        <v>418.697</v>
      </c>
      <c r="AS6" s="46" cm="1">
        <f t="array" aca="1" ref="AS6" ca="1">IF(ISBLANK(INDEX(bHist,ex!$D6,_xlfn.XMATCH(AS$3,bHist!$1:$1,0))),"-",INDEX(bHist,ex!$D6,_xlfn.XMATCH(AS$3,bHist!$1:$1,0)))</f>
        <v>417.46800000000002</v>
      </c>
      <c r="AT6" s="46" cm="1">
        <f t="array" aca="1" ref="AT6" ca="1">IF(ISBLANK(INDEX(bHist,ex!$D6,_xlfn.XMATCH(AT$3,bHist!$1:$1,0))),"-",INDEX(bHist,ex!$D6,_xlfn.XMATCH(AT$3,bHist!$1:$1,0)))</f>
        <v>410.12700000000001</v>
      </c>
      <c r="AU6" s="46" cm="1">
        <f t="array" aca="1" ref="AU6" ca="1">IF(ISBLANK(INDEX(bHist,ex!$D6,_xlfn.XMATCH(AU$3,bHist!$1:$1,0))),"-",INDEX(bHist,ex!$D6,_xlfn.XMATCH(AU$3,bHist!$1:$1,0)))</f>
        <v>415.03800000000001</v>
      </c>
      <c r="AV6" s="46" cm="1">
        <f t="array" aca="1" ref="AV6" ca="1">IF(ISBLANK(INDEX(bHist,ex!$D6,_xlfn.XMATCH(AV$3,bHist!$1:$1,0))),"-",INDEX(bHist,ex!$D6,_xlfn.XMATCH(AV$3,bHist!$1:$1,0)))</f>
        <v>405.22699999999998</v>
      </c>
      <c r="AW6" s="46" cm="1">
        <f t="array" aca="1" ref="AW6" ca="1">IF(ISBLANK(INDEX(bHist,ex!$D6,_xlfn.XMATCH(AW$3,bHist!$1:$1,0))),"-",INDEX(bHist,ex!$D6,_xlfn.XMATCH(AW$3,bHist!$1:$1,0)))</f>
        <v>399.173</v>
      </c>
      <c r="AX6" s="46" cm="1">
        <f t="array" aca="1" ref="AX6" ca="1">IF(ISBLANK(INDEX(bHist,ex!$D6,_xlfn.XMATCH(AX$3,bHist!$1:$1,0))),"-",INDEX(bHist,ex!$D6,_xlfn.XMATCH(AX$3,bHist!$1:$1,0)))</f>
        <v>391.24</v>
      </c>
      <c r="AY6" s="46" cm="1">
        <f t="array" aca="1" ref="AY6" ca="1">IF(ISBLANK(INDEX(bHist,ex!$D6,_xlfn.XMATCH(AY$3,bHist!$1:$1,0))),"-",INDEX(bHist,ex!$D6,_xlfn.XMATCH(AY$3,bHist!$1:$1,0)))</f>
        <v>360.40499999999997</v>
      </c>
      <c r="AZ6" s="46" cm="1">
        <f t="array" aca="1" ref="AZ6" ca="1">IF(ISBLANK(INDEX(bHist,ex!$D6,_xlfn.XMATCH(AZ$3,bHist!$1:$1,0))),"-",INDEX(bHist,ex!$D6,_xlfn.XMATCH(AZ$3,bHist!$1:$1,0)))</f>
        <v>351.68099999999998</v>
      </c>
      <c r="BA6" s="46" cm="1">
        <f t="array" aca="1" ref="BA6" ca="1">IF(ISBLANK(INDEX(bHist,ex!$D6,_xlfn.XMATCH(BA$3,bHist!$1:$1,0))),"-",INDEX(bHist,ex!$D6,_xlfn.XMATCH(BA$3,bHist!$1:$1,0)))</f>
        <v>339.64499999999998</v>
      </c>
      <c r="BB6" s="46" cm="1">
        <f t="array" aca="1" ref="BB6" ca="1">IF(ISBLANK(INDEX(bHist,ex!$D6,_xlfn.XMATCH(BB$3,bHist!$1:$1,0))),"-",INDEX(bHist,ex!$D6,_xlfn.XMATCH(BB$3,bHist!$1:$1,0)))</f>
        <v>337.61399999999998</v>
      </c>
      <c r="BC6" s="46" cm="1">
        <f t="array" aca="1" ref="BC6" ca="1">IF(ISBLANK(INDEX(bHist,ex!$D6,_xlfn.XMATCH(BC$3,bHist!$1:$1,0))),"-",INDEX(bHist,ex!$D6,_xlfn.XMATCH(BC$3,bHist!$1:$1,0)))</f>
        <v>347.137</v>
      </c>
      <c r="BD6" s="46" cm="1">
        <f t="array" aca="1" ref="BD6" ca="1">IF(ISBLANK(INDEX(bHist,ex!$D6,_xlfn.XMATCH(BD$3,bHist!$1:$1,0))),"-",INDEX(bHist,ex!$D6,_xlfn.XMATCH(BD$3,bHist!$1:$1,0)))</f>
        <v>350.79599999999999</v>
      </c>
      <c r="BE6" s="46" cm="1">
        <f t="array" aca="1" ref="BE6" ca="1">IF(ISBLANK(INDEX(bHist,ex!$D6,_xlfn.XMATCH(BE$3,bHist!$1:$1,0))),"-",INDEX(bHist,ex!$D6,_xlfn.XMATCH(BE$3,bHist!$1:$1,0)))</f>
        <v>360.58800000000002</v>
      </c>
      <c r="BF6" s="46" cm="1">
        <f t="array" aca="1" ref="BF6" ca="1">IF(ISBLANK(INDEX(bHist,ex!$D6,_xlfn.XMATCH(BF$3,bHist!$1:$1,0))),"-",INDEX(bHist,ex!$D6,_xlfn.XMATCH(BF$3,bHist!$1:$1,0)))</f>
        <v>357.94400000000002</v>
      </c>
      <c r="BG6" s="46" cm="1">
        <f t="array" aca="1" ref="BG6" ca="1">IF(ISBLANK(INDEX(bHist,ex!$D6,_xlfn.XMATCH(BG$3,bHist!$1:$1,0))),"-",INDEX(bHist,ex!$D6,_xlfn.XMATCH(BG$3,bHist!$1:$1,0)))</f>
        <v>351.50599999999997</v>
      </c>
      <c r="BH6" s="46" cm="1">
        <f t="array" aca="1" ref="BH6" ca="1">IF(ISBLANK(INDEX(bHist,ex!$D6,_xlfn.XMATCH(BH$3,bHist!$1:$1,0))),"-",INDEX(bHist,ex!$D6,_xlfn.XMATCH(BH$3,bHist!$1:$1,0)))</f>
        <v>352.69600000000003</v>
      </c>
      <c r="BI6" s="46" cm="1">
        <f t="array" aca="1" ref="BI6" ca="1">IF(ISBLANK(INDEX(bHist,ex!$D6,_xlfn.XMATCH(BI$3,bHist!$1:$1,0))),"-",INDEX(bHist,ex!$D6,_xlfn.XMATCH(BI$3,bHist!$1:$1,0)))</f>
        <v>350.91399999999999</v>
      </c>
      <c r="BJ6" s="46" cm="1">
        <f t="array" aca="1" ref="BJ6" ca="1">IF(ISBLANK(INDEX(bHist,ex!$D6,_xlfn.XMATCH(BJ$3,bHist!$1:$1,0))),"-",INDEX(bHist,ex!$D6,_xlfn.XMATCH(BJ$3,bHist!$1:$1,0)))</f>
        <v>345.14299999999997</v>
      </c>
      <c r="BK6" s="46" cm="1">
        <f t="array" aca="1" ref="BK6" ca="1">IF(ISBLANK(INDEX(bHist,ex!$D6,_xlfn.XMATCH(BK$3,bHist!$1:$1,0))),"-",INDEX(bHist,ex!$D6,_xlfn.XMATCH(BK$3,bHist!$1:$1,0)))</f>
        <v>359.57</v>
      </c>
      <c r="BL6" s="46" cm="1">
        <f t="array" aca="1" ref="BL6" ca="1">IF(ISBLANK(INDEX(bHist,ex!$D6,_xlfn.XMATCH(BL$3,bHist!$1:$1,0))),"-",INDEX(bHist,ex!$D6,_xlfn.XMATCH(BL$3,bHist!$1:$1,0)))</f>
        <v>405.92500000000001</v>
      </c>
      <c r="BM6" s="46" cm="1">
        <f t="array" aca="1" ref="BM6" ca="1">IF(ISBLANK(INDEX(bHist,ex!$D6,_xlfn.XMATCH(BM$3,bHist!$1:$1,0))),"-",INDEX(bHist,ex!$D6,_xlfn.XMATCH(BM$3,bHist!$1:$1,0)))</f>
        <v>439.267</v>
      </c>
      <c r="BN6" s="46" cm="1">
        <f t="array" aca="1" ref="BN6" ca="1">IF(ISBLANK(INDEX(bHist,ex!$D6,_xlfn.XMATCH(BN$3,bHist!$1:$1,0))),"-",INDEX(bHist,ex!$D6,_xlfn.XMATCH(BN$3,bHist!$1:$1,0)))</f>
        <v>460.363</v>
      </c>
      <c r="BO6" s="46" cm="1">
        <f t="array" aca="1" ref="BO6" ca="1">IF(ISBLANK(INDEX(bHist,ex!$D6,_xlfn.XMATCH(BO$3,bHist!$1:$1,0))),"-",INDEX(bHist,ex!$D6,_xlfn.XMATCH(BO$3,bHist!$1:$1,0)))</f>
        <v>474.78</v>
      </c>
      <c r="BP6" s="46" cm="1">
        <f t="array" aca="1" ref="BP6" ca="1">IF(ISBLANK(INDEX(bHist,ex!$D6,_xlfn.XMATCH(BP$3,bHist!$1:$1,0))),"-",INDEX(bHist,ex!$D6,_xlfn.XMATCH(BP$3,bHist!$1:$1,0)))</f>
        <v>474.45600000000002</v>
      </c>
      <c r="BQ6" s="46" cm="1">
        <f t="array" aca="1" ref="BQ6" ca="1">IF(ISBLANK(INDEX(bHist,ex!$D6,_xlfn.XMATCH(BQ$3,bHist!$1:$1,0))),"-",INDEX(bHist,ex!$D6,_xlfn.XMATCH(BQ$3,bHist!$1:$1,0)))</f>
        <v>467.89499999999998</v>
      </c>
      <c r="BR6" s="46" cm="1">
        <f t="array" aca="1" ref="BR6" ca="1">IF(ISBLANK(INDEX(bHist,ex!$D6,_xlfn.XMATCH(BR$3,bHist!$1:$1,0))),"-",INDEX(bHist,ex!$D6,_xlfn.XMATCH(BR$3,bHist!$1:$1,0)))</f>
        <v>458.964</v>
      </c>
      <c r="BS6" s="46" cm="1">
        <f t="array" aca="1" ref="BS6" ca="1">IF(ISBLANK(INDEX(bHist,ex!$D6,_xlfn.XMATCH(BS$3,bHist!$1:$1,0))),"-",INDEX(bHist,ex!$D6,_xlfn.XMATCH(BS$3,bHist!$1:$1,0)))</f>
        <v>450.57900000000001</v>
      </c>
      <c r="BT6" s="46" cm="1">
        <f t="array" aca="1" ref="BT6" ca="1">IF(ISBLANK(INDEX(bHist,ex!$D6,_xlfn.XMATCH(BT$3,bHist!$1:$1,0))),"-",INDEX(bHist,ex!$D6,_xlfn.XMATCH(BT$3,bHist!$1:$1,0)))</f>
        <v>453.29</v>
      </c>
      <c r="BU6" s="46" cm="1">
        <f t="array" aca="1" ref="BU6" ca="1">IF(ISBLANK(INDEX(bHist,ex!$D6,_xlfn.XMATCH(BU$3,bHist!$1:$1,0))),"-",INDEX(bHist,ex!$D6,_xlfn.XMATCH(BU$3,bHist!$1:$1,0)))</f>
        <v>443.25700000000001</v>
      </c>
      <c r="BV6" s="46" cm="1">
        <f t="array" aca="1" ref="BV6" ca="1">IF(ISBLANK(INDEX(bHist,ex!$D6,_xlfn.XMATCH(BV$3,bHist!$1:$1,0))),"-",INDEX(bHist,ex!$D6,_xlfn.XMATCH(BV$3,bHist!$1:$1,0)))</f>
        <v>438.85700000000003</v>
      </c>
      <c r="BW6" s="46" cm="1">
        <f t="array" aca="1" ref="BW6" ca="1">IF(ISBLANK(INDEX(bHist,ex!$D6,_xlfn.XMATCH(BW$3,bHist!$1:$1,0))),"-",INDEX(bHist,ex!$D6,_xlfn.XMATCH(BW$3,bHist!$1:$1,0)))</f>
        <v>428.12200000000001</v>
      </c>
      <c r="BX6" s="46" cm="1">
        <f t="array" aca="1" ref="BX6" ca="1">IF(ISBLANK(INDEX(bHist,ex!$D6,_xlfn.XMATCH(BX$3,bHist!$1:$1,0))),"-",INDEX(bHist,ex!$D6,_xlfn.XMATCH(BX$3,bHist!$1:$1,0)))</f>
        <v>434.18200000000002</v>
      </c>
      <c r="BY6" s="46" cm="1">
        <f t="array" aca="1" ref="BY6" ca="1">IF(ISBLANK(INDEX(bHist,ex!$D6,_xlfn.XMATCH(BY$3,bHist!$1:$1,0))),"-",INDEX(bHist,ex!$D6,_xlfn.XMATCH(BY$3,bHist!$1:$1,0)))</f>
        <v>440.63200000000001</v>
      </c>
      <c r="BZ6" s="46" cm="1">
        <f t="array" aca="1" ref="BZ6" ca="1">IF(ISBLANK(INDEX(bHist,ex!$D6,_xlfn.XMATCH(BZ$3,bHist!$1:$1,0))),"-",INDEX(bHist,ex!$D6,_xlfn.XMATCH(BZ$3,bHist!$1:$1,0)))</f>
        <v>427.21199999999999</v>
      </c>
      <c r="CA6" s="46" cm="1">
        <f t="array" aca="1" ref="CA6" ca="1">IF(ISBLANK(INDEX(bHist,ex!$D6,_xlfn.XMATCH(CA$3,bHist!$1:$1,0))),"-",INDEX(bHist,ex!$D6,_xlfn.XMATCH(CA$3,bHist!$1:$1,0)))</f>
        <v>428.09100000000001</v>
      </c>
      <c r="CB6" s="46" cm="1">
        <f t="array" aca="1" ref="CB6" ca="1">IF(ISBLANK(INDEX(bHist,ex!$D6,_xlfn.XMATCH(CB$3,bHist!$1:$1,0))),"-",INDEX(bHist,ex!$D6,_xlfn.XMATCH(CB$3,bHist!$1:$1,0)))</f>
        <v>433.85199999999998</v>
      </c>
      <c r="CC6" s="46" cm="1">
        <f t="array" aca="1" ref="CC6" ca="1">IF(ISBLANK(INDEX(bHist,ex!$D6,_xlfn.XMATCH(CC$3,bHist!$1:$1,0))),"-",INDEX(bHist,ex!$D6,_xlfn.XMATCH(CC$3,bHist!$1:$1,0)))</f>
        <v>398.58300000000003</v>
      </c>
      <c r="CD6" s="46" cm="1">
        <f t="array" aca="1" ref="CD6" ca="1">IF(ISBLANK(INDEX(bHist,ex!$D6,_xlfn.XMATCH(CD$3,bHist!$1:$1,0))),"-",INDEX(bHist,ex!$D6,_xlfn.XMATCH(CD$3,bHist!$1:$1,0)))</f>
        <v>368.38299999999998</v>
      </c>
      <c r="CE6" s="46" cm="1">
        <f t="array" aca="1" ref="CE6" ca="1">IF(ISBLANK(INDEX(bHist,ex!$D6,_xlfn.XMATCH(CE$3,bHist!$1:$1,0))),"-",INDEX(bHist,ex!$D6,_xlfn.XMATCH(CE$3,bHist!$1:$1,0)))</f>
        <v>326.77600000000001</v>
      </c>
      <c r="CF6" s="46" cm="1">
        <f t="array" aca="1" ref="CF6" ca="1">IF(ISBLANK(INDEX(bHist,ex!$D6,_xlfn.XMATCH(CF$3,bHist!$1:$1,0))),"-",INDEX(bHist,ex!$D6,_xlfn.XMATCH(CF$3,bHist!$1:$1,0)))</f>
        <v>324.23599999999999</v>
      </c>
      <c r="CG6" s="46" cm="1">
        <f t="array" aca="1" ref="CG6" ca="1">IF(ISBLANK(INDEX(bHist,ex!$D6,_xlfn.XMATCH(CG$3,bHist!$1:$1,0))),"-",INDEX(bHist,ex!$D6,_xlfn.XMATCH(CG$3,bHist!$1:$1,0)))</f>
        <v>283.70400000000001</v>
      </c>
      <c r="CH6" s="46" cm="1">
        <f t="array" aca="1" ref="CH6" ca="1">IF(ISBLANK(INDEX(bHist,ex!$D6,_xlfn.XMATCH(CH$3,bHist!$1:$1,0))),"-",INDEX(bHist,ex!$D6,_xlfn.XMATCH(CH$3,bHist!$1:$1,0)))</f>
        <v>273.29199999999997</v>
      </c>
      <c r="CI6" s="46" cm="1">
        <f t="array" aca="1" ref="CI6" ca="1">IF(ISBLANK(INDEX(bHist,ex!$D6,_xlfn.XMATCH(CI$3,bHist!$1:$1,0))),"-",INDEX(bHist,ex!$D6,_xlfn.XMATCH(CI$3,bHist!$1:$1,0)))</f>
        <v>281.24700000000001</v>
      </c>
      <c r="CJ6" s="46" cm="1">
        <f t="array" aca="1" ref="CJ6" ca="1">IF(ISBLANK(INDEX(bHist,ex!$D6,_xlfn.XMATCH(CJ$3,bHist!$1:$1,0))),"-",INDEX(bHist,ex!$D6,_xlfn.XMATCH(CJ$3,bHist!$1:$1,0)))</f>
        <v>229.36099999999999</v>
      </c>
      <c r="CK6" s="46" cm="1">
        <f t="array" aca="1" ref="CK6" ca="1">IF(ISBLANK(INDEX(bHist,ex!$D6,_xlfn.XMATCH(CK$3,bHist!$1:$1,0))),"-",INDEX(bHist,ex!$D6,_xlfn.XMATCH(CK$3,bHist!$1:$1,0)))</f>
        <v>212.25700000000001</v>
      </c>
      <c r="CL6" s="46" cm="1">
        <f t="array" aca="1" ref="CL6" ca="1">IF(ISBLANK(INDEX(bHist,ex!$D6,_xlfn.XMATCH(CL$3,bHist!$1:$1,0))),"-",INDEX(bHist,ex!$D6,_xlfn.XMATCH(CL$3,bHist!$1:$1,0)))</f>
        <v>223.828</v>
      </c>
      <c r="CM6" s="46" cm="1">
        <f t="array" aca="1" ref="CM6" ca="1">IF(ISBLANK(INDEX(bHist,ex!$D6,_xlfn.XMATCH(CM$3,bHist!$1:$1,0))),"-",INDEX(bHist,ex!$D6,_xlfn.XMATCH(CM$3,bHist!$1:$1,0)))</f>
        <v>212.31899999999999</v>
      </c>
      <c r="CN6" s="46" cm="1">
        <f t="array" aca="1" ref="CN6" ca="1">IF(ISBLANK(INDEX(bHist,ex!$D6,_xlfn.XMATCH(CN$3,bHist!$1:$1,0))),"-",INDEX(bHist,ex!$D6,_xlfn.XMATCH(CN$3,bHist!$1:$1,0)))</f>
        <v>215.607</v>
      </c>
      <c r="CO6" s="46" cm="1">
        <f t="array" aca="1" ref="CO6" ca="1">IF(ISBLANK(INDEX(bHist,ex!$D6,_xlfn.XMATCH(CO$3,bHist!$1:$1,0))),"-",INDEX(bHist,ex!$D6,_xlfn.XMATCH(CO$3,bHist!$1:$1,0)))</f>
        <v>211.386</v>
      </c>
      <c r="CP6" s="46" cm="1">
        <f t="array" aca="1" ref="CP6" ca="1">IF(ISBLANK(INDEX(bHist,ex!$D6,_xlfn.XMATCH(CP$3,bHist!$1:$1,0))),"-",INDEX(bHist,ex!$D6,_xlfn.XMATCH(CP$3,bHist!$1:$1,0)))</f>
        <v>191.74299999999999</v>
      </c>
      <c r="CQ6" s="46" cm="1">
        <f t="array" aca="1" ref="CQ6" ca="1">IF(ISBLANK(INDEX(bHist,ex!$D6,_xlfn.XMATCH(CQ$3,bHist!$1:$1,0))),"-",INDEX(bHist,ex!$D6,_xlfn.XMATCH(CQ$3,bHist!$1:$1,0)))</f>
        <v>178.482</v>
      </c>
      <c r="CR6" s="46" cm="1">
        <f t="array" aca="1" ref="CR6" ca="1">IF(ISBLANK(INDEX(bHist,ex!$D6,_xlfn.XMATCH(CR$3,bHist!$1:$1,0))),"-",INDEX(bHist,ex!$D6,_xlfn.XMATCH(CR$3,bHist!$1:$1,0)))</f>
        <v>174.542</v>
      </c>
      <c r="CS6" s="46" cm="1">
        <f t="array" aca="1" ref="CS6" ca="1">IF(ISBLANK(INDEX(bHist,ex!$D6,_xlfn.XMATCH(CS$3,bHist!$1:$1,0))),"-",INDEX(bHist,ex!$D6,_xlfn.XMATCH(CS$3,bHist!$1:$1,0)))</f>
        <v>165.83600000000001</v>
      </c>
      <c r="CT6" s="46" cm="1">
        <f t="array" aca="1" ref="CT6" ca="1">IF(ISBLANK(INDEX(bHist,ex!$D6,_xlfn.XMATCH(CT$3,bHist!$1:$1,0))),"-",INDEX(bHist,ex!$D6,_xlfn.XMATCH(CT$3,bHist!$1:$1,0)))</f>
        <v>156.041</v>
      </c>
      <c r="CU6" s="46" cm="1">
        <f t="array" aca="1" ref="CU6" ca="1">IF(ISBLANK(INDEX(bHist,ex!$D6,_xlfn.XMATCH(CU$3,bHist!$1:$1,0))),"-",INDEX(bHist,ex!$D6,_xlfn.XMATCH(CU$3,bHist!$1:$1,0)))</f>
        <v>158.125</v>
      </c>
      <c r="CV6" s="46" cm="1">
        <f t="array" aca="1" ref="CV6" ca="1">IF(ISBLANK(INDEX(bHist,ex!$D6,_xlfn.XMATCH(CV$3,bHist!$1:$1,0))),"-",INDEX(bHist,ex!$D6,_xlfn.XMATCH(CV$3,bHist!$1:$1,0)))</f>
        <v>158.733</v>
      </c>
      <c r="CW6" s="46" cm="1">
        <f t="array" aca="1" ref="CW6" ca="1">IF(ISBLANK(INDEX(bHist,ex!$D6,_xlfn.XMATCH(CW$3,bHist!$1:$1,0))),"-",INDEX(bHist,ex!$D6,_xlfn.XMATCH(CW$3,bHist!$1:$1,0)))</f>
        <v>159.42599999999999</v>
      </c>
      <c r="CX6" s="46" cm="1">
        <f t="array" aca="1" ref="CX6" ca="1">IF(ISBLANK(INDEX(bHist,ex!$D6,_xlfn.XMATCH(CX$3,bHist!$1:$1,0))),"-",INDEX(bHist,ex!$D6,_xlfn.XMATCH(CX$3,bHist!$1:$1,0)))</f>
        <v>158.649</v>
      </c>
      <c r="CY6" s="46" cm="1">
        <f t="array" aca="1" ref="CY6" ca="1">IF(ISBLANK(INDEX(bHist,ex!$D6,_xlfn.XMATCH(CY$3,bHist!$1:$1,0))),"-",INDEX(bHist,ex!$D6,_xlfn.XMATCH(CY$3,bHist!$1:$1,0)))</f>
        <v>161.15100000000001</v>
      </c>
      <c r="CZ6" s="46" cm="1">
        <f t="array" aca="1" ref="CZ6" ca="1">IF(ISBLANK(INDEX(bHist,ex!$D6,_xlfn.XMATCH(CZ$3,bHist!$1:$1,0))),"-",INDEX(bHist,ex!$D6,_xlfn.XMATCH(CZ$3,bHist!$1:$1,0)))</f>
        <v>163.08799999999999</v>
      </c>
      <c r="DA6" s="46" cm="1">
        <f t="array" aca="1" ref="DA6" ca="1">IF(ISBLANK(INDEX(bHist,ex!$D6,_xlfn.XMATCH(DA$3,bHist!$1:$1,0))),"-",INDEX(bHist,ex!$D6,_xlfn.XMATCH(DA$3,bHist!$1:$1,0)))</f>
        <v>163.148</v>
      </c>
      <c r="DB6" s="46" cm="1">
        <f t="array" aca="1" ref="DB6" ca="1">IF(ISBLANK(INDEX(bHist,ex!$D6,_xlfn.XMATCH(DB$3,bHist!$1:$1,0))),"-",INDEX(bHist,ex!$D6,_xlfn.XMATCH(DB$3,bHist!$1:$1,0)))</f>
        <v>163.863</v>
      </c>
      <c r="DC6" s="46" cm="1">
        <f t="array" aca="1" ref="DC6" ca="1">IF(ISBLANK(INDEX(bHist,ex!$D6,_xlfn.XMATCH(DC$3,bHist!$1:$1,0))),"-",INDEX(bHist,ex!$D6,_xlfn.XMATCH(DC$3,bHist!$1:$1,0)))</f>
        <v>166.09100000000001</v>
      </c>
      <c r="DD6" s="46" cm="1">
        <f t="array" aca="1" ref="DD6" ca="1">IF(ISBLANK(INDEX(bHist,ex!$D6,_xlfn.XMATCH(DD$3,bHist!$1:$1,0))),"-",INDEX(bHist,ex!$D6,_xlfn.XMATCH(DD$3,bHist!$1:$1,0)))</f>
        <v>165.51599999999999</v>
      </c>
      <c r="DE6" s="46" cm="1">
        <f t="array" aca="1" ref="DE6" ca="1">IF(ISBLANK(INDEX(bHist,ex!$D6,_xlfn.XMATCH(DE$3,bHist!$1:$1,0))),"-",INDEX(bHist,ex!$D6,_xlfn.XMATCH(DE$3,bHist!$1:$1,0)))</f>
        <v>162.85900000000001</v>
      </c>
      <c r="DF6" s="46" cm="1">
        <f t="array" aca="1" ref="DF6" ca="1">IF(ISBLANK(INDEX(bHist,ex!$D6,_xlfn.XMATCH(DF$3,bHist!$1:$1,0))),"-",INDEX(bHist,ex!$D6,_xlfn.XMATCH(DF$3,bHist!$1:$1,0)))</f>
        <v>164.72800000000001</v>
      </c>
      <c r="DG6" s="46" cm="1">
        <f t="array" aca="1" ref="DG6" ca="1">IF(ISBLANK(INDEX(bHist,ex!$D6,_xlfn.XMATCH(DG$3,bHist!$1:$1,0))),"-",INDEX(bHist,ex!$D6,_xlfn.XMATCH(DG$3,bHist!$1:$1,0)))</f>
        <v>168.63300000000001</v>
      </c>
      <c r="DH6" s="46" cm="1">
        <f t="array" aca="1" ref="DH6" ca="1">IF(ISBLANK(INDEX(bHist,ex!$D6,_xlfn.XMATCH(DH$3,bHist!$1:$1,0))),"-",INDEX(bHist,ex!$D6,_xlfn.XMATCH(DH$3,bHist!$1:$1,0)))</f>
        <v>173.35499999999999</v>
      </c>
      <c r="DI6" s="46" cm="1">
        <f t="array" aca="1" ref="DI6" ca="1">IF(ISBLANK(INDEX(bHist,ex!$D6,_xlfn.XMATCH(DI$3,bHist!$1:$1,0))),"-",INDEX(bHist,ex!$D6,_xlfn.XMATCH(DI$3,bHist!$1:$1,0)))</f>
        <v>173.655</v>
      </c>
      <c r="DJ6" s="46" cm="1">
        <f t="array" aca="1" ref="DJ6" ca="1">IF(ISBLANK(INDEX(bHist,ex!$D6,_xlfn.XMATCH(DJ$3,bHist!$1:$1,0))),"-",INDEX(bHist,ex!$D6,_xlfn.XMATCH(DJ$3,bHist!$1:$1,0)))</f>
        <v>167.00899999999999</v>
      </c>
      <c r="DK6" s="46" cm="1">
        <f t="array" aca="1" ref="DK6" ca="1">IF(ISBLANK(INDEX(bHist,ex!$D6,_xlfn.XMATCH(DK$3,bHist!$1:$1,0))),"-",INDEX(bHist,ex!$D6,_xlfn.XMATCH(DK$3,bHist!$1:$1,0)))</f>
        <v>160.60400000000001</v>
      </c>
      <c r="DL6" s="46" cm="1">
        <f t="array" aca="1" ref="DL6" ca="1">IF(ISBLANK(INDEX(bHist,ex!$D6,_xlfn.XMATCH(DL$3,bHist!$1:$1,0))),"-",INDEX(bHist,ex!$D6,_xlfn.XMATCH(DL$3,bHist!$1:$1,0)))</f>
        <v>159.18899999999999</v>
      </c>
      <c r="DM6" s="46" cm="1">
        <f t="array" aca="1" ref="DM6" ca="1">IF(ISBLANK(INDEX(bHist,ex!$D6,_xlfn.XMATCH(DM$3,bHist!$1:$1,0))),"-",INDEX(bHist,ex!$D6,_xlfn.XMATCH(DM$3,bHist!$1:$1,0)))</f>
        <v>160.31800000000001</v>
      </c>
      <c r="DN6" s="46" cm="1">
        <f t="array" aca="1" ref="DN6" ca="1">IF(ISBLANK(INDEX(bHist,ex!$D6,_xlfn.XMATCH(DN$3,bHist!$1:$1,0))),"-",INDEX(bHist,ex!$D6,_xlfn.XMATCH(DN$3,bHist!$1:$1,0)))</f>
        <v>152.047</v>
      </c>
      <c r="DO6" s="46" cm="1">
        <f t="array" aca="1" ref="DO6" ca="1">IF(ISBLANK(INDEX(bHist,ex!$D6,_xlfn.XMATCH(DO$3,bHist!$1:$1,0))),"-",INDEX(bHist,ex!$D6,_xlfn.XMATCH(DO$3,bHist!$1:$1,0)))</f>
        <v>148.67699999999999</v>
      </c>
      <c r="DP6" s="46" cm="1">
        <f t="array" aca="1" ref="DP6" ca="1">IF(ISBLANK(INDEX(bHist,ex!$D6,_xlfn.XMATCH(DP$3,bHist!$1:$1,0))),"-",INDEX(bHist,ex!$D6,_xlfn.XMATCH(DP$3,bHist!$1:$1,0)))</f>
        <v>144.839</v>
      </c>
      <c r="DQ6" s="46" cm="1">
        <f t="array" aca="1" ref="DQ6" ca="1">IF(ISBLANK(INDEX(bHist,ex!$D6,_xlfn.XMATCH(DQ$3,bHist!$1:$1,0))),"-",INDEX(bHist,ex!$D6,_xlfn.XMATCH(DQ$3,bHist!$1:$1,0)))</f>
        <v>143.67400000000001</v>
      </c>
      <c r="DR6" s="46" cm="1">
        <f t="array" aca="1" ref="DR6" ca="1">IF(ISBLANK(INDEX(bHist,ex!$D6,_xlfn.XMATCH(DR$3,bHist!$1:$1,0))),"-",INDEX(bHist,ex!$D6,_xlfn.XMATCH(DR$3,bHist!$1:$1,0)))</f>
        <v>141.535</v>
      </c>
      <c r="DS6" s="46" cm="1">
        <f t="array" aca="1" ref="DS6" ca="1">IF(ISBLANK(INDEX(bHist,ex!$D6,_xlfn.XMATCH(DS$3,bHist!$1:$1,0))),"-",INDEX(bHist,ex!$D6,_xlfn.XMATCH(DS$3,bHist!$1:$1,0)))</f>
        <v>142.58600000000001</v>
      </c>
      <c r="DT6" s="46" cm="1">
        <f t="array" aca="1" ref="DT6" ca="1">IF(ISBLANK(INDEX(bHist,ex!$D6,_xlfn.XMATCH(DT$3,bHist!$1:$1,0))),"-",INDEX(bHist,ex!$D6,_xlfn.XMATCH(DT$3,bHist!$1:$1,0)))</f>
        <v>147</v>
      </c>
      <c r="DU6" s="46" cm="1">
        <f t="array" aca="1" ref="DU6" ca="1">IF(ISBLANK(INDEX(bHist,ex!$D6,_xlfn.XMATCH(DU$3,bHist!$1:$1,0))),"-",INDEX(bHist,ex!$D6,_xlfn.XMATCH(DU$3,bHist!$1:$1,0)))</f>
        <v>147.107</v>
      </c>
      <c r="DV6" s="46" cm="1">
        <f t="array" aca="1" ref="DV6" ca="1">IF(ISBLANK(INDEX(bHist,ex!$D6,_xlfn.XMATCH(DV$3,bHist!$1:$1,0))),"-",INDEX(bHist,ex!$D6,_xlfn.XMATCH(DV$3,bHist!$1:$1,0)))</f>
        <v>145.15100000000001</v>
      </c>
      <c r="DW6" s="46" cm="1">
        <f t="array" aca="1" ref="DW6" ca="1">IF(ISBLANK(INDEX(bHist,ex!$D6,_xlfn.XMATCH(DW$3,bHist!$1:$1,0))),"-",INDEX(bHist,ex!$D6,_xlfn.XMATCH(DW$3,bHist!$1:$1,0)))</f>
        <v>145.79400000000001</v>
      </c>
      <c r="DX6" s="46" cm="1">
        <f t="array" aca="1" ref="DX6" ca="1">IF(ISBLANK(INDEX(bHist,ex!$D6,_xlfn.XMATCH(DX$3,bHist!$1:$1,0))),"-",INDEX(bHist,ex!$D6,_xlfn.XMATCH(DX$3,bHist!$1:$1,0)))</f>
        <v>147.77500000000001</v>
      </c>
      <c r="DY6" s="46" cm="1">
        <f t="array" aca="1" ref="DY6" ca="1">IF(ISBLANK(INDEX(bHist,ex!$D6,_xlfn.XMATCH(DY$3,bHist!$1:$1,0))),"-",INDEX(bHist,ex!$D6,_xlfn.XMATCH(DY$3,bHist!$1:$1,0)))</f>
        <v>147.53200000000001</v>
      </c>
      <c r="DZ6" s="46" cm="1">
        <f t="array" aca="1" ref="DZ6" ca="1">IF(ISBLANK(INDEX(bHist,ex!$D6,_xlfn.XMATCH(DZ$3,bHist!$1:$1,0))),"-",INDEX(bHist,ex!$D6,_xlfn.XMATCH(DZ$3,bHist!$1:$1,0)))</f>
        <v>152.28299999999999</v>
      </c>
      <c r="EA6" s="46" cm="1">
        <f t="array" aca="1" ref="EA6" ca="1">IF(ISBLANK(INDEX(bHist,ex!$D6,_xlfn.XMATCH(EA$3,bHist!$1:$1,0))),"-",INDEX(bHist,ex!$D6,_xlfn.XMATCH(EA$3,bHist!$1:$1,0)))</f>
        <v>152.209</v>
      </c>
      <c r="EB6" s="46" cm="1">
        <f t="array" aca="1" ref="EB6" ca="1">IF(ISBLANK(INDEX(bHist,ex!$D6,_xlfn.XMATCH(EB$3,bHist!$1:$1,0))),"-",INDEX(bHist,ex!$D6,_xlfn.XMATCH(EB$3,bHist!$1:$1,0)))</f>
        <v>151.45099999999999</v>
      </c>
      <c r="EC6" s="46" cm="1">
        <f t="array" aca="1" ref="EC6" ca="1">IF(ISBLANK(INDEX(bHist,ex!$D6,_xlfn.XMATCH(EC$3,bHist!$1:$1,0))),"-",INDEX(bHist,ex!$D6,_xlfn.XMATCH(EC$3,bHist!$1:$1,0)))</f>
        <v>150.22</v>
      </c>
      <c r="ED6" s="46" cm="1">
        <f t="array" aca="1" ref="ED6" ca="1">IF(ISBLANK(INDEX(bHist,ex!$D6,_xlfn.XMATCH(ED$3,bHist!$1:$1,0))),"-",INDEX(bHist,ex!$D6,_xlfn.XMATCH(ED$3,bHist!$1:$1,0)))</f>
        <v>148.51900000000001</v>
      </c>
      <c r="EE6" s="46" cm="1">
        <f t="array" aca="1" ref="EE6" ca="1">IF(ISBLANK(INDEX(bHist,ex!$D6,_xlfn.XMATCH(EE$3,bHist!$1:$1,0))),"-",INDEX(bHist,ex!$D6,_xlfn.XMATCH(EE$3,bHist!$1:$1,0)))</f>
        <v>144.59899999999999</v>
      </c>
      <c r="EF6" s="46" cm="1">
        <f t="array" aca="1" ref="EF6" ca="1">IF(ISBLANK(INDEX(bHist,ex!$D6,_xlfn.XMATCH(EF$3,bHist!$1:$1,0))),"-",INDEX(bHist,ex!$D6,_xlfn.XMATCH(EF$3,bHist!$1:$1,0)))</f>
        <v>145.483</v>
      </c>
      <c r="EG6" s="46" cm="1">
        <f t="array" aca="1" ref="EG6" ca="1">IF(ISBLANK(INDEX(bHist,ex!$D6,_xlfn.XMATCH(EG$3,bHist!$1:$1,0))),"-",INDEX(bHist,ex!$D6,_xlfn.XMATCH(EG$3,bHist!$1:$1,0)))</f>
        <v>149.35499999999999</v>
      </c>
      <c r="EH6" s="46" cm="1">
        <f t="array" aca="1" ref="EH6" ca="1">IF(ISBLANK(INDEX(bHist,ex!$D6,_xlfn.XMATCH(EH$3,bHist!$1:$1,0))),"-",INDEX(bHist,ex!$D6,_xlfn.XMATCH(EH$3,bHist!$1:$1,0)))</f>
        <v>147.69</v>
      </c>
      <c r="EI6" s="46" cm="1">
        <f t="array" aca="1" ref="EI6" ca="1">IF(ISBLANK(INDEX(bHist,ex!$D6,_xlfn.XMATCH(EI$3,bHist!$1:$1,0))),"-",INDEX(bHist,ex!$D6,_xlfn.XMATCH(EI$3,bHist!$1:$1,0)))</f>
        <v>148.964</v>
      </c>
      <c r="EJ6" s="46" cm="1">
        <f t="array" aca="1" ref="EJ6" ca="1">IF(ISBLANK(INDEX(bHist,ex!$D6,_xlfn.XMATCH(EJ$3,bHist!$1:$1,0))),"-",INDEX(bHist,ex!$D6,_xlfn.XMATCH(EJ$3,bHist!$1:$1,0)))</f>
        <v>152.74199999999999</v>
      </c>
      <c r="EK6" s="46" cm="1">
        <f t="array" aca="1" ref="EK6" ca="1">IF(ISBLANK(INDEX(bHist,ex!$D6,_xlfn.XMATCH(EK$3,bHist!$1:$1,0))),"-",INDEX(bHist,ex!$D6,_xlfn.XMATCH(EK$3,bHist!$1:$1,0)))</f>
        <v>155.447</v>
      </c>
      <c r="EL6" s="46" cm="1">
        <f t="array" aca="1" ref="EL6" ca="1">IF(ISBLANK(INDEX(bHist,ex!$D6,_xlfn.XMATCH(EL$3,bHist!$1:$1,0))),"-",INDEX(bHist,ex!$D6,_xlfn.XMATCH(EL$3,bHist!$1:$1,0)))</f>
        <v>157.577</v>
      </c>
      <c r="EM6" s="46" cm="1">
        <f t="array" aca="1" ref="EM6" ca="1">IF(ISBLANK(INDEX(bHist,ex!$D6,_xlfn.XMATCH(EM$3,bHist!$1:$1,0))),"-",INDEX(bHist,ex!$D6,_xlfn.XMATCH(EM$3,bHist!$1:$1,0)))</f>
        <v>159.97399999999999</v>
      </c>
      <c r="EN6" s="46" cm="1">
        <f t="array" aca="1" ref="EN6" ca="1">IF(ISBLANK(INDEX(bHist,ex!$D6,_xlfn.XMATCH(EN$3,bHist!$1:$1,0))),"-",INDEX(bHist,ex!$D6,_xlfn.XMATCH(EN$3,bHist!$1:$1,0)))</f>
        <v>160.40100000000001</v>
      </c>
      <c r="EO6" s="46" cm="1">
        <f t="array" aca="1" ref="EO6" ca="1">IF(ISBLANK(INDEX(bHist,ex!$D6,_xlfn.XMATCH(EO$3,bHist!$1:$1,0))),"-",INDEX(bHist,ex!$D6,_xlfn.XMATCH(EO$3,bHist!$1:$1,0)))</f>
        <v>161.43899999999999</v>
      </c>
      <c r="EP6" s="46" cm="1">
        <f t="array" aca="1" ref="EP6" ca="1">IF(ISBLANK(INDEX(bHist,ex!$D6,_xlfn.XMATCH(EP$3,bHist!$1:$1,0))),"-",INDEX(bHist,ex!$D6,_xlfn.XMATCH(EP$3,bHist!$1:$1,0)))</f>
        <v>167.18299999999999</v>
      </c>
      <c r="EQ6" s="46" cm="1">
        <f t="array" aca="1" ref="EQ6" ca="1">IF(ISBLANK(INDEX(bHist,ex!$D6,_xlfn.XMATCH(EQ$3,bHist!$1:$1,0))),"-",INDEX(bHist,ex!$D6,_xlfn.XMATCH(EQ$3,bHist!$1:$1,0)))</f>
        <v>170.64699999999999</v>
      </c>
      <c r="ER6" s="46" cm="1">
        <f t="array" aca="1" ref="ER6" ca="1">IF(ISBLANK(INDEX(bHist,ex!$D6,_xlfn.XMATCH(ER$3,bHist!$1:$1,0))),"-",INDEX(bHist,ex!$D6,_xlfn.XMATCH(ER$3,bHist!$1:$1,0)))</f>
        <v>169.221</v>
      </c>
      <c r="ES6" s="46" cm="1">
        <f t="array" aca="1" ref="ES6" ca="1">IF(ISBLANK(INDEX(bHist,ex!$D6,_xlfn.XMATCH(ES$3,bHist!$1:$1,0))),"-",INDEX(bHist,ex!$D6,_xlfn.XMATCH(ES$3,bHist!$1:$1,0)))</f>
        <v>172.83099999999999</v>
      </c>
      <c r="ET6" s="46" cm="1">
        <f t="array" aca="1" ref="ET6" ca="1">IF(ISBLANK(INDEX(bHist,ex!$D6,_xlfn.XMATCH(ET$3,bHist!$1:$1,0))),"-",INDEX(bHist,ex!$D6,_xlfn.XMATCH(ET$3,bHist!$1:$1,0)))</f>
        <v>175.31800000000001</v>
      </c>
      <c r="EU6" s="46" cm="1">
        <f t="array" aca="1" ref="EU6" ca="1">IF(ISBLANK(INDEX(bHist,ex!$D6,_xlfn.XMATCH(EU$3,bHist!$1:$1,0))),"-",INDEX(bHist,ex!$D6,_xlfn.XMATCH(EU$3,bHist!$1:$1,0)))</f>
        <v>180.53299999999999</v>
      </c>
      <c r="EV6" s="46" cm="1">
        <f t="array" aca="1" ref="EV6" ca="1">IF(ISBLANK(INDEX(bHist,ex!$D6,_xlfn.XMATCH(EV$3,bHist!$1:$1,0))),"-",INDEX(bHist,ex!$D6,_xlfn.XMATCH(EV$3,bHist!$1:$1,0)))</f>
        <v>187.01599999999999</v>
      </c>
      <c r="EW6" s="46" cm="1">
        <f t="array" aca="1" ref="EW6" ca="1">IF(ISBLANK(INDEX(bHist,ex!$D6,_xlfn.XMATCH(EW$3,bHist!$1:$1,0))),"-",INDEX(bHist,ex!$D6,_xlfn.XMATCH(EW$3,bHist!$1:$1,0)))</f>
        <v>189.631</v>
      </c>
      <c r="EX6" s="46" cm="1">
        <f t="array" aca="1" ref="EX6" ca="1">IF(ISBLANK(INDEX(bHist,ex!$D6,_xlfn.XMATCH(EX$3,bHist!$1:$1,0))),"-",INDEX(bHist,ex!$D6,_xlfn.XMATCH(EX$3,bHist!$1:$1,0)))</f>
        <v>185.255</v>
      </c>
      <c r="EY6" s="46" cm="1">
        <f t="array" aca="1" ref="EY6" ca="1">IF(ISBLANK(INDEX(bHist,ex!$D6,_xlfn.XMATCH(EY$3,bHist!$1:$1,0))),"-",INDEX(bHist,ex!$D6,_xlfn.XMATCH(EY$3,bHist!$1:$1,0)))</f>
        <v>188.78800000000001</v>
      </c>
      <c r="EZ6" s="46" cm="1">
        <f t="array" aca="1" ref="EZ6" ca="1">IF(ISBLANK(INDEX(bHist,ex!$D6,_xlfn.XMATCH(EZ$3,bHist!$1:$1,0))),"-",INDEX(bHist,ex!$D6,_xlfn.XMATCH(EZ$3,bHist!$1:$1,0)))</f>
        <v>190.81899999999999</v>
      </c>
      <c r="FA6" s="46" cm="1">
        <f t="array" aca="1" ref="FA6" ca="1">IF(ISBLANK(INDEX(bHist,ex!$D6,_xlfn.XMATCH(FA$3,bHist!$1:$1,0))),"-",INDEX(bHist,ex!$D6,_xlfn.XMATCH(FA$3,bHist!$1:$1,0)))</f>
        <v>192.64400000000001</v>
      </c>
      <c r="FB6" s="46" cm="1">
        <f t="array" aca="1" ref="FB6" ca="1">IF(ISBLANK(INDEX(bHist,ex!$D6,_xlfn.XMATCH(FB$3,bHist!$1:$1,0))),"-",INDEX(bHist,ex!$D6,_xlfn.XMATCH(FB$3,bHist!$1:$1,0)))</f>
        <v>192.15</v>
      </c>
      <c r="FC6" s="46" cm="1">
        <f t="array" aca="1" ref="FC6" ca="1">IF(ISBLANK(INDEX(bHist,ex!$D6,_xlfn.XMATCH(FC$3,bHist!$1:$1,0))),"-",INDEX(bHist,ex!$D6,_xlfn.XMATCH(FC$3,bHist!$1:$1,0)))</f>
        <v>194.726</v>
      </c>
      <c r="FD6" s="46" cm="1">
        <f t="array" aca="1" ref="FD6" ca="1">IF(ISBLANK(INDEX(bHist,ex!$D6,_xlfn.XMATCH(FD$3,bHist!$1:$1,0))),"-",INDEX(bHist,ex!$D6,_xlfn.XMATCH(FD$3,bHist!$1:$1,0)))</f>
        <v>198.89599999999999</v>
      </c>
      <c r="FE6" s="46" cm="1">
        <f t="array" aca="1" ref="FE6" ca="1">IF(ISBLANK(INDEX(bHist,ex!$D6,_xlfn.XMATCH(FE$3,bHist!$1:$1,0))),"-",INDEX(bHist,ex!$D6,_xlfn.XMATCH(FE$3,bHist!$1:$1,0)))</f>
        <v>199.374</v>
      </c>
      <c r="FF6" s="46" cm="1">
        <f t="array" aca="1" ref="FF6" ca="1">IF(ISBLANK(INDEX(bHist,ex!$D6,_xlfn.XMATCH(FF$3,bHist!$1:$1,0))),"-",INDEX(bHist,ex!$D6,_xlfn.XMATCH(FF$3,bHist!$1:$1,0)))</f>
        <v>200.37899999999999</v>
      </c>
      <c r="FG6" s="46" cm="1">
        <f t="array" aca="1" ref="FG6" ca="1">IF(ISBLANK(INDEX(bHist,ex!$D6,_xlfn.XMATCH(FG$3,bHist!$1:$1,0))),"-",INDEX(bHist,ex!$D6,_xlfn.XMATCH(FG$3,bHist!$1:$1,0)))</f>
        <v>192.78100000000001</v>
      </c>
      <c r="FH6" s="46" cm="1">
        <f t="array" aca="1" ref="FH6" ca="1">IF(ISBLANK(INDEX(bHist,ex!$D6,_xlfn.XMATCH(FH$3,bHist!$1:$1,0))),"-",INDEX(bHist,ex!$D6,_xlfn.XMATCH(FH$3,bHist!$1:$1,0)))</f>
        <v>187.37100000000001</v>
      </c>
      <c r="FI6" s="46" cm="1">
        <f t="array" aca="1" ref="FI6" ca="1">IF(ISBLANK(INDEX(bHist,ex!$D6,_xlfn.XMATCH(FI$3,bHist!$1:$1,0))),"-",INDEX(bHist,ex!$D6,_xlfn.XMATCH(FI$3,bHist!$1:$1,0)))</f>
        <v>186.77600000000001</v>
      </c>
      <c r="FJ6" s="46" cm="1">
        <f t="array" aca="1" ref="FJ6" ca="1">IF(ISBLANK(INDEX(bHist,ex!$D6,_xlfn.XMATCH(FJ$3,bHist!$1:$1,0))),"-",INDEX(bHist,ex!$D6,_xlfn.XMATCH(FJ$3,bHist!$1:$1,0)))</f>
        <v>188.268</v>
      </c>
      <c r="FK6" s="46" cm="1">
        <f t="array" aca="1" ref="FK6" ca="1">IF(ISBLANK(INDEX(bHist,ex!$D6,_xlfn.XMATCH(FK$3,bHist!$1:$1,0))),"-",INDEX(bHist,ex!$D6,_xlfn.XMATCH(FK$3,bHist!$1:$1,0)))</f>
        <v>185.25899999999999</v>
      </c>
      <c r="FL6" s="46" cm="1">
        <f t="array" aca="1" ref="FL6" ca="1">IF(ISBLANK(INDEX(bHist,ex!$D6,_xlfn.XMATCH(FL$3,bHist!$1:$1,0))),"-",INDEX(bHist,ex!$D6,_xlfn.XMATCH(FL$3,bHist!$1:$1,0)))</f>
        <v>180.64599999999999</v>
      </c>
      <c r="FM6" s="46" cm="1">
        <f t="array" aca="1" ref="FM6" ca="1">IF(ISBLANK(INDEX(bHist,ex!$D6,_xlfn.XMATCH(FM$3,bHist!$1:$1,0))),"-",INDEX(bHist,ex!$D6,_xlfn.XMATCH(FM$3,bHist!$1:$1,0)))</f>
        <v>179.846</v>
      </c>
      <c r="FN6" s="46" cm="1">
        <f t="array" aca="1" ref="FN6" ca="1">IF(ISBLANK(INDEX(bHist,ex!$D6,_xlfn.XMATCH(FN$3,bHist!$1:$1,0))),"-",INDEX(bHist,ex!$D6,_xlfn.XMATCH(FN$3,bHist!$1:$1,0)))</f>
        <v>180.012</v>
      </c>
      <c r="FO6" s="46" cm="1">
        <f t="array" aca="1" ref="FO6" ca="1">IF(ISBLANK(INDEX(bHist,ex!$D6,_xlfn.XMATCH(FO$3,bHist!$1:$1,0))),"-",INDEX(bHist,ex!$D6,_xlfn.XMATCH(FO$3,bHist!$1:$1,0)))</f>
        <v>177.322</v>
      </c>
      <c r="FP6" s="46" cm="1">
        <f t="array" aca="1" ref="FP6" ca="1">IF(ISBLANK(INDEX(bHist,ex!$D6,_xlfn.XMATCH(FP$3,bHist!$1:$1,0))),"-",INDEX(bHist,ex!$D6,_xlfn.XMATCH(FP$3,bHist!$1:$1,0)))</f>
        <v>178.80699999999999</v>
      </c>
      <c r="FQ6" s="46" cm="1">
        <f t="array" aca="1" ref="FQ6" ca="1">IF(ISBLANK(INDEX(bHist,ex!$D6,_xlfn.XMATCH(FQ$3,bHist!$1:$1,0))),"-",INDEX(bHist,ex!$D6,_xlfn.XMATCH(FQ$3,bHist!$1:$1,0)))</f>
        <v>177.83600000000001</v>
      </c>
      <c r="FR6" s="46" cm="1">
        <f t="array" aca="1" ref="FR6" ca="1">IF(ISBLANK(INDEX(bHist,ex!$D6,_xlfn.XMATCH(FR$3,bHist!$1:$1,0))),"-",INDEX(bHist,ex!$D6,_xlfn.XMATCH(FR$3,bHist!$1:$1,0)))</f>
        <v>180.642</v>
      </c>
      <c r="FS6" s="46" cm="1">
        <f t="array" aca="1" ref="FS6" ca="1">IF(ISBLANK(INDEX(bHist,ex!$D6,_xlfn.XMATCH(FS$3,bHist!$1:$1,0))),"-",INDEX(bHist,ex!$D6,_xlfn.XMATCH(FS$3,bHist!$1:$1,0)))</f>
        <v>184.68899999999999</v>
      </c>
      <c r="FT6" s="46" cm="1">
        <f t="array" aca="1" ref="FT6" ca="1">IF(ISBLANK(INDEX(bHist,ex!$D6,_xlfn.XMATCH(FT$3,bHist!$1:$1,0))),"-",INDEX(bHist,ex!$D6,_xlfn.XMATCH(FT$3,bHist!$1:$1,0)))</f>
        <v>185.91499999999999</v>
      </c>
      <c r="FU6" s="46" cm="1">
        <f t="array" aca="1" ref="FU6" ca="1">IF(ISBLANK(INDEX(bHist,ex!$D6,_xlfn.XMATCH(FU$3,bHist!$1:$1,0))),"-",INDEX(bHist,ex!$D6,_xlfn.XMATCH(FU$3,bHist!$1:$1,0)))</f>
        <v>182.14500000000001</v>
      </c>
      <c r="FV6" s="46" cm="1">
        <f t="array" aca="1" ref="FV6" ca="1">IF(ISBLANK(INDEX(bHist,ex!$D6,_xlfn.XMATCH(FV$3,bHist!$1:$1,0))),"-",INDEX(bHist,ex!$D6,_xlfn.XMATCH(FV$3,bHist!$1:$1,0)))</f>
        <v>181.24700000000001</v>
      </c>
      <c r="FW6" s="46" cm="1">
        <f t="array" aca="1" ref="FW6" ca="1">IF(ISBLANK(INDEX(bHist,ex!$D6,_xlfn.XMATCH(FW$3,bHist!$1:$1,0))),"-",INDEX(bHist,ex!$D6,_xlfn.XMATCH(FW$3,bHist!$1:$1,0)))</f>
        <v>177.74799999999999</v>
      </c>
      <c r="FX6" s="46" cm="1">
        <f t="array" aca="1" ref="FX6" ca="1">IF(ISBLANK(INDEX(bHist,ex!$D6,_xlfn.XMATCH(FX$3,bHist!$1:$1,0))),"-",INDEX(bHist,ex!$D6,_xlfn.XMATCH(FX$3,bHist!$1:$1,0)))</f>
        <v>180.047</v>
      </c>
      <c r="FY6" s="46" cm="1">
        <f t="array" aca="1" ref="FY6" ca="1">IF(ISBLANK(INDEX(bHist,ex!$D6,_xlfn.XMATCH(FY$3,bHist!$1:$1,0))),"-",INDEX(bHist,ex!$D6,_xlfn.XMATCH(FY$3,bHist!$1:$1,0)))</f>
        <v>182.625</v>
      </c>
      <c r="FZ6" s="46" cm="1">
        <f t="array" aca="1" ref="FZ6" ca="1">IF(ISBLANK(INDEX(bHist,ex!$D6,_xlfn.XMATCH(FZ$3,bHist!$1:$1,0))),"-",INDEX(bHist,ex!$D6,_xlfn.XMATCH(FZ$3,bHist!$1:$1,0)))</f>
        <v>184.28899999999999</v>
      </c>
      <c r="GA6" s="46" cm="1">
        <f t="array" aca="1" ref="GA6" ca="1">IF(ISBLANK(INDEX(bHist,ex!$D6,_xlfn.XMATCH(GA$3,bHist!$1:$1,0))),"-",INDEX(bHist,ex!$D6,_xlfn.XMATCH(GA$3,bHist!$1:$1,0)))</f>
        <v>183.971</v>
      </c>
      <c r="GB6" s="46" cm="1">
        <f t="array" aca="1" ref="GB6" ca="1">IF(ISBLANK(INDEX(bHist,ex!$D6,_xlfn.XMATCH(GB$3,bHist!$1:$1,0))),"-",INDEX(bHist,ex!$D6,_xlfn.XMATCH(GB$3,bHist!$1:$1,0)))</f>
        <v>185.50200000000001</v>
      </c>
      <c r="GC6" s="46" cm="1">
        <f t="array" aca="1" ref="GC6" ca="1">IF(ISBLANK(INDEX(bHist,ex!$D6,_xlfn.XMATCH(GC$3,bHist!$1:$1,0))),"-",INDEX(bHist,ex!$D6,_xlfn.XMATCH(GC$3,bHist!$1:$1,0)))</f>
        <v>189.148</v>
      </c>
      <c r="GD6" s="46" cm="1">
        <f t="array" aca="1" ref="GD6" ca="1">IF(ISBLANK(INDEX(bHist,ex!$D6,_xlfn.XMATCH(GD$3,bHist!$1:$1,0))),"-",INDEX(bHist,ex!$D6,_xlfn.XMATCH(GD$3,bHist!$1:$1,0)))</f>
        <v>192.36500000000001</v>
      </c>
      <c r="GE6" s="46" cm="1">
        <f t="array" aca="1" ref="GE6" ca="1">IF(ISBLANK(INDEX(bHist,ex!$D6,_xlfn.XMATCH(GE$3,bHist!$1:$1,0))),"-",INDEX(bHist,ex!$D6,_xlfn.XMATCH(GE$3,bHist!$1:$1,0)))</f>
        <v>192.304</v>
      </c>
      <c r="GF6" s="46" cm="1">
        <f t="array" aca="1" ref="GF6" ca="1">IF(ISBLANK(INDEX(bHist,ex!$D6,_xlfn.XMATCH(GF$3,bHist!$1:$1,0))),"-",INDEX(bHist,ex!$D6,_xlfn.XMATCH(GF$3,bHist!$1:$1,0)))</f>
        <v>196.899</v>
      </c>
      <c r="GG6" s="46" cm="1">
        <f t="array" aca="1" ref="GG6" ca="1">IF(ISBLANK(INDEX(bHist,ex!$D6,_xlfn.XMATCH(GG$3,bHist!$1:$1,0))),"-",INDEX(bHist,ex!$D6,_xlfn.XMATCH(GG$3,bHist!$1:$1,0)))</f>
        <v>199.66300000000001</v>
      </c>
      <c r="GH6" s="46" cm="1">
        <f t="array" aca="1" ref="GH6" ca="1">IF(ISBLANK(INDEX(bHist,ex!$D6,_xlfn.XMATCH(GH$3,bHist!$1:$1,0))),"-",INDEX(bHist,ex!$D6,_xlfn.XMATCH(GH$3,bHist!$1:$1,0)))</f>
        <v>200.02799999999999</v>
      </c>
      <c r="GI6" s="46" cm="1">
        <f t="array" aca="1" ref="GI6" ca="1">IF(ISBLANK(INDEX(bHist,ex!$D6,_xlfn.XMATCH(GI$3,bHist!$1:$1,0))),"-",INDEX(bHist,ex!$D6,_xlfn.XMATCH(GI$3,bHist!$1:$1,0)))</f>
        <v>203.881</v>
      </c>
      <c r="GJ6" s="46" cm="1">
        <f t="array" aca="1" ref="GJ6" ca="1">IF(ISBLANK(INDEX(bHist,ex!$D6,_xlfn.XMATCH(GJ$3,bHist!$1:$1,0))),"-",INDEX(bHist,ex!$D6,_xlfn.XMATCH(GJ$3,bHist!$1:$1,0)))</f>
        <v>208.989</v>
      </c>
      <c r="GK6" s="46" cm="1">
        <f t="array" aca="1" ref="GK6" ca="1">IF(ISBLANK(INDEX(bHist,ex!$D6,_xlfn.XMATCH(GK$3,bHist!$1:$1,0))),"-",INDEX(bHist,ex!$D6,_xlfn.XMATCH(GK$3,bHist!$1:$1,0)))</f>
        <v>211.43299999999999</v>
      </c>
      <c r="GL6" s="46" cm="1">
        <f t="array" aca="1" ref="GL6" ca="1">IF(ISBLANK(INDEX(bHist,ex!$D6,_xlfn.XMATCH(GL$3,bHist!$1:$1,0))),"-",INDEX(bHist,ex!$D6,_xlfn.XMATCH(GL$3,bHist!$1:$1,0)))</f>
        <v>208.703</v>
      </c>
      <c r="GM6" s="46" cm="1">
        <f t="array" aca="1" ref="GM6" ca="1">IF(ISBLANK(INDEX(bHist,ex!$D6,_xlfn.XMATCH(GM$3,bHist!$1:$1,0))),"-",INDEX(bHist,ex!$D6,_xlfn.XMATCH(GM$3,bHist!$1:$1,0)))</f>
        <v>208.13</v>
      </c>
      <c r="GN6" s="46" cm="1">
        <f t="array" aca="1" ref="GN6" ca="1">IF(ISBLANK(INDEX(bHist,ex!$D6,_xlfn.XMATCH(GN$3,bHist!$1:$1,0))),"-",INDEX(bHist,ex!$D6,_xlfn.XMATCH(GN$3,bHist!$1:$1,0)))</f>
        <v>208.83699999999999</v>
      </c>
      <c r="GO6" s="46" cm="1">
        <f t="array" aca="1" ref="GO6" ca="1">IF(ISBLANK(INDEX(bHist,ex!$D6,_xlfn.XMATCH(GO$3,bHist!$1:$1,0))),"-",INDEX(bHist,ex!$D6,_xlfn.XMATCH(GO$3,bHist!$1:$1,0)))</f>
        <v>202.97800000000001</v>
      </c>
      <c r="GP6" s="46" cm="1">
        <f t="array" aca="1" ref="GP6" ca="1">IF(ISBLANK(INDEX(bHist,ex!$D6,_xlfn.XMATCH(GP$3,bHist!$1:$1,0))),"-",INDEX(bHist,ex!$D6,_xlfn.XMATCH(GP$3,bHist!$1:$1,0)))</f>
        <v>199.55099999999999</v>
      </c>
      <c r="GQ6" s="46" cm="1">
        <f t="array" aca="1" ref="GQ6" ca="1">IF(ISBLANK(INDEX(bHist,ex!$D6,_xlfn.XMATCH(GQ$3,bHist!$1:$1,0))),"-",INDEX(bHist,ex!$D6,_xlfn.XMATCH(GQ$3,bHist!$1:$1,0)))</f>
        <v>202.09700000000001</v>
      </c>
      <c r="GR6" s="46" cm="1">
        <f t="array" aca="1" ref="GR6" ca="1">IF(ISBLANK(INDEX(bHist,ex!$D6,_xlfn.XMATCH(GR$3,bHist!$1:$1,0))),"-",INDEX(bHist,ex!$D6,_xlfn.XMATCH(GR$3,bHist!$1:$1,0)))</f>
        <v>202.691</v>
      </c>
      <c r="GS6" s="46" cm="1">
        <f t="array" aca="1" ref="GS6" ca="1">IF(ISBLANK(INDEX(bHist,ex!$D6,_xlfn.XMATCH(GS$3,bHist!$1:$1,0))),"-",INDEX(bHist,ex!$D6,_xlfn.XMATCH(GS$3,bHist!$1:$1,0)))</f>
        <v>204.267</v>
      </c>
      <c r="GT6" s="46" cm="1">
        <f t="array" aca="1" ref="GT6" ca="1">IF(ISBLANK(INDEX(bHist,ex!$D6,_xlfn.XMATCH(GT$3,bHist!$1:$1,0))),"-",INDEX(bHist,ex!$D6,_xlfn.XMATCH(GT$3,bHist!$1:$1,0)))</f>
        <v>205.05500000000001</v>
      </c>
      <c r="GU6" s="46" cm="1">
        <f t="array" aca="1" ref="GU6" ca="1">IF(ISBLANK(INDEX(bHist,ex!$D6,_xlfn.XMATCH(GU$3,bHist!$1:$1,0))),"-",INDEX(bHist,ex!$D6,_xlfn.XMATCH(GU$3,bHist!$1:$1,0)))</f>
        <v>202.24299999999999</v>
      </c>
      <c r="GV6" s="46" cm="1">
        <f t="array" aca="1" ref="GV6" ca="1">IF(ISBLANK(INDEX(bHist,ex!$D6,_xlfn.XMATCH(GV$3,bHist!$1:$1,0))),"-",INDEX(bHist,ex!$D6,_xlfn.XMATCH(GV$3,bHist!$1:$1,0)))</f>
        <v>200.43</v>
      </c>
      <c r="GW6" s="46" cm="1">
        <f t="array" aca="1" ref="GW6" ca="1">IF(ISBLANK(INDEX(bHist,ex!$D6,_xlfn.XMATCH(GW$3,bHist!$1:$1,0))),"-",INDEX(bHist,ex!$D6,_xlfn.XMATCH(GW$3,bHist!$1:$1,0)))</f>
        <v>195.91900000000001</v>
      </c>
      <c r="GX6" s="46" cm="1">
        <f t="array" aca="1" ref="GX6" ca="1">IF(ISBLANK(INDEX(bHist,ex!$D6,_xlfn.XMATCH(GX$3,bHist!$1:$1,0))),"-",INDEX(bHist,ex!$D6,_xlfn.XMATCH(GX$3,bHist!$1:$1,0)))</f>
        <v>199.77699999999999</v>
      </c>
      <c r="GY6" s="46" cm="1">
        <f t="array" aca="1" ref="GY6" ca="1">IF(ISBLANK(INDEX(bHist,ex!$D6,_xlfn.XMATCH(GY$3,bHist!$1:$1,0))),"-",INDEX(bHist,ex!$D6,_xlfn.XMATCH(GY$3,bHist!$1:$1,0)))</f>
        <v>198.28</v>
      </c>
      <c r="GZ6" s="46" cm="1">
        <f t="array" aca="1" ref="GZ6" ca="1">IF(ISBLANK(INDEX(bHist,ex!$D6,_xlfn.XMATCH(GZ$3,bHist!$1:$1,0))),"-",INDEX(bHist,ex!$D6,_xlfn.XMATCH(GZ$3,bHist!$1:$1,0)))</f>
        <v>193.119</v>
      </c>
      <c r="HA6" s="46" cm="1">
        <f t="array" aca="1" ref="HA6" ca="1">IF(ISBLANK(INDEX(bHist,ex!$D6,_xlfn.XMATCH(HA$3,bHist!$1:$1,0))),"-",INDEX(bHist,ex!$D6,_xlfn.XMATCH(HA$3,bHist!$1:$1,0)))</f>
        <v>191.93299999999999</v>
      </c>
      <c r="HB6" s="46" cm="1">
        <f t="array" aca="1" ref="HB6" ca="1">IF(ISBLANK(INDEX(bHist,ex!$D6,_xlfn.XMATCH(HB$3,bHist!$1:$1,0))),"-",INDEX(bHist,ex!$D6,_xlfn.XMATCH(HB$3,bHist!$1:$1,0)))</f>
        <v>188.77199999999999</v>
      </c>
      <c r="HC6" s="46" cm="1">
        <f t="array" aca="1" ref="HC6" ca="1">IF(ISBLANK(INDEX(bHist,ex!$D6,_xlfn.XMATCH(HC$3,bHist!$1:$1,0))),"-",INDEX(bHist,ex!$D6,_xlfn.XMATCH(HC$3,bHist!$1:$1,0)))</f>
        <v>189.10300000000001</v>
      </c>
      <c r="HD6" s="46" cm="1">
        <f t="array" aca="1" ref="HD6" ca="1">IF(ISBLANK(INDEX(bHist,ex!$D6,_xlfn.XMATCH(HD$3,bHist!$1:$1,0))),"-",INDEX(bHist,ex!$D6,_xlfn.XMATCH(HD$3,bHist!$1:$1,0)))</f>
        <v>207.08699999999999</v>
      </c>
      <c r="HE6" s="46" cm="1">
        <f t="array" aca="1" ref="HE6" ca="1">IF(ISBLANK(INDEX(bHist,ex!$D6,_xlfn.XMATCH(HE$3,bHist!$1:$1,0))),"-",INDEX(bHist,ex!$D6,_xlfn.XMATCH(HE$3,bHist!$1:$1,0)))</f>
        <v>206.2</v>
      </c>
      <c r="HF6" s="46" cm="1">
        <f t="array" aca="1" ref="HF6" ca="1">IF(ISBLANK(INDEX(bHist,ex!$D6,_xlfn.XMATCH(HF$3,bHist!$1:$1,0))),"-",INDEX(bHist,ex!$D6,_xlfn.XMATCH(HF$3,bHist!$1:$1,0)))</f>
        <v>203.03200000000001</v>
      </c>
      <c r="HG6" s="46" cm="1">
        <f t="array" aca="1" ref="HG6" ca="1">IF(ISBLANK(INDEX(bHist,ex!$D6,_xlfn.XMATCH(HG$3,bHist!$1:$1,0))),"-",INDEX(bHist,ex!$D6,_xlfn.XMATCH(HG$3,bHist!$1:$1,0)))</f>
        <v>202.863</v>
      </c>
      <c r="HH6" s="46" cm="1">
        <f t="array" aca="1" ref="HH6" ca="1">IF(ISBLANK(INDEX(bHist,ex!$D6,_xlfn.XMATCH(HH$3,bHist!$1:$1,0))),"-",INDEX(bHist,ex!$D6,_xlfn.XMATCH(HH$3,bHist!$1:$1,0)))</f>
        <v>200.226</v>
      </c>
      <c r="HI6" s="46" cm="1">
        <f t="array" aca="1" ref="HI6" ca="1">IF(ISBLANK(INDEX(bHist,ex!$D6,_xlfn.XMATCH(HI$3,bHist!$1:$1,0))),"-",INDEX(bHist,ex!$D6,_xlfn.XMATCH(HI$3,bHist!$1:$1,0)))</f>
        <v>208.52799999999999</v>
      </c>
      <c r="HJ6" s="46" cm="1">
        <f t="array" aca="1" ref="HJ6" ca="1">IF(ISBLANK(INDEX(bHist,ex!$D6,_xlfn.XMATCH(HJ$3,bHist!$1:$1,0))),"-",INDEX(bHist,ex!$D6,_xlfn.XMATCH(HJ$3,bHist!$1:$1,0)))</f>
        <v>212.79400000000001</v>
      </c>
      <c r="HK6" s="46" cm="1">
        <f t="array" aca="1" ref="HK6" ca="1">IF(ISBLANK(INDEX(bHist,ex!$D6,_xlfn.XMATCH(HK$3,bHist!$1:$1,0))),"-",INDEX(bHist,ex!$D6,_xlfn.XMATCH(HK$3,bHist!$1:$1,0)))</f>
        <v>208.381</v>
      </c>
      <c r="HL6" s="46" cm="1">
        <f t="array" aca="1" ref="HL6" ca="1">IF(ISBLANK(INDEX(bHist,ex!$D6,_xlfn.XMATCH(HL$3,bHist!$1:$1,0))),"-",INDEX(bHist,ex!$D6,_xlfn.XMATCH(HL$3,bHist!$1:$1,0)))</f>
        <v>207.93799999999999</v>
      </c>
      <c r="HM6" s="46" cm="1">
        <f t="array" aca="1" ref="HM6" ca="1">IF(ISBLANK(INDEX(bHist,ex!$D6,_xlfn.XMATCH(HM$3,bHist!$1:$1,0))),"-",INDEX(bHist,ex!$D6,_xlfn.XMATCH(HM$3,bHist!$1:$1,0)))</f>
        <v>207.506</v>
      </c>
      <c r="HN6" s="46" cm="1">
        <f t="array" aca="1" ref="HN6" ca="1">IF(ISBLANK(INDEX(bHist,ex!$D6,_xlfn.XMATCH(HN$3,bHist!$1:$1,0))),"-",INDEX(bHist,ex!$D6,_xlfn.XMATCH(HN$3,bHist!$1:$1,0)))</f>
        <v>207.1</v>
      </c>
      <c r="HO6" s="46" cm="1">
        <f t="array" aca="1" ref="HO6" ca="1">IF(ISBLANK(INDEX(bHist,ex!$D6,_xlfn.XMATCH(HO$3,bHist!$1:$1,0))),"-",INDEX(bHist,ex!$D6,_xlfn.XMATCH(HO$3,bHist!$1:$1,0)))</f>
        <v>206.779</v>
      </c>
      <c r="HP6" s="46" cm="1">
        <f t="array" aca="1" ref="HP6" ca="1">IF(ISBLANK(INDEX(bHist,ex!$D6,_xlfn.XMATCH(HP$3,bHist!$1:$1,0))),"-",INDEX(bHist,ex!$D6,_xlfn.XMATCH(HP$3,bHist!$1:$1,0)))</f>
        <v>203.98099999999999</v>
      </c>
      <c r="HQ6" s="46" cm="1">
        <f t="array" aca="1" ref="HQ6" ca="1">IF(ISBLANK(INDEX(bHist,ex!$D6,_xlfn.XMATCH(HQ$3,bHist!$1:$1,0))),"-",INDEX(bHist,ex!$D6,_xlfn.XMATCH(HQ$3,bHist!$1:$1,0)))</f>
        <v>205.072</v>
      </c>
      <c r="HR6" s="46" cm="1">
        <f t="array" aca="1" ref="HR6" ca="1">IF(ISBLANK(INDEX(bHist,ex!$D6,_xlfn.XMATCH(HR$3,bHist!$1:$1,0))),"-",INDEX(bHist,ex!$D6,_xlfn.XMATCH(HR$3,bHist!$1:$1,0)))</f>
        <v>203.95599999999999</v>
      </c>
      <c r="HS6" s="46" cm="1">
        <f t="array" aca="1" ref="HS6" ca="1">IF(ISBLANK(INDEX(bHist,ex!$D6,_xlfn.XMATCH(HS$3,bHist!$1:$1,0))),"-",INDEX(bHist,ex!$D6,_xlfn.XMATCH(HS$3,bHist!$1:$1,0)))</f>
        <v>209.315</v>
      </c>
      <c r="HT6" s="46" cm="1">
        <f t="array" aca="1" ref="HT6" ca="1">IF(ISBLANK(INDEX(bHist,ex!$D6,_xlfn.XMATCH(HT$3,bHist!$1:$1,0))),"-",INDEX(bHist,ex!$D6,_xlfn.XMATCH(HT$3,bHist!$1:$1,0)))</f>
        <v>218.09899999999999</v>
      </c>
      <c r="HU6" s="46" cm="1">
        <f t="array" aca="1" ref="HU6" ca="1">IF(ISBLANK(INDEX(bHist,ex!$D6,_xlfn.XMATCH(HU$3,bHist!$1:$1,0))),"-",INDEX(bHist,ex!$D6,_xlfn.XMATCH(HU$3,bHist!$1:$1,0)))</f>
        <v>220.16200000000001</v>
      </c>
      <c r="HV6" s="46" cm="1">
        <f t="array" aca="1" ref="HV6" ca="1">IF(ISBLANK(INDEX(bHist,ex!$D6,_xlfn.XMATCH(HV$3,bHist!$1:$1,0))),"-",INDEX(bHist,ex!$D6,_xlfn.XMATCH(HV$3,bHist!$1:$1,0)))</f>
        <v>231.39400000000001</v>
      </c>
      <c r="HW6" s="46" cm="1">
        <f t="array" aca="1" ref="HW6" ca="1">IF(ISBLANK(INDEX(bHist,ex!$D6,_xlfn.XMATCH(HW$3,bHist!$1:$1,0))),"-",INDEX(bHist,ex!$D6,_xlfn.XMATCH(HW$3,bHist!$1:$1,0)))</f>
        <v>235.09800000000001</v>
      </c>
      <c r="HX6" s="46" cm="1">
        <f t="array" aca="1" ref="HX6" ca="1">IF(ISBLANK(INDEX(bHist,ex!$D6,_xlfn.XMATCH(HX$3,bHist!$1:$1,0))),"-",INDEX(bHist,ex!$D6,_xlfn.XMATCH(HX$3,bHist!$1:$1,0)))</f>
        <v>223.61799999999999</v>
      </c>
      <c r="HY6" s="46" cm="1">
        <f t="array" aca="1" ref="HY6" ca="1">IF(ISBLANK(INDEX(bHist,ex!$D6,_xlfn.XMATCH(HY$3,bHist!$1:$1,0))),"-",INDEX(bHist,ex!$D6,_xlfn.XMATCH(HY$3,bHist!$1:$1,0)))</f>
        <v>217.37</v>
      </c>
      <c r="HZ6" s="46" cm="1">
        <f t="array" aca="1" ref="HZ6" ca="1">IF(ISBLANK(INDEX(bHist,ex!$D6,_xlfn.XMATCH(HZ$3,bHist!$1:$1,0))),"-",INDEX(bHist,ex!$D6,_xlfn.XMATCH(HZ$3,bHist!$1:$1,0)))</f>
        <v>214.505</v>
      </c>
      <c r="IA6" s="46" cm="1">
        <f t="array" aca="1" ref="IA6" ca="1">IF(ISBLANK(INDEX(bHist,ex!$D6,_xlfn.XMATCH(IA$3,bHist!$1:$1,0))),"-",INDEX(bHist,ex!$D6,_xlfn.XMATCH(IA$3,bHist!$1:$1,0)))</f>
        <v>216.65199999999999</v>
      </c>
      <c r="IB6" s="46" cm="1">
        <f t="array" aca="1" ref="IB6" ca="1">IF(ISBLANK(INDEX(bHist,ex!$D6,_xlfn.XMATCH(IB$3,bHist!$1:$1,0))),"-",INDEX(bHist,ex!$D6,_xlfn.XMATCH(IB$3,bHist!$1:$1,0)))</f>
        <v>216.52600000000001</v>
      </c>
      <c r="IC6" s="46" cm="1">
        <f t="array" aca="1" ref="IC6" ca="1">IF(ISBLANK(INDEX(bHist,ex!$D6,_xlfn.XMATCH(IC$3,bHist!$1:$1,0))),"-",INDEX(bHist,ex!$D6,_xlfn.XMATCH(IC$3,bHist!$1:$1,0)))</f>
        <v>219.23699999999999</v>
      </c>
      <c r="ID6" s="46" cm="1">
        <f t="array" aca="1" ref="ID6" ca="1">IF(ISBLANK(INDEX(bHist,ex!$D6,_xlfn.XMATCH(ID$3,bHist!$1:$1,0))),"-",INDEX(bHist,ex!$D6,_xlfn.XMATCH(ID$3,bHist!$1:$1,0)))</f>
        <v>218.023</v>
      </c>
      <c r="IE6" s="46" cm="1">
        <f t="array" aca="1" ref="IE6" ca="1">IF(ISBLANK(INDEX(bHist,ex!$D6,_xlfn.XMATCH(IE$3,bHist!$1:$1,0))),"-",INDEX(bHist,ex!$D6,_xlfn.XMATCH(IE$3,bHist!$1:$1,0)))</f>
        <v>220.262</v>
      </c>
      <c r="IF6" s="46" cm="1">
        <f t="array" aca="1" ref="IF6" ca="1">IF(ISBLANK(INDEX(bHist,ex!$D6,_xlfn.XMATCH(IF$3,bHist!$1:$1,0))),"-",INDEX(bHist,ex!$D6,_xlfn.XMATCH(IF$3,bHist!$1:$1,0)))</f>
        <v>213.56700000000001</v>
      </c>
      <c r="IG6" s="46" cm="1">
        <f t="array" aca="1" ref="IG6" ca="1">IF(ISBLANK(INDEX(bHist,ex!$D6,_xlfn.XMATCH(IG$3,bHist!$1:$1,0))),"-",INDEX(bHist,ex!$D6,_xlfn.XMATCH(IG$3,bHist!$1:$1,0)))</f>
        <v>200.60499999999999</v>
      </c>
      <c r="IH6" s="46" cm="1">
        <f t="array" aca="1" ref="IH6" ca="1">IF(ISBLANK(INDEX(bHist,ex!$D6,_xlfn.XMATCH(IH$3,bHist!$1:$1,0))),"-",INDEX(bHist,ex!$D6,_xlfn.XMATCH(IH$3,bHist!$1:$1,0)))</f>
        <v>195.58</v>
      </c>
      <c r="II6" s="46" cm="1">
        <f t="array" aca="1" ref="II6" ca="1">IF(ISBLANK(INDEX(bHist,ex!$D6,_xlfn.XMATCH(II$3,bHist!$1:$1,0))),"-",INDEX(bHist,ex!$D6,_xlfn.XMATCH(II$3,bHist!$1:$1,0)))</f>
        <v>193.012</v>
      </c>
      <c r="IJ6" s="46" cm="1">
        <f t="array" aca="1" ref="IJ6" ca="1">IF(ISBLANK(INDEX(bHist,ex!$D6,_xlfn.XMATCH(IJ$3,bHist!$1:$1,0))),"-",INDEX(bHist,ex!$D6,_xlfn.XMATCH(IJ$3,bHist!$1:$1,0)))</f>
        <v>183.47900000000001</v>
      </c>
      <c r="IK6" s="46" cm="1">
        <f t="array" aca="1" ref="IK6" ca="1">IF(ISBLANK(INDEX(bHist,ex!$D6,_xlfn.XMATCH(IK$3,bHist!$1:$1,0))),"-",INDEX(bHist,ex!$D6,_xlfn.XMATCH(IK$3,bHist!$1:$1,0)))</f>
        <v>179.357</v>
      </c>
      <c r="IL6" s="46" cm="1">
        <f t="array" aca="1" ref="IL6" ca="1">IF(ISBLANK(INDEX(bHist,ex!$D6,_xlfn.XMATCH(IL$3,bHist!$1:$1,0))),"-",INDEX(bHist,ex!$D6,_xlfn.XMATCH(IL$3,bHist!$1:$1,0)))</f>
        <v>176.815</v>
      </c>
      <c r="IM6" s="46" cm="1">
        <f t="array" aca="1" ref="IM6" ca="1">IF(ISBLANK(INDEX(bHist,ex!$D6,_xlfn.XMATCH(IM$3,bHist!$1:$1,0))),"-",INDEX(bHist,ex!$D6,_xlfn.XMATCH(IM$3,bHist!$1:$1,0)))</f>
        <v>184.875</v>
      </c>
      <c r="IN6" s="46" cm="1">
        <f t="array" aca="1" ref="IN6" ca="1">IF(ISBLANK(INDEX(bHist,ex!$D6,_xlfn.XMATCH(IN$3,bHist!$1:$1,0))),"-",INDEX(bHist,ex!$D6,_xlfn.XMATCH(IN$3,bHist!$1:$1,0)))</f>
        <v>185.857</v>
      </c>
      <c r="IO6" s="46" cm="1">
        <f t="array" aca="1" ref="IO6" ca="1">IF(ISBLANK(INDEX(bHist,ex!$D6,_xlfn.XMATCH(IO$3,bHist!$1:$1,0))),"-",INDEX(bHist,ex!$D6,_xlfn.XMATCH(IO$3,bHist!$1:$1,0)))</f>
        <v>186.916</v>
      </c>
      <c r="IP6" s="46" cm="1">
        <f t="array" aca="1" ref="IP6" ca="1">IF(ISBLANK(INDEX(bHist,ex!$D6,_xlfn.XMATCH(IP$3,bHist!$1:$1,0))),"-",INDEX(bHist,ex!$D6,_xlfn.XMATCH(IP$3,bHist!$1:$1,0)))</f>
        <v>184.02699999999999</v>
      </c>
      <c r="IQ6" s="46" cm="1">
        <f t="array" aca="1" ref="IQ6" ca="1">IF(ISBLANK(INDEX(bHist,ex!$D6,_xlfn.XMATCH(IQ$3,bHist!$1:$1,0))),"-",INDEX(bHist,ex!$D6,_xlfn.XMATCH(IQ$3,bHist!$1:$1,0)))</f>
        <v>184.37799999999999</v>
      </c>
      <c r="IR6" s="46" cm="1">
        <f t="array" aca="1" ref="IR6" ca="1">IF(ISBLANK(INDEX(bHist,ex!$D6,_xlfn.XMATCH(IR$3,bHist!$1:$1,0))),"-",INDEX(bHist,ex!$D6,_xlfn.XMATCH(IR$3,bHist!$1:$1,0)))</f>
        <v>177.92099999999999</v>
      </c>
      <c r="IS6" s="46" cm="1">
        <f t="array" aca="1" ref="IS6" ca="1">IF(ISBLANK(INDEX(bHist,ex!$D6,_xlfn.XMATCH(IS$3,bHist!$1:$1,0))),"-",INDEX(bHist,ex!$D6,_xlfn.XMATCH(IS$3,bHist!$1:$1,0)))</f>
        <v>173.40700000000001</v>
      </c>
      <c r="IT6" s="46" cm="1">
        <f t="array" aca="1" ref="IT6" ca="1">IF(ISBLANK(INDEX(bHist,ex!$D6,_xlfn.XMATCH(IT$3,bHist!$1:$1,0))),"-",INDEX(bHist,ex!$D6,_xlfn.XMATCH(IT$3,bHist!$1:$1,0)))</f>
        <v>172.48</v>
      </c>
      <c r="IU6" s="46" cm="1">
        <f t="array" aca="1" ref="IU6" ca="1">IF(ISBLANK(INDEX(bHist,ex!$D6,_xlfn.XMATCH(IU$3,bHist!$1:$1,0))),"-",INDEX(bHist,ex!$D6,_xlfn.XMATCH(IU$3,bHist!$1:$1,0)))</f>
        <v>170.53800000000001</v>
      </c>
      <c r="IV6" s="46" cm="1">
        <f t="array" aca="1" ref="IV6" ca="1">IF(ISBLANK(INDEX(bHist,ex!$D6,_xlfn.XMATCH(IV$3,bHist!$1:$1,0))),"-",INDEX(bHist,ex!$D6,_xlfn.XMATCH(IV$3,bHist!$1:$1,0)))</f>
        <v>170.89</v>
      </c>
      <c r="IW6" s="46" cm="1">
        <f t="array" aca="1" ref="IW6" ca="1">IF(ISBLANK(INDEX(bHist,ex!$D6,_xlfn.XMATCH(IW$3,bHist!$1:$1,0))),"-",INDEX(bHist,ex!$D6,_xlfn.XMATCH(IW$3,bHist!$1:$1,0)))</f>
        <v>179.214</v>
      </c>
      <c r="IX6" s="46" cm="1">
        <f t="array" aca="1" ref="IX6" ca="1">IF(ISBLANK(INDEX(bHist,ex!$D6,_xlfn.XMATCH(IX$3,bHist!$1:$1,0))),"-",INDEX(bHist,ex!$D6,_xlfn.XMATCH(IX$3,bHist!$1:$1,0)))</f>
        <v>180.922</v>
      </c>
      <c r="IY6" s="46" cm="1">
        <f t="array" aca="1" ref="IY6" ca="1">IF(ISBLANK(INDEX(bHist,ex!$D6,_xlfn.XMATCH(IY$3,bHist!$1:$1,0))),"-",INDEX(bHist,ex!$D6,_xlfn.XMATCH(IY$3,bHist!$1:$1,0)))</f>
        <v>173.48</v>
      </c>
      <c r="IZ6" s="46" cm="1">
        <f t="array" aca="1" ref="IZ6" ca="1">IF(ISBLANK(INDEX(bHist,ex!$D6,_xlfn.XMATCH(IZ$3,bHist!$1:$1,0))),"-",INDEX(bHist,ex!$D6,_xlfn.XMATCH(IZ$3,bHist!$1:$1,0)))</f>
        <v>168.91</v>
      </c>
      <c r="JA6" s="46" cm="1">
        <f t="array" aca="1" ref="JA6" ca="1">IF(ISBLANK(INDEX(bHist,ex!$D6,_xlfn.XMATCH(JA$3,bHist!$1:$1,0))),"-",INDEX(bHist,ex!$D6,_xlfn.XMATCH(JA$3,bHist!$1:$1,0)))</f>
        <v>170.04400000000001</v>
      </c>
      <c r="JB6" s="46" cm="1">
        <f t="array" aca="1" ref="JB6" ca="1">IF(ISBLANK(INDEX(bHist,ex!$D6,_xlfn.XMATCH(JB$3,bHist!$1:$1,0))),"-",INDEX(bHist,ex!$D6,_xlfn.XMATCH(JB$3,bHist!$1:$1,0)))</f>
        <v>172.54900000000001</v>
      </c>
      <c r="JC6" s="46" cm="1">
        <f t="array" aca="1" ref="JC6" ca="1">IF(ISBLANK(INDEX(bHist,ex!$D6,_xlfn.XMATCH(JC$3,bHist!$1:$1,0))),"-",INDEX(bHist,ex!$D6,_xlfn.XMATCH(JC$3,bHist!$1:$1,0)))</f>
        <v>177.26</v>
      </c>
      <c r="JD6" s="46" cm="1">
        <f t="array" aca="1" ref="JD6" ca="1">IF(ISBLANK(INDEX(bHist,ex!$D6,_xlfn.XMATCH(JD$3,bHist!$1:$1,0))),"-",INDEX(bHist,ex!$D6,_xlfn.XMATCH(JD$3,bHist!$1:$1,0)))</f>
        <v>177.58500000000001</v>
      </c>
      <c r="JE6" s="46" cm="1">
        <f t="array" aca="1" ref="JE6" ca="1">IF(ISBLANK(INDEX(bHist,ex!$D6,_xlfn.XMATCH(JE$3,bHist!$1:$1,0))),"-",INDEX(bHist,ex!$D6,_xlfn.XMATCH(JE$3,bHist!$1:$1,0)))</f>
        <v>182.18299999999999</v>
      </c>
      <c r="JF6" s="46" cm="1">
        <f t="array" aca="1" ref="JF6" ca="1">IF(ISBLANK(INDEX(bHist,ex!$D6,_xlfn.XMATCH(JF$3,bHist!$1:$1,0))),"-",INDEX(bHist,ex!$D6,_xlfn.XMATCH(JF$3,bHist!$1:$1,0)))</f>
        <v>185.851</v>
      </c>
      <c r="JG6" s="46" cm="1">
        <f t="array" aca="1" ref="JG6" ca="1">IF(ISBLANK(INDEX(bHist,ex!$D6,_xlfn.XMATCH(JG$3,bHist!$1:$1,0))),"-",INDEX(bHist,ex!$D6,_xlfn.XMATCH(JG$3,bHist!$1:$1,0)))</f>
        <v>185.77</v>
      </c>
      <c r="JH6" s="46" cm="1">
        <f t="array" aca="1" ref="JH6" ca="1">IF(ISBLANK(INDEX(bHist,ex!$D6,_xlfn.XMATCH(JH$3,bHist!$1:$1,0))),"-",INDEX(bHist,ex!$D6,_xlfn.XMATCH(JH$3,bHist!$1:$1,0)))</f>
        <v>186.56200000000001</v>
      </c>
      <c r="JI6" s="46" cm="1">
        <f t="array" aca="1" ref="JI6" ca="1">IF(ISBLANK(INDEX(bHist,ex!$D6,_xlfn.XMATCH(JI$3,bHist!$1:$1,0))),"-",INDEX(bHist,ex!$D6,_xlfn.XMATCH(JI$3,bHist!$1:$1,0)))</f>
        <v>183.59299999999999</v>
      </c>
      <c r="JJ6" s="46" cm="1">
        <f t="array" aca="1" ref="JJ6" ca="1">IF(ISBLANK(INDEX(bHist,ex!$D6,_xlfn.XMATCH(JJ$3,bHist!$1:$1,0))),"-",INDEX(bHist,ex!$D6,_xlfn.XMATCH(JJ$3,bHist!$1:$1,0)))</f>
        <v>183.41399999999999</v>
      </c>
      <c r="JK6" s="46" cm="1">
        <f t="array" aca="1" ref="JK6" ca="1">IF(ISBLANK(INDEX(bHist,ex!$D6,_xlfn.XMATCH(JK$3,bHist!$1:$1,0))),"-",INDEX(bHist,ex!$D6,_xlfn.XMATCH(JK$3,bHist!$1:$1,0)))</f>
        <v>183.399</v>
      </c>
      <c r="JL6" s="46" cm="1">
        <f t="array" aca="1" ref="JL6" ca="1">IF(ISBLANK(INDEX(bHist,ex!$D6,_xlfn.XMATCH(JL$3,bHist!$1:$1,0))),"-",INDEX(bHist,ex!$D6,_xlfn.XMATCH(JL$3,bHist!$1:$1,0)))</f>
        <v>192.90199999999999</v>
      </c>
      <c r="JM6" s="46" cm="1">
        <f t="array" aca="1" ref="JM6" ca="1">IF(ISBLANK(INDEX(bHist,ex!$D6,_xlfn.XMATCH(JM$3,bHist!$1:$1,0))),"-",INDEX(bHist,ex!$D6,_xlfn.XMATCH(JM$3,bHist!$1:$1,0)))</f>
        <v>206.28299999999999</v>
      </c>
      <c r="JN6" s="46" cm="1">
        <f t="array" aca="1" ref="JN6" ca="1">IF(ISBLANK(INDEX(bHist,ex!$D6,_xlfn.XMATCH(JN$3,bHist!$1:$1,0))),"-",INDEX(bHist,ex!$D6,_xlfn.XMATCH(JN$3,bHist!$1:$1,0)))</f>
        <v>214.69</v>
      </c>
      <c r="JO6" s="46" cm="1">
        <f t="array" aca="1" ref="JO6" ca="1">IF(ISBLANK(INDEX(bHist,ex!$D6,_xlfn.XMATCH(JO$3,bHist!$1:$1,0))),"-",INDEX(bHist,ex!$D6,_xlfn.XMATCH(JO$3,bHist!$1:$1,0)))</f>
        <v>217.13499999999999</v>
      </c>
      <c r="JP6" s="46" cm="1">
        <f t="array" aca="1" ref="JP6" ca="1">IF(ISBLANK(INDEX(bHist,ex!$D6,_xlfn.XMATCH(JP$3,bHist!$1:$1,0))),"-",INDEX(bHist,ex!$D6,_xlfn.XMATCH(JP$3,bHist!$1:$1,0)))</f>
        <v>219.535</v>
      </c>
      <c r="JQ6" s="46" cm="1">
        <f t="array" aca="1" ref="JQ6" ca="1">IF(ISBLANK(INDEX(bHist,ex!$D6,_xlfn.XMATCH(JQ$3,bHist!$1:$1,0))),"-",INDEX(bHist,ex!$D6,_xlfn.XMATCH(JQ$3,bHist!$1:$1,0)))</f>
        <v>220.07499999999999</v>
      </c>
      <c r="JR6" s="46" cm="1">
        <f t="array" aca="1" ref="JR6" ca="1">IF(ISBLANK(INDEX(bHist,ex!$D6,_xlfn.XMATCH(JR$3,bHist!$1:$1,0))),"-",INDEX(bHist,ex!$D6,_xlfn.XMATCH(JR$3,bHist!$1:$1,0)))</f>
        <v>217.76900000000001</v>
      </c>
      <c r="JS6" s="46" cm="1">
        <f t="array" aca="1" ref="JS6" ca="1">IF(ISBLANK(INDEX(bHist,ex!$D6,_xlfn.XMATCH(JS$3,bHist!$1:$1,0))),"-",INDEX(bHist,ex!$D6,_xlfn.XMATCH(JS$3,bHist!$1:$1,0)))</f>
        <v>226.35900000000001</v>
      </c>
      <c r="JT6" s="46" cm="1">
        <f t="array" aca="1" ref="JT6" ca="1">IF(ISBLANK(INDEX(bHist,ex!$D6,_xlfn.XMATCH(JT$3,bHist!$1:$1,0))),"-",INDEX(bHist,ex!$D6,_xlfn.XMATCH(JT$3,bHist!$1:$1,0)))</f>
        <v>235.958</v>
      </c>
      <c r="JU6" s="46" cm="1">
        <f t="array" aca="1" ref="JU6" ca="1">IF(ISBLANK(INDEX(bHist,ex!$D6,_xlfn.XMATCH(JU$3,bHist!$1:$1,0))),"-",INDEX(bHist,ex!$D6,_xlfn.XMATCH(JU$3,bHist!$1:$1,0)))</f>
        <v>239.62100000000001</v>
      </c>
      <c r="JV6" s="46" cm="1">
        <f t="array" aca="1" ref="JV6" ca="1">IF(ISBLANK(INDEX(bHist,ex!$D6,_xlfn.XMATCH(JV$3,bHist!$1:$1,0))),"-",INDEX(bHist,ex!$D6,_xlfn.XMATCH(JV$3,bHist!$1:$1,0)))</f>
        <v>245.202</v>
      </c>
      <c r="JW6" s="46" cm="1">
        <f t="array" aca="1" ref="JW6" ca="1">IF(ISBLANK(INDEX(bHist,ex!$D6,_xlfn.XMATCH(JW$3,bHist!$1:$1,0))),"-",INDEX(bHist,ex!$D6,_xlfn.XMATCH(JW$3,bHist!$1:$1,0)))</f>
        <v>251.06899999999999</v>
      </c>
      <c r="JX6" s="46" cm="1">
        <f t="array" aca="1" ref="JX6" ca="1">IF(ISBLANK(INDEX(bHist,ex!$D6,_xlfn.XMATCH(JX$3,bHist!$1:$1,0))),"-",INDEX(bHist,ex!$D6,_xlfn.XMATCH(JX$3,bHist!$1:$1,0)))</f>
        <v>256.596</v>
      </c>
      <c r="JY6" s="46" cm="1">
        <f t="array" aca="1" ref="JY6" ca="1">IF(ISBLANK(INDEX(bHist,ex!$D6,_xlfn.XMATCH(JY$3,bHist!$1:$1,0))),"-",INDEX(bHist,ex!$D6,_xlfn.XMATCH(JY$3,bHist!$1:$1,0)))</f>
        <v>254.56399999999999</v>
      </c>
      <c r="JZ6" s="46" cm="1">
        <f t="array" aca="1" ref="JZ6" ca="1">IF(ISBLANK(INDEX(bHist,ex!$D6,_xlfn.XMATCH(JZ$3,bHist!$1:$1,0))),"-",INDEX(bHist,ex!$D6,_xlfn.XMATCH(JZ$3,bHist!$1:$1,0)))</f>
        <v>249.21299999999999</v>
      </c>
      <c r="KA6" s="46" cm="1">
        <f t="array" aca="1" ref="KA6" ca="1">IF(ISBLANK(INDEX(bHist,ex!$D6,_xlfn.XMATCH(KA$3,bHist!$1:$1,0))),"-",INDEX(bHist,ex!$D6,_xlfn.XMATCH(KA$3,bHist!$1:$1,0)))</f>
        <v>251.006</v>
      </c>
      <c r="KB6" s="46" cm="1">
        <f t="array" aca="1" ref="KB6" ca="1">IF(ISBLANK(INDEX(bHist,ex!$D6,_xlfn.XMATCH(KB$3,bHist!$1:$1,0))),"-",INDEX(bHist,ex!$D6,_xlfn.XMATCH(KB$3,bHist!$1:$1,0)))</f>
        <v>249.51</v>
      </c>
      <c r="KC6" s="46" cm="1">
        <f t="array" aca="1" ref="KC6" ca="1">IF(ISBLANK(INDEX(bHist,ex!$D6,_xlfn.XMATCH(KC$3,bHist!$1:$1,0))),"-",INDEX(bHist,ex!$D6,_xlfn.XMATCH(KC$3,bHist!$1:$1,0)))</f>
        <v>250.232</v>
      </c>
      <c r="KD6" s="46" cm="1">
        <f t="array" aca="1" ref="KD6" ca="1">IF(ISBLANK(INDEX(bHist,ex!$D6,_xlfn.XMATCH(KD$3,bHist!$1:$1,0))),"-",INDEX(bHist,ex!$D6,_xlfn.XMATCH(KD$3,bHist!$1:$1,0)))</f>
        <v>247.92</v>
      </c>
      <c r="KE6" s="46" cm="1">
        <f t="array" aca="1" ref="KE6" ca="1">IF(ISBLANK(INDEX(bHist,ex!$D6,_xlfn.XMATCH(KE$3,bHist!$1:$1,0))),"-",INDEX(bHist,ex!$D6,_xlfn.XMATCH(KE$3,bHist!$1:$1,0)))</f>
        <v>249.96</v>
      </c>
      <c r="KF6" s="46" cm="1">
        <f t="array" aca="1" ref="KF6" ca="1">IF(ISBLANK(INDEX(bHist,ex!$D6,_xlfn.XMATCH(KF$3,bHist!$1:$1,0))),"-",INDEX(bHist,ex!$D6,_xlfn.XMATCH(KF$3,bHist!$1:$1,0)))</f>
        <v>238.209</v>
      </c>
      <c r="KG6" s="46" cm="1">
        <f t="array" aca="1" ref="KG6" ca="1">IF(ISBLANK(INDEX(bHist,ex!$D6,_xlfn.XMATCH(KG$3,bHist!$1:$1,0))),"-",INDEX(bHist,ex!$D6,_xlfn.XMATCH(KG$3,bHist!$1:$1,0)))</f>
        <v>230.15700000000001</v>
      </c>
      <c r="KH6" s="46" cm="1">
        <f t="array" aca="1" ref="KH6" ca="1">IF(ISBLANK(INDEX(bHist,ex!$D6,_xlfn.XMATCH(KH$3,bHist!$1:$1,0))),"-",INDEX(bHist,ex!$D6,_xlfn.XMATCH(KH$3,bHist!$1:$1,0)))</f>
        <v>227.56800000000001</v>
      </c>
      <c r="KI6" s="46" cm="1">
        <f t="array" aca="1" ref="KI6" ca="1">IF(ISBLANK(INDEX(bHist,ex!$D6,_xlfn.XMATCH(KI$3,bHist!$1:$1,0))),"-",INDEX(bHist,ex!$D6,_xlfn.XMATCH(KI$3,bHist!$1:$1,0)))</f>
        <v>228.684</v>
      </c>
      <c r="KJ6" s="46" cm="1">
        <f t="array" aca="1" ref="KJ6" ca="1">IF(ISBLANK(INDEX(bHist,ex!$D6,_xlfn.XMATCH(KJ$3,bHist!$1:$1,0))),"-",INDEX(bHist,ex!$D6,_xlfn.XMATCH(KJ$3,bHist!$1:$1,0)))</f>
        <v>227.124</v>
      </c>
      <c r="KK6" s="46" cm="1">
        <f t="array" aca="1" ref="KK6" ca="1">IF(ISBLANK(INDEX(bHist,ex!$D6,_xlfn.XMATCH(KK$3,bHist!$1:$1,0))),"-",INDEX(bHist,ex!$D6,_xlfn.XMATCH(KK$3,bHist!$1:$1,0)))</f>
        <v>233.98599999999999</v>
      </c>
      <c r="KL6" s="46" cm="1">
        <f t="array" aca="1" ref="KL6" ca="1">IF(ISBLANK(INDEX(bHist,ex!$D6,_xlfn.XMATCH(KL$3,bHist!$1:$1,0))),"-",INDEX(bHist,ex!$D6,_xlfn.XMATCH(KL$3,bHist!$1:$1,0)))</f>
        <v>232.62799999999999</v>
      </c>
      <c r="KM6" s="46" cm="1">
        <f t="array" aca="1" ref="KM6" ca="1">IF(ISBLANK(INDEX(bHist,ex!$D6,_xlfn.XMATCH(KM$3,bHist!$1:$1,0))),"-",INDEX(bHist,ex!$D6,_xlfn.XMATCH(KM$3,bHist!$1:$1,0)))</f>
        <v>232.047</v>
      </c>
      <c r="KN6" s="46" cm="1">
        <f t="array" aca="1" ref="KN6" ca="1">IF(ISBLANK(INDEX(bHist,ex!$D6,_xlfn.XMATCH(KN$3,bHist!$1:$1,0))),"-",INDEX(bHist,ex!$D6,_xlfn.XMATCH(KN$3,bHist!$1:$1,0)))</f>
        <v>228.46100000000001</v>
      </c>
      <c r="KO6" s="46" cm="1">
        <f t="array" aca="1" ref="KO6" ca="1">IF(ISBLANK(INDEX(bHist,ex!$D6,_xlfn.XMATCH(KO$3,bHist!$1:$1,0))),"-",INDEX(bHist,ex!$D6,_xlfn.XMATCH(KO$3,bHist!$1:$1,0)))</f>
        <v>231.55099999999999</v>
      </c>
      <c r="KP6" s="46" cm="1">
        <f t="array" aca="1" ref="KP6" ca="1">IF(ISBLANK(INDEX(bHist,ex!$D6,_xlfn.XMATCH(KP$3,bHist!$1:$1,0))),"-",INDEX(bHist,ex!$D6,_xlfn.XMATCH(KP$3,bHist!$1:$1,0)))</f>
        <v>218.87</v>
      </c>
      <c r="KQ6" s="46" cm="1">
        <f t="array" aca="1" ref="KQ6" ca="1">IF(ISBLANK(INDEX(bHist,ex!$D6,_xlfn.XMATCH(KQ$3,bHist!$1:$1,0))),"-",INDEX(bHist,ex!$D6,_xlfn.XMATCH(KQ$3,bHist!$1:$1,0)))</f>
        <v>210.56299999999999</v>
      </c>
      <c r="KR6" s="46" cm="1">
        <f t="array" aca="1" ref="KR6" ca="1">IF(ISBLANK(INDEX(bHist,ex!$D6,_xlfn.XMATCH(KR$3,bHist!$1:$1,0))),"-",INDEX(bHist,ex!$D6,_xlfn.XMATCH(KR$3,bHist!$1:$1,0)))</f>
        <v>200.00399999999999</v>
      </c>
      <c r="KS6" s="46" cm="1">
        <f t="array" aca="1" ref="KS6" ca="1">IF(ISBLANK(INDEX(bHist,ex!$D6,_xlfn.XMATCH(KS$3,bHist!$1:$1,0))),"-",INDEX(bHist,ex!$D6,_xlfn.XMATCH(KS$3,bHist!$1:$1,0)))</f>
        <v>200.398</v>
      </c>
      <c r="KT6" s="46" cm="1">
        <f t="array" aca="1" ref="KT6" ca="1">IF(ISBLANK(INDEX(bHist,ex!$D6,_xlfn.XMATCH(KT$3,bHist!$1:$1,0))),"-",INDEX(bHist,ex!$D6,_xlfn.XMATCH(KT$3,bHist!$1:$1,0)))</f>
        <v>200.96799999999999</v>
      </c>
      <c r="KU6" s="46" cm="1">
        <f t="array" aca="1" ref="KU6" ca="1">IF(ISBLANK(INDEX(bHist,ex!$D6,_xlfn.XMATCH(KU$3,bHist!$1:$1,0))),"-",INDEX(bHist,ex!$D6,_xlfn.XMATCH(KU$3,bHist!$1:$1,0)))</f>
        <v>205.06299999999999</v>
      </c>
      <c r="KV6" s="46" cm="1">
        <f t="array" aca="1" ref="KV6" ca="1">IF(ISBLANK(INDEX(bHist,ex!$D6,_xlfn.XMATCH(KV$3,bHist!$1:$1,0))),"-",INDEX(bHist,ex!$D6,_xlfn.XMATCH(KV$3,bHist!$1:$1,0)))</f>
        <v>207.06</v>
      </c>
      <c r="KW6" s="46" cm="1">
        <f t="array" aca="1" ref="KW6" ca="1">IF(ISBLANK(INDEX(bHist,ex!$D6,_xlfn.XMATCH(KW$3,bHist!$1:$1,0))),"-",INDEX(bHist,ex!$D6,_xlfn.XMATCH(KW$3,bHist!$1:$1,0)))</f>
        <v>210.88</v>
      </c>
      <c r="KX6" s="46" cm="1">
        <f t="array" aca="1" ref="KX6" ca="1">IF(ISBLANK(INDEX(bHist,ex!$D6,_xlfn.XMATCH(KX$3,bHist!$1:$1,0))),"-",INDEX(bHist,ex!$D6,_xlfn.XMATCH(KX$3,bHist!$1:$1,0)))</f>
        <v>209.815</v>
      </c>
      <c r="KY6" s="46" cm="1">
        <f t="array" aca="1" ref="KY6" ca="1">IF(ISBLANK(INDEX(bHist,ex!$D6,_xlfn.XMATCH(KY$3,bHist!$1:$1,0))),"-",INDEX(bHist,ex!$D6,_xlfn.XMATCH(KY$3,bHist!$1:$1,0)))</f>
        <v>210.477</v>
      </c>
      <c r="KZ6" s="46" cm="1">
        <f t="array" aca="1" ref="KZ6" ca="1">IF(ISBLANK(INDEX(bHist,ex!$D6,_xlfn.XMATCH(KZ$3,bHist!$1:$1,0))),"-",INDEX(bHist,ex!$D6,_xlfn.XMATCH(KZ$3,bHist!$1:$1,0)))</f>
        <v>209.88</v>
      </c>
      <c r="LA6" s="46" cm="1">
        <f t="array" aca="1" ref="LA6" ca="1">IF(ISBLANK(INDEX(bHist,ex!$D6,_xlfn.XMATCH(LA$3,bHist!$1:$1,0))),"-",INDEX(bHist,ex!$D6,_xlfn.XMATCH(LA$3,bHist!$1:$1,0)))</f>
        <v>211.446</v>
      </c>
      <c r="LB6" s="46" cm="1">
        <f t="array" aca="1" ref="LB6" ca="1">IF(ISBLANK(INDEX(bHist,ex!$D6,_xlfn.XMATCH(LB$3,bHist!$1:$1,0))),"-",INDEX(bHist,ex!$D6,_xlfn.XMATCH(LB$3,bHist!$1:$1,0)))</f>
        <v>209.72800000000001</v>
      </c>
      <c r="LC6" s="46" cm="1">
        <f t="array" aca="1" ref="LC6" ca="1">IF(ISBLANK(INDEX(bHist,ex!$D6,_xlfn.XMATCH(LC$3,bHist!$1:$1,0))),"-",INDEX(bHist,ex!$D6,_xlfn.XMATCH(LC$3,bHist!$1:$1,0)))</f>
        <v>215.72399999999999</v>
      </c>
      <c r="LD6" s="46" cm="1">
        <f t="array" aca="1" ref="LD6" ca="1">IF(ISBLANK(INDEX(bHist,ex!$D6,_xlfn.XMATCH(LD$3,bHist!$1:$1,0))),"-",INDEX(bHist,ex!$D6,_xlfn.XMATCH(LD$3,bHist!$1:$1,0)))</f>
        <v>214.679</v>
      </c>
      <c r="LE6" s="46" cm="1">
        <f t="array" aca="1" ref="LE6" ca="1">IF(ISBLANK(INDEX(bHist,ex!$D6,_xlfn.XMATCH(LE$3,bHist!$1:$1,0))),"-",INDEX(bHist,ex!$D6,_xlfn.XMATCH(LE$3,bHist!$1:$1,0)))</f>
        <v>222.90299999999999</v>
      </c>
      <c r="LF6" s="46" cm="1">
        <f t="array" aca="1" ref="LF6" ca="1">IF(ISBLANK(INDEX(bHist,ex!$D6,_xlfn.XMATCH(LF$3,bHist!$1:$1,0))),"-",INDEX(bHist,ex!$D6,_xlfn.XMATCH(LF$3,bHist!$1:$1,0)))</f>
        <v>229.74799999999999</v>
      </c>
      <c r="LG6" s="46" cm="1">
        <f t="array" aca="1" ref="LG6" ca="1">IF(ISBLANK(INDEX(bHist,ex!$D6,_xlfn.XMATCH(LG$3,bHist!$1:$1,0))),"-",INDEX(bHist,ex!$D6,_xlfn.XMATCH(LG$3,bHist!$1:$1,0)))</f>
        <v>234.471</v>
      </c>
      <c r="LH6" s="46" cm="1">
        <f t="array" aca="1" ref="LH6" ca="1">IF(ISBLANK(INDEX(bHist,ex!$D6,_xlfn.XMATCH(LH$3,bHist!$1:$1,0))),"-",INDEX(bHist,ex!$D6,_xlfn.XMATCH(LH$3,bHist!$1:$1,0)))</f>
        <v>231.94900000000001</v>
      </c>
      <c r="LI6" s="46" cm="1">
        <f t="array" aca="1" ref="LI6" ca="1">IF(ISBLANK(INDEX(bHist,ex!$D6,_xlfn.XMATCH(LI$3,bHist!$1:$1,0))),"-",INDEX(bHist,ex!$D6,_xlfn.XMATCH(LI$3,bHist!$1:$1,0)))</f>
        <v>230.86799999999999</v>
      </c>
      <c r="LJ6" s="46" cm="1">
        <f t="array" aca="1" ref="LJ6" ca="1">IF(ISBLANK(INDEX(bHist,ex!$D6,_xlfn.XMATCH(LJ$3,bHist!$1:$1,0))),"-",INDEX(bHist,ex!$D6,_xlfn.XMATCH(LJ$3,bHist!$1:$1,0)))</f>
        <v>230.94300000000001</v>
      </c>
      <c r="LK6" s="46" cm="1">
        <f t="array" aca="1" ref="LK6" ca="1">IF(ISBLANK(INDEX(bHist,ex!$D6,_xlfn.XMATCH(LK$3,bHist!$1:$1,0))),"-",INDEX(bHist,ex!$D6,_xlfn.XMATCH(LK$3,bHist!$1:$1,0)))</f>
        <v>229.893</v>
      </c>
      <c r="LL6" s="46" cm="1">
        <f t="array" aca="1" ref="LL6" ca="1">IF(ISBLANK(INDEX(bHist,ex!$D6,_xlfn.XMATCH(LL$3,bHist!$1:$1,0))),"-",INDEX(bHist,ex!$D6,_xlfn.XMATCH(LL$3,bHist!$1:$1,0)))</f>
        <v>228.292</v>
      </c>
      <c r="LM6" s="46" cm="1">
        <f t="array" aca="1" ref="LM6" ca="1">IF(ISBLANK(INDEX(bHist,ex!$D6,_xlfn.XMATCH(LM$3,bHist!$1:$1,0))),"-",INDEX(bHist,ex!$D6,_xlfn.XMATCH(LM$3,bHist!$1:$1,0)))</f>
        <v>233.547</v>
      </c>
      <c r="LN6" s="46" cm="1">
        <f t="array" aca="1" ref="LN6" ca="1">IF(ISBLANK(INDEX(bHist,ex!$D6,_xlfn.XMATCH(LN$3,bHist!$1:$1,0))),"-",INDEX(bHist,ex!$D6,_xlfn.XMATCH(LN$3,bHist!$1:$1,0)))</f>
        <v>235.173</v>
      </c>
      <c r="LO6" s="46" cm="1">
        <f t="array" aca="1" ref="LO6" ca="1">IF(ISBLANK(INDEX(bHist,ex!$D6,_xlfn.XMATCH(LO$3,bHist!$1:$1,0))),"-",INDEX(bHist,ex!$D6,_xlfn.XMATCH(LO$3,bHist!$1:$1,0)))</f>
        <v>244.102</v>
      </c>
      <c r="LP6" s="46" cm="1">
        <f t="array" aca="1" ref="LP6" ca="1">IF(ISBLANK(INDEX(bHist,ex!$D6,_xlfn.XMATCH(LP$3,bHist!$1:$1,0))),"-",INDEX(bHist,ex!$D6,_xlfn.XMATCH(LP$3,bHist!$1:$1,0)))</f>
        <v>248.25200000000001</v>
      </c>
      <c r="LQ6" s="46" cm="1">
        <f t="array" aca="1" ref="LQ6" ca="1">IF(ISBLANK(INDEX(bHist,ex!$D6,_xlfn.XMATCH(LQ$3,bHist!$1:$1,0))),"-",INDEX(bHist,ex!$D6,_xlfn.XMATCH(LQ$3,bHist!$1:$1,0)))</f>
        <v>253.423</v>
      </c>
      <c r="LR6" s="46" cm="1">
        <f t="array" aca="1" ref="LR6" ca="1">IF(ISBLANK(INDEX(bHist,ex!$D6,_xlfn.XMATCH(LR$3,bHist!$1:$1,0))),"-",INDEX(bHist,ex!$D6,_xlfn.XMATCH(LR$3,bHist!$1:$1,0)))</f>
        <v>251.24100000000001</v>
      </c>
      <c r="LS6" s="46" cm="1">
        <f t="array" aca="1" ref="LS6" ca="1">IF(ISBLANK(INDEX(bHist,ex!$D6,_xlfn.XMATCH(LS$3,bHist!$1:$1,0))),"-",INDEX(bHist,ex!$D6,_xlfn.XMATCH(LS$3,bHist!$1:$1,0)))</f>
        <v>256.68900000000002</v>
      </c>
      <c r="LT6" s="46" cm="1">
        <f t="array" aca="1" ref="LT6" ca="1">IF(ISBLANK(INDEX(bHist,ex!$D6,_xlfn.XMATCH(LT$3,bHist!$1:$1,0))),"-",INDEX(bHist,ex!$D6,_xlfn.XMATCH(LT$3,bHist!$1:$1,0)))</f>
        <v>255.761</v>
      </c>
      <c r="LU6" s="46" cm="1">
        <f t="array" aca="1" ref="LU6" ca="1">IF(ISBLANK(INDEX(bHist,ex!$D6,_xlfn.XMATCH(LU$3,bHist!$1:$1,0))),"-",INDEX(bHist,ex!$D6,_xlfn.XMATCH(LU$3,bHist!$1:$1,0)))</f>
        <v>254.161</v>
      </c>
      <c r="LV6" s="46" cm="1">
        <f t="array" aca="1" ref="LV6" ca="1">IF(ISBLANK(INDEX(bHist,ex!$D6,_xlfn.XMATCH(LV$3,bHist!$1:$1,0))),"-",INDEX(bHist,ex!$D6,_xlfn.XMATCH(LV$3,bHist!$1:$1,0)))</f>
        <v>251.55699999999999</v>
      </c>
      <c r="LW6" s="46" cm="1">
        <f t="array" aca="1" ref="LW6" ca="1">IF(ISBLANK(INDEX(bHist,ex!$D6,_xlfn.XMATCH(LW$3,bHist!$1:$1,0))),"-",INDEX(bHist,ex!$D6,_xlfn.XMATCH(LW$3,bHist!$1:$1,0)))</f>
        <v>248.822</v>
      </c>
      <c r="LX6" s="46" cm="1">
        <f t="array" aca="1" ref="LX6" ca="1">IF(ISBLANK(INDEX(bHist,ex!$D6,_xlfn.XMATCH(LX$3,bHist!$1:$1,0))),"-",INDEX(bHist,ex!$D6,_xlfn.XMATCH(LX$3,bHist!$1:$1,0)))</f>
        <v>255.45</v>
      </c>
      <c r="LY6" s="46" cm="1">
        <f t="array" aca="1" ref="LY6" ca="1">IF(ISBLANK(INDEX(bHist,ex!$D6,_xlfn.XMATCH(LY$3,bHist!$1:$1,0))),"-",INDEX(bHist,ex!$D6,_xlfn.XMATCH(LY$3,bHist!$1:$1,0)))</f>
        <v>259.81799999999998</v>
      </c>
      <c r="LZ6" s="46" cm="1">
        <f t="array" aca="1" ref="LZ6" ca="1">IF(ISBLANK(INDEX(bHist,ex!$D6,_xlfn.XMATCH(LZ$3,bHist!$1:$1,0))),"-",INDEX(bHist,ex!$D6,_xlfn.XMATCH(LZ$3,bHist!$1:$1,0)))</f>
        <v>257.565</v>
      </c>
      <c r="MA6" s="46" cm="1">
        <f t="array" aca="1" ref="MA6" ca="1">IF(ISBLANK(INDEX(bHist,ex!$D6,_xlfn.XMATCH(MA$3,bHist!$1:$1,0))),"-",INDEX(bHist,ex!$D6,_xlfn.XMATCH(MA$3,bHist!$1:$1,0)))</f>
        <v>261.81599999999997</v>
      </c>
      <c r="MB6" s="46" cm="1">
        <f t="array" aca="1" ref="MB6" ca="1">IF(ISBLANK(INDEX(bHist,ex!$D6,_xlfn.XMATCH(MB$3,bHist!$1:$1,0))),"-",INDEX(bHist,ex!$D6,_xlfn.XMATCH(MB$3,bHist!$1:$1,0)))</f>
        <v>265.04399999999998</v>
      </c>
      <c r="MC6" s="46" cm="1">
        <f t="array" aca="1" ref="MC6" ca="1">IF(ISBLANK(INDEX(bHist,ex!$D6,_xlfn.XMATCH(MC$3,bHist!$1:$1,0))),"-",INDEX(bHist,ex!$D6,_xlfn.XMATCH(MC$3,bHist!$1:$1,0)))</f>
        <v>271.25299999999999</v>
      </c>
      <c r="MD6" s="46" cm="1">
        <f t="array" aca="1" ref="MD6" ca="1">IF(ISBLANK(INDEX(bHist,ex!$D6,_xlfn.XMATCH(MD$3,bHist!$1:$1,0))),"-",INDEX(bHist,ex!$D6,_xlfn.XMATCH(MD$3,bHist!$1:$1,0)))</f>
        <v>273.96100000000001</v>
      </c>
      <c r="ME6" s="46" cm="1">
        <f t="array" aca="1" ref="ME6" ca="1">IF(ISBLANK(INDEX(bHist,ex!$D6,_xlfn.XMATCH(ME$3,bHist!$1:$1,0))),"-",INDEX(bHist,ex!$D6,_xlfn.XMATCH(ME$3,bHist!$1:$1,0)))</f>
        <v>271.86700000000002</v>
      </c>
      <c r="MF6" s="46" cm="1">
        <f t="array" aca="1" ref="MF6" ca="1">IF(ISBLANK(INDEX(bHist,ex!$D6,_xlfn.XMATCH(MF$3,bHist!$1:$1,0))),"-",INDEX(bHist,ex!$D6,_xlfn.XMATCH(MF$3,bHist!$1:$1,0)))</f>
        <v>263.49</v>
      </c>
      <c r="MG6" s="46" cm="1">
        <f t="array" aca="1" ref="MG6" ca="1">IF(ISBLANK(INDEX(bHist,ex!$D6,_xlfn.XMATCH(MG$3,bHist!$1:$1,0))),"-",INDEX(bHist,ex!$D6,_xlfn.XMATCH(MG$3,bHist!$1:$1,0)))</f>
        <v>259.11399999999998</v>
      </c>
      <c r="MH6" s="46" cm="1">
        <f t="array" aca="1" ref="MH6" ca="1">IF(ISBLANK(INDEX(bHist,ex!$D6,_xlfn.XMATCH(MH$3,bHist!$1:$1,0))),"-",INDEX(bHist,ex!$D6,_xlfn.XMATCH(MH$3,bHist!$1:$1,0)))</f>
        <v>261.065</v>
      </c>
      <c r="MI6" s="46" cm="1">
        <f t="array" aca="1" ref="MI6" ca="1">IF(ISBLANK(INDEX(bHist,ex!$D6,_xlfn.XMATCH(MI$3,bHist!$1:$1,0))),"-",INDEX(bHist,ex!$D6,_xlfn.XMATCH(MI$3,bHist!$1:$1,0)))</f>
        <v>261.577</v>
      </c>
      <c r="MJ6" s="46" cm="1">
        <f t="array" aca="1" ref="MJ6" ca="1">IF(ISBLANK(INDEX(bHist,ex!$D6,_xlfn.XMATCH(MJ$3,bHist!$1:$1,0))),"-",INDEX(bHist,ex!$D6,_xlfn.XMATCH(MJ$3,bHist!$1:$1,0)))</f>
        <v>259.07499999999999</v>
      </c>
      <c r="MK6" s="46" cm="1">
        <f t="array" aca="1" ref="MK6" ca="1">IF(ISBLANK(INDEX(bHist,ex!$D6,_xlfn.XMATCH(MK$3,bHist!$1:$1,0))),"-",INDEX(bHist,ex!$D6,_xlfn.XMATCH(MK$3,bHist!$1:$1,0)))</f>
        <v>265.80200000000002</v>
      </c>
      <c r="ML6" s="46" cm="1">
        <f t="array" aca="1" ref="ML6" ca="1">IF(ISBLANK(INDEX(bHist,ex!$D6,_xlfn.XMATCH(ML$3,bHist!$1:$1,0))),"-",INDEX(bHist,ex!$D6,_xlfn.XMATCH(ML$3,bHist!$1:$1,0)))</f>
        <v>275.35599999999999</v>
      </c>
      <c r="MM6" s="46" cm="1">
        <f t="array" aca="1" ref="MM6" ca="1">IF(ISBLANK(INDEX(bHist,ex!$D6,_xlfn.XMATCH(MM$3,bHist!$1:$1,0))),"-",INDEX(bHist,ex!$D6,_xlfn.XMATCH(MM$3,bHist!$1:$1,0)))</f>
        <v>279.78399999999999</v>
      </c>
      <c r="MN6" s="46" cm="1">
        <f t="array" aca="1" ref="MN6" ca="1">IF(ISBLANK(INDEX(bHist,ex!$D6,_xlfn.XMATCH(MN$3,bHist!$1:$1,0))),"-",INDEX(bHist,ex!$D6,_xlfn.XMATCH(MN$3,bHist!$1:$1,0)))</f>
        <v>283.45699999999999</v>
      </c>
      <c r="MO6" s="46" cm="1">
        <f t="array" aca="1" ref="MO6" ca="1">IF(ISBLANK(INDEX(bHist,ex!$D6,_xlfn.XMATCH(MO$3,bHist!$1:$1,0))),"-",INDEX(bHist,ex!$D6,_xlfn.XMATCH(MO$3,bHist!$1:$1,0)))</f>
        <v>281.48</v>
      </c>
      <c r="MP6" s="46" cm="1">
        <f t="array" aca="1" ref="MP6" ca="1">IF(ISBLANK(INDEX(bHist,ex!$D6,_xlfn.XMATCH(MP$3,bHist!$1:$1,0))),"-",INDEX(bHist,ex!$D6,_xlfn.XMATCH(MP$3,bHist!$1:$1,0)))</f>
        <v>283.88200000000001</v>
      </c>
      <c r="MQ6" s="46" cm="1">
        <f t="array" aca="1" ref="MQ6" ca="1">IF(ISBLANK(INDEX(bHist,ex!$D6,_xlfn.XMATCH(MQ$3,bHist!$1:$1,0))),"-",INDEX(bHist,ex!$D6,_xlfn.XMATCH(MQ$3,bHist!$1:$1,0)))</f>
        <v>284.11799999999999</v>
      </c>
      <c r="MR6" s="46" cm="1">
        <f t="array" aca="1" ref="MR6" ca="1">IF(ISBLANK(INDEX(bHist,ex!$D6,_xlfn.XMATCH(MR$3,bHist!$1:$1,0))),"-",INDEX(bHist,ex!$D6,_xlfn.XMATCH(MR$3,bHist!$1:$1,0)))</f>
        <v>287.98700000000002</v>
      </c>
      <c r="MS6" s="46" cm="1">
        <f t="array" aca="1" ref="MS6" ca="1">IF(ISBLANK(INDEX(bHist,ex!$D6,_xlfn.XMATCH(MS$3,bHist!$1:$1,0))),"-",INDEX(bHist,ex!$D6,_xlfn.XMATCH(MS$3,bHist!$1:$1,0)))</f>
        <v>292.108</v>
      </c>
      <c r="MT6" s="46" cm="1">
        <f t="array" aca="1" ref="MT6" ca="1">IF(ISBLANK(INDEX(bHist,ex!$D6,_xlfn.XMATCH(MT$3,bHist!$1:$1,0))),"-",INDEX(bHist,ex!$D6,_xlfn.XMATCH(MT$3,bHist!$1:$1,0)))</f>
        <v>293.07900000000001</v>
      </c>
      <c r="MU6" s="46" cm="1">
        <f t="array" aca="1" ref="MU6" ca="1">IF(ISBLANK(INDEX(bHist,ex!$D6,_xlfn.XMATCH(MU$3,bHist!$1:$1,0))),"-",INDEX(bHist,ex!$D6,_xlfn.XMATCH(MU$3,bHist!$1:$1,0)))</f>
        <v>292.60300000000001</v>
      </c>
      <c r="MV6" s="46" cm="1">
        <f t="array" aca="1" ref="MV6" ca="1">IF(ISBLANK(INDEX(bHist,ex!$D6,_xlfn.XMATCH(MV$3,bHist!$1:$1,0))),"-",INDEX(bHist,ex!$D6,_xlfn.XMATCH(MV$3,bHist!$1:$1,0)))</f>
        <v>299.25200000000001</v>
      </c>
      <c r="MW6" s="46" cm="1">
        <f t="array" aca="1" ref="MW6" ca="1">IF(ISBLANK(INDEX(bHist,ex!$D6,_xlfn.XMATCH(MW$3,bHist!$1:$1,0))),"-",INDEX(bHist,ex!$D6,_xlfn.XMATCH(MW$3,bHist!$1:$1,0)))</f>
        <v>305.84100000000001</v>
      </c>
      <c r="MX6" s="46" cm="1">
        <f t="array" aca="1" ref="MX6" ca="1">IF(ISBLANK(INDEX(bHist,ex!$D6,_xlfn.XMATCH(MX$3,bHist!$1:$1,0))),"-",INDEX(bHist,ex!$D6,_xlfn.XMATCH(MX$3,bHist!$1:$1,0)))</f>
        <v>306.75799999999998</v>
      </c>
      <c r="MY6" s="46" cm="1">
        <f t="array" aca="1" ref="MY6" ca="1">IF(ISBLANK(INDEX(bHist,ex!$D6,_xlfn.XMATCH(MY$3,bHist!$1:$1,0))),"-",INDEX(bHist,ex!$D6,_xlfn.XMATCH(MY$3,bHist!$1:$1,0)))</f>
        <v>302.54500000000002</v>
      </c>
      <c r="MZ6" s="46" cm="1">
        <f t="array" aca="1" ref="MZ6" ca="1">IF(ISBLANK(INDEX(bHist,ex!$D6,_xlfn.XMATCH(MZ$3,bHist!$1:$1,0))),"-",INDEX(bHist,ex!$D6,_xlfn.XMATCH(MZ$3,bHist!$1:$1,0)))</f>
        <v>293.39</v>
      </c>
      <c r="NA6" s="46" cm="1">
        <f t="array" aca="1" ref="NA6" ca="1">IF(ISBLANK(INDEX(bHist,ex!$D6,_xlfn.XMATCH(NA$3,bHist!$1:$1,0))),"-",INDEX(bHist,ex!$D6,_xlfn.XMATCH(NA$3,bHist!$1:$1,0)))</f>
        <v>297.28500000000003</v>
      </c>
      <c r="NB6" s="46" cm="1">
        <f t="array" aca="1" ref="NB6" ca="1">IF(ISBLANK(INDEX(bHist,ex!$D6,_xlfn.XMATCH(NB$3,bHist!$1:$1,0))),"-",INDEX(bHist,ex!$D6,_xlfn.XMATCH(NB$3,bHist!$1:$1,0)))</f>
        <v>303.47800000000001</v>
      </c>
      <c r="NC6" s="46" cm="1">
        <f t="array" aca="1" ref="NC6" ca="1">IF(ISBLANK(INDEX(bHist,ex!$D6,_xlfn.XMATCH(NC$3,bHist!$1:$1,0))),"-",INDEX(bHist,ex!$D6,_xlfn.XMATCH(NC$3,bHist!$1:$1,0)))</f>
        <v>304.13299999999998</v>
      </c>
      <c r="ND6" s="46" cm="1">
        <f t="array" aca="1" ref="ND6" ca="1">IF(ISBLANK(INDEX(bHist,ex!$D6,_xlfn.XMATCH(ND$3,bHist!$1:$1,0))),"-",INDEX(bHist,ex!$D6,_xlfn.XMATCH(ND$3,bHist!$1:$1,0)))</f>
        <v>307.83</v>
      </c>
      <c r="NE6" s="46" cm="1">
        <f t="array" aca="1" ref="NE6" ca="1">IF(ISBLANK(INDEX(bHist,ex!$D6,_xlfn.XMATCH(NE$3,bHist!$1:$1,0))),"-",INDEX(bHist,ex!$D6,_xlfn.XMATCH(NE$3,bHist!$1:$1,0)))</f>
        <v>322.75</v>
      </c>
      <c r="NF6" s="46" cm="1">
        <f t="array" aca="1" ref="NF6" ca="1">IF(ISBLANK(INDEX(bHist,ex!$D6,_xlfn.XMATCH(NF$3,bHist!$1:$1,0))),"-",INDEX(bHist,ex!$D6,_xlfn.XMATCH(NF$3,bHist!$1:$1,0)))</f>
        <v>326.52</v>
      </c>
      <c r="NG6" s="46" cm="1">
        <f t="array" aca="1" ref="NG6" ca="1">IF(ISBLANK(INDEX(bHist,ex!$D6,_xlfn.XMATCH(NG$3,bHist!$1:$1,0))),"-",INDEX(bHist,ex!$D6,_xlfn.XMATCH(NG$3,bHist!$1:$1,0)))</f>
        <v>324.74900000000002</v>
      </c>
      <c r="NH6" s="46" cm="1">
        <f t="array" aca="1" ref="NH6" ca="1">IF(ISBLANK(INDEX(bHist,ex!$D6,_xlfn.XMATCH(NH$3,bHist!$1:$1,0))),"-",INDEX(bHist,ex!$D6,_xlfn.XMATCH(NH$3,bHist!$1:$1,0)))</f>
        <v>326.803</v>
      </c>
      <c r="NI6" s="46" cm="1">
        <f t="array" aca="1" ref="NI6" ca="1">IF(ISBLANK(INDEX(bHist,ex!$D6,_xlfn.XMATCH(NI$3,bHist!$1:$1,0))),"-",INDEX(bHist,ex!$D6,_xlfn.XMATCH(NI$3,bHist!$1:$1,0)))</f>
        <v>328.315</v>
      </c>
      <c r="NJ6" s="46" cm="1">
        <f t="array" aca="1" ref="NJ6" ca="1">IF(ISBLANK(INDEX(bHist,ex!$D6,_xlfn.XMATCH(NJ$3,bHist!$1:$1,0))),"-",INDEX(bHist,ex!$D6,_xlfn.XMATCH(NJ$3,bHist!$1:$1,0)))</f>
        <v>326.87200000000001</v>
      </c>
      <c r="NK6" s="46" cm="1">
        <f t="array" aca="1" ref="NK6" ca="1">IF(ISBLANK(INDEX(bHist,ex!$D6,_xlfn.XMATCH(NK$3,bHist!$1:$1,0))),"-",INDEX(bHist,ex!$D6,_xlfn.XMATCH(NK$3,bHist!$1:$1,0)))</f>
        <v>324.30399999999997</v>
      </c>
      <c r="NL6" s="46" cm="1">
        <f t="array" aca="1" ref="NL6" ca="1">IF(ISBLANK(INDEX(bHist,ex!$D6,_xlfn.XMATCH(NL$3,bHist!$1:$1,0))),"-",INDEX(bHist,ex!$D6,_xlfn.XMATCH(NL$3,bHist!$1:$1,0)))</f>
        <v>320.21699999999998</v>
      </c>
      <c r="NM6" s="46" cm="1">
        <f t="array" aca="1" ref="NM6" ca="1">IF(ISBLANK(INDEX(bHist,ex!$D6,_xlfn.XMATCH(NM$3,bHist!$1:$1,0))),"-",INDEX(bHist,ex!$D6,_xlfn.XMATCH(NM$3,bHist!$1:$1,0)))</f>
        <v>324.26499999999999</v>
      </c>
      <c r="NN6" s="46" cm="1">
        <f t="array" aca="1" ref="NN6" ca="1">IF(ISBLANK(INDEX(bHist,ex!$D6,_xlfn.XMATCH(NN$3,bHist!$1:$1,0))),"-",INDEX(bHist,ex!$D6,_xlfn.XMATCH(NN$3,bHist!$1:$1,0)))</f>
        <v>331.08100000000002</v>
      </c>
      <c r="NO6" s="46" cm="1">
        <f t="array" aca="1" ref="NO6" ca="1">IF(ISBLANK(INDEX(bHist,ex!$D6,_xlfn.XMATCH(NO$3,bHist!$1:$1,0))),"-",INDEX(bHist,ex!$D6,_xlfn.XMATCH(NO$3,bHist!$1:$1,0)))</f>
        <v>333.21899999999999</v>
      </c>
      <c r="NP6" s="46" cm="1">
        <f t="array" aca="1" ref="NP6" ca="1">IF(ISBLANK(INDEX(bHist,ex!$D6,_xlfn.XMATCH(NP$3,bHist!$1:$1,0))),"-",INDEX(bHist,ex!$D6,_xlfn.XMATCH(NP$3,bHist!$1:$1,0)))</f>
        <v>341.30399999999997</v>
      </c>
      <c r="NQ6" s="46" cm="1">
        <f t="array" aca="1" ref="NQ6" ca="1">IF(ISBLANK(INDEX(bHist,ex!$D6,_xlfn.XMATCH(NQ$3,bHist!$1:$1,0))),"-",INDEX(bHist,ex!$D6,_xlfn.XMATCH(NQ$3,bHist!$1:$1,0)))</f>
        <v>340.67899999999997</v>
      </c>
      <c r="NR6" s="46" cm="1">
        <f t="array" aca="1" ref="NR6" ca="1">IF(ISBLANK(INDEX(bHist,ex!$D6,_xlfn.XMATCH(NR$3,bHist!$1:$1,0))),"-",INDEX(bHist,ex!$D6,_xlfn.XMATCH(NR$3,bHist!$1:$1,0)))</f>
        <v>337.81400000000002</v>
      </c>
      <c r="NS6" s="46" cm="1">
        <f t="array" aca="1" ref="NS6" ca="1">IF(ISBLANK(INDEX(bHist,ex!$D6,_xlfn.XMATCH(NS$3,bHist!$1:$1,0))),"-",INDEX(bHist,ex!$D6,_xlfn.XMATCH(NS$3,bHist!$1:$1,0)))</f>
        <v>345.14100000000002</v>
      </c>
      <c r="NT6" s="46" cm="1">
        <f t="array" aca="1" ref="NT6" ca="1">IF(ISBLANK(INDEX(bHist,ex!$D6,_xlfn.XMATCH(NT$3,bHist!$1:$1,0))),"-",INDEX(bHist,ex!$D6,_xlfn.XMATCH(NT$3,bHist!$1:$1,0)))</f>
        <v>343.22899999999998</v>
      </c>
      <c r="NU6" s="46" cm="1">
        <f t="array" aca="1" ref="NU6" ca="1">IF(ISBLANK(INDEX(bHist,ex!$D6,_xlfn.XMATCH(NU$3,bHist!$1:$1,0))),"-",INDEX(bHist,ex!$D6,_xlfn.XMATCH(NU$3,bHist!$1:$1,0)))</f>
        <v>357.84</v>
      </c>
      <c r="NV6" s="46" cm="1">
        <f t="array" aca="1" ref="NV6" ca="1">IF(ISBLANK(INDEX(bHist,ex!$D6,_xlfn.XMATCH(NV$3,bHist!$1:$1,0))),"-",INDEX(bHist,ex!$D6,_xlfn.XMATCH(NV$3,bHist!$1:$1,0)))</f>
        <v>369.22800000000001</v>
      </c>
      <c r="NW6" s="46" cm="1">
        <f t="array" aca="1" ref="NW6" ca="1">IF(ISBLANK(INDEX(bHist,ex!$D6,_xlfn.XMATCH(NW$3,bHist!$1:$1,0))),"-",INDEX(bHist,ex!$D6,_xlfn.XMATCH(NW$3,bHist!$1:$1,0)))</f>
        <v>376.03800000000001</v>
      </c>
      <c r="NX6" s="46" cm="1">
        <f t="array" aca="1" ref="NX6" ca="1">IF(ISBLANK(INDEX(bHist,ex!$D6,_xlfn.XMATCH(NX$3,bHist!$1:$1,0))),"-",INDEX(bHist,ex!$D6,_xlfn.XMATCH(NX$3,bHist!$1:$1,0)))</f>
        <v>379.03899999999999</v>
      </c>
      <c r="NY6" s="46" cm="1">
        <f t="array" aca="1" ref="NY6" ca="1">IF(ISBLANK(INDEX(bHist,ex!$D6,_xlfn.XMATCH(NY$3,bHist!$1:$1,0))),"-",INDEX(bHist,ex!$D6,_xlfn.XMATCH(NY$3,bHist!$1:$1,0)))</f>
        <v>369.93599999999998</v>
      </c>
      <c r="NZ6" s="46" cm="1">
        <f t="array" aca="1" ref="NZ6" ca="1">IF(ISBLANK(INDEX(bHist,ex!$D6,_xlfn.XMATCH(NZ$3,bHist!$1:$1,0))),"-",INDEX(bHist,ex!$D6,_xlfn.XMATCH(NZ$3,bHist!$1:$1,0)))</f>
        <v>362.27499999999998</v>
      </c>
      <c r="OA6" s="46" cm="1">
        <f t="array" aca="1" ref="OA6" ca="1">IF(ISBLANK(INDEX(bHist,ex!$D6,_xlfn.XMATCH(OA$3,bHist!$1:$1,0))),"-",INDEX(bHist,ex!$D6,_xlfn.XMATCH(OA$3,bHist!$1:$1,0)))</f>
        <v>361.85399999999998</v>
      </c>
      <c r="OB6" s="46" cm="1">
        <f t="array" aca="1" ref="OB6" ca="1">IF(ISBLANK(INDEX(bHist,ex!$D6,_xlfn.XMATCH(OB$3,bHist!$1:$1,0))),"-",INDEX(bHist,ex!$D6,_xlfn.XMATCH(OB$3,bHist!$1:$1,0)))</f>
        <v>361.00799999999998</v>
      </c>
      <c r="OC6" s="46" cm="1">
        <f t="array" aca="1" ref="OC6" ca="1">IF(ISBLANK(INDEX(bHist,ex!$D6,_xlfn.XMATCH(OC$3,bHist!$1:$1,0))),"-",INDEX(bHist,ex!$D6,_xlfn.XMATCH(OC$3,bHist!$1:$1,0)))</f>
        <v>357.56700000000001</v>
      </c>
      <c r="OD6" s="46" cm="1">
        <f t="array" aca="1" ref="OD6" ca="1">IF(ISBLANK(INDEX(bHist,ex!$D6,_xlfn.XMATCH(OD$3,bHist!$1:$1,0))),"-",INDEX(bHist,ex!$D6,_xlfn.XMATCH(OD$3,bHist!$1:$1,0)))</f>
        <v>358.46499999999997</v>
      </c>
      <c r="OE6" s="46" cm="1">
        <f t="array" aca="1" ref="OE6" ca="1">IF(ISBLANK(INDEX(bHist,ex!$D6,_xlfn.XMATCH(OE$3,bHist!$1:$1,0))),"-",INDEX(bHist,ex!$D6,_xlfn.XMATCH(OE$3,bHist!$1:$1,0)))</f>
        <v>359.11700000000002</v>
      </c>
      <c r="OF6" s="46" cm="1">
        <f t="array" aca="1" ref="OF6" ca="1">IF(ISBLANK(INDEX(bHist,ex!$D6,_xlfn.XMATCH(OF$3,bHist!$1:$1,0))),"-",INDEX(bHist,ex!$D6,_xlfn.XMATCH(OF$3,bHist!$1:$1,0)))</f>
        <v>357.392</v>
      </c>
      <c r="OG6" s="46" cm="1">
        <f t="array" aca="1" ref="OG6" ca="1">IF(ISBLANK(INDEX(bHist,ex!$D6,_xlfn.XMATCH(OG$3,bHist!$1:$1,0))),"-",INDEX(bHist,ex!$D6,_xlfn.XMATCH(OG$3,bHist!$1:$1,0)))</f>
        <v>355.45699999999999</v>
      </c>
      <c r="OH6" s="46" cm="1">
        <f t="array" aca="1" ref="OH6" ca="1">IF(ISBLANK(INDEX(bHist,ex!$D6,_xlfn.XMATCH(OH$3,bHist!$1:$1,0))),"-",INDEX(bHist,ex!$D6,_xlfn.XMATCH(OH$3,bHist!$1:$1,0)))</f>
        <v>352.34300000000002</v>
      </c>
      <c r="OI6" s="46" cm="1">
        <f t="array" aca="1" ref="OI6" ca="1">IF(ISBLANK(INDEX(bHist,ex!$D6,_xlfn.XMATCH(OI$3,bHist!$1:$1,0))),"-",INDEX(bHist,ex!$D6,_xlfn.XMATCH(OI$3,bHist!$1:$1,0)))</f>
        <v>352.99900000000002</v>
      </c>
      <c r="OJ6" s="46" cm="1">
        <f t="array" aca="1" ref="OJ6" ca="1">IF(ISBLANK(INDEX(bHist,ex!$D6,_xlfn.XMATCH(OJ$3,bHist!$1:$1,0))),"-",INDEX(bHist,ex!$D6,_xlfn.XMATCH(OJ$3,bHist!$1:$1,0)))</f>
        <v>351.86700000000002</v>
      </c>
      <c r="OK6" s="46" cm="1">
        <f t="array" aca="1" ref="OK6" ca="1">IF(ISBLANK(INDEX(bHist,ex!$D6,_xlfn.XMATCH(OK$3,bHist!$1:$1,0))),"-",INDEX(bHist,ex!$D6,_xlfn.XMATCH(OK$3,bHist!$1:$1,0)))</f>
        <v>356.79500000000002</v>
      </c>
      <c r="OL6" s="46" cm="1">
        <f t="array" aca="1" ref="OL6" ca="1">IF(ISBLANK(INDEX(bHist,ex!$D6,_xlfn.XMATCH(OL$3,bHist!$1:$1,0))),"-",INDEX(bHist,ex!$D6,_xlfn.XMATCH(OL$3,bHist!$1:$1,0)))</f>
        <v>363.85</v>
      </c>
      <c r="OM6" s="46" cm="1">
        <f t="array" aca="1" ref="OM6" ca="1">IF(ISBLANK(INDEX(bHist,ex!$D6,_xlfn.XMATCH(OM$3,bHist!$1:$1,0))),"-",INDEX(bHist,ex!$D6,_xlfn.XMATCH(OM$3,bHist!$1:$1,0)))</f>
        <v>367.07900000000001</v>
      </c>
      <c r="ON6" s="46" cm="1">
        <f t="array" aca="1" ref="ON6" ca="1">IF(ISBLANK(INDEX(bHist,ex!$D6,_xlfn.XMATCH(ON$3,bHist!$1:$1,0))),"-",INDEX(bHist,ex!$D6,_xlfn.XMATCH(ON$3,bHist!$1:$1,0)))</f>
        <v>362.43299999999999</v>
      </c>
      <c r="OO6" s="46" cm="1">
        <f t="array" aca="1" ref="OO6" ca="1">IF(ISBLANK(INDEX(bHist,ex!$D6,_xlfn.XMATCH(OO$3,bHist!$1:$1,0))),"-",INDEX(bHist,ex!$D6,_xlfn.XMATCH(OO$3,bHist!$1:$1,0)))</f>
        <v>361.43900000000002</v>
      </c>
      <c r="OP6" s="46" cm="1">
        <f t="array" aca="1" ref="OP6" ca="1">IF(ISBLANK(INDEX(bHist,ex!$D6,_xlfn.XMATCH(OP$3,bHist!$1:$1,0))),"-",INDEX(bHist,ex!$D6,_xlfn.XMATCH(OP$3,bHist!$1:$1,0)))</f>
        <v>355.73599999999999</v>
      </c>
      <c r="OQ6" s="46" cm="1">
        <f t="array" aca="1" ref="OQ6" ca="1">IF(ISBLANK(INDEX(bHist,ex!$D6,_xlfn.XMATCH(OQ$3,bHist!$1:$1,0))),"-",INDEX(bHist,ex!$D6,_xlfn.XMATCH(OQ$3,bHist!$1:$1,0)))</f>
        <v>350.64299999999997</v>
      </c>
      <c r="OR6" s="46" cm="1">
        <f t="array" aca="1" ref="OR6" ca="1">IF(ISBLANK(INDEX(bHist,ex!$D6,_xlfn.XMATCH(OR$3,bHist!$1:$1,0))),"-",INDEX(bHist,ex!$D6,_xlfn.XMATCH(OR$3,bHist!$1:$1,0)))</f>
        <v>345.61700000000002</v>
      </c>
      <c r="OS6" s="46" cm="1">
        <f t="array" aca="1" ref="OS6" ca="1">IF(ISBLANK(INDEX(bHist,ex!$D6,_xlfn.XMATCH(OS$3,bHist!$1:$1,0))),"-",INDEX(bHist,ex!$D6,_xlfn.XMATCH(OS$3,bHist!$1:$1,0)))</f>
        <v>347.25299999999999</v>
      </c>
      <c r="OT6" s="46" cm="1">
        <f t="array" aca="1" ref="OT6" ca="1">IF(ISBLANK(INDEX(bHist,ex!$D6,_xlfn.XMATCH(OT$3,bHist!$1:$1,0))),"-",INDEX(bHist,ex!$D6,_xlfn.XMATCH(OT$3,bHist!$1:$1,0)))</f>
        <v>341.58199999999999</v>
      </c>
      <c r="OU6" s="46" cm="1">
        <f t="array" aca="1" ref="OU6" ca="1">IF(ISBLANK(INDEX(bHist,ex!$D6,_xlfn.XMATCH(OU$3,bHist!$1:$1,0))),"-",INDEX(bHist,ex!$D6,_xlfn.XMATCH(OU$3,bHist!$1:$1,0)))</f>
        <v>331.19499999999999</v>
      </c>
      <c r="OV6" s="46" cm="1">
        <f t="array" aca="1" ref="OV6" ca="1">IF(ISBLANK(INDEX(bHist,ex!$D6,_xlfn.XMATCH(OV$3,bHist!$1:$1,0))),"-",INDEX(bHist,ex!$D6,_xlfn.XMATCH(OV$3,bHist!$1:$1,0)))</f>
        <v>323.34399999999999</v>
      </c>
      <c r="OW6" s="46" cm="1">
        <f t="array" aca="1" ref="OW6" ca="1">IF(ISBLANK(INDEX(bHist,ex!$D6,_xlfn.XMATCH(OW$3,bHist!$1:$1,0))),"-",INDEX(bHist,ex!$D6,_xlfn.XMATCH(OW$3,bHist!$1:$1,0)))</f>
        <v>279.90100000000001</v>
      </c>
      <c r="OX6" s="46" cm="1">
        <f t="array" aca="1" ref="OX6" ca="1">IF(ISBLANK(INDEX(bHist,ex!$D6,_xlfn.XMATCH(OX$3,bHist!$1:$1,0))),"-",INDEX(bHist,ex!$D6,_xlfn.XMATCH(OX$3,bHist!$1:$1,0)))</f>
        <v>283.35000000000002</v>
      </c>
      <c r="OY6" s="46" cm="1">
        <f t="array" aca="1" ref="OY6" ca="1">IF(ISBLANK(INDEX(bHist,ex!$D6,_xlfn.XMATCH(OY$3,bHist!$1:$1,0))),"-",INDEX(bHist,ex!$D6,_xlfn.XMATCH(OY$3,bHist!$1:$1,0)))</f>
        <v>283.81400000000002</v>
      </c>
      <c r="OZ6" s="46" cm="1">
        <f t="array" aca="1" ref="OZ6" ca="1">IF(ISBLANK(INDEX(bHist,ex!$D6,_xlfn.XMATCH(OZ$3,bHist!$1:$1,0))),"-",INDEX(bHist,ex!$D6,_xlfn.XMATCH(OZ$3,bHist!$1:$1,0)))</f>
        <v>283.44099999999997</v>
      </c>
      <c r="PA6" s="46" cm="1">
        <f t="array" aca="1" ref="PA6" ca="1">IF(ISBLANK(INDEX(bHist,ex!$D6,_xlfn.XMATCH(PA$3,bHist!$1:$1,0))),"-",INDEX(bHist,ex!$D6,_xlfn.XMATCH(PA$3,bHist!$1:$1,0)))</f>
        <v>285.87599999999998</v>
      </c>
      <c r="PB6" s="46" cm="1">
        <f t="array" aca="1" ref="PB6" ca="1">IF(ISBLANK(INDEX(bHist,ex!$D6,_xlfn.XMATCH(PB$3,bHist!$1:$1,0))),"-",INDEX(bHist,ex!$D6,_xlfn.XMATCH(PB$3,bHist!$1:$1,0)))</f>
        <v>270.78800000000001</v>
      </c>
      <c r="PC6" s="46" cm="1">
        <f t="array" aca="1" ref="PC6" ca="1">IF(ISBLANK(INDEX(bHist,ex!$D6,_xlfn.XMATCH(PC$3,bHist!$1:$1,0))),"-",INDEX(bHist,ex!$D6,_xlfn.XMATCH(PC$3,bHist!$1:$1,0)))</f>
        <v>266.02300000000002</v>
      </c>
      <c r="PD6" s="46" cm="1">
        <f t="array" aca="1" ref="PD6" ca="1">IF(ISBLANK(INDEX(bHist,ex!$D6,_xlfn.XMATCH(PD$3,bHist!$1:$1,0))),"-",INDEX(bHist,ex!$D6,_xlfn.XMATCH(PD$3,bHist!$1:$1,0)))</f>
        <v>261.95100000000002</v>
      </c>
      <c r="PE6" s="46" cm="1">
        <f t="array" aca="1" ref="PE6" ca="1">IF(ISBLANK(INDEX(bHist,ex!$D6,_xlfn.XMATCH(PE$3,bHist!$1:$1,0))),"-",INDEX(bHist,ex!$D6,_xlfn.XMATCH(PE$3,bHist!$1:$1,0)))</f>
        <v>254.83699999999999</v>
      </c>
      <c r="PF6" s="46" cm="1">
        <f t="array" aca="1" ref="PF6" ca="1">IF(ISBLANK(INDEX(bHist,ex!$D6,_xlfn.XMATCH(PF$3,bHist!$1:$1,0))),"-",INDEX(bHist,ex!$D6,_xlfn.XMATCH(PF$3,bHist!$1:$1,0)))</f>
        <v>251.10400000000001</v>
      </c>
      <c r="PG6" s="46" cm="1">
        <f t="array" aca="1" ref="PG6" ca="1">IF(ISBLANK(INDEX(bHist,ex!$D6,_xlfn.XMATCH(PG$3,bHist!$1:$1,0))),"-",INDEX(bHist,ex!$D6,_xlfn.XMATCH(PG$3,bHist!$1:$1,0)))</f>
        <v>250.374</v>
      </c>
      <c r="PH6" s="46" cm="1">
        <f t="array" aca="1" ref="PH6" ca="1">IF(ISBLANK(INDEX(bHist,ex!$D6,_xlfn.XMATCH(PH$3,bHist!$1:$1,0))),"-",INDEX(bHist,ex!$D6,_xlfn.XMATCH(PH$3,bHist!$1:$1,0)))</f>
        <v>247.45599999999999</v>
      </c>
      <c r="PI6" s="46" cm="1">
        <f t="array" aca="1" ref="PI6" ca="1">IF(ISBLANK(INDEX(bHist,ex!$D6,_xlfn.XMATCH(PI$3,bHist!$1:$1,0))),"-",INDEX(bHist,ex!$D6,_xlfn.XMATCH(PI$3,bHist!$1:$1,0)))</f>
        <v>243.62100000000001</v>
      </c>
      <c r="PJ6" s="46" cm="1">
        <f t="array" aca="1" ref="PJ6" ca="1">IF(ISBLANK(INDEX(bHist,ex!$D6,_xlfn.XMATCH(PJ$3,bHist!$1:$1,0))),"-",INDEX(bHist,ex!$D6,_xlfn.XMATCH(PJ$3,bHist!$1:$1,0)))</f>
        <v>246.20699999999999</v>
      </c>
      <c r="PK6" s="46" cm="1">
        <f t="array" aca="1" ref="PK6" ca="1">IF(ISBLANK(INDEX(bHist,ex!$D6,_xlfn.XMATCH(PK$3,bHist!$1:$1,0))),"-",INDEX(bHist,ex!$D6,_xlfn.XMATCH(PK$3,bHist!$1:$1,0)))</f>
        <v>249.21299999999999</v>
      </c>
      <c r="PL6" s="46" cm="1">
        <f t="array" aca="1" ref="PL6" ca="1">IF(ISBLANK(INDEX(bHist,ex!$D6,_xlfn.XMATCH(PL$3,bHist!$1:$1,0))),"-",INDEX(bHist,ex!$D6,_xlfn.XMATCH(PL$3,bHist!$1:$1,0)))</f>
        <v>250.00700000000001</v>
      </c>
      <c r="PM6" s="46" cm="1">
        <f t="array" aca="1" ref="PM6" ca="1">IF(ISBLANK(INDEX(bHist,ex!$D6,_xlfn.XMATCH(PM$3,bHist!$1:$1,0))),"-",INDEX(bHist,ex!$D6,_xlfn.XMATCH(PM$3,bHist!$1:$1,0)))</f>
        <v>250.74199999999999</v>
      </c>
      <c r="PN6" s="46" cm="1">
        <f t="array" aca="1" ref="PN6" ca="1">IF(ISBLANK(INDEX(bHist,ex!$D6,_xlfn.XMATCH(PN$3,bHist!$1:$1,0))),"-",INDEX(bHist,ex!$D6,_xlfn.XMATCH(PN$3,bHist!$1:$1,0)))</f>
        <v>252.56200000000001</v>
      </c>
      <c r="PO6" s="46" cm="1">
        <f t="array" aca="1" ref="PO6" ca="1">IF(ISBLANK(INDEX(bHist,ex!$D6,_xlfn.XMATCH(PO$3,bHist!$1:$1,0))),"-",INDEX(bHist,ex!$D6,_xlfn.XMATCH(PO$3,bHist!$1:$1,0)))</f>
        <v>259.06299999999999</v>
      </c>
      <c r="PP6" s="46" cm="1">
        <f t="array" aca="1" ref="PP6" ca="1">IF(ISBLANK(INDEX(bHist,ex!$D6,_xlfn.XMATCH(PP$3,bHist!$1:$1,0))),"-",INDEX(bHist,ex!$D6,_xlfn.XMATCH(PP$3,bHist!$1:$1,0)))</f>
        <v>258.74799999999999</v>
      </c>
      <c r="PQ6" s="46" cm="1">
        <f t="array" aca="1" ref="PQ6" ca="1">IF(ISBLANK(INDEX(bHist,ex!$D6,_xlfn.XMATCH(PQ$3,bHist!$1:$1,0))),"-",INDEX(bHist,ex!$D6,_xlfn.XMATCH(PQ$3,bHist!$1:$1,0)))</f>
        <v>256.83800000000002</v>
      </c>
      <c r="PR6" s="46" cm="1">
        <f t="array" aca="1" ref="PR6" ca="1">IF(ISBLANK(INDEX(bHist,ex!$D6,_xlfn.XMATCH(PR$3,bHist!$1:$1,0))),"-",INDEX(bHist,ex!$D6,_xlfn.XMATCH(PR$3,bHist!$1:$1,0)))</f>
        <v>257.60399999999998</v>
      </c>
      <c r="PS6" s="46" cm="1">
        <f t="array" aca="1" ref="PS6" ca="1">IF(ISBLANK(INDEX(bHist,ex!$D6,_xlfn.XMATCH(PS$3,bHist!$1:$1,0))),"-",INDEX(bHist,ex!$D6,_xlfn.XMATCH(PS$3,bHist!$1:$1,0)))</f>
        <v>247.655</v>
      </c>
      <c r="PT6" s="46" cm="1">
        <f t="array" aca="1" ref="PT6" ca="1">IF(ISBLANK(INDEX(bHist,ex!$D6,_xlfn.XMATCH(PT$3,bHist!$1:$1,0))),"-",INDEX(bHist,ex!$D6,_xlfn.XMATCH(PT$3,bHist!$1:$1,0)))</f>
        <v>244.12299999999999</v>
      </c>
      <c r="PU6" s="46" cm="1">
        <f t="array" aca="1" ref="PU6" ca="1">IF(ISBLANK(INDEX(bHist,ex!$D6,_xlfn.XMATCH(PU$3,bHist!$1:$1,0))),"-",INDEX(bHist,ex!$D6,_xlfn.XMATCH(PU$3,bHist!$1:$1,0)))</f>
        <v>241.11099999999999</v>
      </c>
      <c r="PV6" s="46" cm="1">
        <f t="array" aca="1" ref="PV6" ca="1">IF(ISBLANK(INDEX(bHist,ex!$D6,_xlfn.XMATCH(PV$3,bHist!$1:$1,0))),"-",INDEX(bHist,ex!$D6,_xlfn.XMATCH(PV$3,bHist!$1:$1,0)))</f>
        <v>236.672</v>
      </c>
      <c r="PW6" s="46" cm="1">
        <f t="array" aca="1" ref="PW6" ca="1">IF(ISBLANK(INDEX(bHist,ex!$D6,_xlfn.XMATCH(PW$3,bHist!$1:$1,0))),"-",INDEX(bHist,ex!$D6,_xlfn.XMATCH(PW$3,bHist!$1:$1,0)))</f>
        <v>236.11600000000001</v>
      </c>
      <c r="PX6" s="46" cm="1">
        <f t="array" aca="1" ref="PX6" ca="1">IF(ISBLANK(INDEX(bHist,ex!$D6,_xlfn.XMATCH(PX$3,bHist!$1:$1,0))),"-",INDEX(bHist,ex!$D6,_xlfn.XMATCH(PX$3,bHist!$1:$1,0)))</f>
        <v>237.435</v>
      </c>
      <c r="PY6" s="46" cm="1">
        <f t="array" aca="1" ref="PY6" ca="1">IF(ISBLANK(INDEX(bHist,ex!$D6,_xlfn.XMATCH(PY$3,bHist!$1:$1,0))),"-",INDEX(bHist,ex!$D6,_xlfn.XMATCH(PY$3,bHist!$1:$1,0)))</f>
        <v>233.672</v>
      </c>
      <c r="PZ6" s="46" cm="1">
        <f t="array" aca="1" ref="PZ6" ca="1">IF(ISBLANK(INDEX(bHist,ex!$D6,_xlfn.XMATCH(PZ$3,bHist!$1:$1,0))),"-",INDEX(bHist,ex!$D6,_xlfn.XMATCH(PZ$3,bHist!$1:$1,0)))</f>
        <v>232.02500000000001</v>
      </c>
      <c r="QA6" s="46" cm="1">
        <f t="array" aca="1" ref="QA6" ca="1">IF(ISBLANK(INDEX(bHist,ex!$D6,_xlfn.XMATCH(QA$3,bHist!$1:$1,0))),"-",INDEX(bHist,ex!$D6,_xlfn.XMATCH(QA$3,bHist!$1:$1,0)))</f>
        <v>229.83199999999999</v>
      </c>
      <c r="QB6" s="46" cm="1">
        <f t="array" aca="1" ref="QB6" ca="1">IF(ISBLANK(INDEX(bHist,ex!$D6,_xlfn.XMATCH(QB$3,bHist!$1:$1,0))),"-",INDEX(bHist,ex!$D6,_xlfn.XMATCH(QB$3,bHist!$1:$1,0)))</f>
        <v>229.631</v>
      </c>
      <c r="QC6" s="46" cm="1">
        <f t="array" aca="1" ref="QC6" ca="1">IF(ISBLANK(INDEX(bHist,ex!$D6,_xlfn.XMATCH(QC$3,bHist!$1:$1,0))),"-",INDEX(bHist,ex!$D6,_xlfn.XMATCH(QC$3,bHist!$1:$1,0)))</f>
        <v>228.95099999999999</v>
      </c>
      <c r="QD6" s="46" cm="1">
        <f t="array" aca="1" ref="QD6" ca="1">IF(ISBLANK(INDEX(bHist,ex!$D6,_xlfn.XMATCH(QD$3,bHist!$1:$1,0))),"-",INDEX(bHist,ex!$D6,_xlfn.XMATCH(QD$3,bHist!$1:$1,0)))</f>
        <v>220.755</v>
      </c>
      <c r="QE6" s="46" cm="1">
        <f t="array" aca="1" ref="QE6" ca="1">IF(ISBLANK(INDEX(bHist,ex!$D6,_xlfn.XMATCH(QE$3,bHist!$1:$1,0))),"-",INDEX(bHist,ex!$D6,_xlfn.XMATCH(QE$3,bHist!$1:$1,0)))</f>
        <v>219.881</v>
      </c>
      <c r="QF6" s="46" cm="1">
        <f t="array" aca="1" ref="QF6" ca="1">IF(ISBLANK(INDEX(bHist,ex!$D6,_xlfn.XMATCH(QF$3,bHist!$1:$1,0))),"-",INDEX(bHist,ex!$D6,_xlfn.XMATCH(QF$3,bHist!$1:$1,0)))</f>
        <v>218.75</v>
      </c>
      <c r="QG6" s="46" cm="1">
        <f t="array" aca="1" ref="QG6" ca="1">IF(ISBLANK(INDEX(bHist,ex!$D6,_xlfn.XMATCH(QG$3,bHist!$1:$1,0))),"-",INDEX(bHist,ex!$D6,_xlfn.XMATCH(QG$3,bHist!$1:$1,0)))</f>
        <v>209.471</v>
      </c>
      <c r="QH6" s="46" cm="1">
        <f t="array" aca="1" ref="QH6" ca="1">IF(ISBLANK(INDEX(bHist,ex!$D6,_xlfn.XMATCH(QH$3,bHist!$1:$1,0))),"-",INDEX(bHist,ex!$D6,_xlfn.XMATCH(QH$3,bHist!$1:$1,0)))</f>
        <v>209.76499999999999</v>
      </c>
      <c r="QI6" s="46" cm="1">
        <f t="array" aca="1" ref="QI6" ca="1">IF(ISBLANK(INDEX(bHist,ex!$D6,_xlfn.XMATCH(QI$3,bHist!$1:$1,0))),"-",INDEX(bHist,ex!$D6,_xlfn.XMATCH(QI$3,bHist!$1:$1,0)))</f>
        <v>213.13200000000001</v>
      </c>
      <c r="QJ6" s="46" cm="1">
        <f t="array" aca="1" ref="QJ6" ca="1">IF(ISBLANK(INDEX(bHist,ex!$D6,_xlfn.XMATCH(QJ$3,bHist!$1:$1,0))),"-",INDEX(bHist,ex!$D6,_xlfn.XMATCH(QJ$3,bHist!$1:$1,0)))</f>
        <v>216.63399999999999</v>
      </c>
      <c r="QK6" s="46" cm="1">
        <f t="array" aca="1" ref="QK6" ca="1">IF(ISBLANK(INDEX(bHist,ex!$D6,_xlfn.XMATCH(QK$3,bHist!$1:$1,0))),"-",INDEX(bHist,ex!$D6,_xlfn.XMATCH(QK$3,bHist!$1:$1,0)))</f>
        <v>214.292</v>
      </c>
      <c r="QL6" s="46" cm="1">
        <f t="array" aca="1" ref="QL6" ca="1">IF(ISBLANK(INDEX(bHist,ex!$D6,_xlfn.XMATCH(QL$3,bHist!$1:$1,0))),"-",INDEX(bHist,ex!$D6,_xlfn.XMATCH(QL$3,bHist!$1:$1,0)))</f>
        <v>215.608</v>
      </c>
      <c r="QM6" s="46" cm="1">
        <f t="array" aca="1" ref="QM6" ca="1">IF(ISBLANK(INDEX(bHist,ex!$D6,_xlfn.XMATCH(QM$3,bHist!$1:$1,0))),"-",INDEX(bHist,ex!$D6,_xlfn.XMATCH(QM$3,bHist!$1:$1,0)))</f>
        <v>211.30500000000001</v>
      </c>
      <c r="QN6" s="46" cm="1">
        <f t="array" aca="1" ref="QN6" ca="1">IF(ISBLANK(INDEX(bHist,ex!$D6,_xlfn.XMATCH(QN$3,bHist!$1:$1,0))),"-",INDEX(bHist,ex!$D6,_xlfn.XMATCH(QN$3,bHist!$1:$1,0)))</f>
        <v>212.23400000000001</v>
      </c>
      <c r="QO6" s="46" cm="1">
        <f t="array" aca="1" ref="QO6" ca="1">IF(ISBLANK(INDEX(bHist,ex!$D6,_xlfn.XMATCH(QO$3,bHist!$1:$1,0))),"-",INDEX(bHist,ex!$D6,_xlfn.XMATCH(QO$3,bHist!$1:$1,0)))</f>
        <v>213.47300000000001</v>
      </c>
      <c r="QP6" s="46" cm="1">
        <f t="array" aca="1" ref="QP6" ca="1">IF(ISBLANK(INDEX(bHist,ex!$D6,_xlfn.XMATCH(QP$3,bHist!$1:$1,0))),"-",INDEX(bHist,ex!$D6,_xlfn.XMATCH(QP$3,bHist!$1:$1,0)))</f>
        <v>216.37700000000001</v>
      </c>
      <c r="QQ6" s="46" cm="1">
        <f t="array" aca="1" ref="QQ6" ca="1">IF(ISBLANK(INDEX(bHist,ex!$D6,_xlfn.XMATCH(QQ$3,bHist!$1:$1,0))),"-",INDEX(bHist,ex!$D6,_xlfn.XMATCH(QQ$3,bHist!$1:$1,0)))</f>
        <v>227.27099999999999</v>
      </c>
      <c r="QR6" s="46" cm="1">
        <f t="array" aca="1" ref="QR6" ca="1">IF(ISBLANK(INDEX(bHist,ex!$D6,_xlfn.XMATCH(QR$3,bHist!$1:$1,0))),"-",INDEX(bHist,ex!$D6,_xlfn.XMATCH(QR$3,bHist!$1:$1,0)))</f>
        <v>228.565</v>
      </c>
      <c r="QS6" s="46" cm="1">
        <f t="array" aca="1" ref="QS6" ca="1">IF(ISBLANK(INDEX(bHist,ex!$D6,_xlfn.XMATCH(QS$3,bHist!$1:$1,0))),"-",INDEX(bHist,ex!$D6,_xlfn.XMATCH(QS$3,bHist!$1:$1,0)))</f>
        <v>234.07900000000001</v>
      </c>
      <c r="QT6" s="46" cm="1">
        <f t="array" aca="1" ref="QT6" ca="1">IF(ISBLANK(INDEX(bHist,ex!$D6,_xlfn.XMATCH(QT$3,bHist!$1:$1,0))),"-",INDEX(bHist,ex!$D6,_xlfn.XMATCH(QT$3,bHist!$1:$1,0)))</f>
        <v>241.57900000000001</v>
      </c>
      <c r="QU6" s="46" cm="1">
        <f t="array" aca="1" ref="QU6" ca="1">IF(ISBLANK(INDEX(bHist,ex!$D6,_xlfn.XMATCH(QU$3,bHist!$1:$1,0))),"-",INDEX(bHist,ex!$D6,_xlfn.XMATCH(QU$3,bHist!$1:$1,0)))</f>
        <v>246.352</v>
      </c>
      <c r="QV6" s="46" cm="1">
        <f t="array" aca="1" ref="QV6" ca="1">IF(ISBLANK(INDEX(bHist,ex!$D6,_xlfn.XMATCH(QV$3,bHist!$1:$1,0))),"-",INDEX(bHist,ex!$D6,_xlfn.XMATCH(QV$3,bHist!$1:$1,0)))</f>
        <v>248.50700000000001</v>
      </c>
      <c r="QW6" s="46" cm="1">
        <f t="array" aca="1" ref="QW6" ca="1">IF(ISBLANK(INDEX(bHist,ex!$D6,_xlfn.XMATCH(QW$3,bHist!$1:$1,0))),"-",INDEX(bHist,ex!$D6,_xlfn.XMATCH(QW$3,bHist!$1:$1,0)))</f>
        <v>256.83</v>
      </c>
      <c r="QX6" s="46" cm="1">
        <f t="array" aca="1" ref="QX6" ca="1">IF(ISBLANK(INDEX(bHist,ex!$D6,_xlfn.XMATCH(QX$3,bHist!$1:$1,0))),"-",INDEX(bHist,ex!$D6,_xlfn.XMATCH(QX$3,bHist!$1:$1,0)))</f>
        <v>258.62099999999998</v>
      </c>
      <c r="QY6" s="46" cm="1">
        <f t="array" aca="1" ref="QY6" ca="1">IF(ISBLANK(INDEX(bHist,ex!$D6,_xlfn.XMATCH(QY$3,bHist!$1:$1,0))),"-",INDEX(bHist,ex!$D6,_xlfn.XMATCH(QY$3,bHist!$1:$1,0)))</f>
        <v>258.46699999999998</v>
      </c>
      <c r="QZ6" s="46" cm="1">
        <f t="array" aca="1" ref="QZ6" ca="1">IF(ISBLANK(INDEX(bHist,ex!$D6,_xlfn.XMATCH(QZ$3,bHist!$1:$1,0))),"-",INDEX(bHist,ex!$D6,_xlfn.XMATCH(QZ$3,bHist!$1:$1,0)))</f>
        <v>261.61200000000002</v>
      </c>
      <c r="RA6" s="46" cm="1">
        <f t="array" aca="1" ref="RA6" ca="1">IF(ISBLANK(INDEX(bHist,ex!$D6,_xlfn.XMATCH(RA$3,bHist!$1:$1,0))),"-",INDEX(bHist,ex!$D6,_xlfn.XMATCH(RA$3,bHist!$1:$1,0)))</f>
        <v>263.226</v>
      </c>
      <c r="RB6" s="46" cm="1">
        <f t="array" aca="1" ref="RB6" ca="1">IF(ISBLANK(INDEX(bHist,ex!$D6,_xlfn.XMATCH(RB$3,bHist!$1:$1,0))),"-",INDEX(bHist,ex!$D6,_xlfn.XMATCH(RB$3,bHist!$1:$1,0)))</f>
        <v>266.63200000000001</v>
      </c>
      <c r="RC6" s="46" cm="1">
        <f t="array" aca="1" ref="RC6" ca="1">IF(ISBLANK(INDEX(bHist,ex!$D6,_xlfn.XMATCH(RC$3,bHist!$1:$1,0))),"-",INDEX(bHist,ex!$D6,_xlfn.XMATCH(RC$3,bHist!$1:$1,0)))</f>
        <v>266.35000000000002</v>
      </c>
      <c r="RD6" s="46" cm="1">
        <f t="array" aca="1" ref="RD6" ca="1">IF(ISBLANK(INDEX(bHist,ex!$D6,_xlfn.XMATCH(RD$3,bHist!$1:$1,0))),"-",INDEX(bHist,ex!$D6,_xlfn.XMATCH(RD$3,bHist!$1:$1,0)))</f>
        <v>266.06599999999997</v>
      </c>
      <c r="RE6" s="46" cm="1">
        <f t="array" aca="1" ref="RE6" ca="1">IF(ISBLANK(INDEX(bHist,ex!$D6,_xlfn.XMATCH(RE$3,bHist!$1:$1,0))),"-",INDEX(bHist,ex!$D6,_xlfn.XMATCH(RE$3,bHist!$1:$1,0)))</f>
        <v>265.59399999999999</v>
      </c>
      <c r="RF6" s="46" cm="1">
        <f t="array" aca="1" ref="RF6" ca="1">IF(ISBLANK(INDEX(bHist,ex!$D6,_xlfn.XMATCH(RF$3,bHist!$1:$1,0))),"-",INDEX(bHist,ex!$D6,_xlfn.XMATCH(RF$3,bHist!$1:$1,0)))</f>
        <v>263.892</v>
      </c>
      <c r="RG6" s="46" cm="1">
        <f t="array" aca="1" ref="RG6" ca="1">IF(ISBLANK(INDEX(bHist,ex!$D6,_xlfn.XMATCH(RG$3,bHist!$1:$1,0))),"-",INDEX(bHist,ex!$D6,_xlfn.XMATCH(RG$3,bHist!$1:$1,0)))</f>
        <v>261.60599999999999</v>
      </c>
      <c r="RH6" s="46" cm="1">
        <f t="array" aca="1" ref="RH6" ca="1">IF(ISBLANK(INDEX(bHist,ex!$D6,_xlfn.XMATCH(RH$3,bHist!$1:$1,0))),"-",INDEX(bHist,ex!$D6,_xlfn.XMATCH(RH$3,bHist!$1:$1,0)))</f>
        <v>257.86599999999999</v>
      </c>
      <c r="RI6" s="46" cm="1">
        <f t="array" aca="1" ref="RI6" ca="1">IF(ISBLANK(INDEX(bHist,ex!$D6,_xlfn.XMATCH(RI$3,bHist!$1:$1,0))),"-",INDEX(bHist,ex!$D6,_xlfn.XMATCH(RI$3,bHist!$1:$1,0)))</f>
        <v>260.07100000000003</v>
      </c>
      <c r="RJ6" s="46" cm="1">
        <f t="array" aca="1" ref="RJ6" ca="1">IF(ISBLANK(INDEX(bHist,ex!$D6,_xlfn.XMATCH(RJ$3,bHist!$1:$1,0))),"-",INDEX(bHist,ex!$D6,_xlfn.XMATCH(RJ$3,bHist!$1:$1,0)))</f>
        <v>260.41199999999998</v>
      </c>
      <c r="RK6" s="46" cm="1">
        <f t="array" aca="1" ref="RK6" ca="1">IF(ISBLANK(INDEX(bHist,ex!$D6,_xlfn.XMATCH(RK$3,bHist!$1:$1,0))),"-",INDEX(bHist,ex!$D6,_xlfn.XMATCH(RK$3,bHist!$1:$1,0)))</f>
        <v>261.67899999999997</v>
      </c>
      <c r="RL6" s="46" cm="1">
        <f t="array" aca="1" ref="RL6" ca="1">IF(ISBLANK(INDEX(bHist,ex!$D6,_xlfn.XMATCH(RL$3,bHist!$1:$1,0))),"-",INDEX(bHist,ex!$D6,_xlfn.XMATCH(RL$3,bHist!$1:$1,0)))</f>
        <v>261.59699999999998</v>
      </c>
      <c r="RM6" s="46" cm="1">
        <f t="array" aca="1" ref="RM6" ca="1">IF(ISBLANK(INDEX(bHist,ex!$D6,_xlfn.XMATCH(RM$3,bHist!$1:$1,0))),"-",INDEX(bHist,ex!$D6,_xlfn.XMATCH(RM$3,bHist!$1:$1,0)))</f>
        <v>261.51499999999999</v>
      </c>
      <c r="RN6" s="46" cm="1">
        <f t="array" aca="1" ref="RN6" ca="1">IF(ISBLANK(INDEX(bHist,ex!$D6,_xlfn.XMATCH(RN$3,bHist!$1:$1,0))),"-",INDEX(bHist,ex!$D6,_xlfn.XMATCH(RN$3,bHist!$1:$1,0)))</f>
        <v>262.39499999999998</v>
      </c>
      <c r="RO6" s="46" cm="1">
        <f t="array" aca="1" ref="RO6" ca="1">IF(ISBLANK(INDEX(bHist,ex!$D6,_xlfn.XMATCH(RO$3,bHist!$1:$1,0))),"-",INDEX(bHist,ex!$D6,_xlfn.XMATCH(RO$3,bHist!$1:$1,0)))</f>
        <v>264.654</v>
      </c>
      <c r="RP6" s="46" cm="1">
        <f t="array" aca="1" ref="RP6" ca="1">IF(ISBLANK(INDEX(bHist,ex!$D6,_xlfn.XMATCH(RP$3,bHist!$1:$1,0))),"-",INDEX(bHist,ex!$D6,_xlfn.XMATCH(RP$3,bHist!$1:$1,0)))</f>
        <v>264.072</v>
      </c>
      <c r="RQ6" s="46" cm="1">
        <f t="array" aca="1" ref="RQ6" ca="1">IF(ISBLANK(INDEX(bHist,ex!$D6,_xlfn.XMATCH(RQ$3,bHist!$1:$1,0))),"-",INDEX(bHist,ex!$D6,_xlfn.XMATCH(RQ$3,bHist!$1:$1,0)))</f>
        <v>264.31200000000001</v>
      </c>
      <c r="RR6" s="46" cm="1">
        <f t="array" aca="1" ref="RR6" ca="1">IF(ISBLANK(INDEX(bHist,ex!$D6,_xlfn.XMATCH(RR$3,bHist!$1:$1,0))),"-",INDEX(bHist,ex!$D6,_xlfn.XMATCH(RR$3,bHist!$1:$1,0)))</f>
        <v>264.92899999999997</v>
      </c>
      <c r="RS6" s="46" cm="1">
        <f t="array" aca="1" ref="RS6" ca="1">IF(ISBLANK(INDEX(bHist,ex!$D6,_xlfn.XMATCH(RS$3,bHist!$1:$1,0))),"-",INDEX(bHist,ex!$D6,_xlfn.XMATCH(RS$3,bHist!$1:$1,0)))</f>
        <v>261.20699999999999</v>
      </c>
      <c r="RT6" s="46" cm="1">
        <f t="array" aca="1" ref="RT6" ca="1">IF(ISBLANK(INDEX(bHist,ex!$D6,_xlfn.XMATCH(RT$3,bHist!$1:$1,0))),"-",INDEX(bHist,ex!$D6,_xlfn.XMATCH(RT$3,bHist!$1:$1,0)))</f>
        <v>260.41199999999998</v>
      </c>
      <c r="RU6" s="46" cm="1">
        <f t="array" aca="1" ref="RU6" ca="1">IF(ISBLANK(INDEX(bHist,ex!$D6,_xlfn.XMATCH(RU$3,bHist!$1:$1,0))),"-",INDEX(bHist,ex!$D6,_xlfn.XMATCH(RU$3,bHist!$1:$1,0)))</f>
        <v>258.86</v>
      </c>
      <c r="RV6" s="46" cm="1">
        <f t="array" aca="1" ref="RV6" ca="1">IF(ISBLANK(INDEX(bHist,ex!$D6,_xlfn.XMATCH(RV$3,bHist!$1:$1,0))),"-",INDEX(bHist,ex!$D6,_xlfn.XMATCH(RV$3,bHist!$1:$1,0)))</f>
        <v>252.45099999999999</v>
      </c>
      <c r="RW6" s="46" cm="1">
        <f t="array" aca="1" ref="RW6" ca="1">IF(ISBLANK(INDEX(bHist,ex!$D6,_xlfn.XMATCH(RW$3,bHist!$1:$1,0))),"-",INDEX(bHist,ex!$D6,_xlfn.XMATCH(RW$3,bHist!$1:$1,0)))</f>
        <v>251.60900000000001</v>
      </c>
      <c r="RX6" s="46" cm="1">
        <f t="array" aca="1" ref="RX6" ca="1">IF(ISBLANK(INDEX(bHist,ex!$D6,_xlfn.XMATCH(RX$3,bHist!$1:$1,0))),"-",INDEX(bHist,ex!$D6,_xlfn.XMATCH(RX$3,bHist!$1:$1,0)))</f>
        <v>251.012</v>
      </c>
      <c r="RY6" s="46" cm="1">
        <f t="array" aca="1" ref="RY6" ca="1">IF(ISBLANK(INDEX(bHist,ex!$D6,_xlfn.XMATCH(RY$3,bHist!$1:$1,0))),"-",INDEX(bHist,ex!$D6,_xlfn.XMATCH(RY$3,bHist!$1:$1,0)))</f>
        <v>253.376</v>
      </c>
      <c r="RZ6" s="46" cm="1">
        <f t="array" aca="1" ref="RZ6" ca="1">IF(ISBLANK(INDEX(bHist,ex!$D6,_xlfn.XMATCH(RZ$3,bHist!$1:$1,0))),"-",INDEX(bHist,ex!$D6,_xlfn.XMATCH(RZ$3,bHist!$1:$1,0)))</f>
        <v>253.21899999999999</v>
      </c>
      <c r="SA6" s="46" cm="1">
        <f t="array" aca="1" ref="SA6" ca="1">IF(ISBLANK(INDEX(bHist,ex!$D6,_xlfn.XMATCH(SA$3,bHist!$1:$1,0))),"-",INDEX(bHist,ex!$D6,_xlfn.XMATCH(SA$3,bHist!$1:$1,0)))</f>
        <v>249.53899999999999</v>
      </c>
      <c r="SB6" s="46" cm="1">
        <f t="array" aca="1" ref="SB6" ca="1">IF(ISBLANK(INDEX(bHist,ex!$D6,_xlfn.XMATCH(SB$3,bHist!$1:$1,0))),"-",INDEX(bHist,ex!$D6,_xlfn.XMATCH(SB$3,bHist!$1:$1,0)))</f>
        <v>246.66499999999999</v>
      </c>
      <c r="SC6" s="46" cm="1">
        <f t="array" aca="1" ref="SC6" ca="1">IF(ISBLANK(INDEX(bHist,ex!$D6,_xlfn.XMATCH(SC$3,bHist!$1:$1,0))),"-",INDEX(bHist,ex!$D6,_xlfn.XMATCH(SC$3,bHist!$1:$1,0)))</f>
        <v>248.393</v>
      </c>
      <c r="SD6" s="46" cm="1">
        <f t="array" aca="1" ref="SD6" ca="1">IF(ISBLANK(INDEX(bHist,ex!$D6,_xlfn.XMATCH(SD$3,bHist!$1:$1,0))),"-",INDEX(bHist,ex!$D6,_xlfn.XMATCH(SD$3,bHist!$1:$1,0)))</f>
        <v>250.08799999999999</v>
      </c>
      <c r="SE6" s="46" cm="1">
        <f t="array" aca="1" ref="SE6" ca="1">IF(ISBLANK(INDEX(bHist,ex!$D6,_xlfn.XMATCH(SE$3,bHist!$1:$1,0))),"-",INDEX(bHist,ex!$D6,_xlfn.XMATCH(SE$3,bHist!$1:$1,0)))</f>
        <v>252.17699999999999</v>
      </c>
      <c r="SF6" s="46" cm="1">
        <f t="array" aca="1" ref="SF6" ca="1">IF(ISBLANK(INDEX(bHist,ex!$D6,_xlfn.XMATCH(SF$3,bHist!$1:$1,0))),"-",INDEX(bHist,ex!$D6,_xlfn.XMATCH(SF$3,bHist!$1:$1,0)))</f>
        <v>252.846</v>
      </c>
      <c r="SG6" s="46" cm="1">
        <f t="array" aca="1" ref="SG6" ca="1">IF(ISBLANK(INDEX(bHist,ex!$D6,_xlfn.XMATCH(SG$3,bHist!$1:$1,0))),"-",INDEX(bHist,ex!$D6,_xlfn.XMATCH(SG$3,bHist!$1:$1,0)))</f>
        <v>256.61399999999998</v>
      </c>
      <c r="SH6" s="46" cm="1">
        <f t="array" aca="1" ref="SH6" ca="1">IF(ISBLANK(INDEX(bHist,ex!$D6,_xlfn.XMATCH(SH$3,bHist!$1:$1,0))),"-",INDEX(bHist,ex!$D6,_xlfn.XMATCH(SH$3,bHist!$1:$1,0)))</f>
        <v>257.53300000000002</v>
      </c>
      <c r="SI6" s="46" cm="1">
        <f t="array" aca="1" ref="SI6" ca="1">IF(ISBLANK(INDEX(bHist,ex!$D6,_xlfn.XMATCH(SI$3,bHist!$1:$1,0))),"-",INDEX(bHist,ex!$D6,_xlfn.XMATCH(SI$3,bHist!$1:$1,0)))</f>
        <v>256.65300000000002</v>
      </c>
      <c r="SJ6" s="46" cm="1">
        <f t="array" aca="1" ref="SJ6" ca="1">IF(ISBLANK(INDEX(bHist,ex!$D6,_xlfn.XMATCH(SJ$3,bHist!$1:$1,0))),"-",INDEX(bHist,ex!$D6,_xlfn.XMATCH(SJ$3,bHist!$1:$1,0)))</f>
        <v>259.221</v>
      </c>
      <c r="SK6" s="46" cm="1">
        <f t="array" aca="1" ref="SK6" ca="1">IF(ISBLANK(INDEX(bHist,ex!$D6,_xlfn.XMATCH(SK$3,bHist!$1:$1,0))),"-",INDEX(bHist,ex!$D6,_xlfn.XMATCH(SK$3,bHist!$1:$1,0)))</f>
        <v>260.61700000000002</v>
      </c>
      <c r="SL6" s="46" cm="1">
        <f t="array" aca="1" ref="SL6" ca="1">IF(ISBLANK(INDEX(bHist,ex!$D6,_xlfn.XMATCH(SL$3,bHist!$1:$1,0))),"-",INDEX(bHist,ex!$D6,_xlfn.XMATCH(SL$3,bHist!$1:$1,0)))</f>
        <v>260.36799999999999</v>
      </c>
      <c r="SM6" s="46" cm="1">
        <f t="array" aca="1" ref="SM6" ca="1">IF(ISBLANK(INDEX(bHist,ex!$D6,_xlfn.XMATCH(SM$3,bHist!$1:$1,0))),"-",INDEX(bHist,ex!$D6,_xlfn.XMATCH(SM$3,bHist!$1:$1,0)))</f>
        <v>259.447</v>
      </c>
      <c r="SN6" s="46" cm="1">
        <f t="array" aca="1" ref="SN6" ca="1">IF(ISBLANK(INDEX(bHist,ex!$D6,_xlfn.XMATCH(SN$3,bHist!$1:$1,0))),"-",INDEX(bHist,ex!$D6,_xlfn.XMATCH(SN$3,bHist!$1:$1,0)))</f>
        <v>258.19799999999998</v>
      </c>
      <c r="SO6" s="46" cm="1">
        <f t="array" aca="1" ref="SO6" ca="1">IF(ISBLANK(INDEX(bHist,ex!$D6,_xlfn.XMATCH(SO$3,bHist!$1:$1,0))),"-",INDEX(bHist,ex!$D6,_xlfn.XMATCH(SO$3,bHist!$1:$1,0)))</f>
        <v>259.14</v>
      </c>
      <c r="SP6" s="46" cm="1">
        <f t="array" aca="1" ref="SP6" ca="1">IF(ISBLANK(INDEX(bHist,ex!$D6,_xlfn.XMATCH(SP$3,bHist!$1:$1,0))),"-",INDEX(bHist,ex!$D6,_xlfn.XMATCH(SP$3,bHist!$1:$1,0)))</f>
        <v>259.22300000000001</v>
      </c>
      <c r="SQ6" s="46" cm="1">
        <f t="array" aca="1" ref="SQ6" ca="1">IF(ISBLANK(INDEX(bHist,ex!$D6,_xlfn.XMATCH(SQ$3,bHist!$1:$1,0))),"-",INDEX(bHist,ex!$D6,_xlfn.XMATCH(SQ$3,bHist!$1:$1,0)))</f>
        <v>258.774</v>
      </c>
    </row>
    <row r="7" spans="3:546" x14ac:dyDescent="0.25">
      <c r="C7" s="47" t="s">
        <v>497</v>
      </c>
      <c r="D7" s="44">
        <f>_xlfn.XMATCH(C7,bHist!B:B,0)</f>
        <v>39</v>
      </c>
      <c r="E7" s="44" t="str">
        <f>_xlfn.XLOOKUP(C7,bHist!B:B,bHist!C:C)</f>
        <v>XS2193661324</v>
      </c>
      <c r="F7" s="46" cm="1">
        <f t="array" aca="1" ref="F7" ca="1">IF(ISBLANK(INDEX(bHist,ex!$D7,_xlfn.XMATCH(F$3,bHist!$1:$1,0))),"-",INDEX(bHist,ex!$D7,_xlfn.XMATCH(F$3,bHist!$1:$1,0)))</f>
        <v>324.23200000000003</v>
      </c>
      <c r="G7" s="46" cm="1">
        <f t="array" aca="1" ref="G7" ca="1">IF(ISBLANK(INDEX(bHist,ex!$D7,_xlfn.XMATCH(G$3,bHist!$1:$1,0))),"-",INDEX(bHist,ex!$D7,_xlfn.XMATCH(G$3,bHist!$1:$1,0)))</f>
        <v>322.85500000000002</v>
      </c>
      <c r="H7" s="46" cm="1">
        <f t="array" aca="1" ref="H7" ca="1">IF(ISBLANK(INDEX(bHist,ex!$D7,_xlfn.XMATCH(H$3,bHist!$1:$1,0))),"-",INDEX(bHist,ex!$D7,_xlfn.XMATCH(H$3,bHist!$1:$1,0)))</f>
        <v>330.16</v>
      </c>
      <c r="I7" s="46" cm="1">
        <f t="array" aca="1" ref="I7" ca="1">IF(ISBLANK(INDEX(bHist,ex!$D7,_xlfn.XMATCH(I$3,bHist!$1:$1,0))),"-",INDEX(bHist,ex!$D7,_xlfn.XMATCH(I$3,bHist!$1:$1,0)))</f>
        <v>346.77300000000002</v>
      </c>
      <c r="J7" s="46" cm="1">
        <f t="array" aca="1" ref="J7" ca="1">IF(ISBLANK(INDEX(bHist,ex!$D7,_xlfn.XMATCH(J$3,bHist!$1:$1,0))),"-",INDEX(bHist,ex!$D7,_xlfn.XMATCH(J$3,bHist!$1:$1,0)))</f>
        <v>352.66500000000002</v>
      </c>
      <c r="K7" s="46" cm="1">
        <f t="array" aca="1" ref="K7" ca="1">IF(ISBLANK(INDEX(bHist,ex!$D7,_xlfn.XMATCH(K$3,bHist!$1:$1,0))),"-",INDEX(bHist,ex!$D7,_xlfn.XMATCH(K$3,bHist!$1:$1,0)))</f>
        <v>357.47500000000002</v>
      </c>
      <c r="L7" s="46" cm="1">
        <f t="array" aca="1" ref="L7" ca="1">IF(ISBLANK(INDEX(bHist,ex!$D7,_xlfn.XMATCH(L$3,bHist!$1:$1,0))),"-",INDEX(bHist,ex!$D7,_xlfn.XMATCH(L$3,bHist!$1:$1,0)))</f>
        <v>357.46100000000001</v>
      </c>
      <c r="M7" s="46" cm="1">
        <f t="array" aca="1" ref="M7" ca="1">IF(ISBLANK(INDEX(bHist,ex!$D7,_xlfn.XMATCH(M$3,bHist!$1:$1,0))),"-",INDEX(bHist,ex!$D7,_xlfn.XMATCH(M$3,bHist!$1:$1,0)))</f>
        <v>355.49</v>
      </c>
      <c r="N7" s="46" cm="1">
        <f t="array" aca="1" ref="N7" ca="1">IF(ISBLANK(INDEX(bHist,ex!$D7,_xlfn.XMATCH(N$3,bHist!$1:$1,0))),"-",INDEX(bHist,ex!$D7,_xlfn.XMATCH(N$3,bHist!$1:$1,0)))</f>
        <v>347.78300000000002</v>
      </c>
      <c r="O7" s="46" cm="1">
        <f t="array" aca="1" ref="O7" ca="1">IF(ISBLANK(INDEX(bHist,ex!$D7,_xlfn.XMATCH(O$3,bHist!$1:$1,0))),"-",INDEX(bHist,ex!$D7,_xlfn.XMATCH(O$3,bHist!$1:$1,0)))</f>
        <v>353.483</v>
      </c>
      <c r="P7" s="46" t="str" cm="1">
        <f t="array" aca="1" ref="P7" ca="1">IF(ISBLANK(INDEX(bHist,ex!$D7,_xlfn.XMATCH(P$3,bHist!$1:$1,0))),"-",INDEX(bHist,ex!$D7,_xlfn.XMATCH(P$3,bHist!$1:$1,0)))</f>
        <v>-</v>
      </c>
      <c r="Q7" s="46" t="str" cm="1">
        <f t="array" aca="1" ref="Q7" ca="1">IF(ISBLANK(INDEX(bHist,ex!$D7,_xlfn.XMATCH(Q$3,bHist!$1:$1,0))),"-",INDEX(bHist,ex!$D7,_xlfn.XMATCH(Q$3,bHist!$1:$1,0)))</f>
        <v>-</v>
      </c>
      <c r="R7" s="46" t="str" cm="1">
        <f t="array" aca="1" ref="R7" ca="1">IF(ISBLANK(INDEX(bHist,ex!$D7,_xlfn.XMATCH(R$3,bHist!$1:$1,0))),"-",INDEX(bHist,ex!$D7,_xlfn.XMATCH(R$3,bHist!$1:$1,0)))</f>
        <v>-</v>
      </c>
      <c r="S7" s="46" t="str" cm="1">
        <f t="array" aca="1" ref="S7" ca="1">IF(ISBLANK(INDEX(bHist,ex!$D7,_xlfn.XMATCH(S$3,bHist!$1:$1,0))),"-",INDEX(bHist,ex!$D7,_xlfn.XMATCH(S$3,bHist!$1:$1,0)))</f>
        <v>-</v>
      </c>
      <c r="T7" s="46" t="str" cm="1">
        <f t="array" aca="1" ref="T7" ca="1">IF(ISBLANK(INDEX(bHist,ex!$D7,_xlfn.XMATCH(T$3,bHist!$1:$1,0))),"-",INDEX(bHist,ex!$D7,_xlfn.XMATCH(T$3,bHist!$1:$1,0)))</f>
        <v>-</v>
      </c>
      <c r="U7" s="46" t="str" cm="1">
        <f t="array" aca="1" ref="U7" ca="1">IF(ISBLANK(INDEX(bHist,ex!$D7,_xlfn.XMATCH(U$3,bHist!$1:$1,0))),"-",INDEX(bHist,ex!$D7,_xlfn.XMATCH(U$3,bHist!$1:$1,0)))</f>
        <v>-</v>
      </c>
      <c r="V7" s="46" t="str" cm="1">
        <f t="array" aca="1" ref="V7" ca="1">IF(ISBLANK(INDEX(bHist,ex!$D7,_xlfn.XMATCH(V$3,bHist!$1:$1,0))),"-",INDEX(bHist,ex!$D7,_xlfn.XMATCH(V$3,bHist!$1:$1,0)))</f>
        <v>-</v>
      </c>
      <c r="W7" s="46" t="str" cm="1">
        <f t="array" aca="1" ref="W7" ca="1">IF(ISBLANK(INDEX(bHist,ex!$D7,_xlfn.XMATCH(W$3,bHist!$1:$1,0))),"-",INDEX(bHist,ex!$D7,_xlfn.XMATCH(W$3,bHist!$1:$1,0)))</f>
        <v>-</v>
      </c>
      <c r="X7" s="46" t="str" cm="1">
        <f t="array" aca="1" ref="X7" ca="1">IF(ISBLANK(INDEX(bHist,ex!$D7,_xlfn.XMATCH(X$3,bHist!$1:$1,0))),"-",INDEX(bHist,ex!$D7,_xlfn.XMATCH(X$3,bHist!$1:$1,0)))</f>
        <v>-</v>
      </c>
      <c r="Y7" s="46" t="str" cm="1">
        <f t="array" aca="1" ref="Y7" ca="1">IF(ISBLANK(INDEX(bHist,ex!$D7,_xlfn.XMATCH(Y$3,bHist!$1:$1,0))),"-",INDEX(bHist,ex!$D7,_xlfn.XMATCH(Y$3,bHist!$1:$1,0)))</f>
        <v>-</v>
      </c>
      <c r="Z7" s="46" t="str" cm="1">
        <f t="array" aca="1" ref="Z7" ca="1">IF(ISBLANK(INDEX(bHist,ex!$D7,_xlfn.XMATCH(Z$3,bHist!$1:$1,0))),"-",INDEX(bHist,ex!$D7,_xlfn.XMATCH(Z$3,bHist!$1:$1,0)))</f>
        <v>-</v>
      </c>
      <c r="AA7" s="46" t="str" cm="1">
        <f t="array" aca="1" ref="AA7" ca="1">IF(ISBLANK(INDEX(bHist,ex!$D7,_xlfn.XMATCH(AA$3,bHist!$1:$1,0))),"-",INDEX(bHist,ex!$D7,_xlfn.XMATCH(AA$3,bHist!$1:$1,0)))</f>
        <v>-</v>
      </c>
      <c r="AB7" s="46" t="str" cm="1">
        <f t="array" aca="1" ref="AB7" ca="1">IF(ISBLANK(INDEX(bHist,ex!$D7,_xlfn.XMATCH(AB$3,bHist!$1:$1,0))),"-",INDEX(bHist,ex!$D7,_xlfn.XMATCH(AB$3,bHist!$1:$1,0)))</f>
        <v>-</v>
      </c>
      <c r="AC7" s="46" t="str" cm="1">
        <f t="array" aca="1" ref="AC7" ca="1">IF(ISBLANK(INDEX(bHist,ex!$D7,_xlfn.XMATCH(AC$3,bHist!$1:$1,0))),"-",INDEX(bHist,ex!$D7,_xlfn.XMATCH(AC$3,bHist!$1:$1,0)))</f>
        <v>-</v>
      </c>
      <c r="AD7" s="46" t="str" cm="1">
        <f t="array" aca="1" ref="AD7" ca="1">IF(ISBLANK(INDEX(bHist,ex!$D7,_xlfn.XMATCH(AD$3,bHist!$1:$1,0))),"-",INDEX(bHist,ex!$D7,_xlfn.XMATCH(AD$3,bHist!$1:$1,0)))</f>
        <v>-</v>
      </c>
      <c r="AE7" s="46" t="str" cm="1">
        <f t="array" aca="1" ref="AE7" ca="1">IF(ISBLANK(INDEX(bHist,ex!$D7,_xlfn.XMATCH(AE$3,bHist!$1:$1,0))),"-",INDEX(bHist,ex!$D7,_xlfn.XMATCH(AE$3,bHist!$1:$1,0)))</f>
        <v>-</v>
      </c>
      <c r="AF7" s="46" t="str" cm="1">
        <f t="array" aca="1" ref="AF7" ca="1">IF(ISBLANK(INDEX(bHist,ex!$D7,_xlfn.XMATCH(AF$3,bHist!$1:$1,0))),"-",INDEX(bHist,ex!$D7,_xlfn.XMATCH(AF$3,bHist!$1:$1,0)))</f>
        <v>-</v>
      </c>
      <c r="AG7" s="46" t="str" cm="1">
        <f t="array" aca="1" ref="AG7" ca="1">IF(ISBLANK(INDEX(bHist,ex!$D7,_xlfn.XMATCH(AG$3,bHist!$1:$1,0))),"-",INDEX(bHist,ex!$D7,_xlfn.XMATCH(AG$3,bHist!$1:$1,0)))</f>
        <v>-</v>
      </c>
      <c r="AH7" s="46" t="str" cm="1">
        <f t="array" aca="1" ref="AH7" ca="1">IF(ISBLANK(INDEX(bHist,ex!$D7,_xlfn.XMATCH(AH$3,bHist!$1:$1,0))),"-",INDEX(bHist,ex!$D7,_xlfn.XMATCH(AH$3,bHist!$1:$1,0)))</f>
        <v>-</v>
      </c>
      <c r="AI7" s="46" t="str" cm="1">
        <f t="array" aca="1" ref="AI7" ca="1">IF(ISBLANK(INDEX(bHist,ex!$D7,_xlfn.XMATCH(AI$3,bHist!$1:$1,0))),"-",INDEX(bHist,ex!$D7,_xlfn.XMATCH(AI$3,bHist!$1:$1,0)))</f>
        <v>-</v>
      </c>
      <c r="AJ7" s="46" t="str" cm="1">
        <f t="array" aca="1" ref="AJ7" ca="1">IF(ISBLANK(INDEX(bHist,ex!$D7,_xlfn.XMATCH(AJ$3,bHist!$1:$1,0))),"-",INDEX(bHist,ex!$D7,_xlfn.XMATCH(AJ$3,bHist!$1:$1,0)))</f>
        <v>-</v>
      </c>
      <c r="AK7" s="46" t="str" cm="1">
        <f t="array" aca="1" ref="AK7" ca="1">IF(ISBLANK(INDEX(bHist,ex!$D7,_xlfn.XMATCH(AK$3,bHist!$1:$1,0))),"-",INDEX(bHist,ex!$D7,_xlfn.XMATCH(AK$3,bHist!$1:$1,0)))</f>
        <v>-</v>
      </c>
      <c r="AL7" s="46" t="str" cm="1">
        <f t="array" aca="1" ref="AL7" ca="1">IF(ISBLANK(INDEX(bHist,ex!$D7,_xlfn.XMATCH(AL$3,bHist!$1:$1,0))),"-",INDEX(bHist,ex!$D7,_xlfn.XMATCH(AL$3,bHist!$1:$1,0)))</f>
        <v>-</v>
      </c>
      <c r="AM7" s="46" t="str" cm="1">
        <f t="array" aca="1" ref="AM7" ca="1">IF(ISBLANK(INDEX(bHist,ex!$D7,_xlfn.XMATCH(AM$3,bHist!$1:$1,0))),"-",INDEX(bHist,ex!$D7,_xlfn.XMATCH(AM$3,bHist!$1:$1,0)))</f>
        <v>-</v>
      </c>
      <c r="AN7" s="46" t="str" cm="1">
        <f t="array" aca="1" ref="AN7" ca="1">IF(ISBLANK(INDEX(bHist,ex!$D7,_xlfn.XMATCH(AN$3,bHist!$1:$1,0))),"-",INDEX(bHist,ex!$D7,_xlfn.XMATCH(AN$3,bHist!$1:$1,0)))</f>
        <v>-</v>
      </c>
      <c r="AO7" s="46" t="str" cm="1">
        <f t="array" aca="1" ref="AO7" ca="1">IF(ISBLANK(INDEX(bHist,ex!$D7,_xlfn.XMATCH(AO$3,bHist!$1:$1,0))),"-",INDEX(bHist,ex!$D7,_xlfn.XMATCH(AO$3,bHist!$1:$1,0)))</f>
        <v>-</v>
      </c>
      <c r="AP7" s="46" t="str" cm="1">
        <f t="array" aca="1" ref="AP7" ca="1">IF(ISBLANK(INDEX(bHist,ex!$D7,_xlfn.XMATCH(AP$3,bHist!$1:$1,0))),"-",INDEX(bHist,ex!$D7,_xlfn.XMATCH(AP$3,bHist!$1:$1,0)))</f>
        <v>-</v>
      </c>
      <c r="AQ7" s="46" t="str" cm="1">
        <f t="array" aca="1" ref="AQ7" ca="1">IF(ISBLANK(INDEX(bHist,ex!$D7,_xlfn.XMATCH(AQ$3,bHist!$1:$1,0))),"-",INDEX(bHist,ex!$D7,_xlfn.XMATCH(AQ$3,bHist!$1:$1,0)))</f>
        <v>-</v>
      </c>
      <c r="AR7" s="46" t="str" cm="1">
        <f t="array" aca="1" ref="AR7" ca="1">IF(ISBLANK(INDEX(bHist,ex!$D7,_xlfn.XMATCH(AR$3,bHist!$1:$1,0))),"-",INDEX(bHist,ex!$D7,_xlfn.XMATCH(AR$3,bHist!$1:$1,0)))</f>
        <v>-</v>
      </c>
      <c r="AS7" s="46" t="str" cm="1">
        <f t="array" aca="1" ref="AS7" ca="1">IF(ISBLANK(INDEX(bHist,ex!$D7,_xlfn.XMATCH(AS$3,bHist!$1:$1,0))),"-",INDEX(bHist,ex!$D7,_xlfn.XMATCH(AS$3,bHist!$1:$1,0)))</f>
        <v>-</v>
      </c>
      <c r="AT7" s="46" t="str" cm="1">
        <f t="array" aca="1" ref="AT7" ca="1">IF(ISBLANK(INDEX(bHist,ex!$D7,_xlfn.XMATCH(AT$3,bHist!$1:$1,0))),"-",INDEX(bHist,ex!$D7,_xlfn.XMATCH(AT$3,bHist!$1:$1,0)))</f>
        <v>-</v>
      </c>
      <c r="AU7" s="46" t="str" cm="1">
        <f t="array" aca="1" ref="AU7" ca="1">IF(ISBLANK(INDEX(bHist,ex!$D7,_xlfn.XMATCH(AU$3,bHist!$1:$1,0))),"-",INDEX(bHist,ex!$D7,_xlfn.XMATCH(AU$3,bHist!$1:$1,0)))</f>
        <v>-</v>
      </c>
      <c r="AV7" s="46" t="str" cm="1">
        <f t="array" aca="1" ref="AV7" ca="1">IF(ISBLANK(INDEX(bHist,ex!$D7,_xlfn.XMATCH(AV$3,bHist!$1:$1,0))),"-",INDEX(bHist,ex!$D7,_xlfn.XMATCH(AV$3,bHist!$1:$1,0)))</f>
        <v>-</v>
      </c>
      <c r="AW7" s="46" t="str" cm="1">
        <f t="array" aca="1" ref="AW7" ca="1">IF(ISBLANK(INDEX(bHist,ex!$D7,_xlfn.XMATCH(AW$3,bHist!$1:$1,0))),"-",INDEX(bHist,ex!$D7,_xlfn.XMATCH(AW$3,bHist!$1:$1,0)))</f>
        <v>-</v>
      </c>
      <c r="AX7" s="46" t="str" cm="1">
        <f t="array" aca="1" ref="AX7" ca="1">IF(ISBLANK(INDEX(bHist,ex!$D7,_xlfn.XMATCH(AX$3,bHist!$1:$1,0))),"-",INDEX(bHist,ex!$D7,_xlfn.XMATCH(AX$3,bHist!$1:$1,0)))</f>
        <v>-</v>
      </c>
      <c r="AY7" s="46" t="str" cm="1">
        <f t="array" aca="1" ref="AY7" ca="1">IF(ISBLANK(INDEX(bHist,ex!$D7,_xlfn.XMATCH(AY$3,bHist!$1:$1,0))),"-",INDEX(bHist,ex!$D7,_xlfn.XMATCH(AY$3,bHist!$1:$1,0)))</f>
        <v>-</v>
      </c>
      <c r="AZ7" s="46" t="str" cm="1">
        <f t="array" aca="1" ref="AZ7" ca="1">IF(ISBLANK(INDEX(bHist,ex!$D7,_xlfn.XMATCH(AZ$3,bHist!$1:$1,0))),"-",INDEX(bHist,ex!$D7,_xlfn.XMATCH(AZ$3,bHist!$1:$1,0)))</f>
        <v>-</v>
      </c>
      <c r="BA7" s="46" t="str" cm="1">
        <f t="array" aca="1" ref="BA7" ca="1">IF(ISBLANK(INDEX(bHist,ex!$D7,_xlfn.XMATCH(BA$3,bHist!$1:$1,0))),"-",INDEX(bHist,ex!$D7,_xlfn.XMATCH(BA$3,bHist!$1:$1,0)))</f>
        <v>-</v>
      </c>
      <c r="BB7" s="46" t="str" cm="1">
        <f t="array" aca="1" ref="BB7" ca="1">IF(ISBLANK(INDEX(bHist,ex!$D7,_xlfn.XMATCH(BB$3,bHist!$1:$1,0))),"-",INDEX(bHist,ex!$D7,_xlfn.XMATCH(BB$3,bHist!$1:$1,0)))</f>
        <v>-</v>
      </c>
      <c r="BC7" s="46" t="str" cm="1">
        <f t="array" aca="1" ref="BC7" ca="1">IF(ISBLANK(INDEX(bHist,ex!$D7,_xlfn.XMATCH(BC$3,bHist!$1:$1,0))),"-",INDEX(bHist,ex!$D7,_xlfn.XMATCH(BC$3,bHist!$1:$1,0)))</f>
        <v>-</v>
      </c>
      <c r="BD7" s="46" t="str" cm="1">
        <f t="array" aca="1" ref="BD7" ca="1">IF(ISBLANK(INDEX(bHist,ex!$D7,_xlfn.XMATCH(BD$3,bHist!$1:$1,0))),"-",INDEX(bHist,ex!$D7,_xlfn.XMATCH(BD$3,bHist!$1:$1,0)))</f>
        <v>-</v>
      </c>
      <c r="BE7" s="46" t="str" cm="1">
        <f t="array" aca="1" ref="BE7" ca="1">IF(ISBLANK(INDEX(bHist,ex!$D7,_xlfn.XMATCH(BE$3,bHist!$1:$1,0))),"-",INDEX(bHist,ex!$D7,_xlfn.XMATCH(BE$3,bHist!$1:$1,0)))</f>
        <v>-</v>
      </c>
      <c r="BF7" s="46" t="str" cm="1">
        <f t="array" aca="1" ref="BF7" ca="1">IF(ISBLANK(INDEX(bHist,ex!$D7,_xlfn.XMATCH(BF$3,bHist!$1:$1,0))),"-",INDEX(bHist,ex!$D7,_xlfn.XMATCH(BF$3,bHist!$1:$1,0)))</f>
        <v>-</v>
      </c>
      <c r="BG7" s="46" t="str" cm="1">
        <f t="array" aca="1" ref="BG7" ca="1">IF(ISBLANK(INDEX(bHist,ex!$D7,_xlfn.XMATCH(BG$3,bHist!$1:$1,0))),"-",INDEX(bHist,ex!$D7,_xlfn.XMATCH(BG$3,bHist!$1:$1,0)))</f>
        <v>-</v>
      </c>
      <c r="BH7" s="46" t="str" cm="1">
        <f t="array" aca="1" ref="BH7" ca="1">IF(ISBLANK(INDEX(bHist,ex!$D7,_xlfn.XMATCH(BH$3,bHist!$1:$1,0))),"-",INDEX(bHist,ex!$D7,_xlfn.XMATCH(BH$3,bHist!$1:$1,0)))</f>
        <v>-</v>
      </c>
      <c r="BI7" s="46" t="str" cm="1">
        <f t="array" aca="1" ref="BI7" ca="1">IF(ISBLANK(INDEX(bHist,ex!$D7,_xlfn.XMATCH(BI$3,bHist!$1:$1,0))),"-",INDEX(bHist,ex!$D7,_xlfn.XMATCH(BI$3,bHist!$1:$1,0)))</f>
        <v>-</v>
      </c>
      <c r="BJ7" s="46" t="str" cm="1">
        <f t="array" aca="1" ref="BJ7" ca="1">IF(ISBLANK(INDEX(bHist,ex!$D7,_xlfn.XMATCH(BJ$3,bHist!$1:$1,0))),"-",INDEX(bHist,ex!$D7,_xlfn.XMATCH(BJ$3,bHist!$1:$1,0)))</f>
        <v>-</v>
      </c>
      <c r="BK7" s="46" t="str" cm="1">
        <f t="array" aca="1" ref="BK7" ca="1">IF(ISBLANK(INDEX(bHist,ex!$D7,_xlfn.XMATCH(BK$3,bHist!$1:$1,0))),"-",INDEX(bHist,ex!$D7,_xlfn.XMATCH(BK$3,bHist!$1:$1,0)))</f>
        <v>-</v>
      </c>
      <c r="BL7" s="46" t="str" cm="1">
        <f t="array" aca="1" ref="BL7" ca="1">IF(ISBLANK(INDEX(bHist,ex!$D7,_xlfn.XMATCH(BL$3,bHist!$1:$1,0))),"-",INDEX(bHist,ex!$D7,_xlfn.XMATCH(BL$3,bHist!$1:$1,0)))</f>
        <v>-</v>
      </c>
      <c r="BM7" s="46" t="str" cm="1">
        <f t="array" aca="1" ref="BM7" ca="1">IF(ISBLANK(INDEX(bHist,ex!$D7,_xlfn.XMATCH(BM$3,bHist!$1:$1,0))),"-",INDEX(bHist,ex!$D7,_xlfn.XMATCH(BM$3,bHist!$1:$1,0)))</f>
        <v>-</v>
      </c>
      <c r="BN7" s="46" t="str" cm="1">
        <f t="array" aca="1" ref="BN7" ca="1">IF(ISBLANK(INDEX(bHist,ex!$D7,_xlfn.XMATCH(BN$3,bHist!$1:$1,0))),"-",INDEX(bHist,ex!$D7,_xlfn.XMATCH(BN$3,bHist!$1:$1,0)))</f>
        <v>-</v>
      </c>
      <c r="BO7" s="46" t="str" cm="1">
        <f t="array" aca="1" ref="BO7" ca="1">IF(ISBLANK(INDEX(bHist,ex!$D7,_xlfn.XMATCH(BO$3,bHist!$1:$1,0))),"-",INDEX(bHist,ex!$D7,_xlfn.XMATCH(BO$3,bHist!$1:$1,0)))</f>
        <v>-</v>
      </c>
      <c r="BP7" s="46" t="str" cm="1">
        <f t="array" aca="1" ref="BP7" ca="1">IF(ISBLANK(INDEX(bHist,ex!$D7,_xlfn.XMATCH(BP$3,bHist!$1:$1,0))),"-",INDEX(bHist,ex!$D7,_xlfn.XMATCH(BP$3,bHist!$1:$1,0)))</f>
        <v>-</v>
      </c>
      <c r="BQ7" s="46" t="str" cm="1">
        <f t="array" aca="1" ref="BQ7" ca="1">IF(ISBLANK(INDEX(bHist,ex!$D7,_xlfn.XMATCH(BQ$3,bHist!$1:$1,0))),"-",INDEX(bHist,ex!$D7,_xlfn.XMATCH(BQ$3,bHist!$1:$1,0)))</f>
        <v>-</v>
      </c>
      <c r="BR7" s="46" t="str" cm="1">
        <f t="array" aca="1" ref="BR7" ca="1">IF(ISBLANK(INDEX(bHist,ex!$D7,_xlfn.XMATCH(BR$3,bHist!$1:$1,0))),"-",INDEX(bHist,ex!$D7,_xlfn.XMATCH(BR$3,bHist!$1:$1,0)))</f>
        <v>-</v>
      </c>
      <c r="BS7" s="46" t="str" cm="1">
        <f t="array" aca="1" ref="BS7" ca="1">IF(ISBLANK(INDEX(bHist,ex!$D7,_xlfn.XMATCH(BS$3,bHist!$1:$1,0))),"-",INDEX(bHist,ex!$D7,_xlfn.XMATCH(BS$3,bHist!$1:$1,0)))</f>
        <v>-</v>
      </c>
      <c r="BT7" s="46" t="str" cm="1">
        <f t="array" aca="1" ref="BT7" ca="1">IF(ISBLANK(INDEX(bHist,ex!$D7,_xlfn.XMATCH(BT$3,bHist!$1:$1,0))),"-",INDEX(bHist,ex!$D7,_xlfn.XMATCH(BT$3,bHist!$1:$1,0)))</f>
        <v>-</v>
      </c>
      <c r="BU7" s="46" t="str" cm="1">
        <f t="array" aca="1" ref="BU7" ca="1">IF(ISBLANK(INDEX(bHist,ex!$D7,_xlfn.XMATCH(BU$3,bHist!$1:$1,0))),"-",INDEX(bHist,ex!$D7,_xlfn.XMATCH(BU$3,bHist!$1:$1,0)))</f>
        <v>-</v>
      </c>
      <c r="BV7" s="46" t="str" cm="1">
        <f t="array" aca="1" ref="BV7" ca="1">IF(ISBLANK(INDEX(bHist,ex!$D7,_xlfn.XMATCH(BV$3,bHist!$1:$1,0))),"-",INDEX(bHist,ex!$D7,_xlfn.XMATCH(BV$3,bHist!$1:$1,0)))</f>
        <v>-</v>
      </c>
      <c r="BW7" s="46" t="str" cm="1">
        <f t="array" aca="1" ref="BW7" ca="1">IF(ISBLANK(INDEX(bHist,ex!$D7,_xlfn.XMATCH(BW$3,bHist!$1:$1,0))),"-",INDEX(bHist,ex!$D7,_xlfn.XMATCH(BW$3,bHist!$1:$1,0)))</f>
        <v>-</v>
      </c>
      <c r="BX7" s="46" t="str" cm="1">
        <f t="array" aca="1" ref="BX7" ca="1">IF(ISBLANK(INDEX(bHist,ex!$D7,_xlfn.XMATCH(BX$3,bHist!$1:$1,0))),"-",INDEX(bHist,ex!$D7,_xlfn.XMATCH(BX$3,bHist!$1:$1,0)))</f>
        <v>-</v>
      </c>
      <c r="BY7" s="46" t="str" cm="1">
        <f t="array" aca="1" ref="BY7" ca="1">IF(ISBLANK(INDEX(bHist,ex!$D7,_xlfn.XMATCH(BY$3,bHist!$1:$1,0))),"-",INDEX(bHist,ex!$D7,_xlfn.XMATCH(BY$3,bHist!$1:$1,0)))</f>
        <v>-</v>
      </c>
      <c r="BZ7" s="46" t="str" cm="1">
        <f t="array" aca="1" ref="BZ7" ca="1">IF(ISBLANK(INDEX(bHist,ex!$D7,_xlfn.XMATCH(BZ$3,bHist!$1:$1,0))),"-",INDEX(bHist,ex!$D7,_xlfn.XMATCH(BZ$3,bHist!$1:$1,0)))</f>
        <v>-</v>
      </c>
      <c r="CA7" s="46" t="str" cm="1">
        <f t="array" aca="1" ref="CA7" ca="1">IF(ISBLANK(INDEX(bHist,ex!$D7,_xlfn.XMATCH(CA$3,bHist!$1:$1,0))),"-",INDEX(bHist,ex!$D7,_xlfn.XMATCH(CA$3,bHist!$1:$1,0)))</f>
        <v>-</v>
      </c>
      <c r="CB7" s="46" t="str" cm="1">
        <f t="array" aca="1" ref="CB7" ca="1">IF(ISBLANK(INDEX(bHist,ex!$D7,_xlfn.XMATCH(CB$3,bHist!$1:$1,0))),"-",INDEX(bHist,ex!$D7,_xlfn.XMATCH(CB$3,bHist!$1:$1,0)))</f>
        <v>-</v>
      </c>
      <c r="CC7" s="46" t="str" cm="1">
        <f t="array" aca="1" ref="CC7" ca="1">IF(ISBLANK(INDEX(bHist,ex!$D7,_xlfn.XMATCH(CC$3,bHist!$1:$1,0))),"-",INDEX(bHist,ex!$D7,_xlfn.XMATCH(CC$3,bHist!$1:$1,0)))</f>
        <v>-</v>
      </c>
      <c r="CD7" s="46" t="str" cm="1">
        <f t="array" aca="1" ref="CD7" ca="1">IF(ISBLANK(INDEX(bHist,ex!$D7,_xlfn.XMATCH(CD$3,bHist!$1:$1,0))),"-",INDEX(bHist,ex!$D7,_xlfn.XMATCH(CD$3,bHist!$1:$1,0)))</f>
        <v>-</v>
      </c>
      <c r="CE7" s="46" t="str" cm="1">
        <f t="array" aca="1" ref="CE7" ca="1">IF(ISBLANK(INDEX(bHist,ex!$D7,_xlfn.XMATCH(CE$3,bHist!$1:$1,0))),"-",INDEX(bHist,ex!$D7,_xlfn.XMATCH(CE$3,bHist!$1:$1,0)))</f>
        <v>-</v>
      </c>
      <c r="CF7" s="46" t="str" cm="1">
        <f t="array" aca="1" ref="CF7" ca="1">IF(ISBLANK(INDEX(bHist,ex!$D7,_xlfn.XMATCH(CF$3,bHist!$1:$1,0))),"-",INDEX(bHist,ex!$D7,_xlfn.XMATCH(CF$3,bHist!$1:$1,0)))</f>
        <v>-</v>
      </c>
      <c r="CG7" s="46" t="str" cm="1">
        <f t="array" aca="1" ref="CG7" ca="1">IF(ISBLANK(INDEX(bHist,ex!$D7,_xlfn.XMATCH(CG$3,bHist!$1:$1,0))),"-",INDEX(bHist,ex!$D7,_xlfn.XMATCH(CG$3,bHist!$1:$1,0)))</f>
        <v>-</v>
      </c>
      <c r="CH7" s="46" t="str" cm="1">
        <f t="array" aca="1" ref="CH7" ca="1">IF(ISBLANK(INDEX(bHist,ex!$D7,_xlfn.XMATCH(CH$3,bHist!$1:$1,0))),"-",INDEX(bHist,ex!$D7,_xlfn.XMATCH(CH$3,bHist!$1:$1,0)))</f>
        <v>-</v>
      </c>
      <c r="CI7" s="46" t="str" cm="1">
        <f t="array" aca="1" ref="CI7" ca="1">IF(ISBLANK(INDEX(bHist,ex!$D7,_xlfn.XMATCH(CI$3,bHist!$1:$1,0))),"-",INDEX(bHist,ex!$D7,_xlfn.XMATCH(CI$3,bHist!$1:$1,0)))</f>
        <v>-</v>
      </c>
      <c r="CJ7" s="46" t="str" cm="1">
        <f t="array" aca="1" ref="CJ7" ca="1">IF(ISBLANK(INDEX(bHist,ex!$D7,_xlfn.XMATCH(CJ$3,bHist!$1:$1,0))),"-",INDEX(bHist,ex!$D7,_xlfn.XMATCH(CJ$3,bHist!$1:$1,0)))</f>
        <v>-</v>
      </c>
      <c r="CK7" s="46" t="str" cm="1">
        <f t="array" aca="1" ref="CK7" ca="1">IF(ISBLANK(INDEX(bHist,ex!$D7,_xlfn.XMATCH(CK$3,bHist!$1:$1,0))),"-",INDEX(bHist,ex!$D7,_xlfn.XMATCH(CK$3,bHist!$1:$1,0)))</f>
        <v>-</v>
      </c>
      <c r="CL7" s="46" t="str" cm="1">
        <f t="array" aca="1" ref="CL7" ca="1">IF(ISBLANK(INDEX(bHist,ex!$D7,_xlfn.XMATCH(CL$3,bHist!$1:$1,0))),"-",INDEX(bHist,ex!$D7,_xlfn.XMATCH(CL$3,bHist!$1:$1,0)))</f>
        <v>-</v>
      </c>
      <c r="CM7" s="46" t="str" cm="1">
        <f t="array" aca="1" ref="CM7" ca="1">IF(ISBLANK(INDEX(bHist,ex!$D7,_xlfn.XMATCH(CM$3,bHist!$1:$1,0))),"-",INDEX(bHist,ex!$D7,_xlfn.XMATCH(CM$3,bHist!$1:$1,0)))</f>
        <v>-</v>
      </c>
      <c r="CN7" s="46" t="str" cm="1">
        <f t="array" aca="1" ref="CN7" ca="1">IF(ISBLANK(INDEX(bHist,ex!$D7,_xlfn.XMATCH(CN$3,bHist!$1:$1,0))),"-",INDEX(bHist,ex!$D7,_xlfn.XMATCH(CN$3,bHist!$1:$1,0)))</f>
        <v>-</v>
      </c>
      <c r="CO7" s="46" t="str" cm="1">
        <f t="array" aca="1" ref="CO7" ca="1">IF(ISBLANK(INDEX(bHist,ex!$D7,_xlfn.XMATCH(CO$3,bHist!$1:$1,0))),"-",INDEX(bHist,ex!$D7,_xlfn.XMATCH(CO$3,bHist!$1:$1,0)))</f>
        <v>-</v>
      </c>
      <c r="CP7" s="46" t="str" cm="1">
        <f t="array" aca="1" ref="CP7" ca="1">IF(ISBLANK(INDEX(bHist,ex!$D7,_xlfn.XMATCH(CP$3,bHist!$1:$1,0))),"-",INDEX(bHist,ex!$D7,_xlfn.XMATCH(CP$3,bHist!$1:$1,0)))</f>
        <v>-</v>
      </c>
      <c r="CQ7" s="46" t="str" cm="1">
        <f t="array" aca="1" ref="CQ7" ca="1">IF(ISBLANK(INDEX(bHist,ex!$D7,_xlfn.XMATCH(CQ$3,bHist!$1:$1,0))),"-",INDEX(bHist,ex!$D7,_xlfn.XMATCH(CQ$3,bHist!$1:$1,0)))</f>
        <v>-</v>
      </c>
      <c r="CR7" s="46" t="str" cm="1">
        <f t="array" aca="1" ref="CR7" ca="1">IF(ISBLANK(INDEX(bHist,ex!$D7,_xlfn.XMATCH(CR$3,bHist!$1:$1,0))),"-",INDEX(bHist,ex!$D7,_xlfn.XMATCH(CR$3,bHist!$1:$1,0)))</f>
        <v>-</v>
      </c>
      <c r="CS7" s="46" t="str" cm="1">
        <f t="array" aca="1" ref="CS7" ca="1">IF(ISBLANK(INDEX(bHist,ex!$D7,_xlfn.XMATCH(CS$3,bHist!$1:$1,0))),"-",INDEX(bHist,ex!$D7,_xlfn.XMATCH(CS$3,bHist!$1:$1,0)))</f>
        <v>-</v>
      </c>
      <c r="CT7" s="46" t="str" cm="1">
        <f t="array" aca="1" ref="CT7" ca="1">IF(ISBLANK(INDEX(bHist,ex!$D7,_xlfn.XMATCH(CT$3,bHist!$1:$1,0))),"-",INDEX(bHist,ex!$D7,_xlfn.XMATCH(CT$3,bHist!$1:$1,0)))</f>
        <v>-</v>
      </c>
      <c r="CU7" s="46" t="str" cm="1">
        <f t="array" aca="1" ref="CU7" ca="1">IF(ISBLANK(INDEX(bHist,ex!$D7,_xlfn.XMATCH(CU$3,bHist!$1:$1,0))),"-",INDEX(bHist,ex!$D7,_xlfn.XMATCH(CU$3,bHist!$1:$1,0)))</f>
        <v>-</v>
      </c>
      <c r="CV7" s="46" t="str" cm="1">
        <f t="array" aca="1" ref="CV7" ca="1">IF(ISBLANK(INDEX(bHist,ex!$D7,_xlfn.XMATCH(CV$3,bHist!$1:$1,0))),"-",INDEX(bHist,ex!$D7,_xlfn.XMATCH(CV$3,bHist!$1:$1,0)))</f>
        <v>-</v>
      </c>
      <c r="CW7" s="46" t="str" cm="1">
        <f t="array" aca="1" ref="CW7" ca="1">IF(ISBLANK(INDEX(bHist,ex!$D7,_xlfn.XMATCH(CW$3,bHist!$1:$1,0))),"-",INDEX(bHist,ex!$D7,_xlfn.XMATCH(CW$3,bHist!$1:$1,0)))</f>
        <v>-</v>
      </c>
      <c r="CX7" s="46" t="str" cm="1">
        <f t="array" aca="1" ref="CX7" ca="1">IF(ISBLANK(INDEX(bHist,ex!$D7,_xlfn.XMATCH(CX$3,bHist!$1:$1,0))),"-",INDEX(bHist,ex!$D7,_xlfn.XMATCH(CX$3,bHist!$1:$1,0)))</f>
        <v>-</v>
      </c>
      <c r="CY7" s="46" t="str" cm="1">
        <f t="array" aca="1" ref="CY7" ca="1">IF(ISBLANK(INDEX(bHist,ex!$D7,_xlfn.XMATCH(CY$3,bHist!$1:$1,0))),"-",INDEX(bHist,ex!$D7,_xlfn.XMATCH(CY$3,bHist!$1:$1,0)))</f>
        <v>-</v>
      </c>
      <c r="CZ7" s="46" t="str" cm="1">
        <f t="array" aca="1" ref="CZ7" ca="1">IF(ISBLANK(INDEX(bHist,ex!$D7,_xlfn.XMATCH(CZ$3,bHist!$1:$1,0))),"-",INDEX(bHist,ex!$D7,_xlfn.XMATCH(CZ$3,bHist!$1:$1,0)))</f>
        <v>-</v>
      </c>
      <c r="DA7" s="46" t="str" cm="1">
        <f t="array" aca="1" ref="DA7" ca="1">IF(ISBLANK(INDEX(bHist,ex!$D7,_xlfn.XMATCH(DA$3,bHist!$1:$1,0))),"-",INDEX(bHist,ex!$D7,_xlfn.XMATCH(DA$3,bHist!$1:$1,0)))</f>
        <v>-</v>
      </c>
      <c r="DB7" s="46" t="str" cm="1">
        <f t="array" aca="1" ref="DB7" ca="1">IF(ISBLANK(INDEX(bHist,ex!$D7,_xlfn.XMATCH(DB$3,bHist!$1:$1,0))),"-",INDEX(bHist,ex!$D7,_xlfn.XMATCH(DB$3,bHist!$1:$1,0)))</f>
        <v>-</v>
      </c>
      <c r="DC7" s="46" t="str" cm="1">
        <f t="array" aca="1" ref="DC7" ca="1">IF(ISBLANK(INDEX(bHist,ex!$D7,_xlfn.XMATCH(DC$3,bHist!$1:$1,0))),"-",INDEX(bHist,ex!$D7,_xlfn.XMATCH(DC$3,bHist!$1:$1,0)))</f>
        <v>-</v>
      </c>
      <c r="DD7" s="46" t="str" cm="1">
        <f t="array" aca="1" ref="DD7" ca="1">IF(ISBLANK(INDEX(bHist,ex!$D7,_xlfn.XMATCH(DD$3,bHist!$1:$1,0))),"-",INDEX(bHist,ex!$D7,_xlfn.XMATCH(DD$3,bHist!$1:$1,0)))</f>
        <v>-</v>
      </c>
      <c r="DE7" s="46" t="str" cm="1">
        <f t="array" aca="1" ref="DE7" ca="1">IF(ISBLANK(INDEX(bHist,ex!$D7,_xlfn.XMATCH(DE$3,bHist!$1:$1,0))),"-",INDEX(bHist,ex!$D7,_xlfn.XMATCH(DE$3,bHist!$1:$1,0)))</f>
        <v>-</v>
      </c>
      <c r="DF7" s="46" t="str" cm="1">
        <f t="array" aca="1" ref="DF7" ca="1">IF(ISBLANK(INDEX(bHist,ex!$D7,_xlfn.XMATCH(DF$3,bHist!$1:$1,0))),"-",INDEX(bHist,ex!$D7,_xlfn.XMATCH(DF$3,bHist!$1:$1,0)))</f>
        <v>-</v>
      </c>
      <c r="DG7" s="46" t="str" cm="1">
        <f t="array" aca="1" ref="DG7" ca="1">IF(ISBLANK(INDEX(bHist,ex!$D7,_xlfn.XMATCH(DG$3,bHist!$1:$1,0))),"-",INDEX(bHist,ex!$D7,_xlfn.XMATCH(DG$3,bHist!$1:$1,0)))</f>
        <v>-</v>
      </c>
      <c r="DH7" s="46" t="str" cm="1">
        <f t="array" aca="1" ref="DH7" ca="1">IF(ISBLANK(INDEX(bHist,ex!$D7,_xlfn.XMATCH(DH$3,bHist!$1:$1,0))),"-",INDEX(bHist,ex!$D7,_xlfn.XMATCH(DH$3,bHist!$1:$1,0)))</f>
        <v>-</v>
      </c>
      <c r="DI7" s="46" t="str" cm="1">
        <f t="array" aca="1" ref="DI7" ca="1">IF(ISBLANK(INDEX(bHist,ex!$D7,_xlfn.XMATCH(DI$3,bHist!$1:$1,0))),"-",INDEX(bHist,ex!$D7,_xlfn.XMATCH(DI$3,bHist!$1:$1,0)))</f>
        <v>-</v>
      </c>
      <c r="DJ7" s="46" t="str" cm="1">
        <f t="array" aca="1" ref="DJ7" ca="1">IF(ISBLANK(INDEX(bHist,ex!$D7,_xlfn.XMATCH(DJ$3,bHist!$1:$1,0))),"-",INDEX(bHist,ex!$D7,_xlfn.XMATCH(DJ$3,bHist!$1:$1,0)))</f>
        <v>-</v>
      </c>
      <c r="DK7" s="46" t="str" cm="1">
        <f t="array" aca="1" ref="DK7" ca="1">IF(ISBLANK(INDEX(bHist,ex!$D7,_xlfn.XMATCH(DK$3,bHist!$1:$1,0))),"-",INDEX(bHist,ex!$D7,_xlfn.XMATCH(DK$3,bHist!$1:$1,0)))</f>
        <v>-</v>
      </c>
      <c r="DL7" s="46" t="str" cm="1">
        <f t="array" aca="1" ref="DL7" ca="1">IF(ISBLANK(INDEX(bHist,ex!$D7,_xlfn.XMATCH(DL$3,bHist!$1:$1,0))),"-",INDEX(bHist,ex!$D7,_xlfn.XMATCH(DL$3,bHist!$1:$1,0)))</f>
        <v>-</v>
      </c>
      <c r="DM7" s="46" t="str" cm="1">
        <f t="array" aca="1" ref="DM7" ca="1">IF(ISBLANK(INDEX(bHist,ex!$D7,_xlfn.XMATCH(DM$3,bHist!$1:$1,0))),"-",INDEX(bHist,ex!$D7,_xlfn.XMATCH(DM$3,bHist!$1:$1,0)))</f>
        <v>-</v>
      </c>
      <c r="DN7" s="46" t="str" cm="1">
        <f t="array" aca="1" ref="DN7" ca="1">IF(ISBLANK(INDEX(bHist,ex!$D7,_xlfn.XMATCH(DN$3,bHist!$1:$1,0))),"-",INDEX(bHist,ex!$D7,_xlfn.XMATCH(DN$3,bHist!$1:$1,0)))</f>
        <v>-</v>
      </c>
      <c r="DO7" s="46" t="str" cm="1">
        <f t="array" aca="1" ref="DO7" ca="1">IF(ISBLANK(INDEX(bHist,ex!$D7,_xlfn.XMATCH(DO$3,bHist!$1:$1,0))),"-",INDEX(bHist,ex!$D7,_xlfn.XMATCH(DO$3,bHist!$1:$1,0)))</f>
        <v>-</v>
      </c>
      <c r="DP7" s="46" t="str" cm="1">
        <f t="array" aca="1" ref="DP7" ca="1">IF(ISBLANK(INDEX(bHist,ex!$D7,_xlfn.XMATCH(DP$3,bHist!$1:$1,0))),"-",INDEX(bHist,ex!$D7,_xlfn.XMATCH(DP$3,bHist!$1:$1,0)))</f>
        <v>-</v>
      </c>
      <c r="DQ7" s="46" t="str" cm="1">
        <f t="array" aca="1" ref="DQ7" ca="1">IF(ISBLANK(INDEX(bHist,ex!$D7,_xlfn.XMATCH(DQ$3,bHist!$1:$1,0))),"-",INDEX(bHist,ex!$D7,_xlfn.XMATCH(DQ$3,bHist!$1:$1,0)))</f>
        <v>-</v>
      </c>
      <c r="DR7" s="46" t="str" cm="1">
        <f t="array" aca="1" ref="DR7" ca="1">IF(ISBLANK(INDEX(bHist,ex!$D7,_xlfn.XMATCH(DR$3,bHist!$1:$1,0))),"-",INDEX(bHist,ex!$D7,_xlfn.XMATCH(DR$3,bHist!$1:$1,0)))</f>
        <v>-</v>
      </c>
      <c r="DS7" s="46" t="str" cm="1">
        <f t="array" aca="1" ref="DS7" ca="1">IF(ISBLANK(INDEX(bHist,ex!$D7,_xlfn.XMATCH(DS$3,bHist!$1:$1,0))),"-",INDEX(bHist,ex!$D7,_xlfn.XMATCH(DS$3,bHist!$1:$1,0)))</f>
        <v>-</v>
      </c>
      <c r="DT7" s="46" t="str" cm="1">
        <f t="array" aca="1" ref="DT7" ca="1">IF(ISBLANK(INDEX(bHist,ex!$D7,_xlfn.XMATCH(DT$3,bHist!$1:$1,0))),"-",INDEX(bHist,ex!$D7,_xlfn.XMATCH(DT$3,bHist!$1:$1,0)))</f>
        <v>-</v>
      </c>
      <c r="DU7" s="46" t="str" cm="1">
        <f t="array" aca="1" ref="DU7" ca="1">IF(ISBLANK(INDEX(bHist,ex!$D7,_xlfn.XMATCH(DU$3,bHist!$1:$1,0))),"-",INDEX(bHist,ex!$D7,_xlfn.XMATCH(DU$3,bHist!$1:$1,0)))</f>
        <v>-</v>
      </c>
      <c r="DV7" s="46" t="str" cm="1">
        <f t="array" aca="1" ref="DV7" ca="1">IF(ISBLANK(INDEX(bHist,ex!$D7,_xlfn.XMATCH(DV$3,bHist!$1:$1,0))),"-",INDEX(bHist,ex!$D7,_xlfn.XMATCH(DV$3,bHist!$1:$1,0)))</f>
        <v>-</v>
      </c>
      <c r="DW7" s="46" t="str" cm="1">
        <f t="array" aca="1" ref="DW7" ca="1">IF(ISBLANK(INDEX(bHist,ex!$D7,_xlfn.XMATCH(DW$3,bHist!$1:$1,0))),"-",INDEX(bHist,ex!$D7,_xlfn.XMATCH(DW$3,bHist!$1:$1,0)))</f>
        <v>-</v>
      </c>
      <c r="DX7" s="46" t="str" cm="1">
        <f t="array" aca="1" ref="DX7" ca="1">IF(ISBLANK(INDEX(bHist,ex!$D7,_xlfn.XMATCH(DX$3,bHist!$1:$1,0))),"-",INDEX(bHist,ex!$D7,_xlfn.XMATCH(DX$3,bHist!$1:$1,0)))</f>
        <v>-</v>
      </c>
      <c r="DY7" s="46" t="str" cm="1">
        <f t="array" aca="1" ref="DY7" ca="1">IF(ISBLANK(INDEX(bHist,ex!$D7,_xlfn.XMATCH(DY$3,bHist!$1:$1,0))),"-",INDEX(bHist,ex!$D7,_xlfn.XMATCH(DY$3,bHist!$1:$1,0)))</f>
        <v>-</v>
      </c>
      <c r="DZ7" s="46" t="str" cm="1">
        <f t="array" aca="1" ref="DZ7" ca="1">IF(ISBLANK(INDEX(bHist,ex!$D7,_xlfn.XMATCH(DZ$3,bHist!$1:$1,0))),"-",INDEX(bHist,ex!$D7,_xlfn.XMATCH(DZ$3,bHist!$1:$1,0)))</f>
        <v>-</v>
      </c>
      <c r="EA7" s="46" t="str" cm="1">
        <f t="array" aca="1" ref="EA7" ca="1">IF(ISBLANK(INDEX(bHist,ex!$D7,_xlfn.XMATCH(EA$3,bHist!$1:$1,0))),"-",INDEX(bHist,ex!$D7,_xlfn.XMATCH(EA$3,bHist!$1:$1,0)))</f>
        <v>-</v>
      </c>
      <c r="EB7" s="46" t="str" cm="1">
        <f t="array" aca="1" ref="EB7" ca="1">IF(ISBLANK(INDEX(bHist,ex!$D7,_xlfn.XMATCH(EB$3,bHist!$1:$1,0))),"-",INDEX(bHist,ex!$D7,_xlfn.XMATCH(EB$3,bHist!$1:$1,0)))</f>
        <v>-</v>
      </c>
      <c r="EC7" s="46" t="str" cm="1">
        <f t="array" aca="1" ref="EC7" ca="1">IF(ISBLANK(INDEX(bHist,ex!$D7,_xlfn.XMATCH(EC$3,bHist!$1:$1,0))),"-",INDEX(bHist,ex!$D7,_xlfn.XMATCH(EC$3,bHist!$1:$1,0)))</f>
        <v>-</v>
      </c>
      <c r="ED7" s="46" t="str" cm="1">
        <f t="array" aca="1" ref="ED7" ca="1">IF(ISBLANK(INDEX(bHist,ex!$D7,_xlfn.XMATCH(ED$3,bHist!$1:$1,0))),"-",INDEX(bHist,ex!$D7,_xlfn.XMATCH(ED$3,bHist!$1:$1,0)))</f>
        <v>-</v>
      </c>
      <c r="EE7" s="46" t="str" cm="1">
        <f t="array" aca="1" ref="EE7" ca="1">IF(ISBLANK(INDEX(bHist,ex!$D7,_xlfn.XMATCH(EE$3,bHist!$1:$1,0))),"-",INDEX(bHist,ex!$D7,_xlfn.XMATCH(EE$3,bHist!$1:$1,0)))</f>
        <v>-</v>
      </c>
      <c r="EF7" s="46" t="str" cm="1">
        <f t="array" aca="1" ref="EF7" ca="1">IF(ISBLANK(INDEX(bHist,ex!$D7,_xlfn.XMATCH(EF$3,bHist!$1:$1,0))),"-",INDEX(bHist,ex!$D7,_xlfn.XMATCH(EF$3,bHist!$1:$1,0)))</f>
        <v>-</v>
      </c>
      <c r="EG7" s="46" t="str" cm="1">
        <f t="array" aca="1" ref="EG7" ca="1">IF(ISBLANK(INDEX(bHist,ex!$D7,_xlfn.XMATCH(EG$3,bHist!$1:$1,0))),"-",INDEX(bHist,ex!$D7,_xlfn.XMATCH(EG$3,bHist!$1:$1,0)))</f>
        <v>-</v>
      </c>
      <c r="EH7" s="46" t="str" cm="1">
        <f t="array" aca="1" ref="EH7" ca="1">IF(ISBLANK(INDEX(bHist,ex!$D7,_xlfn.XMATCH(EH$3,bHist!$1:$1,0))),"-",INDEX(bHist,ex!$D7,_xlfn.XMATCH(EH$3,bHist!$1:$1,0)))</f>
        <v>-</v>
      </c>
      <c r="EI7" s="46" t="str" cm="1">
        <f t="array" aca="1" ref="EI7" ca="1">IF(ISBLANK(INDEX(bHist,ex!$D7,_xlfn.XMATCH(EI$3,bHist!$1:$1,0))),"-",INDEX(bHist,ex!$D7,_xlfn.XMATCH(EI$3,bHist!$1:$1,0)))</f>
        <v>-</v>
      </c>
      <c r="EJ7" s="46" t="str" cm="1">
        <f t="array" aca="1" ref="EJ7" ca="1">IF(ISBLANK(INDEX(bHist,ex!$D7,_xlfn.XMATCH(EJ$3,bHist!$1:$1,0))),"-",INDEX(bHist,ex!$D7,_xlfn.XMATCH(EJ$3,bHist!$1:$1,0)))</f>
        <v>-</v>
      </c>
      <c r="EK7" s="46" t="str" cm="1">
        <f t="array" aca="1" ref="EK7" ca="1">IF(ISBLANK(INDEX(bHist,ex!$D7,_xlfn.XMATCH(EK$3,bHist!$1:$1,0))),"-",INDEX(bHist,ex!$D7,_xlfn.XMATCH(EK$3,bHist!$1:$1,0)))</f>
        <v>-</v>
      </c>
      <c r="EL7" s="46" t="str" cm="1">
        <f t="array" aca="1" ref="EL7" ca="1">IF(ISBLANK(INDEX(bHist,ex!$D7,_xlfn.XMATCH(EL$3,bHist!$1:$1,0))),"-",INDEX(bHist,ex!$D7,_xlfn.XMATCH(EL$3,bHist!$1:$1,0)))</f>
        <v>-</v>
      </c>
      <c r="EM7" s="46" t="str" cm="1">
        <f t="array" aca="1" ref="EM7" ca="1">IF(ISBLANK(INDEX(bHist,ex!$D7,_xlfn.XMATCH(EM$3,bHist!$1:$1,0))),"-",INDEX(bHist,ex!$D7,_xlfn.XMATCH(EM$3,bHist!$1:$1,0)))</f>
        <v>-</v>
      </c>
      <c r="EN7" s="46" t="str" cm="1">
        <f t="array" aca="1" ref="EN7" ca="1">IF(ISBLANK(INDEX(bHist,ex!$D7,_xlfn.XMATCH(EN$3,bHist!$1:$1,0))),"-",INDEX(bHist,ex!$D7,_xlfn.XMATCH(EN$3,bHist!$1:$1,0)))</f>
        <v>-</v>
      </c>
      <c r="EO7" s="46" t="str" cm="1">
        <f t="array" aca="1" ref="EO7" ca="1">IF(ISBLANK(INDEX(bHist,ex!$D7,_xlfn.XMATCH(EO$3,bHist!$1:$1,0))),"-",INDEX(bHist,ex!$D7,_xlfn.XMATCH(EO$3,bHist!$1:$1,0)))</f>
        <v>-</v>
      </c>
      <c r="EP7" s="46" t="str" cm="1">
        <f t="array" aca="1" ref="EP7" ca="1">IF(ISBLANK(INDEX(bHist,ex!$D7,_xlfn.XMATCH(EP$3,bHist!$1:$1,0))),"-",INDEX(bHist,ex!$D7,_xlfn.XMATCH(EP$3,bHist!$1:$1,0)))</f>
        <v>-</v>
      </c>
      <c r="EQ7" s="46" t="str" cm="1">
        <f t="array" aca="1" ref="EQ7" ca="1">IF(ISBLANK(INDEX(bHist,ex!$D7,_xlfn.XMATCH(EQ$3,bHist!$1:$1,0))),"-",INDEX(bHist,ex!$D7,_xlfn.XMATCH(EQ$3,bHist!$1:$1,0)))</f>
        <v>-</v>
      </c>
      <c r="ER7" s="46" t="str" cm="1">
        <f t="array" aca="1" ref="ER7" ca="1">IF(ISBLANK(INDEX(bHist,ex!$D7,_xlfn.XMATCH(ER$3,bHist!$1:$1,0))),"-",INDEX(bHist,ex!$D7,_xlfn.XMATCH(ER$3,bHist!$1:$1,0)))</f>
        <v>-</v>
      </c>
      <c r="ES7" s="46" t="str" cm="1">
        <f t="array" aca="1" ref="ES7" ca="1">IF(ISBLANK(INDEX(bHist,ex!$D7,_xlfn.XMATCH(ES$3,bHist!$1:$1,0))),"-",INDEX(bHist,ex!$D7,_xlfn.XMATCH(ES$3,bHist!$1:$1,0)))</f>
        <v>-</v>
      </c>
      <c r="ET7" s="46" t="str" cm="1">
        <f t="array" aca="1" ref="ET7" ca="1">IF(ISBLANK(INDEX(bHist,ex!$D7,_xlfn.XMATCH(ET$3,bHist!$1:$1,0))),"-",INDEX(bHist,ex!$D7,_xlfn.XMATCH(ET$3,bHist!$1:$1,0)))</f>
        <v>-</v>
      </c>
      <c r="EU7" s="46" t="str" cm="1">
        <f t="array" aca="1" ref="EU7" ca="1">IF(ISBLANK(INDEX(bHist,ex!$D7,_xlfn.XMATCH(EU$3,bHist!$1:$1,0))),"-",INDEX(bHist,ex!$D7,_xlfn.XMATCH(EU$3,bHist!$1:$1,0)))</f>
        <v>-</v>
      </c>
      <c r="EV7" s="46" t="str" cm="1">
        <f t="array" aca="1" ref="EV7" ca="1">IF(ISBLANK(INDEX(bHist,ex!$D7,_xlfn.XMATCH(EV$3,bHist!$1:$1,0))),"-",INDEX(bHist,ex!$D7,_xlfn.XMATCH(EV$3,bHist!$1:$1,0)))</f>
        <v>-</v>
      </c>
      <c r="EW7" s="46" t="str" cm="1">
        <f t="array" aca="1" ref="EW7" ca="1">IF(ISBLANK(INDEX(bHist,ex!$D7,_xlfn.XMATCH(EW$3,bHist!$1:$1,0))),"-",INDEX(bHist,ex!$D7,_xlfn.XMATCH(EW$3,bHist!$1:$1,0)))</f>
        <v>-</v>
      </c>
      <c r="EX7" s="46" t="str" cm="1">
        <f t="array" aca="1" ref="EX7" ca="1">IF(ISBLANK(INDEX(bHist,ex!$D7,_xlfn.XMATCH(EX$3,bHist!$1:$1,0))),"-",INDEX(bHist,ex!$D7,_xlfn.XMATCH(EX$3,bHist!$1:$1,0)))</f>
        <v>-</v>
      </c>
      <c r="EY7" s="46" t="str" cm="1">
        <f t="array" aca="1" ref="EY7" ca="1">IF(ISBLANK(INDEX(bHist,ex!$D7,_xlfn.XMATCH(EY$3,bHist!$1:$1,0))),"-",INDEX(bHist,ex!$D7,_xlfn.XMATCH(EY$3,bHist!$1:$1,0)))</f>
        <v>-</v>
      </c>
      <c r="EZ7" s="46" t="str" cm="1">
        <f t="array" aca="1" ref="EZ7" ca="1">IF(ISBLANK(INDEX(bHist,ex!$D7,_xlfn.XMATCH(EZ$3,bHist!$1:$1,0))),"-",INDEX(bHist,ex!$D7,_xlfn.XMATCH(EZ$3,bHist!$1:$1,0)))</f>
        <v>-</v>
      </c>
      <c r="FA7" s="46" t="str" cm="1">
        <f t="array" aca="1" ref="FA7" ca="1">IF(ISBLANK(INDEX(bHist,ex!$D7,_xlfn.XMATCH(FA$3,bHist!$1:$1,0))),"-",INDEX(bHist,ex!$D7,_xlfn.XMATCH(FA$3,bHist!$1:$1,0)))</f>
        <v>-</v>
      </c>
      <c r="FB7" s="46" t="str" cm="1">
        <f t="array" aca="1" ref="FB7" ca="1">IF(ISBLANK(INDEX(bHist,ex!$D7,_xlfn.XMATCH(FB$3,bHist!$1:$1,0))),"-",INDEX(bHist,ex!$D7,_xlfn.XMATCH(FB$3,bHist!$1:$1,0)))</f>
        <v>-</v>
      </c>
      <c r="FC7" s="46" t="str" cm="1">
        <f t="array" aca="1" ref="FC7" ca="1">IF(ISBLANK(INDEX(bHist,ex!$D7,_xlfn.XMATCH(FC$3,bHist!$1:$1,0))),"-",INDEX(bHist,ex!$D7,_xlfn.XMATCH(FC$3,bHist!$1:$1,0)))</f>
        <v>-</v>
      </c>
      <c r="FD7" s="46" t="str" cm="1">
        <f t="array" aca="1" ref="FD7" ca="1">IF(ISBLANK(INDEX(bHist,ex!$D7,_xlfn.XMATCH(FD$3,bHist!$1:$1,0))),"-",INDEX(bHist,ex!$D7,_xlfn.XMATCH(FD$3,bHist!$1:$1,0)))</f>
        <v>-</v>
      </c>
      <c r="FE7" s="46" t="str" cm="1">
        <f t="array" aca="1" ref="FE7" ca="1">IF(ISBLANK(INDEX(bHist,ex!$D7,_xlfn.XMATCH(FE$3,bHist!$1:$1,0))),"-",INDEX(bHist,ex!$D7,_xlfn.XMATCH(FE$3,bHist!$1:$1,0)))</f>
        <v>-</v>
      </c>
      <c r="FF7" s="46" t="str" cm="1">
        <f t="array" aca="1" ref="FF7" ca="1">IF(ISBLANK(INDEX(bHist,ex!$D7,_xlfn.XMATCH(FF$3,bHist!$1:$1,0))),"-",INDEX(bHist,ex!$D7,_xlfn.XMATCH(FF$3,bHist!$1:$1,0)))</f>
        <v>-</v>
      </c>
      <c r="FG7" s="46" t="str" cm="1">
        <f t="array" aca="1" ref="FG7" ca="1">IF(ISBLANK(INDEX(bHist,ex!$D7,_xlfn.XMATCH(FG$3,bHist!$1:$1,0))),"-",INDEX(bHist,ex!$D7,_xlfn.XMATCH(FG$3,bHist!$1:$1,0)))</f>
        <v>-</v>
      </c>
      <c r="FH7" s="46" t="str" cm="1">
        <f t="array" aca="1" ref="FH7" ca="1">IF(ISBLANK(INDEX(bHist,ex!$D7,_xlfn.XMATCH(FH$3,bHist!$1:$1,0))),"-",INDEX(bHist,ex!$D7,_xlfn.XMATCH(FH$3,bHist!$1:$1,0)))</f>
        <v>-</v>
      </c>
      <c r="FI7" s="46" t="str" cm="1">
        <f t="array" aca="1" ref="FI7" ca="1">IF(ISBLANK(INDEX(bHist,ex!$D7,_xlfn.XMATCH(FI$3,bHist!$1:$1,0))),"-",INDEX(bHist,ex!$D7,_xlfn.XMATCH(FI$3,bHist!$1:$1,0)))</f>
        <v>-</v>
      </c>
      <c r="FJ7" s="46" t="str" cm="1">
        <f t="array" aca="1" ref="FJ7" ca="1">IF(ISBLANK(INDEX(bHist,ex!$D7,_xlfn.XMATCH(FJ$3,bHist!$1:$1,0))),"-",INDEX(bHist,ex!$D7,_xlfn.XMATCH(FJ$3,bHist!$1:$1,0)))</f>
        <v>-</v>
      </c>
      <c r="FK7" s="46" t="str" cm="1">
        <f t="array" aca="1" ref="FK7" ca="1">IF(ISBLANK(INDEX(bHist,ex!$D7,_xlfn.XMATCH(FK$3,bHist!$1:$1,0))),"-",INDEX(bHist,ex!$D7,_xlfn.XMATCH(FK$3,bHist!$1:$1,0)))</f>
        <v>-</v>
      </c>
      <c r="FL7" s="46" t="str" cm="1">
        <f t="array" aca="1" ref="FL7" ca="1">IF(ISBLANK(INDEX(bHist,ex!$D7,_xlfn.XMATCH(FL$3,bHist!$1:$1,0))),"-",INDEX(bHist,ex!$D7,_xlfn.XMATCH(FL$3,bHist!$1:$1,0)))</f>
        <v>-</v>
      </c>
      <c r="FM7" s="46" t="str" cm="1">
        <f t="array" aca="1" ref="FM7" ca="1">IF(ISBLANK(INDEX(bHist,ex!$D7,_xlfn.XMATCH(FM$3,bHist!$1:$1,0))),"-",INDEX(bHist,ex!$D7,_xlfn.XMATCH(FM$3,bHist!$1:$1,0)))</f>
        <v>-</v>
      </c>
      <c r="FN7" s="46" t="str" cm="1">
        <f t="array" aca="1" ref="FN7" ca="1">IF(ISBLANK(INDEX(bHist,ex!$D7,_xlfn.XMATCH(FN$3,bHist!$1:$1,0))),"-",INDEX(bHist,ex!$D7,_xlfn.XMATCH(FN$3,bHist!$1:$1,0)))</f>
        <v>-</v>
      </c>
      <c r="FO7" s="46" t="str" cm="1">
        <f t="array" aca="1" ref="FO7" ca="1">IF(ISBLANK(INDEX(bHist,ex!$D7,_xlfn.XMATCH(FO$3,bHist!$1:$1,0))),"-",INDEX(bHist,ex!$D7,_xlfn.XMATCH(FO$3,bHist!$1:$1,0)))</f>
        <v>-</v>
      </c>
      <c r="FP7" s="46" t="str" cm="1">
        <f t="array" aca="1" ref="FP7" ca="1">IF(ISBLANK(INDEX(bHist,ex!$D7,_xlfn.XMATCH(FP$3,bHist!$1:$1,0))),"-",INDEX(bHist,ex!$D7,_xlfn.XMATCH(FP$3,bHist!$1:$1,0)))</f>
        <v>-</v>
      </c>
      <c r="FQ7" s="46" t="str" cm="1">
        <f t="array" aca="1" ref="FQ7" ca="1">IF(ISBLANK(INDEX(bHist,ex!$D7,_xlfn.XMATCH(FQ$3,bHist!$1:$1,0))),"-",INDEX(bHist,ex!$D7,_xlfn.XMATCH(FQ$3,bHist!$1:$1,0)))</f>
        <v>-</v>
      </c>
      <c r="FR7" s="46" t="str" cm="1">
        <f t="array" aca="1" ref="FR7" ca="1">IF(ISBLANK(INDEX(bHist,ex!$D7,_xlfn.XMATCH(FR$3,bHist!$1:$1,0))),"-",INDEX(bHist,ex!$D7,_xlfn.XMATCH(FR$3,bHist!$1:$1,0)))</f>
        <v>-</v>
      </c>
      <c r="FS7" s="46" t="str" cm="1">
        <f t="array" aca="1" ref="FS7" ca="1">IF(ISBLANK(INDEX(bHist,ex!$D7,_xlfn.XMATCH(FS$3,bHist!$1:$1,0))),"-",INDEX(bHist,ex!$D7,_xlfn.XMATCH(FS$3,bHist!$1:$1,0)))</f>
        <v>-</v>
      </c>
      <c r="FT7" s="46" t="str" cm="1">
        <f t="array" aca="1" ref="FT7" ca="1">IF(ISBLANK(INDEX(bHist,ex!$D7,_xlfn.XMATCH(FT$3,bHist!$1:$1,0))),"-",INDEX(bHist,ex!$D7,_xlfn.XMATCH(FT$3,bHist!$1:$1,0)))</f>
        <v>-</v>
      </c>
      <c r="FU7" s="46" t="str" cm="1">
        <f t="array" aca="1" ref="FU7" ca="1">IF(ISBLANK(INDEX(bHist,ex!$D7,_xlfn.XMATCH(FU$3,bHist!$1:$1,0))),"-",INDEX(bHist,ex!$D7,_xlfn.XMATCH(FU$3,bHist!$1:$1,0)))</f>
        <v>-</v>
      </c>
      <c r="FV7" s="46" t="str" cm="1">
        <f t="array" aca="1" ref="FV7" ca="1">IF(ISBLANK(INDEX(bHist,ex!$D7,_xlfn.XMATCH(FV$3,bHist!$1:$1,0))),"-",INDEX(bHist,ex!$D7,_xlfn.XMATCH(FV$3,bHist!$1:$1,0)))</f>
        <v>-</v>
      </c>
      <c r="FW7" s="46" t="str" cm="1">
        <f t="array" aca="1" ref="FW7" ca="1">IF(ISBLANK(INDEX(bHist,ex!$D7,_xlfn.XMATCH(FW$3,bHist!$1:$1,0))),"-",INDEX(bHist,ex!$D7,_xlfn.XMATCH(FW$3,bHist!$1:$1,0)))</f>
        <v>-</v>
      </c>
      <c r="FX7" s="46" t="str" cm="1">
        <f t="array" aca="1" ref="FX7" ca="1">IF(ISBLANK(INDEX(bHist,ex!$D7,_xlfn.XMATCH(FX$3,bHist!$1:$1,0))),"-",INDEX(bHist,ex!$D7,_xlfn.XMATCH(FX$3,bHist!$1:$1,0)))</f>
        <v>-</v>
      </c>
      <c r="FY7" s="46" t="str" cm="1">
        <f t="array" aca="1" ref="FY7" ca="1">IF(ISBLANK(INDEX(bHist,ex!$D7,_xlfn.XMATCH(FY$3,bHist!$1:$1,0))),"-",INDEX(bHist,ex!$D7,_xlfn.XMATCH(FY$3,bHist!$1:$1,0)))</f>
        <v>-</v>
      </c>
      <c r="FZ7" s="46" t="str" cm="1">
        <f t="array" aca="1" ref="FZ7" ca="1">IF(ISBLANK(INDEX(bHist,ex!$D7,_xlfn.XMATCH(FZ$3,bHist!$1:$1,0))),"-",INDEX(bHist,ex!$D7,_xlfn.XMATCH(FZ$3,bHist!$1:$1,0)))</f>
        <v>-</v>
      </c>
      <c r="GA7" s="46" t="str" cm="1">
        <f t="array" aca="1" ref="GA7" ca="1">IF(ISBLANK(INDEX(bHist,ex!$D7,_xlfn.XMATCH(GA$3,bHist!$1:$1,0))),"-",INDEX(bHist,ex!$D7,_xlfn.XMATCH(GA$3,bHist!$1:$1,0)))</f>
        <v>-</v>
      </c>
      <c r="GB7" s="46" t="str" cm="1">
        <f t="array" aca="1" ref="GB7" ca="1">IF(ISBLANK(INDEX(bHist,ex!$D7,_xlfn.XMATCH(GB$3,bHist!$1:$1,0))),"-",INDEX(bHist,ex!$D7,_xlfn.XMATCH(GB$3,bHist!$1:$1,0)))</f>
        <v>-</v>
      </c>
      <c r="GC7" s="46" t="str" cm="1">
        <f t="array" aca="1" ref="GC7" ca="1">IF(ISBLANK(INDEX(bHist,ex!$D7,_xlfn.XMATCH(GC$3,bHist!$1:$1,0))),"-",INDEX(bHist,ex!$D7,_xlfn.XMATCH(GC$3,bHist!$1:$1,0)))</f>
        <v>-</v>
      </c>
      <c r="GD7" s="46" t="str" cm="1">
        <f t="array" aca="1" ref="GD7" ca="1">IF(ISBLANK(INDEX(bHist,ex!$D7,_xlfn.XMATCH(GD$3,bHist!$1:$1,0))),"-",INDEX(bHist,ex!$D7,_xlfn.XMATCH(GD$3,bHist!$1:$1,0)))</f>
        <v>-</v>
      </c>
      <c r="GE7" s="46" t="str" cm="1">
        <f t="array" aca="1" ref="GE7" ca="1">IF(ISBLANK(INDEX(bHist,ex!$D7,_xlfn.XMATCH(GE$3,bHist!$1:$1,0))),"-",INDEX(bHist,ex!$D7,_xlfn.XMATCH(GE$3,bHist!$1:$1,0)))</f>
        <v>-</v>
      </c>
      <c r="GF7" s="46" t="str" cm="1">
        <f t="array" aca="1" ref="GF7" ca="1">IF(ISBLANK(INDEX(bHist,ex!$D7,_xlfn.XMATCH(GF$3,bHist!$1:$1,0))),"-",INDEX(bHist,ex!$D7,_xlfn.XMATCH(GF$3,bHist!$1:$1,0)))</f>
        <v>-</v>
      </c>
      <c r="GG7" s="46" t="str" cm="1">
        <f t="array" aca="1" ref="GG7" ca="1">IF(ISBLANK(INDEX(bHist,ex!$D7,_xlfn.XMATCH(GG$3,bHist!$1:$1,0))),"-",INDEX(bHist,ex!$D7,_xlfn.XMATCH(GG$3,bHist!$1:$1,0)))</f>
        <v>-</v>
      </c>
      <c r="GH7" s="46" t="str" cm="1">
        <f t="array" aca="1" ref="GH7" ca="1">IF(ISBLANK(INDEX(bHist,ex!$D7,_xlfn.XMATCH(GH$3,bHist!$1:$1,0))),"-",INDEX(bHist,ex!$D7,_xlfn.XMATCH(GH$3,bHist!$1:$1,0)))</f>
        <v>-</v>
      </c>
      <c r="GI7" s="46" t="str" cm="1">
        <f t="array" aca="1" ref="GI7" ca="1">IF(ISBLANK(INDEX(bHist,ex!$D7,_xlfn.XMATCH(GI$3,bHist!$1:$1,0))),"-",INDEX(bHist,ex!$D7,_xlfn.XMATCH(GI$3,bHist!$1:$1,0)))</f>
        <v>-</v>
      </c>
      <c r="GJ7" s="46" t="str" cm="1">
        <f t="array" aca="1" ref="GJ7" ca="1">IF(ISBLANK(INDEX(bHist,ex!$D7,_xlfn.XMATCH(GJ$3,bHist!$1:$1,0))),"-",INDEX(bHist,ex!$D7,_xlfn.XMATCH(GJ$3,bHist!$1:$1,0)))</f>
        <v>-</v>
      </c>
      <c r="GK7" s="46" t="str" cm="1">
        <f t="array" aca="1" ref="GK7" ca="1">IF(ISBLANK(INDEX(bHist,ex!$D7,_xlfn.XMATCH(GK$3,bHist!$1:$1,0))),"-",INDEX(bHist,ex!$D7,_xlfn.XMATCH(GK$3,bHist!$1:$1,0)))</f>
        <v>-</v>
      </c>
      <c r="GL7" s="46" t="str" cm="1">
        <f t="array" aca="1" ref="GL7" ca="1">IF(ISBLANK(INDEX(bHist,ex!$D7,_xlfn.XMATCH(GL$3,bHist!$1:$1,0))),"-",INDEX(bHist,ex!$D7,_xlfn.XMATCH(GL$3,bHist!$1:$1,0)))</f>
        <v>-</v>
      </c>
      <c r="GM7" s="46" t="str" cm="1">
        <f t="array" aca="1" ref="GM7" ca="1">IF(ISBLANK(INDEX(bHist,ex!$D7,_xlfn.XMATCH(GM$3,bHist!$1:$1,0))),"-",INDEX(bHist,ex!$D7,_xlfn.XMATCH(GM$3,bHist!$1:$1,0)))</f>
        <v>-</v>
      </c>
      <c r="GN7" s="46" t="str" cm="1">
        <f t="array" aca="1" ref="GN7" ca="1">IF(ISBLANK(INDEX(bHist,ex!$D7,_xlfn.XMATCH(GN$3,bHist!$1:$1,0))),"-",INDEX(bHist,ex!$D7,_xlfn.XMATCH(GN$3,bHist!$1:$1,0)))</f>
        <v>-</v>
      </c>
      <c r="GO7" s="46" t="str" cm="1">
        <f t="array" aca="1" ref="GO7" ca="1">IF(ISBLANK(INDEX(bHist,ex!$D7,_xlfn.XMATCH(GO$3,bHist!$1:$1,0))),"-",INDEX(bHist,ex!$D7,_xlfn.XMATCH(GO$3,bHist!$1:$1,0)))</f>
        <v>-</v>
      </c>
      <c r="GP7" s="46" t="str" cm="1">
        <f t="array" aca="1" ref="GP7" ca="1">IF(ISBLANK(INDEX(bHist,ex!$D7,_xlfn.XMATCH(GP$3,bHist!$1:$1,0))),"-",INDEX(bHist,ex!$D7,_xlfn.XMATCH(GP$3,bHist!$1:$1,0)))</f>
        <v>-</v>
      </c>
      <c r="GQ7" s="46" t="str" cm="1">
        <f t="array" aca="1" ref="GQ7" ca="1">IF(ISBLANK(INDEX(bHist,ex!$D7,_xlfn.XMATCH(GQ$3,bHist!$1:$1,0))),"-",INDEX(bHist,ex!$D7,_xlfn.XMATCH(GQ$3,bHist!$1:$1,0)))</f>
        <v>-</v>
      </c>
      <c r="GR7" s="46" t="str" cm="1">
        <f t="array" aca="1" ref="GR7" ca="1">IF(ISBLANK(INDEX(bHist,ex!$D7,_xlfn.XMATCH(GR$3,bHist!$1:$1,0))),"-",INDEX(bHist,ex!$D7,_xlfn.XMATCH(GR$3,bHist!$1:$1,0)))</f>
        <v>-</v>
      </c>
      <c r="GS7" s="46" t="str" cm="1">
        <f t="array" aca="1" ref="GS7" ca="1">IF(ISBLANK(INDEX(bHist,ex!$D7,_xlfn.XMATCH(GS$3,bHist!$1:$1,0))),"-",INDEX(bHist,ex!$D7,_xlfn.XMATCH(GS$3,bHist!$1:$1,0)))</f>
        <v>-</v>
      </c>
      <c r="GT7" s="46" t="str" cm="1">
        <f t="array" aca="1" ref="GT7" ca="1">IF(ISBLANK(INDEX(bHist,ex!$D7,_xlfn.XMATCH(GT$3,bHist!$1:$1,0))),"-",INDEX(bHist,ex!$D7,_xlfn.XMATCH(GT$3,bHist!$1:$1,0)))</f>
        <v>-</v>
      </c>
      <c r="GU7" s="46" t="str" cm="1">
        <f t="array" aca="1" ref="GU7" ca="1">IF(ISBLANK(INDEX(bHist,ex!$D7,_xlfn.XMATCH(GU$3,bHist!$1:$1,0))),"-",INDEX(bHist,ex!$D7,_xlfn.XMATCH(GU$3,bHist!$1:$1,0)))</f>
        <v>-</v>
      </c>
      <c r="GV7" s="46" t="str" cm="1">
        <f t="array" aca="1" ref="GV7" ca="1">IF(ISBLANK(INDEX(bHist,ex!$D7,_xlfn.XMATCH(GV$3,bHist!$1:$1,0))),"-",INDEX(bHist,ex!$D7,_xlfn.XMATCH(GV$3,bHist!$1:$1,0)))</f>
        <v>-</v>
      </c>
      <c r="GW7" s="46" t="str" cm="1">
        <f t="array" aca="1" ref="GW7" ca="1">IF(ISBLANK(INDEX(bHist,ex!$D7,_xlfn.XMATCH(GW$3,bHist!$1:$1,0))),"-",INDEX(bHist,ex!$D7,_xlfn.XMATCH(GW$3,bHist!$1:$1,0)))</f>
        <v>-</v>
      </c>
      <c r="GX7" s="46" t="str" cm="1">
        <f t="array" aca="1" ref="GX7" ca="1">IF(ISBLANK(INDEX(bHist,ex!$D7,_xlfn.XMATCH(GX$3,bHist!$1:$1,0))),"-",INDEX(bHist,ex!$D7,_xlfn.XMATCH(GX$3,bHist!$1:$1,0)))</f>
        <v>-</v>
      </c>
      <c r="GY7" s="46" t="str" cm="1">
        <f t="array" aca="1" ref="GY7" ca="1">IF(ISBLANK(INDEX(bHist,ex!$D7,_xlfn.XMATCH(GY$3,bHist!$1:$1,0))),"-",INDEX(bHist,ex!$D7,_xlfn.XMATCH(GY$3,bHist!$1:$1,0)))</f>
        <v>-</v>
      </c>
      <c r="GZ7" s="46" t="str" cm="1">
        <f t="array" aca="1" ref="GZ7" ca="1">IF(ISBLANK(INDEX(bHist,ex!$D7,_xlfn.XMATCH(GZ$3,bHist!$1:$1,0))),"-",INDEX(bHist,ex!$D7,_xlfn.XMATCH(GZ$3,bHist!$1:$1,0)))</f>
        <v>-</v>
      </c>
      <c r="HA7" s="46" t="str" cm="1">
        <f t="array" aca="1" ref="HA7" ca="1">IF(ISBLANK(INDEX(bHist,ex!$D7,_xlfn.XMATCH(HA$3,bHist!$1:$1,0))),"-",INDEX(bHist,ex!$D7,_xlfn.XMATCH(HA$3,bHist!$1:$1,0)))</f>
        <v>-</v>
      </c>
      <c r="HB7" s="46" t="str" cm="1">
        <f t="array" aca="1" ref="HB7" ca="1">IF(ISBLANK(INDEX(bHist,ex!$D7,_xlfn.XMATCH(HB$3,bHist!$1:$1,0))),"-",INDEX(bHist,ex!$D7,_xlfn.XMATCH(HB$3,bHist!$1:$1,0)))</f>
        <v>-</v>
      </c>
      <c r="HC7" s="46" t="str" cm="1">
        <f t="array" aca="1" ref="HC7" ca="1">IF(ISBLANK(INDEX(bHist,ex!$D7,_xlfn.XMATCH(HC$3,bHist!$1:$1,0))),"-",INDEX(bHist,ex!$D7,_xlfn.XMATCH(HC$3,bHist!$1:$1,0)))</f>
        <v>-</v>
      </c>
      <c r="HD7" s="46" t="str" cm="1">
        <f t="array" aca="1" ref="HD7" ca="1">IF(ISBLANK(INDEX(bHist,ex!$D7,_xlfn.XMATCH(HD$3,bHist!$1:$1,0))),"-",INDEX(bHist,ex!$D7,_xlfn.XMATCH(HD$3,bHist!$1:$1,0)))</f>
        <v>-</v>
      </c>
      <c r="HE7" s="46" t="str" cm="1">
        <f t="array" aca="1" ref="HE7" ca="1">IF(ISBLANK(INDEX(bHist,ex!$D7,_xlfn.XMATCH(HE$3,bHist!$1:$1,0))),"-",INDEX(bHist,ex!$D7,_xlfn.XMATCH(HE$3,bHist!$1:$1,0)))</f>
        <v>-</v>
      </c>
      <c r="HF7" s="46" t="str" cm="1">
        <f t="array" aca="1" ref="HF7" ca="1">IF(ISBLANK(INDEX(bHist,ex!$D7,_xlfn.XMATCH(HF$3,bHist!$1:$1,0))),"-",INDEX(bHist,ex!$D7,_xlfn.XMATCH(HF$3,bHist!$1:$1,0)))</f>
        <v>-</v>
      </c>
      <c r="HG7" s="46" t="str" cm="1">
        <f t="array" aca="1" ref="HG7" ca="1">IF(ISBLANK(INDEX(bHist,ex!$D7,_xlfn.XMATCH(HG$3,bHist!$1:$1,0))),"-",INDEX(bHist,ex!$D7,_xlfn.XMATCH(HG$3,bHist!$1:$1,0)))</f>
        <v>-</v>
      </c>
      <c r="HH7" s="46" t="str" cm="1">
        <f t="array" aca="1" ref="HH7" ca="1">IF(ISBLANK(INDEX(bHist,ex!$D7,_xlfn.XMATCH(HH$3,bHist!$1:$1,0))),"-",INDEX(bHist,ex!$D7,_xlfn.XMATCH(HH$3,bHist!$1:$1,0)))</f>
        <v>-</v>
      </c>
      <c r="HI7" s="46" t="str" cm="1">
        <f t="array" aca="1" ref="HI7" ca="1">IF(ISBLANK(INDEX(bHist,ex!$D7,_xlfn.XMATCH(HI$3,bHist!$1:$1,0))),"-",INDEX(bHist,ex!$D7,_xlfn.XMATCH(HI$3,bHist!$1:$1,0)))</f>
        <v>-</v>
      </c>
      <c r="HJ7" s="46" t="str" cm="1">
        <f t="array" aca="1" ref="HJ7" ca="1">IF(ISBLANK(INDEX(bHist,ex!$D7,_xlfn.XMATCH(HJ$3,bHist!$1:$1,0))),"-",INDEX(bHist,ex!$D7,_xlfn.XMATCH(HJ$3,bHist!$1:$1,0)))</f>
        <v>-</v>
      </c>
      <c r="HK7" s="46" t="str" cm="1">
        <f t="array" aca="1" ref="HK7" ca="1">IF(ISBLANK(INDEX(bHist,ex!$D7,_xlfn.XMATCH(HK$3,bHist!$1:$1,0))),"-",INDEX(bHist,ex!$D7,_xlfn.XMATCH(HK$3,bHist!$1:$1,0)))</f>
        <v>-</v>
      </c>
      <c r="HL7" s="46" t="str" cm="1">
        <f t="array" aca="1" ref="HL7" ca="1">IF(ISBLANK(INDEX(bHist,ex!$D7,_xlfn.XMATCH(HL$3,bHist!$1:$1,0))),"-",INDEX(bHist,ex!$D7,_xlfn.XMATCH(HL$3,bHist!$1:$1,0)))</f>
        <v>-</v>
      </c>
      <c r="HM7" s="46" t="str" cm="1">
        <f t="array" aca="1" ref="HM7" ca="1">IF(ISBLANK(INDEX(bHist,ex!$D7,_xlfn.XMATCH(HM$3,bHist!$1:$1,0))),"-",INDEX(bHist,ex!$D7,_xlfn.XMATCH(HM$3,bHist!$1:$1,0)))</f>
        <v>-</v>
      </c>
      <c r="HN7" s="46" t="str" cm="1">
        <f t="array" aca="1" ref="HN7" ca="1">IF(ISBLANK(INDEX(bHist,ex!$D7,_xlfn.XMATCH(HN$3,bHist!$1:$1,0))),"-",INDEX(bHist,ex!$D7,_xlfn.XMATCH(HN$3,bHist!$1:$1,0)))</f>
        <v>-</v>
      </c>
      <c r="HO7" s="46" t="str" cm="1">
        <f t="array" aca="1" ref="HO7" ca="1">IF(ISBLANK(INDEX(bHist,ex!$D7,_xlfn.XMATCH(HO$3,bHist!$1:$1,0))),"-",INDEX(bHist,ex!$D7,_xlfn.XMATCH(HO$3,bHist!$1:$1,0)))</f>
        <v>-</v>
      </c>
      <c r="HP7" s="46" t="str" cm="1">
        <f t="array" aca="1" ref="HP7" ca="1">IF(ISBLANK(INDEX(bHist,ex!$D7,_xlfn.XMATCH(HP$3,bHist!$1:$1,0))),"-",INDEX(bHist,ex!$D7,_xlfn.XMATCH(HP$3,bHist!$1:$1,0)))</f>
        <v>-</v>
      </c>
      <c r="HQ7" s="46" t="str" cm="1">
        <f t="array" aca="1" ref="HQ7" ca="1">IF(ISBLANK(INDEX(bHist,ex!$D7,_xlfn.XMATCH(HQ$3,bHist!$1:$1,0))),"-",INDEX(bHist,ex!$D7,_xlfn.XMATCH(HQ$3,bHist!$1:$1,0)))</f>
        <v>-</v>
      </c>
      <c r="HR7" s="46" t="str" cm="1">
        <f t="array" aca="1" ref="HR7" ca="1">IF(ISBLANK(INDEX(bHist,ex!$D7,_xlfn.XMATCH(HR$3,bHist!$1:$1,0))),"-",INDEX(bHist,ex!$D7,_xlfn.XMATCH(HR$3,bHist!$1:$1,0)))</f>
        <v>-</v>
      </c>
      <c r="HS7" s="46" t="str" cm="1">
        <f t="array" aca="1" ref="HS7" ca="1">IF(ISBLANK(INDEX(bHist,ex!$D7,_xlfn.XMATCH(HS$3,bHist!$1:$1,0))),"-",INDEX(bHist,ex!$D7,_xlfn.XMATCH(HS$3,bHist!$1:$1,0)))</f>
        <v>-</v>
      </c>
      <c r="HT7" s="46" t="str" cm="1">
        <f t="array" aca="1" ref="HT7" ca="1">IF(ISBLANK(INDEX(bHist,ex!$D7,_xlfn.XMATCH(HT$3,bHist!$1:$1,0))),"-",INDEX(bHist,ex!$D7,_xlfn.XMATCH(HT$3,bHist!$1:$1,0)))</f>
        <v>-</v>
      </c>
      <c r="HU7" s="46" t="str" cm="1">
        <f t="array" aca="1" ref="HU7" ca="1">IF(ISBLANK(INDEX(bHist,ex!$D7,_xlfn.XMATCH(HU$3,bHist!$1:$1,0))),"-",INDEX(bHist,ex!$D7,_xlfn.XMATCH(HU$3,bHist!$1:$1,0)))</f>
        <v>-</v>
      </c>
      <c r="HV7" s="46" t="str" cm="1">
        <f t="array" aca="1" ref="HV7" ca="1">IF(ISBLANK(INDEX(bHist,ex!$D7,_xlfn.XMATCH(HV$3,bHist!$1:$1,0))),"-",INDEX(bHist,ex!$D7,_xlfn.XMATCH(HV$3,bHist!$1:$1,0)))</f>
        <v>-</v>
      </c>
      <c r="HW7" s="46" t="str" cm="1">
        <f t="array" aca="1" ref="HW7" ca="1">IF(ISBLANK(INDEX(bHist,ex!$D7,_xlfn.XMATCH(HW$3,bHist!$1:$1,0))),"-",INDEX(bHist,ex!$D7,_xlfn.XMATCH(HW$3,bHist!$1:$1,0)))</f>
        <v>-</v>
      </c>
      <c r="HX7" s="46" t="str" cm="1">
        <f t="array" aca="1" ref="HX7" ca="1">IF(ISBLANK(INDEX(bHist,ex!$D7,_xlfn.XMATCH(HX$3,bHist!$1:$1,0))),"-",INDEX(bHist,ex!$D7,_xlfn.XMATCH(HX$3,bHist!$1:$1,0)))</f>
        <v>-</v>
      </c>
      <c r="HY7" s="46" t="str" cm="1">
        <f t="array" aca="1" ref="HY7" ca="1">IF(ISBLANK(INDEX(bHist,ex!$D7,_xlfn.XMATCH(HY$3,bHist!$1:$1,0))),"-",INDEX(bHist,ex!$D7,_xlfn.XMATCH(HY$3,bHist!$1:$1,0)))</f>
        <v>-</v>
      </c>
      <c r="HZ7" s="46" t="str" cm="1">
        <f t="array" aca="1" ref="HZ7" ca="1">IF(ISBLANK(INDEX(bHist,ex!$D7,_xlfn.XMATCH(HZ$3,bHist!$1:$1,0))),"-",INDEX(bHist,ex!$D7,_xlfn.XMATCH(HZ$3,bHist!$1:$1,0)))</f>
        <v>-</v>
      </c>
      <c r="IA7" s="46" t="str" cm="1">
        <f t="array" aca="1" ref="IA7" ca="1">IF(ISBLANK(INDEX(bHist,ex!$D7,_xlfn.XMATCH(IA$3,bHist!$1:$1,0))),"-",INDEX(bHist,ex!$D7,_xlfn.XMATCH(IA$3,bHist!$1:$1,0)))</f>
        <v>-</v>
      </c>
      <c r="IB7" s="46" t="str" cm="1">
        <f t="array" aca="1" ref="IB7" ca="1">IF(ISBLANK(INDEX(bHist,ex!$D7,_xlfn.XMATCH(IB$3,bHist!$1:$1,0))),"-",INDEX(bHist,ex!$D7,_xlfn.XMATCH(IB$3,bHist!$1:$1,0)))</f>
        <v>-</v>
      </c>
      <c r="IC7" s="46" t="str" cm="1">
        <f t="array" aca="1" ref="IC7" ca="1">IF(ISBLANK(INDEX(bHist,ex!$D7,_xlfn.XMATCH(IC$3,bHist!$1:$1,0))),"-",INDEX(bHist,ex!$D7,_xlfn.XMATCH(IC$3,bHist!$1:$1,0)))</f>
        <v>-</v>
      </c>
      <c r="ID7" s="46" t="str" cm="1">
        <f t="array" aca="1" ref="ID7" ca="1">IF(ISBLANK(INDEX(bHist,ex!$D7,_xlfn.XMATCH(ID$3,bHist!$1:$1,0))),"-",INDEX(bHist,ex!$D7,_xlfn.XMATCH(ID$3,bHist!$1:$1,0)))</f>
        <v>-</v>
      </c>
      <c r="IE7" s="46" t="str" cm="1">
        <f t="array" aca="1" ref="IE7" ca="1">IF(ISBLANK(INDEX(bHist,ex!$D7,_xlfn.XMATCH(IE$3,bHist!$1:$1,0))),"-",INDEX(bHist,ex!$D7,_xlfn.XMATCH(IE$3,bHist!$1:$1,0)))</f>
        <v>-</v>
      </c>
      <c r="IF7" s="46" t="str" cm="1">
        <f t="array" aca="1" ref="IF7" ca="1">IF(ISBLANK(INDEX(bHist,ex!$D7,_xlfn.XMATCH(IF$3,bHist!$1:$1,0))),"-",INDEX(bHist,ex!$D7,_xlfn.XMATCH(IF$3,bHist!$1:$1,0)))</f>
        <v>-</v>
      </c>
      <c r="IG7" s="46" t="str" cm="1">
        <f t="array" aca="1" ref="IG7" ca="1">IF(ISBLANK(INDEX(bHist,ex!$D7,_xlfn.XMATCH(IG$3,bHist!$1:$1,0))),"-",INDEX(bHist,ex!$D7,_xlfn.XMATCH(IG$3,bHist!$1:$1,0)))</f>
        <v>-</v>
      </c>
      <c r="IH7" s="46" t="str" cm="1">
        <f t="array" aca="1" ref="IH7" ca="1">IF(ISBLANK(INDEX(bHist,ex!$D7,_xlfn.XMATCH(IH$3,bHist!$1:$1,0))),"-",INDEX(bHist,ex!$D7,_xlfn.XMATCH(IH$3,bHist!$1:$1,0)))</f>
        <v>-</v>
      </c>
      <c r="II7" s="46" t="str" cm="1">
        <f t="array" aca="1" ref="II7" ca="1">IF(ISBLANK(INDEX(bHist,ex!$D7,_xlfn.XMATCH(II$3,bHist!$1:$1,0))),"-",INDEX(bHist,ex!$D7,_xlfn.XMATCH(II$3,bHist!$1:$1,0)))</f>
        <v>-</v>
      </c>
      <c r="IJ7" s="46" t="str" cm="1">
        <f t="array" aca="1" ref="IJ7" ca="1">IF(ISBLANK(INDEX(bHist,ex!$D7,_xlfn.XMATCH(IJ$3,bHist!$1:$1,0))),"-",INDEX(bHist,ex!$D7,_xlfn.XMATCH(IJ$3,bHist!$1:$1,0)))</f>
        <v>-</v>
      </c>
      <c r="IK7" s="46" t="str" cm="1">
        <f t="array" aca="1" ref="IK7" ca="1">IF(ISBLANK(INDEX(bHist,ex!$D7,_xlfn.XMATCH(IK$3,bHist!$1:$1,0))),"-",INDEX(bHist,ex!$D7,_xlfn.XMATCH(IK$3,bHist!$1:$1,0)))</f>
        <v>-</v>
      </c>
      <c r="IL7" s="46" t="str" cm="1">
        <f t="array" aca="1" ref="IL7" ca="1">IF(ISBLANK(INDEX(bHist,ex!$D7,_xlfn.XMATCH(IL$3,bHist!$1:$1,0))),"-",INDEX(bHist,ex!$D7,_xlfn.XMATCH(IL$3,bHist!$1:$1,0)))</f>
        <v>-</v>
      </c>
      <c r="IM7" s="46" t="str" cm="1">
        <f t="array" aca="1" ref="IM7" ca="1">IF(ISBLANK(INDEX(bHist,ex!$D7,_xlfn.XMATCH(IM$3,bHist!$1:$1,0))),"-",INDEX(bHist,ex!$D7,_xlfn.XMATCH(IM$3,bHist!$1:$1,0)))</f>
        <v>-</v>
      </c>
      <c r="IN7" s="46" t="str" cm="1">
        <f t="array" aca="1" ref="IN7" ca="1">IF(ISBLANK(INDEX(bHist,ex!$D7,_xlfn.XMATCH(IN$3,bHist!$1:$1,0))),"-",INDEX(bHist,ex!$D7,_xlfn.XMATCH(IN$3,bHist!$1:$1,0)))</f>
        <v>-</v>
      </c>
      <c r="IO7" s="46" t="str" cm="1">
        <f t="array" aca="1" ref="IO7" ca="1">IF(ISBLANK(INDEX(bHist,ex!$D7,_xlfn.XMATCH(IO$3,bHist!$1:$1,0))),"-",INDEX(bHist,ex!$D7,_xlfn.XMATCH(IO$3,bHist!$1:$1,0)))</f>
        <v>-</v>
      </c>
      <c r="IP7" s="46" t="str" cm="1">
        <f t="array" aca="1" ref="IP7" ca="1">IF(ISBLANK(INDEX(bHist,ex!$D7,_xlfn.XMATCH(IP$3,bHist!$1:$1,0))),"-",INDEX(bHist,ex!$D7,_xlfn.XMATCH(IP$3,bHist!$1:$1,0)))</f>
        <v>-</v>
      </c>
      <c r="IQ7" s="46" t="str" cm="1">
        <f t="array" aca="1" ref="IQ7" ca="1">IF(ISBLANK(INDEX(bHist,ex!$D7,_xlfn.XMATCH(IQ$3,bHist!$1:$1,0))),"-",INDEX(bHist,ex!$D7,_xlfn.XMATCH(IQ$3,bHist!$1:$1,0)))</f>
        <v>-</v>
      </c>
      <c r="IR7" s="46" t="str" cm="1">
        <f t="array" aca="1" ref="IR7" ca="1">IF(ISBLANK(INDEX(bHist,ex!$D7,_xlfn.XMATCH(IR$3,bHist!$1:$1,0))),"-",INDEX(bHist,ex!$D7,_xlfn.XMATCH(IR$3,bHist!$1:$1,0)))</f>
        <v>-</v>
      </c>
      <c r="IS7" s="46" t="str" cm="1">
        <f t="array" aca="1" ref="IS7" ca="1">IF(ISBLANK(INDEX(bHist,ex!$D7,_xlfn.XMATCH(IS$3,bHist!$1:$1,0))),"-",INDEX(bHist,ex!$D7,_xlfn.XMATCH(IS$3,bHist!$1:$1,0)))</f>
        <v>-</v>
      </c>
      <c r="IT7" s="46" t="str" cm="1">
        <f t="array" aca="1" ref="IT7" ca="1">IF(ISBLANK(INDEX(bHist,ex!$D7,_xlfn.XMATCH(IT$3,bHist!$1:$1,0))),"-",INDEX(bHist,ex!$D7,_xlfn.XMATCH(IT$3,bHist!$1:$1,0)))</f>
        <v>-</v>
      </c>
      <c r="IU7" s="46" t="str" cm="1">
        <f t="array" aca="1" ref="IU7" ca="1">IF(ISBLANK(INDEX(bHist,ex!$D7,_xlfn.XMATCH(IU$3,bHist!$1:$1,0))),"-",INDEX(bHist,ex!$D7,_xlfn.XMATCH(IU$3,bHist!$1:$1,0)))</f>
        <v>-</v>
      </c>
      <c r="IV7" s="46" t="str" cm="1">
        <f t="array" aca="1" ref="IV7" ca="1">IF(ISBLANK(INDEX(bHist,ex!$D7,_xlfn.XMATCH(IV$3,bHist!$1:$1,0))),"-",INDEX(bHist,ex!$D7,_xlfn.XMATCH(IV$3,bHist!$1:$1,0)))</f>
        <v>-</v>
      </c>
      <c r="IW7" s="46" t="str" cm="1">
        <f t="array" aca="1" ref="IW7" ca="1">IF(ISBLANK(INDEX(bHist,ex!$D7,_xlfn.XMATCH(IW$3,bHist!$1:$1,0))),"-",INDEX(bHist,ex!$D7,_xlfn.XMATCH(IW$3,bHist!$1:$1,0)))</f>
        <v>-</v>
      </c>
      <c r="IX7" s="46" t="str" cm="1">
        <f t="array" aca="1" ref="IX7" ca="1">IF(ISBLANK(INDEX(bHist,ex!$D7,_xlfn.XMATCH(IX$3,bHist!$1:$1,0))),"-",INDEX(bHist,ex!$D7,_xlfn.XMATCH(IX$3,bHist!$1:$1,0)))</f>
        <v>-</v>
      </c>
      <c r="IY7" s="46" t="str" cm="1">
        <f t="array" aca="1" ref="IY7" ca="1">IF(ISBLANK(INDEX(bHist,ex!$D7,_xlfn.XMATCH(IY$3,bHist!$1:$1,0))),"-",INDEX(bHist,ex!$D7,_xlfn.XMATCH(IY$3,bHist!$1:$1,0)))</f>
        <v>-</v>
      </c>
      <c r="IZ7" s="46" t="str" cm="1">
        <f t="array" aca="1" ref="IZ7" ca="1">IF(ISBLANK(INDEX(bHist,ex!$D7,_xlfn.XMATCH(IZ$3,bHist!$1:$1,0))),"-",INDEX(bHist,ex!$D7,_xlfn.XMATCH(IZ$3,bHist!$1:$1,0)))</f>
        <v>-</v>
      </c>
      <c r="JA7" s="46" t="str" cm="1">
        <f t="array" aca="1" ref="JA7" ca="1">IF(ISBLANK(INDEX(bHist,ex!$D7,_xlfn.XMATCH(JA$3,bHist!$1:$1,0))),"-",INDEX(bHist,ex!$D7,_xlfn.XMATCH(JA$3,bHist!$1:$1,0)))</f>
        <v>-</v>
      </c>
      <c r="JB7" s="46" t="str" cm="1">
        <f t="array" aca="1" ref="JB7" ca="1">IF(ISBLANK(INDEX(bHist,ex!$D7,_xlfn.XMATCH(JB$3,bHist!$1:$1,0))),"-",INDEX(bHist,ex!$D7,_xlfn.XMATCH(JB$3,bHist!$1:$1,0)))</f>
        <v>-</v>
      </c>
      <c r="JC7" s="46" t="str" cm="1">
        <f t="array" aca="1" ref="JC7" ca="1">IF(ISBLANK(INDEX(bHist,ex!$D7,_xlfn.XMATCH(JC$3,bHist!$1:$1,0))),"-",INDEX(bHist,ex!$D7,_xlfn.XMATCH(JC$3,bHist!$1:$1,0)))</f>
        <v>-</v>
      </c>
      <c r="JD7" s="46" t="str" cm="1">
        <f t="array" aca="1" ref="JD7" ca="1">IF(ISBLANK(INDEX(bHist,ex!$D7,_xlfn.XMATCH(JD$3,bHist!$1:$1,0))),"-",INDEX(bHist,ex!$D7,_xlfn.XMATCH(JD$3,bHist!$1:$1,0)))</f>
        <v>-</v>
      </c>
      <c r="JE7" s="46" t="str" cm="1">
        <f t="array" aca="1" ref="JE7" ca="1">IF(ISBLANK(INDEX(bHist,ex!$D7,_xlfn.XMATCH(JE$3,bHist!$1:$1,0))),"-",INDEX(bHist,ex!$D7,_xlfn.XMATCH(JE$3,bHist!$1:$1,0)))</f>
        <v>-</v>
      </c>
      <c r="JF7" s="46" t="str" cm="1">
        <f t="array" aca="1" ref="JF7" ca="1">IF(ISBLANK(INDEX(bHist,ex!$D7,_xlfn.XMATCH(JF$3,bHist!$1:$1,0))),"-",INDEX(bHist,ex!$D7,_xlfn.XMATCH(JF$3,bHist!$1:$1,0)))</f>
        <v>-</v>
      </c>
      <c r="JG7" s="46" t="str" cm="1">
        <f t="array" aca="1" ref="JG7" ca="1">IF(ISBLANK(INDEX(bHist,ex!$D7,_xlfn.XMATCH(JG$3,bHist!$1:$1,0))),"-",INDEX(bHist,ex!$D7,_xlfn.XMATCH(JG$3,bHist!$1:$1,0)))</f>
        <v>-</v>
      </c>
      <c r="JH7" s="46" t="str" cm="1">
        <f t="array" aca="1" ref="JH7" ca="1">IF(ISBLANK(INDEX(bHist,ex!$D7,_xlfn.XMATCH(JH$3,bHist!$1:$1,0))),"-",INDEX(bHist,ex!$D7,_xlfn.XMATCH(JH$3,bHist!$1:$1,0)))</f>
        <v>-</v>
      </c>
      <c r="JI7" s="46" t="str" cm="1">
        <f t="array" aca="1" ref="JI7" ca="1">IF(ISBLANK(INDEX(bHist,ex!$D7,_xlfn.XMATCH(JI$3,bHist!$1:$1,0))),"-",INDEX(bHist,ex!$D7,_xlfn.XMATCH(JI$3,bHist!$1:$1,0)))</f>
        <v>-</v>
      </c>
      <c r="JJ7" s="46" t="str" cm="1">
        <f t="array" aca="1" ref="JJ7" ca="1">IF(ISBLANK(INDEX(bHist,ex!$D7,_xlfn.XMATCH(JJ$3,bHist!$1:$1,0))),"-",INDEX(bHist,ex!$D7,_xlfn.XMATCH(JJ$3,bHist!$1:$1,0)))</f>
        <v>-</v>
      </c>
      <c r="JK7" s="46" t="str" cm="1">
        <f t="array" aca="1" ref="JK7" ca="1">IF(ISBLANK(INDEX(bHist,ex!$D7,_xlfn.XMATCH(JK$3,bHist!$1:$1,0))),"-",INDEX(bHist,ex!$D7,_xlfn.XMATCH(JK$3,bHist!$1:$1,0)))</f>
        <v>-</v>
      </c>
      <c r="JL7" s="46" t="str" cm="1">
        <f t="array" aca="1" ref="JL7" ca="1">IF(ISBLANK(INDEX(bHist,ex!$D7,_xlfn.XMATCH(JL$3,bHist!$1:$1,0))),"-",INDEX(bHist,ex!$D7,_xlfn.XMATCH(JL$3,bHist!$1:$1,0)))</f>
        <v>-</v>
      </c>
      <c r="JM7" s="46" t="str" cm="1">
        <f t="array" aca="1" ref="JM7" ca="1">IF(ISBLANK(INDEX(bHist,ex!$D7,_xlfn.XMATCH(JM$3,bHist!$1:$1,0))),"-",INDEX(bHist,ex!$D7,_xlfn.XMATCH(JM$3,bHist!$1:$1,0)))</f>
        <v>-</v>
      </c>
      <c r="JN7" s="46" t="str" cm="1">
        <f t="array" aca="1" ref="JN7" ca="1">IF(ISBLANK(INDEX(bHist,ex!$D7,_xlfn.XMATCH(JN$3,bHist!$1:$1,0))),"-",INDEX(bHist,ex!$D7,_xlfn.XMATCH(JN$3,bHist!$1:$1,0)))</f>
        <v>-</v>
      </c>
      <c r="JO7" s="46" t="str" cm="1">
        <f t="array" aca="1" ref="JO7" ca="1">IF(ISBLANK(INDEX(bHist,ex!$D7,_xlfn.XMATCH(JO$3,bHist!$1:$1,0))),"-",INDEX(bHist,ex!$D7,_xlfn.XMATCH(JO$3,bHist!$1:$1,0)))</f>
        <v>-</v>
      </c>
      <c r="JP7" s="46" t="str" cm="1">
        <f t="array" aca="1" ref="JP7" ca="1">IF(ISBLANK(INDEX(bHist,ex!$D7,_xlfn.XMATCH(JP$3,bHist!$1:$1,0))),"-",INDEX(bHist,ex!$D7,_xlfn.XMATCH(JP$3,bHist!$1:$1,0)))</f>
        <v>-</v>
      </c>
      <c r="JQ7" s="46" t="str" cm="1">
        <f t="array" aca="1" ref="JQ7" ca="1">IF(ISBLANK(INDEX(bHist,ex!$D7,_xlfn.XMATCH(JQ$3,bHist!$1:$1,0))),"-",INDEX(bHist,ex!$D7,_xlfn.XMATCH(JQ$3,bHist!$1:$1,0)))</f>
        <v>-</v>
      </c>
      <c r="JR7" s="46" t="str" cm="1">
        <f t="array" aca="1" ref="JR7" ca="1">IF(ISBLANK(INDEX(bHist,ex!$D7,_xlfn.XMATCH(JR$3,bHist!$1:$1,0))),"-",INDEX(bHist,ex!$D7,_xlfn.XMATCH(JR$3,bHist!$1:$1,0)))</f>
        <v>-</v>
      </c>
      <c r="JS7" s="46" t="str" cm="1">
        <f t="array" aca="1" ref="JS7" ca="1">IF(ISBLANK(INDEX(bHist,ex!$D7,_xlfn.XMATCH(JS$3,bHist!$1:$1,0))),"-",INDEX(bHist,ex!$D7,_xlfn.XMATCH(JS$3,bHist!$1:$1,0)))</f>
        <v>-</v>
      </c>
      <c r="JT7" s="46" t="str" cm="1">
        <f t="array" aca="1" ref="JT7" ca="1">IF(ISBLANK(INDEX(bHist,ex!$D7,_xlfn.XMATCH(JT$3,bHist!$1:$1,0))),"-",INDEX(bHist,ex!$D7,_xlfn.XMATCH(JT$3,bHist!$1:$1,0)))</f>
        <v>-</v>
      </c>
      <c r="JU7" s="46" t="str" cm="1">
        <f t="array" aca="1" ref="JU7" ca="1">IF(ISBLANK(INDEX(bHist,ex!$D7,_xlfn.XMATCH(JU$3,bHist!$1:$1,0))),"-",INDEX(bHist,ex!$D7,_xlfn.XMATCH(JU$3,bHist!$1:$1,0)))</f>
        <v>-</v>
      </c>
      <c r="JV7" s="46" t="str" cm="1">
        <f t="array" aca="1" ref="JV7" ca="1">IF(ISBLANK(INDEX(bHist,ex!$D7,_xlfn.XMATCH(JV$3,bHist!$1:$1,0))),"-",INDEX(bHist,ex!$D7,_xlfn.XMATCH(JV$3,bHist!$1:$1,0)))</f>
        <v>-</v>
      </c>
      <c r="JW7" s="46" t="str" cm="1">
        <f t="array" aca="1" ref="JW7" ca="1">IF(ISBLANK(INDEX(bHist,ex!$D7,_xlfn.XMATCH(JW$3,bHist!$1:$1,0))),"-",INDEX(bHist,ex!$D7,_xlfn.XMATCH(JW$3,bHist!$1:$1,0)))</f>
        <v>-</v>
      </c>
      <c r="JX7" s="46" t="str" cm="1">
        <f t="array" aca="1" ref="JX7" ca="1">IF(ISBLANK(INDEX(bHist,ex!$D7,_xlfn.XMATCH(JX$3,bHist!$1:$1,0))),"-",INDEX(bHist,ex!$D7,_xlfn.XMATCH(JX$3,bHist!$1:$1,0)))</f>
        <v>-</v>
      </c>
      <c r="JY7" s="46" t="str" cm="1">
        <f t="array" aca="1" ref="JY7" ca="1">IF(ISBLANK(INDEX(bHist,ex!$D7,_xlfn.XMATCH(JY$3,bHist!$1:$1,0))),"-",INDEX(bHist,ex!$D7,_xlfn.XMATCH(JY$3,bHist!$1:$1,0)))</f>
        <v>-</v>
      </c>
      <c r="JZ7" s="46" t="str" cm="1">
        <f t="array" aca="1" ref="JZ7" ca="1">IF(ISBLANK(INDEX(bHist,ex!$D7,_xlfn.XMATCH(JZ$3,bHist!$1:$1,0))),"-",INDEX(bHist,ex!$D7,_xlfn.XMATCH(JZ$3,bHist!$1:$1,0)))</f>
        <v>-</v>
      </c>
      <c r="KA7" s="46" t="str" cm="1">
        <f t="array" aca="1" ref="KA7" ca="1">IF(ISBLANK(INDEX(bHist,ex!$D7,_xlfn.XMATCH(KA$3,bHist!$1:$1,0))),"-",INDEX(bHist,ex!$D7,_xlfn.XMATCH(KA$3,bHist!$1:$1,0)))</f>
        <v>-</v>
      </c>
      <c r="KB7" s="46" t="str" cm="1">
        <f t="array" aca="1" ref="KB7" ca="1">IF(ISBLANK(INDEX(bHist,ex!$D7,_xlfn.XMATCH(KB$3,bHist!$1:$1,0))),"-",INDEX(bHist,ex!$D7,_xlfn.XMATCH(KB$3,bHist!$1:$1,0)))</f>
        <v>-</v>
      </c>
      <c r="KC7" s="46" t="str" cm="1">
        <f t="array" aca="1" ref="KC7" ca="1">IF(ISBLANK(INDEX(bHist,ex!$D7,_xlfn.XMATCH(KC$3,bHist!$1:$1,0))),"-",INDEX(bHist,ex!$D7,_xlfn.XMATCH(KC$3,bHist!$1:$1,0)))</f>
        <v>-</v>
      </c>
      <c r="KD7" s="46" t="str" cm="1">
        <f t="array" aca="1" ref="KD7" ca="1">IF(ISBLANK(INDEX(bHist,ex!$D7,_xlfn.XMATCH(KD$3,bHist!$1:$1,0))),"-",INDEX(bHist,ex!$D7,_xlfn.XMATCH(KD$3,bHist!$1:$1,0)))</f>
        <v>-</v>
      </c>
      <c r="KE7" s="46" t="str" cm="1">
        <f t="array" aca="1" ref="KE7" ca="1">IF(ISBLANK(INDEX(bHist,ex!$D7,_xlfn.XMATCH(KE$3,bHist!$1:$1,0))),"-",INDEX(bHist,ex!$D7,_xlfn.XMATCH(KE$3,bHist!$1:$1,0)))</f>
        <v>-</v>
      </c>
      <c r="KF7" s="46" t="str" cm="1">
        <f t="array" aca="1" ref="KF7" ca="1">IF(ISBLANK(INDEX(bHist,ex!$D7,_xlfn.XMATCH(KF$3,bHist!$1:$1,0))),"-",INDEX(bHist,ex!$D7,_xlfn.XMATCH(KF$3,bHist!$1:$1,0)))</f>
        <v>-</v>
      </c>
      <c r="KG7" s="46" t="str" cm="1">
        <f t="array" aca="1" ref="KG7" ca="1">IF(ISBLANK(INDEX(bHist,ex!$D7,_xlfn.XMATCH(KG$3,bHist!$1:$1,0))),"-",INDEX(bHist,ex!$D7,_xlfn.XMATCH(KG$3,bHist!$1:$1,0)))</f>
        <v>-</v>
      </c>
      <c r="KH7" s="46" t="str" cm="1">
        <f t="array" aca="1" ref="KH7" ca="1">IF(ISBLANK(INDEX(bHist,ex!$D7,_xlfn.XMATCH(KH$3,bHist!$1:$1,0))),"-",INDEX(bHist,ex!$D7,_xlfn.XMATCH(KH$3,bHist!$1:$1,0)))</f>
        <v>-</v>
      </c>
      <c r="KI7" s="46" t="str" cm="1">
        <f t="array" aca="1" ref="KI7" ca="1">IF(ISBLANK(INDEX(bHist,ex!$D7,_xlfn.XMATCH(KI$3,bHist!$1:$1,0))),"-",INDEX(bHist,ex!$D7,_xlfn.XMATCH(KI$3,bHist!$1:$1,0)))</f>
        <v>-</v>
      </c>
      <c r="KJ7" s="46" t="str" cm="1">
        <f t="array" aca="1" ref="KJ7" ca="1">IF(ISBLANK(INDEX(bHist,ex!$D7,_xlfn.XMATCH(KJ$3,bHist!$1:$1,0))),"-",INDEX(bHist,ex!$D7,_xlfn.XMATCH(KJ$3,bHist!$1:$1,0)))</f>
        <v>-</v>
      </c>
      <c r="KK7" s="46" t="str" cm="1">
        <f t="array" aca="1" ref="KK7" ca="1">IF(ISBLANK(INDEX(bHist,ex!$D7,_xlfn.XMATCH(KK$3,bHist!$1:$1,0))),"-",INDEX(bHist,ex!$D7,_xlfn.XMATCH(KK$3,bHist!$1:$1,0)))</f>
        <v>-</v>
      </c>
      <c r="KL7" s="46" t="str" cm="1">
        <f t="array" aca="1" ref="KL7" ca="1">IF(ISBLANK(INDEX(bHist,ex!$D7,_xlfn.XMATCH(KL$3,bHist!$1:$1,0))),"-",INDEX(bHist,ex!$D7,_xlfn.XMATCH(KL$3,bHist!$1:$1,0)))</f>
        <v>-</v>
      </c>
      <c r="KM7" s="46" t="str" cm="1">
        <f t="array" aca="1" ref="KM7" ca="1">IF(ISBLANK(INDEX(bHist,ex!$D7,_xlfn.XMATCH(KM$3,bHist!$1:$1,0))),"-",INDEX(bHist,ex!$D7,_xlfn.XMATCH(KM$3,bHist!$1:$1,0)))</f>
        <v>-</v>
      </c>
      <c r="KN7" s="46" t="str" cm="1">
        <f t="array" aca="1" ref="KN7" ca="1">IF(ISBLANK(INDEX(bHist,ex!$D7,_xlfn.XMATCH(KN$3,bHist!$1:$1,0))),"-",INDEX(bHist,ex!$D7,_xlfn.XMATCH(KN$3,bHist!$1:$1,0)))</f>
        <v>-</v>
      </c>
      <c r="KO7" s="46" t="str" cm="1">
        <f t="array" aca="1" ref="KO7" ca="1">IF(ISBLANK(INDEX(bHist,ex!$D7,_xlfn.XMATCH(KO$3,bHist!$1:$1,0))),"-",INDEX(bHist,ex!$D7,_xlfn.XMATCH(KO$3,bHist!$1:$1,0)))</f>
        <v>-</v>
      </c>
      <c r="KP7" s="46" t="str" cm="1">
        <f t="array" aca="1" ref="KP7" ca="1">IF(ISBLANK(INDEX(bHist,ex!$D7,_xlfn.XMATCH(KP$3,bHist!$1:$1,0))),"-",INDEX(bHist,ex!$D7,_xlfn.XMATCH(KP$3,bHist!$1:$1,0)))</f>
        <v>-</v>
      </c>
      <c r="KQ7" s="46" t="str" cm="1">
        <f t="array" aca="1" ref="KQ7" ca="1">IF(ISBLANK(INDEX(bHist,ex!$D7,_xlfn.XMATCH(KQ$3,bHist!$1:$1,0))),"-",INDEX(bHist,ex!$D7,_xlfn.XMATCH(KQ$3,bHist!$1:$1,0)))</f>
        <v>-</v>
      </c>
      <c r="KR7" s="46" t="str" cm="1">
        <f t="array" aca="1" ref="KR7" ca="1">IF(ISBLANK(INDEX(bHist,ex!$D7,_xlfn.XMATCH(KR$3,bHist!$1:$1,0))),"-",INDEX(bHist,ex!$D7,_xlfn.XMATCH(KR$3,bHist!$1:$1,0)))</f>
        <v>-</v>
      </c>
      <c r="KS7" s="46" t="str" cm="1">
        <f t="array" aca="1" ref="KS7" ca="1">IF(ISBLANK(INDEX(bHist,ex!$D7,_xlfn.XMATCH(KS$3,bHist!$1:$1,0))),"-",INDEX(bHist,ex!$D7,_xlfn.XMATCH(KS$3,bHist!$1:$1,0)))</f>
        <v>-</v>
      </c>
      <c r="KT7" s="46" t="str" cm="1">
        <f t="array" aca="1" ref="KT7" ca="1">IF(ISBLANK(INDEX(bHist,ex!$D7,_xlfn.XMATCH(KT$3,bHist!$1:$1,0))),"-",INDEX(bHist,ex!$D7,_xlfn.XMATCH(KT$3,bHist!$1:$1,0)))</f>
        <v>-</v>
      </c>
      <c r="KU7" s="46" t="str" cm="1">
        <f t="array" aca="1" ref="KU7" ca="1">IF(ISBLANK(INDEX(bHist,ex!$D7,_xlfn.XMATCH(KU$3,bHist!$1:$1,0))),"-",INDEX(bHist,ex!$D7,_xlfn.XMATCH(KU$3,bHist!$1:$1,0)))</f>
        <v>-</v>
      </c>
      <c r="KV7" s="46" t="str" cm="1">
        <f t="array" aca="1" ref="KV7" ca="1">IF(ISBLANK(INDEX(bHist,ex!$D7,_xlfn.XMATCH(KV$3,bHist!$1:$1,0))),"-",INDEX(bHist,ex!$D7,_xlfn.XMATCH(KV$3,bHist!$1:$1,0)))</f>
        <v>-</v>
      </c>
      <c r="KW7" s="46" t="str" cm="1">
        <f t="array" aca="1" ref="KW7" ca="1">IF(ISBLANK(INDEX(bHist,ex!$D7,_xlfn.XMATCH(KW$3,bHist!$1:$1,0))),"-",INDEX(bHist,ex!$D7,_xlfn.XMATCH(KW$3,bHist!$1:$1,0)))</f>
        <v>-</v>
      </c>
      <c r="KX7" s="46" t="str" cm="1">
        <f t="array" aca="1" ref="KX7" ca="1">IF(ISBLANK(INDEX(bHist,ex!$D7,_xlfn.XMATCH(KX$3,bHist!$1:$1,0))),"-",INDEX(bHist,ex!$D7,_xlfn.XMATCH(KX$3,bHist!$1:$1,0)))</f>
        <v>-</v>
      </c>
      <c r="KY7" s="46" t="str" cm="1">
        <f t="array" aca="1" ref="KY7" ca="1">IF(ISBLANK(INDEX(bHist,ex!$D7,_xlfn.XMATCH(KY$3,bHist!$1:$1,0))),"-",INDEX(bHist,ex!$D7,_xlfn.XMATCH(KY$3,bHist!$1:$1,0)))</f>
        <v>-</v>
      </c>
      <c r="KZ7" s="46" t="str" cm="1">
        <f t="array" aca="1" ref="KZ7" ca="1">IF(ISBLANK(INDEX(bHist,ex!$D7,_xlfn.XMATCH(KZ$3,bHist!$1:$1,0))),"-",INDEX(bHist,ex!$D7,_xlfn.XMATCH(KZ$3,bHist!$1:$1,0)))</f>
        <v>-</v>
      </c>
      <c r="LA7" s="46" t="str" cm="1">
        <f t="array" aca="1" ref="LA7" ca="1">IF(ISBLANK(INDEX(bHist,ex!$D7,_xlfn.XMATCH(LA$3,bHist!$1:$1,0))),"-",INDEX(bHist,ex!$D7,_xlfn.XMATCH(LA$3,bHist!$1:$1,0)))</f>
        <v>-</v>
      </c>
      <c r="LB7" s="46" t="str" cm="1">
        <f t="array" aca="1" ref="LB7" ca="1">IF(ISBLANK(INDEX(bHist,ex!$D7,_xlfn.XMATCH(LB$3,bHist!$1:$1,0))),"-",INDEX(bHist,ex!$D7,_xlfn.XMATCH(LB$3,bHist!$1:$1,0)))</f>
        <v>-</v>
      </c>
      <c r="LC7" s="46" t="str" cm="1">
        <f t="array" aca="1" ref="LC7" ca="1">IF(ISBLANK(INDEX(bHist,ex!$D7,_xlfn.XMATCH(LC$3,bHist!$1:$1,0))),"-",INDEX(bHist,ex!$D7,_xlfn.XMATCH(LC$3,bHist!$1:$1,0)))</f>
        <v>-</v>
      </c>
      <c r="LD7" s="46" t="str" cm="1">
        <f t="array" aca="1" ref="LD7" ca="1">IF(ISBLANK(INDEX(bHist,ex!$D7,_xlfn.XMATCH(LD$3,bHist!$1:$1,0))),"-",INDEX(bHist,ex!$D7,_xlfn.XMATCH(LD$3,bHist!$1:$1,0)))</f>
        <v>-</v>
      </c>
      <c r="LE7" s="46" t="str" cm="1">
        <f t="array" aca="1" ref="LE7" ca="1">IF(ISBLANK(INDEX(bHist,ex!$D7,_xlfn.XMATCH(LE$3,bHist!$1:$1,0))),"-",INDEX(bHist,ex!$D7,_xlfn.XMATCH(LE$3,bHist!$1:$1,0)))</f>
        <v>-</v>
      </c>
      <c r="LF7" s="46" t="str" cm="1">
        <f t="array" aca="1" ref="LF7" ca="1">IF(ISBLANK(INDEX(bHist,ex!$D7,_xlfn.XMATCH(LF$3,bHist!$1:$1,0))),"-",INDEX(bHist,ex!$D7,_xlfn.XMATCH(LF$3,bHist!$1:$1,0)))</f>
        <v>-</v>
      </c>
      <c r="LG7" s="46" t="str" cm="1">
        <f t="array" aca="1" ref="LG7" ca="1">IF(ISBLANK(INDEX(bHist,ex!$D7,_xlfn.XMATCH(LG$3,bHist!$1:$1,0))),"-",INDEX(bHist,ex!$D7,_xlfn.XMATCH(LG$3,bHist!$1:$1,0)))</f>
        <v>-</v>
      </c>
      <c r="LH7" s="46" t="str" cm="1">
        <f t="array" aca="1" ref="LH7" ca="1">IF(ISBLANK(INDEX(bHist,ex!$D7,_xlfn.XMATCH(LH$3,bHist!$1:$1,0))),"-",INDEX(bHist,ex!$D7,_xlfn.XMATCH(LH$3,bHist!$1:$1,0)))</f>
        <v>-</v>
      </c>
      <c r="LI7" s="46" t="str" cm="1">
        <f t="array" aca="1" ref="LI7" ca="1">IF(ISBLANK(INDEX(bHist,ex!$D7,_xlfn.XMATCH(LI$3,bHist!$1:$1,0))),"-",INDEX(bHist,ex!$D7,_xlfn.XMATCH(LI$3,bHist!$1:$1,0)))</f>
        <v>-</v>
      </c>
      <c r="LJ7" s="46" t="str" cm="1">
        <f t="array" aca="1" ref="LJ7" ca="1">IF(ISBLANK(INDEX(bHist,ex!$D7,_xlfn.XMATCH(LJ$3,bHist!$1:$1,0))),"-",INDEX(bHist,ex!$D7,_xlfn.XMATCH(LJ$3,bHist!$1:$1,0)))</f>
        <v>-</v>
      </c>
      <c r="LK7" s="46" t="str" cm="1">
        <f t="array" aca="1" ref="LK7" ca="1">IF(ISBLANK(INDEX(bHist,ex!$D7,_xlfn.XMATCH(LK$3,bHist!$1:$1,0))),"-",INDEX(bHist,ex!$D7,_xlfn.XMATCH(LK$3,bHist!$1:$1,0)))</f>
        <v>-</v>
      </c>
      <c r="LL7" s="46" t="str" cm="1">
        <f t="array" aca="1" ref="LL7" ca="1">IF(ISBLANK(INDEX(bHist,ex!$D7,_xlfn.XMATCH(LL$3,bHist!$1:$1,0))),"-",INDEX(bHist,ex!$D7,_xlfn.XMATCH(LL$3,bHist!$1:$1,0)))</f>
        <v>-</v>
      </c>
      <c r="LM7" s="46" t="str" cm="1">
        <f t="array" aca="1" ref="LM7" ca="1">IF(ISBLANK(INDEX(bHist,ex!$D7,_xlfn.XMATCH(LM$3,bHist!$1:$1,0))),"-",INDEX(bHist,ex!$D7,_xlfn.XMATCH(LM$3,bHist!$1:$1,0)))</f>
        <v>-</v>
      </c>
      <c r="LN7" s="46" t="str" cm="1">
        <f t="array" aca="1" ref="LN7" ca="1">IF(ISBLANK(INDEX(bHist,ex!$D7,_xlfn.XMATCH(LN$3,bHist!$1:$1,0))),"-",INDEX(bHist,ex!$D7,_xlfn.XMATCH(LN$3,bHist!$1:$1,0)))</f>
        <v>-</v>
      </c>
      <c r="LO7" s="46" t="str" cm="1">
        <f t="array" aca="1" ref="LO7" ca="1">IF(ISBLANK(INDEX(bHist,ex!$D7,_xlfn.XMATCH(LO$3,bHist!$1:$1,0))),"-",INDEX(bHist,ex!$D7,_xlfn.XMATCH(LO$3,bHist!$1:$1,0)))</f>
        <v>-</v>
      </c>
      <c r="LP7" s="46" t="str" cm="1">
        <f t="array" aca="1" ref="LP7" ca="1">IF(ISBLANK(INDEX(bHist,ex!$D7,_xlfn.XMATCH(LP$3,bHist!$1:$1,0))),"-",INDEX(bHist,ex!$D7,_xlfn.XMATCH(LP$3,bHist!$1:$1,0)))</f>
        <v>-</v>
      </c>
      <c r="LQ7" s="46" t="str" cm="1">
        <f t="array" aca="1" ref="LQ7" ca="1">IF(ISBLANK(INDEX(bHist,ex!$D7,_xlfn.XMATCH(LQ$3,bHist!$1:$1,0))),"-",INDEX(bHist,ex!$D7,_xlfn.XMATCH(LQ$3,bHist!$1:$1,0)))</f>
        <v>-</v>
      </c>
      <c r="LR7" s="46" t="str" cm="1">
        <f t="array" aca="1" ref="LR7" ca="1">IF(ISBLANK(INDEX(bHist,ex!$D7,_xlfn.XMATCH(LR$3,bHist!$1:$1,0))),"-",INDEX(bHist,ex!$D7,_xlfn.XMATCH(LR$3,bHist!$1:$1,0)))</f>
        <v>-</v>
      </c>
      <c r="LS7" s="46" t="str" cm="1">
        <f t="array" aca="1" ref="LS7" ca="1">IF(ISBLANK(INDEX(bHist,ex!$D7,_xlfn.XMATCH(LS$3,bHist!$1:$1,0))),"-",INDEX(bHist,ex!$D7,_xlfn.XMATCH(LS$3,bHist!$1:$1,0)))</f>
        <v>-</v>
      </c>
      <c r="LT7" s="46" t="str" cm="1">
        <f t="array" aca="1" ref="LT7" ca="1">IF(ISBLANK(INDEX(bHist,ex!$D7,_xlfn.XMATCH(LT$3,bHist!$1:$1,0))),"-",INDEX(bHist,ex!$D7,_xlfn.XMATCH(LT$3,bHist!$1:$1,0)))</f>
        <v>-</v>
      </c>
      <c r="LU7" s="46" t="str" cm="1">
        <f t="array" aca="1" ref="LU7" ca="1">IF(ISBLANK(INDEX(bHist,ex!$D7,_xlfn.XMATCH(LU$3,bHist!$1:$1,0))),"-",INDEX(bHist,ex!$D7,_xlfn.XMATCH(LU$3,bHist!$1:$1,0)))</f>
        <v>-</v>
      </c>
      <c r="LV7" s="46" t="str" cm="1">
        <f t="array" aca="1" ref="LV7" ca="1">IF(ISBLANK(INDEX(bHist,ex!$D7,_xlfn.XMATCH(LV$3,bHist!$1:$1,0))),"-",INDEX(bHist,ex!$D7,_xlfn.XMATCH(LV$3,bHist!$1:$1,0)))</f>
        <v>-</v>
      </c>
      <c r="LW7" s="46" t="str" cm="1">
        <f t="array" aca="1" ref="LW7" ca="1">IF(ISBLANK(INDEX(bHist,ex!$D7,_xlfn.XMATCH(LW$3,bHist!$1:$1,0))),"-",INDEX(bHist,ex!$D7,_xlfn.XMATCH(LW$3,bHist!$1:$1,0)))</f>
        <v>-</v>
      </c>
      <c r="LX7" s="46" t="str" cm="1">
        <f t="array" aca="1" ref="LX7" ca="1">IF(ISBLANK(INDEX(bHist,ex!$D7,_xlfn.XMATCH(LX$3,bHist!$1:$1,0))),"-",INDEX(bHist,ex!$D7,_xlfn.XMATCH(LX$3,bHist!$1:$1,0)))</f>
        <v>-</v>
      </c>
      <c r="LY7" s="46" t="str" cm="1">
        <f t="array" aca="1" ref="LY7" ca="1">IF(ISBLANK(INDEX(bHist,ex!$D7,_xlfn.XMATCH(LY$3,bHist!$1:$1,0))),"-",INDEX(bHist,ex!$D7,_xlfn.XMATCH(LY$3,bHist!$1:$1,0)))</f>
        <v>-</v>
      </c>
      <c r="LZ7" s="46" t="str" cm="1">
        <f t="array" aca="1" ref="LZ7" ca="1">IF(ISBLANK(INDEX(bHist,ex!$D7,_xlfn.XMATCH(LZ$3,bHist!$1:$1,0))),"-",INDEX(bHist,ex!$D7,_xlfn.XMATCH(LZ$3,bHist!$1:$1,0)))</f>
        <v>-</v>
      </c>
      <c r="MA7" s="46" t="str" cm="1">
        <f t="array" aca="1" ref="MA7" ca="1">IF(ISBLANK(INDEX(bHist,ex!$D7,_xlfn.XMATCH(MA$3,bHist!$1:$1,0))),"-",INDEX(bHist,ex!$D7,_xlfn.XMATCH(MA$3,bHist!$1:$1,0)))</f>
        <v>-</v>
      </c>
      <c r="MB7" s="46" t="str" cm="1">
        <f t="array" aca="1" ref="MB7" ca="1">IF(ISBLANK(INDEX(bHist,ex!$D7,_xlfn.XMATCH(MB$3,bHist!$1:$1,0))),"-",INDEX(bHist,ex!$D7,_xlfn.XMATCH(MB$3,bHist!$1:$1,0)))</f>
        <v>-</v>
      </c>
      <c r="MC7" s="46" t="str" cm="1">
        <f t="array" aca="1" ref="MC7" ca="1">IF(ISBLANK(INDEX(bHist,ex!$D7,_xlfn.XMATCH(MC$3,bHist!$1:$1,0))),"-",INDEX(bHist,ex!$D7,_xlfn.XMATCH(MC$3,bHist!$1:$1,0)))</f>
        <v>-</v>
      </c>
      <c r="MD7" s="46" t="str" cm="1">
        <f t="array" aca="1" ref="MD7" ca="1">IF(ISBLANK(INDEX(bHist,ex!$D7,_xlfn.XMATCH(MD$3,bHist!$1:$1,0))),"-",INDEX(bHist,ex!$D7,_xlfn.XMATCH(MD$3,bHist!$1:$1,0)))</f>
        <v>-</v>
      </c>
      <c r="ME7" s="46" t="str" cm="1">
        <f t="array" aca="1" ref="ME7" ca="1">IF(ISBLANK(INDEX(bHist,ex!$D7,_xlfn.XMATCH(ME$3,bHist!$1:$1,0))),"-",INDEX(bHist,ex!$D7,_xlfn.XMATCH(ME$3,bHist!$1:$1,0)))</f>
        <v>-</v>
      </c>
      <c r="MF7" s="46" t="str" cm="1">
        <f t="array" aca="1" ref="MF7" ca="1">IF(ISBLANK(INDEX(bHist,ex!$D7,_xlfn.XMATCH(MF$3,bHist!$1:$1,0))),"-",INDEX(bHist,ex!$D7,_xlfn.XMATCH(MF$3,bHist!$1:$1,0)))</f>
        <v>-</v>
      </c>
      <c r="MG7" s="46" t="str" cm="1">
        <f t="array" aca="1" ref="MG7" ca="1">IF(ISBLANK(INDEX(bHist,ex!$D7,_xlfn.XMATCH(MG$3,bHist!$1:$1,0))),"-",INDEX(bHist,ex!$D7,_xlfn.XMATCH(MG$3,bHist!$1:$1,0)))</f>
        <v>-</v>
      </c>
      <c r="MH7" s="46" t="str" cm="1">
        <f t="array" aca="1" ref="MH7" ca="1">IF(ISBLANK(INDEX(bHist,ex!$D7,_xlfn.XMATCH(MH$3,bHist!$1:$1,0))),"-",INDEX(bHist,ex!$D7,_xlfn.XMATCH(MH$3,bHist!$1:$1,0)))</f>
        <v>-</v>
      </c>
      <c r="MI7" s="46" t="str" cm="1">
        <f t="array" aca="1" ref="MI7" ca="1">IF(ISBLANK(INDEX(bHist,ex!$D7,_xlfn.XMATCH(MI$3,bHist!$1:$1,0))),"-",INDEX(bHist,ex!$D7,_xlfn.XMATCH(MI$3,bHist!$1:$1,0)))</f>
        <v>-</v>
      </c>
      <c r="MJ7" s="46" t="str" cm="1">
        <f t="array" aca="1" ref="MJ7" ca="1">IF(ISBLANK(INDEX(bHist,ex!$D7,_xlfn.XMATCH(MJ$3,bHist!$1:$1,0))),"-",INDEX(bHist,ex!$D7,_xlfn.XMATCH(MJ$3,bHist!$1:$1,0)))</f>
        <v>-</v>
      </c>
      <c r="MK7" s="46" t="str" cm="1">
        <f t="array" aca="1" ref="MK7" ca="1">IF(ISBLANK(INDEX(bHist,ex!$D7,_xlfn.XMATCH(MK$3,bHist!$1:$1,0))),"-",INDEX(bHist,ex!$D7,_xlfn.XMATCH(MK$3,bHist!$1:$1,0)))</f>
        <v>-</v>
      </c>
      <c r="ML7" s="46" t="str" cm="1">
        <f t="array" aca="1" ref="ML7" ca="1">IF(ISBLANK(INDEX(bHist,ex!$D7,_xlfn.XMATCH(ML$3,bHist!$1:$1,0))),"-",INDEX(bHist,ex!$D7,_xlfn.XMATCH(ML$3,bHist!$1:$1,0)))</f>
        <v>-</v>
      </c>
      <c r="MM7" s="46" t="str" cm="1">
        <f t="array" aca="1" ref="MM7" ca="1">IF(ISBLANK(INDEX(bHist,ex!$D7,_xlfn.XMATCH(MM$3,bHist!$1:$1,0))),"-",INDEX(bHist,ex!$D7,_xlfn.XMATCH(MM$3,bHist!$1:$1,0)))</f>
        <v>-</v>
      </c>
      <c r="MN7" s="46" t="str" cm="1">
        <f t="array" aca="1" ref="MN7" ca="1">IF(ISBLANK(INDEX(bHist,ex!$D7,_xlfn.XMATCH(MN$3,bHist!$1:$1,0))),"-",INDEX(bHist,ex!$D7,_xlfn.XMATCH(MN$3,bHist!$1:$1,0)))</f>
        <v>-</v>
      </c>
      <c r="MO7" s="46" t="str" cm="1">
        <f t="array" aca="1" ref="MO7" ca="1">IF(ISBLANK(INDEX(bHist,ex!$D7,_xlfn.XMATCH(MO$3,bHist!$1:$1,0))),"-",INDEX(bHist,ex!$D7,_xlfn.XMATCH(MO$3,bHist!$1:$1,0)))</f>
        <v>-</v>
      </c>
      <c r="MP7" s="46" t="str" cm="1">
        <f t="array" aca="1" ref="MP7" ca="1">IF(ISBLANK(INDEX(bHist,ex!$D7,_xlfn.XMATCH(MP$3,bHist!$1:$1,0))),"-",INDEX(bHist,ex!$D7,_xlfn.XMATCH(MP$3,bHist!$1:$1,0)))</f>
        <v>-</v>
      </c>
      <c r="MQ7" s="46" t="str" cm="1">
        <f t="array" aca="1" ref="MQ7" ca="1">IF(ISBLANK(INDEX(bHist,ex!$D7,_xlfn.XMATCH(MQ$3,bHist!$1:$1,0))),"-",INDEX(bHist,ex!$D7,_xlfn.XMATCH(MQ$3,bHist!$1:$1,0)))</f>
        <v>-</v>
      </c>
      <c r="MR7" s="46" t="str" cm="1">
        <f t="array" aca="1" ref="MR7" ca="1">IF(ISBLANK(INDEX(bHist,ex!$D7,_xlfn.XMATCH(MR$3,bHist!$1:$1,0))),"-",INDEX(bHist,ex!$D7,_xlfn.XMATCH(MR$3,bHist!$1:$1,0)))</f>
        <v>-</v>
      </c>
      <c r="MS7" s="46" t="str" cm="1">
        <f t="array" aca="1" ref="MS7" ca="1">IF(ISBLANK(INDEX(bHist,ex!$D7,_xlfn.XMATCH(MS$3,bHist!$1:$1,0))),"-",INDEX(bHist,ex!$D7,_xlfn.XMATCH(MS$3,bHist!$1:$1,0)))</f>
        <v>-</v>
      </c>
      <c r="MT7" s="46" t="str" cm="1">
        <f t="array" aca="1" ref="MT7" ca="1">IF(ISBLANK(INDEX(bHist,ex!$D7,_xlfn.XMATCH(MT$3,bHist!$1:$1,0))),"-",INDEX(bHist,ex!$D7,_xlfn.XMATCH(MT$3,bHist!$1:$1,0)))</f>
        <v>-</v>
      </c>
      <c r="MU7" s="46" t="str" cm="1">
        <f t="array" aca="1" ref="MU7" ca="1">IF(ISBLANK(INDEX(bHist,ex!$D7,_xlfn.XMATCH(MU$3,bHist!$1:$1,0))),"-",INDEX(bHist,ex!$D7,_xlfn.XMATCH(MU$3,bHist!$1:$1,0)))</f>
        <v>-</v>
      </c>
      <c r="MV7" s="46" t="str" cm="1">
        <f t="array" aca="1" ref="MV7" ca="1">IF(ISBLANK(INDEX(bHist,ex!$D7,_xlfn.XMATCH(MV$3,bHist!$1:$1,0))),"-",INDEX(bHist,ex!$D7,_xlfn.XMATCH(MV$3,bHist!$1:$1,0)))</f>
        <v>-</v>
      </c>
      <c r="MW7" s="46" t="str" cm="1">
        <f t="array" aca="1" ref="MW7" ca="1">IF(ISBLANK(INDEX(bHist,ex!$D7,_xlfn.XMATCH(MW$3,bHist!$1:$1,0))),"-",INDEX(bHist,ex!$D7,_xlfn.XMATCH(MW$3,bHist!$1:$1,0)))</f>
        <v>-</v>
      </c>
      <c r="MX7" s="46" t="str" cm="1">
        <f t="array" aca="1" ref="MX7" ca="1">IF(ISBLANK(INDEX(bHist,ex!$D7,_xlfn.XMATCH(MX$3,bHist!$1:$1,0))),"-",INDEX(bHist,ex!$D7,_xlfn.XMATCH(MX$3,bHist!$1:$1,0)))</f>
        <v>-</v>
      </c>
      <c r="MY7" s="46" t="str" cm="1">
        <f t="array" aca="1" ref="MY7" ca="1">IF(ISBLANK(INDEX(bHist,ex!$D7,_xlfn.XMATCH(MY$3,bHist!$1:$1,0))),"-",INDEX(bHist,ex!$D7,_xlfn.XMATCH(MY$3,bHist!$1:$1,0)))</f>
        <v>-</v>
      </c>
      <c r="MZ7" s="46" t="str" cm="1">
        <f t="array" aca="1" ref="MZ7" ca="1">IF(ISBLANK(INDEX(bHist,ex!$D7,_xlfn.XMATCH(MZ$3,bHist!$1:$1,0))),"-",INDEX(bHist,ex!$D7,_xlfn.XMATCH(MZ$3,bHist!$1:$1,0)))</f>
        <v>-</v>
      </c>
      <c r="NA7" s="46" t="str" cm="1">
        <f t="array" aca="1" ref="NA7" ca="1">IF(ISBLANK(INDEX(bHist,ex!$D7,_xlfn.XMATCH(NA$3,bHist!$1:$1,0))),"-",INDEX(bHist,ex!$D7,_xlfn.XMATCH(NA$3,bHist!$1:$1,0)))</f>
        <v>-</v>
      </c>
      <c r="NB7" s="46" t="str" cm="1">
        <f t="array" aca="1" ref="NB7" ca="1">IF(ISBLANK(INDEX(bHist,ex!$D7,_xlfn.XMATCH(NB$3,bHist!$1:$1,0))),"-",INDEX(bHist,ex!$D7,_xlfn.XMATCH(NB$3,bHist!$1:$1,0)))</f>
        <v>-</v>
      </c>
      <c r="NC7" s="46" t="str" cm="1">
        <f t="array" aca="1" ref="NC7" ca="1">IF(ISBLANK(INDEX(bHist,ex!$D7,_xlfn.XMATCH(NC$3,bHist!$1:$1,0))),"-",INDEX(bHist,ex!$D7,_xlfn.XMATCH(NC$3,bHist!$1:$1,0)))</f>
        <v>-</v>
      </c>
      <c r="ND7" s="46" t="str" cm="1">
        <f t="array" aca="1" ref="ND7" ca="1">IF(ISBLANK(INDEX(bHist,ex!$D7,_xlfn.XMATCH(ND$3,bHist!$1:$1,0))),"-",INDEX(bHist,ex!$D7,_xlfn.XMATCH(ND$3,bHist!$1:$1,0)))</f>
        <v>-</v>
      </c>
      <c r="NE7" s="46" t="str" cm="1">
        <f t="array" aca="1" ref="NE7" ca="1">IF(ISBLANK(INDEX(bHist,ex!$D7,_xlfn.XMATCH(NE$3,bHist!$1:$1,0))),"-",INDEX(bHist,ex!$D7,_xlfn.XMATCH(NE$3,bHist!$1:$1,0)))</f>
        <v>-</v>
      </c>
      <c r="NF7" s="46" t="str" cm="1">
        <f t="array" aca="1" ref="NF7" ca="1">IF(ISBLANK(INDEX(bHist,ex!$D7,_xlfn.XMATCH(NF$3,bHist!$1:$1,0))),"-",INDEX(bHist,ex!$D7,_xlfn.XMATCH(NF$3,bHist!$1:$1,0)))</f>
        <v>-</v>
      </c>
      <c r="NG7" s="46" t="str" cm="1">
        <f t="array" aca="1" ref="NG7" ca="1">IF(ISBLANK(INDEX(bHist,ex!$D7,_xlfn.XMATCH(NG$3,bHist!$1:$1,0))),"-",INDEX(bHist,ex!$D7,_xlfn.XMATCH(NG$3,bHist!$1:$1,0)))</f>
        <v>-</v>
      </c>
      <c r="NH7" s="46" t="str" cm="1">
        <f t="array" aca="1" ref="NH7" ca="1">IF(ISBLANK(INDEX(bHist,ex!$D7,_xlfn.XMATCH(NH$3,bHist!$1:$1,0))),"-",INDEX(bHist,ex!$D7,_xlfn.XMATCH(NH$3,bHist!$1:$1,0)))</f>
        <v>-</v>
      </c>
      <c r="NI7" s="46" t="str" cm="1">
        <f t="array" aca="1" ref="NI7" ca="1">IF(ISBLANK(INDEX(bHist,ex!$D7,_xlfn.XMATCH(NI$3,bHist!$1:$1,0))),"-",INDEX(bHist,ex!$D7,_xlfn.XMATCH(NI$3,bHist!$1:$1,0)))</f>
        <v>-</v>
      </c>
      <c r="NJ7" s="46" t="str" cm="1">
        <f t="array" aca="1" ref="NJ7" ca="1">IF(ISBLANK(INDEX(bHist,ex!$D7,_xlfn.XMATCH(NJ$3,bHist!$1:$1,0))),"-",INDEX(bHist,ex!$D7,_xlfn.XMATCH(NJ$3,bHist!$1:$1,0)))</f>
        <v>-</v>
      </c>
      <c r="NK7" s="46" t="str" cm="1">
        <f t="array" aca="1" ref="NK7" ca="1">IF(ISBLANK(INDEX(bHist,ex!$D7,_xlfn.XMATCH(NK$3,bHist!$1:$1,0))),"-",INDEX(bHist,ex!$D7,_xlfn.XMATCH(NK$3,bHist!$1:$1,0)))</f>
        <v>-</v>
      </c>
      <c r="NL7" s="46" t="str" cm="1">
        <f t="array" aca="1" ref="NL7" ca="1">IF(ISBLANK(INDEX(bHist,ex!$D7,_xlfn.XMATCH(NL$3,bHist!$1:$1,0))),"-",INDEX(bHist,ex!$D7,_xlfn.XMATCH(NL$3,bHist!$1:$1,0)))</f>
        <v>-</v>
      </c>
      <c r="NM7" s="46" t="str" cm="1">
        <f t="array" aca="1" ref="NM7" ca="1">IF(ISBLANK(INDEX(bHist,ex!$D7,_xlfn.XMATCH(NM$3,bHist!$1:$1,0))),"-",INDEX(bHist,ex!$D7,_xlfn.XMATCH(NM$3,bHist!$1:$1,0)))</f>
        <v>-</v>
      </c>
      <c r="NN7" s="46" t="str" cm="1">
        <f t="array" aca="1" ref="NN7" ca="1">IF(ISBLANK(INDEX(bHist,ex!$D7,_xlfn.XMATCH(NN$3,bHist!$1:$1,0))),"-",INDEX(bHist,ex!$D7,_xlfn.XMATCH(NN$3,bHist!$1:$1,0)))</f>
        <v>-</v>
      </c>
      <c r="NO7" s="46" t="str" cm="1">
        <f t="array" aca="1" ref="NO7" ca="1">IF(ISBLANK(INDEX(bHist,ex!$D7,_xlfn.XMATCH(NO$3,bHist!$1:$1,0))),"-",INDEX(bHist,ex!$D7,_xlfn.XMATCH(NO$3,bHist!$1:$1,0)))</f>
        <v>-</v>
      </c>
      <c r="NP7" s="46" t="str" cm="1">
        <f t="array" aca="1" ref="NP7" ca="1">IF(ISBLANK(INDEX(bHist,ex!$D7,_xlfn.XMATCH(NP$3,bHist!$1:$1,0))),"-",INDEX(bHist,ex!$D7,_xlfn.XMATCH(NP$3,bHist!$1:$1,0)))</f>
        <v>-</v>
      </c>
      <c r="NQ7" s="46" t="str" cm="1">
        <f t="array" aca="1" ref="NQ7" ca="1">IF(ISBLANK(INDEX(bHist,ex!$D7,_xlfn.XMATCH(NQ$3,bHist!$1:$1,0))),"-",INDEX(bHist,ex!$D7,_xlfn.XMATCH(NQ$3,bHist!$1:$1,0)))</f>
        <v>-</v>
      </c>
      <c r="NR7" s="46" t="str" cm="1">
        <f t="array" aca="1" ref="NR7" ca="1">IF(ISBLANK(INDEX(bHist,ex!$D7,_xlfn.XMATCH(NR$3,bHist!$1:$1,0))),"-",INDEX(bHist,ex!$D7,_xlfn.XMATCH(NR$3,bHist!$1:$1,0)))</f>
        <v>-</v>
      </c>
      <c r="NS7" s="46" t="str" cm="1">
        <f t="array" aca="1" ref="NS7" ca="1">IF(ISBLANK(INDEX(bHist,ex!$D7,_xlfn.XMATCH(NS$3,bHist!$1:$1,0))),"-",INDEX(bHist,ex!$D7,_xlfn.XMATCH(NS$3,bHist!$1:$1,0)))</f>
        <v>-</v>
      </c>
      <c r="NT7" s="46" t="str" cm="1">
        <f t="array" aca="1" ref="NT7" ca="1">IF(ISBLANK(INDEX(bHist,ex!$D7,_xlfn.XMATCH(NT$3,bHist!$1:$1,0))),"-",INDEX(bHist,ex!$D7,_xlfn.XMATCH(NT$3,bHist!$1:$1,0)))</f>
        <v>-</v>
      </c>
      <c r="NU7" s="46" t="str" cm="1">
        <f t="array" aca="1" ref="NU7" ca="1">IF(ISBLANK(INDEX(bHist,ex!$D7,_xlfn.XMATCH(NU$3,bHist!$1:$1,0))),"-",INDEX(bHist,ex!$D7,_xlfn.XMATCH(NU$3,bHist!$1:$1,0)))</f>
        <v>-</v>
      </c>
      <c r="NV7" s="46" t="str" cm="1">
        <f t="array" aca="1" ref="NV7" ca="1">IF(ISBLANK(INDEX(bHist,ex!$D7,_xlfn.XMATCH(NV$3,bHist!$1:$1,0))),"-",INDEX(bHist,ex!$D7,_xlfn.XMATCH(NV$3,bHist!$1:$1,0)))</f>
        <v>-</v>
      </c>
      <c r="NW7" s="46" t="str" cm="1">
        <f t="array" aca="1" ref="NW7" ca="1">IF(ISBLANK(INDEX(bHist,ex!$D7,_xlfn.XMATCH(NW$3,bHist!$1:$1,0))),"-",INDEX(bHist,ex!$D7,_xlfn.XMATCH(NW$3,bHist!$1:$1,0)))</f>
        <v>-</v>
      </c>
      <c r="NX7" s="46" t="str" cm="1">
        <f t="array" aca="1" ref="NX7" ca="1">IF(ISBLANK(INDEX(bHist,ex!$D7,_xlfn.XMATCH(NX$3,bHist!$1:$1,0))),"-",INDEX(bHist,ex!$D7,_xlfn.XMATCH(NX$3,bHist!$1:$1,0)))</f>
        <v>-</v>
      </c>
      <c r="NY7" s="46" t="str" cm="1">
        <f t="array" aca="1" ref="NY7" ca="1">IF(ISBLANK(INDEX(bHist,ex!$D7,_xlfn.XMATCH(NY$3,bHist!$1:$1,0))),"-",INDEX(bHist,ex!$D7,_xlfn.XMATCH(NY$3,bHist!$1:$1,0)))</f>
        <v>-</v>
      </c>
      <c r="NZ7" s="46" t="str" cm="1">
        <f t="array" aca="1" ref="NZ7" ca="1">IF(ISBLANK(INDEX(bHist,ex!$D7,_xlfn.XMATCH(NZ$3,bHist!$1:$1,0))),"-",INDEX(bHist,ex!$D7,_xlfn.XMATCH(NZ$3,bHist!$1:$1,0)))</f>
        <v>-</v>
      </c>
      <c r="OA7" s="46" t="str" cm="1">
        <f t="array" aca="1" ref="OA7" ca="1">IF(ISBLANK(INDEX(bHist,ex!$D7,_xlfn.XMATCH(OA$3,bHist!$1:$1,0))),"-",INDEX(bHist,ex!$D7,_xlfn.XMATCH(OA$3,bHist!$1:$1,0)))</f>
        <v>-</v>
      </c>
      <c r="OB7" s="46" t="str" cm="1">
        <f t="array" aca="1" ref="OB7" ca="1">IF(ISBLANK(INDEX(bHist,ex!$D7,_xlfn.XMATCH(OB$3,bHist!$1:$1,0))),"-",INDEX(bHist,ex!$D7,_xlfn.XMATCH(OB$3,bHist!$1:$1,0)))</f>
        <v>-</v>
      </c>
      <c r="OC7" s="46" t="str" cm="1">
        <f t="array" aca="1" ref="OC7" ca="1">IF(ISBLANK(INDEX(bHist,ex!$D7,_xlfn.XMATCH(OC$3,bHist!$1:$1,0))),"-",INDEX(bHist,ex!$D7,_xlfn.XMATCH(OC$3,bHist!$1:$1,0)))</f>
        <v>-</v>
      </c>
      <c r="OD7" s="46" t="str" cm="1">
        <f t="array" aca="1" ref="OD7" ca="1">IF(ISBLANK(INDEX(bHist,ex!$D7,_xlfn.XMATCH(OD$3,bHist!$1:$1,0))),"-",INDEX(bHist,ex!$D7,_xlfn.XMATCH(OD$3,bHist!$1:$1,0)))</f>
        <v>-</v>
      </c>
      <c r="OE7" s="46" t="str" cm="1">
        <f t="array" aca="1" ref="OE7" ca="1">IF(ISBLANK(INDEX(bHist,ex!$D7,_xlfn.XMATCH(OE$3,bHist!$1:$1,0))),"-",INDEX(bHist,ex!$D7,_xlfn.XMATCH(OE$3,bHist!$1:$1,0)))</f>
        <v>-</v>
      </c>
      <c r="OF7" s="46" t="str" cm="1">
        <f t="array" aca="1" ref="OF7" ca="1">IF(ISBLANK(INDEX(bHist,ex!$D7,_xlfn.XMATCH(OF$3,bHist!$1:$1,0))),"-",INDEX(bHist,ex!$D7,_xlfn.XMATCH(OF$3,bHist!$1:$1,0)))</f>
        <v>-</v>
      </c>
      <c r="OG7" s="46" t="str" cm="1">
        <f t="array" aca="1" ref="OG7" ca="1">IF(ISBLANK(INDEX(bHist,ex!$D7,_xlfn.XMATCH(OG$3,bHist!$1:$1,0))),"-",INDEX(bHist,ex!$D7,_xlfn.XMATCH(OG$3,bHist!$1:$1,0)))</f>
        <v>-</v>
      </c>
      <c r="OH7" s="46" t="str" cm="1">
        <f t="array" aca="1" ref="OH7" ca="1">IF(ISBLANK(INDEX(bHist,ex!$D7,_xlfn.XMATCH(OH$3,bHist!$1:$1,0))),"-",INDEX(bHist,ex!$D7,_xlfn.XMATCH(OH$3,bHist!$1:$1,0)))</f>
        <v>-</v>
      </c>
      <c r="OI7" s="46" t="str" cm="1">
        <f t="array" aca="1" ref="OI7" ca="1">IF(ISBLANK(INDEX(bHist,ex!$D7,_xlfn.XMATCH(OI$3,bHist!$1:$1,0))),"-",INDEX(bHist,ex!$D7,_xlfn.XMATCH(OI$3,bHist!$1:$1,0)))</f>
        <v>-</v>
      </c>
      <c r="OJ7" s="46" t="str" cm="1">
        <f t="array" aca="1" ref="OJ7" ca="1">IF(ISBLANK(INDEX(bHist,ex!$D7,_xlfn.XMATCH(OJ$3,bHist!$1:$1,0))),"-",INDEX(bHist,ex!$D7,_xlfn.XMATCH(OJ$3,bHist!$1:$1,0)))</f>
        <v>-</v>
      </c>
      <c r="OK7" s="46" t="str" cm="1">
        <f t="array" aca="1" ref="OK7" ca="1">IF(ISBLANK(INDEX(bHist,ex!$D7,_xlfn.XMATCH(OK$3,bHist!$1:$1,0))),"-",INDEX(bHist,ex!$D7,_xlfn.XMATCH(OK$3,bHist!$1:$1,0)))</f>
        <v>-</v>
      </c>
      <c r="OL7" s="46" t="str" cm="1">
        <f t="array" aca="1" ref="OL7" ca="1">IF(ISBLANK(INDEX(bHist,ex!$D7,_xlfn.XMATCH(OL$3,bHist!$1:$1,0))),"-",INDEX(bHist,ex!$D7,_xlfn.XMATCH(OL$3,bHist!$1:$1,0)))</f>
        <v>-</v>
      </c>
      <c r="OM7" s="46" t="str" cm="1">
        <f t="array" aca="1" ref="OM7" ca="1">IF(ISBLANK(INDEX(bHist,ex!$D7,_xlfn.XMATCH(OM$3,bHist!$1:$1,0))),"-",INDEX(bHist,ex!$D7,_xlfn.XMATCH(OM$3,bHist!$1:$1,0)))</f>
        <v>-</v>
      </c>
      <c r="ON7" s="46" t="str" cm="1">
        <f t="array" aca="1" ref="ON7" ca="1">IF(ISBLANK(INDEX(bHist,ex!$D7,_xlfn.XMATCH(ON$3,bHist!$1:$1,0))),"-",INDEX(bHist,ex!$D7,_xlfn.XMATCH(ON$3,bHist!$1:$1,0)))</f>
        <v>-</v>
      </c>
      <c r="OO7" s="46" t="str" cm="1">
        <f t="array" aca="1" ref="OO7" ca="1">IF(ISBLANK(INDEX(bHist,ex!$D7,_xlfn.XMATCH(OO$3,bHist!$1:$1,0))),"-",INDEX(bHist,ex!$D7,_xlfn.XMATCH(OO$3,bHist!$1:$1,0)))</f>
        <v>-</v>
      </c>
      <c r="OP7" s="46" t="str" cm="1">
        <f t="array" aca="1" ref="OP7" ca="1">IF(ISBLANK(INDEX(bHist,ex!$D7,_xlfn.XMATCH(OP$3,bHist!$1:$1,0))),"-",INDEX(bHist,ex!$D7,_xlfn.XMATCH(OP$3,bHist!$1:$1,0)))</f>
        <v>-</v>
      </c>
      <c r="OQ7" s="46" t="str" cm="1">
        <f t="array" aca="1" ref="OQ7" ca="1">IF(ISBLANK(INDEX(bHist,ex!$D7,_xlfn.XMATCH(OQ$3,bHist!$1:$1,0))),"-",INDEX(bHist,ex!$D7,_xlfn.XMATCH(OQ$3,bHist!$1:$1,0)))</f>
        <v>-</v>
      </c>
      <c r="OR7" s="46" t="str" cm="1">
        <f t="array" aca="1" ref="OR7" ca="1">IF(ISBLANK(INDEX(bHist,ex!$D7,_xlfn.XMATCH(OR$3,bHist!$1:$1,0))),"-",INDEX(bHist,ex!$D7,_xlfn.XMATCH(OR$3,bHist!$1:$1,0)))</f>
        <v>-</v>
      </c>
      <c r="OS7" s="46" t="str" cm="1">
        <f t="array" aca="1" ref="OS7" ca="1">IF(ISBLANK(INDEX(bHist,ex!$D7,_xlfn.XMATCH(OS$3,bHist!$1:$1,0))),"-",INDEX(bHist,ex!$D7,_xlfn.XMATCH(OS$3,bHist!$1:$1,0)))</f>
        <v>-</v>
      </c>
      <c r="OT7" s="46" t="str" cm="1">
        <f t="array" aca="1" ref="OT7" ca="1">IF(ISBLANK(INDEX(bHist,ex!$D7,_xlfn.XMATCH(OT$3,bHist!$1:$1,0))),"-",INDEX(bHist,ex!$D7,_xlfn.XMATCH(OT$3,bHist!$1:$1,0)))</f>
        <v>-</v>
      </c>
      <c r="OU7" s="46" t="str" cm="1">
        <f t="array" aca="1" ref="OU7" ca="1">IF(ISBLANK(INDEX(bHist,ex!$D7,_xlfn.XMATCH(OU$3,bHist!$1:$1,0))),"-",INDEX(bHist,ex!$D7,_xlfn.XMATCH(OU$3,bHist!$1:$1,0)))</f>
        <v>-</v>
      </c>
      <c r="OV7" s="46" t="str" cm="1">
        <f t="array" aca="1" ref="OV7" ca="1">IF(ISBLANK(INDEX(bHist,ex!$D7,_xlfn.XMATCH(OV$3,bHist!$1:$1,0))),"-",INDEX(bHist,ex!$D7,_xlfn.XMATCH(OV$3,bHist!$1:$1,0)))</f>
        <v>-</v>
      </c>
      <c r="OW7" s="46" t="str" cm="1">
        <f t="array" aca="1" ref="OW7" ca="1">IF(ISBLANK(INDEX(bHist,ex!$D7,_xlfn.XMATCH(OW$3,bHist!$1:$1,0))),"-",INDEX(bHist,ex!$D7,_xlfn.XMATCH(OW$3,bHist!$1:$1,0)))</f>
        <v>-</v>
      </c>
      <c r="OX7" s="46" t="str" cm="1">
        <f t="array" aca="1" ref="OX7" ca="1">IF(ISBLANK(INDEX(bHist,ex!$D7,_xlfn.XMATCH(OX$3,bHist!$1:$1,0))),"-",INDEX(bHist,ex!$D7,_xlfn.XMATCH(OX$3,bHist!$1:$1,0)))</f>
        <v>-</v>
      </c>
      <c r="OY7" s="46" t="str" cm="1">
        <f t="array" aca="1" ref="OY7" ca="1">IF(ISBLANK(INDEX(bHist,ex!$D7,_xlfn.XMATCH(OY$3,bHist!$1:$1,0))),"-",INDEX(bHist,ex!$D7,_xlfn.XMATCH(OY$3,bHist!$1:$1,0)))</f>
        <v>-</v>
      </c>
      <c r="OZ7" s="46" t="str" cm="1">
        <f t="array" aca="1" ref="OZ7" ca="1">IF(ISBLANK(INDEX(bHist,ex!$D7,_xlfn.XMATCH(OZ$3,bHist!$1:$1,0))),"-",INDEX(bHist,ex!$D7,_xlfn.XMATCH(OZ$3,bHist!$1:$1,0)))</f>
        <v>-</v>
      </c>
      <c r="PA7" s="46" t="str" cm="1">
        <f t="array" aca="1" ref="PA7" ca="1">IF(ISBLANK(INDEX(bHist,ex!$D7,_xlfn.XMATCH(PA$3,bHist!$1:$1,0))),"-",INDEX(bHist,ex!$D7,_xlfn.XMATCH(PA$3,bHist!$1:$1,0)))</f>
        <v>-</v>
      </c>
      <c r="PB7" s="46" t="str" cm="1">
        <f t="array" aca="1" ref="PB7" ca="1">IF(ISBLANK(INDEX(bHist,ex!$D7,_xlfn.XMATCH(PB$3,bHist!$1:$1,0))),"-",INDEX(bHist,ex!$D7,_xlfn.XMATCH(PB$3,bHist!$1:$1,0)))</f>
        <v>-</v>
      </c>
      <c r="PC7" s="46" t="str" cm="1">
        <f t="array" aca="1" ref="PC7" ca="1">IF(ISBLANK(INDEX(bHist,ex!$D7,_xlfn.XMATCH(PC$3,bHist!$1:$1,0))),"-",INDEX(bHist,ex!$D7,_xlfn.XMATCH(PC$3,bHist!$1:$1,0)))</f>
        <v>-</v>
      </c>
      <c r="PD7" s="46" t="str" cm="1">
        <f t="array" aca="1" ref="PD7" ca="1">IF(ISBLANK(INDEX(bHist,ex!$D7,_xlfn.XMATCH(PD$3,bHist!$1:$1,0))),"-",INDEX(bHist,ex!$D7,_xlfn.XMATCH(PD$3,bHist!$1:$1,0)))</f>
        <v>-</v>
      </c>
      <c r="PE7" s="46" t="str" cm="1">
        <f t="array" aca="1" ref="PE7" ca="1">IF(ISBLANK(INDEX(bHist,ex!$D7,_xlfn.XMATCH(PE$3,bHist!$1:$1,0))),"-",INDEX(bHist,ex!$D7,_xlfn.XMATCH(PE$3,bHist!$1:$1,0)))</f>
        <v>-</v>
      </c>
      <c r="PF7" s="46" t="str" cm="1">
        <f t="array" aca="1" ref="PF7" ca="1">IF(ISBLANK(INDEX(bHist,ex!$D7,_xlfn.XMATCH(PF$3,bHist!$1:$1,0))),"-",INDEX(bHist,ex!$D7,_xlfn.XMATCH(PF$3,bHist!$1:$1,0)))</f>
        <v>-</v>
      </c>
      <c r="PG7" s="46" t="str" cm="1">
        <f t="array" aca="1" ref="PG7" ca="1">IF(ISBLANK(INDEX(bHist,ex!$D7,_xlfn.XMATCH(PG$3,bHist!$1:$1,0))),"-",INDEX(bHist,ex!$D7,_xlfn.XMATCH(PG$3,bHist!$1:$1,0)))</f>
        <v>-</v>
      </c>
      <c r="PH7" s="46" t="str" cm="1">
        <f t="array" aca="1" ref="PH7" ca="1">IF(ISBLANK(INDEX(bHist,ex!$D7,_xlfn.XMATCH(PH$3,bHist!$1:$1,0))),"-",INDEX(bHist,ex!$D7,_xlfn.XMATCH(PH$3,bHist!$1:$1,0)))</f>
        <v>-</v>
      </c>
      <c r="PI7" s="46" t="str" cm="1">
        <f t="array" aca="1" ref="PI7" ca="1">IF(ISBLANK(INDEX(bHist,ex!$D7,_xlfn.XMATCH(PI$3,bHist!$1:$1,0))),"-",INDEX(bHist,ex!$D7,_xlfn.XMATCH(PI$3,bHist!$1:$1,0)))</f>
        <v>-</v>
      </c>
      <c r="PJ7" s="46" t="str" cm="1">
        <f t="array" aca="1" ref="PJ7" ca="1">IF(ISBLANK(INDEX(bHist,ex!$D7,_xlfn.XMATCH(PJ$3,bHist!$1:$1,0))),"-",INDEX(bHist,ex!$D7,_xlfn.XMATCH(PJ$3,bHist!$1:$1,0)))</f>
        <v>-</v>
      </c>
      <c r="PK7" s="46" t="str" cm="1">
        <f t="array" aca="1" ref="PK7" ca="1">IF(ISBLANK(INDEX(bHist,ex!$D7,_xlfn.XMATCH(PK$3,bHist!$1:$1,0))),"-",INDEX(bHist,ex!$D7,_xlfn.XMATCH(PK$3,bHist!$1:$1,0)))</f>
        <v>-</v>
      </c>
      <c r="PL7" s="46" t="str" cm="1">
        <f t="array" aca="1" ref="PL7" ca="1">IF(ISBLANK(INDEX(bHist,ex!$D7,_xlfn.XMATCH(PL$3,bHist!$1:$1,0))),"-",INDEX(bHist,ex!$D7,_xlfn.XMATCH(PL$3,bHist!$1:$1,0)))</f>
        <v>-</v>
      </c>
      <c r="PM7" s="46" t="str" cm="1">
        <f t="array" aca="1" ref="PM7" ca="1">IF(ISBLANK(INDEX(bHist,ex!$D7,_xlfn.XMATCH(PM$3,bHist!$1:$1,0))),"-",INDEX(bHist,ex!$D7,_xlfn.XMATCH(PM$3,bHist!$1:$1,0)))</f>
        <v>-</v>
      </c>
      <c r="PN7" s="46" t="str" cm="1">
        <f t="array" aca="1" ref="PN7" ca="1">IF(ISBLANK(INDEX(bHist,ex!$D7,_xlfn.XMATCH(PN$3,bHist!$1:$1,0))),"-",INDEX(bHist,ex!$D7,_xlfn.XMATCH(PN$3,bHist!$1:$1,0)))</f>
        <v>-</v>
      </c>
      <c r="PO7" s="46" t="str" cm="1">
        <f t="array" aca="1" ref="PO7" ca="1">IF(ISBLANK(INDEX(bHist,ex!$D7,_xlfn.XMATCH(PO$3,bHist!$1:$1,0))),"-",INDEX(bHist,ex!$D7,_xlfn.XMATCH(PO$3,bHist!$1:$1,0)))</f>
        <v>-</v>
      </c>
      <c r="PP7" s="46" t="str" cm="1">
        <f t="array" aca="1" ref="PP7" ca="1">IF(ISBLANK(INDEX(bHist,ex!$D7,_xlfn.XMATCH(PP$3,bHist!$1:$1,0))),"-",INDEX(bHist,ex!$D7,_xlfn.XMATCH(PP$3,bHist!$1:$1,0)))</f>
        <v>-</v>
      </c>
      <c r="PQ7" s="46" t="str" cm="1">
        <f t="array" aca="1" ref="PQ7" ca="1">IF(ISBLANK(INDEX(bHist,ex!$D7,_xlfn.XMATCH(PQ$3,bHist!$1:$1,0))),"-",INDEX(bHist,ex!$D7,_xlfn.XMATCH(PQ$3,bHist!$1:$1,0)))</f>
        <v>-</v>
      </c>
      <c r="PR7" s="46" t="str" cm="1">
        <f t="array" aca="1" ref="PR7" ca="1">IF(ISBLANK(INDEX(bHist,ex!$D7,_xlfn.XMATCH(PR$3,bHist!$1:$1,0))),"-",INDEX(bHist,ex!$D7,_xlfn.XMATCH(PR$3,bHist!$1:$1,0)))</f>
        <v>-</v>
      </c>
      <c r="PS7" s="46" t="str" cm="1">
        <f t="array" aca="1" ref="PS7" ca="1">IF(ISBLANK(INDEX(bHist,ex!$D7,_xlfn.XMATCH(PS$3,bHist!$1:$1,0))),"-",INDEX(bHist,ex!$D7,_xlfn.XMATCH(PS$3,bHist!$1:$1,0)))</f>
        <v>-</v>
      </c>
      <c r="PT7" s="46" t="str" cm="1">
        <f t="array" aca="1" ref="PT7" ca="1">IF(ISBLANK(INDEX(bHist,ex!$D7,_xlfn.XMATCH(PT$3,bHist!$1:$1,0))),"-",INDEX(bHist,ex!$D7,_xlfn.XMATCH(PT$3,bHist!$1:$1,0)))</f>
        <v>-</v>
      </c>
      <c r="PU7" s="46" t="str" cm="1">
        <f t="array" aca="1" ref="PU7" ca="1">IF(ISBLANK(INDEX(bHist,ex!$D7,_xlfn.XMATCH(PU$3,bHist!$1:$1,0))),"-",INDEX(bHist,ex!$D7,_xlfn.XMATCH(PU$3,bHist!$1:$1,0)))</f>
        <v>-</v>
      </c>
      <c r="PV7" s="46" t="str" cm="1">
        <f t="array" aca="1" ref="PV7" ca="1">IF(ISBLANK(INDEX(bHist,ex!$D7,_xlfn.XMATCH(PV$3,bHist!$1:$1,0))),"-",INDEX(bHist,ex!$D7,_xlfn.XMATCH(PV$3,bHist!$1:$1,0)))</f>
        <v>-</v>
      </c>
      <c r="PW7" s="46" t="str" cm="1">
        <f t="array" aca="1" ref="PW7" ca="1">IF(ISBLANK(INDEX(bHist,ex!$D7,_xlfn.XMATCH(PW$3,bHist!$1:$1,0))),"-",INDEX(bHist,ex!$D7,_xlfn.XMATCH(PW$3,bHist!$1:$1,0)))</f>
        <v>-</v>
      </c>
      <c r="PX7" s="46" t="str" cm="1">
        <f t="array" aca="1" ref="PX7" ca="1">IF(ISBLANK(INDEX(bHist,ex!$D7,_xlfn.XMATCH(PX$3,bHist!$1:$1,0))),"-",INDEX(bHist,ex!$D7,_xlfn.XMATCH(PX$3,bHist!$1:$1,0)))</f>
        <v>-</v>
      </c>
      <c r="PY7" s="46" t="str" cm="1">
        <f t="array" aca="1" ref="PY7" ca="1">IF(ISBLANK(INDEX(bHist,ex!$D7,_xlfn.XMATCH(PY$3,bHist!$1:$1,0))),"-",INDEX(bHist,ex!$D7,_xlfn.XMATCH(PY$3,bHist!$1:$1,0)))</f>
        <v>-</v>
      </c>
      <c r="PZ7" s="46" t="str" cm="1">
        <f t="array" aca="1" ref="PZ7" ca="1">IF(ISBLANK(INDEX(bHist,ex!$D7,_xlfn.XMATCH(PZ$3,bHist!$1:$1,0))),"-",INDEX(bHist,ex!$D7,_xlfn.XMATCH(PZ$3,bHist!$1:$1,0)))</f>
        <v>-</v>
      </c>
      <c r="QA7" s="46" t="str" cm="1">
        <f t="array" aca="1" ref="QA7" ca="1">IF(ISBLANK(INDEX(bHist,ex!$D7,_xlfn.XMATCH(QA$3,bHist!$1:$1,0))),"-",INDEX(bHist,ex!$D7,_xlfn.XMATCH(QA$3,bHist!$1:$1,0)))</f>
        <v>-</v>
      </c>
      <c r="QB7" s="46" t="str" cm="1">
        <f t="array" aca="1" ref="QB7" ca="1">IF(ISBLANK(INDEX(bHist,ex!$D7,_xlfn.XMATCH(QB$3,bHist!$1:$1,0))),"-",INDEX(bHist,ex!$D7,_xlfn.XMATCH(QB$3,bHist!$1:$1,0)))</f>
        <v>-</v>
      </c>
      <c r="QC7" s="46" t="str" cm="1">
        <f t="array" aca="1" ref="QC7" ca="1">IF(ISBLANK(INDEX(bHist,ex!$D7,_xlfn.XMATCH(QC$3,bHist!$1:$1,0))),"-",INDEX(bHist,ex!$D7,_xlfn.XMATCH(QC$3,bHist!$1:$1,0)))</f>
        <v>-</v>
      </c>
      <c r="QD7" s="46" t="str" cm="1">
        <f t="array" aca="1" ref="QD7" ca="1">IF(ISBLANK(INDEX(bHist,ex!$D7,_xlfn.XMATCH(QD$3,bHist!$1:$1,0))),"-",INDEX(bHist,ex!$D7,_xlfn.XMATCH(QD$3,bHist!$1:$1,0)))</f>
        <v>-</v>
      </c>
      <c r="QE7" s="46" t="str" cm="1">
        <f t="array" aca="1" ref="QE7" ca="1">IF(ISBLANK(INDEX(bHist,ex!$D7,_xlfn.XMATCH(QE$3,bHist!$1:$1,0))),"-",INDEX(bHist,ex!$D7,_xlfn.XMATCH(QE$3,bHist!$1:$1,0)))</f>
        <v>-</v>
      </c>
      <c r="QF7" s="46" t="str" cm="1">
        <f t="array" aca="1" ref="QF7" ca="1">IF(ISBLANK(INDEX(bHist,ex!$D7,_xlfn.XMATCH(QF$3,bHist!$1:$1,0))),"-",INDEX(bHist,ex!$D7,_xlfn.XMATCH(QF$3,bHist!$1:$1,0)))</f>
        <v>-</v>
      </c>
      <c r="QG7" s="46" t="str" cm="1">
        <f t="array" aca="1" ref="QG7" ca="1">IF(ISBLANK(INDEX(bHist,ex!$D7,_xlfn.XMATCH(QG$3,bHist!$1:$1,0))),"-",INDEX(bHist,ex!$D7,_xlfn.XMATCH(QG$3,bHist!$1:$1,0)))</f>
        <v>-</v>
      </c>
      <c r="QH7" s="46" t="str" cm="1">
        <f t="array" aca="1" ref="QH7" ca="1">IF(ISBLANK(INDEX(bHist,ex!$D7,_xlfn.XMATCH(QH$3,bHist!$1:$1,0))),"-",INDEX(bHist,ex!$D7,_xlfn.XMATCH(QH$3,bHist!$1:$1,0)))</f>
        <v>-</v>
      </c>
      <c r="QI7" s="46" t="str" cm="1">
        <f t="array" aca="1" ref="QI7" ca="1">IF(ISBLANK(INDEX(bHist,ex!$D7,_xlfn.XMATCH(QI$3,bHist!$1:$1,0))),"-",INDEX(bHist,ex!$D7,_xlfn.XMATCH(QI$3,bHist!$1:$1,0)))</f>
        <v>-</v>
      </c>
      <c r="QJ7" s="46" t="str" cm="1">
        <f t="array" aca="1" ref="QJ7" ca="1">IF(ISBLANK(INDEX(bHist,ex!$D7,_xlfn.XMATCH(QJ$3,bHist!$1:$1,0))),"-",INDEX(bHist,ex!$D7,_xlfn.XMATCH(QJ$3,bHist!$1:$1,0)))</f>
        <v>-</v>
      </c>
      <c r="QK7" s="46" t="str" cm="1">
        <f t="array" aca="1" ref="QK7" ca="1">IF(ISBLANK(INDEX(bHist,ex!$D7,_xlfn.XMATCH(QK$3,bHist!$1:$1,0))),"-",INDEX(bHist,ex!$D7,_xlfn.XMATCH(QK$3,bHist!$1:$1,0)))</f>
        <v>-</v>
      </c>
      <c r="QL7" s="46" t="str" cm="1">
        <f t="array" aca="1" ref="QL7" ca="1">IF(ISBLANK(INDEX(bHist,ex!$D7,_xlfn.XMATCH(QL$3,bHist!$1:$1,0))),"-",INDEX(bHist,ex!$D7,_xlfn.XMATCH(QL$3,bHist!$1:$1,0)))</f>
        <v>-</v>
      </c>
      <c r="QM7" s="46" t="str" cm="1">
        <f t="array" aca="1" ref="QM7" ca="1">IF(ISBLANK(INDEX(bHist,ex!$D7,_xlfn.XMATCH(QM$3,bHist!$1:$1,0))),"-",INDEX(bHist,ex!$D7,_xlfn.XMATCH(QM$3,bHist!$1:$1,0)))</f>
        <v>-</v>
      </c>
      <c r="QN7" s="46" t="str" cm="1">
        <f t="array" aca="1" ref="QN7" ca="1">IF(ISBLANK(INDEX(bHist,ex!$D7,_xlfn.XMATCH(QN$3,bHist!$1:$1,0))),"-",INDEX(bHist,ex!$D7,_xlfn.XMATCH(QN$3,bHist!$1:$1,0)))</f>
        <v>-</v>
      </c>
      <c r="QO7" s="46" t="str" cm="1">
        <f t="array" aca="1" ref="QO7" ca="1">IF(ISBLANK(INDEX(bHist,ex!$D7,_xlfn.XMATCH(QO$3,bHist!$1:$1,0))),"-",INDEX(bHist,ex!$D7,_xlfn.XMATCH(QO$3,bHist!$1:$1,0)))</f>
        <v>-</v>
      </c>
      <c r="QP7" s="46" t="str" cm="1">
        <f t="array" aca="1" ref="QP7" ca="1">IF(ISBLANK(INDEX(bHist,ex!$D7,_xlfn.XMATCH(QP$3,bHist!$1:$1,0))),"-",INDEX(bHist,ex!$D7,_xlfn.XMATCH(QP$3,bHist!$1:$1,0)))</f>
        <v>-</v>
      </c>
      <c r="QQ7" s="46" t="str" cm="1">
        <f t="array" aca="1" ref="QQ7" ca="1">IF(ISBLANK(INDEX(bHist,ex!$D7,_xlfn.XMATCH(QQ$3,bHist!$1:$1,0))),"-",INDEX(bHist,ex!$D7,_xlfn.XMATCH(QQ$3,bHist!$1:$1,0)))</f>
        <v>-</v>
      </c>
      <c r="QR7" s="46" t="str" cm="1">
        <f t="array" aca="1" ref="QR7" ca="1">IF(ISBLANK(INDEX(bHist,ex!$D7,_xlfn.XMATCH(QR$3,bHist!$1:$1,0))),"-",INDEX(bHist,ex!$D7,_xlfn.XMATCH(QR$3,bHist!$1:$1,0)))</f>
        <v>-</v>
      </c>
      <c r="QS7" s="46" t="str" cm="1">
        <f t="array" aca="1" ref="QS7" ca="1">IF(ISBLANK(INDEX(bHist,ex!$D7,_xlfn.XMATCH(QS$3,bHist!$1:$1,0))),"-",INDEX(bHist,ex!$D7,_xlfn.XMATCH(QS$3,bHist!$1:$1,0)))</f>
        <v>-</v>
      </c>
      <c r="QT7" s="46" t="str" cm="1">
        <f t="array" aca="1" ref="QT7" ca="1">IF(ISBLANK(INDEX(bHist,ex!$D7,_xlfn.XMATCH(QT$3,bHist!$1:$1,0))),"-",INDEX(bHist,ex!$D7,_xlfn.XMATCH(QT$3,bHist!$1:$1,0)))</f>
        <v>-</v>
      </c>
      <c r="QU7" s="46" t="str" cm="1">
        <f t="array" aca="1" ref="QU7" ca="1">IF(ISBLANK(INDEX(bHist,ex!$D7,_xlfn.XMATCH(QU$3,bHist!$1:$1,0))),"-",INDEX(bHist,ex!$D7,_xlfn.XMATCH(QU$3,bHist!$1:$1,0)))</f>
        <v>-</v>
      </c>
      <c r="QV7" s="46" t="str" cm="1">
        <f t="array" aca="1" ref="QV7" ca="1">IF(ISBLANK(INDEX(bHist,ex!$D7,_xlfn.XMATCH(QV$3,bHist!$1:$1,0))),"-",INDEX(bHist,ex!$D7,_xlfn.XMATCH(QV$3,bHist!$1:$1,0)))</f>
        <v>-</v>
      </c>
      <c r="QW7" s="46" t="str" cm="1">
        <f t="array" aca="1" ref="QW7" ca="1">IF(ISBLANK(INDEX(bHist,ex!$D7,_xlfn.XMATCH(QW$3,bHist!$1:$1,0))),"-",INDEX(bHist,ex!$D7,_xlfn.XMATCH(QW$3,bHist!$1:$1,0)))</f>
        <v>-</v>
      </c>
      <c r="QX7" s="46" t="str" cm="1">
        <f t="array" aca="1" ref="QX7" ca="1">IF(ISBLANK(INDEX(bHist,ex!$D7,_xlfn.XMATCH(QX$3,bHist!$1:$1,0))),"-",INDEX(bHist,ex!$D7,_xlfn.XMATCH(QX$3,bHist!$1:$1,0)))</f>
        <v>-</v>
      </c>
      <c r="QY7" s="46" t="str" cm="1">
        <f t="array" aca="1" ref="QY7" ca="1">IF(ISBLANK(INDEX(bHist,ex!$D7,_xlfn.XMATCH(QY$3,bHist!$1:$1,0))),"-",INDEX(bHist,ex!$D7,_xlfn.XMATCH(QY$3,bHist!$1:$1,0)))</f>
        <v>-</v>
      </c>
      <c r="QZ7" s="46" t="str" cm="1">
        <f t="array" aca="1" ref="QZ7" ca="1">IF(ISBLANK(INDEX(bHist,ex!$D7,_xlfn.XMATCH(QZ$3,bHist!$1:$1,0))),"-",INDEX(bHist,ex!$D7,_xlfn.XMATCH(QZ$3,bHist!$1:$1,0)))</f>
        <v>-</v>
      </c>
      <c r="RA7" s="46" t="str" cm="1">
        <f t="array" aca="1" ref="RA7" ca="1">IF(ISBLANK(INDEX(bHist,ex!$D7,_xlfn.XMATCH(RA$3,bHist!$1:$1,0))),"-",INDEX(bHist,ex!$D7,_xlfn.XMATCH(RA$3,bHist!$1:$1,0)))</f>
        <v>-</v>
      </c>
      <c r="RB7" s="46" t="str" cm="1">
        <f t="array" aca="1" ref="RB7" ca="1">IF(ISBLANK(INDEX(bHist,ex!$D7,_xlfn.XMATCH(RB$3,bHist!$1:$1,0))),"-",INDEX(bHist,ex!$D7,_xlfn.XMATCH(RB$3,bHist!$1:$1,0)))</f>
        <v>-</v>
      </c>
      <c r="RC7" s="46" t="str" cm="1">
        <f t="array" aca="1" ref="RC7" ca="1">IF(ISBLANK(INDEX(bHist,ex!$D7,_xlfn.XMATCH(RC$3,bHist!$1:$1,0))),"-",INDEX(bHist,ex!$D7,_xlfn.XMATCH(RC$3,bHist!$1:$1,0)))</f>
        <v>-</v>
      </c>
      <c r="RD7" s="46" t="str" cm="1">
        <f t="array" aca="1" ref="RD7" ca="1">IF(ISBLANK(INDEX(bHist,ex!$D7,_xlfn.XMATCH(RD$3,bHist!$1:$1,0))),"-",INDEX(bHist,ex!$D7,_xlfn.XMATCH(RD$3,bHist!$1:$1,0)))</f>
        <v>-</v>
      </c>
      <c r="RE7" s="46" t="str" cm="1">
        <f t="array" aca="1" ref="RE7" ca="1">IF(ISBLANK(INDEX(bHist,ex!$D7,_xlfn.XMATCH(RE$3,bHist!$1:$1,0))),"-",INDEX(bHist,ex!$D7,_xlfn.XMATCH(RE$3,bHist!$1:$1,0)))</f>
        <v>-</v>
      </c>
      <c r="RF7" s="46" t="str" cm="1">
        <f t="array" aca="1" ref="RF7" ca="1">IF(ISBLANK(INDEX(bHist,ex!$D7,_xlfn.XMATCH(RF$3,bHist!$1:$1,0))),"-",INDEX(bHist,ex!$D7,_xlfn.XMATCH(RF$3,bHist!$1:$1,0)))</f>
        <v>-</v>
      </c>
      <c r="RG7" s="46" t="str" cm="1">
        <f t="array" aca="1" ref="RG7" ca="1">IF(ISBLANK(INDEX(bHist,ex!$D7,_xlfn.XMATCH(RG$3,bHist!$1:$1,0))),"-",INDEX(bHist,ex!$D7,_xlfn.XMATCH(RG$3,bHist!$1:$1,0)))</f>
        <v>-</v>
      </c>
      <c r="RH7" s="46" t="str" cm="1">
        <f t="array" aca="1" ref="RH7" ca="1">IF(ISBLANK(INDEX(bHist,ex!$D7,_xlfn.XMATCH(RH$3,bHist!$1:$1,0))),"-",INDEX(bHist,ex!$D7,_xlfn.XMATCH(RH$3,bHist!$1:$1,0)))</f>
        <v>-</v>
      </c>
      <c r="RI7" s="46" t="str" cm="1">
        <f t="array" aca="1" ref="RI7" ca="1">IF(ISBLANK(INDEX(bHist,ex!$D7,_xlfn.XMATCH(RI$3,bHist!$1:$1,0))),"-",INDEX(bHist,ex!$D7,_xlfn.XMATCH(RI$3,bHist!$1:$1,0)))</f>
        <v>-</v>
      </c>
      <c r="RJ7" s="46" t="str" cm="1">
        <f t="array" aca="1" ref="RJ7" ca="1">IF(ISBLANK(INDEX(bHist,ex!$D7,_xlfn.XMATCH(RJ$3,bHist!$1:$1,0))),"-",INDEX(bHist,ex!$D7,_xlfn.XMATCH(RJ$3,bHist!$1:$1,0)))</f>
        <v>-</v>
      </c>
      <c r="RK7" s="46" t="str" cm="1">
        <f t="array" aca="1" ref="RK7" ca="1">IF(ISBLANK(INDEX(bHist,ex!$D7,_xlfn.XMATCH(RK$3,bHist!$1:$1,0))),"-",INDEX(bHist,ex!$D7,_xlfn.XMATCH(RK$3,bHist!$1:$1,0)))</f>
        <v>-</v>
      </c>
      <c r="RL7" s="46" t="str" cm="1">
        <f t="array" aca="1" ref="RL7" ca="1">IF(ISBLANK(INDEX(bHist,ex!$D7,_xlfn.XMATCH(RL$3,bHist!$1:$1,0))),"-",INDEX(bHist,ex!$D7,_xlfn.XMATCH(RL$3,bHist!$1:$1,0)))</f>
        <v>-</v>
      </c>
      <c r="RM7" s="46" t="str" cm="1">
        <f t="array" aca="1" ref="RM7" ca="1">IF(ISBLANK(INDEX(bHist,ex!$D7,_xlfn.XMATCH(RM$3,bHist!$1:$1,0))),"-",INDEX(bHist,ex!$D7,_xlfn.XMATCH(RM$3,bHist!$1:$1,0)))</f>
        <v>-</v>
      </c>
      <c r="RN7" s="46" t="str" cm="1">
        <f t="array" aca="1" ref="RN7" ca="1">IF(ISBLANK(INDEX(bHist,ex!$D7,_xlfn.XMATCH(RN$3,bHist!$1:$1,0))),"-",INDEX(bHist,ex!$D7,_xlfn.XMATCH(RN$3,bHist!$1:$1,0)))</f>
        <v>-</v>
      </c>
      <c r="RO7" s="46" t="str" cm="1">
        <f t="array" aca="1" ref="RO7" ca="1">IF(ISBLANK(INDEX(bHist,ex!$D7,_xlfn.XMATCH(RO$3,bHist!$1:$1,0))),"-",INDEX(bHist,ex!$D7,_xlfn.XMATCH(RO$3,bHist!$1:$1,0)))</f>
        <v>-</v>
      </c>
      <c r="RP7" s="46" t="str" cm="1">
        <f t="array" aca="1" ref="RP7" ca="1">IF(ISBLANK(INDEX(bHist,ex!$D7,_xlfn.XMATCH(RP$3,bHist!$1:$1,0))),"-",INDEX(bHist,ex!$D7,_xlfn.XMATCH(RP$3,bHist!$1:$1,0)))</f>
        <v>-</v>
      </c>
      <c r="RQ7" s="46" t="str" cm="1">
        <f t="array" aca="1" ref="RQ7" ca="1">IF(ISBLANK(INDEX(bHist,ex!$D7,_xlfn.XMATCH(RQ$3,bHist!$1:$1,0))),"-",INDEX(bHist,ex!$D7,_xlfn.XMATCH(RQ$3,bHist!$1:$1,0)))</f>
        <v>-</v>
      </c>
      <c r="RR7" s="46" t="str" cm="1">
        <f t="array" aca="1" ref="RR7" ca="1">IF(ISBLANK(INDEX(bHist,ex!$D7,_xlfn.XMATCH(RR$3,bHist!$1:$1,0))),"-",INDEX(bHist,ex!$D7,_xlfn.XMATCH(RR$3,bHist!$1:$1,0)))</f>
        <v>-</v>
      </c>
      <c r="RS7" s="46" t="str" cm="1">
        <f t="array" aca="1" ref="RS7" ca="1">IF(ISBLANK(INDEX(bHist,ex!$D7,_xlfn.XMATCH(RS$3,bHist!$1:$1,0))),"-",INDEX(bHist,ex!$D7,_xlfn.XMATCH(RS$3,bHist!$1:$1,0)))</f>
        <v>-</v>
      </c>
      <c r="RT7" s="46" t="str" cm="1">
        <f t="array" aca="1" ref="RT7" ca="1">IF(ISBLANK(INDEX(bHist,ex!$D7,_xlfn.XMATCH(RT$3,bHist!$1:$1,0))),"-",INDEX(bHist,ex!$D7,_xlfn.XMATCH(RT$3,bHist!$1:$1,0)))</f>
        <v>-</v>
      </c>
      <c r="RU7" s="46" t="str" cm="1">
        <f t="array" aca="1" ref="RU7" ca="1">IF(ISBLANK(INDEX(bHist,ex!$D7,_xlfn.XMATCH(RU$3,bHist!$1:$1,0))),"-",INDEX(bHist,ex!$D7,_xlfn.XMATCH(RU$3,bHist!$1:$1,0)))</f>
        <v>-</v>
      </c>
      <c r="RV7" s="46" t="str" cm="1">
        <f t="array" aca="1" ref="RV7" ca="1">IF(ISBLANK(INDEX(bHist,ex!$D7,_xlfn.XMATCH(RV$3,bHist!$1:$1,0))),"-",INDEX(bHist,ex!$D7,_xlfn.XMATCH(RV$3,bHist!$1:$1,0)))</f>
        <v>-</v>
      </c>
      <c r="RW7" s="46" t="str" cm="1">
        <f t="array" aca="1" ref="RW7" ca="1">IF(ISBLANK(INDEX(bHist,ex!$D7,_xlfn.XMATCH(RW$3,bHist!$1:$1,0))),"-",INDEX(bHist,ex!$D7,_xlfn.XMATCH(RW$3,bHist!$1:$1,0)))</f>
        <v>-</v>
      </c>
      <c r="RX7" s="46" t="str" cm="1">
        <f t="array" aca="1" ref="RX7" ca="1">IF(ISBLANK(INDEX(bHist,ex!$D7,_xlfn.XMATCH(RX$3,bHist!$1:$1,0))),"-",INDEX(bHist,ex!$D7,_xlfn.XMATCH(RX$3,bHist!$1:$1,0)))</f>
        <v>-</v>
      </c>
      <c r="RY7" s="46" t="str" cm="1">
        <f t="array" aca="1" ref="RY7" ca="1">IF(ISBLANK(INDEX(bHist,ex!$D7,_xlfn.XMATCH(RY$3,bHist!$1:$1,0))),"-",INDEX(bHist,ex!$D7,_xlfn.XMATCH(RY$3,bHist!$1:$1,0)))</f>
        <v>-</v>
      </c>
      <c r="RZ7" s="46" t="str" cm="1">
        <f t="array" aca="1" ref="RZ7" ca="1">IF(ISBLANK(INDEX(bHist,ex!$D7,_xlfn.XMATCH(RZ$3,bHist!$1:$1,0))),"-",INDEX(bHist,ex!$D7,_xlfn.XMATCH(RZ$3,bHist!$1:$1,0)))</f>
        <v>-</v>
      </c>
      <c r="SA7" s="46" t="str" cm="1">
        <f t="array" aca="1" ref="SA7" ca="1">IF(ISBLANK(INDEX(bHist,ex!$D7,_xlfn.XMATCH(SA$3,bHist!$1:$1,0))),"-",INDEX(bHist,ex!$D7,_xlfn.XMATCH(SA$3,bHist!$1:$1,0)))</f>
        <v>-</v>
      </c>
      <c r="SB7" s="46" t="str" cm="1">
        <f t="array" aca="1" ref="SB7" ca="1">IF(ISBLANK(INDEX(bHist,ex!$D7,_xlfn.XMATCH(SB$3,bHist!$1:$1,0))),"-",INDEX(bHist,ex!$D7,_xlfn.XMATCH(SB$3,bHist!$1:$1,0)))</f>
        <v>-</v>
      </c>
      <c r="SC7" s="46" t="str" cm="1">
        <f t="array" aca="1" ref="SC7" ca="1">IF(ISBLANK(INDEX(bHist,ex!$D7,_xlfn.XMATCH(SC$3,bHist!$1:$1,0))),"-",INDEX(bHist,ex!$D7,_xlfn.XMATCH(SC$3,bHist!$1:$1,0)))</f>
        <v>-</v>
      </c>
      <c r="SD7" s="46" t="str" cm="1">
        <f t="array" aca="1" ref="SD7" ca="1">IF(ISBLANK(INDEX(bHist,ex!$D7,_xlfn.XMATCH(SD$3,bHist!$1:$1,0))),"-",INDEX(bHist,ex!$D7,_xlfn.XMATCH(SD$3,bHist!$1:$1,0)))</f>
        <v>-</v>
      </c>
      <c r="SE7" s="46" t="str" cm="1">
        <f t="array" aca="1" ref="SE7" ca="1">IF(ISBLANK(INDEX(bHist,ex!$D7,_xlfn.XMATCH(SE$3,bHist!$1:$1,0))),"-",INDEX(bHist,ex!$D7,_xlfn.XMATCH(SE$3,bHist!$1:$1,0)))</f>
        <v>-</v>
      </c>
      <c r="SF7" s="46" t="str" cm="1">
        <f t="array" aca="1" ref="SF7" ca="1">IF(ISBLANK(INDEX(bHist,ex!$D7,_xlfn.XMATCH(SF$3,bHist!$1:$1,0))),"-",INDEX(bHist,ex!$D7,_xlfn.XMATCH(SF$3,bHist!$1:$1,0)))</f>
        <v>-</v>
      </c>
      <c r="SG7" s="46" t="str" cm="1">
        <f t="array" aca="1" ref="SG7" ca="1">IF(ISBLANK(INDEX(bHist,ex!$D7,_xlfn.XMATCH(SG$3,bHist!$1:$1,0))),"-",INDEX(bHist,ex!$D7,_xlfn.XMATCH(SG$3,bHist!$1:$1,0)))</f>
        <v>-</v>
      </c>
      <c r="SH7" s="46" t="str" cm="1">
        <f t="array" aca="1" ref="SH7" ca="1">IF(ISBLANK(INDEX(bHist,ex!$D7,_xlfn.XMATCH(SH$3,bHist!$1:$1,0))),"-",INDEX(bHist,ex!$D7,_xlfn.XMATCH(SH$3,bHist!$1:$1,0)))</f>
        <v>-</v>
      </c>
      <c r="SI7" s="46" t="str" cm="1">
        <f t="array" aca="1" ref="SI7" ca="1">IF(ISBLANK(INDEX(bHist,ex!$D7,_xlfn.XMATCH(SI$3,bHist!$1:$1,0))),"-",INDEX(bHist,ex!$D7,_xlfn.XMATCH(SI$3,bHist!$1:$1,0)))</f>
        <v>-</v>
      </c>
      <c r="SJ7" s="46" t="str" cm="1">
        <f t="array" aca="1" ref="SJ7" ca="1">IF(ISBLANK(INDEX(bHist,ex!$D7,_xlfn.XMATCH(SJ$3,bHist!$1:$1,0))),"-",INDEX(bHist,ex!$D7,_xlfn.XMATCH(SJ$3,bHist!$1:$1,0)))</f>
        <v>-</v>
      </c>
      <c r="SK7" s="46" t="str" cm="1">
        <f t="array" aca="1" ref="SK7" ca="1">IF(ISBLANK(INDEX(bHist,ex!$D7,_xlfn.XMATCH(SK$3,bHist!$1:$1,0))),"-",INDEX(bHist,ex!$D7,_xlfn.XMATCH(SK$3,bHist!$1:$1,0)))</f>
        <v>-</v>
      </c>
      <c r="SL7" s="46" t="str" cm="1">
        <f t="array" aca="1" ref="SL7" ca="1">IF(ISBLANK(INDEX(bHist,ex!$D7,_xlfn.XMATCH(SL$3,bHist!$1:$1,0))),"-",INDEX(bHist,ex!$D7,_xlfn.XMATCH(SL$3,bHist!$1:$1,0)))</f>
        <v>-</v>
      </c>
      <c r="SM7" s="46" t="str" cm="1">
        <f t="array" aca="1" ref="SM7" ca="1">IF(ISBLANK(INDEX(bHist,ex!$D7,_xlfn.XMATCH(SM$3,bHist!$1:$1,0))),"-",INDEX(bHist,ex!$D7,_xlfn.XMATCH(SM$3,bHist!$1:$1,0)))</f>
        <v>-</v>
      </c>
      <c r="SN7" s="46" t="str" cm="1">
        <f t="array" aca="1" ref="SN7" ca="1">IF(ISBLANK(INDEX(bHist,ex!$D7,_xlfn.XMATCH(SN$3,bHist!$1:$1,0))),"-",INDEX(bHist,ex!$D7,_xlfn.XMATCH(SN$3,bHist!$1:$1,0)))</f>
        <v>-</v>
      </c>
      <c r="SO7" s="46" t="str" cm="1">
        <f t="array" aca="1" ref="SO7" ca="1">IF(ISBLANK(INDEX(bHist,ex!$D7,_xlfn.XMATCH(SO$3,bHist!$1:$1,0))),"-",INDEX(bHist,ex!$D7,_xlfn.XMATCH(SO$3,bHist!$1:$1,0)))</f>
        <v>-</v>
      </c>
      <c r="SP7" s="46" t="str" cm="1">
        <f t="array" aca="1" ref="SP7" ca="1">IF(ISBLANK(INDEX(bHist,ex!$D7,_xlfn.XMATCH(SP$3,bHist!$1:$1,0))),"-",INDEX(bHist,ex!$D7,_xlfn.XMATCH(SP$3,bHist!$1:$1,0)))</f>
        <v>-</v>
      </c>
      <c r="SQ7" s="46" t="str" cm="1">
        <f t="array" aca="1" ref="SQ7" ca="1">IF(ISBLANK(INDEX(bHist,ex!$D7,_xlfn.XMATCH(SQ$3,bHist!$1:$1,0))),"-",INDEX(bHist,ex!$D7,_xlfn.XMATCH(SQ$3,bHist!$1:$1,0)))</f>
        <v>-</v>
      </c>
    </row>
    <row r="9" spans="3:546" x14ac:dyDescent="0.25">
      <c r="C9" s="44" t="s">
        <v>419</v>
      </c>
      <c r="F9" s="46">
        <f ca="1">IFERROR(F6-F7,"-")</f>
        <v>-25.865000000000009</v>
      </c>
      <c r="G9" s="46">
        <f t="shared" ref="G9:BR9" ca="1" si="0">IFERROR(G6-G7,"-")</f>
        <v>-17.283000000000015</v>
      </c>
      <c r="H9" s="46">
        <f t="shared" ca="1" si="0"/>
        <v>-20.735000000000014</v>
      </c>
      <c r="I9" s="46">
        <f t="shared" ca="1" si="0"/>
        <v>-34.215000000000032</v>
      </c>
      <c r="J9" s="46">
        <f t="shared" ca="1" si="0"/>
        <v>-38.694999999999993</v>
      </c>
      <c r="K9" s="46">
        <f t="shared" ca="1" si="0"/>
        <v>-43.587000000000046</v>
      </c>
      <c r="L9" s="46">
        <f t="shared" ca="1" si="0"/>
        <v>-44.673000000000002</v>
      </c>
      <c r="M9" s="46">
        <f t="shared" ca="1" si="0"/>
        <v>-47.920999999999992</v>
      </c>
      <c r="N9" s="46">
        <f t="shared" ca="1" si="0"/>
        <v>-46.768000000000029</v>
      </c>
      <c r="O9" s="46">
        <f t="shared" ca="1" si="0"/>
        <v>-47.156000000000006</v>
      </c>
      <c r="P9" s="46" t="str">
        <f t="shared" ca="1" si="0"/>
        <v>-</v>
      </c>
      <c r="Q9" s="46" t="str">
        <f t="shared" ca="1" si="0"/>
        <v>-</v>
      </c>
      <c r="R9" s="46" t="str">
        <f t="shared" ca="1" si="0"/>
        <v>-</v>
      </c>
      <c r="S9" s="46" t="str">
        <f t="shared" ca="1" si="0"/>
        <v>-</v>
      </c>
      <c r="T9" s="46" t="str">
        <f t="shared" ca="1" si="0"/>
        <v>-</v>
      </c>
      <c r="U9" s="46" t="str">
        <f t="shared" ca="1" si="0"/>
        <v>-</v>
      </c>
      <c r="V9" s="46" t="str">
        <f t="shared" ca="1" si="0"/>
        <v>-</v>
      </c>
      <c r="W9" s="46" t="str">
        <f t="shared" ca="1" si="0"/>
        <v>-</v>
      </c>
      <c r="X9" s="46" t="str">
        <f t="shared" ca="1" si="0"/>
        <v>-</v>
      </c>
      <c r="Y9" s="46" t="str">
        <f t="shared" ca="1" si="0"/>
        <v>-</v>
      </c>
      <c r="Z9" s="46" t="str">
        <f t="shared" ca="1" si="0"/>
        <v>-</v>
      </c>
      <c r="AA9" s="46" t="str">
        <f t="shared" ca="1" si="0"/>
        <v>-</v>
      </c>
      <c r="AB9" s="46" t="str">
        <f t="shared" ca="1" si="0"/>
        <v>-</v>
      </c>
      <c r="AC9" s="46" t="str">
        <f t="shared" ca="1" si="0"/>
        <v>-</v>
      </c>
      <c r="AD9" s="46" t="str">
        <f t="shared" ca="1" si="0"/>
        <v>-</v>
      </c>
      <c r="AE9" s="46" t="str">
        <f t="shared" ca="1" si="0"/>
        <v>-</v>
      </c>
      <c r="AF9" s="46" t="str">
        <f t="shared" ca="1" si="0"/>
        <v>-</v>
      </c>
      <c r="AG9" s="46" t="str">
        <f t="shared" ca="1" si="0"/>
        <v>-</v>
      </c>
      <c r="AH9" s="46" t="str">
        <f t="shared" ca="1" si="0"/>
        <v>-</v>
      </c>
      <c r="AI9" s="46" t="str">
        <f t="shared" ca="1" si="0"/>
        <v>-</v>
      </c>
      <c r="AJ9" s="46" t="str">
        <f t="shared" ca="1" si="0"/>
        <v>-</v>
      </c>
      <c r="AK9" s="46" t="str">
        <f t="shared" ca="1" si="0"/>
        <v>-</v>
      </c>
      <c r="AL9" s="46" t="str">
        <f t="shared" ca="1" si="0"/>
        <v>-</v>
      </c>
      <c r="AM9" s="46" t="str">
        <f t="shared" ca="1" si="0"/>
        <v>-</v>
      </c>
      <c r="AN9" s="46" t="str">
        <f t="shared" ca="1" si="0"/>
        <v>-</v>
      </c>
      <c r="AO9" s="46" t="str">
        <f t="shared" ca="1" si="0"/>
        <v>-</v>
      </c>
      <c r="AP9" s="46" t="str">
        <f t="shared" ca="1" si="0"/>
        <v>-</v>
      </c>
      <c r="AQ9" s="46" t="str">
        <f t="shared" ca="1" si="0"/>
        <v>-</v>
      </c>
      <c r="AR9" s="46" t="str">
        <f t="shared" ca="1" si="0"/>
        <v>-</v>
      </c>
      <c r="AS9" s="46" t="str">
        <f t="shared" ca="1" si="0"/>
        <v>-</v>
      </c>
      <c r="AT9" s="46" t="str">
        <f t="shared" ca="1" si="0"/>
        <v>-</v>
      </c>
      <c r="AU9" s="46" t="str">
        <f t="shared" ca="1" si="0"/>
        <v>-</v>
      </c>
      <c r="AV9" s="46" t="str">
        <f t="shared" ca="1" si="0"/>
        <v>-</v>
      </c>
      <c r="AW9" s="46" t="str">
        <f t="shared" ca="1" si="0"/>
        <v>-</v>
      </c>
      <c r="AX9" s="46" t="str">
        <f t="shared" ca="1" si="0"/>
        <v>-</v>
      </c>
      <c r="AY9" s="46" t="str">
        <f t="shared" ca="1" si="0"/>
        <v>-</v>
      </c>
      <c r="AZ9" s="46" t="str">
        <f t="shared" ca="1" si="0"/>
        <v>-</v>
      </c>
      <c r="BA9" s="46" t="str">
        <f t="shared" ca="1" si="0"/>
        <v>-</v>
      </c>
      <c r="BB9" s="46" t="str">
        <f t="shared" ca="1" si="0"/>
        <v>-</v>
      </c>
      <c r="BC9" s="46" t="str">
        <f t="shared" ca="1" si="0"/>
        <v>-</v>
      </c>
      <c r="BD9" s="46" t="str">
        <f t="shared" ca="1" si="0"/>
        <v>-</v>
      </c>
      <c r="BE9" s="46" t="str">
        <f t="shared" ca="1" si="0"/>
        <v>-</v>
      </c>
      <c r="BF9" s="46" t="str">
        <f t="shared" ca="1" si="0"/>
        <v>-</v>
      </c>
      <c r="BG9" s="46" t="str">
        <f t="shared" ca="1" si="0"/>
        <v>-</v>
      </c>
      <c r="BH9" s="46" t="str">
        <f t="shared" ca="1" si="0"/>
        <v>-</v>
      </c>
      <c r="BI9" s="46" t="str">
        <f t="shared" ca="1" si="0"/>
        <v>-</v>
      </c>
      <c r="BJ9" s="46" t="str">
        <f t="shared" ca="1" si="0"/>
        <v>-</v>
      </c>
      <c r="BK9" s="46" t="str">
        <f t="shared" ca="1" si="0"/>
        <v>-</v>
      </c>
      <c r="BL9" s="46" t="str">
        <f t="shared" ca="1" si="0"/>
        <v>-</v>
      </c>
      <c r="BM9" s="46" t="str">
        <f t="shared" ca="1" si="0"/>
        <v>-</v>
      </c>
      <c r="BN9" s="46" t="str">
        <f t="shared" ca="1" si="0"/>
        <v>-</v>
      </c>
      <c r="BO9" s="46" t="str">
        <f t="shared" ca="1" si="0"/>
        <v>-</v>
      </c>
      <c r="BP9" s="46" t="str">
        <f t="shared" ca="1" si="0"/>
        <v>-</v>
      </c>
      <c r="BQ9" s="46" t="str">
        <f t="shared" ca="1" si="0"/>
        <v>-</v>
      </c>
      <c r="BR9" s="46" t="str">
        <f t="shared" ca="1" si="0"/>
        <v>-</v>
      </c>
      <c r="BS9" s="46" t="str">
        <f t="shared" ref="BS9:ED9" ca="1" si="1">IFERROR(BS6-BS7,"-")</f>
        <v>-</v>
      </c>
      <c r="BT9" s="46" t="str">
        <f t="shared" ca="1" si="1"/>
        <v>-</v>
      </c>
      <c r="BU9" s="46" t="str">
        <f t="shared" ca="1" si="1"/>
        <v>-</v>
      </c>
      <c r="BV9" s="46" t="str">
        <f t="shared" ca="1" si="1"/>
        <v>-</v>
      </c>
      <c r="BW9" s="46" t="str">
        <f t="shared" ca="1" si="1"/>
        <v>-</v>
      </c>
      <c r="BX9" s="46" t="str">
        <f t="shared" ca="1" si="1"/>
        <v>-</v>
      </c>
      <c r="BY9" s="46" t="str">
        <f t="shared" ca="1" si="1"/>
        <v>-</v>
      </c>
      <c r="BZ9" s="46" t="str">
        <f t="shared" ca="1" si="1"/>
        <v>-</v>
      </c>
      <c r="CA9" s="46" t="str">
        <f t="shared" ca="1" si="1"/>
        <v>-</v>
      </c>
      <c r="CB9" s="46" t="str">
        <f t="shared" ca="1" si="1"/>
        <v>-</v>
      </c>
      <c r="CC9" s="46" t="str">
        <f t="shared" ca="1" si="1"/>
        <v>-</v>
      </c>
      <c r="CD9" s="46" t="str">
        <f t="shared" ca="1" si="1"/>
        <v>-</v>
      </c>
      <c r="CE9" s="46" t="str">
        <f t="shared" ca="1" si="1"/>
        <v>-</v>
      </c>
      <c r="CF9" s="46" t="str">
        <f t="shared" ca="1" si="1"/>
        <v>-</v>
      </c>
      <c r="CG9" s="46" t="str">
        <f t="shared" ca="1" si="1"/>
        <v>-</v>
      </c>
      <c r="CH9" s="46" t="str">
        <f t="shared" ca="1" si="1"/>
        <v>-</v>
      </c>
      <c r="CI9" s="46" t="str">
        <f t="shared" ca="1" si="1"/>
        <v>-</v>
      </c>
      <c r="CJ9" s="46" t="str">
        <f t="shared" ca="1" si="1"/>
        <v>-</v>
      </c>
      <c r="CK9" s="46" t="str">
        <f t="shared" ca="1" si="1"/>
        <v>-</v>
      </c>
      <c r="CL9" s="46" t="str">
        <f t="shared" ca="1" si="1"/>
        <v>-</v>
      </c>
      <c r="CM9" s="46" t="str">
        <f t="shared" ca="1" si="1"/>
        <v>-</v>
      </c>
      <c r="CN9" s="46" t="str">
        <f t="shared" ca="1" si="1"/>
        <v>-</v>
      </c>
      <c r="CO9" s="46" t="str">
        <f t="shared" ca="1" si="1"/>
        <v>-</v>
      </c>
      <c r="CP9" s="46" t="str">
        <f t="shared" ca="1" si="1"/>
        <v>-</v>
      </c>
      <c r="CQ9" s="46" t="str">
        <f t="shared" ca="1" si="1"/>
        <v>-</v>
      </c>
      <c r="CR9" s="46" t="str">
        <f t="shared" ca="1" si="1"/>
        <v>-</v>
      </c>
      <c r="CS9" s="46" t="str">
        <f t="shared" ca="1" si="1"/>
        <v>-</v>
      </c>
      <c r="CT9" s="46" t="str">
        <f t="shared" ca="1" si="1"/>
        <v>-</v>
      </c>
      <c r="CU9" s="46" t="str">
        <f t="shared" ca="1" si="1"/>
        <v>-</v>
      </c>
      <c r="CV9" s="46" t="str">
        <f t="shared" ca="1" si="1"/>
        <v>-</v>
      </c>
      <c r="CW9" s="46" t="str">
        <f t="shared" ca="1" si="1"/>
        <v>-</v>
      </c>
      <c r="CX9" s="46" t="str">
        <f t="shared" ca="1" si="1"/>
        <v>-</v>
      </c>
      <c r="CY9" s="46" t="str">
        <f t="shared" ca="1" si="1"/>
        <v>-</v>
      </c>
      <c r="CZ9" s="46" t="str">
        <f t="shared" ca="1" si="1"/>
        <v>-</v>
      </c>
      <c r="DA9" s="46" t="str">
        <f t="shared" ca="1" si="1"/>
        <v>-</v>
      </c>
      <c r="DB9" s="46" t="str">
        <f t="shared" ca="1" si="1"/>
        <v>-</v>
      </c>
      <c r="DC9" s="46" t="str">
        <f t="shared" ca="1" si="1"/>
        <v>-</v>
      </c>
      <c r="DD9" s="46" t="str">
        <f t="shared" ca="1" si="1"/>
        <v>-</v>
      </c>
      <c r="DE9" s="46" t="str">
        <f t="shared" ca="1" si="1"/>
        <v>-</v>
      </c>
      <c r="DF9" s="46" t="str">
        <f t="shared" ca="1" si="1"/>
        <v>-</v>
      </c>
      <c r="DG9" s="46" t="str">
        <f t="shared" ca="1" si="1"/>
        <v>-</v>
      </c>
      <c r="DH9" s="46" t="str">
        <f t="shared" ca="1" si="1"/>
        <v>-</v>
      </c>
      <c r="DI9" s="46" t="str">
        <f t="shared" ca="1" si="1"/>
        <v>-</v>
      </c>
      <c r="DJ9" s="46" t="str">
        <f t="shared" ca="1" si="1"/>
        <v>-</v>
      </c>
      <c r="DK9" s="46" t="str">
        <f t="shared" ca="1" si="1"/>
        <v>-</v>
      </c>
      <c r="DL9" s="46" t="str">
        <f t="shared" ca="1" si="1"/>
        <v>-</v>
      </c>
      <c r="DM9" s="46" t="str">
        <f t="shared" ca="1" si="1"/>
        <v>-</v>
      </c>
      <c r="DN9" s="46" t="str">
        <f t="shared" ca="1" si="1"/>
        <v>-</v>
      </c>
      <c r="DO9" s="46" t="str">
        <f t="shared" ca="1" si="1"/>
        <v>-</v>
      </c>
      <c r="DP9" s="46" t="str">
        <f t="shared" ca="1" si="1"/>
        <v>-</v>
      </c>
      <c r="DQ9" s="46" t="str">
        <f t="shared" ca="1" si="1"/>
        <v>-</v>
      </c>
      <c r="DR9" s="46" t="str">
        <f t="shared" ca="1" si="1"/>
        <v>-</v>
      </c>
      <c r="DS9" s="46" t="str">
        <f t="shared" ca="1" si="1"/>
        <v>-</v>
      </c>
      <c r="DT9" s="46" t="str">
        <f t="shared" ca="1" si="1"/>
        <v>-</v>
      </c>
      <c r="DU9" s="46" t="str">
        <f t="shared" ca="1" si="1"/>
        <v>-</v>
      </c>
      <c r="DV9" s="46" t="str">
        <f t="shared" ca="1" si="1"/>
        <v>-</v>
      </c>
      <c r="DW9" s="46" t="str">
        <f t="shared" ca="1" si="1"/>
        <v>-</v>
      </c>
      <c r="DX9" s="46" t="str">
        <f t="shared" ca="1" si="1"/>
        <v>-</v>
      </c>
      <c r="DY9" s="46" t="str">
        <f t="shared" ca="1" si="1"/>
        <v>-</v>
      </c>
      <c r="DZ9" s="46" t="str">
        <f t="shared" ca="1" si="1"/>
        <v>-</v>
      </c>
      <c r="EA9" s="46" t="str">
        <f t="shared" ca="1" si="1"/>
        <v>-</v>
      </c>
      <c r="EB9" s="46" t="str">
        <f t="shared" ca="1" si="1"/>
        <v>-</v>
      </c>
      <c r="EC9" s="46" t="str">
        <f t="shared" ca="1" si="1"/>
        <v>-</v>
      </c>
      <c r="ED9" s="46" t="str">
        <f t="shared" ca="1" si="1"/>
        <v>-</v>
      </c>
      <c r="EE9" s="46" t="str">
        <f t="shared" ref="EE9:GP9" ca="1" si="2">IFERROR(EE6-EE7,"-")</f>
        <v>-</v>
      </c>
      <c r="EF9" s="46" t="str">
        <f t="shared" ca="1" si="2"/>
        <v>-</v>
      </c>
      <c r="EG9" s="46" t="str">
        <f t="shared" ca="1" si="2"/>
        <v>-</v>
      </c>
      <c r="EH9" s="46" t="str">
        <f t="shared" ca="1" si="2"/>
        <v>-</v>
      </c>
      <c r="EI9" s="46" t="str">
        <f t="shared" ca="1" si="2"/>
        <v>-</v>
      </c>
      <c r="EJ9" s="46" t="str">
        <f t="shared" ca="1" si="2"/>
        <v>-</v>
      </c>
      <c r="EK9" s="46" t="str">
        <f t="shared" ca="1" si="2"/>
        <v>-</v>
      </c>
      <c r="EL9" s="46" t="str">
        <f t="shared" ca="1" si="2"/>
        <v>-</v>
      </c>
      <c r="EM9" s="46" t="str">
        <f t="shared" ca="1" si="2"/>
        <v>-</v>
      </c>
      <c r="EN9" s="46" t="str">
        <f t="shared" ca="1" si="2"/>
        <v>-</v>
      </c>
      <c r="EO9" s="46" t="str">
        <f t="shared" ca="1" si="2"/>
        <v>-</v>
      </c>
      <c r="EP9" s="46" t="str">
        <f t="shared" ca="1" si="2"/>
        <v>-</v>
      </c>
      <c r="EQ9" s="46" t="str">
        <f t="shared" ca="1" si="2"/>
        <v>-</v>
      </c>
      <c r="ER9" s="46" t="str">
        <f t="shared" ca="1" si="2"/>
        <v>-</v>
      </c>
      <c r="ES9" s="46" t="str">
        <f t="shared" ca="1" si="2"/>
        <v>-</v>
      </c>
      <c r="ET9" s="46" t="str">
        <f t="shared" ca="1" si="2"/>
        <v>-</v>
      </c>
      <c r="EU9" s="46" t="str">
        <f t="shared" ca="1" si="2"/>
        <v>-</v>
      </c>
      <c r="EV9" s="46" t="str">
        <f t="shared" ca="1" si="2"/>
        <v>-</v>
      </c>
      <c r="EW9" s="46" t="str">
        <f t="shared" ca="1" si="2"/>
        <v>-</v>
      </c>
      <c r="EX9" s="46" t="str">
        <f t="shared" ca="1" si="2"/>
        <v>-</v>
      </c>
      <c r="EY9" s="46" t="str">
        <f t="shared" ca="1" si="2"/>
        <v>-</v>
      </c>
      <c r="EZ9" s="46" t="str">
        <f t="shared" ca="1" si="2"/>
        <v>-</v>
      </c>
      <c r="FA9" s="46" t="str">
        <f t="shared" ca="1" si="2"/>
        <v>-</v>
      </c>
      <c r="FB9" s="46" t="str">
        <f t="shared" ca="1" si="2"/>
        <v>-</v>
      </c>
      <c r="FC9" s="46" t="str">
        <f t="shared" ca="1" si="2"/>
        <v>-</v>
      </c>
      <c r="FD9" s="46" t="str">
        <f t="shared" ca="1" si="2"/>
        <v>-</v>
      </c>
      <c r="FE9" s="46" t="str">
        <f t="shared" ca="1" si="2"/>
        <v>-</v>
      </c>
      <c r="FF9" s="46" t="str">
        <f t="shared" ca="1" si="2"/>
        <v>-</v>
      </c>
      <c r="FG9" s="46" t="str">
        <f t="shared" ca="1" si="2"/>
        <v>-</v>
      </c>
      <c r="FH9" s="46" t="str">
        <f t="shared" ca="1" si="2"/>
        <v>-</v>
      </c>
      <c r="FI9" s="46" t="str">
        <f t="shared" ca="1" si="2"/>
        <v>-</v>
      </c>
      <c r="FJ9" s="46" t="str">
        <f t="shared" ca="1" si="2"/>
        <v>-</v>
      </c>
      <c r="FK9" s="46" t="str">
        <f t="shared" ca="1" si="2"/>
        <v>-</v>
      </c>
      <c r="FL9" s="46" t="str">
        <f t="shared" ca="1" si="2"/>
        <v>-</v>
      </c>
      <c r="FM9" s="46" t="str">
        <f t="shared" ca="1" si="2"/>
        <v>-</v>
      </c>
      <c r="FN9" s="46" t="str">
        <f t="shared" ca="1" si="2"/>
        <v>-</v>
      </c>
      <c r="FO9" s="46" t="str">
        <f t="shared" ca="1" si="2"/>
        <v>-</v>
      </c>
      <c r="FP9" s="46" t="str">
        <f t="shared" ca="1" si="2"/>
        <v>-</v>
      </c>
      <c r="FQ9" s="46" t="str">
        <f t="shared" ca="1" si="2"/>
        <v>-</v>
      </c>
      <c r="FR9" s="46" t="str">
        <f t="shared" ca="1" si="2"/>
        <v>-</v>
      </c>
      <c r="FS9" s="46" t="str">
        <f t="shared" ca="1" si="2"/>
        <v>-</v>
      </c>
      <c r="FT9" s="46" t="str">
        <f t="shared" ca="1" si="2"/>
        <v>-</v>
      </c>
      <c r="FU9" s="46" t="str">
        <f t="shared" ca="1" si="2"/>
        <v>-</v>
      </c>
      <c r="FV9" s="46" t="str">
        <f t="shared" ca="1" si="2"/>
        <v>-</v>
      </c>
      <c r="FW9" s="46" t="str">
        <f t="shared" ca="1" si="2"/>
        <v>-</v>
      </c>
      <c r="FX9" s="46" t="str">
        <f t="shared" ca="1" si="2"/>
        <v>-</v>
      </c>
      <c r="FY9" s="46" t="str">
        <f t="shared" ca="1" si="2"/>
        <v>-</v>
      </c>
      <c r="FZ9" s="46" t="str">
        <f t="shared" ca="1" si="2"/>
        <v>-</v>
      </c>
      <c r="GA9" s="46" t="str">
        <f t="shared" ca="1" si="2"/>
        <v>-</v>
      </c>
      <c r="GB9" s="46" t="str">
        <f t="shared" ca="1" si="2"/>
        <v>-</v>
      </c>
      <c r="GC9" s="46" t="str">
        <f t="shared" ca="1" si="2"/>
        <v>-</v>
      </c>
      <c r="GD9" s="46" t="str">
        <f t="shared" ca="1" si="2"/>
        <v>-</v>
      </c>
      <c r="GE9" s="46" t="str">
        <f t="shared" ca="1" si="2"/>
        <v>-</v>
      </c>
      <c r="GF9" s="46" t="str">
        <f t="shared" ca="1" si="2"/>
        <v>-</v>
      </c>
      <c r="GG9" s="46" t="str">
        <f t="shared" ca="1" si="2"/>
        <v>-</v>
      </c>
      <c r="GH9" s="46" t="str">
        <f t="shared" ca="1" si="2"/>
        <v>-</v>
      </c>
      <c r="GI9" s="46" t="str">
        <f t="shared" ca="1" si="2"/>
        <v>-</v>
      </c>
      <c r="GJ9" s="46" t="str">
        <f t="shared" ca="1" si="2"/>
        <v>-</v>
      </c>
      <c r="GK9" s="46" t="str">
        <f t="shared" ca="1" si="2"/>
        <v>-</v>
      </c>
      <c r="GL9" s="46" t="str">
        <f t="shared" ca="1" si="2"/>
        <v>-</v>
      </c>
      <c r="GM9" s="46" t="str">
        <f t="shared" ca="1" si="2"/>
        <v>-</v>
      </c>
      <c r="GN9" s="46" t="str">
        <f t="shared" ca="1" si="2"/>
        <v>-</v>
      </c>
      <c r="GO9" s="46" t="str">
        <f t="shared" ca="1" si="2"/>
        <v>-</v>
      </c>
      <c r="GP9" s="46" t="str">
        <f t="shared" ca="1" si="2"/>
        <v>-</v>
      </c>
      <c r="GQ9" s="46" t="str">
        <f t="shared" ref="GQ9:JB9" ca="1" si="3">IFERROR(GQ6-GQ7,"-")</f>
        <v>-</v>
      </c>
      <c r="GR9" s="46" t="str">
        <f t="shared" ca="1" si="3"/>
        <v>-</v>
      </c>
      <c r="GS9" s="46" t="str">
        <f t="shared" ca="1" si="3"/>
        <v>-</v>
      </c>
      <c r="GT9" s="46" t="str">
        <f t="shared" ca="1" si="3"/>
        <v>-</v>
      </c>
      <c r="GU9" s="46" t="str">
        <f t="shared" ca="1" si="3"/>
        <v>-</v>
      </c>
      <c r="GV9" s="46" t="str">
        <f t="shared" ca="1" si="3"/>
        <v>-</v>
      </c>
      <c r="GW9" s="46" t="str">
        <f t="shared" ca="1" si="3"/>
        <v>-</v>
      </c>
      <c r="GX9" s="46" t="str">
        <f t="shared" ca="1" si="3"/>
        <v>-</v>
      </c>
      <c r="GY9" s="46" t="str">
        <f t="shared" ca="1" si="3"/>
        <v>-</v>
      </c>
      <c r="GZ9" s="46" t="str">
        <f t="shared" ca="1" si="3"/>
        <v>-</v>
      </c>
      <c r="HA9" s="46" t="str">
        <f t="shared" ca="1" si="3"/>
        <v>-</v>
      </c>
      <c r="HB9" s="46" t="str">
        <f t="shared" ca="1" si="3"/>
        <v>-</v>
      </c>
      <c r="HC9" s="46" t="str">
        <f t="shared" ca="1" si="3"/>
        <v>-</v>
      </c>
      <c r="HD9" s="46" t="str">
        <f t="shared" ca="1" si="3"/>
        <v>-</v>
      </c>
      <c r="HE9" s="46" t="str">
        <f t="shared" ca="1" si="3"/>
        <v>-</v>
      </c>
      <c r="HF9" s="46" t="str">
        <f t="shared" ca="1" si="3"/>
        <v>-</v>
      </c>
      <c r="HG9" s="46" t="str">
        <f t="shared" ca="1" si="3"/>
        <v>-</v>
      </c>
      <c r="HH9" s="46" t="str">
        <f t="shared" ca="1" si="3"/>
        <v>-</v>
      </c>
      <c r="HI9" s="46" t="str">
        <f t="shared" ca="1" si="3"/>
        <v>-</v>
      </c>
      <c r="HJ9" s="46" t="str">
        <f t="shared" ca="1" si="3"/>
        <v>-</v>
      </c>
      <c r="HK9" s="46" t="str">
        <f t="shared" ca="1" si="3"/>
        <v>-</v>
      </c>
      <c r="HL9" s="46" t="str">
        <f t="shared" ca="1" si="3"/>
        <v>-</v>
      </c>
      <c r="HM9" s="46" t="str">
        <f t="shared" ca="1" si="3"/>
        <v>-</v>
      </c>
      <c r="HN9" s="46" t="str">
        <f t="shared" ca="1" si="3"/>
        <v>-</v>
      </c>
      <c r="HO9" s="46" t="str">
        <f t="shared" ca="1" si="3"/>
        <v>-</v>
      </c>
      <c r="HP9" s="46" t="str">
        <f t="shared" ca="1" si="3"/>
        <v>-</v>
      </c>
      <c r="HQ9" s="46" t="str">
        <f t="shared" ca="1" si="3"/>
        <v>-</v>
      </c>
      <c r="HR9" s="46" t="str">
        <f t="shared" ca="1" si="3"/>
        <v>-</v>
      </c>
      <c r="HS9" s="46" t="str">
        <f t="shared" ca="1" si="3"/>
        <v>-</v>
      </c>
      <c r="HT9" s="46" t="str">
        <f t="shared" ca="1" si="3"/>
        <v>-</v>
      </c>
      <c r="HU9" s="46" t="str">
        <f t="shared" ca="1" si="3"/>
        <v>-</v>
      </c>
      <c r="HV9" s="46" t="str">
        <f t="shared" ca="1" si="3"/>
        <v>-</v>
      </c>
      <c r="HW9" s="46" t="str">
        <f t="shared" ca="1" si="3"/>
        <v>-</v>
      </c>
      <c r="HX9" s="46" t="str">
        <f t="shared" ca="1" si="3"/>
        <v>-</v>
      </c>
      <c r="HY9" s="46" t="str">
        <f t="shared" ca="1" si="3"/>
        <v>-</v>
      </c>
      <c r="HZ9" s="46" t="str">
        <f t="shared" ca="1" si="3"/>
        <v>-</v>
      </c>
      <c r="IA9" s="46" t="str">
        <f t="shared" ca="1" si="3"/>
        <v>-</v>
      </c>
      <c r="IB9" s="46" t="str">
        <f t="shared" ca="1" si="3"/>
        <v>-</v>
      </c>
      <c r="IC9" s="46" t="str">
        <f t="shared" ca="1" si="3"/>
        <v>-</v>
      </c>
      <c r="ID9" s="46" t="str">
        <f t="shared" ca="1" si="3"/>
        <v>-</v>
      </c>
      <c r="IE9" s="46" t="str">
        <f t="shared" ca="1" si="3"/>
        <v>-</v>
      </c>
      <c r="IF9" s="46" t="str">
        <f t="shared" ca="1" si="3"/>
        <v>-</v>
      </c>
      <c r="IG9" s="46" t="str">
        <f t="shared" ca="1" si="3"/>
        <v>-</v>
      </c>
      <c r="IH9" s="46" t="str">
        <f t="shared" ca="1" si="3"/>
        <v>-</v>
      </c>
      <c r="II9" s="46" t="str">
        <f t="shared" ca="1" si="3"/>
        <v>-</v>
      </c>
      <c r="IJ9" s="46" t="str">
        <f t="shared" ca="1" si="3"/>
        <v>-</v>
      </c>
      <c r="IK9" s="46" t="str">
        <f t="shared" ca="1" si="3"/>
        <v>-</v>
      </c>
      <c r="IL9" s="46" t="str">
        <f t="shared" ca="1" si="3"/>
        <v>-</v>
      </c>
      <c r="IM9" s="46" t="str">
        <f t="shared" ca="1" si="3"/>
        <v>-</v>
      </c>
      <c r="IN9" s="46" t="str">
        <f t="shared" ca="1" si="3"/>
        <v>-</v>
      </c>
      <c r="IO9" s="46" t="str">
        <f t="shared" ca="1" si="3"/>
        <v>-</v>
      </c>
      <c r="IP9" s="46" t="str">
        <f t="shared" ca="1" si="3"/>
        <v>-</v>
      </c>
      <c r="IQ9" s="46" t="str">
        <f t="shared" ca="1" si="3"/>
        <v>-</v>
      </c>
      <c r="IR9" s="46" t="str">
        <f t="shared" ca="1" si="3"/>
        <v>-</v>
      </c>
      <c r="IS9" s="46" t="str">
        <f t="shared" ca="1" si="3"/>
        <v>-</v>
      </c>
      <c r="IT9" s="46" t="str">
        <f t="shared" ca="1" si="3"/>
        <v>-</v>
      </c>
      <c r="IU9" s="46" t="str">
        <f t="shared" ca="1" si="3"/>
        <v>-</v>
      </c>
      <c r="IV9" s="46" t="str">
        <f t="shared" ca="1" si="3"/>
        <v>-</v>
      </c>
      <c r="IW9" s="46" t="str">
        <f t="shared" ca="1" si="3"/>
        <v>-</v>
      </c>
      <c r="IX9" s="46" t="str">
        <f t="shared" ca="1" si="3"/>
        <v>-</v>
      </c>
      <c r="IY9" s="46" t="str">
        <f t="shared" ca="1" si="3"/>
        <v>-</v>
      </c>
      <c r="IZ9" s="46" t="str">
        <f t="shared" ca="1" si="3"/>
        <v>-</v>
      </c>
      <c r="JA9" s="46" t="str">
        <f t="shared" ca="1" si="3"/>
        <v>-</v>
      </c>
      <c r="JB9" s="46" t="str">
        <f t="shared" ca="1" si="3"/>
        <v>-</v>
      </c>
      <c r="JC9" s="46" t="str">
        <f t="shared" ref="JC9:LN9" ca="1" si="4">IFERROR(JC6-JC7,"-")</f>
        <v>-</v>
      </c>
      <c r="JD9" s="46" t="str">
        <f t="shared" ca="1" si="4"/>
        <v>-</v>
      </c>
      <c r="JE9" s="46" t="str">
        <f t="shared" ca="1" si="4"/>
        <v>-</v>
      </c>
      <c r="JF9" s="46" t="str">
        <f t="shared" ca="1" si="4"/>
        <v>-</v>
      </c>
      <c r="JG9" s="46" t="str">
        <f t="shared" ca="1" si="4"/>
        <v>-</v>
      </c>
      <c r="JH9" s="46" t="str">
        <f t="shared" ca="1" si="4"/>
        <v>-</v>
      </c>
      <c r="JI9" s="46" t="str">
        <f t="shared" ca="1" si="4"/>
        <v>-</v>
      </c>
      <c r="JJ9" s="46" t="str">
        <f t="shared" ca="1" si="4"/>
        <v>-</v>
      </c>
      <c r="JK9" s="46" t="str">
        <f t="shared" ca="1" si="4"/>
        <v>-</v>
      </c>
      <c r="JL9" s="46" t="str">
        <f t="shared" ca="1" si="4"/>
        <v>-</v>
      </c>
      <c r="JM9" s="46" t="str">
        <f t="shared" ca="1" si="4"/>
        <v>-</v>
      </c>
      <c r="JN9" s="46" t="str">
        <f t="shared" ca="1" si="4"/>
        <v>-</v>
      </c>
      <c r="JO9" s="46" t="str">
        <f t="shared" ca="1" si="4"/>
        <v>-</v>
      </c>
      <c r="JP9" s="46" t="str">
        <f t="shared" ca="1" si="4"/>
        <v>-</v>
      </c>
      <c r="JQ9" s="46" t="str">
        <f t="shared" ca="1" si="4"/>
        <v>-</v>
      </c>
      <c r="JR9" s="46" t="str">
        <f t="shared" ca="1" si="4"/>
        <v>-</v>
      </c>
      <c r="JS9" s="46" t="str">
        <f t="shared" ca="1" si="4"/>
        <v>-</v>
      </c>
      <c r="JT9" s="46" t="str">
        <f t="shared" ca="1" si="4"/>
        <v>-</v>
      </c>
      <c r="JU9" s="46" t="str">
        <f t="shared" ca="1" si="4"/>
        <v>-</v>
      </c>
      <c r="JV9" s="46" t="str">
        <f t="shared" ca="1" si="4"/>
        <v>-</v>
      </c>
      <c r="JW9" s="46" t="str">
        <f t="shared" ca="1" si="4"/>
        <v>-</v>
      </c>
      <c r="JX9" s="46" t="str">
        <f t="shared" ca="1" si="4"/>
        <v>-</v>
      </c>
      <c r="JY9" s="46" t="str">
        <f t="shared" ca="1" si="4"/>
        <v>-</v>
      </c>
      <c r="JZ9" s="46" t="str">
        <f t="shared" ca="1" si="4"/>
        <v>-</v>
      </c>
      <c r="KA9" s="46" t="str">
        <f t="shared" ca="1" si="4"/>
        <v>-</v>
      </c>
      <c r="KB9" s="46" t="str">
        <f t="shared" ca="1" si="4"/>
        <v>-</v>
      </c>
      <c r="KC9" s="46" t="str">
        <f t="shared" ca="1" si="4"/>
        <v>-</v>
      </c>
      <c r="KD9" s="46" t="str">
        <f t="shared" ca="1" si="4"/>
        <v>-</v>
      </c>
      <c r="KE9" s="46" t="str">
        <f t="shared" ca="1" si="4"/>
        <v>-</v>
      </c>
      <c r="KF9" s="46" t="str">
        <f t="shared" ca="1" si="4"/>
        <v>-</v>
      </c>
      <c r="KG9" s="46" t="str">
        <f t="shared" ca="1" si="4"/>
        <v>-</v>
      </c>
      <c r="KH9" s="46" t="str">
        <f t="shared" ca="1" si="4"/>
        <v>-</v>
      </c>
      <c r="KI9" s="46" t="str">
        <f t="shared" ca="1" si="4"/>
        <v>-</v>
      </c>
      <c r="KJ9" s="46" t="str">
        <f t="shared" ca="1" si="4"/>
        <v>-</v>
      </c>
      <c r="KK9" s="46" t="str">
        <f t="shared" ca="1" si="4"/>
        <v>-</v>
      </c>
      <c r="KL9" s="46" t="str">
        <f t="shared" ca="1" si="4"/>
        <v>-</v>
      </c>
      <c r="KM9" s="46" t="str">
        <f t="shared" ca="1" si="4"/>
        <v>-</v>
      </c>
      <c r="KN9" s="46" t="str">
        <f t="shared" ca="1" si="4"/>
        <v>-</v>
      </c>
      <c r="KO9" s="46" t="str">
        <f t="shared" ca="1" si="4"/>
        <v>-</v>
      </c>
      <c r="KP9" s="46" t="str">
        <f t="shared" ca="1" si="4"/>
        <v>-</v>
      </c>
      <c r="KQ9" s="46" t="str">
        <f t="shared" ca="1" si="4"/>
        <v>-</v>
      </c>
      <c r="KR9" s="46" t="str">
        <f t="shared" ca="1" si="4"/>
        <v>-</v>
      </c>
      <c r="KS9" s="46" t="str">
        <f t="shared" ca="1" si="4"/>
        <v>-</v>
      </c>
      <c r="KT9" s="46" t="str">
        <f t="shared" ca="1" si="4"/>
        <v>-</v>
      </c>
      <c r="KU9" s="46" t="str">
        <f t="shared" ca="1" si="4"/>
        <v>-</v>
      </c>
      <c r="KV9" s="46" t="str">
        <f t="shared" ca="1" si="4"/>
        <v>-</v>
      </c>
      <c r="KW9" s="46" t="str">
        <f t="shared" ca="1" si="4"/>
        <v>-</v>
      </c>
      <c r="KX9" s="46" t="str">
        <f t="shared" ca="1" si="4"/>
        <v>-</v>
      </c>
      <c r="KY9" s="46" t="str">
        <f t="shared" ca="1" si="4"/>
        <v>-</v>
      </c>
      <c r="KZ9" s="46" t="str">
        <f t="shared" ca="1" si="4"/>
        <v>-</v>
      </c>
      <c r="LA9" s="46" t="str">
        <f t="shared" ca="1" si="4"/>
        <v>-</v>
      </c>
      <c r="LB9" s="46" t="str">
        <f t="shared" ca="1" si="4"/>
        <v>-</v>
      </c>
      <c r="LC9" s="46" t="str">
        <f t="shared" ca="1" si="4"/>
        <v>-</v>
      </c>
      <c r="LD9" s="46" t="str">
        <f t="shared" ca="1" si="4"/>
        <v>-</v>
      </c>
      <c r="LE9" s="46" t="str">
        <f t="shared" ca="1" si="4"/>
        <v>-</v>
      </c>
      <c r="LF9" s="46" t="str">
        <f t="shared" ca="1" si="4"/>
        <v>-</v>
      </c>
      <c r="LG9" s="46" t="str">
        <f t="shared" ca="1" si="4"/>
        <v>-</v>
      </c>
      <c r="LH9" s="46" t="str">
        <f t="shared" ca="1" si="4"/>
        <v>-</v>
      </c>
      <c r="LI9" s="46" t="str">
        <f t="shared" ca="1" si="4"/>
        <v>-</v>
      </c>
      <c r="LJ9" s="46" t="str">
        <f t="shared" ca="1" si="4"/>
        <v>-</v>
      </c>
      <c r="LK9" s="46" t="str">
        <f t="shared" ca="1" si="4"/>
        <v>-</v>
      </c>
      <c r="LL9" s="46" t="str">
        <f t="shared" ca="1" si="4"/>
        <v>-</v>
      </c>
      <c r="LM9" s="46" t="str">
        <f t="shared" ca="1" si="4"/>
        <v>-</v>
      </c>
      <c r="LN9" s="46" t="str">
        <f t="shared" ca="1" si="4"/>
        <v>-</v>
      </c>
      <c r="LO9" s="46" t="str">
        <f t="shared" ref="LO9:NZ9" ca="1" si="5">IFERROR(LO6-LO7,"-")</f>
        <v>-</v>
      </c>
      <c r="LP9" s="46" t="str">
        <f t="shared" ca="1" si="5"/>
        <v>-</v>
      </c>
      <c r="LQ9" s="46" t="str">
        <f t="shared" ca="1" si="5"/>
        <v>-</v>
      </c>
      <c r="LR9" s="46" t="str">
        <f t="shared" ca="1" si="5"/>
        <v>-</v>
      </c>
      <c r="LS9" s="46" t="str">
        <f t="shared" ca="1" si="5"/>
        <v>-</v>
      </c>
      <c r="LT9" s="46" t="str">
        <f t="shared" ca="1" si="5"/>
        <v>-</v>
      </c>
      <c r="LU9" s="46" t="str">
        <f t="shared" ca="1" si="5"/>
        <v>-</v>
      </c>
      <c r="LV9" s="46" t="str">
        <f t="shared" ca="1" si="5"/>
        <v>-</v>
      </c>
      <c r="LW9" s="46" t="str">
        <f t="shared" ca="1" si="5"/>
        <v>-</v>
      </c>
      <c r="LX9" s="46" t="str">
        <f t="shared" ca="1" si="5"/>
        <v>-</v>
      </c>
      <c r="LY9" s="46" t="str">
        <f t="shared" ca="1" si="5"/>
        <v>-</v>
      </c>
      <c r="LZ9" s="46" t="str">
        <f t="shared" ca="1" si="5"/>
        <v>-</v>
      </c>
      <c r="MA9" s="46" t="str">
        <f t="shared" ca="1" si="5"/>
        <v>-</v>
      </c>
      <c r="MB9" s="46" t="str">
        <f t="shared" ca="1" si="5"/>
        <v>-</v>
      </c>
      <c r="MC9" s="46" t="str">
        <f t="shared" ca="1" si="5"/>
        <v>-</v>
      </c>
      <c r="MD9" s="46" t="str">
        <f t="shared" ca="1" si="5"/>
        <v>-</v>
      </c>
      <c r="ME9" s="46" t="str">
        <f t="shared" ca="1" si="5"/>
        <v>-</v>
      </c>
      <c r="MF9" s="46" t="str">
        <f t="shared" ca="1" si="5"/>
        <v>-</v>
      </c>
      <c r="MG9" s="46" t="str">
        <f t="shared" ca="1" si="5"/>
        <v>-</v>
      </c>
      <c r="MH9" s="46" t="str">
        <f t="shared" ca="1" si="5"/>
        <v>-</v>
      </c>
      <c r="MI9" s="46" t="str">
        <f t="shared" ca="1" si="5"/>
        <v>-</v>
      </c>
      <c r="MJ9" s="46" t="str">
        <f t="shared" ca="1" si="5"/>
        <v>-</v>
      </c>
      <c r="MK9" s="46" t="str">
        <f t="shared" ca="1" si="5"/>
        <v>-</v>
      </c>
      <c r="ML9" s="46" t="str">
        <f t="shared" ca="1" si="5"/>
        <v>-</v>
      </c>
      <c r="MM9" s="46" t="str">
        <f t="shared" ca="1" si="5"/>
        <v>-</v>
      </c>
      <c r="MN9" s="46" t="str">
        <f t="shared" ca="1" si="5"/>
        <v>-</v>
      </c>
      <c r="MO9" s="46" t="str">
        <f t="shared" ca="1" si="5"/>
        <v>-</v>
      </c>
      <c r="MP9" s="46" t="str">
        <f t="shared" ca="1" si="5"/>
        <v>-</v>
      </c>
      <c r="MQ9" s="46" t="str">
        <f t="shared" ca="1" si="5"/>
        <v>-</v>
      </c>
      <c r="MR9" s="46" t="str">
        <f t="shared" ca="1" si="5"/>
        <v>-</v>
      </c>
      <c r="MS9" s="46" t="str">
        <f t="shared" ca="1" si="5"/>
        <v>-</v>
      </c>
      <c r="MT9" s="46" t="str">
        <f t="shared" ca="1" si="5"/>
        <v>-</v>
      </c>
      <c r="MU9" s="46" t="str">
        <f t="shared" ca="1" si="5"/>
        <v>-</v>
      </c>
      <c r="MV9" s="46" t="str">
        <f t="shared" ca="1" si="5"/>
        <v>-</v>
      </c>
      <c r="MW9" s="46" t="str">
        <f t="shared" ca="1" si="5"/>
        <v>-</v>
      </c>
      <c r="MX9" s="46" t="str">
        <f t="shared" ca="1" si="5"/>
        <v>-</v>
      </c>
      <c r="MY9" s="46" t="str">
        <f t="shared" ca="1" si="5"/>
        <v>-</v>
      </c>
      <c r="MZ9" s="46" t="str">
        <f t="shared" ca="1" si="5"/>
        <v>-</v>
      </c>
      <c r="NA9" s="46" t="str">
        <f t="shared" ca="1" si="5"/>
        <v>-</v>
      </c>
      <c r="NB9" s="46" t="str">
        <f t="shared" ca="1" si="5"/>
        <v>-</v>
      </c>
      <c r="NC9" s="46" t="str">
        <f t="shared" ca="1" si="5"/>
        <v>-</v>
      </c>
      <c r="ND9" s="46" t="str">
        <f t="shared" ca="1" si="5"/>
        <v>-</v>
      </c>
      <c r="NE9" s="46" t="str">
        <f t="shared" ca="1" si="5"/>
        <v>-</v>
      </c>
      <c r="NF9" s="46" t="str">
        <f t="shared" ca="1" si="5"/>
        <v>-</v>
      </c>
      <c r="NG9" s="46" t="str">
        <f t="shared" ca="1" si="5"/>
        <v>-</v>
      </c>
      <c r="NH9" s="46" t="str">
        <f t="shared" ca="1" si="5"/>
        <v>-</v>
      </c>
      <c r="NI9" s="46" t="str">
        <f t="shared" ca="1" si="5"/>
        <v>-</v>
      </c>
      <c r="NJ9" s="46" t="str">
        <f t="shared" ca="1" si="5"/>
        <v>-</v>
      </c>
      <c r="NK9" s="46" t="str">
        <f t="shared" ca="1" si="5"/>
        <v>-</v>
      </c>
      <c r="NL9" s="46" t="str">
        <f t="shared" ca="1" si="5"/>
        <v>-</v>
      </c>
      <c r="NM9" s="46" t="str">
        <f t="shared" ca="1" si="5"/>
        <v>-</v>
      </c>
      <c r="NN9" s="46" t="str">
        <f t="shared" ca="1" si="5"/>
        <v>-</v>
      </c>
      <c r="NO9" s="46" t="str">
        <f t="shared" ca="1" si="5"/>
        <v>-</v>
      </c>
      <c r="NP9" s="46" t="str">
        <f t="shared" ca="1" si="5"/>
        <v>-</v>
      </c>
      <c r="NQ9" s="46" t="str">
        <f t="shared" ca="1" si="5"/>
        <v>-</v>
      </c>
      <c r="NR9" s="46" t="str">
        <f t="shared" ca="1" si="5"/>
        <v>-</v>
      </c>
      <c r="NS9" s="46" t="str">
        <f t="shared" ca="1" si="5"/>
        <v>-</v>
      </c>
      <c r="NT9" s="46" t="str">
        <f t="shared" ca="1" si="5"/>
        <v>-</v>
      </c>
      <c r="NU9" s="46" t="str">
        <f t="shared" ca="1" si="5"/>
        <v>-</v>
      </c>
      <c r="NV9" s="46" t="str">
        <f t="shared" ca="1" si="5"/>
        <v>-</v>
      </c>
      <c r="NW9" s="46" t="str">
        <f t="shared" ca="1" si="5"/>
        <v>-</v>
      </c>
      <c r="NX9" s="46" t="str">
        <f t="shared" ca="1" si="5"/>
        <v>-</v>
      </c>
      <c r="NY9" s="46" t="str">
        <f t="shared" ca="1" si="5"/>
        <v>-</v>
      </c>
      <c r="NZ9" s="46" t="str">
        <f t="shared" ca="1" si="5"/>
        <v>-</v>
      </c>
      <c r="OA9" s="46" t="str">
        <f t="shared" ref="OA9:QL9" ca="1" si="6">IFERROR(OA6-OA7,"-")</f>
        <v>-</v>
      </c>
      <c r="OB9" s="46" t="str">
        <f t="shared" ca="1" si="6"/>
        <v>-</v>
      </c>
      <c r="OC9" s="46" t="str">
        <f t="shared" ca="1" si="6"/>
        <v>-</v>
      </c>
      <c r="OD9" s="46" t="str">
        <f t="shared" ca="1" si="6"/>
        <v>-</v>
      </c>
      <c r="OE9" s="46" t="str">
        <f t="shared" ca="1" si="6"/>
        <v>-</v>
      </c>
      <c r="OF9" s="46" t="str">
        <f t="shared" ca="1" si="6"/>
        <v>-</v>
      </c>
      <c r="OG9" s="46" t="str">
        <f t="shared" ca="1" si="6"/>
        <v>-</v>
      </c>
      <c r="OH9" s="46" t="str">
        <f t="shared" ca="1" si="6"/>
        <v>-</v>
      </c>
      <c r="OI9" s="46" t="str">
        <f t="shared" ca="1" si="6"/>
        <v>-</v>
      </c>
      <c r="OJ9" s="46" t="str">
        <f t="shared" ca="1" si="6"/>
        <v>-</v>
      </c>
      <c r="OK9" s="46" t="str">
        <f t="shared" ca="1" si="6"/>
        <v>-</v>
      </c>
      <c r="OL9" s="46" t="str">
        <f t="shared" ca="1" si="6"/>
        <v>-</v>
      </c>
      <c r="OM9" s="46" t="str">
        <f t="shared" ca="1" si="6"/>
        <v>-</v>
      </c>
      <c r="ON9" s="46" t="str">
        <f t="shared" ca="1" si="6"/>
        <v>-</v>
      </c>
      <c r="OO9" s="46" t="str">
        <f t="shared" ca="1" si="6"/>
        <v>-</v>
      </c>
      <c r="OP9" s="46" t="str">
        <f t="shared" ca="1" si="6"/>
        <v>-</v>
      </c>
      <c r="OQ9" s="46" t="str">
        <f t="shared" ca="1" si="6"/>
        <v>-</v>
      </c>
      <c r="OR9" s="46" t="str">
        <f t="shared" ca="1" si="6"/>
        <v>-</v>
      </c>
      <c r="OS9" s="46" t="str">
        <f t="shared" ca="1" si="6"/>
        <v>-</v>
      </c>
      <c r="OT9" s="46" t="str">
        <f t="shared" ca="1" si="6"/>
        <v>-</v>
      </c>
      <c r="OU9" s="46" t="str">
        <f t="shared" ca="1" si="6"/>
        <v>-</v>
      </c>
      <c r="OV9" s="46" t="str">
        <f t="shared" ca="1" si="6"/>
        <v>-</v>
      </c>
      <c r="OW9" s="46" t="str">
        <f t="shared" ca="1" si="6"/>
        <v>-</v>
      </c>
      <c r="OX9" s="46" t="str">
        <f t="shared" ca="1" si="6"/>
        <v>-</v>
      </c>
      <c r="OY9" s="46" t="str">
        <f t="shared" ca="1" si="6"/>
        <v>-</v>
      </c>
      <c r="OZ9" s="46" t="str">
        <f t="shared" ca="1" si="6"/>
        <v>-</v>
      </c>
      <c r="PA9" s="46" t="str">
        <f t="shared" ca="1" si="6"/>
        <v>-</v>
      </c>
      <c r="PB9" s="46" t="str">
        <f t="shared" ca="1" si="6"/>
        <v>-</v>
      </c>
      <c r="PC9" s="46" t="str">
        <f t="shared" ca="1" si="6"/>
        <v>-</v>
      </c>
      <c r="PD9" s="46" t="str">
        <f t="shared" ca="1" si="6"/>
        <v>-</v>
      </c>
      <c r="PE9" s="46" t="str">
        <f t="shared" ca="1" si="6"/>
        <v>-</v>
      </c>
      <c r="PF9" s="46" t="str">
        <f t="shared" ca="1" si="6"/>
        <v>-</v>
      </c>
      <c r="PG9" s="46" t="str">
        <f t="shared" ca="1" si="6"/>
        <v>-</v>
      </c>
      <c r="PH9" s="46" t="str">
        <f t="shared" ca="1" si="6"/>
        <v>-</v>
      </c>
      <c r="PI9" s="46" t="str">
        <f t="shared" ca="1" si="6"/>
        <v>-</v>
      </c>
      <c r="PJ9" s="46" t="str">
        <f t="shared" ca="1" si="6"/>
        <v>-</v>
      </c>
      <c r="PK9" s="46" t="str">
        <f t="shared" ca="1" si="6"/>
        <v>-</v>
      </c>
      <c r="PL9" s="46" t="str">
        <f t="shared" ca="1" si="6"/>
        <v>-</v>
      </c>
      <c r="PM9" s="46" t="str">
        <f t="shared" ca="1" si="6"/>
        <v>-</v>
      </c>
      <c r="PN9" s="46" t="str">
        <f t="shared" ca="1" si="6"/>
        <v>-</v>
      </c>
      <c r="PO9" s="46" t="str">
        <f t="shared" ca="1" si="6"/>
        <v>-</v>
      </c>
      <c r="PP9" s="46" t="str">
        <f t="shared" ca="1" si="6"/>
        <v>-</v>
      </c>
      <c r="PQ9" s="46" t="str">
        <f t="shared" ca="1" si="6"/>
        <v>-</v>
      </c>
      <c r="PR9" s="46" t="str">
        <f t="shared" ca="1" si="6"/>
        <v>-</v>
      </c>
      <c r="PS9" s="46" t="str">
        <f t="shared" ca="1" si="6"/>
        <v>-</v>
      </c>
      <c r="PT9" s="46" t="str">
        <f t="shared" ca="1" si="6"/>
        <v>-</v>
      </c>
      <c r="PU9" s="46" t="str">
        <f t="shared" ca="1" si="6"/>
        <v>-</v>
      </c>
      <c r="PV9" s="46" t="str">
        <f t="shared" ca="1" si="6"/>
        <v>-</v>
      </c>
      <c r="PW9" s="46" t="str">
        <f t="shared" ca="1" si="6"/>
        <v>-</v>
      </c>
      <c r="PX9" s="46" t="str">
        <f t="shared" ca="1" si="6"/>
        <v>-</v>
      </c>
      <c r="PY9" s="46" t="str">
        <f t="shared" ca="1" si="6"/>
        <v>-</v>
      </c>
      <c r="PZ9" s="46" t="str">
        <f t="shared" ca="1" si="6"/>
        <v>-</v>
      </c>
      <c r="QA9" s="46" t="str">
        <f t="shared" ca="1" si="6"/>
        <v>-</v>
      </c>
      <c r="QB9" s="46" t="str">
        <f t="shared" ca="1" si="6"/>
        <v>-</v>
      </c>
      <c r="QC9" s="46" t="str">
        <f t="shared" ca="1" si="6"/>
        <v>-</v>
      </c>
      <c r="QD9" s="46" t="str">
        <f t="shared" ca="1" si="6"/>
        <v>-</v>
      </c>
      <c r="QE9" s="46" t="str">
        <f t="shared" ca="1" si="6"/>
        <v>-</v>
      </c>
      <c r="QF9" s="46" t="str">
        <f t="shared" ca="1" si="6"/>
        <v>-</v>
      </c>
      <c r="QG9" s="46" t="str">
        <f t="shared" ca="1" si="6"/>
        <v>-</v>
      </c>
      <c r="QH9" s="46" t="str">
        <f t="shared" ca="1" si="6"/>
        <v>-</v>
      </c>
      <c r="QI9" s="46" t="str">
        <f t="shared" ca="1" si="6"/>
        <v>-</v>
      </c>
      <c r="QJ9" s="46" t="str">
        <f t="shared" ca="1" si="6"/>
        <v>-</v>
      </c>
      <c r="QK9" s="46" t="str">
        <f t="shared" ca="1" si="6"/>
        <v>-</v>
      </c>
      <c r="QL9" s="46" t="str">
        <f t="shared" ca="1" si="6"/>
        <v>-</v>
      </c>
      <c r="QM9" s="46" t="str">
        <f t="shared" ref="QM9:SQ9" ca="1" si="7">IFERROR(QM6-QM7,"-")</f>
        <v>-</v>
      </c>
      <c r="QN9" s="46" t="str">
        <f t="shared" ca="1" si="7"/>
        <v>-</v>
      </c>
      <c r="QO9" s="46" t="str">
        <f t="shared" ca="1" si="7"/>
        <v>-</v>
      </c>
      <c r="QP9" s="46" t="str">
        <f t="shared" ca="1" si="7"/>
        <v>-</v>
      </c>
      <c r="QQ9" s="46" t="str">
        <f t="shared" ca="1" si="7"/>
        <v>-</v>
      </c>
      <c r="QR9" s="46" t="str">
        <f t="shared" ca="1" si="7"/>
        <v>-</v>
      </c>
      <c r="QS9" s="46" t="str">
        <f t="shared" ca="1" si="7"/>
        <v>-</v>
      </c>
      <c r="QT9" s="46" t="str">
        <f t="shared" ca="1" si="7"/>
        <v>-</v>
      </c>
      <c r="QU9" s="46" t="str">
        <f t="shared" ca="1" si="7"/>
        <v>-</v>
      </c>
      <c r="QV9" s="46" t="str">
        <f t="shared" ca="1" si="7"/>
        <v>-</v>
      </c>
      <c r="QW9" s="46" t="str">
        <f t="shared" ca="1" si="7"/>
        <v>-</v>
      </c>
      <c r="QX9" s="46" t="str">
        <f t="shared" ca="1" si="7"/>
        <v>-</v>
      </c>
      <c r="QY9" s="46" t="str">
        <f t="shared" ca="1" si="7"/>
        <v>-</v>
      </c>
      <c r="QZ9" s="46" t="str">
        <f t="shared" ca="1" si="7"/>
        <v>-</v>
      </c>
      <c r="RA9" s="46" t="str">
        <f t="shared" ca="1" si="7"/>
        <v>-</v>
      </c>
      <c r="RB9" s="46" t="str">
        <f t="shared" ca="1" si="7"/>
        <v>-</v>
      </c>
      <c r="RC9" s="46" t="str">
        <f t="shared" ca="1" si="7"/>
        <v>-</v>
      </c>
      <c r="RD9" s="46" t="str">
        <f t="shared" ca="1" si="7"/>
        <v>-</v>
      </c>
      <c r="RE9" s="46" t="str">
        <f t="shared" ca="1" si="7"/>
        <v>-</v>
      </c>
      <c r="RF9" s="46" t="str">
        <f t="shared" ca="1" si="7"/>
        <v>-</v>
      </c>
      <c r="RG9" s="46" t="str">
        <f t="shared" ca="1" si="7"/>
        <v>-</v>
      </c>
      <c r="RH9" s="46" t="str">
        <f t="shared" ca="1" si="7"/>
        <v>-</v>
      </c>
      <c r="RI9" s="46" t="str">
        <f t="shared" ca="1" si="7"/>
        <v>-</v>
      </c>
      <c r="RJ9" s="46" t="str">
        <f t="shared" ca="1" si="7"/>
        <v>-</v>
      </c>
      <c r="RK9" s="46" t="str">
        <f t="shared" ca="1" si="7"/>
        <v>-</v>
      </c>
      <c r="RL9" s="46" t="str">
        <f t="shared" ca="1" si="7"/>
        <v>-</v>
      </c>
      <c r="RM9" s="46" t="str">
        <f t="shared" ca="1" si="7"/>
        <v>-</v>
      </c>
      <c r="RN9" s="46" t="str">
        <f t="shared" ca="1" si="7"/>
        <v>-</v>
      </c>
      <c r="RO9" s="46" t="str">
        <f t="shared" ca="1" si="7"/>
        <v>-</v>
      </c>
      <c r="RP9" s="46" t="str">
        <f t="shared" ca="1" si="7"/>
        <v>-</v>
      </c>
      <c r="RQ9" s="46" t="str">
        <f t="shared" ca="1" si="7"/>
        <v>-</v>
      </c>
      <c r="RR9" s="46" t="str">
        <f t="shared" ca="1" si="7"/>
        <v>-</v>
      </c>
      <c r="RS9" s="46" t="str">
        <f t="shared" ca="1" si="7"/>
        <v>-</v>
      </c>
      <c r="RT9" s="46" t="str">
        <f t="shared" ca="1" si="7"/>
        <v>-</v>
      </c>
      <c r="RU9" s="46" t="str">
        <f t="shared" ca="1" si="7"/>
        <v>-</v>
      </c>
      <c r="RV9" s="46" t="str">
        <f t="shared" ca="1" si="7"/>
        <v>-</v>
      </c>
      <c r="RW9" s="46" t="str">
        <f t="shared" ca="1" si="7"/>
        <v>-</v>
      </c>
      <c r="RX9" s="46" t="str">
        <f t="shared" ca="1" si="7"/>
        <v>-</v>
      </c>
      <c r="RY9" s="46" t="str">
        <f t="shared" ca="1" si="7"/>
        <v>-</v>
      </c>
      <c r="RZ9" s="46" t="str">
        <f t="shared" ca="1" si="7"/>
        <v>-</v>
      </c>
      <c r="SA9" s="46" t="str">
        <f t="shared" ca="1" si="7"/>
        <v>-</v>
      </c>
      <c r="SB9" s="46" t="str">
        <f t="shared" ca="1" si="7"/>
        <v>-</v>
      </c>
      <c r="SC9" s="46" t="str">
        <f t="shared" ca="1" si="7"/>
        <v>-</v>
      </c>
      <c r="SD9" s="46" t="str">
        <f t="shared" ca="1" si="7"/>
        <v>-</v>
      </c>
      <c r="SE9" s="46" t="str">
        <f t="shared" ca="1" si="7"/>
        <v>-</v>
      </c>
      <c r="SF9" s="46" t="str">
        <f t="shared" ca="1" si="7"/>
        <v>-</v>
      </c>
      <c r="SG9" s="46" t="str">
        <f t="shared" ca="1" si="7"/>
        <v>-</v>
      </c>
      <c r="SH9" s="46" t="str">
        <f t="shared" ca="1" si="7"/>
        <v>-</v>
      </c>
      <c r="SI9" s="46" t="str">
        <f t="shared" ca="1" si="7"/>
        <v>-</v>
      </c>
      <c r="SJ9" s="46" t="str">
        <f t="shared" ca="1" si="7"/>
        <v>-</v>
      </c>
      <c r="SK9" s="46" t="str">
        <f t="shared" ca="1" si="7"/>
        <v>-</v>
      </c>
      <c r="SL9" s="46" t="str">
        <f t="shared" ca="1" si="7"/>
        <v>-</v>
      </c>
      <c r="SM9" s="46" t="str">
        <f t="shared" ca="1" si="7"/>
        <v>-</v>
      </c>
      <c r="SN9" s="46" t="str">
        <f t="shared" ca="1" si="7"/>
        <v>-</v>
      </c>
      <c r="SO9" s="46" t="str">
        <f t="shared" ca="1" si="7"/>
        <v>-</v>
      </c>
      <c r="SP9" s="46" t="str">
        <f t="shared" ca="1" si="7"/>
        <v>-</v>
      </c>
      <c r="SQ9" s="46" t="str">
        <f t="shared" ca="1" si="7"/>
        <v>-</v>
      </c>
    </row>
    <row r="15" spans="3:546" x14ac:dyDescent="0.25">
      <c r="E15" s="44" t="s">
        <v>503</v>
      </c>
      <c r="F15" s="44" t="s">
        <v>142</v>
      </c>
      <c r="G15" s="44" t="s">
        <v>162</v>
      </c>
      <c r="H15" s="44" t="s">
        <v>144</v>
      </c>
      <c r="I15" s="44" t="s">
        <v>163</v>
      </c>
    </row>
    <row r="16" spans="3:546" x14ac:dyDescent="0.25">
      <c r="C16" s="47" t="s">
        <v>495</v>
      </c>
      <c r="D16" s="44">
        <f>_xlfn.XMATCH(C16,bHist!B:B,0)</f>
        <v>5</v>
      </c>
      <c r="E16" s="44">
        <v>90</v>
      </c>
      <c r="F16" s="46">
        <f ca="1">MIN(OFFSET(bHist!$A$1,ex!D16,3,1,ex!E16))</f>
        <v>180.15299999999999</v>
      </c>
      <c r="G16" s="46">
        <f ca="1">AVERAGE(OFFSET(bHist!$A$1,ex!D16,3,1,ex!E16))</f>
        <v>371.39124444444445</v>
      </c>
      <c r="H16" s="46">
        <f ca="1">MAX(OFFSET(bHist!$A$1,ex!D16,3,1,ex!E16))</f>
        <v>480.50900000000001</v>
      </c>
      <c r="I16" s="46">
        <f ca="1">_xlfn.STDEV.P(OFFSET(bHist!$A$1,ex!D16,3,1,ex!E16))</f>
        <v>76.429230456432379</v>
      </c>
    </row>
    <row r="24" spans="3:505" x14ac:dyDescent="0.25">
      <c r="D24" s="44">
        <v>39</v>
      </c>
      <c r="F24" s="46" cm="1">
        <f t="array" aca="1" ref="F24:SK24" ca="1">OFFSET(bHist!A1,D24-1,3,1,500)</f>
        <v>324.23200000000003</v>
      </c>
      <c r="G24" s="44">
        <f ca="1"/>
        <v>322.85500000000002</v>
      </c>
      <c r="H24" s="44">
        <f ca="1"/>
        <v>330.16</v>
      </c>
      <c r="I24" s="44">
        <f ca="1"/>
        <v>346.77300000000002</v>
      </c>
      <c r="J24" s="44">
        <f ca="1"/>
        <v>352.66500000000002</v>
      </c>
      <c r="K24" s="44">
        <f ca="1"/>
        <v>357.47500000000002</v>
      </c>
      <c r="L24" s="44">
        <f ca="1"/>
        <v>357.46100000000001</v>
      </c>
      <c r="M24" s="44">
        <f ca="1"/>
        <v>355.49</v>
      </c>
      <c r="N24" s="44">
        <f ca="1"/>
        <v>347.78300000000002</v>
      </c>
      <c r="O24" s="44">
        <f ca="1"/>
        <v>353.483</v>
      </c>
      <c r="P24" s="44">
        <f ca="1"/>
        <v>0</v>
      </c>
      <c r="Q24" s="44">
        <f ca="1"/>
        <v>0</v>
      </c>
      <c r="R24" s="44">
        <f ca="1"/>
        <v>0</v>
      </c>
      <c r="S24" s="44">
        <f ca="1"/>
        <v>0</v>
      </c>
      <c r="T24" s="44">
        <f ca="1"/>
        <v>0</v>
      </c>
      <c r="U24" s="44">
        <f ca="1"/>
        <v>0</v>
      </c>
      <c r="V24" s="44">
        <f ca="1"/>
        <v>0</v>
      </c>
      <c r="W24" s="44">
        <f ca="1"/>
        <v>0</v>
      </c>
      <c r="X24" s="44">
        <f ca="1"/>
        <v>0</v>
      </c>
      <c r="Y24" s="44">
        <f ca="1"/>
        <v>0</v>
      </c>
      <c r="Z24" s="44">
        <f ca="1"/>
        <v>0</v>
      </c>
      <c r="AA24" s="44">
        <f ca="1"/>
        <v>0</v>
      </c>
      <c r="AB24" s="44">
        <f ca="1"/>
        <v>0</v>
      </c>
      <c r="AC24" s="44">
        <f ca="1"/>
        <v>0</v>
      </c>
      <c r="AD24" s="44">
        <f ca="1"/>
        <v>0</v>
      </c>
      <c r="AE24" s="44">
        <f ca="1"/>
        <v>0</v>
      </c>
      <c r="AF24" s="44">
        <f ca="1"/>
        <v>0</v>
      </c>
      <c r="AG24" s="44">
        <f ca="1"/>
        <v>0</v>
      </c>
      <c r="AH24" s="44">
        <f ca="1"/>
        <v>0</v>
      </c>
      <c r="AI24" s="44">
        <f ca="1"/>
        <v>0</v>
      </c>
      <c r="AJ24" s="44">
        <f ca="1"/>
        <v>0</v>
      </c>
      <c r="AK24" s="44">
        <f ca="1"/>
        <v>0</v>
      </c>
      <c r="AL24" s="44">
        <f ca="1"/>
        <v>0</v>
      </c>
      <c r="AM24" s="44">
        <f ca="1"/>
        <v>0</v>
      </c>
      <c r="AN24" s="44">
        <f ca="1"/>
        <v>0</v>
      </c>
      <c r="AO24" s="44">
        <f ca="1"/>
        <v>0</v>
      </c>
      <c r="AP24" s="44">
        <f ca="1"/>
        <v>0</v>
      </c>
      <c r="AQ24" s="44">
        <f ca="1"/>
        <v>0</v>
      </c>
      <c r="AR24" s="44">
        <f ca="1"/>
        <v>0</v>
      </c>
      <c r="AS24" s="44">
        <f ca="1"/>
        <v>0</v>
      </c>
      <c r="AT24" s="44">
        <f ca="1"/>
        <v>0</v>
      </c>
      <c r="AU24" s="44">
        <f ca="1"/>
        <v>0</v>
      </c>
      <c r="AV24" s="44">
        <f ca="1"/>
        <v>0</v>
      </c>
      <c r="AW24" s="44">
        <f ca="1"/>
        <v>0</v>
      </c>
      <c r="AX24" s="44">
        <f ca="1"/>
        <v>0</v>
      </c>
      <c r="AY24" s="44">
        <f ca="1"/>
        <v>0</v>
      </c>
      <c r="AZ24" s="44">
        <f ca="1"/>
        <v>0</v>
      </c>
      <c r="BA24" s="44">
        <f ca="1"/>
        <v>0</v>
      </c>
      <c r="BB24" s="44">
        <f ca="1"/>
        <v>0</v>
      </c>
      <c r="BC24" s="44">
        <f ca="1"/>
        <v>0</v>
      </c>
      <c r="BD24" s="44">
        <f ca="1"/>
        <v>0</v>
      </c>
      <c r="BE24" s="44">
        <f ca="1"/>
        <v>0</v>
      </c>
      <c r="BF24" s="44">
        <f ca="1"/>
        <v>0</v>
      </c>
      <c r="BG24" s="44">
        <f ca="1"/>
        <v>0</v>
      </c>
      <c r="BH24" s="44">
        <f ca="1"/>
        <v>0</v>
      </c>
      <c r="BI24" s="44">
        <f ca="1"/>
        <v>0</v>
      </c>
      <c r="BJ24" s="44">
        <f ca="1"/>
        <v>0</v>
      </c>
      <c r="BK24" s="44">
        <f ca="1"/>
        <v>0</v>
      </c>
      <c r="BL24" s="44">
        <f ca="1"/>
        <v>0</v>
      </c>
      <c r="BM24" s="44">
        <f ca="1"/>
        <v>0</v>
      </c>
      <c r="BN24" s="44">
        <f ca="1"/>
        <v>0</v>
      </c>
      <c r="BO24" s="44">
        <f ca="1"/>
        <v>0</v>
      </c>
      <c r="BP24" s="44">
        <f ca="1"/>
        <v>0</v>
      </c>
      <c r="BQ24" s="44">
        <f ca="1"/>
        <v>0</v>
      </c>
      <c r="BR24" s="44">
        <f ca="1"/>
        <v>0</v>
      </c>
      <c r="BS24" s="44">
        <f ca="1"/>
        <v>0</v>
      </c>
      <c r="BT24" s="44">
        <f ca="1"/>
        <v>0</v>
      </c>
      <c r="BU24" s="44">
        <f ca="1"/>
        <v>0</v>
      </c>
      <c r="BV24" s="44">
        <f ca="1"/>
        <v>0</v>
      </c>
      <c r="BW24" s="44">
        <f ca="1"/>
        <v>0</v>
      </c>
      <c r="BX24" s="44">
        <f ca="1"/>
        <v>0</v>
      </c>
      <c r="BY24" s="44">
        <f ca="1"/>
        <v>0</v>
      </c>
      <c r="BZ24" s="44">
        <f ca="1"/>
        <v>0</v>
      </c>
      <c r="CA24" s="44">
        <f ca="1"/>
        <v>0</v>
      </c>
      <c r="CB24" s="44">
        <f ca="1"/>
        <v>0</v>
      </c>
      <c r="CC24" s="44">
        <f ca="1"/>
        <v>0</v>
      </c>
      <c r="CD24" s="44">
        <f ca="1"/>
        <v>0</v>
      </c>
      <c r="CE24" s="44">
        <f ca="1"/>
        <v>0</v>
      </c>
      <c r="CF24" s="44">
        <f ca="1"/>
        <v>0</v>
      </c>
      <c r="CG24" s="44">
        <f ca="1"/>
        <v>0</v>
      </c>
      <c r="CH24" s="44">
        <f ca="1"/>
        <v>0</v>
      </c>
      <c r="CI24" s="44">
        <f ca="1"/>
        <v>0</v>
      </c>
      <c r="CJ24" s="44">
        <f ca="1"/>
        <v>0</v>
      </c>
      <c r="CK24" s="44">
        <f ca="1"/>
        <v>0</v>
      </c>
      <c r="CL24" s="44">
        <f ca="1"/>
        <v>0</v>
      </c>
      <c r="CM24" s="44">
        <f ca="1"/>
        <v>0</v>
      </c>
      <c r="CN24" s="44">
        <f ca="1"/>
        <v>0</v>
      </c>
      <c r="CO24" s="44">
        <f ca="1"/>
        <v>0</v>
      </c>
      <c r="CP24" s="44">
        <f ca="1"/>
        <v>0</v>
      </c>
      <c r="CQ24" s="44">
        <f ca="1"/>
        <v>0</v>
      </c>
      <c r="CR24" s="44">
        <f ca="1"/>
        <v>0</v>
      </c>
      <c r="CS24" s="44">
        <f ca="1"/>
        <v>0</v>
      </c>
      <c r="CT24" s="44">
        <f ca="1"/>
        <v>0</v>
      </c>
      <c r="CU24" s="44">
        <f ca="1"/>
        <v>0</v>
      </c>
      <c r="CV24" s="44">
        <f ca="1"/>
        <v>0</v>
      </c>
      <c r="CW24" s="44">
        <f ca="1"/>
        <v>0</v>
      </c>
      <c r="CX24" s="44">
        <f ca="1"/>
        <v>0</v>
      </c>
      <c r="CY24" s="44">
        <f ca="1"/>
        <v>0</v>
      </c>
      <c r="CZ24" s="44">
        <f ca="1"/>
        <v>0</v>
      </c>
      <c r="DA24" s="44">
        <f ca="1"/>
        <v>0</v>
      </c>
      <c r="DB24" s="44">
        <f ca="1"/>
        <v>0</v>
      </c>
      <c r="DC24" s="44">
        <f ca="1"/>
        <v>0</v>
      </c>
      <c r="DD24" s="44">
        <f ca="1"/>
        <v>0</v>
      </c>
      <c r="DE24" s="44">
        <f ca="1"/>
        <v>0</v>
      </c>
      <c r="DF24" s="44">
        <f ca="1"/>
        <v>0</v>
      </c>
      <c r="DG24" s="44">
        <f ca="1"/>
        <v>0</v>
      </c>
      <c r="DH24" s="44">
        <f ca="1"/>
        <v>0</v>
      </c>
      <c r="DI24" s="44">
        <f ca="1"/>
        <v>0</v>
      </c>
      <c r="DJ24" s="44">
        <f ca="1"/>
        <v>0</v>
      </c>
      <c r="DK24" s="44">
        <f ca="1"/>
        <v>0</v>
      </c>
      <c r="DL24" s="44">
        <f ca="1"/>
        <v>0</v>
      </c>
      <c r="DM24" s="44">
        <f ca="1"/>
        <v>0</v>
      </c>
      <c r="DN24" s="44">
        <f ca="1"/>
        <v>0</v>
      </c>
      <c r="DO24" s="44">
        <f ca="1"/>
        <v>0</v>
      </c>
      <c r="DP24" s="44">
        <f ca="1"/>
        <v>0</v>
      </c>
      <c r="DQ24" s="44">
        <f ca="1"/>
        <v>0</v>
      </c>
      <c r="DR24" s="44">
        <f ca="1"/>
        <v>0</v>
      </c>
      <c r="DS24" s="44">
        <f ca="1"/>
        <v>0</v>
      </c>
      <c r="DT24" s="44">
        <f ca="1"/>
        <v>0</v>
      </c>
      <c r="DU24" s="44">
        <f ca="1"/>
        <v>0</v>
      </c>
      <c r="DV24" s="44">
        <f ca="1"/>
        <v>0</v>
      </c>
      <c r="DW24" s="44">
        <f ca="1"/>
        <v>0</v>
      </c>
      <c r="DX24" s="44">
        <f ca="1"/>
        <v>0</v>
      </c>
      <c r="DY24" s="44">
        <f ca="1"/>
        <v>0</v>
      </c>
      <c r="DZ24" s="44">
        <f ca="1"/>
        <v>0</v>
      </c>
      <c r="EA24" s="44">
        <f ca="1"/>
        <v>0</v>
      </c>
      <c r="EB24" s="44">
        <f ca="1"/>
        <v>0</v>
      </c>
      <c r="EC24" s="44">
        <f ca="1"/>
        <v>0</v>
      </c>
      <c r="ED24" s="44">
        <f ca="1"/>
        <v>0</v>
      </c>
      <c r="EE24" s="44">
        <f ca="1"/>
        <v>0</v>
      </c>
      <c r="EF24" s="44">
        <f ca="1"/>
        <v>0</v>
      </c>
      <c r="EG24" s="44">
        <f ca="1"/>
        <v>0</v>
      </c>
      <c r="EH24" s="44">
        <f ca="1"/>
        <v>0</v>
      </c>
      <c r="EI24" s="44">
        <f ca="1"/>
        <v>0</v>
      </c>
      <c r="EJ24" s="44">
        <f ca="1"/>
        <v>0</v>
      </c>
      <c r="EK24" s="44">
        <f ca="1"/>
        <v>0</v>
      </c>
      <c r="EL24" s="44">
        <f ca="1"/>
        <v>0</v>
      </c>
      <c r="EM24" s="44">
        <f ca="1"/>
        <v>0</v>
      </c>
      <c r="EN24" s="44">
        <f ca="1"/>
        <v>0</v>
      </c>
      <c r="EO24" s="44">
        <f ca="1"/>
        <v>0</v>
      </c>
      <c r="EP24" s="44">
        <f ca="1"/>
        <v>0</v>
      </c>
      <c r="EQ24" s="44">
        <f ca="1"/>
        <v>0</v>
      </c>
      <c r="ER24" s="44">
        <f ca="1"/>
        <v>0</v>
      </c>
      <c r="ES24" s="44">
        <f ca="1"/>
        <v>0</v>
      </c>
      <c r="ET24" s="44">
        <f ca="1"/>
        <v>0</v>
      </c>
      <c r="EU24" s="44">
        <f ca="1"/>
        <v>0</v>
      </c>
      <c r="EV24" s="44">
        <f ca="1"/>
        <v>0</v>
      </c>
      <c r="EW24" s="44">
        <f ca="1"/>
        <v>0</v>
      </c>
      <c r="EX24" s="44">
        <f ca="1"/>
        <v>0</v>
      </c>
      <c r="EY24" s="44">
        <f ca="1"/>
        <v>0</v>
      </c>
      <c r="EZ24" s="44">
        <f ca="1"/>
        <v>0</v>
      </c>
      <c r="FA24" s="44">
        <f ca="1"/>
        <v>0</v>
      </c>
      <c r="FB24" s="44">
        <f ca="1"/>
        <v>0</v>
      </c>
      <c r="FC24" s="44">
        <f ca="1"/>
        <v>0</v>
      </c>
      <c r="FD24" s="44">
        <f ca="1"/>
        <v>0</v>
      </c>
      <c r="FE24" s="44">
        <f ca="1"/>
        <v>0</v>
      </c>
      <c r="FF24" s="44">
        <f ca="1"/>
        <v>0</v>
      </c>
      <c r="FG24" s="44">
        <f ca="1"/>
        <v>0</v>
      </c>
      <c r="FH24" s="44">
        <f ca="1"/>
        <v>0</v>
      </c>
      <c r="FI24" s="44">
        <f ca="1"/>
        <v>0</v>
      </c>
      <c r="FJ24" s="44">
        <f ca="1"/>
        <v>0</v>
      </c>
      <c r="FK24" s="44">
        <f ca="1"/>
        <v>0</v>
      </c>
      <c r="FL24" s="44">
        <f ca="1"/>
        <v>0</v>
      </c>
      <c r="FM24" s="44">
        <f ca="1"/>
        <v>0</v>
      </c>
      <c r="FN24" s="44">
        <f ca="1"/>
        <v>0</v>
      </c>
      <c r="FO24" s="44">
        <f ca="1"/>
        <v>0</v>
      </c>
      <c r="FP24" s="44">
        <f ca="1"/>
        <v>0</v>
      </c>
      <c r="FQ24" s="44">
        <f ca="1"/>
        <v>0</v>
      </c>
      <c r="FR24" s="44">
        <f ca="1"/>
        <v>0</v>
      </c>
      <c r="FS24" s="44">
        <f ca="1"/>
        <v>0</v>
      </c>
      <c r="FT24" s="44">
        <f ca="1"/>
        <v>0</v>
      </c>
      <c r="FU24" s="44">
        <f ca="1"/>
        <v>0</v>
      </c>
      <c r="FV24" s="44">
        <f ca="1"/>
        <v>0</v>
      </c>
      <c r="FW24" s="44">
        <f ca="1"/>
        <v>0</v>
      </c>
      <c r="FX24" s="44">
        <f ca="1"/>
        <v>0</v>
      </c>
      <c r="FY24" s="44">
        <f ca="1"/>
        <v>0</v>
      </c>
      <c r="FZ24" s="44">
        <f ca="1"/>
        <v>0</v>
      </c>
      <c r="GA24" s="44">
        <f ca="1"/>
        <v>0</v>
      </c>
      <c r="GB24" s="44">
        <f ca="1"/>
        <v>0</v>
      </c>
      <c r="GC24" s="44">
        <f ca="1"/>
        <v>0</v>
      </c>
      <c r="GD24" s="44">
        <f ca="1"/>
        <v>0</v>
      </c>
      <c r="GE24" s="44">
        <f ca="1"/>
        <v>0</v>
      </c>
      <c r="GF24" s="44">
        <f ca="1"/>
        <v>0</v>
      </c>
      <c r="GG24" s="44">
        <f ca="1"/>
        <v>0</v>
      </c>
      <c r="GH24" s="44">
        <f ca="1"/>
        <v>0</v>
      </c>
      <c r="GI24" s="44">
        <f ca="1"/>
        <v>0</v>
      </c>
      <c r="GJ24" s="44">
        <f ca="1"/>
        <v>0</v>
      </c>
      <c r="GK24" s="44">
        <f ca="1"/>
        <v>0</v>
      </c>
      <c r="GL24" s="44">
        <f ca="1"/>
        <v>0</v>
      </c>
      <c r="GM24" s="44">
        <f ca="1"/>
        <v>0</v>
      </c>
      <c r="GN24" s="44">
        <f ca="1"/>
        <v>0</v>
      </c>
      <c r="GO24" s="44">
        <f ca="1"/>
        <v>0</v>
      </c>
      <c r="GP24" s="44">
        <f ca="1"/>
        <v>0</v>
      </c>
      <c r="GQ24" s="44">
        <f ca="1"/>
        <v>0</v>
      </c>
      <c r="GR24" s="44">
        <f ca="1"/>
        <v>0</v>
      </c>
      <c r="GS24" s="44">
        <f ca="1"/>
        <v>0</v>
      </c>
      <c r="GT24" s="44">
        <f ca="1"/>
        <v>0</v>
      </c>
      <c r="GU24" s="44">
        <f ca="1"/>
        <v>0</v>
      </c>
      <c r="GV24" s="44">
        <f ca="1"/>
        <v>0</v>
      </c>
      <c r="GW24" s="44">
        <f ca="1"/>
        <v>0</v>
      </c>
      <c r="GX24" s="44">
        <f ca="1"/>
        <v>0</v>
      </c>
      <c r="GY24" s="44">
        <f ca="1"/>
        <v>0</v>
      </c>
      <c r="GZ24" s="44">
        <f ca="1"/>
        <v>0</v>
      </c>
      <c r="HA24" s="44">
        <f ca="1"/>
        <v>0</v>
      </c>
      <c r="HB24" s="44">
        <f ca="1"/>
        <v>0</v>
      </c>
      <c r="HC24" s="44">
        <f ca="1"/>
        <v>0</v>
      </c>
      <c r="HD24" s="44">
        <f ca="1"/>
        <v>0</v>
      </c>
      <c r="HE24" s="44">
        <f ca="1"/>
        <v>0</v>
      </c>
      <c r="HF24" s="44">
        <f ca="1"/>
        <v>0</v>
      </c>
      <c r="HG24" s="44">
        <f ca="1"/>
        <v>0</v>
      </c>
      <c r="HH24" s="44">
        <f ca="1"/>
        <v>0</v>
      </c>
      <c r="HI24" s="44">
        <f ca="1"/>
        <v>0</v>
      </c>
      <c r="HJ24" s="44">
        <f ca="1"/>
        <v>0</v>
      </c>
      <c r="HK24" s="44">
        <f ca="1"/>
        <v>0</v>
      </c>
      <c r="HL24" s="44">
        <f ca="1"/>
        <v>0</v>
      </c>
      <c r="HM24" s="44">
        <f ca="1"/>
        <v>0</v>
      </c>
      <c r="HN24" s="44">
        <f ca="1"/>
        <v>0</v>
      </c>
      <c r="HO24" s="44">
        <f ca="1"/>
        <v>0</v>
      </c>
      <c r="HP24" s="44">
        <f ca="1"/>
        <v>0</v>
      </c>
      <c r="HQ24" s="44">
        <f ca="1"/>
        <v>0</v>
      </c>
      <c r="HR24" s="44">
        <f ca="1"/>
        <v>0</v>
      </c>
      <c r="HS24" s="44">
        <f ca="1"/>
        <v>0</v>
      </c>
      <c r="HT24" s="44">
        <f ca="1"/>
        <v>0</v>
      </c>
      <c r="HU24" s="44">
        <f ca="1"/>
        <v>0</v>
      </c>
      <c r="HV24" s="44">
        <f ca="1"/>
        <v>0</v>
      </c>
      <c r="HW24" s="44">
        <f ca="1"/>
        <v>0</v>
      </c>
      <c r="HX24" s="44">
        <f ca="1"/>
        <v>0</v>
      </c>
      <c r="HY24" s="44">
        <f ca="1"/>
        <v>0</v>
      </c>
      <c r="HZ24" s="44">
        <f ca="1"/>
        <v>0</v>
      </c>
      <c r="IA24" s="44">
        <f ca="1"/>
        <v>0</v>
      </c>
      <c r="IB24" s="44">
        <f ca="1"/>
        <v>0</v>
      </c>
      <c r="IC24" s="44">
        <f ca="1"/>
        <v>0</v>
      </c>
      <c r="ID24" s="44">
        <f ca="1"/>
        <v>0</v>
      </c>
      <c r="IE24" s="44">
        <f ca="1"/>
        <v>0</v>
      </c>
      <c r="IF24" s="44">
        <f ca="1"/>
        <v>0</v>
      </c>
      <c r="IG24" s="44">
        <f ca="1"/>
        <v>0</v>
      </c>
      <c r="IH24" s="44">
        <f ca="1"/>
        <v>0</v>
      </c>
      <c r="II24" s="44">
        <f ca="1"/>
        <v>0</v>
      </c>
      <c r="IJ24" s="44">
        <f ca="1"/>
        <v>0</v>
      </c>
      <c r="IK24" s="44">
        <f ca="1"/>
        <v>0</v>
      </c>
      <c r="IL24" s="44">
        <f ca="1"/>
        <v>0</v>
      </c>
      <c r="IM24" s="44">
        <f ca="1"/>
        <v>0</v>
      </c>
      <c r="IN24" s="44">
        <f ca="1"/>
        <v>0</v>
      </c>
      <c r="IO24" s="44">
        <f ca="1"/>
        <v>0</v>
      </c>
      <c r="IP24" s="44">
        <f ca="1"/>
        <v>0</v>
      </c>
      <c r="IQ24" s="44">
        <f ca="1"/>
        <v>0</v>
      </c>
      <c r="IR24" s="44">
        <f ca="1"/>
        <v>0</v>
      </c>
      <c r="IS24" s="44">
        <f ca="1"/>
        <v>0</v>
      </c>
      <c r="IT24" s="44">
        <f ca="1"/>
        <v>0</v>
      </c>
      <c r="IU24" s="44">
        <f ca="1"/>
        <v>0</v>
      </c>
      <c r="IV24" s="44">
        <f ca="1"/>
        <v>0</v>
      </c>
      <c r="IW24" s="44">
        <f ca="1"/>
        <v>0</v>
      </c>
      <c r="IX24" s="44">
        <f ca="1"/>
        <v>0</v>
      </c>
      <c r="IY24" s="44">
        <f ca="1"/>
        <v>0</v>
      </c>
      <c r="IZ24" s="44">
        <f ca="1"/>
        <v>0</v>
      </c>
      <c r="JA24" s="44">
        <f ca="1"/>
        <v>0</v>
      </c>
      <c r="JB24" s="44">
        <f ca="1"/>
        <v>0</v>
      </c>
      <c r="JC24" s="44">
        <f ca="1"/>
        <v>0</v>
      </c>
      <c r="JD24" s="44">
        <f ca="1"/>
        <v>0</v>
      </c>
      <c r="JE24" s="44">
        <f ca="1"/>
        <v>0</v>
      </c>
      <c r="JF24" s="44">
        <f ca="1"/>
        <v>0</v>
      </c>
      <c r="JG24" s="44">
        <f ca="1"/>
        <v>0</v>
      </c>
      <c r="JH24" s="44">
        <f ca="1"/>
        <v>0</v>
      </c>
      <c r="JI24" s="44">
        <f ca="1"/>
        <v>0</v>
      </c>
      <c r="JJ24" s="44">
        <f ca="1"/>
        <v>0</v>
      </c>
      <c r="JK24" s="44">
        <f ca="1"/>
        <v>0</v>
      </c>
      <c r="JL24" s="44">
        <f ca="1"/>
        <v>0</v>
      </c>
      <c r="JM24" s="44">
        <f ca="1"/>
        <v>0</v>
      </c>
      <c r="JN24" s="44">
        <f ca="1"/>
        <v>0</v>
      </c>
      <c r="JO24" s="44">
        <f ca="1"/>
        <v>0</v>
      </c>
      <c r="JP24" s="44">
        <f ca="1"/>
        <v>0</v>
      </c>
      <c r="JQ24" s="44">
        <f ca="1"/>
        <v>0</v>
      </c>
      <c r="JR24" s="44">
        <f ca="1"/>
        <v>0</v>
      </c>
      <c r="JS24" s="44">
        <f ca="1"/>
        <v>0</v>
      </c>
      <c r="JT24" s="44">
        <f ca="1"/>
        <v>0</v>
      </c>
      <c r="JU24" s="44">
        <f ca="1"/>
        <v>0</v>
      </c>
      <c r="JV24" s="44">
        <f ca="1"/>
        <v>0</v>
      </c>
      <c r="JW24" s="44">
        <f ca="1"/>
        <v>0</v>
      </c>
      <c r="JX24" s="44">
        <f ca="1"/>
        <v>0</v>
      </c>
      <c r="JY24" s="44">
        <f ca="1"/>
        <v>0</v>
      </c>
      <c r="JZ24" s="44">
        <f ca="1"/>
        <v>0</v>
      </c>
      <c r="KA24" s="44">
        <f ca="1"/>
        <v>0</v>
      </c>
      <c r="KB24" s="44">
        <f ca="1"/>
        <v>0</v>
      </c>
      <c r="KC24" s="44">
        <f ca="1"/>
        <v>0</v>
      </c>
      <c r="KD24" s="44">
        <f ca="1"/>
        <v>0</v>
      </c>
      <c r="KE24" s="44">
        <f ca="1"/>
        <v>0</v>
      </c>
      <c r="KF24" s="44">
        <f ca="1"/>
        <v>0</v>
      </c>
      <c r="KG24" s="44">
        <f ca="1"/>
        <v>0</v>
      </c>
      <c r="KH24" s="44">
        <f ca="1"/>
        <v>0</v>
      </c>
      <c r="KI24" s="44">
        <f ca="1"/>
        <v>0</v>
      </c>
      <c r="KJ24" s="44">
        <f ca="1"/>
        <v>0</v>
      </c>
      <c r="KK24" s="44">
        <f ca="1"/>
        <v>0</v>
      </c>
      <c r="KL24" s="44">
        <f ca="1"/>
        <v>0</v>
      </c>
      <c r="KM24" s="44">
        <f ca="1"/>
        <v>0</v>
      </c>
      <c r="KN24" s="44">
        <f ca="1"/>
        <v>0</v>
      </c>
      <c r="KO24" s="44">
        <f ca="1"/>
        <v>0</v>
      </c>
      <c r="KP24" s="44">
        <f ca="1"/>
        <v>0</v>
      </c>
      <c r="KQ24" s="44">
        <f ca="1"/>
        <v>0</v>
      </c>
      <c r="KR24" s="44">
        <f ca="1"/>
        <v>0</v>
      </c>
      <c r="KS24" s="44">
        <f ca="1"/>
        <v>0</v>
      </c>
      <c r="KT24" s="44">
        <f ca="1"/>
        <v>0</v>
      </c>
      <c r="KU24" s="44">
        <f ca="1"/>
        <v>0</v>
      </c>
      <c r="KV24" s="44">
        <f ca="1"/>
        <v>0</v>
      </c>
      <c r="KW24" s="44">
        <f ca="1"/>
        <v>0</v>
      </c>
      <c r="KX24" s="44">
        <f ca="1"/>
        <v>0</v>
      </c>
      <c r="KY24" s="44">
        <f ca="1"/>
        <v>0</v>
      </c>
      <c r="KZ24" s="44">
        <f ca="1"/>
        <v>0</v>
      </c>
      <c r="LA24" s="44">
        <f ca="1"/>
        <v>0</v>
      </c>
      <c r="LB24" s="44">
        <f ca="1"/>
        <v>0</v>
      </c>
      <c r="LC24" s="44">
        <f ca="1"/>
        <v>0</v>
      </c>
      <c r="LD24" s="44">
        <f ca="1"/>
        <v>0</v>
      </c>
      <c r="LE24" s="44">
        <f ca="1"/>
        <v>0</v>
      </c>
      <c r="LF24" s="44">
        <f ca="1"/>
        <v>0</v>
      </c>
      <c r="LG24" s="44">
        <f ca="1"/>
        <v>0</v>
      </c>
      <c r="LH24" s="44">
        <f ca="1"/>
        <v>0</v>
      </c>
      <c r="LI24" s="44">
        <f ca="1"/>
        <v>0</v>
      </c>
      <c r="LJ24" s="44">
        <f ca="1"/>
        <v>0</v>
      </c>
      <c r="LK24" s="44">
        <f ca="1"/>
        <v>0</v>
      </c>
      <c r="LL24" s="44">
        <f ca="1"/>
        <v>0</v>
      </c>
      <c r="LM24" s="44">
        <f ca="1"/>
        <v>0</v>
      </c>
      <c r="LN24" s="44">
        <f ca="1"/>
        <v>0</v>
      </c>
      <c r="LO24" s="44">
        <f ca="1"/>
        <v>0</v>
      </c>
      <c r="LP24" s="44">
        <f ca="1"/>
        <v>0</v>
      </c>
      <c r="LQ24" s="44">
        <f ca="1"/>
        <v>0</v>
      </c>
      <c r="LR24" s="44">
        <f ca="1"/>
        <v>0</v>
      </c>
      <c r="LS24" s="44">
        <f ca="1"/>
        <v>0</v>
      </c>
      <c r="LT24" s="44">
        <f ca="1"/>
        <v>0</v>
      </c>
      <c r="LU24" s="44">
        <f ca="1"/>
        <v>0</v>
      </c>
      <c r="LV24" s="44">
        <f ca="1"/>
        <v>0</v>
      </c>
      <c r="LW24" s="44">
        <f ca="1"/>
        <v>0</v>
      </c>
      <c r="LX24" s="44">
        <f ca="1"/>
        <v>0</v>
      </c>
      <c r="LY24" s="44">
        <f ca="1"/>
        <v>0</v>
      </c>
      <c r="LZ24" s="44">
        <f ca="1"/>
        <v>0</v>
      </c>
      <c r="MA24" s="44">
        <f ca="1"/>
        <v>0</v>
      </c>
      <c r="MB24" s="44">
        <f ca="1"/>
        <v>0</v>
      </c>
      <c r="MC24" s="44">
        <f ca="1"/>
        <v>0</v>
      </c>
      <c r="MD24" s="44">
        <f ca="1"/>
        <v>0</v>
      </c>
      <c r="ME24" s="44">
        <f ca="1"/>
        <v>0</v>
      </c>
      <c r="MF24" s="44">
        <f ca="1"/>
        <v>0</v>
      </c>
      <c r="MG24" s="44">
        <f ca="1"/>
        <v>0</v>
      </c>
      <c r="MH24" s="44">
        <f ca="1"/>
        <v>0</v>
      </c>
      <c r="MI24" s="44">
        <f ca="1"/>
        <v>0</v>
      </c>
      <c r="MJ24" s="44">
        <f ca="1"/>
        <v>0</v>
      </c>
      <c r="MK24" s="44">
        <f ca="1"/>
        <v>0</v>
      </c>
      <c r="ML24" s="44">
        <f ca="1"/>
        <v>0</v>
      </c>
      <c r="MM24" s="44">
        <f ca="1"/>
        <v>0</v>
      </c>
      <c r="MN24" s="44">
        <f ca="1"/>
        <v>0</v>
      </c>
      <c r="MO24" s="44">
        <f ca="1"/>
        <v>0</v>
      </c>
      <c r="MP24" s="44">
        <f ca="1"/>
        <v>0</v>
      </c>
      <c r="MQ24" s="44">
        <f ca="1"/>
        <v>0</v>
      </c>
      <c r="MR24" s="44">
        <f ca="1"/>
        <v>0</v>
      </c>
      <c r="MS24" s="44">
        <f ca="1"/>
        <v>0</v>
      </c>
      <c r="MT24" s="44">
        <f ca="1"/>
        <v>0</v>
      </c>
      <c r="MU24" s="44">
        <f ca="1"/>
        <v>0</v>
      </c>
      <c r="MV24" s="44">
        <f ca="1"/>
        <v>0</v>
      </c>
      <c r="MW24" s="44">
        <f ca="1"/>
        <v>0</v>
      </c>
      <c r="MX24" s="44">
        <f ca="1"/>
        <v>0</v>
      </c>
      <c r="MY24" s="44">
        <f ca="1"/>
        <v>0</v>
      </c>
      <c r="MZ24" s="44">
        <f ca="1"/>
        <v>0</v>
      </c>
      <c r="NA24" s="44">
        <f ca="1"/>
        <v>0</v>
      </c>
      <c r="NB24" s="44">
        <f ca="1"/>
        <v>0</v>
      </c>
      <c r="NC24" s="44">
        <f ca="1"/>
        <v>0</v>
      </c>
      <c r="ND24" s="44">
        <f ca="1"/>
        <v>0</v>
      </c>
      <c r="NE24" s="44">
        <f ca="1"/>
        <v>0</v>
      </c>
      <c r="NF24" s="44">
        <f ca="1"/>
        <v>0</v>
      </c>
      <c r="NG24" s="44">
        <f ca="1"/>
        <v>0</v>
      </c>
      <c r="NH24" s="44">
        <f ca="1"/>
        <v>0</v>
      </c>
      <c r="NI24" s="44">
        <f ca="1"/>
        <v>0</v>
      </c>
      <c r="NJ24" s="44">
        <f ca="1"/>
        <v>0</v>
      </c>
      <c r="NK24" s="44">
        <f ca="1"/>
        <v>0</v>
      </c>
      <c r="NL24" s="44">
        <f ca="1"/>
        <v>0</v>
      </c>
      <c r="NM24" s="44">
        <f ca="1"/>
        <v>0</v>
      </c>
      <c r="NN24" s="44">
        <f ca="1"/>
        <v>0</v>
      </c>
      <c r="NO24" s="44">
        <f ca="1"/>
        <v>0</v>
      </c>
      <c r="NP24" s="44">
        <f ca="1"/>
        <v>0</v>
      </c>
      <c r="NQ24" s="44">
        <f ca="1"/>
        <v>0</v>
      </c>
      <c r="NR24" s="44">
        <f ca="1"/>
        <v>0</v>
      </c>
      <c r="NS24" s="44">
        <f ca="1"/>
        <v>0</v>
      </c>
      <c r="NT24" s="44">
        <f ca="1"/>
        <v>0</v>
      </c>
      <c r="NU24" s="44">
        <f ca="1"/>
        <v>0</v>
      </c>
      <c r="NV24" s="44">
        <f ca="1"/>
        <v>0</v>
      </c>
      <c r="NW24" s="44">
        <f ca="1"/>
        <v>0</v>
      </c>
      <c r="NX24" s="44">
        <f ca="1"/>
        <v>0</v>
      </c>
      <c r="NY24" s="44">
        <f ca="1"/>
        <v>0</v>
      </c>
      <c r="NZ24" s="44">
        <f ca="1"/>
        <v>0</v>
      </c>
      <c r="OA24" s="44">
        <f ca="1"/>
        <v>0</v>
      </c>
      <c r="OB24" s="44">
        <f ca="1"/>
        <v>0</v>
      </c>
      <c r="OC24" s="44">
        <f ca="1"/>
        <v>0</v>
      </c>
      <c r="OD24" s="44">
        <f ca="1"/>
        <v>0</v>
      </c>
      <c r="OE24" s="44">
        <f ca="1"/>
        <v>0</v>
      </c>
      <c r="OF24" s="44">
        <f ca="1"/>
        <v>0</v>
      </c>
      <c r="OG24" s="44">
        <f ca="1"/>
        <v>0</v>
      </c>
      <c r="OH24" s="44">
        <f ca="1"/>
        <v>0</v>
      </c>
      <c r="OI24" s="44">
        <f ca="1"/>
        <v>0</v>
      </c>
      <c r="OJ24" s="44">
        <f ca="1"/>
        <v>0</v>
      </c>
      <c r="OK24" s="44">
        <f ca="1"/>
        <v>0</v>
      </c>
      <c r="OL24" s="44">
        <f ca="1"/>
        <v>0</v>
      </c>
      <c r="OM24" s="44">
        <f ca="1"/>
        <v>0</v>
      </c>
      <c r="ON24" s="44">
        <f ca="1"/>
        <v>0</v>
      </c>
      <c r="OO24" s="44">
        <f ca="1"/>
        <v>0</v>
      </c>
      <c r="OP24" s="44">
        <f ca="1"/>
        <v>0</v>
      </c>
      <c r="OQ24" s="44">
        <f ca="1"/>
        <v>0</v>
      </c>
      <c r="OR24" s="44">
        <f ca="1"/>
        <v>0</v>
      </c>
      <c r="OS24" s="44">
        <f ca="1"/>
        <v>0</v>
      </c>
      <c r="OT24" s="44">
        <f ca="1"/>
        <v>0</v>
      </c>
      <c r="OU24" s="44">
        <f ca="1"/>
        <v>0</v>
      </c>
      <c r="OV24" s="44">
        <f ca="1"/>
        <v>0</v>
      </c>
      <c r="OW24" s="44">
        <f ca="1"/>
        <v>0</v>
      </c>
      <c r="OX24" s="44">
        <f ca="1"/>
        <v>0</v>
      </c>
      <c r="OY24" s="44">
        <f ca="1"/>
        <v>0</v>
      </c>
      <c r="OZ24" s="44">
        <f ca="1"/>
        <v>0</v>
      </c>
      <c r="PA24" s="44">
        <f ca="1"/>
        <v>0</v>
      </c>
      <c r="PB24" s="44">
        <f ca="1"/>
        <v>0</v>
      </c>
      <c r="PC24" s="44">
        <f ca="1"/>
        <v>0</v>
      </c>
      <c r="PD24" s="44">
        <f ca="1"/>
        <v>0</v>
      </c>
      <c r="PE24" s="44">
        <f ca="1"/>
        <v>0</v>
      </c>
      <c r="PF24" s="44">
        <f ca="1"/>
        <v>0</v>
      </c>
      <c r="PG24" s="44">
        <f ca="1"/>
        <v>0</v>
      </c>
      <c r="PH24" s="44">
        <f ca="1"/>
        <v>0</v>
      </c>
      <c r="PI24" s="44">
        <f ca="1"/>
        <v>0</v>
      </c>
      <c r="PJ24" s="44">
        <f ca="1"/>
        <v>0</v>
      </c>
      <c r="PK24" s="44">
        <f ca="1"/>
        <v>0</v>
      </c>
      <c r="PL24" s="44">
        <f ca="1"/>
        <v>0</v>
      </c>
      <c r="PM24" s="44">
        <f ca="1"/>
        <v>0</v>
      </c>
      <c r="PN24" s="44">
        <f ca="1"/>
        <v>0</v>
      </c>
      <c r="PO24" s="44">
        <f ca="1"/>
        <v>0</v>
      </c>
      <c r="PP24" s="44">
        <f ca="1"/>
        <v>0</v>
      </c>
      <c r="PQ24" s="44">
        <f ca="1"/>
        <v>0</v>
      </c>
      <c r="PR24" s="44">
        <f ca="1"/>
        <v>0</v>
      </c>
      <c r="PS24" s="44">
        <f ca="1"/>
        <v>0</v>
      </c>
      <c r="PT24" s="44">
        <f ca="1"/>
        <v>0</v>
      </c>
      <c r="PU24" s="44">
        <f ca="1"/>
        <v>0</v>
      </c>
      <c r="PV24" s="44">
        <f ca="1"/>
        <v>0</v>
      </c>
      <c r="PW24" s="44">
        <f ca="1"/>
        <v>0</v>
      </c>
      <c r="PX24" s="44">
        <f ca="1"/>
        <v>0</v>
      </c>
      <c r="PY24" s="44">
        <f ca="1"/>
        <v>0</v>
      </c>
      <c r="PZ24" s="44">
        <f ca="1"/>
        <v>0</v>
      </c>
      <c r="QA24" s="44">
        <f ca="1"/>
        <v>0</v>
      </c>
      <c r="QB24" s="44">
        <f ca="1"/>
        <v>0</v>
      </c>
      <c r="QC24" s="44">
        <f ca="1"/>
        <v>0</v>
      </c>
      <c r="QD24" s="44">
        <f ca="1"/>
        <v>0</v>
      </c>
      <c r="QE24" s="44">
        <f ca="1"/>
        <v>0</v>
      </c>
      <c r="QF24" s="44">
        <f ca="1"/>
        <v>0</v>
      </c>
      <c r="QG24" s="44">
        <f ca="1"/>
        <v>0</v>
      </c>
      <c r="QH24" s="44">
        <f ca="1"/>
        <v>0</v>
      </c>
      <c r="QI24" s="44">
        <f ca="1"/>
        <v>0</v>
      </c>
      <c r="QJ24" s="44">
        <f ca="1"/>
        <v>0</v>
      </c>
      <c r="QK24" s="44">
        <f ca="1"/>
        <v>0</v>
      </c>
      <c r="QL24" s="44">
        <f ca="1"/>
        <v>0</v>
      </c>
      <c r="QM24" s="44">
        <f ca="1"/>
        <v>0</v>
      </c>
      <c r="QN24" s="44">
        <f ca="1"/>
        <v>0</v>
      </c>
      <c r="QO24" s="44">
        <f ca="1"/>
        <v>0</v>
      </c>
      <c r="QP24" s="44">
        <f ca="1"/>
        <v>0</v>
      </c>
      <c r="QQ24" s="44">
        <f ca="1"/>
        <v>0</v>
      </c>
      <c r="QR24" s="44">
        <f ca="1"/>
        <v>0</v>
      </c>
      <c r="QS24" s="44">
        <f ca="1"/>
        <v>0</v>
      </c>
      <c r="QT24" s="44">
        <f ca="1"/>
        <v>0</v>
      </c>
      <c r="QU24" s="44">
        <f ca="1"/>
        <v>0</v>
      </c>
      <c r="QV24" s="44">
        <f ca="1"/>
        <v>0</v>
      </c>
      <c r="QW24" s="44">
        <f ca="1"/>
        <v>0</v>
      </c>
      <c r="QX24" s="44">
        <f ca="1"/>
        <v>0</v>
      </c>
      <c r="QY24" s="44">
        <f ca="1"/>
        <v>0</v>
      </c>
      <c r="QZ24" s="44">
        <f ca="1"/>
        <v>0</v>
      </c>
      <c r="RA24" s="44">
        <f ca="1"/>
        <v>0</v>
      </c>
      <c r="RB24" s="44">
        <f ca="1"/>
        <v>0</v>
      </c>
      <c r="RC24" s="44">
        <f ca="1"/>
        <v>0</v>
      </c>
      <c r="RD24" s="44">
        <f ca="1"/>
        <v>0</v>
      </c>
      <c r="RE24" s="44">
        <f ca="1"/>
        <v>0</v>
      </c>
      <c r="RF24" s="44">
        <f ca="1"/>
        <v>0</v>
      </c>
      <c r="RG24" s="44">
        <f ca="1"/>
        <v>0</v>
      </c>
      <c r="RH24" s="44">
        <f ca="1"/>
        <v>0</v>
      </c>
      <c r="RI24" s="44">
        <f ca="1"/>
        <v>0</v>
      </c>
      <c r="RJ24" s="44">
        <f ca="1"/>
        <v>0</v>
      </c>
      <c r="RK24" s="44">
        <f ca="1"/>
        <v>0</v>
      </c>
      <c r="RL24" s="44">
        <f ca="1"/>
        <v>0</v>
      </c>
      <c r="RM24" s="44">
        <f ca="1"/>
        <v>0</v>
      </c>
      <c r="RN24" s="44">
        <f ca="1"/>
        <v>0</v>
      </c>
      <c r="RO24" s="44">
        <f ca="1"/>
        <v>0</v>
      </c>
      <c r="RP24" s="44">
        <f ca="1"/>
        <v>0</v>
      </c>
      <c r="RQ24" s="44">
        <f ca="1"/>
        <v>0</v>
      </c>
      <c r="RR24" s="44">
        <f ca="1"/>
        <v>0</v>
      </c>
      <c r="RS24" s="44">
        <f ca="1"/>
        <v>0</v>
      </c>
      <c r="RT24" s="44">
        <f ca="1"/>
        <v>0</v>
      </c>
      <c r="RU24" s="44">
        <f ca="1"/>
        <v>0</v>
      </c>
      <c r="RV24" s="44">
        <f ca="1"/>
        <v>0</v>
      </c>
      <c r="RW24" s="44">
        <f ca="1"/>
        <v>0</v>
      </c>
      <c r="RX24" s="44">
        <f ca="1"/>
        <v>0</v>
      </c>
      <c r="RY24" s="44">
        <f ca="1"/>
        <v>0</v>
      </c>
      <c r="RZ24" s="44">
        <f ca="1"/>
        <v>0</v>
      </c>
      <c r="SA24" s="44">
        <f ca="1"/>
        <v>0</v>
      </c>
      <c r="SB24" s="44">
        <f ca="1"/>
        <v>0</v>
      </c>
      <c r="SC24" s="44">
        <f ca="1"/>
        <v>0</v>
      </c>
      <c r="SD24" s="44">
        <f ca="1"/>
        <v>0</v>
      </c>
      <c r="SE24" s="44">
        <f ca="1"/>
        <v>0</v>
      </c>
      <c r="SF24" s="44">
        <f ca="1"/>
        <v>0</v>
      </c>
      <c r="SG24" s="44">
        <f ca="1"/>
        <v>0</v>
      </c>
      <c r="SH24" s="44">
        <f ca="1"/>
        <v>0</v>
      </c>
      <c r="SI24" s="44">
        <f ca="1"/>
        <v>0</v>
      </c>
      <c r="SJ24" s="44">
        <f ca="1"/>
        <v>0</v>
      </c>
      <c r="SK24" s="44">
        <f ca="1"/>
        <v>0</v>
      </c>
    </row>
    <row r="25" spans="3:505" x14ac:dyDescent="0.25">
      <c r="D25" s="44">
        <v>5</v>
      </c>
      <c r="F25" s="46" cm="1">
        <f t="array" aca="1" ref="F25:SK25" ca="1">OFFSET(bHist!A2,D25-1,3,1,500)</f>
        <v>329.92500000000001</v>
      </c>
      <c r="G25" s="44">
        <f ca="1"/>
        <v>340.29199999999997</v>
      </c>
      <c r="H25" s="44">
        <f ca="1"/>
        <v>346.37299999999999</v>
      </c>
      <c r="I25" s="44">
        <f ca="1"/>
        <v>352.06</v>
      </c>
      <c r="J25" s="44">
        <f ca="1"/>
        <v>355.911</v>
      </c>
      <c r="K25" s="44">
        <f ca="1"/>
        <v>355.887</v>
      </c>
      <c r="L25" s="44">
        <f ca="1"/>
        <v>355.113</v>
      </c>
      <c r="M25" s="44">
        <f ca="1"/>
        <v>347.851</v>
      </c>
      <c r="N25" s="44">
        <f ca="1"/>
        <v>338.81700000000001</v>
      </c>
      <c r="O25" s="44">
        <f ca="1"/>
        <v>342.25900000000001</v>
      </c>
      <c r="P25" s="44">
        <f ca="1"/>
        <v>337.63</v>
      </c>
      <c r="Q25" s="44">
        <f ca="1"/>
        <v>335.02699999999999</v>
      </c>
      <c r="R25" s="44">
        <f ca="1"/>
        <v>321.56599999999997</v>
      </c>
      <c r="S25" s="44">
        <f ca="1"/>
        <v>314.33800000000002</v>
      </c>
      <c r="T25" s="44">
        <f ca="1"/>
        <v>335.76100000000002</v>
      </c>
      <c r="U25" s="44">
        <f ca="1"/>
        <v>329.04</v>
      </c>
      <c r="V25" s="44">
        <f ca="1"/>
        <v>321.31400000000002</v>
      </c>
      <c r="W25" s="44">
        <f ca="1"/>
        <v>296.69</v>
      </c>
      <c r="X25" s="44">
        <f ca="1"/>
        <v>281.68799999999999</v>
      </c>
      <c r="Y25" s="44">
        <f ca="1"/>
        <v>272.255</v>
      </c>
      <c r="Z25" s="44">
        <f ca="1"/>
        <v>287.702</v>
      </c>
      <c r="AA25" s="44">
        <f ca="1"/>
        <v>332.36500000000001</v>
      </c>
      <c r="AB25" s="44">
        <f ca="1"/>
        <v>358.02699999999999</v>
      </c>
      <c r="AC25" s="44">
        <f ca="1"/>
        <v>387.47199999999998</v>
      </c>
      <c r="AD25" s="44">
        <f ca="1"/>
        <v>390.72</v>
      </c>
      <c r="AE25" s="44">
        <f ca="1"/>
        <v>390.60599999999999</v>
      </c>
      <c r="AF25" s="44">
        <f ca="1"/>
        <v>381.822</v>
      </c>
      <c r="AG25" s="44">
        <f ca="1"/>
        <v>382.81799999999998</v>
      </c>
      <c r="AH25" s="44">
        <f ca="1"/>
        <v>408.73700000000002</v>
      </c>
      <c r="AI25" s="44">
        <f ca="1"/>
        <v>442.95600000000002</v>
      </c>
      <c r="AJ25" s="44">
        <f ca="1"/>
        <v>427.93799999999999</v>
      </c>
      <c r="AK25" s="44">
        <f ca="1"/>
        <v>428.09800000000001</v>
      </c>
      <c r="AL25" s="44">
        <f ca="1"/>
        <v>430.846</v>
      </c>
      <c r="AM25" s="44">
        <f ca="1"/>
        <v>438.28199999999998</v>
      </c>
      <c r="AN25" s="44">
        <f ca="1"/>
        <v>444.56599999999997</v>
      </c>
      <c r="AO25" s="44">
        <f ca="1"/>
        <v>446.80399999999997</v>
      </c>
      <c r="AP25" s="44">
        <f ca="1"/>
        <v>446.79199999999997</v>
      </c>
      <c r="AQ25" s="44">
        <f ca="1"/>
        <v>435.47800000000001</v>
      </c>
      <c r="AR25" s="44">
        <f ca="1"/>
        <v>423.45</v>
      </c>
      <c r="AS25" s="44">
        <f ca="1"/>
        <v>422.04500000000002</v>
      </c>
      <c r="AT25" s="44">
        <f ca="1"/>
        <v>462.70800000000003</v>
      </c>
      <c r="AU25" s="44">
        <f ca="1"/>
        <v>421.29700000000003</v>
      </c>
      <c r="AV25" s="44">
        <f ca="1"/>
        <v>413.03899999999999</v>
      </c>
      <c r="AW25" s="44">
        <f ca="1"/>
        <v>407.50700000000001</v>
      </c>
      <c r="AX25" s="44">
        <f ca="1"/>
        <v>396.99799999999999</v>
      </c>
      <c r="AY25" s="44">
        <f ca="1"/>
        <v>365.86599999999999</v>
      </c>
      <c r="AZ25" s="44">
        <f ca="1"/>
        <v>360.77800000000002</v>
      </c>
      <c r="BA25" s="44">
        <f ca="1"/>
        <v>352.92599999999999</v>
      </c>
      <c r="BB25" s="44">
        <f ca="1"/>
        <v>352.22</v>
      </c>
      <c r="BC25" s="44">
        <f ca="1"/>
        <v>362.899</v>
      </c>
      <c r="BD25" s="44">
        <f ca="1"/>
        <v>369.15800000000002</v>
      </c>
      <c r="BE25" s="44">
        <f ca="1"/>
        <v>376.68700000000001</v>
      </c>
      <c r="BF25" s="44">
        <f ca="1"/>
        <v>376.29199999999997</v>
      </c>
      <c r="BG25" s="44">
        <f ca="1"/>
        <v>369.50299999999999</v>
      </c>
      <c r="BH25" s="44">
        <f ca="1"/>
        <v>369.45699999999999</v>
      </c>
      <c r="BI25" s="44">
        <f ca="1"/>
        <v>368.404</v>
      </c>
      <c r="BJ25" s="44">
        <f ca="1"/>
        <v>364.51400000000001</v>
      </c>
      <c r="BK25" s="44">
        <f ca="1"/>
        <v>372.56299999999999</v>
      </c>
      <c r="BL25" s="44">
        <f ca="1"/>
        <v>416.90199999999999</v>
      </c>
      <c r="BM25" s="44">
        <f ca="1"/>
        <v>448.286</v>
      </c>
      <c r="BN25" s="44">
        <f ca="1"/>
        <v>462.76499999999999</v>
      </c>
      <c r="BO25" s="44">
        <f ca="1"/>
        <v>478.14100000000002</v>
      </c>
      <c r="BP25" s="44">
        <f ca="1"/>
        <v>480.50900000000001</v>
      </c>
      <c r="BQ25" s="44">
        <f ca="1"/>
        <v>474.52499999999998</v>
      </c>
      <c r="BR25" s="44">
        <f ca="1"/>
        <v>474.27300000000002</v>
      </c>
      <c r="BS25" s="44">
        <f ca="1"/>
        <v>471.11700000000002</v>
      </c>
      <c r="BT25" s="44">
        <f ca="1"/>
        <v>468.54</v>
      </c>
      <c r="BU25" s="44">
        <f ca="1"/>
        <v>465.053</v>
      </c>
      <c r="BV25" s="44">
        <f ca="1"/>
        <v>464.97399999999999</v>
      </c>
      <c r="BW25" s="44">
        <f ca="1"/>
        <v>455.66399999999999</v>
      </c>
      <c r="BX25" s="44">
        <f ca="1"/>
        <v>474.72300000000001</v>
      </c>
      <c r="BY25" s="44">
        <f ca="1"/>
        <v>477.65600000000001</v>
      </c>
      <c r="BZ25" s="44">
        <f ca="1"/>
        <v>467.23399999999998</v>
      </c>
      <c r="CA25" s="44">
        <f ca="1"/>
        <v>469.50900000000001</v>
      </c>
      <c r="CB25" s="44">
        <f ca="1"/>
        <v>472.96199999999999</v>
      </c>
      <c r="CC25" s="44">
        <f ca="1"/>
        <v>417.54599999999999</v>
      </c>
      <c r="CD25" s="44">
        <f ca="1"/>
        <v>374.57600000000002</v>
      </c>
      <c r="CE25" s="44">
        <f ca="1"/>
        <v>327.24</v>
      </c>
      <c r="CF25" s="44">
        <f ca="1"/>
        <v>319.07799999999997</v>
      </c>
      <c r="CG25" s="44">
        <f ca="1"/>
        <v>280.22300000000001</v>
      </c>
      <c r="CH25" s="44">
        <f ca="1"/>
        <v>274.98200000000003</v>
      </c>
      <c r="CI25" s="44">
        <f ca="1"/>
        <v>281.23500000000001</v>
      </c>
      <c r="CJ25" s="44">
        <f ca="1"/>
        <v>228.13800000000001</v>
      </c>
      <c r="CK25" s="44">
        <f ca="1"/>
        <v>210.977</v>
      </c>
      <c r="CL25" s="44">
        <f ca="1"/>
        <v>204.19800000000001</v>
      </c>
      <c r="CM25" s="44">
        <f ca="1"/>
        <v>207.36099999999999</v>
      </c>
      <c r="CN25" s="44">
        <f ca="1"/>
        <v>214.81700000000001</v>
      </c>
      <c r="CO25" s="44">
        <f ca="1"/>
        <v>209.44200000000001</v>
      </c>
      <c r="CP25" s="44">
        <f ca="1"/>
        <v>192.27600000000001</v>
      </c>
      <c r="CQ25" s="44">
        <f ca="1"/>
        <v>180.15299999999999</v>
      </c>
      <c r="CR25" s="44">
        <f ca="1"/>
        <v>175.05199999999999</v>
      </c>
      <c r="CS25" s="44">
        <f ca="1"/>
        <v>168.928</v>
      </c>
      <c r="CT25" s="44">
        <f ca="1"/>
        <v>157.60599999999999</v>
      </c>
      <c r="CU25" s="44">
        <f ca="1"/>
        <v>159.28800000000001</v>
      </c>
      <c r="CV25" s="44">
        <f ca="1"/>
        <v>160.19800000000001</v>
      </c>
      <c r="CW25" s="44">
        <f ca="1"/>
        <v>160.87299999999999</v>
      </c>
      <c r="CX25" s="44">
        <f ca="1"/>
        <v>160.56399999999999</v>
      </c>
      <c r="CY25" s="44">
        <f ca="1"/>
        <v>161.916</v>
      </c>
      <c r="CZ25" s="44">
        <f ca="1"/>
        <v>161.48400000000001</v>
      </c>
      <c r="DA25" s="44">
        <f ca="1"/>
        <v>161.708</v>
      </c>
      <c r="DB25" s="44">
        <f ca="1"/>
        <v>163.05799999999999</v>
      </c>
      <c r="DC25" s="44">
        <f ca="1"/>
        <v>165.19</v>
      </c>
      <c r="DD25" s="44">
        <f ca="1"/>
        <v>161.52600000000001</v>
      </c>
      <c r="DE25" s="44">
        <f ca="1"/>
        <v>159.238</v>
      </c>
      <c r="DF25" s="44">
        <f ca="1"/>
        <v>162.535</v>
      </c>
      <c r="DG25" s="44">
        <f ca="1"/>
        <v>167.48</v>
      </c>
      <c r="DH25" s="44">
        <f ca="1"/>
        <v>173.47399999999999</v>
      </c>
      <c r="DI25" s="44">
        <f ca="1"/>
        <v>173.39699999999999</v>
      </c>
      <c r="DJ25" s="44">
        <f ca="1"/>
        <v>168.899</v>
      </c>
      <c r="DK25" s="44">
        <f ca="1"/>
        <v>161.066</v>
      </c>
      <c r="DL25" s="44">
        <f ca="1"/>
        <v>158.88800000000001</v>
      </c>
      <c r="DM25" s="44">
        <f ca="1"/>
        <v>160.00200000000001</v>
      </c>
      <c r="DN25" s="44">
        <f ca="1"/>
        <v>148.90799999999999</v>
      </c>
      <c r="DO25" s="44">
        <f ca="1"/>
        <v>145.61699999999999</v>
      </c>
      <c r="DP25" s="44">
        <f ca="1"/>
        <v>141.13900000000001</v>
      </c>
      <c r="DQ25" s="44">
        <f ca="1"/>
        <v>141.09</v>
      </c>
      <c r="DR25" s="44">
        <f ca="1"/>
        <v>139.136</v>
      </c>
      <c r="DS25" s="44">
        <f ca="1"/>
        <v>140.285</v>
      </c>
      <c r="DT25" s="44">
        <f ca="1"/>
        <v>144.101</v>
      </c>
      <c r="DU25" s="44">
        <f ca="1"/>
        <v>143.93899999999999</v>
      </c>
      <c r="DV25" s="44">
        <f ca="1"/>
        <v>141.71700000000001</v>
      </c>
      <c r="DW25" s="44">
        <f ca="1"/>
        <v>143.744</v>
      </c>
      <c r="DX25" s="44">
        <f ca="1"/>
        <v>145.91800000000001</v>
      </c>
      <c r="DY25" s="44">
        <f ca="1"/>
        <v>145.49700000000001</v>
      </c>
      <c r="DZ25" s="44">
        <f ca="1"/>
        <v>151.696</v>
      </c>
      <c r="EA25" s="44">
        <f ca="1"/>
        <v>151.72399999999999</v>
      </c>
      <c r="EB25" s="44">
        <f ca="1"/>
        <v>150.828</v>
      </c>
      <c r="EC25" s="44">
        <f ca="1"/>
        <v>149.851</v>
      </c>
      <c r="ED25" s="44">
        <f ca="1"/>
        <v>147.173</v>
      </c>
      <c r="EE25" s="44">
        <f ca="1"/>
        <v>143.60499999999999</v>
      </c>
      <c r="EF25" s="44">
        <f ca="1"/>
        <v>144.47499999999999</v>
      </c>
      <c r="EG25" s="44">
        <f ca="1"/>
        <v>146.50800000000001</v>
      </c>
      <c r="EH25" s="44">
        <f ca="1"/>
        <v>145.92699999999999</v>
      </c>
      <c r="EI25" s="44">
        <f ca="1"/>
        <v>147.69200000000001</v>
      </c>
      <c r="EJ25" s="44">
        <f ca="1"/>
        <v>152.19300000000001</v>
      </c>
      <c r="EK25" s="44">
        <f ca="1"/>
        <v>151.922</v>
      </c>
      <c r="EL25" s="44">
        <f ca="1"/>
        <v>153.74100000000001</v>
      </c>
      <c r="EM25" s="44">
        <f ca="1"/>
        <v>156.93199999999999</v>
      </c>
      <c r="EN25" s="44">
        <f ca="1"/>
        <v>158.661</v>
      </c>
      <c r="EO25" s="44">
        <f ca="1"/>
        <v>157.72200000000001</v>
      </c>
      <c r="EP25" s="44">
        <f ca="1"/>
        <v>165.59200000000001</v>
      </c>
      <c r="EQ25" s="44">
        <f ca="1"/>
        <v>169.55199999999999</v>
      </c>
      <c r="ER25" s="44">
        <f ca="1"/>
        <v>168.37200000000001</v>
      </c>
      <c r="ES25" s="44">
        <f ca="1"/>
        <v>169.566</v>
      </c>
      <c r="ET25" s="44">
        <f ca="1"/>
        <v>174.155</v>
      </c>
      <c r="EU25" s="44">
        <f ca="1"/>
        <v>179.83699999999999</v>
      </c>
      <c r="EV25" s="44">
        <f ca="1"/>
        <v>186.69499999999999</v>
      </c>
      <c r="EW25" s="44">
        <f ca="1"/>
        <v>189.691</v>
      </c>
      <c r="EX25" s="44">
        <f ca="1"/>
        <v>185.846</v>
      </c>
      <c r="EY25" s="44">
        <f ca="1"/>
        <v>189.02</v>
      </c>
      <c r="EZ25" s="44">
        <f ca="1"/>
        <v>192.58500000000001</v>
      </c>
      <c r="FA25" s="44">
        <f ca="1"/>
        <v>192.99299999999999</v>
      </c>
      <c r="FB25" s="44">
        <f ca="1"/>
        <v>194</v>
      </c>
      <c r="FC25" s="44">
        <f ca="1"/>
        <v>198.15</v>
      </c>
      <c r="FD25" s="44">
        <f ca="1"/>
        <v>203.733</v>
      </c>
      <c r="FE25" s="44">
        <f ca="1"/>
        <v>203.32599999999999</v>
      </c>
      <c r="FF25" s="44">
        <f ca="1"/>
        <v>204.679</v>
      </c>
      <c r="FG25" s="44">
        <f ca="1"/>
        <v>196.155</v>
      </c>
      <c r="FH25" s="44">
        <f ca="1"/>
        <v>193.899</v>
      </c>
      <c r="FI25" s="44">
        <f ca="1"/>
        <v>193.47499999999999</v>
      </c>
      <c r="FJ25" s="44">
        <f ca="1"/>
        <v>192.70400000000001</v>
      </c>
      <c r="FK25" s="44">
        <f ca="1"/>
        <v>190.56299999999999</v>
      </c>
      <c r="FL25" s="44">
        <f ca="1"/>
        <v>185.59800000000001</v>
      </c>
      <c r="FM25" s="44">
        <f ca="1"/>
        <v>185.50399999999999</v>
      </c>
      <c r="FN25" s="44">
        <f ca="1"/>
        <v>185.429</v>
      </c>
      <c r="FO25" s="44">
        <f ca="1"/>
        <v>178.869</v>
      </c>
      <c r="FP25" s="44">
        <f ca="1"/>
        <v>178.25399999999999</v>
      </c>
      <c r="FQ25" s="44">
        <f ca="1"/>
        <v>177.51300000000001</v>
      </c>
      <c r="FR25" s="44">
        <f ca="1"/>
        <v>182.79400000000001</v>
      </c>
      <c r="FS25" s="44">
        <f ca="1"/>
        <v>188.93199999999999</v>
      </c>
      <c r="FT25" s="44">
        <f ca="1"/>
        <v>190.59</v>
      </c>
      <c r="FU25" s="44">
        <f ca="1"/>
        <v>186.32400000000001</v>
      </c>
      <c r="FV25" s="44">
        <f ca="1"/>
        <v>185.08</v>
      </c>
      <c r="FW25" s="44">
        <f ca="1"/>
        <v>180.464</v>
      </c>
      <c r="FX25" s="44">
        <f ca="1"/>
        <v>182.82</v>
      </c>
      <c r="FY25" s="44">
        <f ca="1"/>
        <v>184.601</v>
      </c>
      <c r="FZ25" s="44">
        <f ca="1"/>
        <v>186.12799999999999</v>
      </c>
      <c r="GA25" s="44">
        <f ca="1"/>
        <v>186.029</v>
      </c>
      <c r="GB25" s="44">
        <f ca="1"/>
        <v>188.03200000000001</v>
      </c>
      <c r="GC25" s="44">
        <f ca="1"/>
        <v>189.98099999999999</v>
      </c>
      <c r="GD25" s="44">
        <f ca="1"/>
        <v>193.57599999999999</v>
      </c>
      <c r="GE25" s="44">
        <f ca="1"/>
        <v>195.72</v>
      </c>
      <c r="GF25" s="44">
        <f ca="1"/>
        <v>198.768</v>
      </c>
      <c r="GG25" s="44">
        <f ca="1"/>
        <v>202.88800000000001</v>
      </c>
      <c r="GH25" s="44">
        <f ca="1"/>
        <v>203.36500000000001</v>
      </c>
      <c r="GI25" s="44">
        <f ca="1"/>
        <v>207.589</v>
      </c>
      <c r="GJ25" s="44">
        <f ca="1"/>
        <v>212.91</v>
      </c>
      <c r="GK25" s="44">
        <f ca="1"/>
        <v>213.68100000000001</v>
      </c>
      <c r="GL25" s="44">
        <f ca="1"/>
        <v>210.73500000000001</v>
      </c>
      <c r="GM25" s="44">
        <f ca="1"/>
        <v>209.75399999999999</v>
      </c>
      <c r="GN25" s="44">
        <f ca="1"/>
        <v>211.57300000000001</v>
      </c>
      <c r="GO25" s="44">
        <f ca="1"/>
        <v>206.03899999999999</v>
      </c>
      <c r="GP25" s="44">
        <f ca="1"/>
        <v>203.64699999999999</v>
      </c>
      <c r="GQ25" s="44">
        <f ca="1"/>
        <v>205.58099999999999</v>
      </c>
      <c r="GR25" s="44">
        <f ca="1"/>
        <v>206.339</v>
      </c>
      <c r="GS25" s="44">
        <f ca="1"/>
        <v>207.40700000000001</v>
      </c>
      <c r="GT25" s="44">
        <f ca="1"/>
        <v>208.32599999999999</v>
      </c>
      <c r="GU25" s="44">
        <f ca="1"/>
        <v>205.64699999999999</v>
      </c>
      <c r="GV25" s="44">
        <f ca="1"/>
        <v>205.255</v>
      </c>
      <c r="GW25" s="44">
        <f ca="1"/>
        <v>200.63800000000001</v>
      </c>
      <c r="GX25" s="44">
        <f ca="1"/>
        <v>205.31700000000001</v>
      </c>
      <c r="GY25" s="44">
        <f ca="1"/>
        <v>204.256</v>
      </c>
      <c r="GZ25" s="44">
        <f ca="1"/>
        <v>199.898</v>
      </c>
      <c r="HA25" s="44">
        <f ca="1"/>
        <v>195.69900000000001</v>
      </c>
      <c r="HB25" s="44">
        <f ca="1"/>
        <v>192.96199999999999</v>
      </c>
      <c r="HC25" s="44">
        <f ca="1"/>
        <v>194.80199999999999</v>
      </c>
      <c r="HD25" s="44">
        <f ca="1"/>
        <v>214.227</v>
      </c>
      <c r="HE25" s="44">
        <f ca="1"/>
        <v>213.87799999999999</v>
      </c>
      <c r="HF25" s="44">
        <f ca="1"/>
        <v>212.33500000000001</v>
      </c>
      <c r="HG25" s="44">
        <f ca="1"/>
        <v>211.51</v>
      </c>
      <c r="HH25" s="44">
        <f ca="1"/>
        <v>208.23599999999999</v>
      </c>
      <c r="HI25" s="44">
        <f ca="1"/>
        <v>215.321</v>
      </c>
      <c r="HJ25" s="44">
        <f ca="1"/>
        <v>217.58500000000001</v>
      </c>
      <c r="HK25" s="44">
        <f ca="1"/>
        <v>213.47499999999999</v>
      </c>
      <c r="HL25" s="44">
        <f ca="1"/>
        <v>212.86699999999999</v>
      </c>
      <c r="HM25" s="44">
        <f ca="1"/>
        <v>213.44300000000001</v>
      </c>
      <c r="HN25" s="44">
        <f ca="1"/>
        <v>214.45500000000001</v>
      </c>
      <c r="HO25" s="44">
        <f ca="1"/>
        <v>213.65600000000001</v>
      </c>
      <c r="HP25" s="44">
        <f ca="1"/>
        <v>209.006</v>
      </c>
      <c r="HQ25" s="44">
        <f ca="1"/>
        <v>210.952</v>
      </c>
      <c r="HR25" s="44">
        <f ca="1"/>
        <v>210.28299999999999</v>
      </c>
      <c r="HS25" s="44">
        <f ca="1"/>
        <v>219.34299999999999</v>
      </c>
      <c r="HT25" s="44">
        <f ca="1"/>
        <v>228.52799999999999</v>
      </c>
      <c r="HU25" s="44">
        <f ca="1"/>
        <v>231.52600000000001</v>
      </c>
      <c r="HV25" s="44">
        <f ca="1"/>
        <v>244.393</v>
      </c>
      <c r="HW25" s="44">
        <f ca="1"/>
        <v>251.33699999999999</v>
      </c>
      <c r="HX25" s="44">
        <f ca="1"/>
        <v>237.15799999999999</v>
      </c>
      <c r="HY25" s="44">
        <f ca="1"/>
        <v>230.649</v>
      </c>
      <c r="HZ25" s="44">
        <f ca="1"/>
        <v>224.29400000000001</v>
      </c>
      <c r="IA25" s="44">
        <f ca="1"/>
        <v>223.06700000000001</v>
      </c>
      <c r="IB25" s="44">
        <f ca="1"/>
        <v>222.84200000000001</v>
      </c>
      <c r="IC25" s="44">
        <f ca="1"/>
        <v>226.374</v>
      </c>
      <c r="ID25" s="44">
        <f ca="1"/>
        <v>221.74</v>
      </c>
      <c r="IE25" s="44">
        <f ca="1"/>
        <v>227.37700000000001</v>
      </c>
      <c r="IF25" s="44">
        <f ca="1"/>
        <v>215.751</v>
      </c>
      <c r="IG25" s="44">
        <f ca="1"/>
        <v>202.34700000000001</v>
      </c>
      <c r="IH25" s="44">
        <f ca="1"/>
        <v>200.33099999999999</v>
      </c>
      <c r="II25" s="44">
        <f ca="1"/>
        <v>198.87799999999999</v>
      </c>
      <c r="IJ25" s="44">
        <f ca="1"/>
        <v>189.55</v>
      </c>
      <c r="IK25" s="44">
        <f ca="1"/>
        <v>183.434</v>
      </c>
      <c r="IL25" s="44">
        <f ca="1"/>
        <v>182.05</v>
      </c>
      <c r="IM25" s="44">
        <f ca="1"/>
        <v>196.083</v>
      </c>
      <c r="IN25" s="44">
        <f ca="1"/>
        <v>199.22800000000001</v>
      </c>
      <c r="IO25" s="44">
        <f ca="1"/>
        <v>203.80199999999999</v>
      </c>
      <c r="IP25" s="44">
        <f ca="1"/>
        <v>201.70599999999999</v>
      </c>
      <c r="IQ25" s="44">
        <f ca="1"/>
        <v>203.58</v>
      </c>
      <c r="IR25" s="44">
        <f ca="1"/>
        <v>196.255</v>
      </c>
      <c r="IS25" s="44">
        <f ca="1"/>
        <v>192.52600000000001</v>
      </c>
      <c r="IT25" s="44">
        <f ca="1"/>
        <v>192.24</v>
      </c>
      <c r="IU25" s="44">
        <f ca="1"/>
        <v>191.321</v>
      </c>
      <c r="IV25" s="44">
        <f ca="1"/>
        <v>191.50700000000001</v>
      </c>
      <c r="IW25" s="44">
        <f ca="1"/>
        <v>204.364</v>
      </c>
      <c r="IX25" s="44">
        <f ca="1"/>
        <v>207.952</v>
      </c>
      <c r="IY25" s="44">
        <f ca="1"/>
        <v>194.572</v>
      </c>
      <c r="IZ25" s="44">
        <f ca="1"/>
        <v>191.03200000000001</v>
      </c>
      <c r="JA25" s="44">
        <f ca="1"/>
        <v>190.78</v>
      </c>
      <c r="JB25" s="44">
        <f ca="1"/>
        <v>194.45500000000001</v>
      </c>
      <c r="JC25" s="44">
        <f ca="1"/>
        <v>204.977</v>
      </c>
      <c r="JD25" s="44">
        <f ca="1"/>
        <v>208.32599999999999</v>
      </c>
      <c r="JE25" s="44">
        <f ca="1"/>
        <v>219.06299999999999</v>
      </c>
      <c r="JF25" s="44">
        <f ca="1"/>
        <v>225.24700000000001</v>
      </c>
      <c r="JG25" s="44">
        <f ca="1"/>
        <v>226.82</v>
      </c>
      <c r="JH25" s="44">
        <f ca="1"/>
        <v>226.91800000000001</v>
      </c>
      <c r="JI25" s="44">
        <f ca="1"/>
        <v>228.56100000000001</v>
      </c>
      <c r="JJ25" s="44">
        <f ca="1"/>
        <v>228.535</v>
      </c>
      <c r="JK25" s="44">
        <f ca="1"/>
        <v>229.351</v>
      </c>
      <c r="JL25" s="44">
        <f ca="1"/>
        <v>237.17</v>
      </c>
      <c r="JM25" s="44">
        <f ca="1"/>
        <v>249.74</v>
      </c>
      <c r="JN25" s="44">
        <f ca="1"/>
        <v>258.96499999999997</v>
      </c>
      <c r="JO25" s="44">
        <f ca="1"/>
        <v>258.91300000000001</v>
      </c>
      <c r="JP25" s="44">
        <f ca="1"/>
        <v>258.89999999999998</v>
      </c>
      <c r="JQ25" s="44">
        <f ca="1"/>
        <v>258.23700000000002</v>
      </c>
      <c r="JR25" s="44">
        <f ca="1"/>
        <v>254.096</v>
      </c>
      <c r="JS25" s="44">
        <f ca="1"/>
        <v>261.839</v>
      </c>
      <c r="JT25" s="44">
        <f ca="1"/>
        <v>271.327</v>
      </c>
      <c r="JU25" s="44">
        <f ca="1"/>
        <v>274.851</v>
      </c>
      <c r="JV25" s="44">
        <f ca="1"/>
        <v>279.68700000000001</v>
      </c>
      <c r="JW25" s="44">
        <f ca="1"/>
        <v>291.42899999999997</v>
      </c>
      <c r="JX25" s="44">
        <f ca="1"/>
        <v>300.113</v>
      </c>
      <c r="JY25" s="44">
        <f ca="1"/>
        <v>296.94600000000003</v>
      </c>
      <c r="JZ25" s="44">
        <f ca="1"/>
        <v>287.02199999999999</v>
      </c>
      <c r="KA25" s="44">
        <f ca="1"/>
        <v>289.15899999999999</v>
      </c>
      <c r="KB25" s="44">
        <f ca="1"/>
        <v>287.42599999999999</v>
      </c>
      <c r="KC25" s="44">
        <f ca="1"/>
        <v>287.81799999999998</v>
      </c>
      <c r="KD25" s="44">
        <f ca="1"/>
        <v>286.91000000000003</v>
      </c>
      <c r="KE25" s="44">
        <f ca="1"/>
        <v>288.57400000000001</v>
      </c>
      <c r="KF25" s="44">
        <f ca="1"/>
        <v>278.06</v>
      </c>
      <c r="KG25" s="44">
        <f ca="1"/>
        <v>272.43799999999999</v>
      </c>
      <c r="KH25" s="44">
        <f ca="1"/>
        <v>272.30099999999999</v>
      </c>
      <c r="KI25" s="44">
        <f ca="1"/>
        <v>272.65300000000002</v>
      </c>
      <c r="KJ25" s="44">
        <f ca="1"/>
        <v>271.36900000000003</v>
      </c>
      <c r="KK25" s="44">
        <f ca="1"/>
        <v>283.88400000000001</v>
      </c>
      <c r="KL25" s="44">
        <f ca="1"/>
        <v>283.63799999999998</v>
      </c>
      <c r="KM25" s="44">
        <f ca="1"/>
        <v>283.53800000000001</v>
      </c>
      <c r="KN25" s="44">
        <f ca="1"/>
        <v>277.86</v>
      </c>
      <c r="KO25" s="44">
        <f ca="1"/>
        <v>282.23099999999999</v>
      </c>
      <c r="KP25" s="44">
        <f ca="1"/>
        <v>255.67599999999999</v>
      </c>
      <c r="KQ25" s="44">
        <f ca="1"/>
        <v>244.20599999999999</v>
      </c>
      <c r="KR25" s="44">
        <f ca="1"/>
        <v>234.2</v>
      </c>
      <c r="KS25" s="44">
        <f ca="1"/>
        <v>230.648</v>
      </c>
      <c r="KT25" s="44">
        <f ca="1"/>
        <v>228.65100000000001</v>
      </c>
      <c r="KU25" s="44">
        <f ca="1"/>
        <v>231.566</v>
      </c>
      <c r="KV25" s="44">
        <f ca="1"/>
        <v>232.352</v>
      </c>
      <c r="KW25" s="44">
        <f ca="1"/>
        <v>234.63499999999999</v>
      </c>
      <c r="KX25" s="44">
        <f ca="1"/>
        <v>232.583</v>
      </c>
      <c r="KY25" s="44">
        <f ca="1"/>
        <v>230.97300000000001</v>
      </c>
      <c r="KZ25" s="44">
        <f ca="1"/>
        <v>227.50299999999999</v>
      </c>
      <c r="LA25" s="44">
        <f ca="1"/>
        <v>231.554</v>
      </c>
      <c r="LB25" s="44">
        <f ca="1"/>
        <v>234.339</v>
      </c>
      <c r="LC25" s="44">
        <f ca="1"/>
        <v>232.28100000000001</v>
      </c>
      <c r="LD25" s="44">
        <f ca="1"/>
        <v>229.994</v>
      </c>
      <c r="LE25" s="44">
        <f ca="1"/>
        <v>237.05199999999999</v>
      </c>
      <c r="LF25" s="44">
        <f ca="1"/>
        <v>244.67099999999999</v>
      </c>
      <c r="LG25" s="44">
        <f ca="1"/>
        <v>247.572</v>
      </c>
      <c r="LH25" s="44">
        <f ca="1"/>
        <v>246.46299999999999</v>
      </c>
      <c r="LI25" s="44">
        <f ca="1"/>
        <v>246.839</v>
      </c>
      <c r="LJ25" s="44">
        <f ca="1"/>
        <v>243.255</v>
      </c>
      <c r="LK25" s="44">
        <f ca="1"/>
        <v>240.61</v>
      </c>
      <c r="LL25" s="44">
        <f ca="1"/>
        <v>238.202</v>
      </c>
      <c r="LM25" s="44">
        <f ca="1"/>
        <v>240.73500000000001</v>
      </c>
      <c r="LN25" s="44">
        <f ca="1"/>
        <v>243.99</v>
      </c>
      <c r="LO25" s="44">
        <f ca="1"/>
        <v>260.78100000000001</v>
      </c>
      <c r="LP25" s="44">
        <f ca="1"/>
        <v>264.58600000000001</v>
      </c>
      <c r="LQ25" s="44">
        <f ca="1"/>
        <v>270.97500000000002</v>
      </c>
      <c r="LR25" s="44">
        <f ca="1"/>
        <v>271.42500000000001</v>
      </c>
      <c r="LS25" s="44">
        <f ca="1"/>
        <v>278.14299999999997</v>
      </c>
      <c r="LT25" s="44">
        <f ca="1"/>
        <v>275.59300000000002</v>
      </c>
      <c r="LU25" s="44">
        <f ca="1"/>
        <v>275.45</v>
      </c>
      <c r="LV25" s="44">
        <f ca="1"/>
        <v>270.452</v>
      </c>
      <c r="LW25" s="44">
        <f ca="1"/>
        <v>268.24</v>
      </c>
      <c r="LX25" s="44">
        <f ca="1"/>
        <v>276.00299999999999</v>
      </c>
      <c r="LY25" s="44">
        <f ca="1"/>
        <v>282.10300000000001</v>
      </c>
      <c r="LZ25" s="44">
        <f ca="1"/>
        <v>279.476</v>
      </c>
      <c r="MA25" s="44">
        <f ca="1"/>
        <v>283.81700000000001</v>
      </c>
      <c r="MB25" s="44">
        <f ca="1"/>
        <v>292.476</v>
      </c>
      <c r="MC25" s="44">
        <f ca="1"/>
        <v>299.31799999999998</v>
      </c>
      <c r="MD25" s="44">
        <f ca="1"/>
        <v>306.52800000000002</v>
      </c>
      <c r="ME25" s="44">
        <f ca="1"/>
        <v>302.70100000000002</v>
      </c>
      <c r="MF25" s="44">
        <f ca="1"/>
        <v>293.02999999999997</v>
      </c>
      <c r="MG25" s="44">
        <f ca="1"/>
        <v>286.274</v>
      </c>
      <c r="MH25" s="44">
        <f ca="1"/>
        <v>287.27199999999999</v>
      </c>
      <c r="MI25" s="44">
        <f ca="1"/>
        <v>283.20499999999998</v>
      </c>
      <c r="MJ25" s="44">
        <f ca="1"/>
        <v>281.363</v>
      </c>
      <c r="MK25" s="44">
        <f ca="1"/>
        <v>284.55599999999998</v>
      </c>
      <c r="ML25" s="44">
        <f ca="1"/>
        <v>297.22500000000002</v>
      </c>
      <c r="MM25" s="44">
        <f ca="1"/>
        <v>301.35500000000002</v>
      </c>
      <c r="MN25" s="44">
        <f ca="1"/>
        <v>305.35399999999998</v>
      </c>
      <c r="MO25" s="44">
        <f ca="1"/>
        <v>304.267</v>
      </c>
      <c r="MP25" s="44">
        <f ca="1"/>
        <v>305.24900000000002</v>
      </c>
      <c r="MQ25" s="44">
        <f ca="1"/>
        <v>305.303</v>
      </c>
      <c r="MR25" s="44">
        <f ca="1"/>
        <v>309.65499999999997</v>
      </c>
      <c r="MS25" s="44">
        <f ca="1"/>
        <v>312.30900000000003</v>
      </c>
      <c r="MT25" s="44">
        <f ca="1"/>
        <v>310.70100000000002</v>
      </c>
      <c r="MU25" s="44">
        <f ca="1"/>
        <v>309.82600000000002</v>
      </c>
      <c r="MV25" s="44">
        <f ca="1"/>
        <v>320.84399999999999</v>
      </c>
      <c r="MW25" s="44">
        <f ca="1"/>
        <v>334.19400000000002</v>
      </c>
      <c r="MX25" s="44">
        <f ca="1"/>
        <v>334.75299999999999</v>
      </c>
      <c r="MY25" s="44">
        <f ca="1"/>
        <v>333.15</v>
      </c>
      <c r="MZ25" s="44">
        <f ca="1"/>
        <v>322.23399999999998</v>
      </c>
      <c r="NA25" s="44">
        <f ca="1"/>
        <v>328.036</v>
      </c>
      <c r="NB25" s="44">
        <f ca="1"/>
        <v>337.30200000000002</v>
      </c>
      <c r="NC25" s="44">
        <f ca="1"/>
        <v>338.988</v>
      </c>
      <c r="ND25" s="44">
        <f ca="1"/>
        <v>342.72</v>
      </c>
      <c r="NE25" s="44">
        <f ca="1"/>
        <v>363.07400000000001</v>
      </c>
      <c r="NF25" s="44">
        <f ca="1"/>
        <v>365.75299999999999</v>
      </c>
      <c r="NG25" s="44">
        <f ca="1"/>
        <v>364.21899999999999</v>
      </c>
      <c r="NH25" s="44">
        <f ca="1"/>
        <v>362.89100000000002</v>
      </c>
      <c r="NI25" s="44">
        <f ca="1"/>
        <v>366.09699999999998</v>
      </c>
      <c r="NJ25" s="44">
        <f ca="1"/>
        <v>362.98899999999998</v>
      </c>
      <c r="NK25" s="44">
        <f ca="1"/>
        <v>358.30700000000002</v>
      </c>
      <c r="NL25" s="44">
        <f ca="1"/>
        <v>350.67500000000001</v>
      </c>
      <c r="NM25" s="44">
        <f ca="1"/>
        <v>350.34300000000002</v>
      </c>
      <c r="NN25" s="44">
        <f ca="1"/>
        <v>356.48500000000001</v>
      </c>
      <c r="NO25" s="44">
        <f ca="1"/>
        <v>359.10399999999998</v>
      </c>
      <c r="NP25" s="44">
        <f ca="1"/>
        <v>367.988</v>
      </c>
      <c r="NQ25" s="44">
        <f ca="1"/>
        <v>364.11599999999999</v>
      </c>
      <c r="NR25" s="44">
        <f ca="1"/>
        <v>356.53500000000003</v>
      </c>
      <c r="NS25" s="44">
        <f ca="1"/>
        <v>361.904</v>
      </c>
      <c r="NT25" s="44">
        <f ca="1"/>
        <v>358.21600000000001</v>
      </c>
      <c r="NU25" s="44">
        <f ca="1"/>
        <v>379.38600000000002</v>
      </c>
      <c r="NV25" s="44">
        <f ca="1"/>
        <v>403.12900000000002</v>
      </c>
      <c r="NW25" s="44">
        <f ca="1"/>
        <v>411.48200000000003</v>
      </c>
      <c r="NX25" s="44">
        <f ca="1"/>
        <v>415.77</v>
      </c>
      <c r="NY25" s="44">
        <f ca="1"/>
        <v>408.97300000000001</v>
      </c>
      <c r="NZ25" s="44">
        <f ca="1"/>
        <v>400.20299999999997</v>
      </c>
      <c r="OA25" s="44">
        <f ca="1"/>
        <v>400.31099999999998</v>
      </c>
      <c r="OB25" s="44">
        <f ca="1"/>
        <v>399.29899999999998</v>
      </c>
      <c r="OC25" s="44">
        <f ca="1"/>
        <v>395.149</v>
      </c>
      <c r="OD25" s="44">
        <f ca="1"/>
        <v>397.541</v>
      </c>
      <c r="OE25" s="44">
        <f ca="1"/>
        <v>397.85300000000001</v>
      </c>
      <c r="OF25" s="44">
        <f ca="1"/>
        <v>397.33300000000003</v>
      </c>
      <c r="OG25" s="44">
        <f ca="1"/>
        <v>394.452</v>
      </c>
      <c r="OH25" s="44">
        <f ca="1"/>
        <v>390.92099999999999</v>
      </c>
      <c r="OI25" s="44">
        <f ca="1"/>
        <v>391.60899999999998</v>
      </c>
      <c r="OJ25" s="44">
        <f ca="1"/>
        <v>386.58100000000002</v>
      </c>
      <c r="OK25" s="44">
        <f ca="1"/>
        <v>392.95100000000002</v>
      </c>
      <c r="OL25" s="44">
        <f ca="1"/>
        <v>399.79599999999999</v>
      </c>
      <c r="OM25" s="44">
        <f ca="1"/>
        <v>401.77600000000001</v>
      </c>
      <c r="ON25" s="44">
        <f ca="1"/>
        <v>398.24</v>
      </c>
      <c r="OO25" s="44">
        <f ca="1"/>
        <v>399.4</v>
      </c>
      <c r="OP25" s="44">
        <f ca="1"/>
        <v>395.58</v>
      </c>
      <c r="OQ25" s="44">
        <f ca="1"/>
        <v>395.52199999999999</v>
      </c>
      <c r="OR25" s="44">
        <f ca="1"/>
        <v>391.47500000000002</v>
      </c>
      <c r="OS25" s="44">
        <f ca="1"/>
        <v>396.62400000000002</v>
      </c>
      <c r="OT25" s="44">
        <f ca="1"/>
        <v>394.65300000000002</v>
      </c>
      <c r="OU25" s="44">
        <f ca="1"/>
        <v>391.17700000000002</v>
      </c>
      <c r="OV25" s="44">
        <f ca="1"/>
        <v>0</v>
      </c>
      <c r="OW25" s="44">
        <f ca="1"/>
        <v>0</v>
      </c>
      <c r="OX25" s="44">
        <f ca="1"/>
        <v>0</v>
      </c>
      <c r="OY25" s="44">
        <f ca="1"/>
        <v>0</v>
      </c>
      <c r="OZ25" s="44">
        <f ca="1"/>
        <v>0</v>
      </c>
      <c r="PA25" s="44">
        <f ca="1"/>
        <v>0</v>
      </c>
      <c r="PB25" s="44">
        <f ca="1"/>
        <v>0</v>
      </c>
      <c r="PC25" s="44">
        <f ca="1"/>
        <v>0</v>
      </c>
      <c r="PD25" s="44">
        <f ca="1"/>
        <v>0</v>
      </c>
      <c r="PE25" s="44">
        <f ca="1"/>
        <v>0</v>
      </c>
      <c r="PF25" s="44">
        <f ca="1"/>
        <v>0</v>
      </c>
      <c r="PG25" s="44">
        <f ca="1"/>
        <v>0</v>
      </c>
      <c r="PH25" s="44">
        <f ca="1"/>
        <v>0</v>
      </c>
      <c r="PI25" s="44">
        <f ca="1"/>
        <v>0</v>
      </c>
      <c r="PJ25" s="44">
        <f ca="1"/>
        <v>0</v>
      </c>
      <c r="PK25" s="44">
        <f ca="1"/>
        <v>0</v>
      </c>
      <c r="PL25" s="44">
        <f ca="1"/>
        <v>0</v>
      </c>
      <c r="PM25" s="44">
        <f ca="1"/>
        <v>0</v>
      </c>
      <c r="PN25" s="44">
        <f ca="1"/>
        <v>0</v>
      </c>
      <c r="PO25" s="44">
        <f ca="1"/>
        <v>0</v>
      </c>
      <c r="PP25" s="44">
        <f ca="1"/>
        <v>0</v>
      </c>
      <c r="PQ25" s="44">
        <f ca="1"/>
        <v>0</v>
      </c>
      <c r="PR25" s="44">
        <f ca="1"/>
        <v>0</v>
      </c>
      <c r="PS25" s="44">
        <f ca="1"/>
        <v>0</v>
      </c>
      <c r="PT25" s="44">
        <f ca="1"/>
        <v>0</v>
      </c>
      <c r="PU25" s="44">
        <f ca="1"/>
        <v>0</v>
      </c>
      <c r="PV25" s="44">
        <f ca="1"/>
        <v>0</v>
      </c>
      <c r="PW25" s="44">
        <f ca="1"/>
        <v>0</v>
      </c>
      <c r="PX25" s="44">
        <f ca="1"/>
        <v>0</v>
      </c>
      <c r="PY25" s="44">
        <f ca="1"/>
        <v>0</v>
      </c>
      <c r="PZ25" s="44">
        <f ca="1"/>
        <v>0</v>
      </c>
      <c r="QA25" s="44">
        <f ca="1"/>
        <v>0</v>
      </c>
      <c r="QB25" s="44">
        <f ca="1"/>
        <v>0</v>
      </c>
      <c r="QC25" s="44">
        <f ca="1"/>
        <v>0</v>
      </c>
      <c r="QD25" s="44">
        <f ca="1"/>
        <v>0</v>
      </c>
      <c r="QE25" s="44">
        <f ca="1"/>
        <v>0</v>
      </c>
      <c r="QF25" s="44">
        <f ca="1"/>
        <v>0</v>
      </c>
      <c r="QG25" s="44">
        <f ca="1"/>
        <v>0</v>
      </c>
      <c r="QH25" s="44">
        <f ca="1"/>
        <v>0</v>
      </c>
      <c r="QI25" s="44">
        <f ca="1"/>
        <v>0</v>
      </c>
      <c r="QJ25" s="44">
        <f ca="1"/>
        <v>0</v>
      </c>
      <c r="QK25" s="44">
        <f ca="1"/>
        <v>0</v>
      </c>
      <c r="QL25" s="44">
        <f ca="1"/>
        <v>0</v>
      </c>
      <c r="QM25" s="44">
        <f ca="1"/>
        <v>0</v>
      </c>
      <c r="QN25" s="44">
        <f ca="1"/>
        <v>0</v>
      </c>
      <c r="QO25" s="44">
        <f ca="1"/>
        <v>0</v>
      </c>
      <c r="QP25" s="44">
        <f ca="1"/>
        <v>0</v>
      </c>
      <c r="QQ25" s="44">
        <f ca="1"/>
        <v>0</v>
      </c>
      <c r="QR25" s="44">
        <f ca="1"/>
        <v>0</v>
      </c>
      <c r="QS25" s="44">
        <f ca="1"/>
        <v>0</v>
      </c>
      <c r="QT25" s="44">
        <f ca="1"/>
        <v>0</v>
      </c>
      <c r="QU25" s="44">
        <f ca="1"/>
        <v>0</v>
      </c>
      <c r="QV25" s="44">
        <f ca="1"/>
        <v>0</v>
      </c>
      <c r="QW25" s="44">
        <f ca="1"/>
        <v>0</v>
      </c>
      <c r="QX25" s="44">
        <f ca="1"/>
        <v>0</v>
      </c>
      <c r="QY25" s="44">
        <f ca="1"/>
        <v>0</v>
      </c>
      <c r="QZ25" s="44">
        <f ca="1"/>
        <v>0</v>
      </c>
      <c r="RA25" s="44">
        <f ca="1"/>
        <v>0</v>
      </c>
      <c r="RB25" s="44">
        <f ca="1"/>
        <v>0</v>
      </c>
      <c r="RC25" s="44">
        <f ca="1"/>
        <v>0</v>
      </c>
      <c r="RD25" s="44">
        <f ca="1"/>
        <v>0</v>
      </c>
      <c r="RE25" s="44">
        <f ca="1"/>
        <v>0</v>
      </c>
      <c r="RF25" s="44">
        <f ca="1"/>
        <v>0</v>
      </c>
      <c r="RG25" s="44">
        <f ca="1"/>
        <v>0</v>
      </c>
      <c r="RH25" s="44">
        <f ca="1"/>
        <v>0</v>
      </c>
      <c r="RI25" s="44">
        <f ca="1"/>
        <v>0</v>
      </c>
      <c r="RJ25" s="44">
        <f ca="1"/>
        <v>0</v>
      </c>
      <c r="RK25" s="44">
        <f ca="1"/>
        <v>0</v>
      </c>
      <c r="RL25" s="44">
        <f ca="1"/>
        <v>0</v>
      </c>
      <c r="RM25" s="44">
        <f ca="1"/>
        <v>0</v>
      </c>
      <c r="RN25" s="44">
        <f ca="1"/>
        <v>0</v>
      </c>
      <c r="RO25" s="44">
        <f ca="1"/>
        <v>0</v>
      </c>
      <c r="RP25" s="44">
        <f ca="1"/>
        <v>0</v>
      </c>
      <c r="RQ25" s="44">
        <f ca="1"/>
        <v>0</v>
      </c>
      <c r="RR25" s="44">
        <f ca="1"/>
        <v>0</v>
      </c>
      <c r="RS25" s="44">
        <f ca="1"/>
        <v>0</v>
      </c>
      <c r="RT25" s="44">
        <f ca="1"/>
        <v>0</v>
      </c>
      <c r="RU25" s="44">
        <f ca="1"/>
        <v>0</v>
      </c>
      <c r="RV25" s="44">
        <f ca="1"/>
        <v>0</v>
      </c>
      <c r="RW25" s="44">
        <f ca="1"/>
        <v>0</v>
      </c>
      <c r="RX25" s="44">
        <f ca="1"/>
        <v>0</v>
      </c>
      <c r="RY25" s="44">
        <f ca="1"/>
        <v>0</v>
      </c>
      <c r="RZ25" s="44">
        <f ca="1"/>
        <v>0</v>
      </c>
      <c r="SA25" s="44">
        <f ca="1"/>
        <v>0</v>
      </c>
      <c r="SB25" s="44">
        <f ca="1"/>
        <v>0</v>
      </c>
      <c r="SC25" s="44">
        <f ca="1"/>
        <v>0</v>
      </c>
      <c r="SD25" s="44">
        <f ca="1"/>
        <v>0</v>
      </c>
      <c r="SE25" s="44">
        <f ca="1"/>
        <v>0</v>
      </c>
      <c r="SF25" s="44">
        <f ca="1"/>
        <v>0</v>
      </c>
      <c r="SG25" s="44">
        <f ca="1"/>
        <v>0</v>
      </c>
      <c r="SH25" s="44">
        <f ca="1"/>
        <v>0</v>
      </c>
      <c r="SI25" s="44">
        <f ca="1"/>
        <v>0</v>
      </c>
      <c r="SJ25" s="44">
        <f ca="1"/>
        <v>0</v>
      </c>
      <c r="SK25" s="44">
        <f ca="1"/>
        <v>0</v>
      </c>
    </row>
    <row r="26" spans="3:505" x14ac:dyDescent="0.25">
      <c r="C26" s="47" t="s">
        <v>497</v>
      </c>
      <c r="F26" s="46" cm="1">
        <f t="array" aca="1" ref="F26:SK26" ca="1">IF(OFFSET(bHist!$A$1,_xlfn.XMATCH(C26,bHist!B:B,0)-1,3,1,500)=0,"-",OFFSET(bHist!$A$1,_xlfn.XMATCH(C26,bHist!B:B,0)-1,3,1,500))</f>
        <v>324.23200000000003</v>
      </c>
      <c r="G26" s="44">
        <f ca="1"/>
        <v>322.85500000000002</v>
      </c>
      <c r="H26" s="44">
        <f ca="1"/>
        <v>330.16</v>
      </c>
      <c r="I26" s="44">
        <f ca="1"/>
        <v>346.77300000000002</v>
      </c>
      <c r="J26" s="44">
        <f ca="1"/>
        <v>352.66500000000002</v>
      </c>
      <c r="K26" s="44">
        <f ca="1"/>
        <v>357.47500000000002</v>
      </c>
      <c r="L26" s="44">
        <f ca="1"/>
        <v>357.46100000000001</v>
      </c>
      <c r="M26" s="44">
        <f ca="1"/>
        <v>355.49</v>
      </c>
      <c r="N26" s="44">
        <f ca="1"/>
        <v>347.78300000000002</v>
      </c>
      <c r="O26" s="44">
        <f ca="1"/>
        <v>353.483</v>
      </c>
      <c r="P26" s="44" t="str">
        <f ca="1"/>
        <v>-</v>
      </c>
      <c r="Q26" s="44" t="str">
        <f ca="1"/>
        <v>-</v>
      </c>
      <c r="R26" s="44" t="str">
        <f ca="1"/>
        <v>-</v>
      </c>
      <c r="S26" s="44" t="str">
        <f ca="1"/>
        <v>-</v>
      </c>
      <c r="T26" s="44" t="str">
        <f ca="1"/>
        <v>-</v>
      </c>
      <c r="U26" s="44" t="str">
        <f ca="1"/>
        <v>-</v>
      </c>
      <c r="V26" s="44" t="str">
        <f ca="1"/>
        <v>-</v>
      </c>
      <c r="W26" s="44" t="str">
        <f ca="1"/>
        <v>-</v>
      </c>
      <c r="X26" s="44" t="str">
        <f ca="1"/>
        <v>-</v>
      </c>
      <c r="Y26" s="44" t="str">
        <f ca="1"/>
        <v>-</v>
      </c>
      <c r="Z26" s="44" t="str">
        <f ca="1"/>
        <v>-</v>
      </c>
      <c r="AA26" s="44" t="str">
        <f ca="1"/>
        <v>-</v>
      </c>
      <c r="AB26" s="44" t="str">
        <f ca="1"/>
        <v>-</v>
      </c>
      <c r="AC26" s="44" t="str">
        <f ca="1"/>
        <v>-</v>
      </c>
      <c r="AD26" s="44" t="str">
        <f ca="1"/>
        <v>-</v>
      </c>
      <c r="AE26" s="44" t="str">
        <f ca="1"/>
        <v>-</v>
      </c>
      <c r="AF26" s="44" t="str">
        <f ca="1"/>
        <v>-</v>
      </c>
      <c r="AG26" s="44" t="str">
        <f ca="1"/>
        <v>-</v>
      </c>
      <c r="AH26" s="44" t="str">
        <f ca="1"/>
        <v>-</v>
      </c>
      <c r="AI26" s="44" t="str">
        <f ca="1"/>
        <v>-</v>
      </c>
      <c r="AJ26" s="44" t="str">
        <f ca="1"/>
        <v>-</v>
      </c>
      <c r="AK26" s="44" t="str">
        <f ca="1"/>
        <v>-</v>
      </c>
      <c r="AL26" s="44" t="str">
        <f ca="1"/>
        <v>-</v>
      </c>
      <c r="AM26" s="44" t="str">
        <f ca="1"/>
        <v>-</v>
      </c>
      <c r="AN26" s="44" t="str">
        <f ca="1"/>
        <v>-</v>
      </c>
      <c r="AO26" s="44" t="str">
        <f ca="1"/>
        <v>-</v>
      </c>
      <c r="AP26" s="44" t="str">
        <f ca="1"/>
        <v>-</v>
      </c>
      <c r="AQ26" s="44" t="str">
        <f ca="1"/>
        <v>-</v>
      </c>
      <c r="AR26" s="44" t="str">
        <f ca="1"/>
        <v>-</v>
      </c>
      <c r="AS26" s="44" t="str">
        <f ca="1"/>
        <v>-</v>
      </c>
      <c r="AT26" s="44" t="str">
        <f ca="1"/>
        <v>-</v>
      </c>
      <c r="AU26" s="44" t="str">
        <f ca="1"/>
        <v>-</v>
      </c>
      <c r="AV26" s="44" t="str">
        <f ca="1"/>
        <v>-</v>
      </c>
      <c r="AW26" s="44" t="str">
        <f ca="1"/>
        <v>-</v>
      </c>
      <c r="AX26" s="44" t="str">
        <f ca="1"/>
        <v>-</v>
      </c>
      <c r="AY26" s="44" t="str">
        <f ca="1"/>
        <v>-</v>
      </c>
      <c r="AZ26" s="44" t="str">
        <f ca="1"/>
        <v>-</v>
      </c>
      <c r="BA26" s="44" t="str">
        <f ca="1"/>
        <v>-</v>
      </c>
      <c r="BB26" s="44" t="str">
        <f ca="1"/>
        <v>-</v>
      </c>
      <c r="BC26" s="44" t="str">
        <f ca="1"/>
        <v>-</v>
      </c>
      <c r="BD26" s="44" t="str">
        <f ca="1"/>
        <v>-</v>
      </c>
      <c r="BE26" s="44" t="str">
        <f ca="1"/>
        <v>-</v>
      </c>
      <c r="BF26" s="44" t="str">
        <f ca="1"/>
        <v>-</v>
      </c>
      <c r="BG26" s="44" t="str">
        <f ca="1"/>
        <v>-</v>
      </c>
      <c r="BH26" s="44" t="str">
        <f ca="1"/>
        <v>-</v>
      </c>
      <c r="BI26" s="44" t="str">
        <f ca="1"/>
        <v>-</v>
      </c>
      <c r="BJ26" s="44" t="str">
        <f ca="1"/>
        <v>-</v>
      </c>
      <c r="BK26" s="44" t="str">
        <f ca="1"/>
        <v>-</v>
      </c>
      <c r="BL26" s="44" t="str">
        <f ca="1"/>
        <v>-</v>
      </c>
      <c r="BM26" s="44" t="str">
        <f ca="1"/>
        <v>-</v>
      </c>
      <c r="BN26" s="44" t="str">
        <f ca="1"/>
        <v>-</v>
      </c>
      <c r="BO26" s="44" t="str">
        <f ca="1"/>
        <v>-</v>
      </c>
      <c r="BP26" s="44" t="str">
        <f ca="1"/>
        <v>-</v>
      </c>
      <c r="BQ26" s="44" t="str">
        <f ca="1"/>
        <v>-</v>
      </c>
      <c r="BR26" s="44" t="str">
        <f ca="1"/>
        <v>-</v>
      </c>
      <c r="BS26" s="44" t="str">
        <f ca="1"/>
        <v>-</v>
      </c>
      <c r="BT26" s="44" t="str">
        <f ca="1"/>
        <v>-</v>
      </c>
      <c r="BU26" s="44" t="str">
        <f ca="1"/>
        <v>-</v>
      </c>
      <c r="BV26" s="44" t="str">
        <f ca="1"/>
        <v>-</v>
      </c>
      <c r="BW26" s="44" t="str">
        <f ca="1"/>
        <v>-</v>
      </c>
      <c r="BX26" s="44" t="str">
        <f ca="1"/>
        <v>-</v>
      </c>
      <c r="BY26" s="44" t="str">
        <f ca="1"/>
        <v>-</v>
      </c>
      <c r="BZ26" s="44" t="str">
        <f ca="1"/>
        <v>-</v>
      </c>
      <c r="CA26" s="44" t="str">
        <f ca="1"/>
        <v>-</v>
      </c>
      <c r="CB26" s="44" t="str">
        <f ca="1"/>
        <v>-</v>
      </c>
      <c r="CC26" s="44" t="str">
        <f ca="1"/>
        <v>-</v>
      </c>
      <c r="CD26" s="44" t="str">
        <f ca="1"/>
        <v>-</v>
      </c>
      <c r="CE26" s="44" t="str">
        <f ca="1"/>
        <v>-</v>
      </c>
      <c r="CF26" s="44" t="str">
        <f ca="1"/>
        <v>-</v>
      </c>
      <c r="CG26" s="44" t="str">
        <f ca="1"/>
        <v>-</v>
      </c>
      <c r="CH26" s="44" t="str">
        <f ca="1"/>
        <v>-</v>
      </c>
      <c r="CI26" s="44" t="str">
        <f ca="1"/>
        <v>-</v>
      </c>
      <c r="CJ26" s="44" t="str">
        <f ca="1"/>
        <v>-</v>
      </c>
      <c r="CK26" s="44" t="str">
        <f ca="1"/>
        <v>-</v>
      </c>
      <c r="CL26" s="44" t="str">
        <f ca="1"/>
        <v>-</v>
      </c>
      <c r="CM26" s="44" t="str">
        <f ca="1"/>
        <v>-</v>
      </c>
      <c r="CN26" s="44" t="str">
        <f ca="1"/>
        <v>-</v>
      </c>
      <c r="CO26" s="44" t="str">
        <f ca="1"/>
        <v>-</v>
      </c>
      <c r="CP26" s="44" t="str">
        <f ca="1"/>
        <v>-</v>
      </c>
      <c r="CQ26" s="44" t="str">
        <f ca="1"/>
        <v>-</v>
      </c>
      <c r="CR26" s="44" t="str">
        <f ca="1"/>
        <v>-</v>
      </c>
      <c r="CS26" s="44" t="str">
        <f ca="1"/>
        <v>-</v>
      </c>
      <c r="CT26" s="44" t="str">
        <f ca="1"/>
        <v>-</v>
      </c>
      <c r="CU26" s="44" t="str">
        <f ca="1"/>
        <v>-</v>
      </c>
      <c r="CV26" s="44" t="str">
        <f ca="1"/>
        <v>-</v>
      </c>
      <c r="CW26" s="44" t="str">
        <f ca="1"/>
        <v>-</v>
      </c>
      <c r="CX26" s="44" t="str">
        <f ca="1"/>
        <v>-</v>
      </c>
      <c r="CY26" s="44" t="str">
        <f ca="1"/>
        <v>-</v>
      </c>
      <c r="CZ26" s="44" t="str">
        <f ca="1"/>
        <v>-</v>
      </c>
      <c r="DA26" s="44" t="str">
        <f ca="1"/>
        <v>-</v>
      </c>
      <c r="DB26" s="44" t="str">
        <f ca="1"/>
        <v>-</v>
      </c>
      <c r="DC26" s="44" t="str">
        <f ca="1"/>
        <v>-</v>
      </c>
      <c r="DD26" s="44" t="str">
        <f ca="1"/>
        <v>-</v>
      </c>
      <c r="DE26" s="44" t="str">
        <f ca="1"/>
        <v>-</v>
      </c>
      <c r="DF26" s="44" t="str">
        <f ca="1"/>
        <v>-</v>
      </c>
      <c r="DG26" s="44" t="str">
        <f ca="1"/>
        <v>-</v>
      </c>
      <c r="DH26" s="44" t="str">
        <f ca="1"/>
        <v>-</v>
      </c>
      <c r="DI26" s="44" t="str">
        <f ca="1"/>
        <v>-</v>
      </c>
      <c r="DJ26" s="44" t="str">
        <f ca="1"/>
        <v>-</v>
      </c>
      <c r="DK26" s="44" t="str">
        <f ca="1"/>
        <v>-</v>
      </c>
      <c r="DL26" s="44" t="str">
        <f ca="1"/>
        <v>-</v>
      </c>
      <c r="DM26" s="44" t="str">
        <f ca="1"/>
        <v>-</v>
      </c>
      <c r="DN26" s="44" t="str">
        <f ca="1"/>
        <v>-</v>
      </c>
      <c r="DO26" s="44" t="str">
        <f ca="1"/>
        <v>-</v>
      </c>
      <c r="DP26" s="44" t="str">
        <f ca="1"/>
        <v>-</v>
      </c>
      <c r="DQ26" s="44" t="str">
        <f ca="1"/>
        <v>-</v>
      </c>
      <c r="DR26" s="44" t="str">
        <f ca="1"/>
        <v>-</v>
      </c>
      <c r="DS26" s="44" t="str">
        <f ca="1"/>
        <v>-</v>
      </c>
      <c r="DT26" s="44" t="str">
        <f ca="1"/>
        <v>-</v>
      </c>
      <c r="DU26" s="44" t="str">
        <f ca="1"/>
        <v>-</v>
      </c>
      <c r="DV26" s="44" t="str">
        <f ca="1"/>
        <v>-</v>
      </c>
      <c r="DW26" s="44" t="str">
        <f ca="1"/>
        <v>-</v>
      </c>
      <c r="DX26" s="44" t="str">
        <f ca="1"/>
        <v>-</v>
      </c>
      <c r="DY26" s="44" t="str">
        <f ca="1"/>
        <v>-</v>
      </c>
      <c r="DZ26" s="44" t="str">
        <f ca="1"/>
        <v>-</v>
      </c>
      <c r="EA26" s="44" t="str">
        <f ca="1"/>
        <v>-</v>
      </c>
      <c r="EB26" s="44" t="str">
        <f ca="1"/>
        <v>-</v>
      </c>
      <c r="EC26" s="44" t="str">
        <f ca="1"/>
        <v>-</v>
      </c>
      <c r="ED26" s="44" t="str">
        <f ca="1"/>
        <v>-</v>
      </c>
      <c r="EE26" s="44" t="str">
        <f ca="1"/>
        <v>-</v>
      </c>
      <c r="EF26" s="44" t="str">
        <f ca="1"/>
        <v>-</v>
      </c>
      <c r="EG26" s="44" t="str">
        <f ca="1"/>
        <v>-</v>
      </c>
      <c r="EH26" s="44" t="str">
        <f ca="1"/>
        <v>-</v>
      </c>
      <c r="EI26" s="44" t="str">
        <f ca="1"/>
        <v>-</v>
      </c>
      <c r="EJ26" s="44" t="str">
        <f ca="1"/>
        <v>-</v>
      </c>
      <c r="EK26" s="44" t="str">
        <f ca="1"/>
        <v>-</v>
      </c>
      <c r="EL26" s="44" t="str">
        <f ca="1"/>
        <v>-</v>
      </c>
      <c r="EM26" s="44" t="str">
        <f ca="1"/>
        <v>-</v>
      </c>
      <c r="EN26" s="44" t="str">
        <f ca="1"/>
        <v>-</v>
      </c>
      <c r="EO26" s="44" t="str">
        <f ca="1"/>
        <v>-</v>
      </c>
      <c r="EP26" s="44" t="str">
        <f ca="1"/>
        <v>-</v>
      </c>
      <c r="EQ26" s="44" t="str">
        <f ca="1"/>
        <v>-</v>
      </c>
      <c r="ER26" s="44" t="str">
        <f ca="1"/>
        <v>-</v>
      </c>
      <c r="ES26" s="44" t="str">
        <f ca="1"/>
        <v>-</v>
      </c>
      <c r="ET26" s="44" t="str">
        <f ca="1"/>
        <v>-</v>
      </c>
      <c r="EU26" s="44" t="str">
        <f ca="1"/>
        <v>-</v>
      </c>
      <c r="EV26" s="44" t="str">
        <f ca="1"/>
        <v>-</v>
      </c>
      <c r="EW26" s="44" t="str">
        <f ca="1"/>
        <v>-</v>
      </c>
      <c r="EX26" s="44" t="str">
        <f ca="1"/>
        <v>-</v>
      </c>
      <c r="EY26" s="44" t="str">
        <f ca="1"/>
        <v>-</v>
      </c>
      <c r="EZ26" s="44" t="str">
        <f ca="1"/>
        <v>-</v>
      </c>
      <c r="FA26" s="44" t="str">
        <f ca="1"/>
        <v>-</v>
      </c>
      <c r="FB26" s="44" t="str">
        <f ca="1"/>
        <v>-</v>
      </c>
      <c r="FC26" s="44" t="str">
        <f ca="1"/>
        <v>-</v>
      </c>
      <c r="FD26" s="44" t="str">
        <f ca="1"/>
        <v>-</v>
      </c>
      <c r="FE26" s="44" t="str">
        <f ca="1"/>
        <v>-</v>
      </c>
      <c r="FF26" s="44" t="str">
        <f ca="1"/>
        <v>-</v>
      </c>
      <c r="FG26" s="44" t="str">
        <f ca="1"/>
        <v>-</v>
      </c>
      <c r="FH26" s="44" t="str">
        <f ca="1"/>
        <v>-</v>
      </c>
      <c r="FI26" s="44" t="str">
        <f ca="1"/>
        <v>-</v>
      </c>
      <c r="FJ26" s="44" t="str">
        <f ca="1"/>
        <v>-</v>
      </c>
      <c r="FK26" s="44" t="str">
        <f ca="1"/>
        <v>-</v>
      </c>
      <c r="FL26" s="44" t="str">
        <f ca="1"/>
        <v>-</v>
      </c>
      <c r="FM26" s="44" t="str">
        <f ca="1"/>
        <v>-</v>
      </c>
      <c r="FN26" s="44" t="str">
        <f ca="1"/>
        <v>-</v>
      </c>
      <c r="FO26" s="44" t="str">
        <f ca="1"/>
        <v>-</v>
      </c>
      <c r="FP26" s="44" t="str">
        <f ca="1"/>
        <v>-</v>
      </c>
      <c r="FQ26" s="44" t="str">
        <f ca="1"/>
        <v>-</v>
      </c>
      <c r="FR26" s="44" t="str">
        <f ca="1"/>
        <v>-</v>
      </c>
      <c r="FS26" s="44" t="str">
        <f ca="1"/>
        <v>-</v>
      </c>
      <c r="FT26" s="44" t="str">
        <f ca="1"/>
        <v>-</v>
      </c>
      <c r="FU26" s="44" t="str">
        <f ca="1"/>
        <v>-</v>
      </c>
      <c r="FV26" s="44" t="str">
        <f ca="1"/>
        <v>-</v>
      </c>
      <c r="FW26" s="44" t="str">
        <f ca="1"/>
        <v>-</v>
      </c>
      <c r="FX26" s="44" t="str">
        <f ca="1"/>
        <v>-</v>
      </c>
      <c r="FY26" s="44" t="str">
        <f ca="1"/>
        <v>-</v>
      </c>
      <c r="FZ26" s="44" t="str">
        <f ca="1"/>
        <v>-</v>
      </c>
      <c r="GA26" s="44" t="str">
        <f ca="1"/>
        <v>-</v>
      </c>
      <c r="GB26" s="44" t="str">
        <f ca="1"/>
        <v>-</v>
      </c>
      <c r="GC26" s="44" t="str">
        <f ca="1"/>
        <v>-</v>
      </c>
      <c r="GD26" s="44" t="str">
        <f ca="1"/>
        <v>-</v>
      </c>
      <c r="GE26" s="44" t="str">
        <f ca="1"/>
        <v>-</v>
      </c>
      <c r="GF26" s="44" t="str">
        <f ca="1"/>
        <v>-</v>
      </c>
      <c r="GG26" s="44" t="str">
        <f ca="1"/>
        <v>-</v>
      </c>
      <c r="GH26" s="44" t="str">
        <f ca="1"/>
        <v>-</v>
      </c>
      <c r="GI26" s="44" t="str">
        <f ca="1"/>
        <v>-</v>
      </c>
      <c r="GJ26" s="44" t="str">
        <f ca="1"/>
        <v>-</v>
      </c>
      <c r="GK26" s="44" t="str">
        <f ca="1"/>
        <v>-</v>
      </c>
      <c r="GL26" s="44" t="str">
        <f ca="1"/>
        <v>-</v>
      </c>
      <c r="GM26" s="44" t="str">
        <f ca="1"/>
        <v>-</v>
      </c>
      <c r="GN26" s="44" t="str">
        <f ca="1"/>
        <v>-</v>
      </c>
      <c r="GO26" s="44" t="str">
        <f ca="1"/>
        <v>-</v>
      </c>
      <c r="GP26" s="44" t="str">
        <f ca="1"/>
        <v>-</v>
      </c>
      <c r="GQ26" s="44" t="str">
        <f ca="1"/>
        <v>-</v>
      </c>
      <c r="GR26" s="44" t="str">
        <f ca="1"/>
        <v>-</v>
      </c>
      <c r="GS26" s="44" t="str">
        <f ca="1"/>
        <v>-</v>
      </c>
      <c r="GT26" s="44" t="str">
        <f ca="1"/>
        <v>-</v>
      </c>
      <c r="GU26" s="44" t="str">
        <f ca="1"/>
        <v>-</v>
      </c>
      <c r="GV26" s="44" t="str">
        <f ca="1"/>
        <v>-</v>
      </c>
      <c r="GW26" s="44" t="str">
        <f ca="1"/>
        <v>-</v>
      </c>
      <c r="GX26" s="44" t="str">
        <f ca="1"/>
        <v>-</v>
      </c>
      <c r="GY26" s="44" t="str">
        <f ca="1"/>
        <v>-</v>
      </c>
      <c r="GZ26" s="44" t="str">
        <f ca="1"/>
        <v>-</v>
      </c>
      <c r="HA26" s="44" t="str">
        <f ca="1"/>
        <v>-</v>
      </c>
      <c r="HB26" s="44" t="str">
        <f ca="1"/>
        <v>-</v>
      </c>
      <c r="HC26" s="44" t="str">
        <f ca="1"/>
        <v>-</v>
      </c>
      <c r="HD26" s="44" t="str">
        <f ca="1"/>
        <v>-</v>
      </c>
      <c r="HE26" s="44" t="str">
        <f ca="1"/>
        <v>-</v>
      </c>
      <c r="HF26" s="44" t="str">
        <f ca="1"/>
        <v>-</v>
      </c>
      <c r="HG26" s="44" t="str">
        <f ca="1"/>
        <v>-</v>
      </c>
      <c r="HH26" s="44" t="str">
        <f ca="1"/>
        <v>-</v>
      </c>
      <c r="HI26" s="44" t="str">
        <f ca="1"/>
        <v>-</v>
      </c>
      <c r="HJ26" s="44" t="str">
        <f ca="1"/>
        <v>-</v>
      </c>
      <c r="HK26" s="44" t="str">
        <f ca="1"/>
        <v>-</v>
      </c>
      <c r="HL26" s="44" t="str">
        <f ca="1"/>
        <v>-</v>
      </c>
      <c r="HM26" s="44" t="str">
        <f ca="1"/>
        <v>-</v>
      </c>
      <c r="HN26" s="44" t="str">
        <f ca="1"/>
        <v>-</v>
      </c>
      <c r="HO26" s="44" t="str">
        <f ca="1"/>
        <v>-</v>
      </c>
      <c r="HP26" s="44" t="str">
        <f ca="1"/>
        <v>-</v>
      </c>
      <c r="HQ26" s="44" t="str">
        <f ca="1"/>
        <v>-</v>
      </c>
      <c r="HR26" s="44" t="str">
        <f ca="1"/>
        <v>-</v>
      </c>
      <c r="HS26" s="44" t="str">
        <f ca="1"/>
        <v>-</v>
      </c>
      <c r="HT26" s="44" t="str">
        <f ca="1"/>
        <v>-</v>
      </c>
      <c r="HU26" s="44" t="str">
        <f ca="1"/>
        <v>-</v>
      </c>
      <c r="HV26" s="44" t="str">
        <f ca="1"/>
        <v>-</v>
      </c>
      <c r="HW26" s="44" t="str">
        <f ca="1"/>
        <v>-</v>
      </c>
      <c r="HX26" s="44" t="str">
        <f ca="1"/>
        <v>-</v>
      </c>
      <c r="HY26" s="44" t="str">
        <f ca="1"/>
        <v>-</v>
      </c>
      <c r="HZ26" s="44" t="str">
        <f ca="1"/>
        <v>-</v>
      </c>
      <c r="IA26" s="44" t="str">
        <f ca="1"/>
        <v>-</v>
      </c>
      <c r="IB26" s="44" t="str">
        <f ca="1"/>
        <v>-</v>
      </c>
      <c r="IC26" s="44" t="str">
        <f ca="1"/>
        <v>-</v>
      </c>
      <c r="ID26" s="44" t="str">
        <f ca="1"/>
        <v>-</v>
      </c>
      <c r="IE26" s="44" t="str">
        <f ca="1"/>
        <v>-</v>
      </c>
      <c r="IF26" s="44" t="str">
        <f ca="1"/>
        <v>-</v>
      </c>
      <c r="IG26" s="44" t="str">
        <f ca="1"/>
        <v>-</v>
      </c>
      <c r="IH26" s="44" t="str">
        <f ca="1"/>
        <v>-</v>
      </c>
      <c r="II26" s="44" t="str">
        <f ca="1"/>
        <v>-</v>
      </c>
      <c r="IJ26" s="44" t="str">
        <f ca="1"/>
        <v>-</v>
      </c>
      <c r="IK26" s="44" t="str">
        <f ca="1"/>
        <v>-</v>
      </c>
      <c r="IL26" s="44" t="str">
        <f ca="1"/>
        <v>-</v>
      </c>
      <c r="IM26" s="44" t="str">
        <f ca="1"/>
        <v>-</v>
      </c>
      <c r="IN26" s="44" t="str">
        <f ca="1"/>
        <v>-</v>
      </c>
      <c r="IO26" s="44" t="str">
        <f ca="1"/>
        <v>-</v>
      </c>
      <c r="IP26" s="44" t="str">
        <f ca="1"/>
        <v>-</v>
      </c>
      <c r="IQ26" s="44" t="str">
        <f ca="1"/>
        <v>-</v>
      </c>
      <c r="IR26" s="44" t="str">
        <f ca="1"/>
        <v>-</v>
      </c>
      <c r="IS26" s="44" t="str">
        <f ca="1"/>
        <v>-</v>
      </c>
      <c r="IT26" s="44" t="str">
        <f ca="1"/>
        <v>-</v>
      </c>
      <c r="IU26" s="44" t="str">
        <f ca="1"/>
        <v>-</v>
      </c>
      <c r="IV26" s="44" t="str">
        <f ca="1"/>
        <v>-</v>
      </c>
      <c r="IW26" s="44" t="str">
        <f ca="1"/>
        <v>-</v>
      </c>
      <c r="IX26" s="44" t="str">
        <f ca="1"/>
        <v>-</v>
      </c>
      <c r="IY26" s="44" t="str">
        <f ca="1"/>
        <v>-</v>
      </c>
      <c r="IZ26" s="44" t="str">
        <f ca="1"/>
        <v>-</v>
      </c>
      <c r="JA26" s="44" t="str">
        <f ca="1"/>
        <v>-</v>
      </c>
      <c r="JB26" s="44" t="str">
        <f ca="1"/>
        <v>-</v>
      </c>
      <c r="JC26" s="44" t="str">
        <f ca="1"/>
        <v>-</v>
      </c>
      <c r="JD26" s="44" t="str">
        <f ca="1"/>
        <v>-</v>
      </c>
      <c r="JE26" s="44" t="str">
        <f ca="1"/>
        <v>-</v>
      </c>
      <c r="JF26" s="44" t="str">
        <f ca="1"/>
        <v>-</v>
      </c>
      <c r="JG26" s="44" t="str">
        <f ca="1"/>
        <v>-</v>
      </c>
      <c r="JH26" s="44" t="str">
        <f ca="1"/>
        <v>-</v>
      </c>
      <c r="JI26" s="44" t="str">
        <f ca="1"/>
        <v>-</v>
      </c>
      <c r="JJ26" s="44" t="str">
        <f ca="1"/>
        <v>-</v>
      </c>
      <c r="JK26" s="44" t="str">
        <f ca="1"/>
        <v>-</v>
      </c>
      <c r="JL26" s="44" t="str">
        <f ca="1"/>
        <v>-</v>
      </c>
      <c r="JM26" s="44" t="str">
        <f ca="1"/>
        <v>-</v>
      </c>
      <c r="JN26" s="44" t="str">
        <f ca="1"/>
        <v>-</v>
      </c>
      <c r="JO26" s="44" t="str">
        <f ca="1"/>
        <v>-</v>
      </c>
      <c r="JP26" s="44" t="str">
        <f ca="1"/>
        <v>-</v>
      </c>
      <c r="JQ26" s="44" t="str">
        <f ca="1"/>
        <v>-</v>
      </c>
      <c r="JR26" s="44" t="str">
        <f ca="1"/>
        <v>-</v>
      </c>
      <c r="JS26" s="44" t="str">
        <f ca="1"/>
        <v>-</v>
      </c>
      <c r="JT26" s="44" t="str">
        <f ca="1"/>
        <v>-</v>
      </c>
      <c r="JU26" s="44" t="str">
        <f ca="1"/>
        <v>-</v>
      </c>
      <c r="JV26" s="44" t="str">
        <f ca="1"/>
        <v>-</v>
      </c>
      <c r="JW26" s="44" t="str">
        <f ca="1"/>
        <v>-</v>
      </c>
      <c r="JX26" s="44" t="str">
        <f ca="1"/>
        <v>-</v>
      </c>
      <c r="JY26" s="44" t="str">
        <f ca="1"/>
        <v>-</v>
      </c>
      <c r="JZ26" s="44" t="str">
        <f ca="1"/>
        <v>-</v>
      </c>
      <c r="KA26" s="44" t="str">
        <f ca="1"/>
        <v>-</v>
      </c>
      <c r="KB26" s="44" t="str">
        <f ca="1"/>
        <v>-</v>
      </c>
      <c r="KC26" s="44" t="str">
        <f ca="1"/>
        <v>-</v>
      </c>
      <c r="KD26" s="44" t="str">
        <f ca="1"/>
        <v>-</v>
      </c>
      <c r="KE26" s="44" t="str">
        <f ca="1"/>
        <v>-</v>
      </c>
      <c r="KF26" s="44" t="str">
        <f ca="1"/>
        <v>-</v>
      </c>
      <c r="KG26" s="44" t="str">
        <f ca="1"/>
        <v>-</v>
      </c>
      <c r="KH26" s="44" t="str">
        <f ca="1"/>
        <v>-</v>
      </c>
      <c r="KI26" s="44" t="str">
        <f ca="1"/>
        <v>-</v>
      </c>
      <c r="KJ26" s="44" t="str">
        <f ca="1"/>
        <v>-</v>
      </c>
      <c r="KK26" s="44" t="str">
        <f ca="1"/>
        <v>-</v>
      </c>
      <c r="KL26" s="44" t="str">
        <f ca="1"/>
        <v>-</v>
      </c>
      <c r="KM26" s="44" t="str">
        <f ca="1"/>
        <v>-</v>
      </c>
      <c r="KN26" s="44" t="str">
        <f ca="1"/>
        <v>-</v>
      </c>
      <c r="KO26" s="44" t="str">
        <f ca="1"/>
        <v>-</v>
      </c>
      <c r="KP26" s="44" t="str">
        <f ca="1"/>
        <v>-</v>
      </c>
      <c r="KQ26" s="44" t="str">
        <f ca="1"/>
        <v>-</v>
      </c>
      <c r="KR26" s="44" t="str">
        <f ca="1"/>
        <v>-</v>
      </c>
      <c r="KS26" s="44" t="str">
        <f ca="1"/>
        <v>-</v>
      </c>
      <c r="KT26" s="44" t="str">
        <f ca="1"/>
        <v>-</v>
      </c>
      <c r="KU26" s="44" t="str">
        <f ca="1"/>
        <v>-</v>
      </c>
      <c r="KV26" s="44" t="str">
        <f ca="1"/>
        <v>-</v>
      </c>
      <c r="KW26" s="44" t="str">
        <f ca="1"/>
        <v>-</v>
      </c>
      <c r="KX26" s="44" t="str">
        <f ca="1"/>
        <v>-</v>
      </c>
      <c r="KY26" s="44" t="str">
        <f ca="1"/>
        <v>-</v>
      </c>
      <c r="KZ26" s="44" t="str">
        <f ca="1"/>
        <v>-</v>
      </c>
      <c r="LA26" s="44" t="str">
        <f ca="1"/>
        <v>-</v>
      </c>
      <c r="LB26" s="44" t="str">
        <f ca="1"/>
        <v>-</v>
      </c>
      <c r="LC26" s="44" t="str">
        <f ca="1"/>
        <v>-</v>
      </c>
      <c r="LD26" s="44" t="str">
        <f ca="1"/>
        <v>-</v>
      </c>
      <c r="LE26" s="44" t="str">
        <f ca="1"/>
        <v>-</v>
      </c>
      <c r="LF26" s="44" t="str">
        <f ca="1"/>
        <v>-</v>
      </c>
      <c r="LG26" s="44" t="str">
        <f ca="1"/>
        <v>-</v>
      </c>
      <c r="LH26" s="44" t="str">
        <f ca="1"/>
        <v>-</v>
      </c>
      <c r="LI26" s="44" t="str">
        <f ca="1"/>
        <v>-</v>
      </c>
      <c r="LJ26" s="44" t="str">
        <f ca="1"/>
        <v>-</v>
      </c>
      <c r="LK26" s="44" t="str">
        <f ca="1"/>
        <v>-</v>
      </c>
      <c r="LL26" s="44" t="str">
        <f ca="1"/>
        <v>-</v>
      </c>
      <c r="LM26" s="44" t="str">
        <f ca="1"/>
        <v>-</v>
      </c>
      <c r="LN26" s="44" t="str">
        <f ca="1"/>
        <v>-</v>
      </c>
      <c r="LO26" s="44" t="str">
        <f ca="1"/>
        <v>-</v>
      </c>
      <c r="LP26" s="44" t="str">
        <f ca="1"/>
        <v>-</v>
      </c>
      <c r="LQ26" s="44" t="str">
        <f ca="1"/>
        <v>-</v>
      </c>
      <c r="LR26" s="44" t="str">
        <f ca="1"/>
        <v>-</v>
      </c>
      <c r="LS26" s="44" t="str">
        <f ca="1"/>
        <v>-</v>
      </c>
      <c r="LT26" s="44" t="str">
        <f ca="1"/>
        <v>-</v>
      </c>
      <c r="LU26" s="44" t="str">
        <f ca="1"/>
        <v>-</v>
      </c>
      <c r="LV26" s="44" t="str">
        <f ca="1"/>
        <v>-</v>
      </c>
      <c r="LW26" s="44" t="str">
        <f ca="1"/>
        <v>-</v>
      </c>
      <c r="LX26" s="44" t="str">
        <f ca="1"/>
        <v>-</v>
      </c>
      <c r="LY26" s="44" t="str">
        <f ca="1"/>
        <v>-</v>
      </c>
      <c r="LZ26" s="44" t="str">
        <f ca="1"/>
        <v>-</v>
      </c>
      <c r="MA26" s="44" t="str">
        <f ca="1"/>
        <v>-</v>
      </c>
      <c r="MB26" s="44" t="str">
        <f ca="1"/>
        <v>-</v>
      </c>
      <c r="MC26" s="44" t="str">
        <f ca="1"/>
        <v>-</v>
      </c>
      <c r="MD26" s="44" t="str">
        <f ca="1"/>
        <v>-</v>
      </c>
      <c r="ME26" s="44" t="str">
        <f ca="1"/>
        <v>-</v>
      </c>
      <c r="MF26" s="44" t="str">
        <f ca="1"/>
        <v>-</v>
      </c>
      <c r="MG26" s="44" t="str">
        <f ca="1"/>
        <v>-</v>
      </c>
      <c r="MH26" s="44" t="str">
        <f ca="1"/>
        <v>-</v>
      </c>
      <c r="MI26" s="44" t="str">
        <f ca="1"/>
        <v>-</v>
      </c>
      <c r="MJ26" s="44" t="str">
        <f ca="1"/>
        <v>-</v>
      </c>
      <c r="MK26" s="44" t="str">
        <f ca="1"/>
        <v>-</v>
      </c>
      <c r="ML26" s="44" t="str">
        <f ca="1"/>
        <v>-</v>
      </c>
      <c r="MM26" s="44" t="str">
        <f ca="1"/>
        <v>-</v>
      </c>
      <c r="MN26" s="44" t="str">
        <f ca="1"/>
        <v>-</v>
      </c>
      <c r="MO26" s="44" t="str">
        <f ca="1"/>
        <v>-</v>
      </c>
      <c r="MP26" s="44" t="str">
        <f ca="1"/>
        <v>-</v>
      </c>
      <c r="MQ26" s="44" t="str">
        <f ca="1"/>
        <v>-</v>
      </c>
      <c r="MR26" s="44" t="str">
        <f ca="1"/>
        <v>-</v>
      </c>
      <c r="MS26" s="44" t="str">
        <f ca="1"/>
        <v>-</v>
      </c>
      <c r="MT26" s="44" t="str">
        <f ca="1"/>
        <v>-</v>
      </c>
      <c r="MU26" s="44" t="str">
        <f ca="1"/>
        <v>-</v>
      </c>
      <c r="MV26" s="44" t="str">
        <f ca="1"/>
        <v>-</v>
      </c>
      <c r="MW26" s="44" t="str">
        <f ca="1"/>
        <v>-</v>
      </c>
      <c r="MX26" s="44" t="str">
        <f ca="1"/>
        <v>-</v>
      </c>
      <c r="MY26" s="44" t="str">
        <f ca="1"/>
        <v>-</v>
      </c>
      <c r="MZ26" s="44" t="str">
        <f ca="1"/>
        <v>-</v>
      </c>
      <c r="NA26" s="44" t="str">
        <f ca="1"/>
        <v>-</v>
      </c>
      <c r="NB26" s="44" t="str">
        <f ca="1"/>
        <v>-</v>
      </c>
      <c r="NC26" s="44" t="str">
        <f ca="1"/>
        <v>-</v>
      </c>
      <c r="ND26" s="44" t="str">
        <f ca="1"/>
        <v>-</v>
      </c>
      <c r="NE26" s="44" t="str">
        <f ca="1"/>
        <v>-</v>
      </c>
      <c r="NF26" s="44" t="str">
        <f ca="1"/>
        <v>-</v>
      </c>
      <c r="NG26" s="44" t="str">
        <f ca="1"/>
        <v>-</v>
      </c>
      <c r="NH26" s="44" t="str">
        <f ca="1"/>
        <v>-</v>
      </c>
      <c r="NI26" s="44" t="str">
        <f ca="1"/>
        <v>-</v>
      </c>
      <c r="NJ26" s="44" t="str">
        <f ca="1"/>
        <v>-</v>
      </c>
      <c r="NK26" s="44" t="str">
        <f ca="1"/>
        <v>-</v>
      </c>
      <c r="NL26" s="44" t="str">
        <f ca="1"/>
        <v>-</v>
      </c>
      <c r="NM26" s="44" t="str">
        <f ca="1"/>
        <v>-</v>
      </c>
      <c r="NN26" s="44" t="str">
        <f ca="1"/>
        <v>-</v>
      </c>
      <c r="NO26" s="44" t="str">
        <f ca="1"/>
        <v>-</v>
      </c>
      <c r="NP26" s="44" t="str">
        <f ca="1"/>
        <v>-</v>
      </c>
      <c r="NQ26" s="44" t="str">
        <f ca="1"/>
        <v>-</v>
      </c>
      <c r="NR26" s="44" t="str">
        <f ca="1"/>
        <v>-</v>
      </c>
      <c r="NS26" s="44" t="str">
        <f ca="1"/>
        <v>-</v>
      </c>
      <c r="NT26" s="44" t="str">
        <f ca="1"/>
        <v>-</v>
      </c>
      <c r="NU26" s="44" t="str">
        <f ca="1"/>
        <v>-</v>
      </c>
      <c r="NV26" s="44" t="str">
        <f ca="1"/>
        <v>-</v>
      </c>
      <c r="NW26" s="44" t="str">
        <f ca="1"/>
        <v>-</v>
      </c>
      <c r="NX26" s="44" t="str">
        <f ca="1"/>
        <v>-</v>
      </c>
      <c r="NY26" s="44" t="str">
        <f ca="1"/>
        <v>-</v>
      </c>
      <c r="NZ26" s="44" t="str">
        <f ca="1"/>
        <v>-</v>
      </c>
      <c r="OA26" s="44" t="str">
        <f ca="1"/>
        <v>-</v>
      </c>
      <c r="OB26" s="44" t="str">
        <f ca="1"/>
        <v>-</v>
      </c>
      <c r="OC26" s="44" t="str">
        <f ca="1"/>
        <v>-</v>
      </c>
      <c r="OD26" s="44" t="str">
        <f ca="1"/>
        <v>-</v>
      </c>
      <c r="OE26" s="44" t="str">
        <f ca="1"/>
        <v>-</v>
      </c>
      <c r="OF26" s="44" t="str">
        <f ca="1"/>
        <v>-</v>
      </c>
      <c r="OG26" s="44" t="str">
        <f ca="1"/>
        <v>-</v>
      </c>
      <c r="OH26" s="44" t="str">
        <f ca="1"/>
        <v>-</v>
      </c>
      <c r="OI26" s="44" t="str">
        <f ca="1"/>
        <v>-</v>
      </c>
      <c r="OJ26" s="44" t="str">
        <f ca="1"/>
        <v>-</v>
      </c>
      <c r="OK26" s="44" t="str">
        <f ca="1"/>
        <v>-</v>
      </c>
      <c r="OL26" s="44" t="str">
        <f ca="1"/>
        <v>-</v>
      </c>
      <c r="OM26" s="44" t="str">
        <f ca="1"/>
        <v>-</v>
      </c>
      <c r="ON26" s="44" t="str">
        <f ca="1"/>
        <v>-</v>
      </c>
      <c r="OO26" s="44" t="str">
        <f ca="1"/>
        <v>-</v>
      </c>
      <c r="OP26" s="44" t="str">
        <f ca="1"/>
        <v>-</v>
      </c>
      <c r="OQ26" s="44" t="str">
        <f ca="1"/>
        <v>-</v>
      </c>
      <c r="OR26" s="44" t="str">
        <f ca="1"/>
        <v>-</v>
      </c>
      <c r="OS26" s="44" t="str">
        <f ca="1"/>
        <v>-</v>
      </c>
      <c r="OT26" s="44" t="str">
        <f ca="1"/>
        <v>-</v>
      </c>
      <c r="OU26" s="44" t="str">
        <f ca="1"/>
        <v>-</v>
      </c>
      <c r="OV26" s="44" t="str">
        <f ca="1"/>
        <v>-</v>
      </c>
      <c r="OW26" s="44" t="str">
        <f ca="1"/>
        <v>-</v>
      </c>
      <c r="OX26" s="44" t="str">
        <f ca="1"/>
        <v>-</v>
      </c>
      <c r="OY26" s="44" t="str">
        <f ca="1"/>
        <v>-</v>
      </c>
      <c r="OZ26" s="44" t="str">
        <f ca="1"/>
        <v>-</v>
      </c>
      <c r="PA26" s="44" t="str">
        <f ca="1"/>
        <v>-</v>
      </c>
      <c r="PB26" s="44" t="str">
        <f ca="1"/>
        <v>-</v>
      </c>
      <c r="PC26" s="44" t="str">
        <f ca="1"/>
        <v>-</v>
      </c>
      <c r="PD26" s="44" t="str">
        <f ca="1"/>
        <v>-</v>
      </c>
      <c r="PE26" s="44" t="str">
        <f ca="1"/>
        <v>-</v>
      </c>
      <c r="PF26" s="44" t="str">
        <f ca="1"/>
        <v>-</v>
      </c>
      <c r="PG26" s="44" t="str">
        <f ca="1"/>
        <v>-</v>
      </c>
      <c r="PH26" s="44" t="str">
        <f ca="1"/>
        <v>-</v>
      </c>
      <c r="PI26" s="44" t="str">
        <f ca="1"/>
        <v>-</v>
      </c>
      <c r="PJ26" s="44" t="str">
        <f ca="1"/>
        <v>-</v>
      </c>
      <c r="PK26" s="44" t="str">
        <f ca="1"/>
        <v>-</v>
      </c>
      <c r="PL26" s="44" t="str">
        <f ca="1"/>
        <v>-</v>
      </c>
      <c r="PM26" s="44" t="str">
        <f ca="1"/>
        <v>-</v>
      </c>
      <c r="PN26" s="44" t="str">
        <f ca="1"/>
        <v>-</v>
      </c>
      <c r="PO26" s="44" t="str">
        <f ca="1"/>
        <v>-</v>
      </c>
      <c r="PP26" s="44" t="str">
        <f ca="1"/>
        <v>-</v>
      </c>
      <c r="PQ26" s="44" t="str">
        <f ca="1"/>
        <v>-</v>
      </c>
      <c r="PR26" s="44" t="str">
        <f ca="1"/>
        <v>-</v>
      </c>
      <c r="PS26" s="44" t="str">
        <f ca="1"/>
        <v>-</v>
      </c>
      <c r="PT26" s="44" t="str">
        <f ca="1"/>
        <v>-</v>
      </c>
      <c r="PU26" s="44" t="str">
        <f ca="1"/>
        <v>-</v>
      </c>
      <c r="PV26" s="44" t="str">
        <f ca="1"/>
        <v>-</v>
      </c>
      <c r="PW26" s="44" t="str">
        <f ca="1"/>
        <v>-</v>
      </c>
      <c r="PX26" s="44" t="str">
        <f ca="1"/>
        <v>-</v>
      </c>
      <c r="PY26" s="44" t="str">
        <f ca="1"/>
        <v>-</v>
      </c>
      <c r="PZ26" s="44" t="str">
        <f ca="1"/>
        <v>-</v>
      </c>
      <c r="QA26" s="44" t="str">
        <f ca="1"/>
        <v>-</v>
      </c>
      <c r="QB26" s="44" t="str">
        <f ca="1"/>
        <v>-</v>
      </c>
      <c r="QC26" s="44" t="str">
        <f ca="1"/>
        <v>-</v>
      </c>
      <c r="QD26" s="44" t="str">
        <f ca="1"/>
        <v>-</v>
      </c>
      <c r="QE26" s="44" t="str">
        <f ca="1"/>
        <v>-</v>
      </c>
      <c r="QF26" s="44" t="str">
        <f ca="1"/>
        <v>-</v>
      </c>
      <c r="QG26" s="44" t="str">
        <f ca="1"/>
        <v>-</v>
      </c>
      <c r="QH26" s="44" t="str">
        <f ca="1"/>
        <v>-</v>
      </c>
      <c r="QI26" s="44" t="str">
        <f ca="1"/>
        <v>-</v>
      </c>
      <c r="QJ26" s="44" t="str">
        <f ca="1"/>
        <v>-</v>
      </c>
      <c r="QK26" s="44" t="str">
        <f ca="1"/>
        <v>-</v>
      </c>
      <c r="QL26" s="44" t="str">
        <f ca="1"/>
        <v>-</v>
      </c>
      <c r="QM26" s="44" t="str">
        <f ca="1"/>
        <v>-</v>
      </c>
      <c r="QN26" s="44" t="str">
        <f ca="1"/>
        <v>-</v>
      </c>
      <c r="QO26" s="44" t="str">
        <f ca="1"/>
        <v>-</v>
      </c>
      <c r="QP26" s="44" t="str">
        <f ca="1"/>
        <v>-</v>
      </c>
      <c r="QQ26" s="44" t="str">
        <f ca="1"/>
        <v>-</v>
      </c>
      <c r="QR26" s="44" t="str">
        <f ca="1"/>
        <v>-</v>
      </c>
      <c r="QS26" s="44" t="str">
        <f ca="1"/>
        <v>-</v>
      </c>
      <c r="QT26" s="44" t="str">
        <f ca="1"/>
        <v>-</v>
      </c>
      <c r="QU26" s="44" t="str">
        <f ca="1"/>
        <v>-</v>
      </c>
      <c r="QV26" s="44" t="str">
        <f ca="1"/>
        <v>-</v>
      </c>
      <c r="QW26" s="44" t="str">
        <f ca="1"/>
        <v>-</v>
      </c>
      <c r="QX26" s="44" t="str">
        <f ca="1"/>
        <v>-</v>
      </c>
      <c r="QY26" s="44" t="str">
        <f ca="1"/>
        <v>-</v>
      </c>
      <c r="QZ26" s="44" t="str">
        <f ca="1"/>
        <v>-</v>
      </c>
      <c r="RA26" s="44" t="str">
        <f ca="1"/>
        <v>-</v>
      </c>
      <c r="RB26" s="44" t="str">
        <f ca="1"/>
        <v>-</v>
      </c>
      <c r="RC26" s="44" t="str">
        <f ca="1"/>
        <v>-</v>
      </c>
      <c r="RD26" s="44" t="str">
        <f ca="1"/>
        <v>-</v>
      </c>
      <c r="RE26" s="44" t="str">
        <f ca="1"/>
        <v>-</v>
      </c>
      <c r="RF26" s="44" t="str">
        <f ca="1"/>
        <v>-</v>
      </c>
      <c r="RG26" s="44" t="str">
        <f ca="1"/>
        <v>-</v>
      </c>
      <c r="RH26" s="44" t="str">
        <f ca="1"/>
        <v>-</v>
      </c>
      <c r="RI26" s="44" t="str">
        <f ca="1"/>
        <v>-</v>
      </c>
      <c r="RJ26" s="44" t="str">
        <f ca="1"/>
        <v>-</v>
      </c>
      <c r="RK26" s="44" t="str">
        <f ca="1"/>
        <v>-</v>
      </c>
      <c r="RL26" s="44" t="str">
        <f ca="1"/>
        <v>-</v>
      </c>
      <c r="RM26" s="44" t="str">
        <f ca="1"/>
        <v>-</v>
      </c>
      <c r="RN26" s="44" t="str">
        <f ca="1"/>
        <v>-</v>
      </c>
      <c r="RO26" s="44" t="str">
        <f ca="1"/>
        <v>-</v>
      </c>
      <c r="RP26" s="44" t="str">
        <f ca="1"/>
        <v>-</v>
      </c>
      <c r="RQ26" s="44" t="str">
        <f ca="1"/>
        <v>-</v>
      </c>
      <c r="RR26" s="44" t="str">
        <f ca="1"/>
        <v>-</v>
      </c>
      <c r="RS26" s="44" t="str">
        <f ca="1"/>
        <v>-</v>
      </c>
      <c r="RT26" s="44" t="str">
        <f ca="1"/>
        <v>-</v>
      </c>
      <c r="RU26" s="44" t="str">
        <f ca="1"/>
        <v>-</v>
      </c>
      <c r="RV26" s="44" t="str">
        <f ca="1"/>
        <v>-</v>
      </c>
      <c r="RW26" s="44" t="str">
        <f ca="1"/>
        <v>-</v>
      </c>
      <c r="RX26" s="44" t="str">
        <f ca="1"/>
        <v>-</v>
      </c>
      <c r="RY26" s="44" t="str">
        <f ca="1"/>
        <v>-</v>
      </c>
      <c r="RZ26" s="44" t="str">
        <f ca="1"/>
        <v>-</v>
      </c>
      <c r="SA26" s="44" t="str">
        <f ca="1"/>
        <v>-</v>
      </c>
      <c r="SB26" s="44" t="str">
        <f ca="1"/>
        <v>-</v>
      </c>
      <c r="SC26" s="44" t="str">
        <f ca="1"/>
        <v>-</v>
      </c>
      <c r="SD26" s="44" t="str">
        <f ca="1"/>
        <v>-</v>
      </c>
      <c r="SE26" s="44" t="str">
        <f ca="1"/>
        <v>-</v>
      </c>
      <c r="SF26" s="44" t="str">
        <f ca="1"/>
        <v>-</v>
      </c>
      <c r="SG26" s="44" t="str">
        <f ca="1"/>
        <v>-</v>
      </c>
      <c r="SH26" s="44" t="str">
        <f ca="1"/>
        <v>-</v>
      </c>
      <c r="SI26" s="44" t="str">
        <f ca="1"/>
        <v>-</v>
      </c>
      <c r="SJ26" s="44" t="str">
        <f ca="1"/>
        <v>-</v>
      </c>
      <c r="SK26" s="44" t="str">
        <f ca="1"/>
        <v>-</v>
      </c>
    </row>
    <row r="27" spans="3:505" x14ac:dyDescent="0.25">
      <c r="C27" s="47" t="s">
        <v>495</v>
      </c>
      <c r="F27" s="46" cm="1">
        <f t="array" aca="1" ref="F27:SK27" ca="1">IF(OFFSET(bHist!$A$1,_xlfn.XMATCH(C27,bHist!B:B,0)-2,3,1,500)=0,"-",OFFSET(bHist!$A$1,_xlfn.XMATCH(C27,bHist!B:B,0)-2,3,1,500))</f>
        <v>320.98200000000003</v>
      </c>
      <c r="G27" s="44">
        <f ca="1"/>
        <v>327.03300000000002</v>
      </c>
      <c r="H27" s="44">
        <f ca="1"/>
        <v>337.11599999999999</v>
      </c>
      <c r="I27" s="44">
        <f ca="1"/>
        <v>345.49</v>
      </c>
      <c r="J27" s="44">
        <f ca="1"/>
        <v>349.35</v>
      </c>
      <c r="K27" s="44">
        <f ca="1"/>
        <v>347.976</v>
      </c>
      <c r="L27" s="44">
        <f ca="1"/>
        <v>351.536</v>
      </c>
      <c r="M27" s="44">
        <f ca="1"/>
        <v>342.93700000000001</v>
      </c>
      <c r="N27" s="44">
        <f ca="1"/>
        <v>332.08699999999999</v>
      </c>
      <c r="O27" s="44">
        <f ca="1"/>
        <v>331.839</v>
      </c>
      <c r="P27" s="44">
        <f ca="1"/>
        <v>326.53399999999999</v>
      </c>
      <c r="Q27" s="44">
        <f ca="1"/>
        <v>322.983</v>
      </c>
      <c r="R27" s="44">
        <f ca="1"/>
        <v>309.13</v>
      </c>
      <c r="S27" s="44">
        <f ca="1"/>
        <v>299.39999999999998</v>
      </c>
      <c r="T27" s="44">
        <f ca="1"/>
        <v>327.28399999999999</v>
      </c>
      <c r="U27" s="44">
        <f ca="1"/>
        <v>298.137</v>
      </c>
      <c r="V27" s="44">
        <f ca="1"/>
        <v>279.125</v>
      </c>
      <c r="W27" s="44">
        <f ca="1"/>
        <v>246.351</v>
      </c>
      <c r="X27" s="44">
        <f ca="1"/>
        <v>213.041</v>
      </c>
      <c r="Y27" s="44">
        <f ca="1"/>
        <v>179.65199999999999</v>
      </c>
      <c r="Z27" s="44">
        <f ca="1"/>
        <v>198.64400000000001</v>
      </c>
      <c r="AA27" s="44">
        <f ca="1"/>
        <v>281.75599999999997</v>
      </c>
      <c r="AB27" s="44">
        <f ca="1"/>
        <v>325.47500000000002</v>
      </c>
      <c r="AC27" s="44">
        <f ca="1"/>
        <v>374.28899999999999</v>
      </c>
      <c r="AD27" s="44">
        <f ca="1"/>
        <v>379.10399999999998</v>
      </c>
      <c r="AE27" s="44">
        <f ca="1"/>
        <v>379.36099999999999</v>
      </c>
      <c r="AF27" s="44">
        <f ca="1"/>
        <v>369.12700000000001</v>
      </c>
      <c r="AG27" s="44">
        <f ca="1"/>
        <v>364.75900000000001</v>
      </c>
      <c r="AH27" s="44">
        <f ca="1"/>
        <v>382.45499999999998</v>
      </c>
      <c r="AI27" s="44">
        <f ca="1"/>
        <v>453.512</v>
      </c>
      <c r="AJ27" s="44">
        <f ca="1"/>
        <v>401.68799999999999</v>
      </c>
      <c r="AK27" s="44">
        <f ca="1"/>
        <v>393.66500000000002</v>
      </c>
      <c r="AL27" s="44">
        <f ca="1"/>
        <v>402.59899999999999</v>
      </c>
      <c r="AM27" s="44">
        <f ca="1"/>
        <v>419.072</v>
      </c>
      <c r="AN27" s="44">
        <f ca="1"/>
        <v>429.01600000000002</v>
      </c>
      <c r="AO27" s="44">
        <f ca="1"/>
        <v>428.48899999999998</v>
      </c>
      <c r="AP27" s="44">
        <f ca="1"/>
        <v>424.67500000000001</v>
      </c>
      <c r="AQ27" s="44">
        <f ca="1"/>
        <v>390.09800000000001</v>
      </c>
      <c r="AR27" s="44">
        <f ca="1"/>
        <v>387.95400000000001</v>
      </c>
      <c r="AS27" s="44">
        <f ca="1"/>
        <v>383.54899999999998</v>
      </c>
      <c r="AT27" s="44">
        <f ca="1"/>
        <v>402.435</v>
      </c>
      <c r="AU27" s="44">
        <f ca="1"/>
        <v>376.92099999999999</v>
      </c>
      <c r="AV27" s="44">
        <f ca="1"/>
        <v>376.60199999999998</v>
      </c>
      <c r="AW27" s="44">
        <f ca="1"/>
        <v>369.53</v>
      </c>
      <c r="AX27" s="44">
        <f ca="1"/>
        <v>361.27</v>
      </c>
      <c r="AY27" s="44">
        <f ca="1"/>
        <v>318.40199999999999</v>
      </c>
      <c r="AZ27" s="44">
        <f ca="1"/>
        <v>306.529</v>
      </c>
      <c r="BA27" s="44">
        <f ca="1"/>
        <v>298.17</v>
      </c>
      <c r="BB27" s="44">
        <f ca="1"/>
        <v>298.60899999999998</v>
      </c>
      <c r="BC27" s="44">
        <f ca="1"/>
        <v>313.36099999999999</v>
      </c>
      <c r="BD27" s="44">
        <f ca="1"/>
        <v>325.26900000000001</v>
      </c>
      <c r="BE27" s="44">
        <f ca="1"/>
        <v>336.27199999999999</v>
      </c>
      <c r="BF27" s="44">
        <f ca="1"/>
        <v>331.642</v>
      </c>
      <c r="BG27" s="44">
        <f ca="1"/>
        <v>318.49400000000003</v>
      </c>
      <c r="BH27" s="44">
        <f ca="1"/>
        <v>319.03699999999998</v>
      </c>
      <c r="BI27" s="44">
        <f ca="1"/>
        <v>314.904</v>
      </c>
      <c r="BJ27" s="44">
        <f ca="1"/>
        <v>297.30799999999999</v>
      </c>
      <c r="BK27" s="44">
        <f ca="1"/>
        <v>324.173</v>
      </c>
      <c r="BL27" s="44">
        <f ca="1"/>
        <v>389.22399999999999</v>
      </c>
      <c r="BM27" s="44">
        <f ca="1"/>
        <v>474.38400000000001</v>
      </c>
      <c r="BN27" s="44">
        <f ca="1"/>
        <v>483.94099999999997</v>
      </c>
      <c r="BO27" s="44">
        <f ca="1"/>
        <v>493.29899999999998</v>
      </c>
      <c r="BP27" s="44">
        <f ca="1"/>
        <v>495.05700000000002</v>
      </c>
      <c r="BQ27" s="44">
        <f ca="1"/>
        <v>494.31099999999998</v>
      </c>
      <c r="BR27" s="44">
        <f ca="1"/>
        <v>489.44400000000002</v>
      </c>
      <c r="BS27" s="44">
        <f ca="1"/>
        <v>488.553</v>
      </c>
      <c r="BT27" s="44">
        <f ca="1"/>
        <v>484.09100000000001</v>
      </c>
      <c r="BU27" s="44">
        <f ca="1"/>
        <v>484.779</v>
      </c>
      <c r="BV27" s="44">
        <f ca="1"/>
        <v>483.95499999999998</v>
      </c>
      <c r="BW27" s="44">
        <f ca="1"/>
        <v>485.916</v>
      </c>
      <c r="BX27" s="44">
        <f ca="1"/>
        <v>520.53200000000004</v>
      </c>
      <c r="BY27" s="44">
        <f ca="1"/>
        <v>524.84199999999998</v>
      </c>
      <c r="BZ27" s="44">
        <f ca="1"/>
        <v>512.93200000000002</v>
      </c>
      <c r="CA27" s="44">
        <f ca="1"/>
        <v>495.23</v>
      </c>
      <c r="CB27" s="44">
        <f ca="1"/>
        <v>488.08499999999998</v>
      </c>
      <c r="CC27" s="44">
        <f ca="1"/>
        <v>391.46600000000001</v>
      </c>
      <c r="CD27" s="44">
        <f ca="1"/>
        <v>342.01499999999999</v>
      </c>
      <c r="CE27" s="44">
        <f ca="1"/>
        <v>274.44499999999999</v>
      </c>
      <c r="CF27" s="44">
        <f ca="1"/>
        <v>240.98400000000001</v>
      </c>
      <c r="CG27" s="44">
        <f ca="1"/>
        <v>182.596</v>
      </c>
      <c r="CH27" s="44">
        <f ca="1"/>
        <v>173.25700000000001</v>
      </c>
      <c r="CI27" s="44">
        <f ca="1"/>
        <v>190.84200000000001</v>
      </c>
      <c r="CJ27" s="44">
        <f ca="1"/>
        <v>139.57499999999999</v>
      </c>
      <c r="CK27" s="44">
        <f ca="1"/>
        <v>124.914</v>
      </c>
      <c r="CL27" s="44">
        <f ca="1"/>
        <v>122.246</v>
      </c>
      <c r="CM27" s="44">
        <f ca="1"/>
        <v>122.93600000000001</v>
      </c>
      <c r="CN27" s="44">
        <f ca="1"/>
        <v>128.63399999999999</v>
      </c>
      <c r="CO27" s="44">
        <f ca="1"/>
        <v>127.18899999999999</v>
      </c>
      <c r="CP27" s="44">
        <f ca="1"/>
        <v>101.914</v>
      </c>
      <c r="CQ27" s="44">
        <f ca="1"/>
        <v>97.343999999999994</v>
      </c>
      <c r="CR27" s="44">
        <f ca="1"/>
        <v>86.114000000000004</v>
      </c>
      <c r="CS27" s="44">
        <f ca="1"/>
        <v>70.396000000000001</v>
      </c>
      <c r="CT27" s="44">
        <f ca="1"/>
        <v>63.316000000000003</v>
      </c>
      <c r="CU27" s="44">
        <f ca="1"/>
        <v>63.618000000000002</v>
      </c>
      <c r="CV27" s="44">
        <f ca="1"/>
        <v>65.167000000000002</v>
      </c>
      <c r="CW27" s="44">
        <f ca="1"/>
        <v>65.995999999999995</v>
      </c>
      <c r="CX27" s="44">
        <f ca="1"/>
        <v>66.248000000000005</v>
      </c>
      <c r="CY27" s="44">
        <f ca="1"/>
        <v>67.608999999999995</v>
      </c>
      <c r="CZ27" s="44">
        <f ca="1"/>
        <v>68.216999999999999</v>
      </c>
      <c r="DA27" s="44">
        <f ca="1"/>
        <v>70.558000000000007</v>
      </c>
      <c r="DB27" s="44">
        <f ca="1"/>
        <v>70.703000000000003</v>
      </c>
      <c r="DC27" s="44">
        <f ca="1"/>
        <v>68.941000000000003</v>
      </c>
      <c r="DD27" s="44">
        <f ca="1"/>
        <v>65.837999999999994</v>
      </c>
      <c r="DE27" s="44">
        <f ca="1"/>
        <v>65.474000000000004</v>
      </c>
      <c r="DF27" s="44">
        <f ca="1"/>
        <v>69.495999999999995</v>
      </c>
      <c r="DG27" s="44">
        <f ca="1"/>
        <v>71.769000000000005</v>
      </c>
      <c r="DH27" s="44">
        <f ca="1"/>
        <v>74.244</v>
      </c>
      <c r="DI27" s="44">
        <f ca="1"/>
        <v>73.418000000000006</v>
      </c>
      <c r="DJ27" s="44">
        <f ca="1"/>
        <v>73.97</v>
      </c>
      <c r="DK27" s="44">
        <f ca="1"/>
        <v>74.391000000000005</v>
      </c>
      <c r="DL27" s="44">
        <f ca="1"/>
        <v>72.930000000000007</v>
      </c>
      <c r="DM27" s="44">
        <f ca="1"/>
        <v>71.488</v>
      </c>
      <c r="DN27" s="44">
        <f ca="1"/>
        <v>70.355999999999995</v>
      </c>
      <c r="DO27" s="44">
        <f ca="1"/>
        <v>67.040999999999997</v>
      </c>
      <c r="DP27" s="44">
        <f ca="1"/>
        <v>61.914999999999999</v>
      </c>
      <c r="DQ27" s="44">
        <f ca="1"/>
        <v>62.784999999999997</v>
      </c>
      <c r="DR27" s="44">
        <f ca="1"/>
        <v>62.161000000000001</v>
      </c>
      <c r="DS27" s="44">
        <f ca="1"/>
        <v>62.73</v>
      </c>
      <c r="DT27" s="44">
        <f ca="1"/>
        <v>64.364000000000004</v>
      </c>
      <c r="DU27" s="44">
        <f ca="1"/>
        <v>67.209999999999994</v>
      </c>
      <c r="DV27" s="44">
        <f ca="1"/>
        <v>66.284999999999997</v>
      </c>
      <c r="DW27" s="44">
        <f ca="1"/>
        <v>66.328999999999994</v>
      </c>
      <c r="DX27" s="44">
        <f ca="1"/>
        <v>66.725999999999999</v>
      </c>
      <c r="DY27" s="44">
        <f ca="1"/>
        <v>66.691999999999993</v>
      </c>
      <c r="DZ27" s="44">
        <f ca="1"/>
        <v>69.784999999999997</v>
      </c>
      <c r="EA27" s="44">
        <f ca="1"/>
        <v>68.635000000000005</v>
      </c>
      <c r="EB27" s="44">
        <f ca="1"/>
        <v>68.570999999999998</v>
      </c>
      <c r="EC27" s="44">
        <f ca="1"/>
        <v>67.228999999999999</v>
      </c>
      <c r="ED27" s="44">
        <f ca="1"/>
        <v>66.606999999999999</v>
      </c>
      <c r="EE27" s="44">
        <f ca="1"/>
        <v>66.183999999999997</v>
      </c>
      <c r="EF27" s="44">
        <f ca="1"/>
        <v>67.064999999999998</v>
      </c>
      <c r="EG27" s="44">
        <f ca="1"/>
        <v>66.084999999999994</v>
      </c>
      <c r="EH27" s="44">
        <f ca="1"/>
        <v>75.001000000000005</v>
      </c>
      <c r="EI27" s="44">
        <f ca="1"/>
        <v>71.813999999999993</v>
      </c>
      <c r="EJ27" s="44">
        <f ca="1"/>
        <v>76.757999999999996</v>
      </c>
      <c r="EK27" s="44">
        <f ca="1"/>
        <v>77.980999999999995</v>
      </c>
      <c r="EL27" s="44">
        <f ca="1"/>
        <v>78.436999999999998</v>
      </c>
      <c r="EM27" s="44">
        <f ca="1"/>
        <v>79.028999999999996</v>
      </c>
      <c r="EN27" s="44">
        <f ca="1"/>
        <v>79.323999999999998</v>
      </c>
      <c r="EO27" s="44">
        <f ca="1"/>
        <v>80.897000000000006</v>
      </c>
      <c r="EP27" s="44">
        <f ca="1"/>
        <v>80.936999999999998</v>
      </c>
      <c r="EQ27" s="44">
        <f ca="1"/>
        <v>83.338999999999999</v>
      </c>
      <c r="ER27" s="44">
        <f ca="1"/>
        <v>84.552999999999997</v>
      </c>
      <c r="ES27" s="44">
        <f ca="1"/>
        <v>84.141000000000005</v>
      </c>
      <c r="ET27" s="44">
        <f ca="1"/>
        <v>83.441999999999993</v>
      </c>
      <c r="EU27" s="44">
        <f ca="1"/>
        <v>85.9</v>
      </c>
      <c r="EV27" s="44">
        <f ca="1"/>
        <v>87.04</v>
      </c>
      <c r="EW27" s="44">
        <f ca="1"/>
        <v>85.674000000000007</v>
      </c>
      <c r="EX27" s="44">
        <f ca="1"/>
        <v>83.897999999999996</v>
      </c>
      <c r="EY27" s="44">
        <f ca="1"/>
        <v>85.239000000000004</v>
      </c>
      <c r="EZ27" s="44">
        <f ca="1"/>
        <v>86.94</v>
      </c>
      <c r="FA27" s="44">
        <f ca="1"/>
        <v>86.826999999999998</v>
      </c>
      <c r="FB27" s="44">
        <f ca="1"/>
        <v>87.152000000000001</v>
      </c>
      <c r="FC27" s="44">
        <f ca="1"/>
        <v>87.378</v>
      </c>
      <c r="FD27" s="44">
        <f ca="1"/>
        <v>88.938999999999993</v>
      </c>
      <c r="FE27" s="44">
        <f ca="1"/>
        <v>89.463999999999999</v>
      </c>
      <c r="FF27" s="44">
        <f ca="1"/>
        <v>90.322000000000003</v>
      </c>
      <c r="FG27" s="44">
        <f ca="1"/>
        <v>84.759</v>
      </c>
      <c r="FH27" s="44">
        <f ca="1"/>
        <v>84.426000000000002</v>
      </c>
      <c r="FI27" s="44">
        <f ca="1"/>
        <v>81.673000000000002</v>
      </c>
      <c r="FJ27" s="44">
        <f ca="1"/>
        <v>82.748000000000005</v>
      </c>
      <c r="FK27" s="44">
        <f ca="1"/>
        <v>83.555000000000007</v>
      </c>
      <c r="FL27" s="44">
        <f ca="1"/>
        <v>83.335999999999999</v>
      </c>
      <c r="FM27" s="44">
        <f ca="1"/>
        <v>82.986000000000004</v>
      </c>
      <c r="FN27" s="44">
        <f ca="1"/>
        <v>82.891999999999996</v>
      </c>
      <c r="FO27" s="44">
        <f ca="1"/>
        <v>80.393000000000001</v>
      </c>
      <c r="FP27" s="44">
        <f ca="1"/>
        <v>82.573999999999998</v>
      </c>
      <c r="FQ27" s="44">
        <f ca="1"/>
        <v>82.938000000000002</v>
      </c>
      <c r="FR27" s="44">
        <f ca="1"/>
        <v>85.043000000000006</v>
      </c>
      <c r="FS27" s="44">
        <f ca="1"/>
        <v>86.016000000000005</v>
      </c>
      <c r="FT27" s="44">
        <f ca="1"/>
        <v>85.844999999999999</v>
      </c>
      <c r="FU27" s="44">
        <f ca="1"/>
        <v>83.924999999999997</v>
      </c>
      <c r="FV27" s="44">
        <f ca="1"/>
        <v>82.471999999999994</v>
      </c>
      <c r="FW27" s="44">
        <f ca="1"/>
        <v>79.358000000000004</v>
      </c>
      <c r="FX27" s="44">
        <f ca="1"/>
        <v>78.203000000000003</v>
      </c>
      <c r="FY27" s="44">
        <f ca="1"/>
        <v>79.591999999999999</v>
      </c>
      <c r="FZ27" s="44">
        <f ca="1"/>
        <v>81.162000000000006</v>
      </c>
      <c r="GA27" s="44">
        <f ca="1"/>
        <v>80.096999999999994</v>
      </c>
      <c r="GB27" s="44">
        <f ca="1"/>
        <v>80.304000000000002</v>
      </c>
      <c r="GC27" s="44">
        <f ca="1"/>
        <v>81.698999999999998</v>
      </c>
      <c r="GD27" s="44">
        <f ca="1"/>
        <v>82.67</v>
      </c>
      <c r="GE27" s="44">
        <f ca="1"/>
        <v>83.695999999999998</v>
      </c>
      <c r="GF27" s="44">
        <f ca="1"/>
        <v>86.334000000000003</v>
      </c>
      <c r="GG27" s="44">
        <f ca="1"/>
        <v>87.828999999999994</v>
      </c>
      <c r="GH27" s="44">
        <f ca="1"/>
        <v>88.46</v>
      </c>
      <c r="GI27" s="44">
        <f ca="1"/>
        <v>91.481999999999999</v>
      </c>
      <c r="GJ27" s="44">
        <f ca="1"/>
        <v>95.084000000000003</v>
      </c>
      <c r="GK27" s="44">
        <f ca="1"/>
        <v>94.534000000000006</v>
      </c>
      <c r="GL27" s="44">
        <f ca="1"/>
        <v>93.012</v>
      </c>
      <c r="GM27" s="44">
        <f ca="1"/>
        <v>91.647000000000006</v>
      </c>
      <c r="GN27" s="44">
        <f ca="1"/>
        <v>91.299000000000007</v>
      </c>
      <c r="GO27" s="44">
        <f ca="1"/>
        <v>89.869</v>
      </c>
      <c r="GP27" s="44">
        <f ca="1"/>
        <v>86.688000000000002</v>
      </c>
      <c r="GQ27" s="44">
        <f ca="1"/>
        <v>86.632999999999996</v>
      </c>
      <c r="GR27" s="44">
        <f ca="1"/>
        <v>85.161000000000001</v>
      </c>
      <c r="GS27" s="44">
        <f ca="1"/>
        <v>83.716999999999999</v>
      </c>
      <c r="GT27" s="44">
        <f ca="1"/>
        <v>85.587999999999994</v>
      </c>
      <c r="GU27" s="44">
        <f ca="1"/>
        <v>83.41</v>
      </c>
      <c r="GV27" s="44">
        <f ca="1"/>
        <v>83.155000000000001</v>
      </c>
      <c r="GW27" s="44">
        <f ca="1"/>
        <v>81.299000000000007</v>
      </c>
      <c r="GX27" s="44">
        <f ca="1"/>
        <v>82.073999999999998</v>
      </c>
      <c r="GY27" s="44">
        <f ca="1"/>
        <v>81.313999999999993</v>
      </c>
      <c r="GZ27" s="44">
        <f ca="1"/>
        <v>71.185000000000002</v>
      </c>
      <c r="HA27" s="44">
        <f ca="1"/>
        <v>70.891000000000005</v>
      </c>
      <c r="HB27" s="44">
        <f ca="1"/>
        <v>72.268000000000001</v>
      </c>
      <c r="HC27" s="44">
        <f ca="1"/>
        <v>72.942999999999998</v>
      </c>
      <c r="HD27" s="44">
        <f ca="1"/>
        <v>90.122</v>
      </c>
      <c r="HE27" s="44">
        <f ca="1"/>
        <v>84.623999999999995</v>
      </c>
      <c r="HF27" s="44">
        <f ca="1"/>
        <v>84.069000000000003</v>
      </c>
      <c r="HG27" s="44">
        <f ca="1"/>
        <v>90.403999999999996</v>
      </c>
      <c r="HH27" s="44">
        <f ca="1"/>
        <v>89.515000000000001</v>
      </c>
      <c r="HI27" s="44">
        <f ca="1"/>
        <v>93.453999999999994</v>
      </c>
      <c r="HJ27" s="44">
        <f ca="1"/>
        <v>94.167000000000002</v>
      </c>
      <c r="HK27" s="44">
        <f ca="1"/>
        <v>88.638000000000005</v>
      </c>
      <c r="HL27" s="44">
        <f ca="1"/>
        <v>86.144999999999996</v>
      </c>
      <c r="HM27" s="44">
        <f ca="1"/>
        <v>90.522999999999996</v>
      </c>
      <c r="HN27" s="44">
        <f ca="1"/>
        <v>89.245000000000005</v>
      </c>
      <c r="HO27" s="44">
        <f ca="1"/>
        <v>85.084000000000003</v>
      </c>
      <c r="HP27" s="44">
        <f ca="1"/>
        <v>79.718999999999994</v>
      </c>
      <c r="HQ27" s="44">
        <f ca="1"/>
        <v>82.923000000000002</v>
      </c>
      <c r="HR27" s="44">
        <f ca="1"/>
        <v>85.951999999999998</v>
      </c>
      <c r="HS27" s="44">
        <f ca="1"/>
        <v>91.741</v>
      </c>
      <c r="HT27" s="44">
        <f ca="1"/>
        <v>99.138000000000005</v>
      </c>
      <c r="HU27" s="44">
        <f ca="1"/>
        <v>100.639</v>
      </c>
      <c r="HV27" s="44">
        <f ca="1"/>
        <v>107.18899999999999</v>
      </c>
      <c r="HW27" s="44">
        <f ca="1"/>
        <v>108.48</v>
      </c>
      <c r="HX27" s="44">
        <f ca="1"/>
        <v>103.72199999999999</v>
      </c>
      <c r="HY27" s="44">
        <f ca="1"/>
        <v>99.534999999999997</v>
      </c>
      <c r="HZ27" s="44">
        <f ca="1"/>
        <v>98.198999999999998</v>
      </c>
      <c r="IA27" s="44">
        <f ca="1"/>
        <v>98.316999999999993</v>
      </c>
      <c r="IB27" s="44">
        <f ca="1"/>
        <v>98.489000000000004</v>
      </c>
      <c r="IC27" s="44">
        <f ca="1"/>
        <v>101.015</v>
      </c>
      <c r="ID27" s="44">
        <f ca="1"/>
        <v>101.053</v>
      </c>
      <c r="IE27" s="44">
        <f ca="1"/>
        <v>102.432</v>
      </c>
      <c r="IF27" s="44">
        <f ca="1"/>
        <v>98.49</v>
      </c>
      <c r="IG27" s="44">
        <f ca="1"/>
        <v>89.206999999999994</v>
      </c>
      <c r="IH27" s="44">
        <f ca="1"/>
        <v>89.372</v>
      </c>
      <c r="II27" s="44">
        <f ca="1"/>
        <v>87.216999999999999</v>
      </c>
      <c r="IJ27" s="44">
        <f ca="1"/>
        <v>85.114999999999995</v>
      </c>
      <c r="IK27" s="44">
        <f ca="1"/>
        <v>86.227999999999994</v>
      </c>
      <c r="IL27" s="44">
        <f ca="1"/>
        <v>86.192999999999998</v>
      </c>
      <c r="IM27" s="44">
        <f ca="1"/>
        <v>92.12</v>
      </c>
      <c r="IN27" s="44">
        <f ca="1"/>
        <v>93.638999999999996</v>
      </c>
      <c r="IO27" s="44">
        <f ca="1"/>
        <v>94.025999999999996</v>
      </c>
      <c r="IP27" s="44">
        <f ca="1"/>
        <v>93.116</v>
      </c>
      <c r="IQ27" s="44">
        <f ca="1"/>
        <v>93.733000000000004</v>
      </c>
      <c r="IR27" s="44">
        <f ca="1"/>
        <v>91.025999999999996</v>
      </c>
      <c r="IS27" s="44">
        <f ca="1"/>
        <v>89.293999999999997</v>
      </c>
      <c r="IT27" s="44">
        <f ca="1"/>
        <v>90.730999999999995</v>
      </c>
      <c r="IU27" s="44">
        <f ca="1"/>
        <v>90.72</v>
      </c>
      <c r="IV27" s="44">
        <f ca="1"/>
        <v>93.649000000000001</v>
      </c>
      <c r="IW27" s="44">
        <f ca="1"/>
        <v>97.725999999999999</v>
      </c>
      <c r="IX27" s="44">
        <f ca="1"/>
        <v>97.054000000000002</v>
      </c>
      <c r="IY27" s="44">
        <f ca="1"/>
        <v>91.05</v>
      </c>
      <c r="IZ27" s="44">
        <f ca="1"/>
        <v>83.855000000000004</v>
      </c>
      <c r="JA27" s="44">
        <f ca="1"/>
        <v>83.343999999999994</v>
      </c>
      <c r="JB27" s="44">
        <f ca="1"/>
        <v>84.988</v>
      </c>
      <c r="JC27" s="44">
        <f ca="1"/>
        <v>86.067999999999998</v>
      </c>
      <c r="JD27" s="44">
        <f ca="1"/>
        <v>84.167000000000002</v>
      </c>
      <c r="JE27" s="44">
        <f ca="1"/>
        <v>91.52</v>
      </c>
      <c r="JF27" s="44">
        <f ca="1"/>
        <v>94.697999999999993</v>
      </c>
      <c r="JG27" s="44">
        <f ca="1"/>
        <v>86.635999999999996</v>
      </c>
      <c r="JH27" s="44">
        <f ca="1"/>
        <v>88.021000000000001</v>
      </c>
      <c r="JI27" s="44">
        <f ca="1"/>
        <v>84.831000000000003</v>
      </c>
      <c r="JJ27" s="44">
        <f ca="1"/>
        <v>82.012</v>
      </c>
      <c r="JK27" s="44">
        <f ca="1"/>
        <v>78.858000000000004</v>
      </c>
      <c r="JL27" s="44">
        <f ca="1"/>
        <v>86.786000000000001</v>
      </c>
      <c r="JM27" s="44">
        <f ca="1"/>
        <v>94.563000000000002</v>
      </c>
      <c r="JN27" s="44">
        <f ca="1"/>
        <v>101.102</v>
      </c>
      <c r="JO27" s="44">
        <f ca="1"/>
        <v>102.80800000000001</v>
      </c>
      <c r="JP27" s="44">
        <f ca="1"/>
        <v>104.11799999999999</v>
      </c>
      <c r="JQ27" s="44">
        <f ca="1"/>
        <v>106.51600000000001</v>
      </c>
      <c r="JR27" s="44">
        <f ca="1"/>
        <v>103.63800000000001</v>
      </c>
      <c r="JS27" s="44">
        <f ca="1"/>
        <v>108.58199999999999</v>
      </c>
      <c r="JT27" s="44">
        <f ca="1"/>
        <v>112.53400000000001</v>
      </c>
      <c r="JU27" s="44">
        <f ca="1"/>
        <v>113.82599999999999</v>
      </c>
      <c r="JV27" s="44">
        <f ca="1"/>
        <v>120.208</v>
      </c>
      <c r="JW27" s="44">
        <f ca="1"/>
        <v>135.43899999999999</v>
      </c>
      <c r="JX27" s="44">
        <f ca="1"/>
        <v>142.43799999999999</v>
      </c>
      <c r="JY27" s="44">
        <f ca="1"/>
        <v>137.696</v>
      </c>
      <c r="JZ27" s="44">
        <f ca="1"/>
        <v>133.667</v>
      </c>
      <c r="KA27" s="44">
        <f ca="1"/>
        <v>136.11699999999999</v>
      </c>
      <c r="KB27" s="44">
        <f ca="1"/>
        <v>134.489</v>
      </c>
      <c r="KC27" s="44">
        <f ca="1"/>
        <v>138.738</v>
      </c>
      <c r="KD27" s="44">
        <f ca="1"/>
        <v>137.21799999999999</v>
      </c>
      <c r="KE27" s="44">
        <f ca="1"/>
        <v>137.989</v>
      </c>
      <c r="KF27" s="44">
        <f ca="1"/>
        <v>127.85</v>
      </c>
      <c r="KG27" s="44">
        <f ca="1"/>
        <v>124.389</v>
      </c>
      <c r="KH27" s="44">
        <f ca="1"/>
        <v>124.34099999999999</v>
      </c>
      <c r="KI27" s="44">
        <f ca="1"/>
        <v>126.47</v>
      </c>
      <c r="KJ27" s="44">
        <f ca="1"/>
        <v>124.68600000000001</v>
      </c>
      <c r="KK27" s="44">
        <f ca="1"/>
        <v>129.82599999999999</v>
      </c>
      <c r="KL27" s="44">
        <f ca="1"/>
        <v>129.767</v>
      </c>
      <c r="KM27" s="44">
        <f ca="1"/>
        <v>126.929</v>
      </c>
      <c r="KN27" s="44">
        <f ca="1"/>
        <v>120.634</v>
      </c>
      <c r="KO27" s="44">
        <f ca="1"/>
        <v>121.256</v>
      </c>
      <c r="KP27" s="44">
        <f ca="1"/>
        <v>111.223</v>
      </c>
      <c r="KQ27" s="44">
        <f ca="1"/>
        <v>94.519000000000005</v>
      </c>
      <c r="KR27" s="44">
        <f ca="1"/>
        <v>87.007000000000005</v>
      </c>
      <c r="KS27" s="44">
        <f ca="1"/>
        <v>88.093000000000004</v>
      </c>
      <c r="KT27" s="44">
        <f ca="1"/>
        <v>87.503</v>
      </c>
      <c r="KU27" s="44">
        <f ca="1"/>
        <v>89.472999999999999</v>
      </c>
      <c r="KV27" s="44">
        <f ca="1"/>
        <v>92.49</v>
      </c>
      <c r="KW27" s="44">
        <f ca="1"/>
        <v>94.653000000000006</v>
      </c>
      <c r="KX27" s="44">
        <f ca="1"/>
        <v>94.117999999999995</v>
      </c>
      <c r="KY27" s="44">
        <f ca="1"/>
        <v>93.915999999999997</v>
      </c>
      <c r="KZ27" s="44">
        <f ca="1"/>
        <v>95.215000000000003</v>
      </c>
      <c r="LA27" s="44">
        <f ca="1"/>
        <v>98.150999999999996</v>
      </c>
      <c r="LB27" s="44">
        <f ca="1"/>
        <v>95.899000000000001</v>
      </c>
      <c r="LC27" s="44">
        <f ca="1"/>
        <v>95.361000000000004</v>
      </c>
      <c r="LD27" s="44">
        <f ca="1"/>
        <v>94.724000000000004</v>
      </c>
      <c r="LE27" s="44">
        <f ca="1"/>
        <v>104.527</v>
      </c>
      <c r="LF27" s="44">
        <f ca="1"/>
        <v>109.069</v>
      </c>
      <c r="LG27" s="44">
        <f ca="1"/>
        <v>113.867</v>
      </c>
      <c r="LH27" s="44">
        <f ca="1"/>
        <v>112.70699999999999</v>
      </c>
      <c r="LI27" s="44">
        <f ca="1"/>
        <v>112.41200000000001</v>
      </c>
      <c r="LJ27" s="44">
        <f ca="1"/>
        <v>111.861</v>
      </c>
      <c r="LK27" s="44">
        <f ca="1"/>
        <v>111.429</v>
      </c>
      <c r="LL27" s="44">
        <f ca="1"/>
        <v>111.172</v>
      </c>
      <c r="LM27" s="44">
        <f ca="1"/>
        <v>114.64400000000001</v>
      </c>
      <c r="LN27" s="44">
        <f ca="1"/>
        <v>115.05500000000001</v>
      </c>
      <c r="LO27" s="44">
        <f ca="1"/>
        <v>125.97199999999999</v>
      </c>
      <c r="LP27" s="44">
        <f ca="1"/>
        <v>132.613</v>
      </c>
      <c r="LQ27" s="44">
        <f ca="1"/>
        <v>136.10400000000001</v>
      </c>
      <c r="LR27" s="44">
        <f ca="1"/>
        <v>137.274</v>
      </c>
      <c r="LS27" s="44">
        <f ca="1"/>
        <v>143.14699999999999</v>
      </c>
      <c r="LT27" s="44">
        <f ca="1"/>
        <v>142.88499999999999</v>
      </c>
      <c r="LU27" s="44">
        <f ca="1"/>
        <v>140.994</v>
      </c>
      <c r="LV27" s="44">
        <f ca="1"/>
        <v>136.827</v>
      </c>
      <c r="LW27" s="44">
        <f ca="1"/>
        <v>133.553</v>
      </c>
      <c r="LX27" s="44">
        <f ca="1"/>
        <v>138.791</v>
      </c>
      <c r="LY27" s="44">
        <f ca="1"/>
        <v>140.26499999999999</v>
      </c>
      <c r="LZ27" s="44">
        <f ca="1"/>
        <v>139.083</v>
      </c>
      <c r="MA27" s="44">
        <f ca="1"/>
        <v>145.6</v>
      </c>
      <c r="MB27" s="44">
        <f ca="1"/>
        <v>151.87200000000001</v>
      </c>
      <c r="MC27" s="44">
        <f ca="1"/>
        <v>158.37799999999999</v>
      </c>
      <c r="MD27" s="44">
        <f ca="1"/>
        <v>160.982</v>
      </c>
      <c r="ME27" s="44">
        <f ca="1"/>
        <v>158.47499999999999</v>
      </c>
      <c r="MF27" s="44">
        <f ca="1"/>
        <v>154.649</v>
      </c>
      <c r="MG27" s="44">
        <f ca="1"/>
        <v>152.89699999999999</v>
      </c>
      <c r="MH27" s="44">
        <f ca="1"/>
        <v>154.358</v>
      </c>
      <c r="MI27" s="44">
        <f ca="1"/>
        <v>155.947</v>
      </c>
      <c r="MJ27" s="44">
        <f ca="1"/>
        <v>153.38900000000001</v>
      </c>
      <c r="MK27" s="44">
        <f ca="1"/>
        <v>156.256</v>
      </c>
      <c r="ML27" s="44">
        <f ca="1"/>
        <v>162.21899999999999</v>
      </c>
      <c r="MM27" s="44">
        <f ca="1"/>
        <v>167.68899999999999</v>
      </c>
      <c r="MN27" s="44">
        <f ca="1"/>
        <v>171.601</v>
      </c>
      <c r="MO27" s="44">
        <f ca="1"/>
        <v>168.405</v>
      </c>
      <c r="MP27" s="44">
        <f ca="1"/>
        <v>169.64500000000001</v>
      </c>
      <c r="MQ27" s="44">
        <f ca="1"/>
        <v>167.566</v>
      </c>
      <c r="MR27" s="44">
        <f ca="1"/>
        <v>168.94499999999999</v>
      </c>
      <c r="MS27" s="44">
        <f ca="1"/>
        <v>171.33199999999999</v>
      </c>
      <c r="MT27" s="44">
        <f ca="1"/>
        <v>170.69800000000001</v>
      </c>
      <c r="MU27" s="44">
        <f ca="1"/>
        <v>172.61199999999999</v>
      </c>
      <c r="MV27" s="44">
        <f ca="1"/>
        <v>178.53299999999999</v>
      </c>
      <c r="MW27" s="44">
        <f ca="1"/>
        <v>185.80699999999999</v>
      </c>
      <c r="MX27" s="44">
        <f ca="1"/>
        <v>183.74700000000001</v>
      </c>
      <c r="MY27" s="44">
        <f ca="1"/>
        <v>179.05500000000001</v>
      </c>
      <c r="MZ27" s="44">
        <f ca="1"/>
        <v>174.608</v>
      </c>
      <c r="NA27" s="44">
        <f ca="1"/>
        <v>182.47200000000001</v>
      </c>
      <c r="NB27" s="44">
        <f ca="1"/>
        <v>191.24600000000001</v>
      </c>
      <c r="NC27" s="44">
        <f ca="1"/>
        <v>189.74600000000001</v>
      </c>
      <c r="ND27" s="44">
        <f ca="1"/>
        <v>191.029</v>
      </c>
      <c r="NE27" s="44">
        <f ca="1"/>
        <v>213.33500000000001</v>
      </c>
      <c r="NF27" s="44">
        <f ca="1"/>
        <v>221.23400000000001</v>
      </c>
      <c r="NG27" s="44">
        <f ca="1"/>
        <v>221.17</v>
      </c>
      <c r="NH27" s="44">
        <f ca="1"/>
        <v>221.81700000000001</v>
      </c>
      <c r="NI27" s="44">
        <f ca="1"/>
        <v>222.697</v>
      </c>
      <c r="NJ27" s="44">
        <f ca="1"/>
        <v>224.304</v>
      </c>
      <c r="NK27" s="44">
        <f ca="1"/>
        <v>220.751</v>
      </c>
      <c r="NL27" s="44">
        <f ca="1"/>
        <v>211.26499999999999</v>
      </c>
      <c r="NM27" s="44">
        <f ca="1"/>
        <v>213.94</v>
      </c>
      <c r="NN27" s="44">
        <f ca="1"/>
        <v>225.785</v>
      </c>
      <c r="NO27" s="44">
        <f ca="1"/>
        <v>228.40100000000001</v>
      </c>
      <c r="NP27" s="44">
        <f ca="1"/>
        <v>243.11199999999999</v>
      </c>
      <c r="NQ27" s="44">
        <f ca="1"/>
        <v>241.55500000000001</v>
      </c>
      <c r="NR27" s="44">
        <f ca="1"/>
        <v>236.95099999999999</v>
      </c>
      <c r="NS27" s="44">
        <f ca="1"/>
        <v>249.11799999999999</v>
      </c>
      <c r="NT27" s="44">
        <f ca="1"/>
        <v>246.739</v>
      </c>
      <c r="NU27" s="44">
        <f ca="1"/>
        <v>271.53199999999998</v>
      </c>
      <c r="NV27" s="44">
        <f ca="1"/>
        <v>286.73500000000001</v>
      </c>
      <c r="NW27" s="44">
        <f ca="1"/>
        <v>294.35700000000003</v>
      </c>
      <c r="NX27" s="44">
        <f ca="1"/>
        <v>296.221</v>
      </c>
      <c r="NY27" s="44">
        <f ca="1"/>
        <v>284.35899999999998</v>
      </c>
      <c r="NZ27" s="44">
        <f ca="1"/>
        <v>278.471</v>
      </c>
      <c r="OA27" s="44">
        <f ca="1"/>
        <v>280.13299999999998</v>
      </c>
      <c r="OB27" s="44">
        <f ca="1"/>
        <v>280.59100000000001</v>
      </c>
      <c r="OC27" s="44">
        <f ca="1"/>
        <v>276.33699999999999</v>
      </c>
      <c r="OD27" s="44">
        <f ca="1"/>
        <v>277.28699999999998</v>
      </c>
      <c r="OE27" s="44">
        <f ca="1"/>
        <v>275.69200000000001</v>
      </c>
      <c r="OF27" s="44">
        <f ca="1"/>
        <v>273.20299999999997</v>
      </c>
      <c r="OG27" s="44">
        <f ca="1"/>
        <v>271.21100000000001</v>
      </c>
      <c r="OH27" s="44">
        <f ca="1"/>
        <v>266.74400000000003</v>
      </c>
      <c r="OI27" s="44">
        <f ca="1"/>
        <v>265.65800000000002</v>
      </c>
      <c r="OJ27" s="44">
        <f ca="1"/>
        <v>265.16399999999999</v>
      </c>
      <c r="OK27" s="44">
        <f ca="1"/>
        <v>273.17899999999997</v>
      </c>
      <c r="OL27" s="44">
        <f ca="1"/>
        <v>281.38</v>
      </c>
      <c r="OM27" s="44">
        <f ca="1"/>
        <v>286.14800000000002</v>
      </c>
      <c r="ON27" s="44">
        <f ca="1"/>
        <v>282.46800000000002</v>
      </c>
      <c r="OO27" s="44">
        <f ca="1"/>
        <v>278.30200000000002</v>
      </c>
      <c r="OP27" s="44">
        <f ca="1"/>
        <v>271.988</v>
      </c>
      <c r="OQ27" s="44">
        <f ca="1"/>
        <v>265.23500000000001</v>
      </c>
      <c r="OR27" s="44">
        <f ca="1"/>
        <v>261.517</v>
      </c>
      <c r="OS27" s="44">
        <f ca="1"/>
        <v>263.18</v>
      </c>
      <c r="OT27" s="44">
        <f ca="1"/>
        <v>255.548</v>
      </c>
      <c r="OU27" s="44">
        <f ca="1"/>
        <v>245.959</v>
      </c>
      <c r="OV27" s="44">
        <f ca="1"/>
        <v>238.64699999999999</v>
      </c>
      <c r="OW27" s="44">
        <f ca="1"/>
        <v>190.58099999999999</v>
      </c>
      <c r="OX27" s="44">
        <f ca="1"/>
        <v>193.07300000000001</v>
      </c>
      <c r="OY27" s="44">
        <f ca="1"/>
        <v>193.535</v>
      </c>
      <c r="OZ27" s="44">
        <f ca="1"/>
        <v>196.23500000000001</v>
      </c>
      <c r="PA27" s="44">
        <f ca="1"/>
        <v>199.684</v>
      </c>
      <c r="PB27" s="44">
        <f ca="1"/>
        <v>175.95099999999999</v>
      </c>
      <c r="PC27" s="44">
        <f ca="1"/>
        <v>169.745</v>
      </c>
      <c r="PD27" s="44">
        <f ca="1"/>
        <v>164.464</v>
      </c>
      <c r="PE27" s="44">
        <f ca="1"/>
        <v>159.839</v>
      </c>
      <c r="PF27" s="44">
        <f ca="1"/>
        <v>157.72200000000001</v>
      </c>
      <c r="PG27" s="44">
        <f ca="1"/>
        <v>157.72800000000001</v>
      </c>
      <c r="PH27" s="44">
        <f ca="1"/>
        <v>154.87</v>
      </c>
      <c r="PI27" s="44">
        <f ca="1"/>
        <v>151.16</v>
      </c>
      <c r="PJ27" s="44">
        <f ca="1"/>
        <v>155.19</v>
      </c>
      <c r="PK27" s="44">
        <f ca="1"/>
        <v>159.02000000000001</v>
      </c>
      <c r="PL27" s="44">
        <f ca="1"/>
        <v>160.434</v>
      </c>
      <c r="PM27" s="44">
        <f ca="1"/>
        <v>161.74</v>
      </c>
      <c r="PN27" s="44">
        <f ca="1"/>
        <v>162.86000000000001</v>
      </c>
      <c r="PO27" s="44">
        <f ca="1"/>
        <v>166.52799999999999</v>
      </c>
      <c r="PP27" s="44">
        <f ca="1"/>
        <v>170.46799999999999</v>
      </c>
      <c r="PQ27" s="44">
        <f ca="1"/>
        <v>170.238</v>
      </c>
      <c r="PR27" s="44">
        <f ca="1"/>
        <v>169.15899999999999</v>
      </c>
      <c r="PS27" s="44">
        <f ca="1"/>
        <v>152.29</v>
      </c>
      <c r="PT27" s="44">
        <f ca="1"/>
        <v>146.61500000000001</v>
      </c>
      <c r="PU27" s="44">
        <f ca="1"/>
        <v>142.29499999999999</v>
      </c>
      <c r="PV27" s="44">
        <f ca="1"/>
        <v>136.68799999999999</v>
      </c>
      <c r="PW27" s="44">
        <f ca="1"/>
        <v>137.488</v>
      </c>
      <c r="PX27" s="44">
        <f ca="1"/>
        <v>134.83799999999999</v>
      </c>
      <c r="PY27" s="44">
        <f ca="1"/>
        <v>132.46799999999999</v>
      </c>
      <c r="PZ27" s="44">
        <f ca="1"/>
        <v>131.06899999999999</v>
      </c>
      <c r="QA27" s="44">
        <f ca="1"/>
        <v>130.929</v>
      </c>
      <c r="QB27" s="44">
        <f ca="1"/>
        <v>129.27199999999999</v>
      </c>
      <c r="QC27" s="44">
        <f ca="1"/>
        <v>128.44</v>
      </c>
      <c r="QD27" s="44">
        <f ca="1"/>
        <v>120.968</v>
      </c>
      <c r="QE27" s="44">
        <f ca="1"/>
        <v>120.51</v>
      </c>
      <c r="QF27" s="44">
        <f ca="1"/>
        <v>118.09399999999999</v>
      </c>
      <c r="QG27" s="44">
        <f ca="1"/>
        <v>113.011</v>
      </c>
      <c r="QH27" s="44">
        <f ca="1"/>
        <v>111.952</v>
      </c>
      <c r="QI27" s="44">
        <f ca="1"/>
        <v>115.089</v>
      </c>
      <c r="QJ27" s="44">
        <f ca="1"/>
        <v>117.983</v>
      </c>
      <c r="QK27" s="44">
        <f ca="1"/>
        <v>117.742</v>
      </c>
      <c r="QL27" s="44">
        <f ca="1"/>
        <v>119.648</v>
      </c>
      <c r="QM27" s="44">
        <f ca="1"/>
        <v>117.206</v>
      </c>
      <c r="QN27" s="44">
        <f ca="1"/>
        <v>118.896</v>
      </c>
      <c r="QO27" s="44">
        <f ca="1"/>
        <v>119.378</v>
      </c>
      <c r="QP27" s="44">
        <f ca="1"/>
        <v>122.473</v>
      </c>
      <c r="QQ27" s="44">
        <f ca="1"/>
        <v>132.916</v>
      </c>
      <c r="QR27" s="44">
        <f ca="1"/>
        <v>135.36699999999999</v>
      </c>
      <c r="QS27" s="44">
        <f ca="1"/>
        <v>143.33799999999999</v>
      </c>
      <c r="QT27" s="44">
        <f ca="1"/>
        <v>151.84700000000001</v>
      </c>
      <c r="QU27" s="44">
        <f ca="1"/>
        <v>157.352</v>
      </c>
      <c r="QV27" s="44">
        <f ca="1"/>
        <v>158.785</v>
      </c>
      <c r="QW27" s="44">
        <f ca="1"/>
        <v>166.36699999999999</v>
      </c>
      <c r="QX27" s="44">
        <f ca="1"/>
        <v>167.32900000000001</v>
      </c>
      <c r="QY27" s="44">
        <f ca="1"/>
        <v>169.69200000000001</v>
      </c>
      <c r="QZ27" s="44">
        <f ca="1"/>
        <v>175.267</v>
      </c>
      <c r="RA27" s="44">
        <f ca="1"/>
        <v>177.05</v>
      </c>
      <c r="RB27" s="44">
        <f ca="1"/>
        <v>181.256</v>
      </c>
      <c r="RC27" s="44">
        <f ca="1"/>
        <v>182.095</v>
      </c>
      <c r="RD27" s="44">
        <f ca="1"/>
        <v>182.19300000000001</v>
      </c>
      <c r="RE27" s="44">
        <f ca="1"/>
        <v>180.27500000000001</v>
      </c>
      <c r="RF27" s="44">
        <f ca="1"/>
        <v>178.571</v>
      </c>
      <c r="RG27" s="44">
        <f ca="1"/>
        <v>178.28399999999999</v>
      </c>
      <c r="RH27" s="44">
        <f ca="1"/>
        <v>175.09700000000001</v>
      </c>
      <c r="RI27" s="44">
        <f ca="1"/>
        <v>175.91200000000001</v>
      </c>
      <c r="RJ27" s="44">
        <f ca="1"/>
        <v>175.11199999999999</v>
      </c>
      <c r="RK27" s="44">
        <f ca="1"/>
        <v>177.934</v>
      </c>
      <c r="RL27" s="44">
        <f ca="1"/>
        <v>177.69900000000001</v>
      </c>
      <c r="RM27" s="44">
        <f ca="1"/>
        <v>177.661</v>
      </c>
      <c r="RN27" s="44">
        <f ca="1"/>
        <v>180.345</v>
      </c>
      <c r="RO27" s="44">
        <f ca="1"/>
        <v>183.74700000000001</v>
      </c>
      <c r="RP27" s="44">
        <f ca="1"/>
        <v>183.095</v>
      </c>
      <c r="RQ27" s="44">
        <f ca="1"/>
        <v>183.72</v>
      </c>
      <c r="RR27" s="44">
        <f ca="1"/>
        <v>183.619</v>
      </c>
      <c r="RS27" s="44">
        <f ca="1"/>
        <v>177.95099999999999</v>
      </c>
      <c r="RT27" s="44">
        <f ca="1"/>
        <v>176.38499999999999</v>
      </c>
      <c r="RU27" s="44">
        <f ca="1"/>
        <v>174.50200000000001</v>
      </c>
      <c r="RV27" s="44">
        <f ca="1"/>
        <v>168.38800000000001</v>
      </c>
      <c r="RW27" s="44">
        <f ca="1"/>
        <v>167.94200000000001</v>
      </c>
      <c r="RX27" s="44">
        <f ca="1"/>
        <v>168.46600000000001</v>
      </c>
      <c r="RY27" s="44">
        <f ca="1"/>
        <v>169.965</v>
      </c>
      <c r="RZ27" s="44">
        <f ca="1"/>
        <v>170.34800000000001</v>
      </c>
      <c r="SA27" s="44">
        <f ca="1"/>
        <v>168.52199999999999</v>
      </c>
      <c r="SB27" s="44">
        <f ca="1"/>
        <v>166.548</v>
      </c>
      <c r="SC27" s="44">
        <f ca="1"/>
        <v>167.91800000000001</v>
      </c>
      <c r="SD27" s="44">
        <f ca="1"/>
        <v>171.83600000000001</v>
      </c>
      <c r="SE27" s="44">
        <f ca="1"/>
        <v>170.988</v>
      </c>
      <c r="SF27" s="44">
        <f ca="1"/>
        <v>174.43100000000001</v>
      </c>
      <c r="SG27" s="44">
        <f ca="1"/>
        <v>181.54499999999999</v>
      </c>
      <c r="SH27" s="44">
        <f ca="1"/>
        <v>182.72800000000001</v>
      </c>
      <c r="SI27" s="44">
        <f ca="1"/>
        <v>184.09200000000001</v>
      </c>
      <c r="SJ27" s="44">
        <f ca="1"/>
        <v>184.75200000000001</v>
      </c>
      <c r="SK27" s="44">
        <f ca="1"/>
        <v>186.184</v>
      </c>
    </row>
    <row r="30" spans="3:505" x14ac:dyDescent="0.25">
      <c r="F30" s="44" cm="1">
        <f t="array" aca="1" ref="F30:SK30" ca="1">IFERROR(_xlfn.ANCHORARRAY(F26)-_xlfn.ANCHORARRAY(F27),"-")</f>
        <v>3.25</v>
      </c>
      <c r="G30" s="44">
        <f ca="1"/>
        <v>-4.1779999999999973</v>
      </c>
      <c r="H30" s="44">
        <f ca="1"/>
        <v>-6.9559999999999604</v>
      </c>
      <c r="I30" s="44">
        <f ca="1"/>
        <v>1.2830000000000155</v>
      </c>
      <c r="J30" s="44">
        <f ca="1"/>
        <v>3.3149999999999977</v>
      </c>
      <c r="K30" s="44">
        <f ca="1"/>
        <v>9.4990000000000236</v>
      </c>
      <c r="L30" s="44">
        <f ca="1"/>
        <v>5.9250000000000114</v>
      </c>
      <c r="M30" s="44">
        <f ca="1"/>
        <v>12.552999999999997</v>
      </c>
      <c r="N30" s="44">
        <f ca="1"/>
        <v>15.696000000000026</v>
      </c>
      <c r="O30" s="44">
        <f ca="1"/>
        <v>21.644000000000005</v>
      </c>
      <c r="P30" s="44" t="str">
        <f ca="1"/>
        <v>-</v>
      </c>
      <c r="Q30" s="44" t="str">
        <f ca="1"/>
        <v>-</v>
      </c>
      <c r="R30" s="44" t="str">
        <f ca="1"/>
        <v>-</v>
      </c>
      <c r="S30" s="44" t="str">
        <f ca="1"/>
        <v>-</v>
      </c>
      <c r="T30" s="44" t="str">
        <f ca="1"/>
        <v>-</v>
      </c>
      <c r="U30" s="44" t="str">
        <f ca="1"/>
        <v>-</v>
      </c>
      <c r="V30" s="44" t="str">
        <f ca="1"/>
        <v>-</v>
      </c>
      <c r="W30" s="44" t="str">
        <f ca="1"/>
        <v>-</v>
      </c>
      <c r="X30" s="44" t="str">
        <f ca="1"/>
        <v>-</v>
      </c>
      <c r="Y30" s="44" t="str">
        <f ca="1"/>
        <v>-</v>
      </c>
      <c r="Z30" s="44" t="str">
        <f ca="1"/>
        <v>-</v>
      </c>
      <c r="AA30" s="44" t="str">
        <f ca="1"/>
        <v>-</v>
      </c>
      <c r="AB30" s="44" t="str">
        <f ca="1"/>
        <v>-</v>
      </c>
      <c r="AC30" s="44" t="str">
        <f ca="1"/>
        <v>-</v>
      </c>
      <c r="AD30" s="44" t="str">
        <f ca="1"/>
        <v>-</v>
      </c>
      <c r="AE30" s="44" t="str">
        <f ca="1"/>
        <v>-</v>
      </c>
      <c r="AF30" s="44" t="str">
        <f ca="1"/>
        <v>-</v>
      </c>
      <c r="AG30" s="44" t="str">
        <f ca="1"/>
        <v>-</v>
      </c>
      <c r="AH30" s="44" t="str">
        <f ca="1"/>
        <v>-</v>
      </c>
      <c r="AI30" s="44" t="str">
        <f ca="1"/>
        <v>-</v>
      </c>
      <c r="AJ30" s="44" t="str">
        <f ca="1"/>
        <v>-</v>
      </c>
      <c r="AK30" s="44" t="str">
        <f ca="1"/>
        <v>-</v>
      </c>
      <c r="AL30" s="44" t="str">
        <f ca="1"/>
        <v>-</v>
      </c>
      <c r="AM30" s="44" t="str">
        <f ca="1"/>
        <v>-</v>
      </c>
      <c r="AN30" s="44" t="str">
        <f ca="1"/>
        <v>-</v>
      </c>
      <c r="AO30" s="44" t="str">
        <f ca="1"/>
        <v>-</v>
      </c>
      <c r="AP30" s="44" t="str">
        <f ca="1"/>
        <v>-</v>
      </c>
      <c r="AQ30" s="44" t="str">
        <f ca="1"/>
        <v>-</v>
      </c>
      <c r="AR30" s="44" t="str">
        <f ca="1"/>
        <v>-</v>
      </c>
      <c r="AS30" s="44" t="str">
        <f ca="1"/>
        <v>-</v>
      </c>
      <c r="AT30" s="44" t="str">
        <f ca="1"/>
        <v>-</v>
      </c>
      <c r="AU30" s="44" t="str">
        <f ca="1"/>
        <v>-</v>
      </c>
      <c r="AV30" s="44" t="str">
        <f ca="1"/>
        <v>-</v>
      </c>
      <c r="AW30" s="44" t="str">
        <f ca="1"/>
        <v>-</v>
      </c>
      <c r="AX30" s="44" t="str">
        <f ca="1"/>
        <v>-</v>
      </c>
      <c r="AY30" s="44" t="str">
        <f ca="1"/>
        <v>-</v>
      </c>
      <c r="AZ30" s="44" t="str">
        <f ca="1"/>
        <v>-</v>
      </c>
      <c r="BA30" s="44" t="str">
        <f ca="1"/>
        <v>-</v>
      </c>
      <c r="BB30" s="44" t="str">
        <f ca="1"/>
        <v>-</v>
      </c>
      <c r="BC30" s="44" t="str">
        <f ca="1"/>
        <v>-</v>
      </c>
      <c r="BD30" s="44" t="str">
        <f ca="1"/>
        <v>-</v>
      </c>
      <c r="BE30" s="44" t="str">
        <f ca="1"/>
        <v>-</v>
      </c>
      <c r="BF30" s="44" t="str">
        <f ca="1"/>
        <v>-</v>
      </c>
      <c r="BG30" s="44" t="str">
        <f ca="1"/>
        <v>-</v>
      </c>
      <c r="BH30" s="44" t="str">
        <f ca="1"/>
        <v>-</v>
      </c>
      <c r="BI30" s="44" t="str">
        <f ca="1"/>
        <v>-</v>
      </c>
      <c r="BJ30" s="44" t="str">
        <f ca="1"/>
        <v>-</v>
      </c>
      <c r="BK30" s="44" t="str">
        <f ca="1"/>
        <v>-</v>
      </c>
      <c r="BL30" s="44" t="str">
        <f ca="1"/>
        <v>-</v>
      </c>
      <c r="BM30" s="44" t="str">
        <f ca="1"/>
        <v>-</v>
      </c>
      <c r="BN30" s="44" t="str">
        <f ca="1"/>
        <v>-</v>
      </c>
      <c r="BO30" s="44" t="str">
        <f ca="1"/>
        <v>-</v>
      </c>
      <c r="BP30" s="44" t="str">
        <f ca="1"/>
        <v>-</v>
      </c>
      <c r="BQ30" s="44" t="str">
        <f ca="1"/>
        <v>-</v>
      </c>
      <c r="BR30" s="44" t="str">
        <f ca="1"/>
        <v>-</v>
      </c>
      <c r="BS30" s="44" t="str">
        <f ca="1"/>
        <v>-</v>
      </c>
      <c r="BT30" s="44" t="str">
        <f ca="1"/>
        <v>-</v>
      </c>
      <c r="BU30" s="44" t="str">
        <f ca="1"/>
        <v>-</v>
      </c>
      <c r="BV30" s="44" t="str">
        <f ca="1"/>
        <v>-</v>
      </c>
      <c r="BW30" s="44" t="str">
        <f ca="1"/>
        <v>-</v>
      </c>
      <c r="BX30" s="44" t="str">
        <f ca="1"/>
        <v>-</v>
      </c>
      <c r="BY30" s="44" t="str">
        <f ca="1"/>
        <v>-</v>
      </c>
      <c r="BZ30" s="44" t="str">
        <f ca="1"/>
        <v>-</v>
      </c>
      <c r="CA30" s="44" t="str">
        <f ca="1"/>
        <v>-</v>
      </c>
      <c r="CB30" s="44" t="str">
        <f ca="1"/>
        <v>-</v>
      </c>
      <c r="CC30" s="44" t="str">
        <f ca="1"/>
        <v>-</v>
      </c>
      <c r="CD30" s="44" t="str">
        <f ca="1"/>
        <v>-</v>
      </c>
      <c r="CE30" s="44" t="str">
        <f ca="1"/>
        <v>-</v>
      </c>
      <c r="CF30" s="44" t="str">
        <f ca="1"/>
        <v>-</v>
      </c>
      <c r="CG30" s="44" t="str">
        <f ca="1"/>
        <v>-</v>
      </c>
      <c r="CH30" s="44" t="str">
        <f ca="1"/>
        <v>-</v>
      </c>
      <c r="CI30" s="44" t="str">
        <f ca="1"/>
        <v>-</v>
      </c>
      <c r="CJ30" s="44" t="str">
        <f ca="1"/>
        <v>-</v>
      </c>
      <c r="CK30" s="44" t="str">
        <f ca="1"/>
        <v>-</v>
      </c>
      <c r="CL30" s="44" t="str">
        <f ca="1"/>
        <v>-</v>
      </c>
      <c r="CM30" s="44" t="str">
        <f ca="1"/>
        <v>-</v>
      </c>
      <c r="CN30" s="44" t="str">
        <f ca="1"/>
        <v>-</v>
      </c>
      <c r="CO30" s="44" t="str">
        <f ca="1"/>
        <v>-</v>
      </c>
      <c r="CP30" s="44" t="str">
        <f ca="1"/>
        <v>-</v>
      </c>
      <c r="CQ30" s="44" t="str">
        <f ca="1"/>
        <v>-</v>
      </c>
      <c r="CR30" s="44" t="str">
        <f ca="1"/>
        <v>-</v>
      </c>
      <c r="CS30" s="44" t="str">
        <f ca="1"/>
        <v>-</v>
      </c>
      <c r="CT30" s="44" t="str">
        <f ca="1"/>
        <v>-</v>
      </c>
      <c r="CU30" s="44" t="str">
        <f ca="1"/>
        <v>-</v>
      </c>
      <c r="CV30" s="44" t="str">
        <f ca="1"/>
        <v>-</v>
      </c>
      <c r="CW30" s="44" t="str">
        <f ca="1"/>
        <v>-</v>
      </c>
      <c r="CX30" s="44" t="str">
        <f ca="1"/>
        <v>-</v>
      </c>
      <c r="CY30" s="44" t="str">
        <f ca="1"/>
        <v>-</v>
      </c>
      <c r="CZ30" s="44" t="str">
        <f ca="1"/>
        <v>-</v>
      </c>
      <c r="DA30" s="44" t="str">
        <f ca="1"/>
        <v>-</v>
      </c>
      <c r="DB30" s="44" t="str">
        <f ca="1"/>
        <v>-</v>
      </c>
      <c r="DC30" s="44" t="str">
        <f ca="1"/>
        <v>-</v>
      </c>
      <c r="DD30" s="44" t="str">
        <f ca="1"/>
        <v>-</v>
      </c>
      <c r="DE30" s="44" t="str">
        <f ca="1"/>
        <v>-</v>
      </c>
      <c r="DF30" s="44" t="str">
        <f ca="1"/>
        <v>-</v>
      </c>
      <c r="DG30" s="44" t="str">
        <f ca="1"/>
        <v>-</v>
      </c>
      <c r="DH30" s="44" t="str">
        <f ca="1"/>
        <v>-</v>
      </c>
      <c r="DI30" s="44" t="str">
        <f ca="1"/>
        <v>-</v>
      </c>
      <c r="DJ30" s="44" t="str">
        <f ca="1"/>
        <v>-</v>
      </c>
      <c r="DK30" s="44" t="str">
        <f ca="1"/>
        <v>-</v>
      </c>
      <c r="DL30" s="44" t="str">
        <f ca="1"/>
        <v>-</v>
      </c>
      <c r="DM30" s="44" t="str">
        <f ca="1"/>
        <v>-</v>
      </c>
      <c r="DN30" s="44" t="str">
        <f ca="1"/>
        <v>-</v>
      </c>
      <c r="DO30" s="44" t="str">
        <f ca="1"/>
        <v>-</v>
      </c>
      <c r="DP30" s="44" t="str">
        <f ca="1"/>
        <v>-</v>
      </c>
      <c r="DQ30" s="44" t="str">
        <f ca="1"/>
        <v>-</v>
      </c>
      <c r="DR30" s="44" t="str">
        <f ca="1"/>
        <v>-</v>
      </c>
      <c r="DS30" s="44" t="str">
        <f ca="1"/>
        <v>-</v>
      </c>
      <c r="DT30" s="44" t="str">
        <f ca="1"/>
        <v>-</v>
      </c>
      <c r="DU30" s="44" t="str">
        <f ca="1"/>
        <v>-</v>
      </c>
      <c r="DV30" s="44" t="str">
        <f ca="1"/>
        <v>-</v>
      </c>
      <c r="DW30" s="44" t="str">
        <f ca="1"/>
        <v>-</v>
      </c>
      <c r="DX30" s="44" t="str">
        <f ca="1"/>
        <v>-</v>
      </c>
      <c r="DY30" s="44" t="str">
        <f ca="1"/>
        <v>-</v>
      </c>
      <c r="DZ30" s="44" t="str">
        <f ca="1"/>
        <v>-</v>
      </c>
      <c r="EA30" s="44" t="str">
        <f ca="1"/>
        <v>-</v>
      </c>
      <c r="EB30" s="44" t="str">
        <f ca="1"/>
        <v>-</v>
      </c>
      <c r="EC30" s="44" t="str">
        <f ca="1"/>
        <v>-</v>
      </c>
      <c r="ED30" s="44" t="str">
        <f ca="1"/>
        <v>-</v>
      </c>
      <c r="EE30" s="44" t="str">
        <f ca="1"/>
        <v>-</v>
      </c>
      <c r="EF30" s="44" t="str">
        <f ca="1"/>
        <v>-</v>
      </c>
      <c r="EG30" s="44" t="str">
        <f ca="1"/>
        <v>-</v>
      </c>
      <c r="EH30" s="44" t="str">
        <f ca="1"/>
        <v>-</v>
      </c>
      <c r="EI30" s="44" t="str">
        <f ca="1"/>
        <v>-</v>
      </c>
      <c r="EJ30" s="44" t="str">
        <f ca="1"/>
        <v>-</v>
      </c>
      <c r="EK30" s="44" t="str">
        <f ca="1"/>
        <v>-</v>
      </c>
      <c r="EL30" s="44" t="str">
        <f ca="1"/>
        <v>-</v>
      </c>
      <c r="EM30" s="44" t="str">
        <f ca="1"/>
        <v>-</v>
      </c>
      <c r="EN30" s="44" t="str">
        <f ca="1"/>
        <v>-</v>
      </c>
      <c r="EO30" s="44" t="str">
        <f ca="1"/>
        <v>-</v>
      </c>
      <c r="EP30" s="44" t="str">
        <f ca="1"/>
        <v>-</v>
      </c>
      <c r="EQ30" s="44" t="str">
        <f ca="1"/>
        <v>-</v>
      </c>
      <c r="ER30" s="44" t="str">
        <f ca="1"/>
        <v>-</v>
      </c>
      <c r="ES30" s="44" t="str">
        <f ca="1"/>
        <v>-</v>
      </c>
      <c r="ET30" s="44" t="str">
        <f ca="1"/>
        <v>-</v>
      </c>
      <c r="EU30" s="44" t="str">
        <f ca="1"/>
        <v>-</v>
      </c>
      <c r="EV30" s="44" t="str">
        <f ca="1"/>
        <v>-</v>
      </c>
      <c r="EW30" s="44" t="str">
        <f ca="1"/>
        <v>-</v>
      </c>
      <c r="EX30" s="44" t="str">
        <f ca="1"/>
        <v>-</v>
      </c>
      <c r="EY30" s="44" t="str">
        <f ca="1"/>
        <v>-</v>
      </c>
      <c r="EZ30" s="44" t="str">
        <f ca="1"/>
        <v>-</v>
      </c>
      <c r="FA30" s="44" t="str">
        <f ca="1"/>
        <v>-</v>
      </c>
      <c r="FB30" s="44" t="str">
        <f ca="1"/>
        <v>-</v>
      </c>
      <c r="FC30" s="44" t="str">
        <f ca="1"/>
        <v>-</v>
      </c>
      <c r="FD30" s="44" t="str">
        <f ca="1"/>
        <v>-</v>
      </c>
      <c r="FE30" s="44" t="str">
        <f ca="1"/>
        <v>-</v>
      </c>
      <c r="FF30" s="44" t="str">
        <f ca="1"/>
        <v>-</v>
      </c>
      <c r="FG30" s="44" t="str">
        <f ca="1"/>
        <v>-</v>
      </c>
      <c r="FH30" s="44" t="str">
        <f ca="1"/>
        <v>-</v>
      </c>
      <c r="FI30" s="44" t="str">
        <f ca="1"/>
        <v>-</v>
      </c>
      <c r="FJ30" s="44" t="str">
        <f ca="1"/>
        <v>-</v>
      </c>
      <c r="FK30" s="44" t="str">
        <f ca="1"/>
        <v>-</v>
      </c>
      <c r="FL30" s="44" t="str">
        <f ca="1"/>
        <v>-</v>
      </c>
      <c r="FM30" s="44" t="str">
        <f ca="1"/>
        <v>-</v>
      </c>
      <c r="FN30" s="44" t="str">
        <f ca="1"/>
        <v>-</v>
      </c>
      <c r="FO30" s="44" t="str">
        <f ca="1"/>
        <v>-</v>
      </c>
      <c r="FP30" s="44" t="str">
        <f ca="1"/>
        <v>-</v>
      </c>
      <c r="FQ30" s="44" t="str">
        <f ca="1"/>
        <v>-</v>
      </c>
      <c r="FR30" s="44" t="str">
        <f ca="1"/>
        <v>-</v>
      </c>
      <c r="FS30" s="44" t="str">
        <f ca="1"/>
        <v>-</v>
      </c>
      <c r="FT30" s="44" t="str">
        <f ca="1"/>
        <v>-</v>
      </c>
      <c r="FU30" s="44" t="str">
        <f ca="1"/>
        <v>-</v>
      </c>
      <c r="FV30" s="44" t="str">
        <f ca="1"/>
        <v>-</v>
      </c>
      <c r="FW30" s="44" t="str">
        <f ca="1"/>
        <v>-</v>
      </c>
      <c r="FX30" s="44" t="str">
        <f ca="1"/>
        <v>-</v>
      </c>
      <c r="FY30" s="44" t="str">
        <f ca="1"/>
        <v>-</v>
      </c>
      <c r="FZ30" s="44" t="str">
        <f ca="1"/>
        <v>-</v>
      </c>
      <c r="GA30" s="44" t="str">
        <f ca="1"/>
        <v>-</v>
      </c>
      <c r="GB30" s="44" t="str">
        <f ca="1"/>
        <v>-</v>
      </c>
      <c r="GC30" s="44" t="str">
        <f ca="1"/>
        <v>-</v>
      </c>
      <c r="GD30" s="44" t="str">
        <f ca="1"/>
        <v>-</v>
      </c>
      <c r="GE30" s="44" t="str">
        <f ca="1"/>
        <v>-</v>
      </c>
      <c r="GF30" s="44" t="str">
        <f ca="1"/>
        <v>-</v>
      </c>
      <c r="GG30" s="44" t="str">
        <f ca="1"/>
        <v>-</v>
      </c>
      <c r="GH30" s="44" t="str">
        <f ca="1"/>
        <v>-</v>
      </c>
      <c r="GI30" s="44" t="str">
        <f ca="1"/>
        <v>-</v>
      </c>
      <c r="GJ30" s="44" t="str">
        <f ca="1"/>
        <v>-</v>
      </c>
      <c r="GK30" s="44" t="str">
        <f ca="1"/>
        <v>-</v>
      </c>
      <c r="GL30" s="44" t="str">
        <f ca="1"/>
        <v>-</v>
      </c>
      <c r="GM30" s="44" t="str">
        <f ca="1"/>
        <v>-</v>
      </c>
      <c r="GN30" s="44" t="str">
        <f ca="1"/>
        <v>-</v>
      </c>
      <c r="GO30" s="44" t="str">
        <f ca="1"/>
        <v>-</v>
      </c>
      <c r="GP30" s="44" t="str">
        <f ca="1"/>
        <v>-</v>
      </c>
      <c r="GQ30" s="44" t="str">
        <f ca="1"/>
        <v>-</v>
      </c>
      <c r="GR30" s="44" t="str">
        <f ca="1"/>
        <v>-</v>
      </c>
      <c r="GS30" s="44" t="str">
        <f ca="1"/>
        <v>-</v>
      </c>
      <c r="GT30" s="44" t="str">
        <f ca="1"/>
        <v>-</v>
      </c>
      <c r="GU30" s="44" t="str">
        <f ca="1"/>
        <v>-</v>
      </c>
      <c r="GV30" s="44" t="str">
        <f ca="1"/>
        <v>-</v>
      </c>
      <c r="GW30" s="44" t="str">
        <f ca="1"/>
        <v>-</v>
      </c>
      <c r="GX30" s="44" t="str">
        <f ca="1"/>
        <v>-</v>
      </c>
      <c r="GY30" s="44" t="str">
        <f ca="1"/>
        <v>-</v>
      </c>
      <c r="GZ30" s="44" t="str">
        <f ca="1"/>
        <v>-</v>
      </c>
      <c r="HA30" s="44" t="str">
        <f ca="1"/>
        <v>-</v>
      </c>
      <c r="HB30" s="44" t="str">
        <f ca="1"/>
        <v>-</v>
      </c>
      <c r="HC30" s="44" t="str">
        <f ca="1"/>
        <v>-</v>
      </c>
      <c r="HD30" s="44" t="str">
        <f ca="1"/>
        <v>-</v>
      </c>
      <c r="HE30" s="44" t="str">
        <f ca="1"/>
        <v>-</v>
      </c>
      <c r="HF30" s="44" t="str">
        <f ca="1"/>
        <v>-</v>
      </c>
      <c r="HG30" s="44" t="str">
        <f ca="1"/>
        <v>-</v>
      </c>
      <c r="HH30" s="44" t="str">
        <f ca="1"/>
        <v>-</v>
      </c>
      <c r="HI30" s="44" t="str">
        <f ca="1"/>
        <v>-</v>
      </c>
      <c r="HJ30" s="44" t="str">
        <f ca="1"/>
        <v>-</v>
      </c>
      <c r="HK30" s="44" t="str">
        <f ca="1"/>
        <v>-</v>
      </c>
      <c r="HL30" s="44" t="str">
        <f ca="1"/>
        <v>-</v>
      </c>
      <c r="HM30" s="44" t="str">
        <f ca="1"/>
        <v>-</v>
      </c>
      <c r="HN30" s="44" t="str">
        <f ca="1"/>
        <v>-</v>
      </c>
      <c r="HO30" s="44" t="str">
        <f ca="1"/>
        <v>-</v>
      </c>
      <c r="HP30" s="44" t="str">
        <f ca="1"/>
        <v>-</v>
      </c>
      <c r="HQ30" s="44" t="str">
        <f ca="1"/>
        <v>-</v>
      </c>
      <c r="HR30" s="44" t="str">
        <f ca="1"/>
        <v>-</v>
      </c>
      <c r="HS30" s="44" t="str">
        <f ca="1"/>
        <v>-</v>
      </c>
      <c r="HT30" s="44" t="str">
        <f ca="1"/>
        <v>-</v>
      </c>
      <c r="HU30" s="44" t="str">
        <f ca="1"/>
        <v>-</v>
      </c>
      <c r="HV30" s="44" t="str">
        <f ca="1"/>
        <v>-</v>
      </c>
      <c r="HW30" s="44" t="str">
        <f ca="1"/>
        <v>-</v>
      </c>
      <c r="HX30" s="44" t="str">
        <f ca="1"/>
        <v>-</v>
      </c>
      <c r="HY30" s="44" t="str">
        <f ca="1"/>
        <v>-</v>
      </c>
      <c r="HZ30" s="44" t="str">
        <f ca="1"/>
        <v>-</v>
      </c>
      <c r="IA30" s="44" t="str">
        <f ca="1"/>
        <v>-</v>
      </c>
      <c r="IB30" s="44" t="str">
        <f ca="1"/>
        <v>-</v>
      </c>
      <c r="IC30" s="44" t="str">
        <f ca="1"/>
        <v>-</v>
      </c>
      <c r="ID30" s="44" t="str">
        <f ca="1"/>
        <v>-</v>
      </c>
      <c r="IE30" s="44" t="str">
        <f ca="1"/>
        <v>-</v>
      </c>
      <c r="IF30" s="44" t="str">
        <f ca="1"/>
        <v>-</v>
      </c>
      <c r="IG30" s="44" t="str">
        <f ca="1"/>
        <v>-</v>
      </c>
      <c r="IH30" s="44" t="str">
        <f ca="1"/>
        <v>-</v>
      </c>
      <c r="II30" s="44" t="str">
        <f ca="1"/>
        <v>-</v>
      </c>
      <c r="IJ30" s="44" t="str">
        <f ca="1"/>
        <v>-</v>
      </c>
      <c r="IK30" s="44" t="str">
        <f ca="1"/>
        <v>-</v>
      </c>
      <c r="IL30" s="44" t="str">
        <f ca="1"/>
        <v>-</v>
      </c>
      <c r="IM30" s="44" t="str">
        <f ca="1"/>
        <v>-</v>
      </c>
      <c r="IN30" s="44" t="str">
        <f ca="1"/>
        <v>-</v>
      </c>
      <c r="IO30" s="44" t="str">
        <f ca="1"/>
        <v>-</v>
      </c>
      <c r="IP30" s="44" t="str">
        <f ca="1"/>
        <v>-</v>
      </c>
      <c r="IQ30" s="44" t="str">
        <f ca="1"/>
        <v>-</v>
      </c>
      <c r="IR30" s="44" t="str">
        <f ca="1"/>
        <v>-</v>
      </c>
      <c r="IS30" s="44" t="str">
        <f ca="1"/>
        <v>-</v>
      </c>
      <c r="IT30" s="44" t="str">
        <f ca="1"/>
        <v>-</v>
      </c>
      <c r="IU30" s="44" t="str">
        <f ca="1"/>
        <v>-</v>
      </c>
      <c r="IV30" s="44" t="str">
        <f ca="1"/>
        <v>-</v>
      </c>
      <c r="IW30" s="44" t="str">
        <f ca="1"/>
        <v>-</v>
      </c>
      <c r="IX30" s="44" t="str">
        <f ca="1"/>
        <v>-</v>
      </c>
      <c r="IY30" s="44" t="str">
        <f ca="1"/>
        <v>-</v>
      </c>
      <c r="IZ30" s="44" t="str">
        <f ca="1"/>
        <v>-</v>
      </c>
      <c r="JA30" s="44" t="str">
        <f ca="1"/>
        <v>-</v>
      </c>
      <c r="JB30" s="44" t="str">
        <f ca="1"/>
        <v>-</v>
      </c>
      <c r="JC30" s="44" t="str">
        <f ca="1"/>
        <v>-</v>
      </c>
      <c r="JD30" s="44" t="str">
        <f ca="1"/>
        <v>-</v>
      </c>
      <c r="JE30" s="44" t="str">
        <f ca="1"/>
        <v>-</v>
      </c>
      <c r="JF30" s="44" t="str">
        <f ca="1"/>
        <v>-</v>
      </c>
      <c r="JG30" s="44" t="str">
        <f ca="1"/>
        <v>-</v>
      </c>
      <c r="JH30" s="44" t="str">
        <f ca="1"/>
        <v>-</v>
      </c>
      <c r="JI30" s="44" t="str">
        <f ca="1"/>
        <v>-</v>
      </c>
      <c r="JJ30" s="44" t="str">
        <f ca="1"/>
        <v>-</v>
      </c>
      <c r="JK30" s="44" t="str">
        <f ca="1"/>
        <v>-</v>
      </c>
      <c r="JL30" s="44" t="str">
        <f ca="1"/>
        <v>-</v>
      </c>
      <c r="JM30" s="44" t="str">
        <f ca="1"/>
        <v>-</v>
      </c>
      <c r="JN30" s="44" t="str">
        <f ca="1"/>
        <v>-</v>
      </c>
      <c r="JO30" s="44" t="str">
        <f ca="1"/>
        <v>-</v>
      </c>
      <c r="JP30" s="44" t="str">
        <f ca="1"/>
        <v>-</v>
      </c>
      <c r="JQ30" s="44" t="str">
        <f ca="1"/>
        <v>-</v>
      </c>
      <c r="JR30" s="44" t="str">
        <f ca="1"/>
        <v>-</v>
      </c>
      <c r="JS30" s="44" t="str">
        <f ca="1"/>
        <v>-</v>
      </c>
      <c r="JT30" s="44" t="str">
        <f ca="1"/>
        <v>-</v>
      </c>
      <c r="JU30" s="44" t="str">
        <f ca="1"/>
        <v>-</v>
      </c>
      <c r="JV30" s="44" t="str">
        <f ca="1"/>
        <v>-</v>
      </c>
      <c r="JW30" s="44" t="str">
        <f ca="1"/>
        <v>-</v>
      </c>
      <c r="JX30" s="44" t="str">
        <f ca="1"/>
        <v>-</v>
      </c>
      <c r="JY30" s="44" t="str">
        <f ca="1"/>
        <v>-</v>
      </c>
      <c r="JZ30" s="44" t="str">
        <f ca="1"/>
        <v>-</v>
      </c>
      <c r="KA30" s="44" t="str">
        <f ca="1"/>
        <v>-</v>
      </c>
      <c r="KB30" s="44" t="str">
        <f ca="1"/>
        <v>-</v>
      </c>
      <c r="KC30" s="44" t="str">
        <f ca="1"/>
        <v>-</v>
      </c>
      <c r="KD30" s="44" t="str">
        <f ca="1"/>
        <v>-</v>
      </c>
      <c r="KE30" s="44" t="str">
        <f ca="1"/>
        <v>-</v>
      </c>
      <c r="KF30" s="44" t="str">
        <f ca="1"/>
        <v>-</v>
      </c>
      <c r="KG30" s="44" t="str">
        <f ca="1"/>
        <v>-</v>
      </c>
      <c r="KH30" s="44" t="str">
        <f ca="1"/>
        <v>-</v>
      </c>
      <c r="KI30" s="44" t="str">
        <f ca="1"/>
        <v>-</v>
      </c>
      <c r="KJ30" s="44" t="str">
        <f ca="1"/>
        <v>-</v>
      </c>
      <c r="KK30" s="44" t="str">
        <f ca="1"/>
        <v>-</v>
      </c>
      <c r="KL30" s="44" t="str">
        <f ca="1"/>
        <v>-</v>
      </c>
      <c r="KM30" s="44" t="str">
        <f ca="1"/>
        <v>-</v>
      </c>
      <c r="KN30" s="44" t="str">
        <f ca="1"/>
        <v>-</v>
      </c>
      <c r="KO30" s="44" t="str">
        <f ca="1"/>
        <v>-</v>
      </c>
      <c r="KP30" s="44" t="str">
        <f ca="1"/>
        <v>-</v>
      </c>
      <c r="KQ30" s="44" t="str">
        <f ca="1"/>
        <v>-</v>
      </c>
      <c r="KR30" s="44" t="str">
        <f ca="1"/>
        <v>-</v>
      </c>
      <c r="KS30" s="44" t="str">
        <f ca="1"/>
        <v>-</v>
      </c>
      <c r="KT30" s="44" t="str">
        <f ca="1"/>
        <v>-</v>
      </c>
      <c r="KU30" s="44" t="str">
        <f ca="1"/>
        <v>-</v>
      </c>
      <c r="KV30" s="44" t="str">
        <f ca="1"/>
        <v>-</v>
      </c>
      <c r="KW30" s="44" t="str">
        <f ca="1"/>
        <v>-</v>
      </c>
      <c r="KX30" s="44" t="str">
        <f ca="1"/>
        <v>-</v>
      </c>
      <c r="KY30" s="44" t="str">
        <f ca="1"/>
        <v>-</v>
      </c>
      <c r="KZ30" s="44" t="str">
        <f ca="1"/>
        <v>-</v>
      </c>
      <c r="LA30" s="44" t="str">
        <f ca="1"/>
        <v>-</v>
      </c>
      <c r="LB30" s="44" t="str">
        <f ca="1"/>
        <v>-</v>
      </c>
      <c r="LC30" s="44" t="str">
        <f ca="1"/>
        <v>-</v>
      </c>
      <c r="LD30" s="44" t="str">
        <f ca="1"/>
        <v>-</v>
      </c>
      <c r="LE30" s="44" t="str">
        <f ca="1"/>
        <v>-</v>
      </c>
      <c r="LF30" s="44" t="str">
        <f ca="1"/>
        <v>-</v>
      </c>
      <c r="LG30" s="44" t="str">
        <f ca="1"/>
        <v>-</v>
      </c>
      <c r="LH30" s="44" t="str">
        <f ca="1"/>
        <v>-</v>
      </c>
      <c r="LI30" s="44" t="str">
        <f ca="1"/>
        <v>-</v>
      </c>
      <c r="LJ30" s="44" t="str">
        <f ca="1"/>
        <v>-</v>
      </c>
      <c r="LK30" s="44" t="str">
        <f ca="1"/>
        <v>-</v>
      </c>
      <c r="LL30" s="44" t="str">
        <f ca="1"/>
        <v>-</v>
      </c>
      <c r="LM30" s="44" t="str">
        <f ca="1"/>
        <v>-</v>
      </c>
      <c r="LN30" s="44" t="str">
        <f ca="1"/>
        <v>-</v>
      </c>
      <c r="LO30" s="44" t="str">
        <f ca="1"/>
        <v>-</v>
      </c>
      <c r="LP30" s="44" t="str">
        <f ca="1"/>
        <v>-</v>
      </c>
      <c r="LQ30" s="44" t="str">
        <f ca="1"/>
        <v>-</v>
      </c>
      <c r="LR30" s="44" t="str">
        <f ca="1"/>
        <v>-</v>
      </c>
      <c r="LS30" s="44" t="str">
        <f ca="1"/>
        <v>-</v>
      </c>
      <c r="LT30" s="44" t="str">
        <f ca="1"/>
        <v>-</v>
      </c>
      <c r="LU30" s="44" t="str">
        <f ca="1"/>
        <v>-</v>
      </c>
      <c r="LV30" s="44" t="str">
        <f ca="1"/>
        <v>-</v>
      </c>
      <c r="LW30" s="44" t="str">
        <f ca="1"/>
        <v>-</v>
      </c>
      <c r="LX30" s="44" t="str">
        <f ca="1"/>
        <v>-</v>
      </c>
      <c r="LY30" s="44" t="str">
        <f ca="1"/>
        <v>-</v>
      </c>
      <c r="LZ30" s="44" t="str">
        <f ca="1"/>
        <v>-</v>
      </c>
      <c r="MA30" s="44" t="str">
        <f ca="1"/>
        <v>-</v>
      </c>
      <c r="MB30" s="44" t="str">
        <f ca="1"/>
        <v>-</v>
      </c>
      <c r="MC30" s="44" t="str">
        <f ca="1"/>
        <v>-</v>
      </c>
      <c r="MD30" s="44" t="str">
        <f ca="1"/>
        <v>-</v>
      </c>
      <c r="ME30" s="44" t="str">
        <f ca="1"/>
        <v>-</v>
      </c>
      <c r="MF30" s="44" t="str">
        <f ca="1"/>
        <v>-</v>
      </c>
      <c r="MG30" s="44" t="str">
        <f ca="1"/>
        <v>-</v>
      </c>
      <c r="MH30" s="44" t="str">
        <f ca="1"/>
        <v>-</v>
      </c>
      <c r="MI30" s="44" t="str">
        <f ca="1"/>
        <v>-</v>
      </c>
      <c r="MJ30" s="44" t="str">
        <f ca="1"/>
        <v>-</v>
      </c>
      <c r="MK30" s="44" t="str">
        <f ca="1"/>
        <v>-</v>
      </c>
      <c r="ML30" s="44" t="str">
        <f ca="1"/>
        <v>-</v>
      </c>
      <c r="MM30" s="44" t="str">
        <f ca="1"/>
        <v>-</v>
      </c>
      <c r="MN30" s="44" t="str">
        <f ca="1"/>
        <v>-</v>
      </c>
      <c r="MO30" s="44" t="str">
        <f ca="1"/>
        <v>-</v>
      </c>
      <c r="MP30" s="44" t="str">
        <f ca="1"/>
        <v>-</v>
      </c>
      <c r="MQ30" s="44" t="str">
        <f ca="1"/>
        <v>-</v>
      </c>
      <c r="MR30" s="44" t="str">
        <f ca="1"/>
        <v>-</v>
      </c>
      <c r="MS30" s="44" t="str">
        <f ca="1"/>
        <v>-</v>
      </c>
      <c r="MT30" s="44" t="str">
        <f ca="1"/>
        <v>-</v>
      </c>
      <c r="MU30" s="44" t="str">
        <f ca="1"/>
        <v>-</v>
      </c>
      <c r="MV30" s="44" t="str">
        <f ca="1"/>
        <v>-</v>
      </c>
      <c r="MW30" s="44" t="str">
        <f ca="1"/>
        <v>-</v>
      </c>
      <c r="MX30" s="44" t="str">
        <f ca="1"/>
        <v>-</v>
      </c>
      <c r="MY30" s="44" t="str">
        <f ca="1"/>
        <v>-</v>
      </c>
      <c r="MZ30" s="44" t="str">
        <f ca="1"/>
        <v>-</v>
      </c>
      <c r="NA30" s="44" t="str">
        <f ca="1"/>
        <v>-</v>
      </c>
      <c r="NB30" s="44" t="str">
        <f ca="1"/>
        <v>-</v>
      </c>
      <c r="NC30" s="44" t="str">
        <f ca="1"/>
        <v>-</v>
      </c>
      <c r="ND30" s="44" t="str">
        <f ca="1"/>
        <v>-</v>
      </c>
      <c r="NE30" s="44" t="str">
        <f ca="1"/>
        <v>-</v>
      </c>
      <c r="NF30" s="44" t="str">
        <f ca="1"/>
        <v>-</v>
      </c>
      <c r="NG30" s="44" t="str">
        <f ca="1"/>
        <v>-</v>
      </c>
      <c r="NH30" s="44" t="str">
        <f ca="1"/>
        <v>-</v>
      </c>
      <c r="NI30" s="44" t="str">
        <f ca="1"/>
        <v>-</v>
      </c>
      <c r="NJ30" s="44" t="str">
        <f ca="1"/>
        <v>-</v>
      </c>
      <c r="NK30" s="44" t="str">
        <f ca="1"/>
        <v>-</v>
      </c>
      <c r="NL30" s="44" t="str">
        <f ca="1"/>
        <v>-</v>
      </c>
      <c r="NM30" s="44" t="str">
        <f ca="1"/>
        <v>-</v>
      </c>
      <c r="NN30" s="44" t="str">
        <f ca="1"/>
        <v>-</v>
      </c>
      <c r="NO30" s="44" t="str">
        <f ca="1"/>
        <v>-</v>
      </c>
      <c r="NP30" s="44" t="str">
        <f ca="1"/>
        <v>-</v>
      </c>
      <c r="NQ30" s="44" t="str">
        <f ca="1"/>
        <v>-</v>
      </c>
      <c r="NR30" s="44" t="str">
        <f ca="1"/>
        <v>-</v>
      </c>
      <c r="NS30" s="44" t="str">
        <f ca="1"/>
        <v>-</v>
      </c>
      <c r="NT30" s="44" t="str">
        <f ca="1"/>
        <v>-</v>
      </c>
      <c r="NU30" s="44" t="str">
        <f ca="1"/>
        <v>-</v>
      </c>
      <c r="NV30" s="44" t="str">
        <f ca="1"/>
        <v>-</v>
      </c>
      <c r="NW30" s="44" t="str">
        <f ca="1"/>
        <v>-</v>
      </c>
      <c r="NX30" s="44" t="str">
        <f ca="1"/>
        <v>-</v>
      </c>
      <c r="NY30" s="44" t="str">
        <f ca="1"/>
        <v>-</v>
      </c>
      <c r="NZ30" s="44" t="str">
        <f ca="1"/>
        <v>-</v>
      </c>
      <c r="OA30" s="44" t="str">
        <f ca="1"/>
        <v>-</v>
      </c>
      <c r="OB30" s="44" t="str">
        <f ca="1"/>
        <v>-</v>
      </c>
      <c r="OC30" s="44" t="str">
        <f ca="1"/>
        <v>-</v>
      </c>
      <c r="OD30" s="44" t="str">
        <f ca="1"/>
        <v>-</v>
      </c>
      <c r="OE30" s="44" t="str">
        <f ca="1"/>
        <v>-</v>
      </c>
      <c r="OF30" s="44" t="str">
        <f ca="1"/>
        <v>-</v>
      </c>
      <c r="OG30" s="44" t="str">
        <f ca="1"/>
        <v>-</v>
      </c>
      <c r="OH30" s="44" t="str">
        <f ca="1"/>
        <v>-</v>
      </c>
      <c r="OI30" s="44" t="str">
        <f ca="1"/>
        <v>-</v>
      </c>
      <c r="OJ30" s="44" t="str">
        <f ca="1"/>
        <v>-</v>
      </c>
      <c r="OK30" s="44" t="str">
        <f ca="1"/>
        <v>-</v>
      </c>
      <c r="OL30" s="44" t="str">
        <f ca="1"/>
        <v>-</v>
      </c>
      <c r="OM30" s="44" t="str">
        <f ca="1"/>
        <v>-</v>
      </c>
      <c r="ON30" s="44" t="str">
        <f ca="1"/>
        <v>-</v>
      </c>
      <c r="OO30" s="44" t="str">
        <f ca="1"/>
        <v>-</v>
      </c>
      <c r="OP30" s="44" t="str">
        <f ca="1"/>
        <v>-</v>
      </c>
      <c r="OQ30" s="44" t="str">
        <f ca="1"/>
        <v>-</v>
      </c>
      <c r="OR30" s="44" t="str">
        <f ca="1"/>
        <v>-</v>
      </c>
      <c r="OS30" s="44" t="str">
        <f ca="1"/>
        <v>-</v>
      </c>
      <c r="OT30" s="44" t="str">
        <f ca="1"/>
        <v>-</v>
      </c>
      <c r="OU30" s="44" t="str">
        <f ca="1"/>
        <v>-</v>
      </c>
      <c r="OV30" s="44" t="str">
        <f ca="1"/>
        <v>-</v>
      </c>
      <c r="OW30" s="44" t="str">
        <f ca="1"/>
        <v>-</v>
      </c>
      <c r="OX30" s="44" t="str">
        <f ca="1"/>
        <v>-</v>
      </c>
      <c r="OY30" s="44" t="str">
        <f ca="1"/>
        <v>-</v>
      </c>
      <c r="OZ30" s="44" t="str">
        <f ca="1"/>
        <v>-</v>
      </c>
      <c r="PA30" s="44" t="str">
        <f ca="1"/>
        <v>-</v>
      </c>
      <c r="PB30" s="44" t="str">
        <f ca="1"/>
        <v>-</v>
      </c>
      <c r="PC30" s="44" t="str">
        <f ca="1"/>
        <v>-</v>
      </c>
      <c r="PD30" s="44" t="str">
        <f ca="1"/>
        <v>-</v>
      </c>
      <c r="PE30" s="44" t="str">
        <f ca="1"/>
        <v>-</v>
      </c>
      <c r="PF30" s="44" t="str">
        <f ca="1"/>
        <v>-</v>
      </c>
      <c r="PG30" s="44" t="str">
        <f ca="1"/>
        <v>-</v>
      </c>
      <c r="PH30" s="44" t="str">
        <f ca="1"/>
        <v>-</v>
      </c>
      <c r="PI30" s="44" t="str">
        <f ca="1"/>
        <v>-</v>
      </c>
      <c r="PJ30" s="44" t="str">
        <f ca="1"/>
        <v>-</v>
      </c>
      <c r="PK30" s="44" t="str">
        <f ca="1"/>
        <v>-</v>
      </c>
      <c r="PL30" s="44" t="str">
        <f ca="1"/>
        <v>-</v>
      </c>
      <c r="PM30" s="44" t="str">
        <f ca="1"/>
        <v>-</v>
      </c>
      <c r="PN30" s="44" t="str">
        <f ca="1"/>
        <v>-</v>
      </c>
      <c r="PO30" s="44" t="str">
        <f ca="1"/>
        <v>-</v>
      </c>
      <c r="PP30" s="44" t="str">
        <f ca="1"/>
        <v>-</v>
      </c>
      <c r="PQ30" s="44" t="str">
        <f ca="1"/>
        <v>-</v>
      </c>
      <c r="PR30" s="44" t="str">
        <f ca="1"/>
        <v>-</v>
      </c>
      <c r="PS30" s="44" t="str">
        <f ca="1"/>
        <v>-</v>
      </c>
      <c r="PT30" s="44" t="str">
        <f ca="1"/>
        <v>-</v>
      </c>
      <c r="PU30" s="44" t="str">
        <f ca="1"/>
        <v>-</v>
      </c>
      <c r="PV30" s="44" t="str">
        <f ca="1"/>
        <v>-</v>
      </c>
      <c r="PW30" s="44" t="str">
        <f ca="1"/>
        <v>-</v>
      </c>
      <c r="PX30" s="44" t="str">
        <f ca="1"/>
        <v>-</v>
      </c>
      <c r="PY30" s="44" t="str">
        <f ca="1"/>
        <v>-</v>
      </c>
      <c r="PZ30" s="44" t="str">
        <f ca="1"/>
        <v>-</v>
      </c>
      <c r="QA30" s="44" t="str">
        <f ca="1"/>
        <v>-</v>
      </c>
      <c r="QB30" s="44" t="str">
        <f ca="1"/>
        <v>-</v>
      </c>
      <c r="QC30" s="44" t="str">
        <f ca="1"/>
        <v>-</v>
      </c>
      <c r="QD30" s="44" t="str">
        <f ca="1"/>
        <v>-</v>
      </c>
      <c r="QE30" s="44" t="str">
        <f ca="1"/>
        <v>-</v>
      </c>
      <c r="QF30" s="44" t="str">
        <f ca="1"/>
        <v>-</v>
      </c>
      <c r="QG30" s="44" t="str">
        <f ca="1"/>
        <v>-</v>
      </c>
      <c r="QH30" s="44" t="str">
        <f ca="1"/>
        <v>-</v>
      </c>
      <c r="QI30" s="44" t="str">
        <f ca="1"/>
        <v>-</v>
      </c>
      <c r="QJ30" s="44" t="str">
        <f ca="1"/>
        <v>-</v>
      </c>
      <c r="QK30" s="44" t="str">
        <f ca="1"/>
        <v>-</v>
      </c>
      <c r="QL30" s="44" t="str">
        <f ca="1"/>
        <v>-</v>
      </c>
      <c r="QM30" s="44" t="str">
        <f ca="1"/>
        <v>-</v>
      </c>
      <c r="QN30" s="44" t="str">
        <f ca="1"/>
        <v>-</v>
      </c>
      <c r="QO30" s="44" t="str">
        <f ca="1"/>
        <v>-</v>
      </c>
      <c r="QP30" s="44" t="str">
        <f ca="1"/>
        <v>-</v>
      </c>
      <c r="QQ30" s="44" t="str">
        <f ca="1"/>
        <v>-</v>
      </c>
      <c r="QR30" s="44" t="str">
        <f ca="1"/>
        <v>-</v>
      </c>
      <c r="QS30" s="44" t="str">
        <f ca="1"/>
        <v>-</v>
      </c>
      <c r="QT30" s="44" t="str">
        <f ca="1"/>
        <v>-</v>
      </c>
      <c r="QU30" s="44" t="str">
        <f ca="1"/>
        <v>-</v>
      </c>
      <c r="QV30" s="44" t="str">
        <f ca="1"/>
        <v>-</v>
      </c>
      <c r="QW30" s="44" t="str">
        <f ca="1"/>
        <v>-</v>
      </c>
      <c r="QX30" s="44" t="str">
        <f ca="1"/>
        <v>-</v>
      </c>
      <c r="QY30" s="44" t="str">
        <f ca="1"/>
        <v>-</v>
      </c>
      <c r="QZ30" s="44" t="str">
        <f ca="1"/>
        <v>-</v>
      </c>
      <c r="RA30" s="44" t="str">
        <f ca="1"/>
        <v>-</v>
      </c>
      <c r="RB30" s="44" t="str">
        <f ca="1"/>
        <v>-</v>
      </c>
      <c r="RC30" s="44" t="str">
        <f ca="1"/>
        <v>-</v>
      </c>
      <c r="RD30" s="44" t="str">
        <f ca="1"/>
        <v>-</v>
      </c>
      <c r="RE30" s="44" t="str">
        <f ca="1"/>
        <v>-</v>
      </c>
      <c r="RF30" s="44" t="str">
        <f ca="1"/>
        <v>-</v>
      </c>
      <c r="RG30" s="44" t="str">
        <f ca="1"/>
        <v>-</v>
      </c>
      <c r="RH30" s="44" t="str">
        <f ca="1"/>
        <v>-</v>
      </c>
      <c r="RI30" s="44" t="str">
        <f ca="1"/>
        <v>-</v>
      </c>
      <c r="RJ30" s="44" t="str">
        <f ca="1"/>
        <v>-</v>
      </c>
      <c r="RK30" s="44" t="str">
        <f ca="1"/>
        <v>-</v>
      </c>
      <c r="RL30" s="44" t="str">
        <f ca="1"/>
        <v>-</v>
      </c>
      <c r="RM30" s="44" t="str">
        <f ca="1"/>
        <v>-</v>
      </c>
      <c r="RN30" s="44" t="str">
        <f ca="1"/>
        <v>-</v>
      </c>
      <c r="RO30" s="44" t="str">
        <f ca="1"/>
        <v>-</v>
      </c>
      <c r="RP30" s="44" t="str">
        <f ca="1"/>
        <v>-</v>
      </c>
      <c r="RQ30" s="44" t="str">
        <f ca="1"/>
        <v>-</v>
      </c>
      <c r="RR30" s="44" t="str">
        <f ca="1"/>
        <v>-</v>
      </c>
      <c r="RS30" s="44" t="str">
        <f ca="1"/>
        <v>-</v>
      </c>
      <c r="RT30" s="44" t="str">
        <f ca="1"/>
        <v>-</v>
      </c>
      <c r="RU30" s="44" t="str">
        <f ca="1"/>
        <v>-</v>
      </c>
      <c r="RV30" s="44" t="str">
        <f ca="1"/>
        <v>-</v>
      </c>
      <c r="RW30" s="44" t="str">
        <f ca="1"/>
        <v>-</v>
      </c>
      <c r="RX30" s="44" t="str">
        <f ca="1"/>
        <v>-</v>
      </c>
      <c r="RY30" s="44" t="str">
        <f ca="1"/>
        <v>-</v>
      </c>
      <c r="RZ30" s="44" t="str">
        <f ca="1"/>
        <v>-</v>
      </c>
      <c r="SA30" s="44" t="str">
        <f ca="1"/>
        <v>-</v>
      </c>
      <c r="SB30" s="44" t="str">
        <f ca="1"/>
        <v>-</v>
      </c>
      <c r="SC30" s="44" t="str">
        <f ca="1"/>
        <v>-</v>
      </c>
      <c r="SD30" s="44" t="str">
        <f ca="1"/>
        <v>-</v>
      </c>
      <c r="SE30" s="44" t="str">
        <f ca="1"/>
        <v>-</v>
      </c>
      <c r="SF30" s="44" t="str">
        <f ca="1"/>
        <v>-</v>
      </c>
      <c r="SG30" s="44" t="str">
        <f ca="1"/>
        <v>-</v>
      </c>
      <c r="SH30" s="44" t="str">
        <f ca="1"/>
        <v>-</v>
      </c>
      <c r="SI30" s="44" t="str">
        <f ca="1"/>
        <v>-</v>
      </c>
      <c r="SJ30" s="44" t="str">
        <f ca="1"/>
        <v>-</v>
      </c>
      <c r="SK30" s="44" t="str">
        <f ca="1"/>
        <v>-</v>
      </c>
    </row>
    <row r="31" spans="3:505" x14ac:dyDescent="0.25">
      <c r="C31" s="44" t="s">
        <v>504</v>
      </c>
      <c r="F31" s="44" cm="1">
        <f t="array" aca="1" ref="F31:SK31" ca="1">IFERROR(IF(OFFSET(bHist!A1,_xlfn.XMATCH(C26,bHist!B:B,0)-1,3,1,500)=0,"-",OFFSET(bHist!A1,_xlfn.XMATCH(C26,bHist!B:B,0)-1,3,1,500))-IF(OFFSET(bHist!A2,_xlfn.XMATCH(C27,bHist!B:B,0)-2,3,1,500)=0,"-",OFFSET(bHist!A2,_xlfn.XMATCH(C27,bHist!B:B,0)-2,3,1,500)),"-")</f>
        <v>25.865000000000009</v>
      </c>
      <c r="G31" s="44">
        <f ca="1"/>
        <v>17.283000000000015</v>
      </c>
      <c r="H31" s="44">
        <f ca="1"/>
        <v>20.735000000000014</v>
      </c>
      <c r="I31" s="44">
        <f ca="1"/>
        <v>34.215000000000032</v>
      </c>
      <c r="J31" s="44">
        <f ca="1"/>
        <v>38.694999999999993</v>
      </c>
      <c r="K31" s="44">
        <f ca="1"/>
        <v>43.587000000000046</v>
      </c>
      <c r="L31" s="44">
        <f ca="1"/>
        <v>44.673000000000002</v>
      </c>
      <c r="M31" s="44">
        <f ca="1"/>
        <v>47.920999999999992</v>
      </c>
      <c r="N31" s="44">
        <f ca="1"/>
        <v>46.768000000000029</v>
      </c>
      <c r="O31" s="44">
        <f ca="1"/>
        <v>47.156000000000006</v>
      </c>
      <c r="P31" s="44" t="str">
        <f ca="1"/>
        <v>-</v>
      </c>
      <c r="Q31" s="44" t="str">
        <f ca="1"/>
        <v>-</v>
      </c>
      <c r="R31" s="44" t="str">
        <f ca="1"/>
        <v>-</v>
      </c>
      <c r="S31" s="44" t="str">
        <f ca="1"/>
        <v>-</v>
      </c>
      <c r="T31" s="44" t="str">
        <f ca="1"/>
        <v>-</v>
      </c>
      <c r="U31" s="44" t="str">
        <f ca="1"/>
        <v>-</v>
      </c>
      <c r="V31" s="44" t="str">
        <f ca="1"/>
        <v>-</v>
      </c>
      <c r="W31" s="44" t="str">
        <f ca="1"/>
        <v>-</v>
      </c>
      <c r="X31" s="44" t="str">
        <f ca="1"/>
        <v>-</v>
      </c>
      <c r="Y31" s="44" t="str">
        <f ca="1"/>
        <v>-</v>
      </c>
      <c r="Z31" s="44" t="str">
        <f ca="1"/>
        <v>-</v>
      </c>
      <c r="AA31" s="44" t="str">
        <f ca="1"/>
        <v>-</v>
      </c>
      <c r="AB31" s="44" t="str">
        <f ca="1"/>
        <v>-</v>
      </c>
      <c r="AC31" s="44" t="str">
        <f ca="1"/>
        <v>-</v>
      </c>
      <c r="AD31" s="44" t="str">
        <f ca="1"/>
        <v>-</v>
      </c>
      <c r="AE31" s="44" t="str">
        <f ca="1"/>
        <v>-</v>
      </c>
      <c r="AF31" s="44" t="str">
        <f ca="1"/>
        <v>-</v>
      </c>
      <c r="AG31" s="44" t="str">
        <f ca="1"/>
        <v>-</v>
      </c>
      <c r="AH31" s="44" t="str">
        <f ca="1"/>
        <v>-</v>
      </c>
      <c r="AI31" s="44" t="str">
        <f ca="1"/>
        <v>-</v>
      </c>
      <c r="AJ31" s="44" t="str">
        <f ca="1"/>
        <v>-</v>
      </c>
      <c r="AK31" s="44" t="str">
        <f ca="1"/>
        <v>-</v>
      </c>
      <c r="AL31" s="44" t="str">
        <f ca="1"/>
        <v>-</v>
      </c>
      <c r="AM31" s="44" t="str">
        <f ca="1"/>
        <v>-</v>
      </c>
      <c r="AN31" s="44" t="str">
        <f ca="1"/>
        <v>-</v>
      </c>
      <c r="AO31" s="44" t="str">
        <f ca="1"/>
        <v>-</v>
      </c>
      <c r="AP31" s="44" t="str">
        <f ca="1"/>
        <v>-</v>
      </c>
      <c r="AQ31" s="44" t="str">
        <f ca="1"/>
        <v>-</v>
      </c>
      <c r="AR31" s="44" t="str">
        <f ca="1"/>
        <v>-</v>
      </c>
      <c r="AS31" s="44" t="str">
        <f ca="1"/>
        <v>-</v>
      </c>
      <c r="AT31" s="44" t="str">
        <f ca="1"/>
        <v>-</v>
      </c>
      <c r="AU31" s="44" t="str">
        <f ca="1"/>
        <v>-</v>
      </c>
      <c r="AV31" s="44" t="str">
        <f ca="1"/>
        <v>-</v>
      </c>
      <c r="AW31" s="44" t="str">
        <f ca="1"/>
        <v>-</v>
      </c>
      <c r="AX31" s="44" t="str">
        <f ca="1"/>
        <v>-</v>
      </c>
      <c r="AY31" s="44" t="str">
        <f ca="1"/>
        <v>-</v>
      </c>
      <c r="AZ31" s="44" t="str">
        <f ca="1"/>
        <v>-</v>
      </c>
      <c r="BA31" s="44" t="str">
        <f ca="1"/>
        <v>-</v>
      </c>
      <c r="BB31" s="44" t="str">
        <f ca="1"/>
        <v>-</v>
      </c>
      <c r="BC31" s="44" t="str">
        <f ca="1"/>
        <v>-</v>
      </c>
      <c r="BD31" s="44" t="str">
        <f ca="1"/>
        <v>-</v>
      </c>
      <c r="BE31" s="44" t="str">
        <f ca="1"/>
        <v>-</v>
      </c>
      <c r="BF31" s="44" t="str">
        <f ca="1"/>
        <v>-</v>
      </c>
      <c r="BG31" s="44" t="str">
        <f ca="1"/>
        <v>-</v>
      </c>
      <c r="BH31" s="44" t="str">
        <f ca="1"/>
        <v>-</v>
      </c>
      <c r="BI31" s="44" t="str">
        <f ca="1"/>
        <v>-</v>
      </c>
      <c r="BJ31" s="44" t="str">
        <f ca="1"/>
        <v>-</v>
      </c>
      <c r="BK31" s="44" t="str">
        <f ca="1"/>
        <v>-</v>
      </c>
      <c r="BL31" s="44" t="str">
        <f ca="1"/>
        <v>-</v>
      </c>
      <c r="BM31" s="44" t="str">
        <f ca="1"/>
        <v>-</v>
      </c>
      <c r="BN31" s="44" t="str">
        <f ca="1"/>
        <v>-</v>
      </c>
      <c r="BO31" s="44" t="str">
        <f ca="1"/>
        <v>-</v>
      </c>
      <c r="BP31" s="44" t="str">
        <f ca="1"/>
        <v>-</v>
      </c>
      <c r="BQ31" s="44" t="str">
        <f ca="1"/>
        <v>-</v>
      </c>
      <c r="BR31" s="44" t="str">
        <f ca="1"/>
        <v>-</v>
      </c>
      <c r="BS31" s="44" t="str">
        <f ca="1"/>
        <v>-</v>
      </c>
      <c r="BT31" s="44" t="str">
        <f ca="1"/>
        <v>-</v>
      </c>
      <c r="BU31" s="44" t="str">
        <f ca="1"/>
        <v>-</v>
      </c>
      <c r="BV31" s="44" t="str">
        <f ca="1"/>
        <v>-</v>
      </c>
      <c r="BW31" s="44" t="str">
        <f ca="1"/>
        <v>-</v>
      </c>
      <c r="BX31" s="44" t="str">
        <f ca="1"/>
        <v>-</v>
      </c>
      <c r="BY31" s="44" t="str">
        <f ca="1"/>
        <v>-</v>
      </c>
      <c r="BZ31" s="44" t="str">
        <f ca="1"/>
        <v>-</v>
      </c>
      <c r="CA31" s="44" t="str">
        <f ca="1"/>
        <v>-</v>
      </c>
      <c r="CB31" s="44" t="str">
        <f ca="1"/>
        <v>-</v>
      </c>
      <c r="CC31" s="44" t="str">
        <f ca="1"/>
        <v>-</v>
      </c>
      <c r="CD31" s="44" t="str">
        <f ca="1"/>
        <v>-</v>
      </c>
      <c r="CE31" s="44" t="str">
        <f ca="1"/>
        <v>-</v>
      </c>
      <c r="CF31" s="44" t="str">
        <f ca="1"/>
        <v>-</v>
      </c>
      <c r="CG31" s="44" t="str">
        <f ca="1"/>
        <v>-</v>
      </c>
      <c r="CH31" s="44" t="str">
        <f ca="1"/>
        <v>-</v>
      </c>
      <c r="CI31" s="44" t="str">
        <f ca="1"/>
        <v>-</v>
      </c>
      <c r="CJ31" s="44" t="str">
        <f ca="1"/>
        <v>-</v>
      </c>
      <c r="CK31" s="44" t="str">
        <f ca="1"/>
        <v>-</v>
      </c>
      <c r="CL31" s="44" t="str">
        <f ca="1"/>
        <v>-</v>
      </c>
      <c r="CM31" s="44" t="str">
        <f ca="1"/>
        <v>-</v>
      </c>
      <c r="CN31" s="44" t="str">
        <f ca="1"/>
        <v>-</v>
      </c>
      <c r="CO31" s="44" t="str">
        <f ca="1"/>
        <v>-</v>
      </c>
      <c r="CP31" s="44" t="str">
        <f ca="1"/>
        <v>-</v>
      </c>
      <c r="CQ31" s="44" t="str">
        <f ca="1"/>
        <v>-</v>
      </c>
      <c r="CR31" s="44" t="str">
        <f ca="1"/>
        <v>-</v>
      </c>
      <c r="CS31" s="44" t="str">
        <f ca="1"/>
        <v>-</v>
      </c>
      <c r="CT31" s="44" t="str">
        <f ca="1"/>
        <v>-</v>
      </c>
      <c r="CU31" s="44" t="str">
        <f ca="1"/>
        <v>-</v>
      </c>
      <c r="CV31" s="44" t="str">
        <f ca="1"/>
        <v>-</v>
      </c>
      <c r="CW31" s="44" t="str">
        <f ca="1"/>
        <v>-</v>
      </c>
      <c r="CX31" s="44" t="str">
        <f ca="1"/>
        <v>-</v>
      </c>
      <c r="CY31" s="44" t="str">
        <f ca="1"/>
        <v>-</v>
      </c>
      <c r="CZ31" s="44" t="str">
        <f ca="1"/>
        <v>-</v>
      </c>
      <c r="DA31" s="44" t="str">
        <f ca="1"/>
        <v>-</v>
      </c>
      <c r="DB31" s="44" t="str">
        <f ca="1"/>
        <v>-</v>
      </c>
      <c r="DC31" s="44" t="str">
        <f ca="1"/>
        <v>-</v>
      </c>
      <c r="DD31" s="44" t="str">
        <f ca="1"/>
        <v>-</v>
      </c>
      <c r="DE31" s="44" t="str">
        <f ca="1"/>
        <v>-</v>
      </c>
      <c r="DF31" s="44" t="str">
        <f ca="1"/>
        <v>-</v>
      </c>
      <c r="DG31" s="44" t="str">
        <f ca="1"/>
        <v>-</v>
      </c>
      <c r="DH31" s="44" t="str">
        <f ca="1"/>
        <v>-</v>
      </c>
      <c r="DI31" s="44" t="str">
        <f ca="1"/>
        <v>-</v>
      </c>
      <c r="DJ31" s="44" t="str">
        <f ca="1"/>
        <v>-</v>
      </c>
      <c r="DK31" s="44" t="str">
        <f ca="1"/>
        <v>-</v>
      </c>
      <c r="DL31" s="44" t="str">
        <f ca="1"/>
        <v>-</v>
      </c>
      <c r="DM31" s="44" t="str">
        <f ca="1"/>
        <v>-</v>
      </c>
      <c r="DN31" s="44" t="str">
        <f ca="1"/>
        <v>-</v>
      </c>
      <c r="DO31" s="44" t="str">
        <f ca="1"/>
        <v>-</v>
      </c>
      <c r="DP31" s="44" t="str">
        <f ca="1"/>
        <v>-</v>
      </c>
      <c r="DQ31" s="44" t="str">
        <f ca="1"/>
        <v>-</v>
      </c>
      <c r="DR31" s="44" t="str">
        <f ca="1"/>
        <v>-</v>
      </c>
      <c r="DS31" s="44" t="str">
        <f ca="1"/>
        <v>-</v>
      </c>
      <c r="DT31" s="44" t="str">
        <f ca="1"/>
        <v>-</v>
      </c>
      <c r="DU31" s="44" t="str">
        <f ca="1"/>
        <v>-</v>
      </c>
      <c r="DV31" s="44" t="str">
        <f ca="1"/>
        <v>-</v>
      </c>
      <c r="DW31" s="44" t="str">
        <f ca="1"/>
        <v>-</v>
      </c>
      <c r="DX31" s="44" t="str">
        <f ca="1"/>
        <v>-</v>
      </c>
      <c r="DY31" s="44" t="str">
        <f ca="1"/>
        <v>-</v>
      </c>
      <c r="DZ31" s="44" t="str">
        <f ca="1"/>
        <v>-</v>
      </c>
      <c r="EA31" s="44" t="str">
        <f ca="1"/>
        <v>-</v>
      </c>
      <c r="EB31" s="44" t="str">
        <f ca="1"/>
        <v>-</v>
      </c>
      <c r="EC31" s="44" t="str">
        <f ca="1"/>
        <v>-</v>
      </c>
      <c r="ED31" s="44" t="str">
        <f ca="1"/>
        <v>-</v>
      </c>
      <c r="EE31" s="44" t="str">
        <f ca="1"/>
        <v>-</v>
      </c>
      <c r="EF31" s="44" t="str">
        <f ca="1"/>
        <v>-</v>
      </c>
      <c r="EG31" s="44" t="str">
        <f ca="1"/>
        <v>-</v>
      </c>
      <c r="EH31" s="44" t="str">
        <f ca="1"/>
        <v>-</v>
      </c>
      <c r="EI31" s="44" t="str">
        <f ca="1"/>
        <v>-</v>
      </c>
      <c r="EJ31" s="44" t="str">
        <f ca="1"/>
        <v>-</v>
      </c>
      <c r="EK31" s="44" t="str">
        <f ca="1"/>
        <v>-</v>
      </c>
      <c r="EL31" s="44" t="str">
        <f ca="1"/>
        <v>-</v>
      </c>
      <c r="EM31" s="44" t="str">
        <f ca="1"/>
        <v>-</v>
      </c>
      <c r="EN31" s="44" t="str">
        <f ca="1"/>
        <v>-</v>
      </c>
      <c r="EO31" s="44" t="str">
        <f ca="1"/>
        <v>-</v>
      </c>
      <c r="EP31" s="44" t="str">
        <f ca="1"/>
        <v>-</v>
      </c>
      <c r="EQ31" s="44" t="str">
        <f ca="1"/>
        <v>-</v>
      </c>
      <c r="ER31" s="44" t="str">
        <f ca="1"/>
        <v>-</v>
      </c>
      <c r="ES31" s="44" t="str">
        <f ca="1"/>
        <v>-</v>
      </c>
      <c r="ET31" s="44" t="str">
        <f ca="1"/>
        <v>-</v>
      </c>
      <c r="EU31" s="44" t="str">
        <f ca="1"/>
        <v>-</v>
      </c>
      <c r="EV31" s="44" t="str">
        <f ca="1"/>
        <v>-</v>
      </c>
      <c r="EW31" s="44" t="str">
        <f ca="1"/>
        <v>-</v>
      </c>
      <c r="EX31" s="44" t="str">
        <f ca="1"/>
        <v>-</v>
      </c>
      <c r="EY31" s="44" t="str">
        <f ca="1"/>
        <v>-</v>
      </c>
      <c r="EZ31" s="44" t="str">
        <f ca="1"/>
        <v>-</v>
      </c>
      <c r="FA31" s="44" t="str">
        <f ca="1"/>
        <v>-</v>
      </c>
      <c r="FB31" s="44" t="str">
        <f ca="1"/>
        <v>-</v>
      </c>
      <c r="FC31" s="44" t="str">
        <f ca="1"/>
        <v>-</v>
      </c>
      <c r="FD31" s="44" t="str">
        <f ca="1"/>
        <v>-</v>
      </c>
      <c r="FE31" s="44" t="str">
        <f ca="1"/>
        <v>-</v>
      </c>
      <c r="FF31" s="44" t="str">
        <f ca="1"/>
        <v>-</v>
      </c>
      <c r="FG31" s="44" t="str">
        <f ca="1"/>
        <v>-</v>
      </c>
      <c r="FH31" s="44" t="str">
        <f ca="1"/>
        <v>-</v>
      </c>
      <c r="FI31" s="44" t="str">
        <f ca="1"/>
        <v>-</v>
      </c>
      <c r="FJ31" s="44" t="str">
        <f ca="1"/>
        <v>-</v>
      </c>
      <c r="FK31" s="44" t="str">
        <f ca="1"/>
        <v>-</v>
      </c>
      <c r="FL31" s="44" t="str">
        <f ca="1"/>
        <v>-</v>
      </c>
      <c r="FM31" s="44" t="str">
        <f ca="1"/>
        <v>-</v>
      </c>
      <c r="FN31" s="44" t="str">
        <f ca="1"/>
        <v>-</v>
      </c>
      <c r="FO31" s="44" t="str">
        <f ca="1"/>
        <v>-</v>
      </c>
      <c r="FP31" s="44" t="str">
        <f ca="1"/>
        <v>-</v>
      </c>
      <c r="FQ31" s="44" t="str">
        <f ca="1"/>
        <v>-</v>
      </c>
      <c r="FR31" s="44" t="str">
        <f ca="1"/>
        <v>-</v>
      </c>
      <c r="FS31" s="44" t="str">
        <f ca="1"/>
        <v>-</v>
      </c>
      <c r="FT31" s="44" t="str">
        <f ca="1"/>
        <v>-</v>
      </c>
      <c r="FU31" s="44" t="str">
        <f ca="1"/>
        <v>-</v>
      </c>
      <c r="FV31" s="44" t="str">
        <f ca="1"/>
        <v>-</v>
      </c>
      <c r="FW31" s="44" t="str">
        <f ca="1"/>
        <v>-</v>
      </c>
      <c r="FX31" s="44" t="str">
        <f ca="1"/>
        <v>-</v>
      </c>
      <c r="FY31" s="44" t="str">
        <f ca="1"/>
        <v>-</v>
      </c>
      <c r="FZ31" s="44" t="str">
        <f ca="1"/>
        <v>-</v>
      </c>
      <c r="GA31" s="44" t="str">
        <f ca="1"/>
        <v>-</v>
      </c>
      <c r="GB31" s="44" t="str">
        <f ca="1"/>
        <v>-</v>
      </c>
      <c r="GC31" s="44" t="str">
        <f ca="1"/>
        <v>-</v>
      </c>
      <c r="GD31" s="44" t="str">
        <f ca="1"/>
        <v>-</v>
      </c>
      <c r="GE31" s="44" t="str">
        <f ca="1"/>
        <v>-</v>
      </c>
      <c r="GF31" s="44" t="str">
        <f ca="1"/>
        <v>-</v>
      </c>
      <c r="GG31" s="44" t="str">
        <f ca="1"/>
        <v>-</v>
      </c>
      <c r="GH31" s="44" t="str">
        <f ca="1"/>
        <v>-</v>
      </c>
      <c r="GI31" s="44" t="str">
        <f ca="1"/>
        <v>-</v>
      </c>
      <c r="GJ31" s="44" t="str">
        <f ca="1"/>
        <v>-</v>
      </c>
      <c r="GK31" s="44" t="str">
        <f ca="1"/>
        <v>-</v>
      </c>
      <c r="GL31" s="44" t="str">
        <f ca="1"/>
        <v>-</v>
      </c>
      <c r="GM31" s="44" t="str">
        <f ca="1"/>
        <v>-</v>
      </c>
      <c r="GN31" s="44" t="str">
        <f ca="1"/>
        <v>-</v>
      </c>
      <c r="GO31" s="44" t="str">
        <f ca="1"/>
        <v>-</v>
      </c>
      <c r="GP31" s="44" t="str">
        <f ca="1"/>
        <v>-</v>
      </c>
      <c r="GQ31" s="44" t="str">
        <f ca="1"/>
        <v>-</v>
      </c>
      <c r="GR31" s="44" t="str">
        <f ca="1"/>
        <v>-</v>
      </c>
      <c r="GS31" s="44" t="str">
        <f ca="1"/>
        <v>-</v>
      </c>
      <c r="GT31" s="44" t="str">
        <f ca="1"/>
        <v>-</v>
      </c>
      <c r="GU31" s="44" t="str">
        <f ca="1"/>
        <v>-</v>
      </c>
      <c r="GV31" s="44" t="str">
        <f ca="1"/>
        <v>-</v>
      </c>
      <c r="GW31" s="44" t="str">
        <f ca="1"/>
        <v>-</v>
      </c>
      <c r="GX31" s="44" t="str">
        <f ca="1"/>
        <v>-</v>
      </c>
      <c r="GY31" s="44" t="str">
        <f ca="1"/>
        <v>-</v>
      </c>
      <c r="GZ31" s="44" t="str">
        <f ca="1"/>
        <v>-</v>
      </c>
      <c r="HA31" s="44" t="str">
        <f ca="1"/>
        <v>-</v>
      </c>
      <c r="HB31" s="44" t="str">
        <f ca="1"/>
        <v>-</v>
      </c>
      <c r="HC31" s="44" t="str">
        <f ca="1"/>
        <v>-</v>
      </c>
      <c r="HD31" s="44" t="str">
        <f ca="1"/>
        <v>-</v>
      </c>
      <c r="HE31" s="44" t="str">
        <f ca="1"/>
        <v>-</v>
      </c>
      <c r="HF31" s="44" t="str">
        <f ca="1"/>
        <v>-</v>
      </c>
      <c r="HG31" s="44" t="str">
        <f ca="1"/>
        <v>-</v>
      </c>
      <c r="HH31" s="44" t="str">
        <f ca="1"/>
        <v>-</v>
      </c>
      <c r="HI31" s="44" t="str">
        <f ca="1"/>
        <v>-</v>
      </c>
      <c r="HJ31" s="44" t="str">
        <f ca="1"/>
        <v>-</v>
      </c>
      <c r="HK31" s="44" t="str">
        <f ca="1"/>
        <v>-</v>
      </c>
      <c r="HL31" s="44" t="str">
        <f ca="1"/>
        <v>-</v>
      </c>
      <c r="HM31" s="44" t="str">
        <f ca="1"/>
        <v>-</v>
      </c>
      <c r="HN31" s="44" t="str">
        <f ca="1"/>
        <v>-</v>
      </c>
      <c r="HO31" s="44" t="str">
        <f ca="1"/>
        <v>-</v>
      </c>
      <c r="HP31" s="44" t="str">
        <f ca="1"/>
        <v>-</v>
      </c>
      <c r="HQ31" s="44" t="str">
        <f ca="1"/>
        <v>-</v>
      </c>
      <c r="HR31" s="44" t="str">
        <f ca="1"/>
        <v>-</v>
      </c>
      <c r="HS31" s="44" t="str">
        <f ca="1"/>
        <v>-</v>
      </c>
      <c r="HT31" s="44" t="str">
        <f ca="1"/>
        <v>-</v>
      </c>
      <c r="HU31" s="44" t="str">
        <f ca="1"/>
        <v>-</v>
      </c>
      <c r="HV31" s="44" t="str">
        <f ca="1"/>
        <v>-</v>
      </c>
      <c r="HW31" s="44" t="str">
        <f ca="1"/>
        <v>-</v>
      </c>
      <c r="HX31" s="44" t="str">
        <f ca="1"/>
        <v>-</v>
      </c>
      <c r="HY31" s="44" t="str">
        <f ca="1"/>
        <v>-</v>
      </c>
      <c r="HZ31" s="44" t="str">
        <f ca="1"/>
        <v>-</v>
      </c>
      <c r="IA31" s="44" t="str">
        <f ca="1"/>
        <v>-</v>
      </c>
      <c r="IB31" s="44" t="str">
        <f ca="1"/>
        <v>-</v>
      </c>
      <c r="IC31" s="44" t="str">
        <f ca="1"/>
        <v>-</v>
      </c>
      <c r="ID31" s="44" t="str">
        <f ca="1"/>
        <v>-</v>
      </c>
      <c r="IE31" s="44" t="str">
        <f ca="1"/>
        <v>-</v>
      </c>
      <c r="IF31" s="44" t="str">
        <f ca="1"/>
        <v>-</v>
      </c>
      <c r="IG31" s="44" t="str">
        <f ca="1"/>
        <v>-</v>
      </c>
      <c r="IH31" s="44" t="str">
        <f ca="1"/>
        <v>-</v>
      </c>
      <c r="II31" s="44" t="str">
        <f ca="1"/>
        <v>-</v>
      </c>
      <c r="IJ31" s="44" t="str">
        <f ca="1"/>
        <v>-</v>
      </c>
      <c r="IK31" s="44" t="str">
        <f ca="1"/>
        <v>-</v>
      </c>
      <c r="IL31" s="44" t="str">
        <f ca="1"/>
        <v>-</v>
      </c>
      <c r="IM31" s="44" t="str">
        <f ca="1"/>
        <v>-</v>
      </c>
      <c r="IN31" s="44" t="str">
        <f ca="1"/>
        <v>-</v>
      </c>
      <c r="IO31" s="44" t="str">
        <f ca="1"/>
        <v>-</v>
      </c>
      <c r="IP31" s="44" t="str">
        <f ca="1"/>
        <v>-</v>
      </c>
      <c r="IQ31" s="44" t="str">
        <f ca="1"/>
        <v>-</v>
      </c>
      <c r="IR31" s="44" t="str">
        <f ca="1"/>
        <v>-</v>
      </c>
      <c r="IS31" s="44" t="str">
        <f ca="1"/>
        <v>-</v>
      </c>
      <c r="IT31" s="44" t="str">
        <f ca="1"/>
        <v>-</v>
      </c>
      <c r="IU31" s="44" t="str">
        <f ca="1"/>
        <v>-</v>
      </c>
      <c r="IV31" s="44" t="str">
        <f ca="1"/>
        <v>-</v>
      </c>
      <c r="IW31" s="44" t="str">
        <f ca="1"/>
        <v>-</v>
      </c>
      <c r="IX31" s="44" t="str">
        <f ca="1"/>
        <v>-</v>
      </c>
      <c r="IY31" s="44" t="str">
        <f ca="1"/>
        <v>-</v>
      </c>
      <c r="IZ31" s="44" t="str">
        <f ca="1"/>
        <v>-</v>
      </c>
      <c r="JA31" s="44" t="str">
        <f ca="1"/>
        <v>-</v>
      </c>
      <c r="JB31" s="44" t="str">
        <f ca="1"/>
        <v>-</v>
      </c>
      <c r="JC31" s="44" t="str">
        <f ca="1"/>
        <v>-</v>
      </c>
      <c r="JD31" s="44" t="str">
        <f ca="1"/>
        <v>-</v>
      </c>
      <c r="JE31" s="44" t="str">
        <f ca="1"/>
        <v>-</v>
      </c>
      <c r="JF31" s="44" t="str">
        <f ca="1"/>
        <v>-</v>
      </c>
      <c r="JG31" s="44" t="str">
        <f ca="1"/>
        <v>-</v>
      </c>
      <c r="JH31" s="44" t="str">
        <f ca="1"/>
        <v>-</v>
      </c>
      <c r="JI31" s="44" t="str">
        <f ca="1"/>
        <v>-</v>
      </c>
      <c r="JJ31" s="44" t="str">
        <f ca="1"/>
        <v>-</v>
      </c>
      <c r="JK31" s="44" t="str">
        <f ca="1"/>
        <v>-</v>
      </c>
      <c r="JL31" s="44" t="str">
        <f ca="1"/>
        <v>-</v>
      </c>
      <c r="JM31" s="44" t="str">
        <f ca="1"/>
        <v>-</v>
      </c>
      <c r="JN31" s="44" t="str">
        <f ca="1"/>
        <v>-</v>
      </c>
      <c r="JO31" s="44" t="str">
        <f ca="1"/>
        <v>-</v>
      </c>
      <c r="JP31" s="44" t="str">
        <f ca="1"/>
        <v>-</v>
      </c>
      <c r="JQ31" s="44" t="str">
        <f ca="1"/>
        <v>-</v>
      </c>
      <c r="JR31" s="44" t="str">
        <f ca="1"/>
        <v>-</v>
      </c>
      <c r="JS31" s="44" t="str">
        <f ca="1"/>
        <v>-</v>
      </c>
      <c r="JT31" s="44" t="str">
        <f ca="1"/>
        <v>-</v>
      </c>
      <c r="JU31" s="44" t="str">
        <f ca="1"/>
        <v>-</v>
      </c>
      <c r="JV31" s="44" t="str">
        <f ca="1"/>
        <v>-</v>
      </c>
      <c r="JW31" s="44" t="str">
        <f ca="1"/>
        <v>-</v>
      </c>
      <c r="JX31" s="44" t="str">
        <f ca="1"/>
        <v>-</v>
      </c>
      <c r="JY31" s="44" t="str">
        <f ca="1"/>
        <v>-</v>
      </c>
      <c r="JZ31" s="44" t="str">
        <f ca="1"/>
        <v>-</v>
      </c>
      <c r="KA31" s="44" t="str">
        <f ca="1"/>
        <v>-</v>
      </c>
      <c r="KB31" s="44" t="str">
        <f ca="1"/>
        <v>-</v>
      </c>
      <c r="KC31" s="44" t="str">
        <f ca="1"/>
        <v>-</v>
      </c>
      <c r="KD31" s="44" t="str">
        <f ca="1"/>
        <v>-</v>
      </c>
      <c r="KE31" s="44" t="str">
        <f ca="1"/>
        <v>-</v>
      </c>
      <c r="KF31" s="44" t="str">
        <f ca="1"/>
        <v>-</v>
      </c>
      <c r="KG31" s="44" t="str">
        <f ca="1"/>
        <v>-</v>
      </c>
      <c r="KH31" s="44" t="str">
        <f ca="1"/>
        <v>-</v>
      </c>
      <c r="KI31" s="44" t="str">
        <f ca="1"/>
        <v>-</v>
      </c>
      <c r="KJ31" s="44" t="str">
        <f ca="1"/>
        <v>-</v>
      </c>
      <c r="KK31" s="44" t="str">
        <f ca="1"/>
        <v>-</v>
      </c>
      <c r="KL31" s="44" t="str">
        <f ca="1"/>
        <v>-</v>
      </c>
      <c r="KM31" s="44" t="str">
        <f ca="1"/>
        <v>-</v>
      </c>
      <c r="KN31" s="44" t="str">
        <f ca="1"/>
        <v>-</v>
      </c>
      <c r="KO31" s="44" t="str">
        <f ca="1"/>
        <v>-</v>
      </c>
      <c r="KP31" s="44" t="str">
        <f ca="1"/>
        <v>-</v>
      </c>
      <c r="KQ31" s="44" t="str">
        <f ca="1"/>
        <v>-</v>
      </c>
      <c r="KR31" s="44" t="str">
        <f ca="1"/>
        <v>-</v>
      </c>
      <c r="KS31" s="44" t="str">
        <f ca="1"/>
        <v>-</v>
      </c>
      <c r="KT31" s="44" t="str">
        <f ca="1"/>
        <v>-</v>
      </c>
      <c r="KU31" s="44" t="str">
        <f ca="1"/>
        <v>-</v>
      </c>
      <c r="KV31" s="44" t="str">
        <f ca="1"/>
        <v>-</v>
      </c>
      <c r="KW31" s="44" t="str">
        <f ca="1"/>
        <v>-</v>
      </c>
      <c r="KX31" s="44" t="str">
        <f ca="1"/>
        <v>-</v>
      </c>
      <c r="KY31" s="44" t="str">
        <f ca="1"/>
        <v>-</v>
      </c>
      <c r="KZ31" s="44" t="str">
        <f ca="1"/>
        <v>-</v>
      </c>
      <c r="LA31" s="44" t="str">
        <f ca="1"/>
        <v>-</v>
      </c>
      <c r="LB31" s="44" t="str">
        <f ca="1"/>
        <v>-</v>
      </c>
      <c r="LC31" s="44" t="str">
        <f ca="1"/>
        <v>-</v>
      </c>
      <c r="LD31" s="44" t="str">
        <f ca="1"/>
        <v>-</v>
      </c>
      <c r="LE31" s="44" t="str">
        <f ca="1"/>
        <v>-</v>
      </c>
      <c r="LF31" s="44" t="str">
        <f ca="1"/>
        <v>-</v>
      </c>
      <c r="LG31" s="44" t="str">
        <f ca="1"/>
        <v>-</v>
      </c>
      <c r="LH31" s="44" t="str">
        <f ca="1"/>
        <v>-</v>
      </c>
      <c r="LI31" s="44" t="str">
        <f ca="1"/>
        <v>-</v>
      </c>
      <c r="LJ31" s="44" t="str">
        <f ca="1"/>
        <v>-</v>
      </c>
      <c r="LK31" s="44" t="str">
        <f ca="1"/>
        <v>-</v>
      </c>
      <c r="LL31" s="44" t="str">
        <f ca="1"/>
        <v>-</v>
      </c>
      <c r="LM31" s="44" t="str">
        <f ca="1"/>
        <v>-</v>
      </c>
      <c r="LN31" s="44" t="str">
        <f ca="1"/>
        <v>-</v>
      </c>
      <c r="LO31" s="44" t="str">
        <f ca="1"/>
        <v>-</v>
      </c>
      <c r="LP31" s="44" t="str">
        <f ca="1"/>
        <v>-</v>
      </c>
      <c r="LQ31" s="44" t="str">
        <f ca="1"/>
        <v>-</v>
      </c>
      <c r="LR31" s="44" t="str">
        <f ca="1"/>
        <v>-</v>
      </c>
      <c r="LS31" s="44" t="str">
        <f ca="1"/>
        <v>-</v>
      </c>
      <c r="LT31" s="44" t="str">
        <f ca="1"/>
        <v>-</v>
      </c>
      <c r="LU31" s="44" t="str">
        <f ca="1"/>
        <v>-</v>
      </c>
      <c r="LV31" s="44" t="str">
        <f ca="1"/>
        <v>-</v>
      </c>
      <c r="LW31" s="44" t="str">
        <f ca="1"/>
        <v>-</v>
      </c>
      <c r="LX31" s="44" t="str">
        <f ca="1"/>
        <v>-</v>
      </c>
      <c r="LY31" s="44" t="str">
        <f ca="1"/>
        <v>-</v>
      </c>
      <c r="LZ31" s="44" t="str">
        <f ca="1"/>
        <v>-</v>
      </c>
      <c r="MA31" s="44" t="str">
        <f ca="1"/>
        <v>-</v>
      </c>
      <c r="MB31" s="44" t="str">
        <f ca="1"/>
        <v>-</v>
      </c>
      <c r="MC31" s="44" t="str">
        <f ca="1"/>
        <v>-</v>
      </c>
      <c r="MD31" s="44" t="str">
        <f ca="1"/>
        <v>-</v>
      </c>
      <c r="ME31" s="44" t="str">
        <f ca="1"/>
        <v>-</v>
      </c>
      <c r="MF31" s="44" t="str">
        <f ca="1"/>
        <v>-</v>
      </c>
      <c r="MG31" s="44" t="str">
        <f ca="1"/>
        <v>-</v>
      </c>
      <c r="MH31" s="44" t="str">
        <f ca="1"/>
        <v>-</v>
      </c>
      <c r="MI31" s="44" t="str">
        <f ca="1"/>
        <v>-</v>
      </c>
      <c r="MJ31" s="44" t="str">
        <f ca="1"/>
        <v>-</v>
      </c>
      <c r="MK31" s="44" t="str">
        <f ca="1"/>
        <v>-</v>
      </c>
      <c r="ML31" s="44" t="str">
        <f ca="1"/>
        <v>-</v>
      </c>
      <c r="MM31" s="44" t="str">
        <f ca="1"/>
        <v>-</v>
      </c>
      <c r="MN31" s="44" t="str">
        <f ca="1"/>
        <v>-</v>
      </c>
      <c r="MO31" s="44" t="str">
        <f ca="1"/>
        <v>-</v>
      </c>
      <c r="MP31" s="44" t="str">
        <f ca="1"/>
        <v>-</v>
      </c>
      <c r="MQ31" s="44" t="str">
        <f ca="1"/>
        <v>-</v>
      </c>
      <c r="MR31" s="44" t="str">
        <f ca="1"/>
        <v>-</v>
      </c>
      <c r="MS31" s="44" t="str">
        <f ca="1"/>
        <v>-</v>
      </c>
      <c r="MT31" s="44" t="str">
        <f ca="1"/>
        <v>-</v>
      </c>
      <c r="MU31" s="44" t="str">
        <f ca="1"/>
        <v>-</v>
      </c>
      <c r="MV31" s="44" t="str">
        <f ca="1"/>
        <v>-</v>
      </c>
      <c r="MW31" s="44" t="str">
        <f ca="1"/>
        <v>-</v>
      </c>
      <c r="MX31" s="44" t="str">
        <f ca="1"/>
        <v>-</v>
      </c>
      <c r="MY31" s="44" t="str">
        <f ca="1"/>
        <v>-</v>
      </c>
      <c r="MZ31" s="44" t="str">
        <f ca="1"/>
        <v>-</v>
      </c>
      <c r="NA31" s="44" t="str">
        <f ca="1"/>
        <v>-</v>
      </c>
      <c r="NB31" s="44" t="str">
        <f ca="1"/>
        <v>-</v>
      </c>
      <c r="NC31" s="44" t="str">
        <f ca="1"/>
        <v>-</v>
      </c>
      <c r="ND31" s="44" t="str">
        <f ca="1"/>
        <v>-</v>
      </c>
      <c r="NE31" s="44" t="str">
        <f ca="1"/>
        <v>-</v>
      </c>
      <c r="NF31" s="44" t="str">
        <f ca="1"/>
        <v>-</v>
      </c>
      <c r="NG31" s="44" t="str">
        <f ca="1"/>
        <v>-</v>
      </c>
      <c r="NH31" s="44" t="str">
        <f ca="1"/>
        <v>-</v>
      </c>
      <c r="NI31" s="44" t="str">
        <f ca="1"/>
        <v>-</v>
      </c>
      <c r="NJ31" s="44" t="str">
        <f ca="1"/>
        <v>-</v>
      </c>
      <c r="NK31" s="44" t="str">
        <f ca="1"/>
        <v>-</v>
      </c>
      <c r="NL31" s="44" t="str">
        <f ca="1"/>
        <v>-</v>
      </c>
      <c r="NM31" s="44" t="str">
        <f ca="1"/>
        <v>-</v>
      </c>
      <c r="NN31" s="44" t="str">
        <f ca="1"/>
        <v>-</v>
      </c>
      <c r="NO31" s="44" t="str">
        <f ca="1"/>
        <v>-</v>
      </c>
      <c r="NP31" s="44" t="str">
        <f ca="1"/>
        <v>-</v>
      </c>
      <c r="NQ31" s="44" t="str">
        <f ca="1"/>
        <v>-</v>
      </c>
      <c r="NR31" s="44" t="str">
        <f ca="1"/>
        <v>-</v>
      </c>
      <c r="NS31" s="44" t="str">
        <f ca="1"/>
        <v>-</v>
      </c>
      <c r="NT31" s="44" t="str">
        <f ca="1"/>
        <v>-</v>
      </c>
      <c r="NU31" s="44" t="str">
        <f ca="1"/>
        <v>-</v>
      </c>
      <c r="NV31" s="44" t="str">
        <f ca="1"/>
        <v>-</v>
      </c>
      <c r="NW31" s="44" t="str">
        <f ca="1"/>
        <v>-</v>
      </c>
      <c r="NX31" s="44" t="str">
        <f ca="1"/>
        <v>-</v>
      </c>
      <c r="NY31" s="44" t="str">
        <f ca="1"/>
        <v>-</v>
      </c>
      <c r="NZ31" s="44" t="str">
        <f ca="1"/>
        <v>-</v>
      </c>
      <c r="OA31" s="44" t="str">
        <f ca="1"/>
        <v>-</v>
      </c>
      <c r="OB31" s="44" t="str">
        <f ca="1"/>
        <v>-</v>
      </c>
      <c r="OC31" s="44" t="str">
        <f ca="1"/>
        <v>-</v>
      </c>
      <c r="OD31" s="44" t="str">
        <f ca="1"/>
        <v>-</v>
      </c>
      <c r="OE31" s="44" t="str">
        <f ca="1"/>
        <v>-</v>
      </c>
      <c r="OF31" s="44" t="str">
        <f ca="1"/>
        <v>-</v>
      </c>
      <c r="OG31" s="44" t="str">
        <f ca="1"/>
        <v>-</v>
      </c>
      <c r="OH31" s="44" t="str">
        <f ca="1"/>
        <v>-</v>
      </c>
      <c r="OI31" s="44" t="str">
        <f ca="1"/>
        <v>-</v>
      </c>
      <c r="OJ31" s="44" t="str">
        <f ca="1"/>
        <v>-</v>
      </c>
      <c r="OK31" s="44" t="str">
        <f ca="1"/>
        <v>-</v>
      </c>
      <c r="OL31" s="44" t="str">
        <f ca="1"/>
        <v>-</v>
      </c>
      <c r="OM31" s="44" t="str">
        <f ca="1"/>
        <v>-</v>
      </c>
      <c r="ON31" s="44" t="str">
        <f ca="1"/>
        <v>-</v>
      </c>
      <c r="OO31" s="44" t="str">
        <f ca="1"/>
        <v>-</v>
      </c>
      <c r="OP31" s="44" t="str">
        <f ca="1"/>
        <v>-</v>
      </c>
      <c r="OQ31" s="44" t="str">
        <f ca="1"/>
        <v>-</v>
      </c>
      <c r="OR31" s="44" t="str">
        <f ca="1"/>
        <v>-</v>
      </c>
      <c r="OS31" s="44" t="str">
        <f ca="1"/>
        <v>-</v>
      </c>
      <c r="OT31" s="44" t="str">
        <f ca="1"/>
        <v>-</v>
      </c>
      <c r="OU31" s="44" t="str">
        <f ca="1"/>
        <v>-</v>
      </c>
      <c r="OV31" s="44" t="str">
        <f ca="1"/>
        <v>-</v>
      </c>
      <c r="OW31" s="44" t="str">
        <f ca="1"/>
        <v>-</v>
      </c>
      <c r="OX31" s="44" t="str">
        <f ca="1"/>
        <v>-</v>
      </c>
      <c r="OY31" s="44" t="str">
        <f ca="1"/>
        <v>-</v>
      </c>
      <c r="OZ31" s="44" t="str">
        <f ca="1"/>
        <v>-</v>
      </c>
      <c r="PA31" s="44" t="str">
        <f ca="1"/>
        <v>-</v>
      </c>
      <c r="PB31" s="44" t="str">
        <f ca="1"/>
        <v>-</v>
      </c>
      <c r="PC31" s="44" t="str">
        <f ca="1"/>
        <v>-</v>
      </c>
      <c r="PD31" s="44" t="str">
        <f ca="1"/>
        <v>-</v>
      </c>
      <c r="PE31" s="44" t="str">
        <f ca="1"/>
        <v>-</v>
      </c>
      <c r="PF31" s="44" t="str">
        <f ca="1"/>
        <v>-</v>
      </c>
      <c r="PG31" s="44" t="str">
        <f ca="1"/>
        <v>-</v>
      </c>
      <c r="PH31" s="44" t="str">
        <f ca="1"/>
        <v>-</v>
      </c>
      <c r="PI31" s="44" t="str">
        <f ca="1"/>
        <v>-</v>
      </c>
      <c r="PJ31" s="44" t="str">
        <f ca="1"/>
        <v>-</v>
      </c>
      <c r="PK31" s="44" t="str">
        <f ca="1"/>
        <v>-</v>
      </c>
      <c r="PL31" s="44" t="str">
        <f ca="1"/>
        <v>-</v>
      </c>
      <c r="PM31" s="44" t="str">
        <f ca="1"/>
        <v>-</v>
      </c>
      <c r="PN31" s="44" t="str">
        <f ca="1"/>
        <v>-</v>
      </c>
      <c r="PO31" s="44" t="str">
        <f ca="1"/>
        <v>-</v>
      </c>
      <c r="PP31" s="44" t="str">
        <f ca="1"/>
        <v>-</v>
      </c>
      <c r="PQ31" s="44" t="str">
        <f ca="1"/>
        <v>-</v>
      </c>
      <c r="PR31" s="44" t="str">
        <f ca="1"/>
        <v>-</v>
      </c>
      <c r="PS31" s="44" t="str">
        <f ca="1"/>
        <v>-</v>
      </c>
      <c r="PT31" s="44" t="str">
        <f ca="1"/>
        <v>-</v>
      </c>
      <c r="PU31" s="44" t="str">
        <f ca="1"/>
        <v>-</v>
      </c>
      <c r="PV31" s="44" t="str">
        <f ca="1"/>
        <v>-</v>
      </c>
      <c r="PW31" s="44" t="str">
        <f ca="1"/>
        <v>-</v>
      </c>
      <c r="PX31" s="44" t="str">
        <f ca="1"/>
        <v>-</v>
      </c>
      <c r="PY31" s="44" t="str">
        <f ca="1"/>
        <v>-</v>
      </c>
      <c r="PZ31" s="44" t="str">
        <f ca="1"/>
        <v>-</v>
      </c>
      <c r="QA31" s="44" t="str">
        <f ca="1"/>
        <v>-</v>
      </c>
      <c r="QB31" s="44" t="str">
        <f ca="1"/>
        <v>-</v>
      </c>
      <c r="QC31" s="44" t="str">
        <f ca="1"/>
        <v>-</v>
      </c>
      <c r="QD31" s="44" t="str">
        <f ca="1"/>
        <v>-</v>
      </c>
      <c r="QE31" s="44" t="str">
        <f ca="1"/>
        <v>-</v>
      </c>
      <c r="QF31" s="44" t="str">
        <f ca="1"/>
        <v>-</v>
      </c>
      <c r="QG31" s="44" t="str">
        <f ca="1"/>
        <v>-</v>
      </c>
      <c r="QH31" s="44" t="str">
        <f ca="1"/>
        <v>-</v>
      </c>
      <c r="QI31" s="44" t="str">
        <f ca="1"/>
        <v>-</v>
      </c>
      <c r="QJ31" s="44" t="str">
        <f ca="1"/>
        <v>-</v>
      </c>
      <c r="QK31" s="44" t="str">
        <f ca="1"/>
        <v>-</v>
      </c>
      <c r="QL31" s="44" t="str">
        <f ca="1"/>
        <v>-</v>
      </c>
      <c r="QM31" s="44" t="str">
        <f ca="1"/>
        <v>-</v>
      </c>
      <c r="QN31" s="44" t="str">
        <f ca="1"/>
        <v>-</v>
      </c>
      <c r="QO31" s="44" t="str">
        <f ca="1"/>
        <v>-</v>
      </c>
      <c r="QP31" s="44" t="str">
        <f ca="1"/>
        <v>-</v>
      </c>
      <c r="QQ31" s="44" t="str">
        <f ca="1"/>
        <v>-</v>
      </c>
      <c r="QR31" s="44" t="str">
        <f ca="1"/>
        <v>-</v>
      </c>
      <c r="QS31" s="44" t="str">
        <f ca="1"/>
        <v>-</v>
      </c>
      <c r="QT31" s="44" t="str">
        <f ca="1"/>
        <v>-</v>
      </c>
      <c r="QU31" s="44" t="str">
        <f ca="1"/>
        <v>-</v>
      </c>
      <c r="QV31" s="44" t="str">
        <f ca="1"/>
        <v>-</v>
      </c>
      <c r="QW31" s="44" t="str">
        <f ca="1"/>
        <v>-</v>
      </c>
      <c r="QX31" s="44" t="str">
        <f ca="1"/>
        <v>-</v>
      </c>
      <c r="QY31" s="44" t="str">
        <f ca="1"/>
        <v>-</v>
      </c>
      <c r="QZ31" s="44" t="str">
        <f ca="1"/>
        <v>-</v>
      </c>
      <c r="RA31" s="44" t="str">
        <f ca="1"/>
        <v>-</v>
      </c>
      <c r="RB31" s="44" t="str">
        <f ca="1"/>
        <v>-</v>
      </c>
      <c r="RC31" s="44" t="str">
        <f ca="1"/>
        <v>-</v>
      </c>
      <c r="RD31" s="44" t="str">
        <f ca="1"/>
        <v>-</v>
      </c>
      <c r="RE31" s="44" t="str">
        <f ca="1"/>
        <v>-</v>
      </c>
      <c r="RF31" s="44" t="str">
        <f ca="1"/>
        <v>-</v>
      </c>
      <c r="RG31" s="44" t="str">
        <f ca="1"/>
        <v>-</v>
      </c>
      <c r="RH31" s="44" t="str">
        <f ca="1"/>
        <v>-</v>
      </c>
      <c r="RI31" s="44" t="str">
        <f ca="1"/>
        <v>-</v>
      </c>
      <c r="RJ31" s="44" t="str">
        <f ca="1"/>
        <v>-</v>
      </c>
      <c r="RK31" s="44" t="str">
        <f ca="1"/>
        <v>-</v>
      </c>
      <c r="RL31" s="44" t="str">
        <f ca="1"/>
        <v>-</v>
      </c>
      <c r="RM31" s="44" t="str">
        <f ca="1"/>
        <v>-</v>
      </c>
      <c r="RN31" s="44" t="str">
        <f ca="1"/>
        <v>-</v>
      </c>
      <c r="RO31" s="44" t="str">
        <f ca="1"/>
        <v>-</v>
      </c>
      <c r="RP31" s="44" t="str">
        <f ca="1"/>
        <v>-</v>
      </c>
      <c r="RQ31" s="44" t="str">
        <f ca="1"/>
        <v>-</v>
      </c>
      <c r="RR31" s="44" t="str">
        <f ca="1"/>
        <v>-</v>
      </c>
      <c r="RS31" s="44" t="str">
        <f ca="1"/>
        <v>-</v>
      </c>
      <c r="RT31" s="44" t="str">
        <f ca="1"/>
        <v>-</v>
      </c>
      <c r="RU31" s="44" t="str">
        <f ca="1"/>
        <v>-</v>
      </c>
      <c r="RV31" s="44" t="str">
        <f ca="1"/>
        <v>-</v>
      </c>
      <c r="RW31" s="44" t="str">
        <f ca="1"/>
        <v>-</v>
      </c>
      <c r="RX31" s="44" t="str">
        <f ca="1"/>
        <v>-</v>
      </c>
      <c r="RY31" s="44" t="str">
        <f ca="1"/>
        <v>-</v>
      </c>
      <c r="RZ31" s="44" t="str">
        <f ca="1"/>
        <v>-</v>
      </c>
      <c r="SA31" s="44" t="str">
        <f ca="1"/>
        <v>-</v>
      </c>
      <c r="SB31" s="44" t="str">
        <f ca="1"/>
        <v>-</v>
      </c>
      <c r="SC31" s="44" t="str">
        <f ca="1"/>
        <v>-</v>
      </c>
      <c r="SD31" s="44" t="str">
        <f ca="1"/>
        <v>-</v>
      </c>
      <c r="SE31" s="44" t="str">
        <f ca="1"/>
        <v>-</v>
      </c>
      <c r="SF31" s="44" t="str">
        <f ca="1"/>
        <v>-</v>
      </c>
      <c r="SG31" s="44" t="str">
        <f ca="1"/>
        <v>-</v>
      </c>
      <c r="SH31" s="44" t="str">
        <f ca="1"/>
        <v>-</v>
      </c>
      <c r="SI31" s="44" t="str">
        <f ca="1"/>
        <v>-</v>
      </c>
      <c r="SJ31" s="44" t="str">
        <f ca="1"/>
        <v>-</v>
      </c>
      <c r="SK31" s="44" t="str">
        <f ca="1"/>
        <v>-</v>
      </c>
    </row>
    <row r="32" spans="3:505" x14ac:dyDescent="0.25">
      <c r="F32" s="51"/>
    </row>
    <row r="33" spans="3:505" x14ac:dyDescent="0.25">
      <c r="E33" s="44" t="s">
        <v>142</v>
      </c>
      <c r="F33" s="44">
        <f ca="1">MIN(_xlfn.ANCHORARRAY(F31))</f>
        <v>17.283000000000015</v>
      </c>
    </row>
    <row r="34" spans="3:505" x14ac:dyDescent="0.25">
      <c r="E34" s="44" t="s">
        <v>142</v>
      </c>
      <c r="F34" s="51"/>
    </row>
    <row r="35" spans="3:505" x14ac:dyDescent="0.25">
      <c r="F35" s="51"/>
    </row>
    <row r="36" spans="3:505" x14ac:dyDescent="0.25">
      <c r="F36" s="51"/>
    </row>
    <row r="37" spans="3:505" x14ac:dyDescent="0.25">
      <c r="F37" s="51"/>
    </row>
    <row r="38" spans="3:505" x14ac:dyDescent="0.25">
      <c r="F38" s="44" cm="1">
        <f t="array" aca="1" ref="F38:SK38" ca="1">OFFSET(bHist!$A$1,_xlfn.XMATCH(C39,bHist!B:B,0)-1,3,1,500)</f>
        <v>166.989</v>
      </c>
      <c r="G38" s="44">
        <f ca="1"/>
        <v>185.23400000000001</v>
      </c>
      <c r="H38" s="44">
        <f ca="1"/>
        <v>192.29900000000001</v>
      </c>
      <c r="I38" s="44">
        <f ca="1"/>
        <v>217.244</v>
      </c>
      <c r="J38" s="44">
        <f ca="1"/>
        <v>232.83500000000001</v>
      </c>
      <c r="K38" s="44">
        <f ca="1"/>
        <v>243.35400000000001</v>
      </c>
      <c r="L38" s="44">
        <f ca="1"/>
        <v>251.44900000000001</v>
      </c>
      <c r="M38" s="44">
        <f ca="1"/>
        <v>248.203</v>
      </c>
      <c r="N38" s="44">
        <f ca="1"/>
        <v>238.04599999999999</v>
      </c>
      <c r="O38" s="44">
        <f ca="1"/>
        <v>260.43700000000001</v>
      </c>
      <c r="P38" s="44">
        <f ca="1"/>
        <v>247.13499999999999</v>
      </c>
      <c r="Q38" s="44">
        <f ca="1"/>
        <v>256.173</v>
      </c>
      <c r="R38" s="44">
        <f ca="1"/>
        <v>222.15199999999999</v>
      </c>
      <c r="S38" s="44">
        <f ca="1"/>
        <v>163.22800000000001</v>
      </c>
      <c r="T38" s="44">
        <f ca="1"/>
        <v>222.30600000000001</v>
      </c>
      <c r="U38" s="44">
        <f ca="1"/>
        <v>214.072</v>
      </c>
      <c r="V38" s="44">
        <f ca="1"/>
        <v>203.958</v>
      </c>
      <c r="W38" s="44">
        <f ca="1"/>
        <v>171.393</v>
      </c>
      <c r="X38" s="44">
        <f ca="1"/>
        <v>127.836</v>
      </c>
      <c r="Y38" s="44">
        <f ca="1"/>
        <v>65.355000000000004</v>
      </c>
      <c r="Z38" s="44">
        <f ca="1"/>
        <v>55.71</v>
      </c>
      <c r="AA38" s="44">
        <f ca="1"/>
        <v>112.782</v>
      </c>
      <c r="AB38" s="44">
        <f ca="1"/>
        <v>136.547</v>
      </c>
      <c r="AC38" s="44">
        <f ca="1"/>
        <v>164.863</v>
      </c>
      <c r="AD38" s="44">
        <f ca="1"/>
        <v>162.69499999999999</v>
      </c>
      <c r="AE38" s="44">
        <f ca="1"/>
        <v>157.21299999999999</v>
      </c>
      <c r="AF38" s="44">
        <f ca="1"/>
        <v>140.268</v>
      </c>
      <c r="AG38" s="44">
        <f ca="1"/>
        <v>109.511</v>
      </c>
      <c r="AH38" s="44">
        <f ca="1"/>
        <v>133.40100000000001</v>
      </c>
      <c r="AI38" s="44">
        <f ca="1"/>
        <v>142.05099999999999</v>
      </c>
      <c r="AJ38" s="44">
        <f ca="1"/>
        <v>172.779</v>
      </c>
      <c r="AK38" s="44">
        <f ca="1"/>
        <v>178.095</v>
      </c>
      <c r="AL38" s="44">
        <f ca="1"/>
        <v>204.59800000000001</v>
      </c>
      <c r="AM38" s="44">
        <f ca="1"/>
        <v>243.90600000000001</v>
      </c>
      <c r="AN38" s="44">
        <f ca="1"/>
        <v>317.65100000000001</v>
      </c>
      <c r="AO38" s="44">
        <f ca="1"/>
        <v>344.46499999999997</v>
      </c>
      <c r="AP38" s="44">
        <f ca="1"/>
        <v>365.678</v>
      </c>
      <c r="AQ38" s="44">
        <f ca="1"/>
        <v>330.29399999999998</v>
      </c>
      <c r="AR38" s="44">
        <f ca="1"/>
        <v>319.13400000000001</v>
      </c>
      <c r="AS38" s="44">
        <f ca="1"/>
        <v>326.21800000000002</v>
      </c>
      <c r="AT38" s="44">
        <f ca="1"/>
        <v>322.42</v>
      </c>
      <c r="AU38" s="44">
        <f ca="1"/>
        <v>345.58100000000002</v>
      </c>
      <c r="AV38" s="44">
        <f ca="1"/>
        <v>375.39600000000002</v>
      </c>
      <c r="AW38" s="44">
        <f ca="1"/>
        <v>409.858</v>
      </c>
      <c r="AX38" s="44">
        <f ca="1"/>
        <v>443.64499999999998</v>
      </c>
      <c r="AY38" s="44">
        <f ca="1"/>
        <v>390.60899999999998</v>
      </c>
      <c r="AZ38" s="44">
        <f ca="1"/>
        <v>385.16800000000001</v>
      </c>
      <c r="BA38" s="44">
        <f ca="1"/>
        <v>316.48200000000003</v>
      </c>
      <c r="BB38" s="44">
        <f ca="1"/>
        <v>252.17</v>
      </c>
      <c r="BC38" s="44">
        <f ca="1"/>
        <v>312.63600000000002</v>
      </c>
      <c r="BD38" s="44">
        <f ca="1"/>
        <v>342.73399999999998</v>
      </c>
      <c r="BE38" s="44">
        <f ca="1"/>
        <v>507.60700000000003</v>
      </c>
      <c r="BF38" s="44">
        <f ca="1"/>
        <v>554.22799999999995</v>
      </c>
      <c r="BG38" s="44">
        <f ca="1"/>
        <v>302.77999999999997</v>
      </c>
      <c r="BH38" s="44">
        <f ca="1"/>
        <v>193.19200000000001</v>
      </c>
      <c r="BI38" s="44">
        <f ca="1"/>
        <v>191.15199999999999</v>
      </c>
      <c r="BJ38" s="44">
        <f ca="1"/>
        <v>131.60900000000001</v>
      </c>
      <c r="BK38" s="44">
        <f ca="1"/>
        <v>115.06399999999999</v>
      </c>
      <c r="BL38" s="44">
        <f ca="1"/>
        <v>167.38</v>
      </c>
      <c r="BM38" s="44">
        <f ca="1"/>
        <v>219.66900000000001</v>
      </c>
      <c r="BN38" s="44">
        <f ca="1"/>
        <v>248.79599999999999</v>
      </c>
      <c r="BO38" s="44">
        <f ca="1"/>
        <v>295.411</v>
      </c>
      <c r="BP38" s="44">
        <f ca="1"/>
        <v>294.41500000000002</v>
      </c>
      <c r="BQ38" s="44">
        <f ca="1"/>
        <v>292.11</v>
      </c>
      <c r="BR38" s="44">
        <f ca="1"/>
        <v>281.85500000000002</v>
      </c>
      <c r="BS38" s="44">
        <f ca="1"/>
        <v>275.26100000000002</v>
      </c>
      <c r="BT38" s="44">
        <f ca="1"/>
        <v>275.73899999999998</v>
      </c>
      <c r="BU38" s="44">
        <f ca="1"/>
        <v>254.40100000000001</v>
      </c>
      <c r="BV38" s="44">
        <f ca="1"/>
        <v>296.80399999999997</v>
      </c>
      <c r="BW38" s="44">
        <f ca="1"/>
        <v>350.11700000000002</v>
      </c>
      <c r="BX38" s="44">
        <f ca="1"/>
        <v>536.02800000000002</v>
      </c>
      <c r="BY38" s="44">
        <f ca="1"/>
        <v>577.33600000000001</v>
      </c>
      <c r="BZ38" s="44">
        <f ca="1"/>
        <v>570.98</v>
      </c>
      <c r="CA38" s="44">
        <f ca="1"/>
        <v>654.36599999999999</v>
      </c>
      <c r="CB38" s="44">
        <f ca="1"/>
        <v>676.57500000000005</v>
      </c>
      <c r="CC38" s="44">
        <f ca="1"/>
        <v>566.31600000000003</v>
      </c>
      <c r="CD38" s="44">
        <f ca="1"/>
        <v>478.34800000000001</v>
      </c>
      <c r="CE38" s="44">
        <f ca="1"/>
        <v>292.827</v>
      </c>
      <c r="CF38" s="44">
        <f ca="1"/>
        <v>275.73</v>
      </c>
      <c r="CG38" s="44">
        <f ca="1"/>
        <v>176.26599999999999</v>
      </c>
      <c r="CH38" s="44">
        <f ca="1"/>
        <v>177.91300000000001</v>
      </c>
      <c r="CI38" s="44">
        <f ca="1"/>
        <v>218.27699999999999</v>
      </c>
      <c r="CJ38" s="44">
        <f ca="1"/>
        <v>109.33499999999999</v>
      </c>
      <c r="CK38" s="44">
        <f ca="1"/>
        <v>75.486999999999995</v>
      </c>
      <c r="CL38" s="44">
        <f ca="1"/>
        <v>65.316000000000003</v>
      </c>
      <c r="CM38" s="44">
        <f ca="1"/>
        <v>64.685000000000002</v>
      </c>
      <c r="CN38" s="44">
        <f ca="1"/>
        <v>87.125</v>
      </c>
      <c r="CO38" s="44">
        <f ca="1"/>
        <v>95.1</v>
      </c>
      <c r="CP38" s="44">
        <f ca="1"/>
        <v>80.363</v>
      </c>
      <c r="CQ38" s="44">
        <f ca="1"/>
        <v>69.971000000000004</v>
      </c>
      <c r="CR38" s="44">
        <f ca="1"/>
        <v>63.649000000000001</v>
      </c>
      <c r="CS38" s="44">
        <f ca="1"/>
        <v>53.192999999999998</v>
      </c>
      <c r="CT38" s="44">
        <f ca="1"/>
        <v>43.951000000000001</v>
      </c>
      <c r="CU38" s="44">
        <f ca="1"/>
        <v>44.328000000000003</v>
      </c>
      <c r="CV38" s="44">
        <f ca="1"/>
        <v>44.737000000000002</v>
      </c>
      <c r="CW38" s="44">
        <f ca="1"/>
        <v>48.396999999999998</v>
      </c>
      <c r="CX38" s="44">
        <f ca="1"/>
        <v>47.125</v>
      </c>
      <c r="CY38" s="44">
        <f ca="1"/>
        <v>47.353999999999999</v>
      </c>
      <c r="CZ38" s="44">
        <f ca="1"/>
        <v>67.39</v>
      </c>
      <c r="DA38" s="44">
        <f ca="1"/>
        <v>49.966999999999999</v>
      </c>
      <c r="DB38" s="44">
        <f ca="1"/>
        <v>48.901000000000003</v>
      </c>
      <c r="DC38" s="44">
        <f ca="1"/>
        <v>47.819000000000003</v>
      </c>
      <c r="DD38" s="44">
        <f ca="1"/>
        <v>46.075000000000003</v>
      </c>
      <c r="DE38" s="44">
        <f ca="1"/>
        <v>46.192999999999998</v>
      </c>
      <c r="DF38" s="44">
        <f ca="1"/>
        <v>47.258000000000003</v>
      </c>
      <c r="DG38" s="44">
        <f ca="1"/>
        <v>48.517000000000003</v>
      </c>
      <c r="DH38" s="44">
        <f ca="1"/>
        <v>57.210999999999999</v>
      </c>
      <c r="DI38" s="44">
        <f ca="1"/>
        <v>56.357999999999997</v>
      </c>
      <c r="DJ38" s="44">
        <f ca="1"/>
        <v>57.201000000000001</v>
      </c>
      <c r="DK38" s="44">
        <f ca="1"/>
        <v>54.811</v>
      </c>
      <c r="DL38" s="44">
        <f ca="1"/>
        <v>61.848999999999997</v>
      </c>
      <c r="DM38" s="44">
        <f ca="1"/>
        <v>66.447999999999993</v>
      </c>
      <c r="DN38" s="44">
        <f ca="1"/>
        <v>58.551000000000002</v>
      </c>
      <c r="DO38" s="44">
        <f ca="1"/>
        <v>53.942</v>
      </c>
      <c r="DP38" s="44">
        <f ca="1"/>
        <v>51.469000000000001</v>
      </c>
      <c r="DQ38" s="44">
        <f ca="1"/>
        <v>52.110999999999997</v>
      </c>
      <c r="DR38" s="44">
        <f ca="1"/>
        <v>50.405999999999999</v>
      </c>
      <c r="DS38" s="44">
        <f ca="1"/>
        <v>47.668999999999997</v>
      </c>
      <c r="DT38" s="44">
        <f ca="1"/>
        <v>50.322000000000003</v>
      </c>
      <c r="DU38" s="44">
        <f ca="1"/>
        <v>52.366999999999997</v>
      </c>
      <c r="DV38" s="44">
        <f ca="1"/>
        <v>51.908000000000001</v>
      </c>
      <c r="DW38" s="44">
        <f ca="1"/>
        <v>52.537999999999997</v>
      </c>
      <c r="DX38" s="44">
        <f ca="1"/>
        <v>54.113999999999997</v>
      </c>
      <c r="DY38" s="44">
        <f ca="1"/>
        <v>54.927</v>
      </c>
      <c r="DZ38" s="44">
        <f ca="1"/>
        <v>58.737000000000002</v>
      </c>
      <c r="EA38" s="44">
        <f ca="1"/>
        <v>53.249000000000002</v>
      </c>
      <c r="EB38" s="44">
        <f ca="1"/>
        <v>51.359000000000002</v>
      </c>
      <c r="EC38" s="44">
        <f ca="1"/>
        <v>43.613999999999997</v>
      </c>
      <c r="ED38" s="44">
        <f ca="1"/>
        <v>42.597000000000001</v>
      </c>
      <c r="EE38" s="44">
        <f ca="1"/>
        <v>41.776000000000003</v>
      </c>
      <c r="EF38" s="44">
        <f ca="1"/>
        <v>44.302999999999997</v>
      </c>
      <c r="EG38" s="44">
        <f ca="1"/>
        <v>44.183999999999997</v>
      </c>
      <c r="EH38" s="44">
        <f ca="1"/>
        <v>43.243000000000002</v>
      </c>
      <c r="EI38" s="44">
        <f ca="1"/>
        <v>46.567</v>
      </c>
      <c r="EJ38" s="44">
        <f ca="1"/>
        <v>46.173000000000002</v>
      </c>
      <c r="EK38" s="44">
        <f ca="1"/>
        <v>49.564</v>
      </c>
      <c r="EL38" s="44">
        <f ca="1"/>
        <v>52.878</v>
      </c>
      <c r="EM38" s="44">
        <f ca="1"/>
        <v>51.969000000000001</v>
      </c>
      <c r="EN38" s="44">
        <f ca="1"/>
        <v>53.457000000000001</v>
      </c>
      <c r="EO38" s="44">
        <f ca="1"/>
        <v>55.018999999999998</v>
      </c>
      <c r="EP38" s="44">
        <f ca="1"/>
        <v>56.933</v>
      </c>
      <c r="EQ38" s="44">
        <f ca="1"/>
        <v>59.432000000000002</v>
      </c>
      <c r="ER38" s="44">
        <f ca="1"/>
        <v>59.628999999999998</v>
      </c>
      <c r="ES38" s="44">
        <f ca="1"/>
        <v>61.442</v>
      </c>
      <c r="ET38" s="44">
        <f ca="1"/>
        <v>63.427</v>
      </c>
      <c r="EU38" s="44">
        <f ca="1"/>
        <v>66.570999999999998</v>
      </c>
      <c r="EV38" s="44">
        <f ca="1"/>
        <v>70.247</v>
      </c>
      <c r="EW38" s="44">
        <f ca="1"/>
        <v>68.718000000000004</v>
      </c>
      <c r="EX38" s="44">
        <f ca="1"/>
        <v>66.661000000000001</v>
      </c>
      <c r="EY38" s="44">
        <f ca="1"/>
        <v>66.695999999999998</v>
      </c>
      <c r="EZ38" s="44">
        <f ca="1"/>
        <v>66.771000000000001</v>
      </c>
      <c r="FA38" s="44">
        <f ca="1"/>
        <v>65.983999999999995</v>
      </c>
      <c r="FB38" s="44">
        <f ca="1"/>
        <v>63.109000000000002</v>
      </c>
      <c r="FC38" s="44">
        <f ca="1"/>
        <v>67.058999999999997</v>
      </c>
      <c r="FD38" s="44">
        <f ca="1"/>
        <v>74.513999999999996</v>
      </c>
      <c r="FE38" s="44">
        <f ca="1"/>
        <v>75.406999999999996</v>
      </c>
      <c r="FF38" s="44">
        <f ca="1"/>
        <v>73.852000000000004</v>
      </c>
      <c r="FG38" s="44">
        <f ca="1"/>
        <v>66.697000000000003</v>
      </c>
      <c r="FH38" s="44">
        <f ca="1"/>
        <v>64.438000000000002</v>
      </c>
      <c r="FI38" s="44">
        <f ca="1"/>
        <v>63.63</v>
      </c>
      <c r="FJ38" s="44">
        <f ca="1"/>
        <v>62.942999999999998</v>
      </c>
      <c r="FK38" s="44">
        <f ca="1"/>
        <v>61.29</v>
      </c>
      <c r="FL38" s="44">
        <f ca="1"/>
        <v>59.61</v>
      </c>
      <c r="FM38" s="44">
        <f ca="1"/>
        <v>60.371000000000002</v>
      </c>
      <c r="FN38" s="44">
        <f ca="1"/>
        <v>56.192999999999998</v>
      </c>
      <c r="FO38" s="44">
        <f ca="1"/>
        <v>50.707999999999998</v>
      </c>
      <c r="FP38" s="44">
        <f ca="1"/>
        <v>50.738999999999997</v>
      </c>
      <c r="FQ38" s="44">
        <f ca="1"/>
        <v>51.642000000000003</v>
      </c>
      <c r="FR38" s="44">
        <f ca="1"/>
        <v>53.432000000000002</v>
      </c>
      <c r="FS38" s="44">
        <f ca="1"/>
        <v>55.716000000000001</v>
      </c>
      <c r="FT38" s="44">
        <f ca="1"/>
        <v>54.661999999999999</v>
      </c>
      <c r="FU38" s="44">
        <f ca="1"/>
        <v>54.768999999999998</v>
      </c>
      <c r="FV38" s="44">
        <f ca="1"/>
        <v>53.706000000000003</v>
      </c>
      <c r="FW38" s="44">
        <f ca="1"/>
        <v>51.273000000000003</v>
      </c>
      <c r="FX38" s="44">
        <f ca="1"/>
        <v>52.707999999999998</v>
      </c>
      <c r="FY38" s="44">
        <f ca="1"/>
        <v>55.665999999999997</v>
      </c>
      <c r="FZ38" s="44">
        <f ca="1"/>
        <v>57.44</v>
      </c>
      <c r="GA38" s="44">
        <f ca="1"/>
        <v>58.453000000000003</v>
      </c>
      <c r="GB38" s="44">
        <f ca="1"/>
        <v>61.712000000000003</v>
      </c>
      <c r="GC38" s="44">
        <f ca="1"/>
        <v>64.284999999999997</v>
      </c>
      <c r="GD38" s="44">
        <f ca="1"/>
        <v>66.442999999999998</v>
      </c>
      <c r="GE38" s="44">
        <f ca="1"/>
        <v>71.748999999999995</v>
      </c>
      <c r="GF38" s="44">
        <f ca="1"/>
        <v>75.438999999999993</v>
      </c>
      <c r="GG38" s="44">
        <f ca="1"/>
        <v>77.986999999999995</v>
      </c>
      <c r="GH38" s="44">
        <f ca="1"/>
        <v>78.855000000000004</v>
      </c>
      <c r="GI38" s="44">
        <f ca="1"/>
        <v>82.447999999999993</v>
      </c>
      <c r="GJ38" s="44">
        <f ca="1"/>
        <v>84.412999999999997</v>
      </c>
      <c r="GK38" s="44">
        <f ca="1"/>
        <v>82.808999999999997</v>
      </c>
      <c r="GL38" s="44">
        <f ca="1"/>
        <v>78.051000000000002</v>
      </c>
      <c r="GM38" s="44">
        <f ca="1"/>
        <v>76.900999999999996</v>
      </c>
      <c r="GN38" s="44">
        <f ca="1"/>
        <v>78.228999999999999</v>
      </c>
      <c r="GO38" s="44">
        <f ca="1"/>
        <v>73.447000000000003</v>
      </c>
      <c r="GP38" s="44">
        <f ca="1"/>
        <v>68.438999999999993</v>
      </c>
      <c r="GQ38" s="44">
        <f ca="1"/>
        <v>69.224000000000004</v>
      </c>
      <c r="GR38" s="44">
        <f ca="1"/>
        <v>69.989999999999995</v>
      </c>
      <c r="GS38" s="44">
        <f ca="1"/>
        <v>70.346999999999994</v>
      </c>
      <c r="GT38" s="44">
        <f ca="1"/>
        <v>71.488</v>
      </c>
      <c r="GU38" s="44">
        <f ca="1"/>
        <v>69.959000000000003</v>
      </c>
      <c r="GV38" s="44">
        <f ca="1"/>
        <v>69.872</v>
      </c>
      <c r="GW38" s="44">
        <f ca="1"/>
        <v>68.244</v>
      </c>
      <c r="GX38" s="44">
        <f ca="1"/>
        <v>71.947000000000003</v>
      </c>
      <c r="GY38" s="44">
        <f ca="1"/>
        <v>70.448999999999998</v>
      </c>
      <c r="GZ38" s="44">
        <f ca="1"/>
        <v>65.518000000000001</v>
      </c>
      <c r="HA38" s="44">
        <f ca="1"/>
        <v>62.119</v>
      </c>
      <c r="HB38" s="44">
        <f ca="1"/>
        <v>59.762999999999998</v>
      </c>
      <c r="HC38" s="44">
        <f ca="1"/>
        <v>61.201999999999998</v>
      </c>
      <c r="HD38" s="44">
        <f ca="1"/>
        <v>78.8</v>
      </c>
      <c r="HE38" s="44">
        <f ca="1"/>
        <v>77.27</v>
      </c>
      <c r="HF38" s="44">
        <f ca="1"/>
        <v>68.846999999999994</v>
      </c>
      <c r="HG38" s="44">
        <f ca="1"/>
        <v>66.509</v>
      </c>
      <c r="HH38" s="44">
        <f ca="1"/>
        <v>61.844999999999999</v>
      </c>
      <c r="HI38" s="44">
        <f ca="1"/>
        <v>69.340999999999994</v>
      </c>
      <c r="HJ38" s="44">
        <f ca="1"/>
        <v>69.492000000000004</v>
      </c>
      <c r="HK38" s="44">
        <f ca="1"/>
        <v>65.358000000000004</v>
      </c>
      <c r="HL38" s="44">
        <f ca="1"/>
        <v>60.658000000000001</v>
      </c>
      <c r="HM38" s="44">
        <f ca="1"/>
        <v>60.43</v>
      </c>
      <c r="HN38" s="44">
        <f ca="1"/>
        <v>60.389000000000003</v>
      </c>
      <c r="HO38" s="44">
        <f ca="1"/>
        <v>59.722000000000001</v>
      </c>
      <c r="HP38" s="44">
        <f ca="1"/>
        <v>58.33</v>
      </c>
      <c r="HQ38" s="44">
        <f ca="1"/>
        <v>60.613999999999997</v>
      </c>
      <c r="HR38" s="44">
        <f ca="1"/>
        <v>59.956000000000003</v>
      </c>
      <c r="HS38" s="44">
        <f ca="1"/>
        <v>65.448999999999998</v>
      </c>
      <c r="HT38" s="44">
        <f ca="1"/>
        <v>78.108999999999995</v>
      </c>
      <c r="HU38" s="44">
        <f ca="1"/>
        <v>83.471000000000004</v>
      </c>
      <c r="HV38" s="44">
        <f ca="1"/>
        <v>94.847999999999999</v>
      </c>
      <c r="HW38" s="44">
        <f ca="1"/>
        <v>98.82</v>
      </c>
      <c r="HX38" s="44">
        <f ca="1"/>
        <v>89.441000000000003</v>
      </c>
      <c r="HY38" s="44">
        <f ca="1"/>
        <v>87.168000000000006</v>
      </c>
      <c r="HZ38" s="44">
        <f ca="1"/>
        <v>76.700999999999993</v>
      </c>
      <c r="IA38" s="44">
        <f ca="1"/>
        <v>78.403000000000006</v>
      </c>
      <c r="IB38" s="44">
        <f ca="1"/>
        <v>76.930999999999997</v>
      </c>
      <c r="IC38" s="44">
        <f ca="1"/>
        <v>82.893000000000001</v>
      </c>
      <c r="ID38" s="44">
        <f ca="1"/>
        <v>84.614999999999995</v>
      </c>
      <c r="IE38" s="44">
        <f ca="1"/>
        <v>93.222999999999999</v>
      </c>
      <c r="IF38" s="44">
        <f ca="1"/>
        <v>81.221000000000004</v>
      </c>
      <c r="IG38" s="44">
        <f ca="1"/>
        <v>71.95</v>
      </c>
      <c r="IH38" s="44">
        <f ca="1"/>
        <v>72.385000000000005</v>
      </c>
      <c r="II38" s="44">
        <f ca="1"/>
        <v>68.647000000000006</v>
      </c>
      <c r="IJ38" s="44">
        <f ca="1"/>
        <v>59.472000000000001</v>
      </c>
      <c r="IK38" s="44">
        <f ca="1"/>
        <v>59.284999999999997</v>
      </c>
      <c r="IL38" s="44">
        <f ca="1"/>
        <v>58.197000000000003</v>
      </c>
      <c r="IM38" s="44">
        <f ca="1"/>
        <v>64.817999999999998</v>
      </c>
      <c r="IN38" s="44">
        <f ca="1"/>
        <v>71.021000000000001</v>
      </c>
      <c r="IO38" s="44">
        <f ca="1"/>
        <v>76.483000000000004</v>
      </c>
      <c r="IP38" s="44">
        <f ca="1"/>
        <v>78.745000000000005</v>
      </c>
      <c r="IQ38" s="44">
        <f ca="1"/>
        <v>78.801000000000002</v>
      </c>
      <c r="IR38" s="44">
        <f ca="1"/>
        <v>74.89</v>
      </c>
      <c r="IS38" s="44">
        <f ca="1"/>
        <v>74.572000000000003</v>
      </c>
      <c r="IT38" s="44">
        <f ca="1"/>
        <v>74.081000000000003</v>
      </c>
      <c r="IU38" s="44">
        <f ca="1"/>
        <v>74.078000000000003</v>
      </c>
      <c r="IV38" s="44">
        <f ca="1"/>
        <v>74.947000000000003</v>
      </c>
      <c r="IW38" s="44">
        <f ca="1"/>
        <v>79.566999999999993</v>
      </c>
      <c r="IX38" s="44">
        <f ca="1"/>
        <v>81.561999999999998</v>
      </c>
      <c r="IY38" s="44">
        <f ca="1"/>
        <v>74.489000000000004</v>
      </c>
      <c r="IZ38" s="44">
        <f ca="1"/>
        <v>67.786000000000001</v>
      </c>
      <c r="JA38" s="44">
        <f ca="1"/>
        <v>62.973999999999997</v>
      </c>
      <c r="JB38" s="44">
        <f ca="1"/>
        <v>64.021000000000001</v>
      </c>
      <c r="JC38" s="44">
        <f ca="1"/>
        <v>64.81</v>
      </c>
      <c r="JD38" s="44">
        <f ca="1"/>
        <v>64.224000000000004</v>
      </c>
      <c r="JE38" s="44">
        <f ca="1"/>
        <v>71.234999999999999</v>
      </c>
      <c r="JF38" s="44">
        <f ca="1"/>
        <v>73.266000000000005</v>
      </c>
      <c r="JG38" s="44">
        <f ca="1"/>
        <v>72.942999999999998</v>
      </c>
      <c r="JH38" s="44">
        <f ca="1"/>
        <v>66.924000000000007</v>
      </c>
      <c r="JI38" s="44">
        <f ca="1"/>
        <v>63.790999999999997</v>
      </c>
      <c r="JJ38" s="44">
        <f ca="1"/>
        <v>61.947000000000003</v>
      </c>
      <c r="JK38" s="44">
        <f ca="1"/>
        <v>60.389000000000003</v>
      </c>
      <c r="JL38" s="44">
        <f ca="1"/>
        <v>58.768999999999998</v>
      </c>
      <c r="JM38" s="44">
        <f ca="1"/>
        <v>61.561</v>
      </c>
      <c r="JN38" s="44">
        <f ca="1"/>
        <v>65.742000000000004</v>
      </c>
      <c r="JO38" s="44">
        <f ca="1"/>
        <v>68.403999999999996</v>
      </c>
      <c r="JP38" s="44">
        <f ca="1"/>
        <v>68.358000000000004</v>
      </c>
      <c r="JQ38" s="44">
        <f ca="1"/>
        <v>68.994</v>
      </c>
      <c r="JR38" s="44">
        <f ca="1"/>
        <v>63.932000000000002</v>
      </c>
      <c r="JS38" s="44">
        <f ca="1"/>
        <v>70.388999999999996</v>
      </c>
      <c r="JT38" s="44">
        <f ca="1"/>
        <v>72.355000000000004</v>
      </c>
      <c r="JU38" s="44">
        <f ca="1"/>
        <v>73.179000000000002</v>
      </c>
      <c r="JV38" s="44">
        <f ca="1"/>
        <v>75.561999999999998</v>
      </c>
      <c r="JW38" s="44">
        <f ca="1"/>
        <v>88.554000000000002</v>
      </c>
      <c r="JX38" s="44">
        <f ca="1"/>
        <v>97.334999999999994</v>
      </c>
      <c r="JY38" s="44">
        <f ca="1"/>
        <v>95.894000000000005</v>
      </c>
      <c r="JZ38" s="44">
        <f ca="1"/>
        <v>93.600999999999999</v>
      </c>
      <c r="KA38" s="44">
        <f ca="1"/>
        <v>94.89</v>
      </c>
      <c r="KB38" s="44">
        <f ca="1"/>
        <v>92.055000000000007</v>
      </c>
      <c r="KC38" s="44">
        <f ca="1"/>
        <v>93.31</v>
      </c>
      <c r="KD38" s="44">
        <f ca="1"/>
        <v>91.8</v>
      </c>
      <c r="KE38" s="44">
        <f ca="1"/>
        <v>94.716999999999999</v>
      </c>
      <c r="KF38" s="44">
        <f ca="1"/>
        <v>80.95</v>
      </c>
      <c r="KG38" s="44">
        <f ca="1"/>
        <v>80.786000000000001</v>
      </c>
      <c r="KH38" s="44">
        <f ca="1"/>
        <v>80.27</v>
      </c>
      <c r="KI38" s="44">
        <f ca="1"/>
        <v>80.287000000000006</v>
      </c>
      <c r="KJ38" s="44">
        <f ca="1"/>
        <v>79.478999999999999</v>
      </c>
      <c r="KK38" s="44">
        <f ca="1"/>
        <v>82.932000000000002</v>
      </c>
      <c r="KL38" s="44">
        <f ca="1"/>
        <v>81.566999999999993</v>
      </c>
      <c r="KM38" s="44">
        <f ca="1"/>
        <v>82.397999999999996</v>
      </c>
      <c r="KN38" s="44">
        <f ca="1"/>
        <v>80.126999999999995</v>
      </c>
      <c r="KO38" s="44">
        <f ca="1"/>
        <v>81.852999999999994</v>
      </c>
      <c r="KP38" s="44">
        <f ca="1"/>
        <v>74.435000000000002</v>
      </c>
      <c r="KQ38" s="44">
        <f ca="1"/>
        <v>63.683</v>
      </c>
      <c r="KR38" s="44">
        <f ca="1"/>
        <v>54.674999999999997</v>
      </c>
      <c r="KS38" s="44">
        <f ca="1"/>
        <v>54.822000000000003</v>
      </c>
      <c r="KT38" s="44">
        <f ca="1"/>
        <v>54.174999999999997</v>
      </c>
      <c r="KU38" s="44">
        <f ca="1"/>
        <v>57.709000000000003</v>
      </c>
      <c r="KV38" s="44">
        <f ca="1"/>
        <v>62.395000000000003</v>
      </c>
      <c r="KW38" s="44">
        <f ca="1"/>
        <v>70.227999999999994</v>
      </c>
      <c r="KX38" s="44">
        <f ca="1"/>
        <v>71.516999999999996</v>
      </c>
      <c r="KY38" s="44">
        <f ca="1"/>
        <v>71.013999999999996</v>
      </c>
      <c r="KZ38" s="44">
        <f ca="1"/>
        <v>74.927999999999997</v>
      </c>
      <c r="LA38" s="44">
        <f ca="1"/>
        <v>76.498000000000005</v>
      </c>
      <c r="LB38" s="44">
        <f ca="1"/>
        <v>76.209999999999994</v>
      </c>
      <c r="LC38" s="44">
        <f ca="1"/>
        <v>73.986999999999995</v>
      </c>
      <c r="LD38" s="44">
        <f ca="1"/>
        <v>72.849999999999994</v>
      </c>
      <c r="LE38" s="44">
        <f ca="1"/>
        <v>78.061999999999998</v>
      </c>
      <c r="LF38" s="44">
        <f ca="1"/>
        <v>85.061999999999998</v>
      </c>
      <c r="LG38" s="44">
        <f ca="1"/>
        <v>85.06</v>
      </c>
      <c r="LH38" s="44">
        <f ca="1"/>
        <v>84.885000000000005</v>
      </c>
      <c r="LI38" s="44">
        <f ca="1"/>
        <v>75.44</v>
      </c>
      <c r="LJ38" s="44">
        <f ca="1"/>
        <v>65.3</v>
      </c>
      <c r="LK38" s="44">
        <f ca="1"/>
        <v>62.524999999999999</v>
      </c>
      <c r="LL38" s="44">
        <f ca="1"/>
        <v>61.976999999999997</v>
      </c>
      <c r="LM38" s="44">
        <f ca="1"/>
        <v>60.331000000000003</v>
      </c>
      <c r="LN38" s="44">
        <f ca="1"/>
        <v>59.665999999999997</v>
      </c>
      <c r="LO38" s="44">
        <f ca="1"/>
        <v>61.15</v>
      </c>
      <c r="LP38" s="44">
        <f ca="1"/>
        <v>63.847999999999999</v>
      </c>
      <c r="LQ38" s="44">
        <f ca="1"/>
        <v>67.334000000000003</v>
      </c>
      <c r="LR38" s="44">
        <f ca="1"/>
        <v>101.837</v>
      </c>
      <c r="LS38" s="44">
        <f ca="1"/>
        <v>111.1</v>
      </c>
      <c r="LT38" s="44">
        <f ca="1"/>
        <v>107.875</v>
      </c>
      <c r="LU38" s="44">
        <f ca="1"/>
        <v>106.76900000000001</v>
      </c>
      <c r="LV38" s="44">
        <f ca="1"/>
        <v>100.762</v>
      </c>
      <c r="LW38" s="44">
        <f ca="1"/>
        <v>81.578000000000003</v>
      </c>
      <c r="LX38" s="44">
        <f ca="1"/>
        <v>82.686999999999998</v>
      </c>
      <c r="LY38" s="44">
        <f ca="1"/>
        <v>86.266000000000005</v>
      </c>
      <c r="LZ38" s="44">
        <f ca="1"/>
        <v>86.087999999999994</v>
      </c>
      <c r="MA38" s="44">
        <f ca="1"/>
        <v>95.162000000000006</v>
      </c>
      <c r="MB38" s="44">
        <f ca="1"/>
        <v>103.736</v>
      </c>
      <c r="MC38" s="44">
        <f ca="1"/>
        <v>109.961</v>
      </c>
      <c r="MD38" s="44">
        <f ca="1"/>
        <v>115.88500000000001</v>
      </c>
      <c r="ME38" s="44">
        <f ca="1"/>
        <v>113.209</v>
      </c>
      <c r="MF38" s="44">
        <f ca="1"/>
        <v>107.42100000000001</v>
      </c>
      <c r="MG38" s="44">
        <f ca="1"/>
        <v>105.47199999999999</v>
      </c>
      <c r="MH38" s="44">
        <f ca="1"/>
        <v>104.03100000000001</v>
      </c>
      <c r="MI38" s="44">
        <f ca="1"/>
        <v>104.14400000000001</v>
      </c>
      <c r="MJ38" s="44">
        <f ca="1"/>
        <v>99.944000000000003</v>
      </c>
      <c r="MK38" s="44">
        <f ca="1"/>
        <v>103.327</v>
      </c>
      <c r="ML38" s="44">
        <f ca="1"/>
        <v>113.34099999999999</v>
      </c>
      <c r="MM38" s="44">
        <f ca="1"/>
        <v>120.33499999999999</v>
      </c>
      <c r="MN38" s="44">
        <f ca="1"/>
        <v>123.84399999999999</v>
      </c>
      <c r="MO38" s="44">
        <f ca="1"/>
        <v>123.754</v>
      </c>
      <c r="MP38" s="44">
        <f ca="1"/>
        <v>121.767</v>
      </c>
      <c r="MQ38" s="44">
        <f ca="1"/>
        <v>118.99</v>
      </c>
      <c r="MR38" s="44">
        <f ca="1"/>
        <v>120.57899999999999</v>
      </c>
      <c r="MS38" s="44">
        <f ca="1"/>
        <v>127.343</v>
      </c>
      <c r="MT38" s="44">
        <f ca="1"/>
        <v>125.264</v>
      </c>
      <c r="MU38" s="44">
        <f ca="1"/>
        <v>123.52800000000001</v>
      </c>
      <c r="MV38" s="44">
        <f ca="1"/>
        <v>128.56800000000001</v>
      </c>
      <c r="MW38" s="44">
        <f ca="1"/>
        <v>140.511</v>
      </c>
      <c r="MX38" s="44">
        <f ca="1"/>
        <v>141.72399999999999</v>
      </c>
      <c r="MY38" s="44">
        <f ca="1"/>
        <v>132.03100000000001</v>
      </c>
      <c r="MZ38" s="44">
        <f ca="1"/>
        <v>121.867</v>
      </c>
      <c r="NA38" s="44">
        <f ca="1"/>
        <v>126.596</v>
      </c>
      <c r="NB38" s="44">
        <f ca="1"/>
        <v>135.29</v>
      </c>
      <c r="NC38" s="44">
        <f ca="1"/>
        <v>138.12299999999999</v>
      </c>
      <c r="ND38" s="44">
        <f ca="1"/>
        <v>141.02500000000001</v>
      </c>
      <c r="NE38" s="44">
        <f ca="1"/>
        <v>159.13300000000001</v>
      </c>
      <c r="NF38" s="44">
        <f ca="1"/>
        <v>165.37700000000001</v>
      </c>
      <c r="NG38" s="44">
        <f ca="1"/>
        <v>166.41300000000001</v>
      </c>
      <c r="NH38" s="44">
        <f ca="1"/>
        <v>167.40299999999999</v>
      </c>
      <c r="NI38" s="44">
        <f ca="1"/>
        <v>171.273</v>
      </c>
      <c r="NJ38" s="44">
        <f ca="1"/>
        <v>171.67500000000001</v>
      </c>
      <c r="NK38" s="44">
        <f ca="1"/>
        <v>167.66900000000001</v>
      </c>
      <c r="NL38" s="44">
        <f ca="1"/>
        <v>161.79300000000001</v>
      </c>
      <c r="NM38" s="44">
        <f ca="1"/>
        <v>163.608</v>
      </c>
      <c r="NN38" s="44">
        <f ca="1"/>
        <v>164.292</v>
      </c>
      <c r="NO38" s="44">
        <f ca="1"/>
        <v>159.79300000000001</v>
      </c>
      <c r="NP38" s="44">
        <f ca="1"/>
        <v>168.15100000000001</v>
      </c>
      <c r="NQ38" s="44">
        <f ca="1"/>
        <v>161.00700000000001</v>
      </c>
      <c r="NR38" s="44">
        <f ca="1"/>
        <v>150.68799999999999</v>
      </c>
      <c r="NS38" s="44">
        <f ca="1"/>
        <v>156.12100000000001</v>
      </c>
      <c r="NT38" s="44">
        <f ca="1"/>
        <v>156.11000000000001</v>
      </c>
      <c r="NU38" s="44">
        <f ca="1"/>
        <v>176.98599999999999</v>
      </c>
      <c r="NV38" s="44">
        <f ca="1"/>
        <v>189.92</v>
      </c>
      <c r="NW38" s="44">
        <f ca="1"/>
        <v>200.63399999999999</v>
      </c>
      <c r="NX38" s="44">
        <f ca="1"/>
        <v>212.703</v>
      </c>
      <c r="NY38" s="44">
        <f ca="1"/>
        <v>199.565</v>
      </c>
      <c r="NZ38" s="44">
        <f ca="1"/>
        <v>188.143</v>
      </c>
      <c r="OA38" s="44">
        <f ca="1"/>
        <v>187.376</v>
      </c>
      <c r="OB38" s="44">
        <f ca="1"/>
        <v>188.06700000000001</v>
      </c>
      <c r="OC38" s="44">
        <f ca="1"/>
        <v>181.114</v>
      </c>
      <c r="OD38" s="44">
        <f ca="1"/>
        <v>180.68700000000001</v>
      </c>
      <c r="OE38" s="44">
        <f ca="1"/>
        <v>174.56899999999999</v>
      </c>
      <c r="OF38" s="44">
        <f ca="1"/>
        <v>165.66499999999999</v>
      </c>
      <c r="OG38" s="44">
        <f ca="1"/>
        <v>161.489</v>
      </c>
      <c r="OH38" s="44">
        <f ca="1"/>
        <v>149.05500000000001</v>
      </c>
      <c r="OI38" s="44">
        <f ca="1"/>
        <v>145.41399999999999</v>
      </c>
      <c r="OJ38" s="44">
        <f ca="1"/>
        <v>139.60900000000001</v>
      </c>
      <c r="OK38" s="44">
        <f ca="1"/>
        <v>148.678</v>
      </c>
      <c r="OL38" s="44">
        <f ca="1"/>
        <v>177.68</v>
      </c>
      <c r="OM38" s="44">
        <f ca="1"/>
        <v>186.86799999999999</v>
      </c>
      <c r="ON38" s="44">
        <f ca="1"/>
        <v>182.797</v>
      </c>
      <c r="OO38" s="44">
        <f ca="1"/>
        <v>196.279</v>
      </c>
      <c r="OP38" s="44">
        <f ca="1"/>
        <v>189.54599999999999</v>
      </c>
      <c r="OQ38" s="44">
        <f ca="1"/>
        <v>179.36199999999999</v>
      </c>
      <c r="OR38" s="44">
        <f ca="1"/>
        <v>172.27199999999999</v>
      </c>
      <c r="OS38" s="44">
        <f ca="1"/>
        <v>197.203</v>
      </c>
      <c r="OT38" s="44">
        <f ca="1"/>
        <v>194.17699999999999</v>
      </c>
      <c r="OU38" s="44">
        <f ca="1"/>
        <v>190.80799999999999</v>
      </c>
      <c r="OV38" s="44">
        <f ca="1"/>
        <v>185.75700000000001</v>
      </c>
      <c r="OW38" s="44">
        <f ca="1"/>
        <v>181.22399999999999</v>
      </c>
      <c r="OX38" s="44">
        <f ca="1"/>
        <v>185.15299999999999</v>
      </c>
      <c r="OY38" s="44">
        <f ca="1"/>
        <v>178.27199999999999</v>
      </c>
      <c r="OZ38" s="44">
        <f ca="1"/>
        <v>188.40100000000001</v>
      </c>
      <c r="PA38" s="44">
        <f ca="1"/>
        <v>211.87100000000001</v>
      </c>
      <c r="PB38" s="44">
        <f ca="1"/>
        <v>191.059</v>
      </c>
      <c r="PC38" s="44">
        <f ca="1"/>
        <v>183.63499999999999</v>
      </c>
      <c r="PD38" s="44">
        <f ca="1"/>
        <v>170.82900000000001</v>
      </c>
      <c r="PE38" s="44">
        <f ca="1"/>
        <v>159.29900000000001</v>
      </c>
      <c r="PF38" s="44">
        <f ca="1"/>
        <v>137.702</v>
      </c>
      <c r="PG38" s="44">
        <f ca="1"/>
        <v>127.929</v>
      </c>
      <c r="PH38" s="44">
        <f ca="1"/>
        <v>122.292</v>
      </c>
      <c r="PI38" s="44">
        <f ca="1"/>
        <v>117.28700000000001</v>
      </c>
      <c r="PJ38" s="44">
        <f ca="1"/>
        <v>117.679</v>
      </c>
      <c r="PK38" s="44">
        <f ca="1"/>
        <v>122.574</v>
      </c>
      <c r="PL38" s="44">
        <f ca="1"/>
        <v>123.78</v>
      </c>
      <c r="PM38" s="44">
        <f ca="1"/>
        <v>123.492</v>
      </c>
      <c r="PN38" s="44">
        <f ca="1"/>
        <v>127.151</v>
      </c>
      <c r="PO38" s="44">
        <f ca="1"/>
        <v>131.29</v>
      </c>
      <c r="PP38" s="44">
        <f ca="1"/>
        <v>132.74700000000001</v>
      </c>
      <c r="PQ38" s="44">
        <f ca="1"/>
        <v>135.47900000000001</v>
      </c>
      <c r="PR38" s="44">
        <f ca="1"/>
        <v>137.49</v>
      </c>
      <c r="PS38" s="44">
        <f ca="1"/>
        <v>127.803</v>
      </c>
      <c r="PT38" s="44">
        <f ca="1"/>
        <v>126.196</v>
      </c>
      <c r="PU38" s="44">
        <f ca="1"/>
        <v>119.881</v>
      </c>
      <c r="PV38" s="44">
        <f ca="1"/>
        <v>117.11799999999999</v>
      </c>
      <c r="PW38" s="44">
        <f ca="1"/>
        <v>120.645</v>
      </c>
      <c r="PX38" s="44">
        <f ca="1"/>
        <v>116.554</v>
      </c>
      <c r="PY38" s="44">
        <f ca="1"/>
        <v>115.551</v>
      </c>
      <c r="PZ38" s="44">
        <f ca="1"/>
        <v>118.417</v>
      </c>
      <c r="QA38" s="44">
        <f ca="1"/>
        <v>117.69499999999999</v>
      </c>
      <c r="QB38" s="44">
        <f ca="1"/>
        <v>116.61499999999999</v>
      </c>
      <c r="QC38" s="44">
        <f ca="1"/>
        <v>115.765</v>
      </c>
      <c r="QD38" s="44">
        <f ca="1"/>
        <v>110.96299999999999</v>
      </c>
      <c r="QE38" s="44">
        <f ca="1"/>
        <v>110.514</v>
      </c>
      <c r="QF38" s="44">
        <f ca="1"/>
        <v>107.61</v>
      </c>
      <c r="QG38" s="44">
        <f ca="1"/>
        <v>103.328</v>
      </c>
      <c r="QH38" s="44">
        <f ca="1"/>
        <v>102.27</v>
      </c>
      <c r="QI38" s="44">
        <f ca="1"/>
        <v>103.02200000000001</v>
      </c>
      <c r="QJ38" s="44">
        <f ca="1"/>
        <v>111.026</v>
      </c>
      <c r="QK38" s="44">
        <f ca="1"/>
        <v>111.321</v>
      </c>
      <c r="QL38" s="44">
        <f ca="1"/>
        <v>112.143</v>
      </c>
      <c r="QM38" s="44">
        <f ca="1"/>
        <v>110.727</v>
      </c>
      <c r="QN38" s="44">
        <f ca="1"/>
        <v>112.268</v>
      </c>
      <c r="QO38" s="44">
        <f ca="1"/>
        <v>112.416</v>
      </c>
      <c r="QP38" s="44">
        <f ca="1"/>
        <v>111.901</v>
      </c>
      <c r="QQ38" s="44">
        <f ca="1"/>
        <v>110.816</v>
      </c>
      <c r="QR38" s="44">
        <f ca="1"/>
        <v>111.077</v>
      </c>
      <c r="QS38" s="44">
        <f ca="1"/>
        <v>110.569</v>
      </c>
      <c r="QT38" s="44">
        <f ca="1"/>
        <v>111.009</v>
      </c>
      <c r="QU38" s="44">
        <f ca="1"/>
        <v>110.30800000000001</v>
      </c>
      <c r="QV38" s="44">
        <f ca="1"/>
        <v>109.95</v>
      </c>
      <c r="QW38" s="44">
        <f ca="1"/>
        <v>111.535</v>
      </c>
      <c r="QX38" s="44">
        <f ca="1"/>
        <v>110.979</v>
      </c>
      <c r="QY38" s="44">
        <f ca="1"/>
        <v>109.32599999999999</v>
      </c>
      <c r="QZ38" s="44">
        <f ca="1"/>
        <v>109.85599999999999</v>
      </c>
      <c r="RA38" s="44">
        <f ca="1"/>
        <v>125.157</v>
      </c>
      <c r="RB38" s="44">
        <f ca="1"/>
        <v>132.565</v>
      </c>
      <c r="RC38" s="44">
        <f ca="1"/>
        <v>133.00899999999999</v>
      </c>
      <c r="RD38" s="44">
        <f ca="1"/>
        <v>132.36699999999999</v>
      </c>
      <c r="RE38" s="44">
        <f ca="1"/>
        <v>129.84</v>
      </c>
      <c r="RF38" s="44">
        <f ca="1"/>
        <v>126.319</v>
      </c>
      <c r="RG38" s="44">
        <f ca="1"/>
        <v>122.575</v>
      </c>
      <c r="RH38" s="44">
        <f ca="1"/>
        <v>118.13200000000001</v>
      </c>
      <c r="RI38" s="44">
        <f ca="1"/>
        <v>117.21</v>
      </c>
      <c r="RJ38" s="44">
        <f ca="1"/>
        <v>118.61499999999999</v>
      </c>
      <c r="RK38" s="44">
        <f ca="1"/>
        <v>117.714</v>
      </c>
      <c r="RL38" s="44">
        <f ca="1"/>
        <v>116.834</v>
      </c>
      <c r="RM38" s="44">
        <f ca="1"/>
        <v>118.05800000000001</v>
      </c>
      <c r="RN38" s="44">
        <f ca="1"/>
        <v>121.4</v>
      </c>
      <c r="RO38" s="44">
        <f ca="1"/>
        <v>128.14400000000001</v>
      </c>
      <c r="RP38" s="44">
        <f ca="1"/>
        <v>127.9</v>
      </c>
      <c r="RQ38" s="44">
        <f ca="1"/>
        <v>127.465</v>
      </c>
      <c r="RR38" s="44">
        <f ca="1"/>
        <v>127.541</v>
      </c>
      <c r="RS38" s="44">
        <f ca="1"/>
        <v>120.71599999999999</v>
      </c>
      <c r="RT38" s="44">
        <f ca="1"/>
        <v>121.17100000000001</v>
      </c>
      <c r="RU38" s="44">
        <f ca="1"/>
        <v>117.05200000000001</v>
      </c>
      <c r="RV38" s="44">
        <f ca="1"/>
        <v>109.57299999999999</v>
      </c>
      <c r="RW38" s="44">
        <f ca="1"/>
        <v>109.199</v>
      </c>
      <c r="RX38" s="44">
        <f ca="1"/>
        <v>108.372</v>
      </c>
      <c r="RY38" s="44">
        <f ca="1"/>
        <v>108.67100000000001</v>
      </c>
      <c r="RZ38" s="44">
        <f ca="1"/>
        <v>109.425</v>
      </c>
      <c r="SA38" s="44">
        <f ca="1"/>
        <v>108.645</v>
      </c>
      <c r="SB38" s="44">
        <f ca="1"/>
        <v>105.05</v>
      </c>
      <c r="SC38" s="44">
        <f ca="1"/>
        <v>105.82899999999999</v>
      </c>
      <c r="SD38" s="44">
        <f ca="1"/>
        <v>107.68899999999999</v>
      </c>
      <c r="SE38" s="44">
        <f ca="1"/>
        <v>106.881</v>
      </c>
      <c r="SF38" s="44">
        <f ca="1"/>
        <v>108.562</v>
      </c>
      <c r="SG38" s="44">
        <f ca="1"/>
        <v>115.36</v>
      </c>
      <c r="SH38" s="44">
        <f ca="1"/>
        <v>116.965</v>
      </c>
      <c r="SI38" s="44">
        <f ca="1"/>
        <v>118.953</v>
      </c>
      <c r="SJ38" s="44">
        <f ca="1"/>
        <v>119.61199999999999</v>
      </c>
      <c r="SK38" s="44">
        <f ca="1"/>
        <v>119.43600000000001</v>
      </c>
    </row>
    <row r="39" spans="3:505" x14ac:dyDescent="0.25">
      <c r="C39" s="47" t="s">
        <v>505</v>
      </c>
      <c r="F39" s="46" cm="1">
        <f t="array" aca="1" ref="F39:SK39" ca="1">IF(OFFSET(bHist!A1,_xlfn.XMATCH(C39,bHist!B:B,0)-1,3,1,500)=0,"-",OFFSET(bHist!$A$1,_xlfn.XMATCH(C39,bHist!B:B,0)-1,3,1,500))</f>
        <v>166.989</v>
      </c>
      <c r="G39" s="44">
        <f ca="1"/>
        <v>185.23400000000001</v>
      </c>
      <c r="H39" s="44">
        <f ca="1"/>
        <v>192.29900000000001</v>
      </c>
      <c r="I39" s="44">
        <f ca="1"/>
        <v>217.244</v>
      </c>
      <c r="J39" s="44">
        <f ca="1"/>
        <v>232.83500000000001</v>
      </c>
      <c r="K39" s="44">
        <f ca="1"/>
        <v>243.35400000000001</v>
      </c>
      <c r="L39" s="44">
        <f ca="1"/>
        <v>251.44900000000001</v>
      </c>
      <c r="M39" s="44">
        <f ca="1"/>
        <v>248.203</v>
      </c>
      <c r="N39" s="44">
        <f ca="1"/>
        <v>238.04599999999999</v>
      </c>
      <c r="O39" s="44">
        <f ca="1"/>
        <v>260.43700000000001</v>
      </c>
      <c r="P39" s="44">
        <f ca="1"/>
        <v>247.13499999999999</v>
      </c>
      <c r="Q39" s="44">
        <f ca="1"/>
        <v>256.173</v>
      </c>
      <c r="R39" s="44">
        <f ca="1"/>
        <v>222.15199999999999</v>
      </c>
      <c r="S39" s="44">
        <f ca="1"/>
        <v>163.22800000000001</v>
      </c>
      <c r="T39" s="44">
        <f ca="1"/>
        <v>222.30600000000001</v>
      </c>
      <c r="U39" s="44">
        <f ca="1"/>
        <v>214.072</v>
      </c>
      <c r="V39" s="44">
        <f ca="1"/>
        <v>203.958</v>
      </c>
      <c r="W39" s="44">
        <f ca="1"/>
        <v>171.393</v>
      </c>
      <c r="X39" s="44">
        <f ca="1"/>
        <v>127.836</v>
      </c>
      <c r="Y39" s="44">
        <f ca="1"/>
        <v>65.355000000000004</v>
      </c>
      <c r="Z39" s="44">
        <f ca="1"/>
        <v>55.71</v>
      </c>
      <c r="AA39" s="44">
        <f ca="1"/>
        <v>112.782</v>
      </c>
      <c r="AB39" s="44">
        <f ca="1"/>
        <v>136.547</v>
      </c>
      <c r="AC39" s="44">
        <f ca="1"/>
        <v>164.863</v>
      </c>
      <c r="AD39" s="44">
        <f ca="1"/>
        <v>162.69499999999999</v>
      </c>
      <c r="AE39" s="44">
        <f ca="1"/>
        <v>157.21299999999999</v>
      </c>
      <c r="AF39" s="44">
        <f ca="1"/>
        <v>140.268</v>
      </c>
      <c r="AG39" s="44">
        <f ca="1"/>
        <v>109.511</v>
      </c>
      <c r="AH39" s="44">
        <f ca="1"/>
        <v>133.40100000000001</v>
      </c>
      <c r="AI39" s="44">
        <f ca="1"/>
        <v>142.05099999999999</v>
      </c>
      <c r="AJ39" s="44">
        <f ca="1"/>
        <v>172.779</v>
      </c>
      <c r="AK39" s="44">
        <f ca="1"/>
        <v>178.095</v>
      </c>
      <c r="AL39" s="44">
        <f ca="1"/>
        <v>204.59800000000001</v>
      </c>
      <c r="AM39" s="44">
        <f ca="1"/>
        <v>243.90600000000001</v>
      </c>
      <c r="AN39" s="44">
        <f ca="1"/>
        <v>317.65100000000001</v>
      </c>
      <c r="AO39" s="44">
        <f ca="1"/>
        <v>344.46499999999997</v>
      </c>
      <c r="AP39" s="44">
        <f ca="1"/>
        <v>365.678</v>
      </c>
      <c r="AQ39" s="44">
        <f ca="1"/>
        <v>330.29399999999998</v>
      </c>
      <c r="AR39" s="44">
        <f ca="1"/>
        <v>319.13400000000001</v>
      </c>
      <c r="AS39" s="44">
        <f ca="1"/>
        <v>326.21800000000002</v>
      </c>
      <c r="AT39" s="44">
        <f ca="1"/>
        <v>322.42</v>
      </c>
      <c r="AU39" s="44">
        <f ca="1"/>
        <v>345.58100000000002</v>
      </c>
      <c r="AV39" s="44">
        <f ca="1"/>
        <v>375.39600000000002</v>
      </c>
      <c r="AW39" s="44">
        <f ca="1"/>
        <v>409.858</v>
      </c>
      <c r="AX39" s="44">
        <f ca="1"/>
        <v>443.64499999999998</v>
      </c>
      <c r="AY39" s="44">
        <f ca="1"/>
        <v>390.60899999999998</v>
      </c>
      <c r="AZ39" s="44">
        <f ca="1"/>
        <v>385.16800000000001</v>
      </c>
      <c r="BA39" s="44">
        <f ca="1"/>
        <v>316.48200000000003</v>
      </c>
      <c r="BB39" s="44">
        <f ca="1"/>
        <v>252.17</v>
      </c>
      <c r="BC39" s="44">
        <f ca="1"/>
        <v>312.63600000000002</v>
      </c>
      <c r="BD39" s="44">
        <f ca="1"/>
        <v>342.73399999999998</v>
      </c>
      <c r="BE39" s="44">
        <f ca="1"/>
        <v>507.60700000000003</v>
      </c>
      <c r="BF39" s="44">
        <f ca="1"/>
        <v>554.22799999999995</v>
      </c>
      <c r="BG39" s="44">
        <f ca="1"/>
        <v>302.77999999999997</v>
      </c>
      <c r="BH39" s="44">
        <f ca="1"/>
        <v>193.19200000000001</v>
      </c>
      <c r="BI39" s="44">
        <f ca="1"/>
        <v>191.15199999999999</v>
      </c>
      <c r="BJ39" s="44">
        <f ca="1"/>
        <v>131.60900000000001</v>
      </c>
      <c r="BK39" s="44">
        <f ca="1"/>
        <v>115.06399999999999</v>
      </c>
      <c r="BL39" s="44">
        <f ca="1"/>
        <v>167.38</v>
      </c>
      <c r="BM39" s="44">
        <f ca="1"/>
        <v>219.66900000000001</v>
      </c>
      <c r="BN39" s="44">
        <f ca="1"/>
        <v>248.79599999999999</v>
      </c>
      <c r="BO39" s="44">
        <f ca="1"/>
        <v>295.411</v>
      </c>
      <c r="BP39" s="44">
        <f ca="1"/>
        <v>294.41500000000002</v>
      </c>
      <c r="BQ39" s="44">
        <f ca="1"/>
        <v>292.11</v>
      </c>
      <c r="BR39" s="44">
        <f ca="1"/>
        <v>281.85500000000002</v>
      </c>
      <c r="BS39" s="44">
        <f ca="1"/>
        <v>275.26100000000002</v>
      </c>
      <c r="BT39" s="44">
        <f ca="1"/>
        <v>275.73899999999998</v>
      </c>
      <c r="BU39" s="44">
        <f ca="1"/>
        <v>254.40100000000001</v>
      </c>
      <c r="BV39" s="44">
        <f ca="1"/>
        <v>296.80399999999997</v>
      </c>
      <c r="BW39" s="44">
        <f ca="1"/>
        <v>350.11700000000002</v>
      </c>
      <c r="BX39" s="44">
        <f ca="1"/>
        <v>536.02800000000002</v>
      </c>
      <c r="BY39" s="44">
        <f ca="1"/>
        <v>577.33600000000001</v>
      </c>
      <c r="BZ39" s="44">
        <f ca="1"/>
        <v>570.98</v>
      </c>
      <c r="CA39" s="44">
        <f ca="1"/>
        <v>654.36599999999999</v>
      </c>
      <c r="CB39" s="44">
        <f ca="1"/>
        <v>676.57500000000005</v>
      </c>
      <c r="CC39" s="44">
        <f ca="1"/>
        <v>566.31600000000003</v>
      </c>
      <c r="CD39" s="44">
        <f ca="1"/>
        <v>478.34800000000001</v>
      </c>
      <c r="CE39" s="44">
        <f ca="1"/>
        <v>292.827</v>
      </c>
      <c r="CF39" s="44">
        <f ca="1"/>
        <v>275.73</v>
      </c>
      <c r="CG39" s="44">
        <f ca="1"/>
        <v>176.26599999999999</v>
      </c>
      <c r="CH39" s="44">
        <f ca="1"/>
        <v>177.91300000000001</v>
      </c>
      <c r="CI39" s="44">
        <f ca="1"/>
        <v>218.27699999999999</v>
      </c>
      <c r="CJ39" s="44">
        <f ca="1"/>
        <v>109.33499999999999</v>
      </c>
      <c r="CK39" s="44">
        <f ca="1"/>
        <v>75.486999999999995</v>
      </c>
      <c r="CL39" s="44">
        <f ca="1"/>
        <v>65.316000000000003</v>
      </c>
      <c r="CM39" s="44">
        <f ca="1"/>
        <v>64.685000000000002</v>
      </c>
      <c r="CN39" s="44">
        <f ca="1"/>
        <v>87.125</v>
      </c>
      <c r="CO39" s="44">
        <f ca="1"/>
        <v>95.1</v>
      </c>
      <c r="CP39" s="44">
        <f ca="1"/>
        <v>80.363</v>
      </c>
      <c r="CQ39" s="44">
        <f ca="1"/>
        <v>69.971000000000004</v>
      </c>
      <c r="CR39" s="44">
        <f ca="1"/>
        <v>63.649000000000001</v>
      </c>
      <c r="CS39" s="44">
        <f ca="1"/>
        <v>53.192999999999998</v>
      </c>
      <c r="CT39" s="44">
        <f ca="1"/>
        <v>43.951000000000001</v>
      </c>
      <c r="CU39" s="44">
        <f ca="1"/>
        <v>44.328000000000003</v>
      </c>
      <c r="CV39" s="44">
        <f ca="1"/>
        <v>44.737000000000002</v>
      </c>
      <c r="CW39" s="44">
        <f ca="1"/>
        <v>48.396999999999998</v>
      </c>
      <c r="CX39" s="44">
        <f ca="1"/>
        <v>47.125</v>
      </c>
      <c r="CY39" s="44">
        <f ca="1"/>
        <v>47.353999999999999</v>
      </c>
      <c r="CZ39" s="44">
        <f ca="1"/>
        <v>67.39</v>
      </c>
      <c r="DA39" s="44">
        <f ca="1"/>
        <v>49.966999999999999</v>
      </c>
      <c r="DB39" s="44">
        <f ca="1"/>
        <v>48.901000000000003</v>
      </c>
      <c r="DC39" s="44">
        <f ca="1"/>
        <v>47.819000000000003</v>
      </c>
      <c r="DD39" s="44">
        <f ca="1"/>
        <v>46.075000000000003</v>
      </c>
      <c r="DE39" s="44">
        <f ca="1"/>
        <v>46.192999999999998</v>
      </c>
      <c r="DF39" s="44">
        <f ca="1"/>
        <v>47.258000000000003</v>
      </c>
      <c r="DG39" s="44">
        <f ca="1"/>
        <v>48.517000000000003</v>
      </c>
      <c r="DH39" s="44">
        <f ca="1"/>
        <v>57.210999999999999</v>
      </c>
      <c r="DI39" s="44">
        <f ca="1"/>
        <v>56.357999999999997</v>
      </c>
      <c r="DJ39" s="44">
        <f ca="1"/>
        <v>57.201000000000001</v>
      </c>
      <c r="DK39" s="44">
        <f ca="1"/>
        <v>54.811</v>
      </c>
      <c r="DL39" s="44">
        <f ca="1"/>
        <v>61.848999999999997</v>
      </c>
      <c r="DM39" s="44">
        <f ca="1"/>
        <v>66.447999999999993</v>
      </c>
      <c r="DN39" s="44">
        <f ca="1"/>
        <v>58.551000000000002</v>
      </c>
      <c r="DO39" s="44">
        <f ca="1"/>
        <v>53.942</v>
      </c>
      <c r="DP39" s="44">
        <f ca="1"/>
        <v>51.469000000000001</v>
      </c>
      <c r="DQ39" s="44">
        <f ca="1"/>
        <v>52.110999999999997</v>
      </c>
      <c r="DR39" s="44">
        <f ca="1"/>
        <v>50.405999999999999</v>
      </c>
      <c r="DS39" s="44">
        <f ca="1"/>
        <v>47.668999999999997</v>
      </c>
      <c r="DT39" s="44">
        <f ca="1"/>
        <v>50.322000000000003</v>
      </c>
      <c r="DU39" s="44">
        <f ca="1"/>
        <v>52.366999999999997</v>
      </c>
      <c r="DV39" s="44">
        <f ca="1"/>
        <v>51.908000000000001</v>
      </c>
      <c r="DW39" s="44">
        <f ca="1"/>
        <v>52.537999999999997</v>
      </c>
      <c r="DX39" s="44">
        <f ca="1"/>
        <v>54.113999999999997</v>
      </c>
      <c r="DY39" s="44">
        <f ca="1"/>
        <v>54.927</v>
      </c>
      <c r="DZ39" s="44">
        <f ca="1"/>
        <v>58.737000000000002</v>
      </c>
      <c r="EA39" s="44">
        <f ca="1"/>
        <v>53.249000000000002</v>
      </c>
      <c r="EB39" s="44">
        <f ca="1"/>
        <v>51.359000000000002</v>
      </c>
      <c r="EC39" s="44">
        <f ca="1"/>
        <v>43.613999999999997</v>
      </c>
      <c r="ED39" s="44">
        <f ca="1"/>
        <v>42.597000000000001</v>
      </c>
      <c r="EE39" s="44">
        <f ca="1"/>
        <v>41.776000000000003</v>
      </c>
      <c r="EF39" s="44">
        <f ca="1"/>
        <v>44.302999999999997</v>
      </c>
      <c r="EG39" s="44">
        <f ca="1"/>
        <v>44.183999999999997</v>
      </c>
      <c r="EH39" s="44">
        <f ca="1"/>
        <v>43.243000000000002</v>
      </c>
      <c r="EI39" s="44">
        <f ca="1"/>
        <v>46.567</v>
      </c>
      <c r="EJ39" s="44">
        <f ca="1"/>
        <v>46.173000000000002</v>
      </c>
      <c r="EK39" s="44">
        <f ca="1"/>
        <v>49.564</v>
      </c>
      <c r="EL39" s="44">
        <f ca="1"/>
        <v>52.878</v>
      </c>
      <c r="EM39" s="44">
        <f ca="1"/>
        <v>51.969000000000001</v>
      </c>
      <c r="EN39" s="44">
        <f ca="1"/>
        <v>53.457000000000001</v>
      </c>
      <c r="EO39" s="44">
        <f ca="1"/>
        <v>55.018999999999998</v>
      </c>
      <c r="EP39" s="44">
        <f ca="1"/>
        <v>56.933</v>
      </c>
      <c r="EQ39" s="44">
        <f ca="1"/>
        <v>59.432000000000002</v>
      </c>
      <c r="ER39" s="44">
        <f ca="1"/>
        <v>59.628999999999998</v>
      </c>
      <c r="ES39" s="44">
        <f ca="1"/>
        <v>61.442</v>
      </c>
      <c r="ET39" s="44">
        <f ca="1"/>
        <v>63.427</v>
      </c>
      <c r="EU39" s="44">
        <f ca="1"/>
        <v>66.570999999999998</v>
      </c>
      <c r="EV39" s="44">
        <f ca="1"/>
        <v>70.247</v>
      </c>
      <c r="EW39" s="44">
        <f ca="1"/>
        <v>68.718000000000004</v>
      </c>
      <c r="EX39" s="44">
        <f ca="1"/>
        <v>66.661000000000001</v>
      </c>
      <c r="EY39" s="44">
        <f ca="1"/>
        <v>66.695999999999998</v>
      </c>
      <c r="EZ39" s="44">
        <f ca="1"/>
        <v>66.771000000000001</v>
      </c>
      <c r="FA39" s="44">
        <f ca="1"/>
        <v>65.983999999999995</v>
      </c>
      <c r="FB39" s="44">
        <f ca="1"/>
        <v>63.109000000000002</v>
      </c>
      <c r="FC39" s="44">
        <f ca="1"/>
        <v>67.058999999999997</v>
      </c>
      <c r="FD39" s="44">
        <f ca="1"/>
        <v>74.513999999999996</v>
      </c>
      <c r="FE39" s="44">
        <f ca="1"/>
        <v>75.406999999999996</v>
      </c>
      <c r="FF39" s="44">
        <f ca="1"/>
        <v>73.852000000000004</v>
      </c>
      <c r="FG39" s="44">
        <f ca="1"/>
        <v>66.697000000000003</v>
      </c>
      <c r="FH39" s="44">
        <f ca="1"/>
        <v>64.438000000000002</v>
      </c>
      <c r="FI39" s="44">
        <f ca="1"/>
        <v>63.63</v>
      </c>
      <c r="FJ39" s="44">
        <f ca="1"/>
        <v>62.942999999999998</v>
      </c>
      <c r="FK39" s="44">
        <f ca="1"/>
        <v>61.29</v>
      </c>
      <c r="FL39" s="44">
        <f ca="1"/>
        <v>59.61</v>
      </c>
      <c r="FM39" s="44">
        <f ca="1"/>
        <v>60.371000000000002</v>
      </c>
      <c r="FN39" s="44">
        <f ca="1"/>
        <v>56.192999999999998</v>
      </c>
      <c r="FO39" s="44">
        <f ca="1"/>
        <v>50.707999999999998</v>
      </c>
      <c r="FP39" s="44">
        <f ca="1"/>
        <v>50.738999999999997</v>
      </c>
      <c r="FQ39" s="44">
        <f ca="1"/>
        <v>51.642000000000003</v>
      </c>
      <c r="FR39" s="44">
        <f ca="1"/>
        <v>53.432000000000002</v>
      </c>
      <c r="FS39" s="44">
        <f ca="1"/>
        <v>55.716000000000001</v>
      </c>
      <c r="FT39" s="44">
        <f ca="1"/>
        <v>54.661999999999999</v>
      </c>
      <c r="FU39" s="44">
        <f ca="1"/>
        <v>54.768999999999998</v>
      </c>
      <c r="FV39" s="44">
        <f ca="1"/>
        <v>53.706000000000003</v>
      </c>
      <c r="FW39" s="44">
        <f ca="1"/>
        <v>51.273000000000003</v>
      </c>
      <c r="FX39" s="44">
        <f ca="1"/>
        <v>52.707999999999998</v>
      </c>
      <c r="FY39" s="44">
        <f ca="1"/>
        <v>55.665999999999997</v>
      </c>
      <c r="FZ39" s="44">
        <f ca="1"/>
        <v>57.44</v>
      </c>
      <c r="GA39" s="44">
        <f ca="1"/>
        <v>58.453000000000003</v>
      </c>
      <c r="GB39" s="44">
        <f ca="1"/>
        <v>61.712000000000003</v>
      </c>
      <c r="GC39" s="44">
        <f ca="1"/>
        <v>64.284999999999997</v>
      </c>
      <c r="GD39" s="44">
        <f ca="1"/>
        <v>66.442999999999998</v>
      </c>
      <c r="GE39" s="44">
        <f ca="1"/>
        <v>71.748999999999995</v>
      </c>
      <c r="GF39" s="44">
        <f ca="1"/>
        <v>75.438999999999993</v>
      </c>
      <c r="GG39" s="44">
        <f ca="1"/>
        <v>77.986999999999995</v>
      </c>
      <c r="GH39" s="44">
        <f ca="1"/>
        <v>78.855000000000004</v>
      </c>
      <c r="GI39" s="44">
        <f ca="1"/>
        <v>82.447999999999993</v>
      </c>
      <c r="GJ39" s="44">
        <f ca="1"/>
        <v>84.412999999999997</v>
      </c>
      <c r="GK39" s="44">
        <f ca="1"/>
        <v>82.808999999999997</v>
      </c>
      <c r="GL39" s="44">
        <f ca="1"/>
        <v>78.051000000000002</v>
      </c>
      <c r="GM39" s="44">
        <f ca="1"/>
        <v>76.900999999999996</v>
      </c>
      <c r="GN39" s="44">
        <f ca="1"/>
        <v>78.228999999999999</v>
      </c>
      <c r="GO39" s="44">
        <f ca="1"/>
        <v>73.447000000000003</v>
      </c>
      <c r="GP39" s="44">
        <f ca="1"/>
        <v>68.438999999999993</v>
      </c>
      <c r="GQ39" s="44">
        <f ca="1"/>
        <v>69.224000000000004</v>
      </c>
      <c r="GR39" s="44">
        <f ca="1"/>
        <v>69.989999999999995</v>
      </c>
      <c r="GS39" s="44">
        <f ca="1"/>
        <v>70.346999999999994</v>
      </c>
      <c r="GT39" s="44">
        <f ca="1"/>
        <v>71.488</v>
      </c>
      <c r="GU39" s="44">
        <f ca="1"/>
        <v>69.959000000000003</v>
      </c>
      <c r="GV39" s="44">
        <f ca="1"/>
        <v>69.872</v>
      </c>
      <c r="GW39" s="44">
        <f ca="1"/>
        <v>68.244</v>
      </c>
      <c r="GX39" s="44">
        <f ca="1"/>
        <v>71.947000000000003</v>
      </c>
      <c r="GY39" s="44">
        <f ca="1"/>
        <v>70.448999999999998</v>
      </c>
      <c r="GZ39" s="44">
        <f ca="1"/>
        <v>65.518000000000001</v>
      </c>
      <c r="HA39" s="44">
        <f ca="1"/>
        <v>62.119</v>
      </c>
      <c r="HB39" s="44">
        <f ca="1"/>
        <v>59.762999999999998</v>
      </c>
      <c r="HC39" s="44">
        <f ca="1"/>
        <v>61.201999999999998</v>
      </c>
      <c r="HD39" s="44">
        <f ca="1"/>
        <v>78.8</v>
      </c>
      <c r="HE39" s="44">
        <f ca="1"/>
        <v>77.27</v>
      </c>
      <c r="HF39" s="44">
        <f ca="1"/>
        <v>68.846999999999994</v>
      </c>
      <c r="HG39" s="44">
        <f ca="1"/>
        <v>66.509</v>
      </c>
      <c r="HH39" s="44">
        <f ca="1"/>
        <v>61.844999999999999</v>
      </c>
      <c r="HI39" s="44">
        <f ca="1"/>
        <v>69.340999999999994</v>
      </c>
      <c r="HJ39" s="44">
        <f ca="1"/>
        <v>69.492000000000004</v>
      </c>
      <c r="HK39" s="44">
        <f ca="1"/>
        <v>65.358000000000004</v>
      </c>
      <c r="HL39" s="44">
        <f ca="1"/>
        <v>60.658000000000001</v>
      </c>
      <c r="HM39" s="44">
        <f ca="1"/>
        <v>60.43</v>
      </c>
      <c r="HN39" s="44">
        <f ca="1"/>
        <v>60.389000000000003</v>
      </c>
      <c r="HO39" s="44">
        <f ca="1"/>
        <v>59.722000000000001</v>
      </c>
      <c r="HP39" s="44">
        <f ca="1"/>
        <v>58.33</v>
      </c>
      <c r="HQ39" s="44">
        <f ca="1"/>
        <v>60.613999999999997</v>
      </c>
      <c r="HR39" s="44">
        <f ca="1"/>
        <v>59.956000000000003</v>
      </c>
      <c r="HS39" s="44">
        <f ca="1"/>
        <v>65.448999999999998</v>
      </c>
      <c r="HT39" s="44">
        <f ca="1"/>
        <v>78.108999999999995</v>
      </c>
      <c r="HU39" s="44">
        <f ca="1"/>
        <v>83.471000000000004</v>
      </c>
      <c r="HV39" s="44">
        <f ca="1"/>
        <v>94.847999999999999</v>
      </c>
      <c r="HW39" s="44">
        <f ca="1"/>
        <v>98.82</v>
      </c>
      <c r="HX39" s="44">
        <f ca="1"/>
        <v>89.441000000000003</v>
      </c>
      <c r="HY39" s="44">
        <f ca="1"/>
        <v>87.168000000000006</v>
      </c>
      <c r="HZ39" s="44">
        <f ca="1"/>
        <v>76.700999999999993</v>
      </c>
      <c r="IA39" s="44">
        <f ca="1"/>
        <v>78.403000000000006</v>
      </c>
      <c r="IB39" s="44">
        <f ca="1"/>
        <v>76.930999999999997</v>
      </c>
      <c r="IC39" s="44">
        <f ca="1"/>
        <v>82.893000000000001</v>
      </c>
      <c r="ID39" s="44">
        <f ca="1"/>
        <v>84.614999999999995</v>
      </c>
      <c r="IE39" s="44">
        <f ca="1"/>
        <v>93.222999999999999</v>
      </c>
      <c r="IF39" s="44">
        <f ca="1"/>
        <v>81.221000000000004</v>
      </c>
      <c r="IG39" s="44">
        <f ca="1"/>
        <v>71.95</v>
      </c>
      <c r="IH39" s="44">
        <f ca="1"/>
        <v>72.385000000000005</v>
      </c>
      <c r="II39" s="44">
        <f ca="1"/>
        <v>68.647000000000006</v>
      </c>
      <c r="IJ39" s="44">
        <f ca="1"/>
        <v>59.472000000000001</v>
      </c>
      <c r="IK39" s="44">
        <f ca="1"/>
        <v>59.284999999999997</v>
      </c>
      <c r="IL39" s="44">
        <f ca="1"/>
        <v>58.197000000000003</v>
      </c>
      <c r="IM39" s="44">
        <f ca="1"/>
        <v>64.817999999999998</v>
      </c>
      <c r="IN39" s="44">
        <f ca="1"/>
        <v>71.021000000000001</v>
      </c>
      <c r="IO39" s="44">
        <f ca="1"/>
        <v>76.483000000000004</v>
      </c>
      <c r="IP39" s="44">
        <f ca="1"/>
        <v>78.745000000000005</v>
      </c>
      <c r="IQ39" s="44">
        <f ca="1"/>
        <v>78.801000000000002</v>
      </c>
      <c r="IR39" s="44">
        <f ca="1"/>
        <v>74.89</v>
      </c>
      <c r="IS39" s="44">
        <f ca="1"/>
        <v>74.572000000000003</v>
      </c>
      <c r="IT39" s="44">
        <f ca="1"/>
        <v>74.081000000000003</v>
      </c>
      <c r="IU39" s="44">
        <f ca="1"/>
        <v>74.078000000000003</v>
      </c>
      <c r="IV39" s="44">
        <f ca="1"/>
        <v>74.947000000000003</v>
      </c>
      <c r="IW39" s="44">
        <f ca="1"/>
        <v>79.566999999999993</v>
      </c>
      <c r="IX39" s="44">
        <f ca="1"/>
        <v>81.561999999999998</v>
      </c>
      <c r="IY39" s="44">
        <f ca="1"/>
        <v>74.489000000000004</v>
      </c>
      <c r="IZ39" s="44">
        <f ca="1"/>
        <v>67.786000000000001</v>
      </c>
      <c r="JA39" s="44">
        <f ca="1"/>
        <v>62.973999999999997</v>
      </c>
      <c r="JB39" s="44">
        <f ca="1"/>
        <v>64.021000000000001</v>
      </c>
      <c r="JC39" s="44">
        <f ca="1"/>
        <v>64.81</v>
      </c>
      <c r="JD39" s="44">
        <f ca="1"/>
        <v>64.224000000000004</v>
      </c>
      <c r="JE39" s="44">
        <f ca="1"/>
        <v>71.234999999999999</v>
      </c>
      <c r="JF39" s="44">
        <f ca="1"/>
        <v>73.266000000000005</v>
      </c>
      <c r="JG39" s="44">
        <f ca="1"/>
        <v>72.942999999999998</v>
      </c>
      <c r="JH39" s="44">
        <f ca="1"/>
        <v>66.924000000000007</v>
      </c>
      <c r="JI39" s="44">
        <f ca="1"/>
        <v>63.790999999999997</v>
      </c>
      <c r="JJ39" s="44">
        <f ca="1"/>
        <v>61.947000000000003</v>
      </c>
      <c r="JK39" s="44">
        <f ca="1"/>
        <v>60.389000000000003</v>
      </c>
      <c r="JL39" s="44">
        <f ca="1"/>
        <v>58.768999999999998</v>
      </c>
      <c r="JM39" s="44">
        <f ca="1"/>
        <v>61.561</v>
      </c>
      <c r="JN39" s="44">
        <f ca="1"/>
        <v>65.742000000000004</v>
      </c>
      <c r="JO39" s="44">
        <f ca="1"/>
        <v>68.403999999999996</v>
      </c>
      <c r="JP39" s="44">
        <f ca="1"/>
        <v>68.358000000000004</v>
      </c>
      <c r="JQ39" s="44">
        <f ca="1"/>
        <v>68.994</v>
      </c>
      <c r="JR39" s="44">
        <f ca="1"/>
        <v>63.932000000000002</v>
      </c>
      <c r="JS39" s="44">
        <f ca="1"/>
        <v>70.388999999999996</v>
      </c>
      <c r="JT39" s="44">
        <f ca="1"/>
        <v>72.355000000000004</v>
      </c>
      <c r="JU39" s="44">
        <f ca="1"/>
        <v>73.179000000000002</v>
      </c>
      <c r="JV39" s="44">
        <f ca="1"/>
        <v>75.561999999999998</v>
      </c>
      <c r="JW39" s="44">
        <f ca="1"/>
        <v>88.554000000000002</v>
      </c>
      <c r="JX39" s="44">
        <f ca="1"/>
        <v>97.334999999999994</v>
      </c>
      <c r="JY39" s="44">
        <f ca="1"/>
        <v>95.894000000000005</v>
      </c>
      <c r="JZ39" s="44">
        <f ca="1"/>
        <v>93.600999999999999</v>
      </c>
      <c r="KA39" s="44">
        <f ca="1"/>
        <v>94.89</v>
      </c>
      <c r="KB39" s="44">
        <f ca="1"/>
        <v>92.055000000000007</v>
      </c>
      <c r="KC39" s="44">
        <f ca="1"/>
        <v>93.31</v>
      </c>
      <c r="KD39" s="44">
        <f ca="1"/>
        <v>91.8</v>
      </c>
      <c r="KE39" s="44">
        <f ca="1"/>
        <v>94.716999999999999</v>
      </c>
      <c r="KF39" s="44">
        <f ca="1"/>
        <v>80.95</v>
      </c>
      <c r="KG39" s="44">
        <f ca="1"/>
        <v>80.786000000000001</v>
      </c>
      <c r="KH39" s="44">
        <f ca="1"/>
        <v>80.27</v>
      </c>
      <c r="KI39" s="44">
        <f ca="1"/>
        <v>80.287000000000006</v>
      </c>
      <c r="KJ39" s="44">
        <f ca="1"/>
        <v>79.478999999999999</v>
      </c>
      <c r="KK39" s="44">
        <f ca="1"/>
        <v>82.932000000000002</v>
      </c>
      <c r="KL39" s="44">
        <f ca="1"/>
        <v>81.566999999999993</v>
      </c>
      <c r="KM39" s="44">
        <f ca="1"/>
        <v>82.397999999999996</v>
      </c>
      <c r="KN39" s="44">
        <f ca="1"/>
        <v>80.126999999999995</v>
      </c>
      <c r="KO39" s="44">
        <f ca="1"/>
        <v>81.852999999999994</v>
      </c>
      <c r="KP39" s="44">
        <f ca="1"/>
        <v>74.435000000000002</v>
      </c>
      <c r="KQ39" s="44">
        <f ca="1"/>
        <v>63.683</v>
      </c>
      <c r="KR39" s="44">
        <f ca="1"/>
        <v>54.674999999999997</v>
      </c>
      <c r="KS39" s="44">
        <f ca="1"/>
        <v>54.822000000000003</v>
      </c>
      <c r="KT39" s="44">
        <f ca="1"/>
        <v>54.174999999999997</v>
      </c>
      <c r="KU39" s="44">
        <f ca="1"/>
        <v>57.709000000000003</v>
      </c>
      <c r="KV39" s="44">
        <f ca="1"/>
        <v>62.395000000000003</v>
      </c>
      <c r="KW39" s="44">
        <f ca="1"/>
        <v>70.227999999999994</v>
      </c>
      <c r="KX39" s="44">
        <f ca="1"/>
        <v>71.516999999999996</v>
      </c>
      <c r="KY39" s="44">
        <f ca="1"/>
        <v>71.013999999999996</v>
      </c>
      <c r="KZ39" s="44">
        <f ca="1"/>
        <v>74.927999999999997</v>
      </c>
      <c r="LA39" s="44">
        <f ca="1"/>
        <v>76.498000000000005</v>
      </c>
      <c r="LB39" s="44">
        <f ca="1"/>
        <v>76.209999999999994</v>
      </c>
      <c r="LC39" s="44">
        <f ca="1"/>
        <v>73.986999999999995</v>
      </c>
      <c r="LD39" s="44">
        <f ca="1"/>
        <v>72.849999999999994</v>
      </c>
      <c r="LE39" s="44">
        <f ca="1"/>
        <v>78.061999999999998</v>
      </c>
      <c r="LF39" s="44">
        <f ca="1"/>
        <v>85.061999999999998</v>
      </c>
      <c r="LG39" s="44">
        <f ca="1"/>
        <v>85.06</v>
      </c>
      <c r="LH39" s="44">
        <f ca="1"/>
        <v>84.885000000000005</v>
      </c>
      <c r="LI39" s="44">
        <f ca="1"/>
        <v>75.44</v>
      </c>
      <c r="LJ39" s="44">
        <f ca="1"/>
        <v>65.3</v>
      </c>
      <c r="LK39" s="44">
        <f ca="1"/>
        <v>62.524999999999999</v>
      </c>
      <c r="LL39" s="44">
        <f ca="1"/>
        <v>61.976999999999997</v>
      </c>
      <c r="LM39" s="44">
        <f ca="1"/>
        <v>60.331000000000003</v>
      </c>
      <c r="LN39" s="44">
        <f ca="1"/>
        <v>59.665999999999997</v>
      </c>
      <c r="LO39" s="44">
        <f ca="1"/>
        <v>61.15</v>
      </c>
      <c r="LP39" s="44">
        <f ca="1"/>
        <v>63.847999999999999</v>
      </c>
      <c r="LQ39" s="44">
        <f ca="1"/>
        <v>67.334000000000003</v>
      </c>
      <c r="LR39" s="44">
        <f ca="1"/>
        <v>101.837</v>
      </c>
      <c r="LS39" s="44">
        <f ca="1"/>
        <v>111.1</v>
      </c>
      <c r="LT39" s="44">
        <f ca="1"/>
        <v>107.875</v>
      </c>
      <c r="LU39" s="44">
        <f ca="1"/>
        <v>106.76900000000001</v>
      </c>
      <c r="LV39" s="44">
        <f ca="1"/>
        <v>100.762</v>
      </c>
      <c r="LW39" s="44">
        <f ca="1"/>
        <v>81.578000000000003</v>
      </c>
      <c r="LX39" s="44">
        <f ca="1"/>
        <v>82.686999999999998</v>
      </c>
      <c r="LY39" s="44">
        <f ca="1"/>
        <v>86.266000000000005</v>
      </c>
      <c r="LZ39" s="44">
        <f ca="1"/>
        <v>86.087999999999994</v>
      </c>
      <c r="MA39" s="44">
        <f ca="1"/>
        <v>95.162000000000006</v>
      </c>
      <c r="MB39" s="44">
        <f ca="1"/>
        <v>103.736</v>
      </c>
      <c r="MC39" s="44">
        <f ca="1"/>
        <v>109.961</v>
      </c>
      <c r="MD39" s="44">
        <f ca="1"/>
        <v>115.88500000000001</v>
      </c>
      <c r="ME39" s="44">
        <f ca="1"/>
        <v>113.209</v>
      </c>
      <c r="MF39" s="44">
        <f ca="1"/>
        <v>107.42100000000001</v>
      </c>
      <c r="MG39" s="44">
        <f ca="1"/>
        <v>105.47199999999999</v>
      </c>
      <c r="MH39" s="44">
        <f ca="1"/>
        <v>104.03100000000001</v>
      </c>
      <c r="MI39" s="44">
        <f ca="1"/>
        <v>104.14400000000001</v>
      </c>
      <c r="MJ39" s="44">
        <f ca="1"/>
        <v>99.944000000000003</v>
      </c>
      <c r="MK39" s="44">
        <f ca="1"/>
        <v>103.327</v>
      </c>
      <c r="ML39" s="44">
        <f ca="1"/>
        <v>113.34099999999999</v>
      </c>
      <c r="MM39" s="44">
        <f ca="1"/>
        <v>120.33499999999999</v>
      </c>
      <c r="MN39" s="44">
        <f ca="1"/>
        <v>123.84399999999999</v>
      </c>
      <c r="MO39" s="44">
        <f ca="1"/>
        <v>123.754</v>
      </c>
      <c r="MP39" s="44">
        <f ca="1"/>
        <v>121.767</v>
      </c>
      <c r="MQ39" s="44">
        <f ca="1"/>
        <v>118.99</v>
      </c>
      <c r="MR39" s="44">
        <f ca="1"/>
        <v>120.57899999999999</v>
      </c>
      <c r="MS39" s="44">
        <f ca="1"/>
        <v>127.343</v>
      </c>
      <c r="MT39" s="44">
        <f ca="1"/>
        <v>125.264</v>
      </c>
      <c r="MU39" s="44">
        <f ca="1"/>
        <v>123.52800000000001</v>
      </c>
      <c r="MV39" s="44">
        <f ca="1"/>
        <v>128.56800000000001</v>
      </c>
      <c r="MW39" s="44">
        <f ca="1"/>
        <v>140.511</v>
      </c>
      <c r="MX39" s="44">
        <f ca="1"/>
        <v>141.72399999999999</v>
      </c>
      <c r="MY39" s="44">
        <f ca="1"/>
        <v>132.03100000000001</v>
      </c>
      <c r="MZ39" s="44">
        <f ca="1"/>
        <v>121.867</v>
      </c>
      <c r="NA39" s="44">
        <f ca="1"/>
        <v>126.596</v>
      </c>
      <c r="NB39" s="44">
        <f ca="1"/>
        <v>135.29</v>
      </c>
      <c r="NC39" s="44">
        <f ca="1"/>
        <v>138.12299999999999</v>
      </c>
      <c r="ND39" s="44">
        <f ca="1"/>
        <v>141.02500000000001</v>
      </c>
      <c r="NE39" s="44">
        <f ca="1"/>
        <v>159.13300000000001</v>
      </c>
      <c r="NF39" s="44">
        <f ca="1"/>
        <v>165.37700000000001</v>
      </c>
      <c r="NG39" s="44">
        <f ca="1"/>
        <v>166.41300000000001</v>
      </c>
      <c r="NH39" s="44">
        <f ca="1"/>
        <v>167.40299999999999</v>
      </c>
      <c r="NI39" s="44">
        <f ca="1"/>
        <v>171.273</v>
      </c>
      <c r="NJ39" s="44">
        <f ca="1"/>
        <v>171.67500000000001</v>
      </c>
      <c r="NK39" s="44">
        <f ca="1"/>
        <v>167.66900000000001</v>
      </c>
      <c r="NL39" s="44">
        <f ca="1"/>
        <v>161.79300000000001</v>
      </c>
      <c r="NM39" s="44">
        <f ca="1"/>
        <v>163.608</v>
      </c>
      <c r="NN39" s="44">
        <f ca="1"/>
        <v>164.292</v>
      </c>
      <c r="NO39" s="44">
        <f ca="1"/>
        <v>159.79300000000001</v>
      </c>
      <c r="NP39" s="44">
        <f ca="1"/>
        <v>168.15100000000001</v>
      </c>
      <c r="NQ39" s="44">
        <f ca="1"/>
        <v>161.00700000000001</v>
      </c>
      <c r="NR39" s="44">
        <f ca="1"/>
        <v>150.68799999999999</v>
      </c>
      <c r="NS39" s="44">
        <f ca="1"/>
        <v>156.12100000000001</v>
      </c>
      <c r="NT39" s="44">
        <f ca="1"/>
        <v>156.11000000000001</v>
      </c>
      <c r="NU39" s="44">
        <f ca="1"/>
        <v>176.98599999999999</v>
      </c>
      <c r="NV39" s="44">
        <f ca="1"/>
        <v>189.92</v>
      </c>
      <c r="NW39" s="44">
        <f ca="1"/>
        <v>200.63399999999999</v>
      </c>
      <c r="NX39" s="44">
        <f ca="1"/>
        <v>212.703</v>
      </c>
      <c r="NY39" s="44">
        <f ca="1"/>
        <v>199.565</v>
      </c>
      <c r="NZ39" s="44">
        <f ca="1"/>
        <v>188.143</v>
      </c>
      <c r="OA39" s="44">
        <f ca="1"/>
        <v>187.376</v>
      </c>
      <c r="OB39" s="44">
        <f ca="1"/>
        <v>188.06700000000001</v>
      </c>
      <c r="OC39" s="44">
        <f ca="1"/>
        <v>181.114</v>
      </c>
      <c r="OD39" s="44">
        <f ca="1"/>
        <v>180.68700000000001</v>
      </c>
      <c r="OE39" s="44">
        <f ca="1"/>
        <v>174.56899999999999</v>
      </c>
      <c r="OF39" s="44">
        <f ca="1"/>
        <v>165.66499999999999</v>
      </c>
      <c r="OG39" s="44">
        <f ca="1"/>
        <v>161.489</v>
      </c>
      <c r="OH39" s="44">
        <f ca="1"/>
        <v>149.05500000000001</v>
      </c>
      <c r="OI39" s="44">
        <f ca="1"/>
        <v>145.41399999999999</v>
      </c>
      <c r="OJ39" s="44">
        <f ca="1"/>
        <v>139.60900000000001</v>
      </c>
      <c r="OK39" s="44">
        <f ca="1"/>
        <v>148.678</v>
      </c>
      <c r="OL39" s="44">
        <f ca="1"/>
        <v>177.68</v>
      </c>
      <c r="OM39" s="44">
        <f ca="1"/>
        <v>186.86799999999999</v>
      </c>
      <c r="ON39" s="44">
        <f ca="1"/>
        <v>182.797</v>
      </c>
      <c r="OO39" s="44">
        <f ca="1"/>
        <v>196.279</v>
      </c>
      <c r="OP39" s="44">
        <f ca="1"/>
        <v>189.54599999999999</v>
      </c>
      <c r="OQ39" s="44">
        <f ca="1"/>
        <v>179.36199999999999</v>
      </c>
      <c r="OR39" s="44">
        <f ca="1"/>
        <v>172.27199999999999</v>
      </c>
      <c r="OS39" s="44">
        <f ca="1"/>
        <v>197.203</v>
      </c>
      <c r="OT39" s="44">
        <f ca="1"/>
        <v>194.17699999999999</v>
      </c>
      <c r="OU39" s="44">
        <f ca="1"/>
        <v>190.80799999999999</v>
      </c>
      <c r="OV39" s="44">
        <f ca="1"/>
        <v>185.75700000000001</v>
      </c>
      <c r="OW39" s="44">
        <f ca="1"/>
        <v>181.22399999999999</v>
      </c>
      <c r="OX39" s="44">
        <f ca="1"/>
        <v>185.15299999999999</v>
      </c>
      <c r="OY39" s="44">
        <f ca="1"/>
        <v>178.27199999999999</v>
      </c>
      <c r="OZ39" s="44">
        <f ca="1"/>
        <v>188.40100000000001</v>
      </c>
      <c r="PA39" s="44">
        <f ca="1"/>
        <v>211.87100000000001</v>
      </c>
      <c r="PB39" s="44">
        <f ca="1"/>
        <v>191.059</v>
      </c>
      <c r="PC39" s="44">
        <f ca="1"/>
        <v>183.63499999999999</v>
      </c>
      <c r="PD39" s="44">
        <f ca="1"/>
        <v>170.82900000000001</v>
      </c>
      <c r="PE39" s="44">
        <f ca="1"/>
        <v>159.29900000000001</v>
      </c>
      <c r="PF39" s="44">
        <f ca="1"/>
        <v>137.702</v>
      </c>
      <c r="PG39" s="44">
        <f ca="1"/>
        <v>127.929</v>
      </c>
      <c r="PH39" s="44">
        <f ca="1"/>
        <v>122.292</v>
      </c>
      <c r="PI39" s="44">
        <f ca="1"/>
        <v>117.28700000000001</v>
      </c>
      <c r="PJ39" s="44">
        <f ca="1"/>
        <v>117.679</v>
      </c>
      <c r="PK39" s="44">
        <f ca="1"/>
        <v>122.574</v>
      </c>
      <c r="PL39" s="44">
        <f ca="1"/>
        <v>123.78</v>
      </c>
      <c r="PM39" s="44">
        <f ca="1"/>
        <v>123.492</v>
      </c>
      <c r="PN39" s="44">
        <f ca="1"/>
        <v>127.151</v>
      </c>
      <c r="PO39" s="44">
        <f ca="1"/>
        <v>131.29</v>
      </c>
      <c r="PP39" s="44">
        <f ca="1"/>
        <v>132.74700000000001</v>
      </c>
      <c r="PQ39" s="44">
        <f ca="1"/>
        <v>135.47900000000001</v>
      </c>
      <c r="PR39" s="44">
        <f ca="1"/>
        <v>137.49</v>
      </c>
      <c r="PS39" s="44">
        <f ca="1"/>
        <v>127.803</v>
      </c>
      <c r="PT39" s="44">
        <f ca="1"/>
        <v>126.196</v>
      </c>
      <c r="PU39" s="44">
        <f ca="1"/>
        <v>119.881</v>
      </c>
      <c r="PV39" s="44">
        <f ca="1"/>
        <v>117.11799999999999</v>
      </c>
      <c r="PW39" s="44">
        <f ca="1"/>
        <v>120.645</v>
      </c>
      <c r="PX39" s="44">
        <f ca="1"/>
        <v>116.554</v>
      </c>
      <c r="PY39" s="44">
        <f ca="1"/>
        <v>115.551</v>
      </c>
      <c r="PZ39" s="44">
        <f ca="1"/>
        <v>118.417</v>
      </c>
      <c r="QA39" s="44">
        <f ca="1"/>
        <v>117.69499999999999</v>
      </c>
      <c r="QB39" s="44">
        <f ca="1"/>
        <v>116.61499999999999</v>
      </c>
      <c r="QC39" s="44">
        <f ca="1"/>
        <v>115.765</v>
      </c>
      <c r="QD39" s="44">
        <f ca="1"/>
        <v>110.96299999999999</v>
      </c>
      <c r="QE39" s="44">
        <f ca="1"/>
        <v>110.514</v>
      </c>
      <c r="QF39" s="44">
        <f ca="1"/>
        <v>107.61</v>
      </c>
      <c r="QG39" s="44">
        <f ca="1"/>
        <v>103.328</v>
      </c>
      <c r="QH39" s="44">
        <f ca="1"/>
        <v>102.27</v>
      </c>
      <c r="QI39" s="44">
        <f ca="1"/>
        <v>103.02200000000001</v>
      </c>
      <c r="QJ39" s="44">
        <f ca="1"/>
        <v>111.026</v>
      </c>
      <c r="QK39" s="44">
        <f ca="1"/>
        <v>111.321</v>
      </c>
      <c r="QL39" s="44">
        <f ca="1"/>
        <v>112.143</v>
      </c>
      <c r="QM39" s="44">
        <f ca="1"/>
        <v>110.727</v>
      </c>
      <c r="QN39" s="44">
        <f ca="1"/>
        <v>112.268</v>
      </c>
      <c r="QO39" s="44">
        <f ca="1"/>
        <v>112.416</v>
      </c>
      <c r="QP39" s="44">
        <f ca="1"/>
        <v>111.901</v>
      </c>
      <c r="QQ39" s="44">
        <f ca="1"/>
        <v>110.816</v>
      </c>
      <c r="QR39" s="44">
        <f ca="1"/>
        <v>111.077</v>
      </c>
      <c r="QS39" s="44">
        <f ca="1"/>
        <v>110.569</v>
      </c>
      <c r="QT39" s="44">
        <f ca="1"/>
        <v>111.009</v>
      </c>
      <c r="QU39" s="44">
        <f ca="1"/>
        <v>110.30800000000001</v>
      </c>
      <c r="QV39" s="44">
        <f ca="1"/>
        <v>109.95</v>
      </c>
      <c r="QW39" s="44">
        <f ca="1"/>
        <v>111.535</v>
      </c>
      <c r="QX39" s="44">
        <f ca="1"/>
        <v>110.979</v>
      </c>
      <c r="QY39" s="44">
        <f ca="1"/>
        <v>109.32599999999999</v>
      </c>
      <c r="QZ39" s="44">
        <f ca="1"/>
        <v>109.85599999999999</v>
      </c>
      <c r="RA39" s="44">
        <f ca="1"/>
        <v>125.157</v>
      </c>
      <c r="RB39" s="44">
        <f ca="1"/>
        <v>132.565</v>
      </c>
      <c r="RC39" s="44">
        <f ca="1"/>
        <v>133.00899999999999</v>
      </c>
      <c r="RD39" s="44">
        <f ca="1"/>
        <v>132.36699999999999</v>
      </c>
      <c r="RE39" s="44">
        <f ca="1"/>
        <v>129.84</v>
      </c>
      <c r="RF39" s="44">
        <f ca="1"/>
        <v>126.319</v>
      </c>
      <c r="RG39" s="44">
        <f ca="1"/>
        <v>122.575</v>
      </c>
      <c r="RH39" s="44">
        <f ca="1"/>
        <v>118.13200000000001</v>
      </c>
      <c r="RI39" s="44">
        <f ca="1"/>
        <v>117.21</v>
      </c>
      <c r="RJ39" s="44">
        <f ca="1"/>
        <v>118.61499999999999</v>
      </c>
      <c r="RK39" s="44">
        <f ca="1"/>
        <v>117.714</v>
      </c>
      <c r="RL39" s="44">
        <f ca="1"/>
        <v>116.834</v>
      </c>
      <c r="RM39" s="44">
        <f ca="1"/>
        <v>118.05800000000001</v>
      </c>
      <c r="RN39" s="44">
        <f ca="1"/>
        <v>121.4</v>
      </c>
      <c r="RO39" s="44">
        <f ca="1"/>
        <v>128.14400000000001</v>
      </c>
      <c r="RP39" s="44">
        <f ca="1"/>
        <v>127.9</v>
      </c>
      <c r="RQ39" s="44">
        <f ca="1"/>
        <v>127.465</v>
      </c>
      <c r="RR39" s="44">
        <f ca="1"/>
        <v>127.541</v>
      </c>
      <c r="RS39" s="44">
        <f ca="1"/>
        <v>120.71599999999999</v>
      </c>
      <c r="RT39" s="44">
        <f ca="1"/>
        <v>121.17100000000001</v>
      </c>
      <c r="RU39" s="44">
        <f ca="1"/>
        <v>117.05200000000001</v>
      </c>
      <c r="RV39" s="44">
        <f ca="1"/>
        <v>109.57299999999999</v>
      </c>
      <c r="RW39" s="44">
        <f ca="1"/>
        <v>109.199</v>
      </c>
      <c r="RX39" s="44">
        <f ca="1"/>
        <v>108.372</v>
      </c>
      <c r="RY39" s="44">
        <f ca="1"/>
        <v>108.67100000000001</v>
      </c>
      <c r="RZ39" s="44">
        <f ca="1"/>
        <v>109.425</v>
      </c>
      <c r="SA39" s="44">
        <f ca="1"/>
        <v>108.645</v>
      </c>
      <c r="SB39" s="44">
        <f ca="1"/>
        <v>105.05</v>
      </c>
      <c r="SC39" s="44">
        <f ca="1"/>
        <v>105.82899999999999</v>
      </c>
      <c r="SD39" s="44">
        <f ca="1"/>
        <v>107.68899999999999</v>
      </c>
      <c r="SE39" s="44">
        <f ca="1"/>
        <v>106.881</v>
      </c>
      <c r="SF39" s="44">
        <f ca="1"/>
        <v>108.562</v>
      </c>
      <c r="SG39" s="44">
        <f ca="1"/>
        <v>115.36</v>
      </c>
      <c r="SH39" s="44">
        <f ca="1"/>
        <v>116.965</v>
      </c>
      <c r="SI39" s="44">
        <f ca="1"/>
        <v>118.953</v>
      </c>
      <c r="SJ39" s="44">
        <f ca="1"/>
        <v>119.61199999999999</v>
      </c>
      <c r="SK39" s="44">
        <f ca="1"/>
        <v>119.43600000000001</v>
      </c>
    </row>
    <row r="40" spans="3:505" x14ac:dyDescent="0.25">
      <c r="C40" s="47" t="s">
        <v>506</v>
      </c>
      <c r="F40" s="46" cm="1">
        <f t="array" aca="1" ref="F40:SK40" ca="1">IF(OFFSET(bHist!$A$1,_xlfn.XMATCH(C40,bHist!B:B,0)-1,3,1,500)=0,"-",OFFSET(bHist!$A$1,_xlfn.XMATCH(C40,bHist!B:B,0)-1,3,1,500))</f>
        <v>199.035</v>
      </c>
      <c r="G40" s="44">
        <f ca="1"/>
        <v>202.00899999999999</v>
      </c>
      <c r="H40" s="44">
        <f ca="1"/>
        <v>211.98099999999999</v>
      </c>
      <c r="I40" s="44">
        <f ca="1"/>
        <v>233.33500000000001</v>
      </c>
      <c r="J40" s="44">
        <f ca="1"/>
        <v>248.58600000000001</v>
      </c>
      <c r="K40" s="44">
        <f ca="1"/>
        <v>251.95099999999999</v>
      </c>
      <c r="L40" s="44">
        <f ca="1"/>
        <v>260.72300000000001</v>
      </c>
      <c r="M40" s="44">
        <f ca="1"/>
        <v>256.33100000000002</v>
      </c>
      <c r="N40" s="44">
        <f ca="1"/>
        <v>252.68700000000001</v>
      </c>
      <c r="O40" s="44">
        <f ca="1"/>
        <v>256.34100000000001</v>
      </c>
      <c r="P40" s="44">
        <f ca="1"/>
        <v>242.065</v>
      </c>
      <c r="Q40" s="44">
        <f ca="1"/>
        <v>237.49600000000001</v>
      </c>
      <c r="R40" s="44">
        <f ca="1"/>
        <v>208.411</v>
      </c>
      <c r="S40" s="44">
        <f ca="1"/>
        <v>172.26400000000001</v>
      </c>
      <c r="T40" s="44">
        <f ca="1"/>
        <v>202.89400000000001</v>
      </c>
      <c r="U40" s="44">
        <f ca="1"/>
        <v>200.078</v>
      </c>
      <c r="V40" s="44">
        <f ca="1"/>
        <v>193.886</v>
      </c>
      <c r="W40" s="44">
        <f ca="1"/>
        <v>161.98500000000001</v>
      </c>
      <c r="X40" s="44">
        <f ca="1"/>
        <v>136.33000000000001</v>
      </c>
      <c r="Y40" s="44">
        <f ca="1"/>
        <v>104.42400000000001</v>
      </c>
      <c r="Z40" s="44">
        <f ca="1"/>
        <v>117.205</v>
      </c>
      <c r="AA40" s="44">
        <f ca="1"/>
        <v>138.648</v>
      </c>
      <c r="AB40" s="44">
        <f ca="1"/>
        <v>156.74600000000001</v>
      </c>
      <c r="AC40" s="44">
        <f ca="1"/>
        <v>175.203</v>
      </c>
      <c r="AD40" s="44">
        <f ca="1"/>
        <v>177.364</v>
      </c>
      <c r="AE40" s="44">
        <f ca="1"/>
        <v>173.67099999999999</v>
      </c>
      <c r="AF40" s="44">
        <f ca="1"/>
        <v>155.47</v>
      </c>
      <c r="AG40" s="44">
        <f ca="1"/>
        <v>148.58699999999999</v>
      </c>
      <c r="AH40" s="44">
        <f ca="1"/>
        <v>169.578</v>
      </c>
      <c r="AI40" s="44">
        <f ca="1"/>
        <v>191.31299999999999</v>
      </c>
      <c r="AJ40" s="44">
        <f ca="1"/>
        <v>196.06800000000001</v>
      </c>
      <c r="AK40" s="44">
        <f ca="1"/>
        <v>197.75800000000001</v>
      </c>
      <c r="AL40" s="44">
        <f ca="1"/>
        <v>213.767</v>
      </c>
      <c r="AM40" s="44">
        <f ca="1"/>
        <v>231.09700000000001</v>
      </c>
      <c r="AN40" s="44">
        <f ca="1"/>
        <v>265.88400000000001</v>
      </c>
      <c r="AO40" s="44">
        <f ca="1"/>
        <v>286.83999999999997</v>
      </c>
      <c r="AP40" s="44">
        <f ca="1"/>
        <v>294.44799999999998</v>
      </c>
      <c r="AQ40" s="44">
        <f ca="1"/>
        <v>281.40800000000002</v>
      </c>
      <c r="AR40" s="44">
        <f ca="1"/>
        <v>275.18799999999999</v>
      </c>
      <c r="AS40" s="44">
        <f ca="1"/>
        <v>274.45600000000002</v>
      </c>
      <c r="AT40" s="44">
        <f ca="1"/>
        <v>279.387</v>
      </c>
      <c r="AU40" s="44">
        <f ca="1"/>
        <v>282.51900000000001</v>
      </c>
      <c r="AV40" s="44">
        <f ca="1"/>
        <v>296.95299999999997</v>
      </c>
      <c r="AW40" s="44">
        <f ca="1"/>
        <v>309.959</v>
      </c>
      <c r="AX40" s="44">
        <f ca="1"/>
        <v>323.80099999999999</v>
      </c>
      <c r="AY40" s="44">
        <f ca="1"/>
        <v>294.11</v>
      </c>
      <c r="AZ40" s="44">
        <f ca="1"/>
        <v>287.05399999999997</v>
      </c>
      <c r="BA40" s="44">
        <f ca="1"/>
        <v>261.27199999999999</v>
      </c>
      <c r="BB40" s="44">
        <f ca="1"/>
        <v>224.05799999999999</v>
      </c>
      <c r="BC40" s="44">
        <f ca="1"/>
        <v>247.91</v>
      </c>
      <c r="BD40" s="44">
        <f ca="1"/>
        <v>262.529</v>
      </c>
      <c r="BE40" s="44">
        <f ca="1"/>
        <v>316.791</v>
      </c>
      <c r="BF40" s="44">
        <f ca="1"/>
        <v>334.60500000000002</v>
      </c>
      <c r="BG40" s="44">
        <f ca="1"/>
        <v>247.53800000000001</v>
      </c>
      <c r="BH40" s="44">
        <f ca="1"/>
        <v>213.917</v>
      </c>
      <c r="BI40" s="44">
        <f ca="1"/>
        <v>219.97800000000001</v>
      </c>
      <c r="BJ40" s="44">
        <f ca="1"/>
        <v>190.387</v>
      </c>
      <c r="BK40" s="44">
        <f ca="1"/>
        <v>190.36600000000001</v>
      </c>
      <c r="BL40" s="44">
        <f ca="1"/>
        <v>247.91800000000001</v>
      </c>
      <c r="BM40" s="44">
        <f ca="1"/>
        <v>287.88600000000002</v>
      </c>
      <c r="BN40" s="44">
        <f ca="1"/>
        <v>311.50099999999998</v>
      </c>
      <c r="BO40" s="44">
        <f ca="1"/>
        <v>338.60599999999999</v>
      </c>
      <c r="BP40" s="44">
        <f ca="1"/>
        <v>352.16500000000002</v>
      </c>
      <c r="BQ40" s="44">
        <f ca="1"/>
        <v>344.13600000000002</v>
      </c>
      <c r="BR40" s="44">
        <f ca="1"/>
        <v>352.78300000000002</v>
      </c>
      <c r="BS40" s="44">
        <f ca="1"/>
        <v>346.14600000000002</v>
      </c>
      <c r="BT40" s="44">
        <f ca="1"/>
        <v>346.83800000000002</v>
      </c>
      <c r="BU40" s="44">
        <f ca="1"/>
        <v>334.447</v>
      </c>
      <c r="BV40" s="44">
        <f ca="1"/>
        <v>368.83</v>
      </c>
      <c r="BW40" s="44">
        <f ca="1"/>
        <v>405.18599999999998</v>
      </c>
      <c r="BX40" s="44">
        <f ca="1"/>
        <v>565.98500000000001</v>
      </c>
      <c r="BY40" s="44">
        <f ca="1"/>
        <v>611.56700000000001</v>
      </c>
      <c r="BZ40" s="44">
        <f ca="1"/>
        <v>595.28899999999999</v>
      </c>
      <c r="CA40" s="44">
        <f ca="1"/>
        <v>653.077</v>
      </c>
      <c r="CB40" s="44">
        <f ca="1"/>
        <v>665.65899999999999</v>
      </c>
      <c r="CC40" s="44">
        <f ca="1"/>
        <v>544.85500000000002</v>
      </c>
      <c r="CD40" s="44">
        <f ca="1"/>
        <v>447.26900000000001</v>
      </c>
      <c r="CE40" s="44">
        <f ca="1"/>
        <v>296.38400000000001</v>
      </c>
      <c r="CF40" s="44">
        <f ca="1"/>
        <v>293.101</v>
      </c>
      <c r="CG40" s="44">
        <f ca="1"/>
        <v>217.32</v>
      </c>
      <c r="CH40" s="44">
        <f ca="1"/>
        <v>205.917</v>
      </c>
      <c r="CI40" s="44">
        <f ca="1"/>
        <v>228.42099999999999</v>
      </c>
      <c r="CJ40" s="44">
        <f ca="1"/>
        <v>135.84</v>
      </c>
      <c r="CK40" s="44">
        <f ca="1"/>
        <v>106.59</v>
      </c>
      <c r="CL40" s="44">
        <f ca="1"/>
        <v>93.888000000000005</v>
      </c>
      <c r="CM40" s="44">
        <f ca="1"/>
        <v>98.843999999999994</v>
      </c>
      <c r="CN40" s="44">
        <f ca="1"/>
        <v>122.539</v>
      </c>
      <c r="CO40" s="44">
        <f ca="1"/>
        <v>126.581</v>
      </c>
      <c r="CP40" s="44">
        <f ca="1"/>
        <v>109.938</v>
      </c>
      <c r="CQ40" s="44">
        <f ca="1"/>
        <v>95.063000000000002</v>
      </c>
      <c r="CR40" s="44">
        <f ca="1"/>
        <v>85.222999999999999</v>
      </c>
      <c r="CS40" s="44">
        <f ca="1"/>
        <v>77.198999999999998</v>
      </c>
      <c r="CT40" s="44">
        <f ca="1"/>
        <v>61.317999999999998</v>
      </c>
      <c r="CU40" s="44">
        <f ca="1"/>
        <v>62.406999999999996</v>
      </c>
      <c r="CV40" s="44">
        <f ca="1"/>
        <v>63.948999999999998</v>
      </c>
      <c r="CW40" s="44">
        <f ca="1"/>
        <v>66.903000000000006</v>
      </c>
      <c r="CX40" s="44">
        <f ca="1"/>
        <v>65.69</v>
      </c>
      <c r="CY40" s="44">
        <f ca="1"/>
        <v>67.762</v>
      </c>
      <c r="CZ40" s="44">
        <f ca="1"/>
        <v>82.281000000000006</v>
      </c>
      <c r="DA40" s="44">
        <f ca="1"/>
        <v>70.831999999999994</v>
      </c>
      <c r="DB40" s="44">
        <f ca="1"/>
        <v>72.201999999999998</v>
      </c>
      <c r="DC40" s="44">
        <f ca="1"/>
        <v>74.265000000000001</v>
      </c>
      <c r="DD40" s="44">
        <f ca="1"/>
        <v>74.744</v>
      </c>
      <c r="DE40" s="44">
        <f ca="1"/>
        <v>73.763999999999996</v>
      </c>
      <c r="DF40" s="44">
        <f ca="1"/>
        <v>75.438000000000002</v>
      </c>
      <c r="DG40" s="44">
        <f ca="1"/>
        <v>77.465000000000003</v>
      </c>
      <c r="DH40" s="44">
        <f ca="1"/>
        <v>86.155000000000001</v>
      </c>
      <c r="DI40" s="44">
        <f ca="1"/>
        <v>86.823999999999998</v>
      </c>
      <c r="DJ40" s="44">
        <f ca="1"/>
        <v>86.331999999999994</v>
      </c>
      <c r="DK40" s="44">
        <f ca="1"/>
        <v>83.070999999999998</v>
      </c>
      <c r="DL40" s="44">
        <f ca="1"/>
        <v>86.686000000000007</v>
      </c>
      <c r="DM40" s="44">
        <f ca="1"/>
        <v>91.320999999999998</v>
      </c>
      <c r="DN40" s="44">
        <f ca="1"/>
        <v>74.989000000000004</v>
      </c>
      <c r="DO40" s="44">
        <f ca="1"/>
        <v>68.897999999999996</v>
      </c>
      <c r="DP40" s="44">
        <f ca="1"/>
        <v>61.802</v>
      </c>
      <c r="DQ40" s="44">
        <f ca="1"/>
        <v>61.268999999999998</v>
      </c>
      <c r="DR40" s="44">
        <f ca="1"/>
        <v>60.515999999999998</v>
      </c>
      <c r="DS40" s="44">
        <f ca="1"/>
        <v>59.895000000000003</v>
      </c>
      <c r="DT40" s="44">
        <f ca="1"/>
        <v>61.723999999999997</v>
      </c>
      <c r="DU40" s="44">
        <f ca="1"/>
        <v>64.317999999999998</v>
      </c>
      <c r="DV40" s="44">
        <f ca="1"/>
        <v>63.915999999999997</v>
      </c>
      <c r="DW40" s="44">
        <f ca="1"/>
        <v>64.122</v>
      </c>
      <c r="DX40" s="44">
        <f ca="1"/>
        <v>65.192999999999998</v>
      </c>
      <c r="DY40" s="44">
        <f ca="1"/>
        <v>65.06</v>
      </c>
      <c r="DZ40" s="44">
        <f ca="1"/>
        <v>70.081999999999994</v>
      </c>
      <c r="EA40" s="44">
        <f ca="1"/>
        <v>68.650000000000006</v>
      </c>
      <c r="EB40" s="44">
        <f ca="1"/>
        <v>66.278999999999996</v>
      </c>
      <c r="EC40" s="44">
        <f ca="1"/>
        <v>58.537999999999997</v>
      </c>
      <c r="ED40" s="44">
        <f ca="1"/>
        <v>58.423999999999999</v>
      </c>
      <c r="EE40" s="44">
        <f ca="1"/>
        <v>59.338999999999999</v>
      </c>
      <c r="EF40" s="44">
        <f ca="1"/>
        <v>59.634999999999998</v>
      </c>
      <c r="EG40" s="44">
        <f ca="1"/>
        <v>61.045999999999999</v>
      </c>
      <c r="EH40" s="44">
        <f ca="1"/>
        <v>62.869</v>
      </c>
      <c r="EI40" s="44">
        <f ca="1"/>
        <v>64.930999999999997</v>
      </c>
      <c r="EJ40" s="44">
        <f ca="1"/>
        <v>65.747</v>
      </c>
      <c r="EK40" s="44">
        <f ca="1"/>
        <v>66.974999999999994</v>
      </c>
      <c r="EL40" s="44">
        <f ca="1"/>
        <v>68.358000000000004</v>
      </c>
      <c r="EM40" s="44">
        <f ca="1"/>
        <v>69.367999999999995</v>
      </c>
      <c r="EN40" s="44">
        <f ca="1"/>
        <v>70.557000000000002</v>
      </c>
      <c r="EO40" s="44">
        <f ca="1"/>
        <v>71.813000000000002</v>
      </c>
      <c r="EP40" s="44">
        <f ca="1"/>
        <v>74.819999999999993</v>
      </c>
      <c r="EQ40" s="44">
        <f ca="1"/>
        <v>76.405000000000001</v>
      </c>
      <c r="ER40" s="44">
        <f ca="1"/>
        <v>75.456999999999994</v>
      </c>
      <c r="ES40" s="44">
        <f ca="1"/>
        <v>77.274000000000001</v>
      </c>
      <c r="ET40" s="44">
        <f ca="1"/>
        <v>82.411000000000001</v>
      </c>
      <c r="EU40" s="44">
        <f ca="1"/>
        <v>86.787999999999997</v>
      </c>
      <c r="EV40" s="44">
        <f ca="1"/>
        <v>91.176000000000002</v>
      </c>
      <c r="EW40" s="44">
        <f ca="1"/>
        <v>90.588999999999999</v>
      </c>
      <c r="EX40" s="44">
        <f ca="1"/>
        <v>84.26</v>
      </c>
      <c r="EY40" s="44">
        <f ca="1"/>
        <v>85.905000000000001</v>
      </c>
      <c r="EZ40" s="44">
        <f ca="1"/>
        <v>87.022999999999996</v>
      </c>
      <c r="FA40" s="44">
        <f ca="1"/>
        <v>85.953000000000003</v>
      </c>
      <c r="FB40" s="44">
        <f ca="1"/>
        <v>84.325000000000003</v>
      </c>
      <c r="FC40" s="44">
        <f ca="1"/>
        <v>91.503</v>
      </c>
      <c r="FD40" s="44">
        <f ca="1"/>
        <v>107.971</v>
      </c>
      <c r="FE40" s="44">
        <f ca="1"/>
        <v>111.80200000000001</v>
      </c>
      <c r="FF40" s="44">
        <f ca="1"/>
        <v>112.426</v>
      </c>
      <c r="FG40" s="44">
        <f ca="1"/>
        <v>104.303</v>
      </c>
      <c r="FH40" s="44">
        <f ca="1"/>
        <v>98.671000000000006</v>
      </c>
      <c r="FI40" s="44">
        <f ca="1"/>
        <v>96.593999999999994</v>
      </c>
      <c r="FJ40" s="44">
        <f ca="1"/>
        <v>96.061999999999998</v>
      </c>
      <c r="FK40" s="44">
        <f ca="1"/>
        <v>92.787999999999997</v>
      </c>
      <c r="FL40" s="44">
        <f ca="1"/>
        <v>89.194000000000003</v>
      </c>
      <c r="FM40" s="44">
        <f ca="1"/>
        <v>89.498999999999995</v>
      </c>
      <c r="FN40" s="44">
        <f ca="1"/>
        <v>85.16</v>
      </c>
      <c r="FO40" s="44">
        <f ca="1"/>
        <v>74.909000000000006</v>
      </c>
      <c r="FP40" s="44">
        <f ca="1"/>
        <v>75.072999999999993</v>
      </c>
      <c r="FQ40" s="44">
        <f ca="1"/>
        <v>73.42</v>
      </c>
      <c r="FR40" s="44">
        <f ca="1"/>
        <v>76.468000000000004</v>
      </c>
      <c r="FS40" s="44">
        <f ca="1"/>
        <v>79.287000000000006</v>
      </c>
      <c r="FT40" s="44">
        <f ca="1"/>
        <v>79.376000000000005</v>
      </c>
      <c r="FU40" s="44">
        <f ca="1"/>
        <v>76.412999999999997</v>
      </c>
      <c r="FV40" s="44">
        <f ca="1"/>
        <v>73.081999999999994</v>
      </c>
      <c r="FW40" s="44">
        <f ca="1"/>
        <v>67.733000000000004</v>
      </c>
      <c r="FX40" s="44">
        <f ca="1"/>
        <v>68.287000000000006</v>
      </c>
      <c r="FY40" s="44">
        <f ca="1"/>
        <v>69.887</v>
      </c>
      <c r="FZ40" s="44">
        <f ca="1"/>
        <v>72.956999999999994</v>
      </c>
      <c r="GA40" s="44">
        <f ca="1"/>
        <v>72.849999999999994</v>
      </c>
      <c r="GB40" s="44">
        <f ca="1"/>
        <v>74.341999999999999</v>
      </c>
      <c r="GC40" s="44">
        <f ca="1"/>
        <v>77.954999999999998</v>
      </c>
      <c r="GD40" s="44">
        <f ca="1"/>
        <v>78.510999999999996</v>
      </c>
      <c r="GE40" s="44">
        <f ca="1"/>
        <v>82.224999999999994</v>
      </c>
      <c r="GF40" s="44">
        <f ca="1"/>
        <v>87.102000000000004</v>
      </c>
      <c r="GG40" s="44">
        <f ca="1"/>
        <v>90.001999999999995</v>
      </c>
      <c r="GH40" s="44">
        <f ca="1"/>
        <v>89.941999999999993</v>
      </c>
      <c r="GI40" s="44">
        <f ca="1"/>
        <v>94.713999999999999</v>
      </c>
      <c r="GJ40" s="44">
        <f ca="1"/>
        <v>99.325000000000003</v>
      </c>
      <c r="GK40" s="44">
        <f ca="1"/>
        <v>98.623999999999995</v>
      </c>
      <c r="GL40" s="44">
        <f ca="1"/>
        <v>94.349000000000004</v>
      </c>
      <c r="GM40" s="44">
        <f ca="1"/>
        <v>94.347999999999999</v>
      </c>
      <c r="GN40" s="44">
        <f ca="1"/>
        <v>94.492999999999995</v>
      </c>
      <c r="GO40" s="44">
        <f ca="1"/>
        <v>89.004999999999995</v>
      </c>
      <c r="GP40" s="44">
        <f ca="1"/>
        <v>81.617000000000004</v>
      </c>
      <c r="GQ40" s="44">
        <f ca="1"/>
        <v>83.835999999999999</v>
      </c>
      <c r="GR40" s="44">
        <f ca="1"/>
        <v>84.697000000000003</v>
      </c>
      <c r="GS40" s="44">
        <f ca="1"/>
        <v>88.872</v>
      </c>
      <c r="GT40" s="44">
        <f ca="1"/>
        <v>89.826999999999998</v>
      </c>
      <c r="GU40" s="44">
        <f ca="1"/>
        <v>89.674999999999997</v>
      </c>
      <c r="GV40" s="44">
        <f ca="1"/>
        <v>90.786000000000001</v>
      </c>
      <c r="GW40" s="44">
        <f ca="1"/>
        <v>89.451999999999998</v>
      </c>
      <c r="GX40" s="44">
        <f ca="1"/>
        <v>97.94</v>
      </c>
      <c r="GY40" s="44">
        <f ca="1"/>
        <v>99.742999999999995</v>
      </c>
      <c r="GZ40" s="44">
        <f ca="1"/>
        <v>86.78</v>
      </c>
      <c r="HA40" s="44">
        <f ca="1"/>
        <v>80.900999999999996</v>
      </c>
      <c r="HB40" s="44">
        <f ca="1"/>
        <v>77.004999999999995</v>
      </c>
      <c r="HC40" s="44">
        <f ca="1"/>
        <v>70.811999999999998</v>
      </c>
      <c r="HD40" s="44">
        <f ca="1"/>
        <v>103.583</v>
      </c>
      <c r="HE40" s="44">
        <f ca="1"/>
        <v>101.438</v>
      </c>
      <c r="HF40" s="44">
        <f ca="1"/>
        <v>93.805999999999997</v>
      </c>
      <c r="HG40" s="44">
        <f ca="1"/>
        <v>89.152000000000001</v>
      </c>
      <c r="HH40" s="44">
        <f ca="1"/>
        <v>83.754999999999995</v>
      </c>
      <c r="HI40" s="44">
        <f ca="1"/>
        <v>88.997</v>
      </c>
      <c r="HJ40" s="44">
        <f ca="1"/>
        <v>91.521000000000001</v>
      </c>
      <c r="HK40" s="44">
        <f ca="1"/>
        <v>87.95</v>
      </c>
      <c r="HL40" s="44">
        <f ca="1"/>
        <v>84.738</v>
      </c>
      <c r="HM40" s="44">
        <f ca="1"/>
        <v>84.007999999999996</v>
      </c>
      <c r="HN40" s="44">
        <f ca="1"/>
        <v>85.554000000000002</v>
      </c>
      <c r="HO40" s="44">
        <f ca="1"/>
        <v>82.587000000000003</v>
      </c>
      <c r="HP40" s="44">
        <f ca="1"/>
        <v>81.980999999999995</v>
      </c>
      <c r="HQ40" s="44">
        <f ca="1"/>
        <v>82.7</v>
      </c>
      <c r="HR40" s="44">
        <f ca="1"/>
        <v>80.950999999999993</v>
      </c>
      <c r="HS40" s="44">
        <f ca="1"/>
        <v>91.462000000000003</v>
      </c>
      <c r="HT40" s="44">
        <f ca="1"/>
        <v>101.381</v>
      </c>
      <c r="HU40" s="44">
        <f ca="1"/>
        <v>102.723</v>
      </c>
      <c r="HV40" s="44">
        <f ca="1"/>
        <v>114.133</v>
      </c>
      <c r="HW40" s="44">
        <f ca="1"/>
        <v>121.624</v>
      </c>
      <c r="HX40" s="44">
        <f ca="1"/>
        <v>109.94499999999999</v>
      </c>
      <c r="HY40" s="44">
        <f ca="1"/>
        <v>108.762</v>
      </c>
      <c r="HZ40" s="44">
        <f ca="1"/>
        <v>104.842</v>
      </c>
      <c r="IA40" s="44">
        <f ca="1"/>
        <v>108.08199999999999</v>
      </c>
      <c r="IB40" s="44">
        <f ca="1"/>
        <v>109.194</v>
      </c>
      <c r="IC40" s="44">
        <f ca="1"/>
        <v>118.155</v>
      </c>
      <c r="ID40" s="44">
        <f ca="1"/>
        <v>118.197</v>
      </c>
      <c r="IE40" s="44">
        <f ca="1"/>
        <v>126.342</v>
      </c>
      <c r="IF40" s="44">
        <f ca="1"/>
        <v>109.84699999999999</v>
      </c>
      <c r="IG40" s="44">
        <f ca="1"/>
        <v>97.542000000000002</v>
      </c>
      <c r="IH40" s="44">
        <f ca="1"/>
        <v>96.012</v>
      </c>
      <c r="II40" s="44">
        <f ca="1"/>
        <v>93.510999999999996</v>
      </c>
      <c r="IJ40" s="44">
        <f ca="1"/>
        <v>81.622</v>
      </c>
      <c r="IK40" s="44">
        <f ca="1"/>
        <v>79.745000000000005</v>
      </c>
      <c r="IL40" s="44">
        <f ca="1"/>
        <v>77.278999999999996</v>
      </c>
      <c r="IM40" s="44">
        <f ca="1"/>
        <v>81.942999999999998</v>
      </c>
      <c r="IN40" s="44">
        <f ca="1"/>
        <v>90.364000000000004</v>
      </c>
      <c r="IO40" s="44">
        <f ca="1"/>
        <v>96.992000000000004</v>
      </c>
      <c r="IP40" s="44">
        <f ca="1"/>
        <v>97.611999999999995</v>
      </c>
      <c r="IQ40" s="44">
        <f ca="1"/>
        <v>99.436000000000007</v>
      </c>
      <c r="IR40" s="44">
        <f ca="1"/>
        <v>92.24</v>
      </c>
      <c r="IS40" s="44">
        <f ca="1"/>
        <v>88.287999999999997</v>
      </c>
      <c r="IT40" s="44">
        <f ca="1"/>
        <v>88.617000000000004</v>
      </c>
      <c r="IU40" s="44">
        <f ca="1"/>
        <v>87.375</v>
      </c>
      <c r="IV40" s="44">
        <f ca="1"/>
        <v>88.070999999999998</v>
      </c>
      <c r="IW40" s="44">
        <f ca="1"/>
        <v>94.295000000000002</v>
      </c>
      <c r="IX40" s="44">
        <f ca="1"/>
        <v>99.808000000000007</v>
      </c>
      <c r="IY40" s="44">
        <f ca="1"/>
        <v>92.56</v>
      </c>
      <c r="IZ40" s="44">
        <f ca="1"/>
        <v>80.53</v>
      </c>
      <c r="JA40" s="44">
        <f ca="1"/>
        <v>77.938000000000002</v>
      </c>
      <c r="JB40" s="44">
        <f ca="1"/>
        <v>78.182000000000002</v>
      </c>
      <c r="JC40" s="44">
        <f ca="1"/>
        <v>79.647000000000006</v>
      </c>
      <c r="JD40" s="44">
        <f ca="1"/>
        <v>79.215999999999994</v>
      </c>
      <c r="JE40" s="44">
        <f ca="1"/>
        <v>86.153999999999996</v>
      </c>
      <c r="JF40" s="44">
        <f ca="1"/>
        <v>89.858000000000004</v>
      </c>
      <c r="JG40" s="44">
        <f ca="1"/>
        <v>91.034000000000006</v>
      </c>
      <c r="JH40" s="44">
        <f ca="1"/>
        <v>86.777000000000001</v>
      </c>
      <c r="JI40" s="44">
        <f ca="1"/>
        <v>83.212999999999994</v>
      </c>
      <c r="JJ40" s="44">
        <f ca="1"/>
        <v>79.061000000000007</v>
      </c>
      <c r="JK40" s="44">
        <f ca="1"/>
        <v>77.718000000000004</v>
      </c>
      <c r="JL40" s="44">
        <f ca="1"/>
        <v>81.403999999999996</v>
      </c>
      <c r="JM40" s="44">
        <f ca="1"/>
        <v>89.331000000000003</v>
      </c>
      <c r="JN40" s="44">
        <f ca="1"/>
        <v>94.501999999999995</v>
      </c>
      <c r="JO40" s="44">
        <f ca="1"/>
        <v>98.724000000000004</v>
      </c>
      <c r="JP40" s="44">
        <f ca="1"/>
        <v>100.474</v>
      </c>
      <c r="JQ40" s="44">
        <f ca="1"/>
        <v>102.886</v>
      </c>
      <c r="JR40" s="44">
        <f ca="1"/>
        <v>91.4</v>
      </c>
      <c r="JS40" s="44">
        <f ca="1"/>
        <v>105.131</v>
      </c>
      <c r="JT40" s="44">
        <f ca="1"/>
        <v>110.39700000000001</v>
      </c>
      <c r="JU40" s="44">
        <f ca="1"/>
        <v>111.563</v>
      </c>
      <c r="JV40" s="44">
        <f ca="1"/>
        <v>113.383</v>
      </c>
      <c r="JW40" s="44">
        <f ca="1"/>
        <v>122.157</v>
      </c>
      <c r="JX40" s="44">
        <f ca="1"/>
        <v>128.21299999999999</v>
      </c>
      <c r="JY40" s="44">
        <f ca="1"/>
        <v>128.94300000000001</v>
      </c>
      <c r="JZ40" s="44">
        <f ca="1"/>
        <v>126.065</v>
      </c>
      <c r="KA40" s="44">
        <f ca="1"/>
        <v>127.82599999999999</v>
      </c>
      <c r="KB40" s="44">
        <f ca="1"/>
        <v>126.581</v>
      </c>
      <c r="KC40" s="44">
        <f ca="1"/>
        <v>128.77000000000001</v>
      </c>
      <c r="KD40" s="44">
        <f ca="1"/>
        <v>129.357</v>
      </c>
      <c r="KE40" s="44">
        <f ca="1"/>
        <v>129.38</v>
      </c>
      <c r="KF40" s="44">
        <f ca="1"/>
        <v>119.708</v>
      </c>
      <c r="KG40" s="44">
        <f ca="1"/>
        <v>117.04900000000001</v>
      </c>
      <c r="KH40" s="44">
        <f ca="1"/>
        <v>116.35</v>
      </c>
      <c r="KI40" s="44">
        <f ca="1"/>
        <v>116.901</v>
      </c>
      <c r="KJ40" s="44">
        <f ca="1"/>
        <v>116.31</v>
      </c>
      <c r="KK40" s="44">
        <f ca="1"/>
        <v>121.566</v>
      </c>
      <c r="KL40" s="44">
        <f ca="1"/>
        <v>120.79900000000001</v>
      </c>
      <c r="KM40" s="44">
        <f ca="1"/>
        <v>121.512</v>
      </c>
      <c r="KN40" s="44">
        <f ca="1"/>
        <v>117.453</v>
      </c>
      <c r="KO40" s="44">
        <f ca="1"/>
        <v>120.639</v>
      </c>
      <c r="KP40" s="44">
        <f ca="1"/>
        <v>115.584</v>
      </c>
      <c r="KQ40" s="44">
        <f ca="1"/>
        <v>99.266999999999996</v>
      </c>
      <c r="KR40" s="44">
        <f ca="1"/>
        <v>91.064999999999998</v>
      </c>
      <c r="KS40" s="44">
        <f ca="1"/>
        <v>90.861999999999995</v>
      </c>
      <c r="KT40" s="44">
        <f ca="1"/>
        <v>90.491</v>
      </c>
      <c r="KU40" s="44">
        <f ca="1"/>
        <v>93.772000000000006</v>
      </c>
      <c r="KV40" s="44">
        <f ca="1"/>
        <v>97.533000000000001</v>
      </c>
      <c r="KW40" s="44">
        <f ca="1"/>
        <v>100.746</v>
      </c>
      <c r="KX40" s="44">
        <f ca="1"/>
        <v>100.711</v>
      </c>
      <c r="KY40" s="44">
        <f ca="1"/>
        <v>102.654</v>
      </c>
      <c r="KZ40" s="44">
        <f ca="1"/>
        <v>105.378</v>
      </c>
      <c r="LA40" s="44">
        <f ca="1"/>
        <v>107.52</v>
      </c>
      <c r="LB40" s="44">
        <f ca="1"/>
        <v>105.92100000000001</v>
      </c>
      <c r="LC40" s="44">
        <f ca="1"/>
        <v>103.30800000000001</v>
      </c>
      <c r="LD40" s="44">
        <f ca="1"/>
        <v>102.31399999999999</v>
      </c>
      <c r="LE40" s="44">
        <f ca="1"/>
        <v>108.605</v>
      </c>
      <c r="LF40" s="44">
        <f ca="1"/>
        <v>116.926</v>
      </c>
      <c r="LG40" s="44">
        <f ca="1"/>
        <v>121.001</v>
      </c>
      <c r="LH40" s="44">
        <f ca="1"/>
        <v>118.82899999999999</v>
      </c>
      <c r="LI40" s="44">
        <f ca="1"/>
        <v>117.47499999999999</v>
      </c>
      <c r="LJ40" s="44">
        <f ca="1"/>
        <v>115.839</v>
      </c>
      <c r="LK40" s="44">
        <f ca="1"/>
        <v>113.307</v>
      </c>
      <c r="LL40" s="44">
        <f ca="1"/>
        <v>108.58199999999999</v>
      </c>
      <c r="LM40" s="44">
        <f ca="1"/>
        <v>108.67700000000001</v>
      </c>
      <c r="LN40" s="44">
        <f ca="1"/>
        <v>107.236</v>
      </c>
      <c r="LO40" s="44">
        <f ca="1"/>
        <v>112.10599999999999</v>
      </c>
      <c r="LP40" s="44">
        <f ca="1"/>
        <v>112.33</v>
      </c>
      <c r="LQ40" s="44">
        <f ca="1"/>
        <v>113.36</v>
      </c>
      <c r="LR40" s="44">
        <f ca="1"/>
        <v>125.989</v>
      </c>
      <c r="LS40" s="44">
        <f ca="1"/>
        <v>133.59</v>
      </c>
      <c r="LT40" s="44">
        <f ca="1"/>
        <v>130.601</v>
      </c>
      <c r="LU40" s="44">
        <f ca="1"/>
        <v>128.61199999999999</v>
      </c>
      <c r="LV40" s="44">
        <f ca="1"/>
        <v>118.349</v>
      </c>
      <c r="LW40" s="44">
        <f ca="1"/>
        <v>108.015</v>
      </c>
      <c r="LX40" s="44">
        <f ca="1"/>
        <v>107.29900000000001</v>
      </c>
      <c r="LY40" s="44">
        <f ca="1"/>
        <v>109.97499999999999</v>
      </c>
      <c r="LZ40" s="44">
        <f ca="1"/>
        <v>109.874</v>
      </c>
      <c r="MA40" s="44">
        <f ca="1"/>
        <v>111.565</v>
      </c>
      <c r="MB40" s="44">
        <f ca="1"/>
        <v>118.649</v>
      </c>
      <c r="MC40" s="44">
        <f ca="1"/>
        <v>125.875</v>
      </c>
      <c r="MD40" s="44">
        <f ca="1"/>
        <v>130.44800000000001</v>
      </c>
      <c r="ME40" s="44">
        <f ca="1"/>
        <v>127.804</v>
      </c>
      <c r="MF40" s="44">
        <f ca="1"/>
        <v>120.63</v>
      </c>
      <c r="MG40" s="44">
        <f ca="1"/>
        <v>115.09099999999999</v>
      </c>
      <c r="MH40" s="44">
        <f ca="1"/>
        <v>113.834</v>
      </c>
      <c r="MI40" s="44">
        <f ca="1"/>
        <v>112.58199999999999</v>
      </c>
      <c r="MJ40" s="44">
        <f ca="1"/>
        <v>109.251</v>
      </c>
      <c r="MK40" s="44">
        <f ca="1"/>
        <v>113.71</v>
      </c>
      <c r="ML40" s="44">
        <f ca="1"/>
        <v>123.819</v>
      </c>
      <c r="MM40" s="44">
        <f ca="1"/>
        <v>129.93100000000001</v>
      </c>
      <c r="MN40" s="44">
        <f ca="1"/>
        <v>134.458</v>
      </c>
      <c r="MO40" s="44">
        <f ca="1"/>
        <v>134.435</v>
      </c>
      <c r="MP40" s="44">
        <f ca="1"/>
        <v>137.18</v>
      </c>
      <c r="MQ40" s="44">
        <f ca="1"/>
        <v>134.64400000000001</v>
      </c>
      <c r="MR40" s="44">
        <f ca="1"/>
        <v>140.03299999999999</v>
      </c>
      <c r="MS40" s="44">
        <f ca="1"/>
        <v>143.92599999999999</v>
      </c>
      <c r="MT40" s="44">
        <f ca="1"/>
        <v>140.952</v>
      </c>
      <c r="MU40" s="44">
        <f ca="1"/>
        <v>141.083</v>
      </c>
      <c r="MV40" s="44">
        <f ca="1"/>
        <v>146.05500000000001</v>
      </c>
      <c r="MW40" s="44">
        <f ca="1"/>
        <v>155.24600000000001</v>
      </c>
      <c r="MX40" s="44">
        <f ca="1"/>
        <v>156.96799999999999</v>
      </c>
      <c r="MY40" s="44">
        <f ca="1"/>
        <v>148.31200000000001</v>
      </c>
      <c r="MZ40" s="44">
        <f ca="1"/>
        <v>139.44200000000001</v>
      </c>
      <c r="NA40" s="44">
        <f ca="1"/>
        <v>144.65899999999999</v>
      </c>
      <c r="NB40" s="44">
        <f ca="1"/>
        <v>151.11099999999999</v>
      </c>
      <c r="NC40" s="44">
        <f ca="1"/>
        <v>150.81700000000001</v>
      </c>
      <c r="ND40" s="44">
        <f ca="1"/>
        <v>153.25800000000001</v>
      </c>
      <c r="NE40" s="44">
        <f ca="1"/>
        <v>170.56399999999999</v>
      </c>
      <c r="NF40" s="44">
        <f ca="1"/>
        <v>173.80199999999999</v>
      </c>
      <c r="NG40" s="44">
        <f ca="1"/>
        <v>172.054</v>
      </c>
      <c r="NH40" s="44">
        <f ca="1"/>
        <v>171.291</v>
      </c>
      <c r="NI40" s="44">
        <f ca="1"/>
        <v>177.48699999999999</v>
      </c>
      <c r="NJ40" s="44">
        <f ca="1"/>
        <v>176.77600000000001</v>
      </c>
      <c r="NK40" s="44">
        <f ca="1"/>
        <v>171.95400000000001</v>
      </c>
      <c r="NL40" s="44">
        <f ca="1"/>
        <v>162.619</v>
      </c>
      <c r="NM40" s="44">
        <f ca="1"/>
        <v>163.85400000000001</v>
      </c>
      <c r="NN40" s="44">
        <f ca="1"/>
        <v>168.97499999999999</v>
      </c>
      <c r="NO40" s="44">
        <f ca="1"/>
        <v>168.51599999999999</v>
      </c>
      <c r="NP40" s="44">
        <f ca="1"/>
        <v>175.88800000000001</v>
      </c>
      <c r="NQ40" s="44">
        <f ca="1"/>
        <v>172.72399999999999</v>
      </c>
      <c r="NR40" s="44">
        <f ca="1"/>
        <v>161.70699999999999</v>
      </c>
      <c r="NS40" s="44">
        <f ca="1"/>
        <v>168.114</v>
      </c>
      <c r="NT40" s="44">
        <f ca="1"/>
        <v>170.1</v>
      </c>
      <c r="NU40" s="44">
        <f ca="1"/>
        <v>191.41900000000001</v>
      </c>
      <c r="NV40" s="44">
        <f ca="1"/>
        <v>204.55199999999999</v>
      </c>
      <c r="NW40" s="44">
        <f ca="1"/>
        <v>211.78700000000001</v>
      </c>
      <c r="NX40" s="44">
        <f ca="1"/>
        <v>218.36699999999999</v>
      </c>
      <c r="NY40" s="44">
        <f ca="1"/>
        <v>203.47300000000001</v>
      </c>
      <c r="NZ40" s="44">
        <f ca="1"/>
        <v>194.21799999999999</v>
      </c>
      <c r="OA40" s="44">
        <f ca="1"/>
        <v>193.30199999999999</v>
      </c>
      <c r="OB40" s="44">
        <f ca="1"/>
        <v>194.86600000000001</v>
      </c>
      <c r="OC40" s="44">
        <f ca="1"/>
        <v>183.346</v>
      </c>
      <c r="OD40" s="44">
        <f ca="1"/>
        <v>186.95</v>
      </c>
      <c r="OE40" s="44">
        <f ca="1"/>
        <v>182.58600000000001</v>
      </c>
      <c r="OF40" s="44">
        <f ca="1"/>
        <v>176.60499999999999</v>
      </c>
      <c r="OG40" s="44">
        <f ca="1"/>
        <v>173.845</v>
      </c>
      <c r="OH40" s="44">
        <f ca="1"/>
        <v>157.471</v>
      </c>
      <c r="OI40" s="44">
        <f ca="1"/>
        <v>155.60499999999999</v>
      </c>
      <c r="OJ40" s="44">
        <f ca="1"/>
        <v>152.03899999999999</v>
      </c>
      <c r="OK40" s="44">
        <f ca="1"/>
        <v>164.953</v>
      </c>
      <c r="OL40" s="44">
        <f ca="1"/>
        <v>193.161</v>
      </c>
      <c r="OM40" s="44">
        <f ca="1"/>
        <v>202.84299999999999</v>
      </c>
      <c r="ON40" s="44">
        <f ca="1"/>
        <v>204.864</v>
      </c>
      <c r="OO40" s="44">
        <f ca="1"/>
        <v>227.81200000000001</v>
      </c>
      <c r="OP40" s="44">
        <f ca="1"/>
        <v>225.291</v>
      </c>
      <c r="OQ40" s="44">
        <f ca="1"/>
        <v>215.75</v>
      </c>
      <c r="OR40" s="44">
        <f ca="1"/>
        <v>209.62700000000001</v>
      </c>
      <c r="OS40" s="44">
        <f ca="1"/>
        <v>230.685</v>
      </c>
      <c r="OT40" s="44">
        <f ca="1"/>
        <v>226.203</v>
      </c>
      <c r="OU40" s="44">
        <f ca="1"/>
        <v>221.22800000000001</v>
      </c>
      <c r="OV40" s="44">
        <f ca="1"/>
        <v>216.95599999999999</v>
      </c>
      <c r="OW40" s="44">
        <f ca="1"/>
        <v>210.78</v>
      </c>
      <c r="OX40" s="44">
        <f ca="1"/>
        <v>210.98500000000001</v>
      </c>
      <c r="OY40" s="44">
        <f ca="1"/>
        <v>204.625</v>
      </c>
      <c r="OZ40" s="44">
        <f ca="1"/>
        <v>209.50399999999999</v>
      </c>
      <c r="PA40" s="44">
        <f ca="1"/>
        <v>231.22800000000001</v>
      </c>
      <c r="PB40" s="44">
        <f ca="1"/>
        <v>204.499</v>
      </c>
      <c r="PC40" s="44">
        <f ca="1"/>
        <v>198.97900000000001</v>
      </c>
      <c r="PD40" s="44">
        <f ca="1"/>
        <v>191.92099999999999</v>
      </c>
      <c r="PE40" s="44">
        <f ca="1"/>
        <v>177.17</v>
      </c>
      <c r="PF40" s="44">
        <f ca="1"/>
        <v>158.167</v>
      </c>
      <c r="PG40" s="44">
        <f ca="1"/>
        <v>150.13900000000001</v>
      </c>
      <c r="PH40" s="44">
        <f ca="1"/>
        <v>146.25800000000001</v>
      </c>
      <c r="PI40" s="44">
        <f ca="1"/>
        <v>137.38499999999999</v>
      </c>
      <c r="PJ40" s="44">
        <f ca="1"/>
        <v>138.12899999999999</v>
      </c>
      <c r="PK40" s="44">
        <f ca="1"/>
        <v>140.827</v>
      </c>
      <c r="PL40" s="44">
        <f ca="1"/>
        <v>142.38499999999999</v>
      </c>
      <c r="PM40" s="44">
        <f ca="1"/>
        <v>142.73599999999999</v>
      </c>
      <c r="PN40" s="44">
        <f ca="1"/>
        <v>144.75399999999999</v>
      </c>
      <c r="PO40" s="44">
        <f ca="1"/>
        <v>149.136</v>
      </c>
      <c r="PP40" s="44">
        <f ca="1"/>
        <v>148.566</v>
      </c>
      <c r="PQ40" s="44">
        <f ca="1"/>
        <v>151.76499999999999</v>
      </c>
      <c r="PR40" s="44">
        <f ca="1"/>
        <v>154.846</v>
      </c>
      <c r="PS40" s="44">
        <f ca="1"/>
        <v>146.82400000000001</v>
      </c>
      <c r="PT40" s="44">
        <f ca="1"/>
        <v>146.17400000000001</v>
      </c>
      <c r="PU40" s="44">
        <f ca="1"/>
        <v>139.91499999999999</v>
      </c>
      <c r="PV40" s="44">
        <f ca="1"/>
        <v>134.81700000000001</v>
      </c>
      <c r="PW40" s="44">
        <f ca="1"/>
        <v>138.74700000000001</v>
      </c>
      <c r="PX40" s="44">
        <f ca="1"/>
        <v>136.989</v>
      </c>
      <c r="PY40" s="44">
        <f ca="1"/>
        <v>135.9</v>
      </c>
      <c r="PZ40" s="44">
        <f ca="1"/>
        <v>139.51</v>
      </c>
      <c r="QA40" s="44">
        <f ca="1"/>
        <v>138.92400000000001</v>
      </c>
      <c r="QB40" s="44">
        <f ca="1"/>
        <v>138.833</v>
      </c>
      <c r="QC40" s="44">
        <f ca="1"/>
        <v>137.572</v>
      </c>
      <c r="QD40" s="44">
        <f ca="1"/>
        <v>130.10599999999999</v>
      </c>
      <c r="QE40" s="44">
        <f ca="1"/>
        <v>130.197</v>
      </c>
      <c r="QF40" s="44">
        <f ca="1"/>
        <v>125.652</v>
      </c>
      <c r="QG40" s="44">
        <f ca="1"/>
        <v>121.261</v>
      </c>
      <c r="QH40" s="44">
        <f ca="1"/>
        <v>119.035</v>
      </c>
      <c r="QI40" s="44">
        <f ca="1"/>
        <v>121.18300000000001</v>
      </c>
      <c r="QJ40" s="44">
        <f ca="1"/>
        <v>128.846</v>
      </c>
      <c r="QK40" s="44">
        <f ca="1"/>
        <v>128.16999999999999</v>
      </c>
      <c r="QL40" s="44">
        <f ca="1"/>
        <v>130.11199999999999</v>
      </c>
      <c r="QM40" s="44">
        <f ca="1"/>
        <v>128.68100000000001</v>
      </c>
      <c r="QN40" s="44">
        <f ca="1"/>
        <v>131.34700000000001</v>
      </c>
      <c r="QO40" s="44">
        <f ca="1"/>
        <v>129.60499999999999</v>
      </c>
      <c r="QP40" s="44">
        <f ca="1"/>
        <v>129.251</v>
      </c>
      <c r="QQ40" s="44">
        <f ca="1"/>
        <v>129.036</v>
      </c>
      <c r="QR40" s="44">
        <f ca="1"/>
        <v>127.8</v>
      </c>
      <c r="QS40" s="44">
        <f ca="1"/>
        <v>129.078</v>
      </c>
      <c r="QT40" s="44">
        <f ca="1"/>
        <v>130.23500000000001</v>
      </c>
      <c r="QU40" s="44">
        <f ca="1"/>
        <v>130.57900000000001</v>
      </c>
      <c r="QV40" s="44">
        <f ca="1"/>
        <v>132.54400000000001</v>
      </c>
      <c r="QW40" s="44">
        <f ca="1"/>
        <v>135.48099999999999</v>
      </c>
      <c r="QX40" s="44">
        <f ca="1"/>
        <v>134.608</v>
      </c>
      <c r="QY40" s="44">
        <f ca="1"/>
        <v>129.38800000000001</v>
      </c>
      <c r="QZ40" s="44">
        <f ca="1"/>
        <v>131.297</v>
      </c>
      <c r="RA40" s="44">
        <f ca="1"/>
        <v>147.99299999999999</v>
      </c>
      <c r="RB40" s="44">
        <f ca="1"/>
        <v>157.41200000000001</v>
      </c>
      <c r="RC40" s="44">
        <f ca="1"/>
        <v>157.845</v>
      </c>
      <c r="RD40" s="44">
        <f ca="1"/>
        <v>157.34800000000001</v>
      </c>
      <c r="RE40" s="44">
        <f ca="1"/>
        <v>159.22999999999999</v>
      </c>
      <c r="RF40" s="44">
        <f ca="1"/>
        <v>156.62700000000001</v>
      </c>
      <c r="RG40" s="44">
        <f ca="1"/>
        <v>152.732</v>
      </c>
      <c r="RH40" s="44">
        <f ca="1"/>
        <v>147.876</v>
      </c>
      <c r="RI40" s="44">
        <f ca="1"/>
        <v>145.952</v>
      </c>
      <c r="RJ40" s="44">
        <f ca="1"/>
        <v>146.84299999999999</v>
      </c>
      <c r="RK40" s="44">
        <f ca="1"/>
        <v>146.45699999999999</v>
      </c>
      <c r="RL40" s="44">
        <f ca="1"/>
        <v>144.39099999999999</v>
      </c>
      <c r="RM40" s="44">
        <f ca="1"/>
        <v>142.81800000000001</v>
      </c>
      <c r="RN40" s="44">
        <f ca="1"/>
        <v>149.041</v>
      </c>
      <c r="RO40" s="44">
        <f ca="1"/>
        <v>156.17500000000001</v>
      </c>
      <c r="RP40" s="44">
        <f ca="1"/>
        <v>155.60300000000001</v>
      </c>
      <c r="RQ40" s="44">
        <f ca="1"/>
        <v>155.102</v>
      </c>
      <c r="RR40" s="44">
        <f ca="1"/>
        <v>152.542</v>
      </c>
      <c r="RS40" s="44">
        <f ca="1"/>
        <v>143.60599999999999</v>
      </c>
      <c r="RT40" s="44">
        <f ca="1"/>
        <v>143.40899999999999</v>
      </c>
      <c r="RU40" s="44">
        <f ca="1"/>
        <v>138.19</v>
      </c>
      <c r="RV40" s="44">
        <f ca="1"/>
        <v>128.827</v>
      </c>
      <c r="RW40" s="44">
        <f ca="1"/>
        <v>127.056</v>
      </c>
      <c r="RX40" s="44">
        <f ca="1"/>
        <v>125.98399999999999</v>
      </c>
      <c r="RY40" s="44">
        <f ca="1"/>
        <v>127.399</v>
      </c>
      <c r="RZ40" s="44">
        <f ca="1"/>
        <v>125.76600000000001</v>
      </c>
      <c r="SA40" s="44">
        <f ca="1"/>
        <v>123.94</v>
      </c>
      <c r="SB40" s="44">
        <f ca="1"/>
        <v>115.895</v>
      </c>
      <c r="SC40" s="44">
        <f ca="1"/>
        <v>115.21</v>
      </c>
      <c r="SD40" s="44">
        <f ca="1"/>
        <v>116.682</v>
      </c>
      <c r="SE40" s="44">
        <f ca="1"/>
        <v>117.39700000000001</v>
      </c>
      <c r="SF40" s="44">
        <f ca="1"/>
        <v>118.18899999999999</v>
      </c>
      <c r="SG40" s="44">
        <f ca="1"/>
        <v>125.081</v>
      </c>
      <c r="SH40" s="44">
        <f ca="1"/>
        <v>125.18</v>
      </c>
      <c r="SI40" s="44">
        <f ca="1"/>
        <v>126.453</v>
      </c>
      <c r="SJ40" s="44">
        <f ca="1"/>
        <v>128.00899999999999</v>
      </c>
      <c r="SK40" s="44">
        <f ca="1"/>
        <v>128.6</v>
      </c>
    </row>
    <row r="42" spans="3:505" x14ac:dyDescent="0.25">
      <c r="C42" s="47" t="s">
        <v>505</v>
      </c>
      <c r="F42" s="44" cm="1">
        <f t="array" aca="1" ref="F42:SK42" ca="1">IFERROR(_xlfn.ANCHORARRAY(F39)-_xlfn.ANCHORARRAY(F40),"-")</f>
        <v>-32.045999999999992</v>
      </c>
      <c r="G42" s="44">
        <f ca="1"/>
        <v>-16.774999999999977</v>
      </c>
      <c r="H42" s="44">
        <f ca="1"/>
        <v>-19.681999999999988</v>
      </c>
      <c r="I42" s="44">
        <f ca="1"/>
        <v>-16.091000000000008</v>
      </c>
      <c r="J42" s="44">
        <f ca="1"/>
        <v>-15.751000000000005</v>
      </c>
      <c r="K42" s="44">
        <f ca="1"/>
        <v>-8.59699999999998</v>
      </c>
      <c r="L42" s="44">
        <f ca="1"/>
        <v>-9.2740000000000009</v>
      </c>
      <c r="M42" s="44">
        <f ca="1"/>
        <v>-8.1280000000000143</v>
      </c>
      <c r="N42" s="44">
        <f ca="1"/>
        <v>-14.64100000000002</v>
      </c>
      <c r="O42" s="44">
        <f ca="1"/>
        <v>4.0960000000000036</v>
      </c>
      <c r="P42" s="44">
        <f ca="1"/>
        <v>5.0699999999999932</v>
      </c>
      <c r="Q42" s="44">
        <f ca="1"/>
        <v>18.676999999999992</v>
      </c>
      <c r="R42" s="44">
        <f ca="1"/>
        <v>13.740999999999985</v>
      </c>
      <c r="S42" s="44">
        <f ca="1"/>
        <v>-9.0360000000000014</v>
      </c>
      <c r="T42" s="44">
        <f ca="1"/>
        <v>19.412000000000006</v>
      </c>
      <c r="U42" s="44">
        <f ca="1"/>
        <v>13.994</v>
      </c>
      <c r="V42" s="44">
        <f ca="1"/>
        <v>10.072000000000003</v>
      </c>
      <c r="W42" s="44">
        <f ca="1"/>
        <v>9.407999999999987</v>
      </c>
      <c r="X42" s="44">
        <f ca="1"/>
        <v>-8.494000000000014</v>
      </c>
      <c r="Y42" s="44">
        <f ca="1"/>
        <v>-39.069000000000003</v>
      </c>
      <c r="Z42" s="44">
        <f ca="1"/>
        <v>-61.494999999999997</v>
      </c>
      <c r="AA42" s="44">
        <f ca="1"/>
        <v>-25.866</v>
      </c>
      <c r="AB42" s="44">
        <f ca="1"/>
        <v>-20.199000000000012</v>
      </c>
      <c r="AC42" s="44">
        <f ca="1"/>
        <v>-10.340000000000003</v>
      </c>
      <c r="AD42" s="44">
        <f ca="1"/>
        <v>-14.669000000000011</v>
      </c>
      <c r="AE42" s="44">
        <f ca="1"/>
        <v>-16.457999999999998</v>
      </c>
      <c r="AF42" s="44">
        <f ca="1"/>
        <v>-15.201999999999998</v>
      </c>
      <c r="AG42" s="44">
        <f ca="1"/>
        <v>-39.075999999999993</v>
      </c>
      <c r="AH42" s="44">
        <f ca="1"/>
        <v>-36.176999999999992</v>
      </c>
      <c r="AI42" s="44">
        <f ca="1"/>
        <v>-49.262</v>
      </c>
      <c r="AJ42" s="44">
        <f ca="1"/>
        <v>-23.289000000000016</v>
      </c>
      <c r="AK42" s="44">
        <f ca="1"/>
        <v>-19.663000000000011</v>
      </c>
      <c r="AL42" s="44">
        <f ca="1"/>
        <v>-9.1689999999999827</v>
      </c>
      <c r="AM42" s="44">
        <f ca="1"/>
        <v>12.808999999999997</v>
      </c>
      <c r="AN42" s="44">
        <f ca="1"/>
        <v>51.766999999999996</v>
      </c>
      <c r="AO42" s="44">
        <f ca="1"/>
        <v>57.625</v>
      </c>
      <c r="AP42" s="44">
        <f ca="1"/>
        <v>71.230000000000018</v>
      </c>
      <c r="AQ42" s="44">
        <f ca="1"/>
        <v>48.885999999999967</v>
      </c>
      <c r="AR42" s="44">
        <f ca="1"/>
        <v>43.946000000000026</v>
      </c>
      <c r="AS42" s="44">
        <f ca="1"/>
        <v>51.762</v>
      </c>
      <c r="AT42" s="44">
        <f ca="1"/>
        <v>43.033000000000015</v>
      </c>
      <c r="AU42" s="44">
        <f ca="1"/>
        <v>63.062000000000012</v>
      </c>
      <c r="AV42" s="44">
        <f ca="1"/>
        <v>78.44300000000004</v>
      </c>
      <c r="AW42" s="44">
        <f ca="1"/>
        <v>99.899000000000001</v>
      </c>
      <c r="AX42" s="44">
        <f ca="1"/>
        <v>119.84399999999999</v>
      </c>
      <c r="AY42" s="44">
        <f ca="1"/>
        <v>96.498999999999967</v>
      </c>
      <c r="AZ42" s="44">
        <f ca="1"/>
        <v>98.114000000000033</v>
      </c>
      <c r="BA42" s="44">
        <f ca="1"/>
        <v>55.210000000000036</v>
      </c>
      <c r="BB42" s="44">
        <f ca="1"/>
        <v>28.111999999999995</v>
      </c>
      <c r="BC42" s="44">
        <f ca="1"/>
        <v>64.726000000000028</v>
      </c>
      <c r="BD42" s="44">
        <f ca="1"/>
        <v>80.204999999999984</v>
      </c>
      <c r="BE42" s="44">
        <f ca="1"/>
        <v>190.81600000000003</v>
      </c>
      <c r="BF42" s="44">
        <f ca="1"/>
        <v>219.62299999999993</v>
      </c>
      <c r="BG42" s="44">
        <f ca="1"/>
        <v>55.241999999999962</v>
      </c>
      <c r="BH42" s="44">
        <f ca="1"/>
        <v>-20.724999999999994</v>
      </c>
      <c r="BI42" s="44">
        <f ca="1"/>
        <v>-28.826000000000022</v>
      </c>
      <c r="BJ42" s="44">
        <f ca="1"/>
        <v>-58.777999999999992</v>
      </c>
      <c r="BK42" s="44">
        <f ca="1"/>
        <v>-75.302000000000021</v>
      </c>
      <c r="BL42" s="44">
        <f ca="1"/>
        <v>-80.538000000000011</v>
      </c>
      <c r="BM42" s="44">
        <f ca="1"/>
        <v>-68.217000000000013</v>
      </c>
      <c r="BN42" s="44">
        <f ca="1"/>
        <v>-62.704999999999984</v>
      </c>
      <c r="BO42" s="44">
        <f ca="1"/>
        <v>-43.194999999999993</v>
      </c>
      <c r="BP42" s="44">
        <f ca="1"/>
        <v>-57.75</v>
      </c>
      <c r="BQ42" s="44">
        <f ca="1"/>
        <v>-52.02600000000001</v>
      </c>
      <c r="BR42" s="44">
        <f ca="1"/>
        <v>-70.927999999999997</v>
      </c>
      <c r="BS42" s="44">
        <f ca="1"/>
        <v>-70.884999999999991</v>
      </c>
      <c r="BT42" s="44">
        <f ca="1"/>
        <v>-71.099000000000046</v>
      </c>
      <c r="BU42" s="44">
        <f ca="1"/>
        <v>-80.045999999999992</v>
      </c>
      <c r="BV42" s="44">
        <f ca="1"/>
        <v>-72.02600000000001</v>
      </c>
      <c r="BW42" s="44">
        <f ca="1"/>
        <v>-55.06899999999996</v>
      </c>
      <c r="BX42" s="44">
        <f ca="1"/>
        <v>-29.956999999999994</v>
      </c>
      <c r="BY42" s="44">
        <f ca="1"/>
        <v>-34.230999999999995</v>
      </c>
      <c r="BZ42" s="44">
        <f ca="1"/>
        <v>-24.308999999999969</v>
      </c>
      <c r="CA42" s="44">
        <f ca="1"/>
        <v>1.2889999999999873</v>
      </c>
      <c r="CB42" s="44">
        <f ca="1"/>
        <v>10.916000000000054</v>
      </c>
      <c r="CC42" s="44">
        <f ca="1"/>
        <v>21.461000000000013</v>
      </c>
      <c r="CD42" s="44">
        <f ca="1"/>
        <v>31.079000000000008</v>
      </c>
      <c r="CE42" s="44">
        <f ca="1"/>
        <v>-3.5570000000000164</v>
      </c>
      <c r="CF42" s="44">
        <f ca="1"/>
        <v>-17.370999999999981</v>
      </c>
      <c r="CG42" s="44">
        <f ca="1"/>
        <v>-41.054000000000002</v>
      </c>
      <c r="CH42" s="44">
        <f ca="1"/>
        <v>-28.003999999999991</v>
      </c>
      <c r="CI42" s="44">
        <f ca="1"/>
        <v>-10.144000000000005</v>
      </c>
      <c r="CJ42" s="44">
        <f ca="1"/>
        <v>-26.50500000000001</v>
      </c>
      <c r="CK42" s="44">
        <f ca="1"/>
        <v>-31.103000000000009</v>
      </c>
      <c r="CL42" s="44">
        <f ca="1"/>
        <v>-28.572000000000003</v>
      </c>
      <c r="CM42" s="44">
        <f ca="1"/>
        <v>-34.158999999999992</v>
      </c>
      <c r="CN42" s="44">
        <f ca="1"/>
        <v>-35.414000000000001</v>
      </c>
      <c r="CO42" s="44">
        <f ca="1"/>
        <v>-31.481000000000009</v>
      </c>
      <c r="CP42" s="44">
        <f ca="1"/>
        <v>-29.575000000000003</v>
      </c>
      <c r="CQ42" s="44">
        <f ca="1"/>
        <v>-25.091999999999999</v>
      </c>
      <c r="CR42" s="44">
        <f ca="1"/>
        <v>-21.573999999999998</v>
      </c>
      <c r="CS42" s="44">
        <f ca="1"/>
        <v>-24.006</v>
      </c>
      <c r="CT42" s="44">
        <f ca="1"/>
        <v>-17.366999999999997</v>
      </c>
      <c r="CU42" s="44">
        <f ca="1"/>
        <v>-18.078999999999994</v>
      </c>
      <c r="CV42" s="44">
        <f ca="1"/>
        <v>-19.211999999999996</v>
      </c>
      <c r="CW42" s="44">
        <f ca="1"/>
        <v>-18.506000000000007</v>
      </c>
      <c r="CX42" s="44">
        <f ca="1"/>
        <v>-18.564999999999998</v>
      </c>
      <c r="CY42" s="44">
        <f ca="1"/>
        <v>-20.408000000000001</v>
      </c>
      <c r="CZ42" s="44">
        <f ca="1"/>
        <v>-14.891000000000005</v>
      </c>
      <c r="DA42" s="44">
        <f ca="1"/>
        <v>-20.864999999999995</v>
      </c>
      <c r="DB42" s="44">
        <f ca="1"/>
        <v>-23.300999999999995</v>
      </c>
      <c r="DC42" s="44">
        <f ca="1"/>
        <v>-26.445999999999998</v>
      </c>
      <c r="DD42" s="44">
        <f ca="1"/>
        <v>-28.668999999999997</v>
      </c>
      <c r="DE42" s="44">
        <f ca="1"/>
        <v>-27.570999999999998</v>
      </c>
      <c r="DF42" s="44">
        <f ca="1"/>
        <v>-28.18</v>
      </c>
      <c r="DG42" s="44">
        <f ca="1"/>
        <v>-28.948</v>
      </c>
      <c r="DH42" s="44">
        <f ca="1"/>
        <v>-28.944000000000003</v>
      </c>
      <c r="DI42" s="44">
        <f ca="1"/>
        <v>-30.466000000000001</v>
      </c>
      <c r="DJ42" s="44">
        <f ca="1"/>
        <v>-29.130999999999993</v>
      </c>
      <c r="DK42" s="44">
        <f ca="1"/>
        <v>-28.259999999999998</v>
      </c>
      <c r="DL42" s="44">
        <f ca="1"/>
        <v>-24.83700000000001</v>
      </c>
      <c r="DM42" s="44">
        <f ca="1"/>
        <v>-24.873000000000005</v>
      </c>
      <c r="DN42" s="44">
        <f ca="1"/>
        <v>-16.438000000000002</v>
      </c>
      <c r="DO42" s="44">
        <f ca="1"/>
        <v>-14.955999999999996</v>
      </c>
      <c r="DP42" s="44">
        <f ca="1"/>
        <v>-10.332999999999998</v>
      </c>
      <c r="DQ42" s="44">
        <f ca="1"/>
        <v>-9.1580000000000013</v>
      </c>
      <c r="DR42" s="44">
        <f ca="1"/>
        <v>-10.11</v>
      </c>
      <c r="DS42" s="44">
        <f ca="1"/>
        <v>-12.226000000000006</v>
      </c>
      <c r="DT42" s="44">
        <f ca="1"/>
        <v>-11.401999999999994</v>
      </c>
      <c r="DU42" s="44">
        <f ca="1"/>
        <v>-11.951000000000001</v>
      </c>
      <c r="DV42" s="44">
        <f ca="1"/>
        <v>-12.007999999999996</v>
      </c>
      <c r="DW42" s="44">
        <f ca="1"/>
        <v>-11.584000000000003</v>
      </c>
      <c r="DX42" s="44">
        <f ca="1"/>
        <v>-11.079000000000001</v>
      </c>
      <c r="DY42" s="44">
        <f ca="1"/>
        <v>-10.133000000000003</v>
      </c>
      <c r="DZ42" s="44">
        <f ca="1"/>
        <v>-11.344999999999992</v>
      </c>
      <c r="EA42" s="44">
        <f ca="1"/>
        <v>-15.401000000000003</v>
      </c>
      <c r="EB42" s="44">
        <f ca="1"/>
        <v>-14.919999999999995</v>
      </c>
      <c r="EC42" s="44">
        <f ca="1"/>
        <v>-14.923999999999999</v>
      </c>
      <c r="ED42" s="44">
        <f ca="1"/>
        <v>-15.826999999999998</v>
      </c>
      <c r="EE42" s="44">
        <f ca="1"/>
        <v>-17.562999999999995</v>
      </c>
      <c r="EF42" s="44">
        <f ca="1"/>
        <v>-15.332000000000001</v>
      </c>
      <c r="EG42" s="44">
        <f ca="1"/>
        <v>-16.862000000000002</v>
      </c>
      <c r="EH42" s="44">
        <f ca="1"/>
        <v>-19.625999999999998</v>
      </c>
      <c r="EI42" s="44">
        <f ca="1"/>
        <v>-18.363999999999997</v>
      </c>
      <c r="EJ42" s="44">
        <f ca="1"/>
        <v>-19.573999999999998</v>
      </c>
      <c r="EK42" s="44">
        <f ca="1"/>
        <v>-17.410999999999994</v>
      </c>
      <c r="EL42" s="44">
        <f ca="1"/>
        <v>-15.480000000000004</v>
      </c>
      <c r="EM42" s="44">
        <f ca="1"/>
        <v>-17.398999999999994</v>
      </c>
      <c r="EN42" s="44">
        <f ca="1"/>
        <v>-17.100000000000001</v>
      </c>
      <c r="EO42" s="44">
        <f ca="1"/>
        <v>-16.794000000000004</v>
      </c>
      <c r="EP42" s="44">
        <f ca="1"/>
        <v>-17.886999999999993</v>
      </c>
      <c r="EQ42" s="44">
        <f ca="1"/>
        <v>-16.972999999999999</v>
      </c>
      <c r="ER42" s="44">
        <f ca="1"/>
        <v>-15.827999999999996</v>
      </c>
      <c r="ES42" s="44">
        <f ca="1"/>
        <v>-15.832000000000001</v>
      </c>
      <c r="ET42" s="44">
        <f ca="1"/>
        <v>-18.984000000000002</v>
      </c>
      <c r="EU42" s="44">
        <f ca="1"/>
        <v>-20.216999999999999</v>
      </c>
      <c r="EV42" s="44">
        <f ca="1"/>
        <v>-20.929000000000002</v>
      </c>
      <c r="EW42" s="44">
        <f ca="1"/>
        <v>-21.870999999999995</v>
      </c>
      <c r="EX42" s="44">
        <f ca="1"/>
        <v>-17.599000000000004</v>
      </c>
      <c r="EY42" s="44">
        <f ca="1"/>
        <v>-19.209000000000003</v>
      </c>
      <c r="EZ42" s="44">
        <f ca="1"/>
        <v>-20.251999999999995</v>
      </c>
      <c r="FA42" s="44">
        <f ca="1"/>
        <v>-19.969000000000008</v>
      </c>
      <c r="FB42" s="44">
        <f ca="1"/>
        <v>-21.216000000000001</v>
      </c>
      <c r="FC42" s="44">
        <f ca="1"/>
        <v>-24.444000000000003</v>
      </c>
      <c r="FD42" s="44">
        <f ca="1"/>
        <v>-33.457000000000008</v>
      </c>
      <c r="FE42" s="44">
        <f ca="1"/>
        <v>-36.39500000000001</v>
      </c>
      <c r="FF42" s="44">
        <f ca="1"/>
        <v>-38.573999999999998</v>
      </c>
      <c r="FG42" s="44">
        <f ca="1"/>
        <v>-37.605999999999995</v>
      </c>
      <c r="FH42" s="44">
        <f ca="1"/>
        <v>-34.233000000000004</v>
      </c>
      <c r="FI42" s="44">
        <f ca="1"/>
        <v>-32.963999999999992</v>
      </c>
      <c r="FJ42" s="44">
        <f ca="1"/>
        <v>-33.119</v>
      </c>
      <c r="FK42" s="44">
        <f ca="1"/>
        <v>-31.497999999999998</v>
      </c>
      <c r="FL42" s="44">
        <f ca="1"/>
        <v>-29.584000000000003</v>
      </c>
      <c r="FM42" s="44">
        <f ca="1"/>
        <v>-29.127999999999993</v>
      </c>
      <c r="FN42" s="44">
        <f ca="1"/>
        <v>-28.966999999999999</v>
      </c>
      <c r="FO42" s="44">
        <f ca="1"/>
        <v>-24.201000000000008</v>
      </c>
      <c r="FP42" s="44">
        <f ca="1"/>
        <v>-24.333999999999996</v>
      </c>
      <c r="FQ42" s="44">
        <f ca="1"/>
        <v>-21.777999999999999</v>
      </c>
      <c r="FR42" s="44">
        <f ca="1"/>
        <v>-23.036000000000001</v>
      </c>
      <c r="FS42" s="44">
        <f ca="1"/>
        <v>-23.571000000000005</v>
      </c>
      <c r="FT42" s="44">
        <f ca="1"/>
        <v>-24.714000000000006</v>
      </c>
      <c r="FU42" s="44">
        <f ca="1"/>
        <v>-21.643999999999998</v>
      </c>
      <c r="FV42" s="44">
        <f ca="1"/>
        <v>-19.375999999999991</v>
      </c>
      <c r="FW42" s="44">
        <f ca="1"/>
        <v>-16.46</v>
      </c>
      <c r="FX42" s="44">
        <f ca="1"/>
        <v>-15.579000000000008</v>
      </c>
      <c r="FY42" s="44">
        <f ca="1"/>
        <v>-14.221000000000004</v>
      </c>
      <c r="FZ42" s="44">
        <f ca="1"/>
        <v>-15.516999999999996</v>
      </c>
      <c r="GA42" s="44">
        <f ca="1"/>
        <v>-14.396999999999991</v>
      </c>
      <c r="GB42" s="44">
        <f ca="1"/>
        <v>-12.629999999999995</v>
      </c>
      <c r="GC42" s="44">
        <f ca="1"/>
        <v>-13.670000000000002</v>
      </c>
      <c r="GD42" s="44">
        <f ca="1"/>
        <v>-12.067999999999998</v>
      </c>
      <c r="GE42" s="44">
        <f ca="1"/>
        <v>-10.475999999999999</v>
      </c>
      <c r="GF42" s="44">
        <f ca="1"/>
        <v>-11.663000000000011</v>
      </c>
      <c r="GG42" s="44">
        <f ca="1"/>
        <v>-12.015000000000001</v>
      </c>
      <c r="GH42" s="44">
        <f ca="1"/>
        <v>-11.086999999999989</v>
      </c>
      <c r="GI42" s="44">
        <f ca="1"/>
        <v>-12.266000000000005</v>
      </c>
      <c r="GJ42" s="44">
        <f ca="1"/>
        <v>-14.912000000000006</v>
      </c>
      <c r="GK42" s="44">
        <f ca="1"/>
        <v>-15.814999999999998</v>
      </c>
      <c r="GL42" s="44">
        <f ca="1"/>
        <v>-16.298000000000002</v>
      </c>
      <c r="GM42" s="44">
        <f ca="1"/>
        <v>-17.447000000000003</v>
      </c>
      <c r="GN42" s="44">
        <f ca="1"/>
        <v>-16.263999999999996</v>
      </c>
      <c r="GO42" s="44">
        <f ca="1"/>
        <v>-15.557999999999993</v>
      </c>
      <c r="GP42" s="44">
        <f ca="1"/>
        <v>-13.178000000000011</v>
      </c>
      <c r="GQ42" s="44">
        <f ca="1"/>
        <v>-14.611999999999995</v>
      </c>
      <c r="GR42" s="44">
        <f ca="1"/>
        <v>-14.707000000000008</v>
      </c>
      <c r="GS42" s="44">
        <f ca="1"/>
        <v>-18.525000000000006</v>
      </c>
      <c r="GT42" s="44">
        <f ca="1"/>
        <v>-18.338999999999999</v>
      </c>
      <c r="GU42" s="44">
        <f ca="1"/>
        <v>-19.715999999999994</v>
      </c>
      <c r="GV42" s="44">
        <f ca="1"/>
        <v>-20.914000000000001</v>
      </c>
      <c r="GW42" s="44">
        <f ca="1"/>
        <v>-21.207999999999998</v>
      </c>
      <c r="GX42" s="44">
        <f ca="1"/>
        <v>-25.992999999999995</v>
      </c>
      <c r="GY42" s="44">
        <f ca="1"/>
        <v>-29.293999999999997</v>
      </c>
      <c r="GZ42" s="44">
        <f ca="1"/>
        <v>-21.262</v>
      </c>
      <c r="HA42" s="44">
        <f ca="1"/>
        <v>-18.781999999999996</v>
      </c>
      <c r="HB42" s="44">
        <f ca="1"/>
        <v>-17.241999999999997</v>
      </c>
      <c r="HC42" s="44">
        <f ca="1"/>
        <v>-9.61</v>
      </c>
      <c r="HD42" s="44">
        <f ca="1"/>
        <v>-24.783000000000001</v>
      </c>
      <c r="HE42" s="44">
        <f ca="1"/>
        <v>-24.168000000000006</v>
      </c>
      <c r="HF42" s="44">
        <f ca="1"/>
        <v>-24.959000000000003</v>
      </c>
      <c r="HG42" s="44">
        <f ca="1"/>
        <v>-22.643000000000001</v>
      </c>
      <c r="HH42" s="44">
        <f ca="1"/>
        <v>-21.909999999999997</v>
      </c>
      <c r="HI42" s="44">
        <f ca="1"/>
        <v>-19.656000000000006</v>
      </c>
      <c r="HJ42" s="44">
        <f ca="1"/>
        <v>-22.028999999999996</v>
      </c>
      <c r="HK42" s="44">
        <f ca="1"/>
        <v>-22.591999999999999</v>
      </c>
      <c r="HL42" s="44">
        <f ca="1"/>
        <v>-24.08</v>
      </c>
      <c r="HM42" s="44">
        <f ca="1"/>
        <v>-23.577999999999996</v>
      </c>
      <c r="HN42" s="44">
        <f ca="1"/>
        <v>-25.164999999999999</v>
      </c>
      <c r="HO42" s="44">
        <f ca="1"/>
        <v>-22.865000000000002</v>
      </c>
      <c r="HP42" s="44">
        <f ca="1"/>
        <v>-23.650999999999996</v>
      </c>
      <c r="HQ42" s="44">
        <f ca="1"/>
        <v>-22.086000000000006</v>
      </c>
      <c r="HR42" s="44">
        <f ca="1"/>
        <v>-20.99499999999999</v>
      </c>
      <c r="HS42" s="44">
        <f ca="1"/>
        <v>-26.013000000000005</v>
      </c>
      <c r="HT42" s="44">
        <f ca="1"/>
        <v>-23.272000000000006</v>
      </c>
      <c r="HU42" s="44">
        <f ca="1"/>
        <v>-19.251999999999995</v>
      </c>
      <c r="HV42" s="44">
        <f ca="1"/>
        <v>-19.284999999999997</v>
      </c>
      <c r="HW42" s="44">
        <f ca="1"/>
        <v>-22.804000000000002</v>
      </c>
      <c r="HX42" s="44">
        <f ca="1"/>
        <v>-20.503999999999991</v>
      </c>
      <c r="HY42" s="44">
        <f ca="1"/>
        <v>-21.593999999999994</v>
      </c>
      <c r="HZ42" s="44">
        <f ca="1"/>
        <v>-28.141000000000005</v>
      </c>
      <c r="IA42" s="44">
        <f ca="1"/>
        <v>-29.678999999999988</v>
      </c>
      <c r="IB42" s="44">
        <f ca="1"/>
        <v>-32.263000000000005</v>
      </c>
      <c r="IC42" s="44">
        <f ca="1"/>
        <v>-35.262</v>
      </c>
      <c r="ID42" s="44">
        <f ca="1"/>
        <v>-33.582000000000008</v>
      </c>
      <c r="IE42" s="44">
        <f ca="1"/>
        <v>-33.119</v>
      </c>
      <c r="IF42" s="44">
        <f ca="1"/>
        <v>-28.625999999999991</v>
      </c>
      <c r="IG42" s="44">
        <f ca="1"/>
        <v>-25.591999999999999</v>
      </c>
      <c r="IH42" s="44">
        <f ca="1"/>
        <v>-23.626999999999995</v>
      </c>
      <c r="II42" s="44">
        <f ca="1"/>
        <v>-24.86399999999999</v>
      </c>
      <c r="IJ42" s="44">
        <f ca="1"/>
        <v>-22.15</v>
      </c>
      <c r="IK42" s="44">
        <f ca="1"/>
        <v>-20.460000000000008</v>
      </c>
      <c r="IL42" s="44">
        <f ca="1"/>
        <v>-19.081999999999994</v>
      </c>
      <c r="IM42" s="44">
        <f ca="1"/>
        <v>-17.125</v>
      </c>
      <c r="IN42" s="44">
        <f ca="1"/>
        <v>-19.343000000000004</v>
      </c>
      <c r="IO42" s="44">
        <f ca="1"/>
        <v>-20.509</v>
      </c>
      <c r="IP42" s="44">
        <f ca="1"/>
        <v>-18.86699999999999</v>
      </c>
      <c r="IQ42" s="44">
        <f ca="1"/>
        <v>-20.635000000000005</v>
      </c>
      <c r="IR42" s="44">
        <f ca="1"/>
        <v>-17.349999999999994</v>
      </c>
      <c r="IS42" s="44">
        <f ca="1"/>
        <v>-13.715999999999994</v>
      </c>
      <c r="IT42" s="44">
        <f ca="1"/>
        <v>-14.536000000000001</v>
      </c>
      <c r="IU42" s="44">
        <f ca="1"/>
        <v>-13.296999999999997</v>
      </c>
      <c r="IV42" s="44">
        <f ca="1"/>
        <v>-13.123999999999995</v>
      </c>
      <c r="IW42" s="44">
        <f ca="1"/>
        <v>-14.728000000000009</v>
      </c>
      <c r="IX42" s="44">
        <f ca="1"/>
        <v>-18.246000000000009</v>
      </c>
      <c r="IY42" s="44">
        <f ca="1"/>
        <v>-18.070999999999998</v>
      </c>
      <c r="IZ42" s="44">
        <f ca="1"/>
        <v>-12.744</v>
      </c>
      <c r="JA42" s="44">
        <f ca="1"/>
        <v>-14.964000000000006</v>
      </c>
      <c r="JB42" s="44">
        <f ca="1"/>
        <v>-14.161000000000001</v>
      </c>
      <c r="JC42" s="44">
        <f ca="1"/>
        <v>-14.837000000000003</v>
      </c>
      <c r="JD42" s="44">
        <f ca="1"/>
        <v>-14.99199999999999</v>
      </c>
      <c r="JE42" s="44">
        <f ca="1"/>
        <v>-14.918999999999997</v>
      </c>
      <c r="JF42" s="44">
        <f ca="1"/>
        <v>-16.591999999999999</v>
      </c>
      <c r="JG42" s="44">
        <f ca="1"/>
        <v>-18.091000000000008</v>
      </c>
      <c r="JH42" s="44">
        <f ca="1"/>
        <v>-19.852999999999994</v>
      </c>
      <c r="JI42" s="44">
        <f ca="1"/>
        <v>-19.421999999999997</v>
      </c>
      <c r="JJ42" s="44">
        <f ca="1"/>
        <v>-17.114000000000004</v>
      </c>
      <c r="JK42" s="44">
        <f ca="1"/>
        <v>-17.329000000000001</v>
      </c>
      <c r="JL42" s="44">
        <f ca="1"/>
        <v>-22.634999999999998</v>
      </c>
      <c r="JM42" s="44">
        <f ca="1"/>
        <v>-27.770000000000003</v>
      </c>
      <c r="JN42" s="44">
        <f ca="1"/>
        <v>-28.759999999999991</v>
      </c>
      <c r="JO42" s="44">
        <f ca="1"/>
        <v>-30.320000000000007</v>
      </c>
      <c r="JP42" s="44">
        <f ca="1"/>
        <v>-32.116</v>
      </c>
      <c r="JQ42" s="44">
        <f ca="1"/>
        <v>-33.891999999999996</v>
      </c>
      <c r="JR42" s="44">
        <f ca="1"/>
        <v>-27.468000000000004</v>
      </c>
      <c r="JS42" s="44">
        <f ca="1"/>
        <v>-34.742000000000004</v>
      </c>
      <c r="JT42" s="44">
        <f ca="1"/>
        <v>-38.042000000000002</v>
      </c>
      <c r="JU42" s="44">
        <f ca="1"/>
        <v>-38.384</v>
      </c>
      <c r="JV42" s="44">
        <f ca="1"/>
        <v>-37.820999999999998</v>
      </c>
      <c r="JW42" s="44">
        <f ca="1"/>
        <v>-33.602999999999994</v>
      </c>
      <c r="JX42" s="44">
        <f ca="1"/>
        <v>-30.878</v>
      </c>
      <c r="JY42" s="44">
        <f ca="1"/>
        <v>-33.049000000000007</v>
      </c>
      <c r="JZ42" s="44">
        <f ca="1"/>
        <v>-32.463999999999999</v>
      </c>
      <c r="KA42" s="44">
        <f ca="1"/>
        <v>-32.935999999999993</v>
      </c>
      <c r="KB42" s="44">
        <f ca="1"/>
        <v>-34.525999999999996</v>
      </c>
      <c r="KC42" s="44">
        <f ca="1"/>
        <v>-35.460000000000008</v>
      </c>
      <c r="KD42" s="44">
        <f ca="1"/>
        <v>-37.557000000000002</v>
      </c>
      <c r="KE42" s="44">
        <f ca="1"/>
        <v>-34.662999999999997</v>
      </c>
      <c r="KF42" s="44">
        <f ca="1"/>
        <v>-38.757999999999996</v>
      </c>
      <c r="KG42" s="44">
        <f ca="1"/>
        <v>-36.263000000000005</v>
      </c>
      <c r="KH42" s="44">
        <f ca="1"/>
        <v>-36.08</v>
      </c>
      <c r="KI42" s="44">
        <f ca="1"/>
        <v>-36.61399999999999</v>
      </c>
      <c r="KJ42" s="44">
        <f ca="1"/>
        <v>-36.831000000000003</v>
      </c>
      <c r="KK42" s="44">
        <f ca="1"/>
        <v>-38.634</v>
      </c>
      <c r="KL42" s="44">
        <f ca="1"/>
        <v>-39.232000000000014</v>
      </c>
      <c r="KM42" s="44">
        <f ca="1"/>
        <v>-39.114000000000004</v>
      </c>
      <c r="KN42" s="44">
        <f ca="1"/>
        <v>-37.326000000000008</v>
      </c>
      <c r="KO42" s="44">
        <f ca="1"/>
        <v>-38.786000000000001</v>
      </c>
      <c r="KP42" s="44">
        <f ca="1"/>
        <v>-41.149000000000001</v>
      </c>
      <c r="KQ42" s="44">
        <f ca="1"/>
        <v>-35.583999999999996</v>
      </c>
      <c r="KR42" s="44">
        <f ca="1"/>
        <v>-36.39</v>
      </c>
      <c r="KS42" s="44">
        <f ca="1"/>
        <v>-36.039999999999992</v>
      </c>
      <c r="KT42" s="44">
        <f ca="1"/>
        <v>-36.316000000000003</v>
      </c>
      <c r="KU42" s="44">
        <f ca="1"/>
        <v>-36.063000000000002</v>
      </c>
      <c r="KV42" s="44">
        <f ca="1"/>
        <v>-35.137999999999998</v>
      </c>
      <c r="KW42" s="44">
        <f ca="1"/>
        <v>-30.518000000000001</v>
      </c>
      <c r="KX42" s="44">
        <f ca="1"/>
        <v>-29.194000000000003</v>
      </c>
      <c r="KY42" s="44">
        <f ca="1"/>
        <v>-31.64</v>
      </c>
      <c r="KZ42" s="44">
        <f ca="1"/>
        <v>-30.450000000000003</v>
      </c>
      <c r="LA42" s="44">
        <f ca="1"/>
        <v>-31.021999999999991</v>
      </c>
      <c r="LB42" s="44">
        <f ca="1"/>
        <v>-29.711000000000013</v>
      </c>
      <c r="LC42" s="44">
        <f ca="1"/>
        <v>-29.321000000000012</v>
      </c>
      <c r="LD42" s="44">
        <f ca="1"/>
        <v>-29.463999999999999</v>
      </c>
      <c r="LE42" s="44">
        <f ca="1"/>
        <v>-30.543000000000006</v>
      </c>
      <c r="LF42" s="44">
        <f ca="1"/>
        <v>-31.864000000000004</v>
      </c>
      <c r="LG42" s="44">
        <f ca="1"/>
        <v>-35.941000000000003</v>
      </c>
      <c r="LH42" s="44">
        <f ca="1"/>
        <v>-33.943999999999988</v>
      </c>
      <c r="LI42" s="44">
        <f ca="1"/>
        <v>-42.034999999999997</v>
      </c>
      <c r="LJ42" s="44">
        <f ca="1"/>
        <v>-50.539000000000001</v>
      </c>
      <c r="LK42" s="44">
        <f ca="1"/>
        <v>-50.782000000000004</v>
      </c>
      <c r="LL42" s="44">
        <f ca="1"/>
        <v>-46.604999999999997</v>
      </c>
      <c r="LM42" s="44">
        <f ca="1"/>
        <v>-48.346000000000004</v>
      </c>
      <c r="LN42" s="44">
        <f ca="1"/>
        <v>-47.570000000000007</v>
      </c>
      <c r="LO42" s="44">
        <f ca="1"/>
        <v>-50.955999999999996</v>
      </c>
      <c r="LP42" s="44">
        <f ca="1"/>
        <v>-48.481999999999999</v>
      </c>
      <c r="LQ42" s="44">
        <f ca="1"/>
        <v>-46.025999999999996</v>
      </c>
      <c r="LR42" s="44">
        <f ca="1"/>
        <v>-24.152000000000001</v>
      </c>
      <c r="LS42" s="44">
        <f ca="1"/>
        <v>-22.490000000000009</v>
      </c>
      <c r="LT42" s="44">
        <f ca="1"/>
        <v>-22.725999999999999</v>
      </c>
      <c r="LU42" s="44">
        <f ca="1"/>
        <v>-21.842999999999989</v>
      </c>
      <c r="LV42" s="44">
        <f ca="1"/>
        <v>-17.587000000000003</v>
      </c>
      <c r="LW42" s="44">
        <f ca="1"/>
        <v>-26.436999999999998</v>
      </c>
      <c r="LX42" s="44">
        <f ca="1"/>
        <v>-24.612000000000009</v>
      </c>
      <c r="LY42" s="44">
        <f ca="1"/>
        <v>-23.708999999999989</v>
      </c>
      <c r="LZ42" s="44">
        <f ca="1"/>
        <v>-23.786000000000001</v>
      </c>
      <c r="MA42" s="44">
        <f ca="1"/>
        <v>-16.402999999999992</v>
      </c>
      <c r="MB42" s="44">
        <f ca="1"/>
        <v>-14.912999999999997</v>
      </c>
      <c r="MC42" s="44">
        <f ca="1"/>
        <v>-15.914000000000001</v>
      </c>
      <c r="MD42" s="44">
        <f ca="1"/>
        <v>-14.563000000000002</v>
      </c>
      <c r="ME42" s="44">
        <f ca="1"/>
        <v>-14.594999999999999</v>
      </c>
      <c r="MF42" s="44">
        <f ca="1"/>
        <v>-13.208999999999989</v>
      </c>
      <c r="MG42" s="44">
        <f ca="1"/>
        <v>-9.6189999999999998</v>
      </c>
      <c r="MH42" s="44">
        <f ca="1"/>
        <v>-9.8029999999999973</v>
      </c>
      <c r="MI42" s="44">
        <f ca="1"/>
        <v>-8.4379999999999882</v>
      </c>
      <c r="MJ42" s="44">
        <f ca="1"/>
        <v>-9.3070000000000022</v>
      </c>
      <c r="MK42" s="44">
        <f ca="1"/>
        <v>-10.382999999999996</v>
      </c>
      <c r="ML42" s="44">
        <f ca="1"/>
        <v>-10.478000000000009</v>
      </c>
      <c r="MM42" s="44">
        <f ca="1"/>
        <v>-9.5960000000000178</v>
      </c>
      <c r="MN42" s="44">
        <f ca="1"/>
        <v>-10.614000000000004</v>
      </c>
      <c r="MO42" s="44">
        <f ca="1"/>
        <v>-10.680999999999997</v>
      </c>
      <c r="MP42" s="44">
        <f ca="1"/>
        <v>-15.413000000000011</v>
      </c>
      <c r="MQ42" s="44">
        <f ca="1"/>
        <v>-15.654000000000011</v>
      </c>
      <c r="MR42" s="44">
        <f ca="1"/>
        <v>-19.453999999999994</v>
      </c>
      <c r="MS42" s="44">
        <f ca="1"/>
        <v>-16.582999999999984</v>
      </c>
      <c r="MT42" s="44">
        <f ca="1"/>
        <v>-15.688000000000002</v>
      </c>
      <c r="MU42" s="44">
        <f ca="1"/>
        <v>-17.554999999999993</v>
      </c>
      <c r="MV42" s="44">
        <f ca="1"/>
        <v>-17.486999999999995</v>
      </c>
      <c r="MW42" s="44">
        <f ca="1"/>
        <v>-14.735000000000014</v>
      </c>
      <c r="MX42" s="44">
        <f ca="1"/>
        <v>-15.244</v>
      </c>
      <c r="MY42" s="44">
        <f ca="1"/>
        <v>-16.281000000000006</v>
      </c>
      <c r="MZ42" s="44">
        <f ca="1"/>
        <v>-17.575000000000003</v>
      </c>
      <c r="NA42" s="44">
        <f ca="1"/>
        <v>-18.062999999999988</v>
      </c>
      <c r="NB42" s="44">
        <f ca="1"/>
        <v>-15.820999999999998</v>
      </c>
      <c r="NC42" s="44">
        <f ca="1"/>
        <v>-12.694000000000017</v>
      </c>
      <c r="ND42" s="44">
        <f ca="1"/>
        <v>-12.233000000000004</v>
      </c>
      <c r="NE42" s="44">
        <f ca="1"/>
        <v>-11.430999999999983</v>
      </c>
      <c r="NF42" s="44">
        <f ca="1"/>
        <v>-8.4249999999999829</v>
      </c>
      <c r="NG42" s="44">
        <f ca="1"/>
        <v>-5.6409999999999911</v>
      </c>
      <c r="NH42" s="44">
        <f ca="1"/>
        <v>-3.8880000000000052</v>
      </c>
      <c r="NI42" s="44">
        <f ca="1"/>
        <v>-6.2139999999999986</v>
      </c>
      <c r="NJ42" s="44">
        <f ca="1"/>
        <v>-5.1009999999999991</v>
      </c>
      <c r="NK42" s="44">
        <f ca="1"/>
        <v>-4.2849999999999966</v>
      </c>
      <c r="NL42" s="44">
        <f ca="1"/>
        <v>-0.82599999999999341</v>
      </c>
      <c r="NM42" s="44">
        <f ca="1"/>
        <v>-0.24600000000000932</v>
      </c>
      <c r="NN42" s="44">
        <f ca="1"/>
        <v>-4.6829999999999927</v>
      </c>
      <c r="NO42" s="44">
        <f ca="1"/>
        <v>-8.7229999999999848</v>
      </c>
      <c r="NP42" s="44">
        <f ca="1"/>
        <v>-7.7369999999999948</v>
      </c>
      <c r="NQ42" s="44">
        <f ca="1"/>
        <v>-11.716999999999985</v>
      </c>
      <c r="NR42" s="44">
        <f ca="1"/>
        <v>-11.019000000000005</v>
      </c>
      <c r="NS42" s="44">
        <f ca="1"/>
        <v>-11.992999999999995</v>
      </c>
      <c r="NT42" s="44">
        <f ca="1"/>
        <v>-13.989999999999981</v>
      </c>
      <c r="NU42" s="44">
        <f ca="1"/>
        <v>-14.433000000000021</v>
      </c>
      <c r="NV42" s="44">
        <f ca="1"/>
        <v>-14.632000000000005</v>
      </c>
      <c r="NW42" s="44">
        <f ca="1"/>
        <v>-11.15300000000002</v>
      </c>
      <c r="NX42" s="44">
        <f ca="1"/>
        <v>-5.6639999999999873</v>
      </c>
      <c r="NY42" s="44">
        <f ca="1"/>
        <v>-3.9080000000000155</v>
      </c>
      <c r="NZ42" s="44">
        <f ca="1"/>
        <v>-6.0749999999999886</v>
      </c>
      <c r="OA42" s="44">
        <f ca="1"/>
        <v>-5.9259999999999877</v>
      </c>
      <c r="OB42" s="44">
        <f ca="1"/>
        <v>-6.7990000000000066</v>
      </c>
      <c r="OC42" s="44">
        <f ca="1"/>
        <v>-2.2319999999999993</v>
      </c>
      <c r="OD42" s="44">
        <f ca="1"/>
        <v>-6.2629999999999768</v>
      </c>
      <c r="OE42" s="44">
        <f ca="1"/>
        <v>-8.0170000000000243</v>
      </c>
      <c r="OF42" s="44">
        <f ca="1"/>
        <v>-10.939999999999998</v>
      </c>
      <c r="OG42" s="44">
        <f ca="1"/>
        <v>-12.355999999999995</v>
      </c>
      <c r="OH42" s="44">
        <f ca="1"/>
        <v>-8.4159999999999968</v>
      </c>
      <c r="OI42" s="44">
        <f ca="1"/>
        <v>-10.191000000000003</v>
      </c>
      <c r="OJ42" s="44">
        <f ca="1"/>
        <v>-12.429999999999978</v>
      </c>
      <c r="OK42" s="44">
        <f ca="1"/>
        <v>-16.275000000000006</v>
      </c>
      <c r="OL42" s="44">
        <f ca="1"/>
        <v>-15.480999999999995</v>
      </c>
      <c r="OM42" s="44">
        <f ca="1"/>
        <v>-15.974999999999994</v>
      </c>
      <c r="ON42" s="44">
        <f ca="1"/>
        <v>-22.067000000000007</v>
      </c>
      <c r="OO42" s="44">
        <f ca="1"/>
        <v>-31.533000000000015</v>
      </c>
      <c r="OP42" s="44">
        <f ca="1"/>
        <v>-35.745000000000005</v>
      </c>
      <c r="OQ42" s="44">
        <f ca="1"/>
        <v>-36.388000000000005</v>
      </c>
      <c r="OR42" s="44">
        <f ca="1"/>
        <v>-37.355000000000018</v>
      </c>
      <c r="OS42" s="44">
        <f ca="1"/>
        <v>-33.481999999999999</v>
      </c>
      <c r="OT42" s="44">
        <f ca="1"/>
        <v>-32.02600000000001</v>
      </c>
      <c r="OU42" s="44">
        <f ca="1"/>
        <v>-30.420000000000016</v>
      </c>
      <c r="OV42" s="44">
        <f ca="1"/>
        <v>-31.198999999999984</v>
      </c>
      <c r="OW42" s="44">
        <f ca="1"/>
        <v>-29.556000000000012</v>
      </c>
      <c r="OX42" s="44">
        <f ca="1"/>
        <v>-25.832000000000022</v>
      </c>
      <c r="OY42" s="44">
        <f ca="1"/>
        <v>-26.353000000000009</v>
      </c>
      <c r="OZ42" s="44">
        <f ca="1"/>
        <v>-21.10299999999998</v>
      </c>
      <c r="PA42" s="44">
        <f ca="1"/>
        <v>-19.356999999999999</v>
      </c>
      <c r="PB42" s="44">
        <f ca="1"/>
        <v>-13.439999999999998</v>
      </c>
      <c r="PC42" s="44">
        <f ca="1"/>
        <v>-15.344000000000023</v>
      </c>
      <c r="PD42" s="44">
        <f ca="1"/>
        <v>-21.091999999999985</v>
      </c>
      <c r="PE42" s="44">
        <f ca="1"/>
        <v>-17.870999999999981</v>
      </c>
      <c r="PF42" s="44">
        <f ca="1"/>
        <v>-20.465000000000003</v>
      </c>
      <c r="PG42" s="44">
        <f ca="1"/>
        <v>-22.210000000000008</v>
      </c>
      <c r="PH42" s="44">
        <f ca="1"/>
        <v>-23.966000000000008</v>
      </c>
      <c r="PI42" s="44">
        <f ca="1"/>
        <v>-20.097999999999985</v>
      </c>
      <c r="PJ42" s="44">
        <f ca="1"/>
        <v>-20.449999999999989</v>
      </c>
      <c r="PK42" s="44">
        <f ca="1"/>
        <v>-18.253</v>
      </c>
      <c r="PL42" s="44">
        <f ca="1"/>
        <v>-18.60499999999999</v>
      </c>
      <c r="PM42" s="44">
        <f ca="1"/>
        <v>-19.243999999999986</v>
      </c>
      <c r="PN42" s="44">
        <f ca="1"/>
        <v>-17.602999999999994</v>
      </c>
      <c r="PO42" s="44">
        <f ca="1"/>
        <v>-17.846000000000004</v>
      </c>
      <c r="PP42" s="44">
        <f ca="1"/>
        <v>-15.818999999999988</v>
      </c>
      <c r="PQ42" s="44">
        <f ca="1"/>
        <v>-16.285999999999973</v>
      </c>
      <c r="PR42" s="44">
        <f ca="1"/>
        <v>-17.355999999999995</v>
      </c>
      <c r="PS42" s="44">
        <f ca="1"/>
        <v>-19.021000000000015</v>
      </c>
      <c r="PT42" s="44">
        <f ca="1"/>
        <v>-19.978000000000009</v>
      </c>
      <c r="PU42" s="44">
        <f ca="1"/>
        <v>-20.033999999999992</v>
      </c>
      <c r="PV42" s="44">
        <f ca="1"/>
        <v>-17.699000000000012</v>
      </c>
      <c r="PW42" s="44">
        <f ca="1"/>
        <v>-18.102000000000018</v>
      </c>
      <c r="PX42" s="44">
        <f ca="1"/>
        <v>-20.435000000000002</v>
      </c>
      <c r="PY42" s="44">
        <f ca="1"/>
        <v>-20.349000000000004</v>
      </c>
      <c r="PZ42" s="44">
        <f ca="1"/>
        <v>-21.092999999999989</v>
      </c>
      <c r="QA42" s="44">
        <f ca="1"/>
        <v>-21.229000000000013</v>
      </c>
      <c r="QB42" s="44">
        <f ca="1"/>
        <v>-22.218000000000004</v>
      </c>
      <c r="QC42" s="44">
        <f ca="1"/>
        <v>-21.807000000000002</v>
      </c>
      <c r="QD42" s="44">
        <f ca="1"/>
        <v>-19.143000000000001</v>
      </c>
      <c r="QE42" s="44">
        <f ca="1"/>
        <v>-19.683000000000007</v>
      </c>
      <c r="QF42" s="44">
        <f ca="1"/>
        <v>-18.042000000000002</v>
      </c>
      <c r="QG42" s="44">
        <f ca="1"/>
        <v>-17.932999999999993</v>
      </c>
      <c r="QH42" s="44">
        <f ca="1"/>
        <v>-16.765000000000001</v>
      </c>
      <c r="QI42" s="44">
        <f ca="1"/>
        <v>-18.161000000000001</v>
      </c>
      <c r="QJ42" s="44">
        <f ca="1"/>
        <v>-17.820000000000007</v>
      </c>
      <c r="QK42" s="44">
        <f ca="1"/>
        <v>-16.84899999999999</v>
      </c>
      <c r="QL42" s="44">
        <f ca="1"/>
        <v>-17.968999999999994</v>
      </c>
      <c r="QM42" s="44">
        <f ca="1"/>
        <v>-17.954000000000008</v>
      </c>
      <c r="QN42" s="44">
        <f ca="1"/>
        <v>-19.079000000000008</v>
      </c>
      <c r="QO42" s="44">
        <f ca="1"/>
        <v>-17.188999999999993</v>
      </c>
      <c r="QP42" s="44">
        <f ca="1"/>
        <v>-17.350000000000009</v>
      </c>
      <c r="QQ42" s="44">
        <f ca="1"/>
        <v>-18.22</v>
      </c>
      <c r="QR42" s="44">
        <f ca="1"/>
        <v>-16.722999999999999</v>
      </c>
      <c r="QS42" s="44">
        <f ca="1"/>
        <v>-18.509</v>
      </c>
      <c r="QT42" s="44">
        <f ca="1"/>
        <v>-19.226000000000013</v>
      </c>
      <c r="QU42" s="44">
        <f ca="1"/>
        <v>-20.271000000000001</v>
      </c>
      <c r="QV42" s="44">
        <f ca="1"/>
        <v>-22.594000000000008</v>
      </c>
      <c r="QW42" s="44">
        <f ca="1"/>
        <v>-23.945999999999998</v>
      </c>
      <c r="QX42" s="44">
        <f ca="1"/>
        <v>-23.629000000000005</v>
      </c>
      <c r="QY42" s="44">
        <f ca="1"/>
        <v>-20.062000000000012</v>
      </c>
      <c r="QZ42" s="44">
        <f ca="1"/>
        <v>-21.441000000000003</v>
      </c>
      <c r="RA42" s="44">
        <f ca="1"/>
        <v>-22.835999999999999</v>
      </c>
      <c r="RB42" s="44">
        <f ca="1"/>
        <v>-24.847000000000008</v>
      </c>
      <c r="RC42" s="44">
        <f ca="1"/>
        <v>-24.836000000000013</v>
      </c>
      <c r="RD42" s="44">
        <f ca="1"/>
        <v>-24.981000000000023</v>
      </c>
      <c r="RE42" s="44">
        <f ca="1"/>
        <v>-29.389999999999986</v>
      </c>
      <c r="RF42" s="44">
        <f ca="1"/>
        <v>-30.308000000000007</v>
      </c>
      <c r="RG42" s="44">
        <f ca="1"/>
        <v>-30.156999999999996</v>
      </c>
      <c r="RH42" s="44">
        <f ca="1"/>
        <v>-29.744</v>
      </c>
      <c r="RI42" s="44">
        <f ca="1"/>
        <v>-28.742000000000004</v>
      </c>
      <c r="RJ42" s="44">
        <f ca="1"/>
        <v>-28.227999999999994</v>
      </c>
      <c r="RK42" s="44">
        <f ca="1"/>
        <v>-28.742999999999995</v>
      </c>
      <c r="RL42" s="44">
        <f ca="1"/>
        <v>-27.556999999999988</v>
      </c>
      <c r="RM42" s="44">
        <f ca="1"/>
        <v>-24.760000000000005</v>
      </c>
      <c r="RN42" s="44">
        <f ca="1"/>
        <v>-27.640999999999991</v>
      </c>
      <c r="RO42" s="44">
        <f ca="1"/>
        <v>-28.031000000000006</v>
      </c>
      <c r="RP42" s="44">
        <f ca="1"/>
        <v>-27.703000000000003</v>
      </c>
      <c r="RQ42" s="44">
        <f ca="1"/>
        <v>-27.637</v>
      </c>
      <c r="RR42" s="44">
        <f ca="1"/>
        <v>-25.001000000000005</v>
      </c>
      <c r="RS42" s="44">
        <f ca="1"/>
        <v>-22.89</v>
      </c>
      <c r="RT42" s="44">
        <f ca="1"/>
        <v>-22.237999999999985</v>
      </c>
      <c r="RU42" s="44">
        <f ca="1"/>
        <v>-21.137999999999991</v>
      </c>
      <c r="RV42" s="44">
        <f ca="1"/>
        <v>-19.254000000000005</v>
      </c>
      <c r="RW42" s="44">
        <f ca="1"/>
        <v>-17.856999999999999</v>
      </c>
      <c r="RX42" s="44">
        <f ca="1"/>
        <v>-17.611999999999995</v>
      </c>
      <c r="RY42" s="44">
        <f ca="1"/>
        <v>-18.727999999999994</v>
      </c>
      <c r="RZ42" s="44">
        <f ca="1"/>
        <v>-16.341000000000008</v>
      </c>
      <c r="SA42" s="44">
        <f ca="1"/>
        <v>-15.295000000000002</v>
      </c>
      <c r="SB42" s="44">
        <f ca="1"/>
        <v>-10.844999999999999</v>
      </c>
      <c r="SC42" s="44">
        <f ca="1"/>
        <v>-9.3810000000000002</v>
      </c>
      <c r="SD42" s="44">
        <f ca="1"/>
        <v>-8.9930000000000092</v>
      </c>
      <c r="SE42" s="44">
        <f ca="1"/>
        <v>-10.516000000000005</v>
      </c>
      <c r="SF42" s="44">
        <f ca="1"/>
        <v>-9.6269999999999953</v>
      </c>
      <c r="SG42" s="44">
        <f ca="1"/>
        <v>-9.7210000000000036</v>
      </c>
      <c r="SH42" s="44">
        <f ca="1"/>
        <v>-8.2150000000000034</v>
      </c>
      <c r="SI42" s="44">
        <f ca="1"/>
        <v>-7.5</v>
      </c>
      <c r="SJ42" s="44">
        <f ca="1"/>
        <v>-8.3969999999999914</v>
      </c>
      <c r="SK42" s="44">
        <f ca="1"/>
        <v>-9.1639999999999873</v>
      </c>
    </row>
    <row r="43" spans="3:505" x14ac:dyDescent="0.25">
      <c r="C43" s="47" t="s">
        <v>506</v>
      </c>
      <c r="F43" s="44" cm="1">
        <f t="array" aca="1" ref="F43:SK43" ca="1">IFERROR(IF(OFFSET(bHist!$A$11,_xlfn.XMATCH(C42,bHist!B:B,0)-1,3,1,500)=0,"-",OFFSET(bHist!$A$11,_xlfn.XMATCH(C42,bHist!B:B,0)-1,3,1,500))-IF(OFFSET(bHist!$A$1,_xlfn.XMATCH(C43,bHist!B:B,0)-1,3,1,500)=0,"-",OFFSET(bHist!$A$1,_xlfn.XMATCH(C43,bHist!B:B,0)-1,3,1,500)),"-")</f>
        <v>26.961000000000013</v>
      </c>
      <c r="G43" s="44">
        <f ca="1"/>
        <v>26.168000000000006</v>
      </c>
      <c r="H43" s="44">
        <f ca="1"/>
        <v>18.414999999999992</v>
      </c>
      <c r="I43" s="44">
        <f ca="1"/>
        <v>14.282999999999987</v>
      </c>
      <c r="J43" s="44">
        <f ca="1"/>
        <v>5.0429999999999779</v>
      </c>
      <c r="K43" s="44">
        <f ca="1"/>
        <v>7.5490000000000066</v>
      </c>
      <c r="L43" s="44">
        <f ca="1"/>
        <v>-3.353999999999985</v>
      </c>
      <c r="M43" s="44">
        <f ca="1"/>
        <v>4.3789999999999623</v>
      </c>
      <c r="N43" s="44">
        <f ca="1"/>
        <v>8.8559999999999945</v>
      </c>
      <c r="O43" s="44">
        <f ca="1"/>
        <v>7.1750000000000114</v>
      </c>
      <c r="P43" s="44">
        <f ca="1"/>
        <v>22.920999999999992</v>
      </c>
      <c r="Q43" s="44">
        <f ca="1"/>
        <v>24.003000000000014</v>
      </c>
      <c r="R43" s="44">
        <f ca="1"/>
        <v>63.975999999999999</v>
      </c>
      <c r="S43" s="44">
        <f ca="1"/>
        <v>90.088999999999999</v>
      </c>
      <c r="T43" s="44">
        <f ca="1"/>
        <v>62.885999999999967</v>
      </c>
      <c r="U43" s="44">
        <f ca="1"/>
        <v>66.70199999999997</v>
      </c>
      <c r="V43" s="44">
        <f ca="1"/>
        <v>70.842000000000013</v>
      </c>
      <c r="W43" s="44">
        <f ca="1"/>
        <v>99.961000000000013</v>
      </c>
      <c r="X43" s="44">
        <f ca="1"/>
        <v>122.25300000000001</v>
      </c>
      <c r="Y43" s="44">
        <f ca="1"/>
        <v>153.93699999999998</v>
      </c>
      <c r="Z43" s="44">
        <f ca="1"/>
        <v>165.21100000000001</v>
      </c>
      <c r="AA43" s="44">
        <f ca="1"/>
        <v>151.22999999999999</v>
      </c>
      <c r="AB43" s="44">
        <f ca="1"/>
        <v>155.08599999999998</v>
      </c>
      <c r="AC43" s="44">
        <f ca="1"/>
        <v>151.27599999999998</v>
      </c>
      <c r="AD43" s="44">
        <f ca="1"/>
        <v>150.09700000000001</v>
      </c>
      <c r="AE43" s="44">
        <f ca="1"/>
        <v>153.24900000000002</v>
      </c>
      <c r="AF43" s="44">
        <f ca="1"/>
        <v>177.57199999999997</v>
      </c>
      <c r="AG43" s="44">
        <f ca="1"/>
        <v>185.65800000000002</v>
      </c>
      <c r="AH43" s="44">
        <f ca="1"/>
        <v>182.828</v>
      </c>
      <c r="AI43" s="44">
        <f ca="1"/>
        <v>169.67400000000004</v>
      </c>
      <c r="AJ43" s="44">
        <f ca="1"/>
        <v>170.16900000000001</v>
      </c>
      <c r="AK43" s="44">
        <f ca="1"/>
        <v>169.70500000000001</v>
      </c>
      <c r="AL43" s="44">
        <f ca="1"/>
        <v>158.63499999999999</v>
      </c>
      <c r="AM43" s="44">
        <f ca="1"/>
        <v>140.511</v>
      </c>
      <c r="AN43" s="44">
        <f ca="1"/>
        <v>115.52600000000001</v>
      </c>
      <c r="AO43" s="44">
        <f ca="1"/>
        <v>89.968000000000018</v>
      </c>
      <c r="AP43" s="44">
        <f ca="1"/>
        <v>80.740000000000009</v>
      </c>
      <c r="AQ43" s="44">
        <f ca="1"/>
        <v>94.383999999999958</v>
      </c>
      <c r="AR43" s="44">
        <f ca="1"/>
        <v>99.730000000000018</v>
      </c>
      <c r="AS43" s="44">
        <f ca="1"/>
        <v>95.810999999999979</v>
      </c>
      <c r="AT43" s="44">
        <f ca="1"/>
        <v>87.774000000000001</v>
      </c>
      <c r="AU43" s="44">
        <f ca="1"/>
        <v>89.634999999999991</v>
      </c>
      <c r="AV43" s="44">
        <f ca="1"/>
        <v>77.745000000000005</v>
      </c>
      <c r="AW43" s="44">
        <f ca="1"/>
        <v>59.701999999999998</v>
      </c>
      <c r="AX43" s="44">
        <f ca="1"/>
        <v>42.749000000000024</v>
      </c>
      <c r="AY43" s="44">
        <f ca="1"/>
        <v>73.231999999999971</v>
      </c>
      <c r="AZ43" s="44">
        <f ca="1"/>
        <v>80.482000000000028</v>
      </c>
      <c r="BA43" s="44">
        <f ca="1"/>
        <v>106.31299999999999</v>
      </c>
      <c r="BB43" s="44">
        <f ca="1"/>
        <v>155.50900000000001</v>
      </c>
      <c r="BC43" s="44">
        <f ca="1"/>
        <v>132.50399999999999</v>
      </c>
      <c r="BD43" s="44">
        <f ca="1"/>
        <v>124.15600000000001</v>
      </c>
      <c r="BE43" s="44">
        <f ca="1"/>
        <v>68.634000000000015</v>
      </c>
      <c r="BF43" s="44">
        <f ca="1"/>
        <v>46.629999999999995</v>
      </c>
      <c r="BG43" s="44">
        <f ca="1"/>
        <v>138.53300000000002</v>
      </c>
      <c r="BH43" s="44">
        <f ca="1"/>
        <v>171.73600000000002</v>
      </c>
      <c r="BI43" s="44">
        <f ca="1"/>
        <v>166.209</v>
      </c>
      <c r="BJ43" s="44">
        <f ca="1"/>
        <v>213.91199999999998</v>
      </c>
      <c r="BK43" s="44">
        <f ca="1"/>
        <v>229.34299999999999</v>
      </c>
      <c r="BL43" s="44">
        <f ca="1"/>
        <v>176.70699999999999</v>
      </c>
      <c r="BM43" s="44">
        <f ca="1"/>
        <v>147.84799999999996</v>
      </c>
      <c r="BN43" s="44">
        <f ca="1"/>
        <v>131.46700000000004</v>
      </c>
      <c r="BO43" s="44">
        <f ca="1"/>
        <v>103.82600000000002</v>
      </c>
      <c r="BP43" s="44">
        <f ca="1"/>
        <v>86.512999999999977</v>
      </c>
      <c r="BQ43" s="44">
        <f ca="1"/>
        <v>97.73599999999999</v>
      </c>
      <c r="BR43" s="44">
        <f ca="1"/>
        <v>95.827999999999975</v>
      </c>
      <c r="BS43" s="44">
        <f ca="1"/>
        <v>104.11199999999997</v>
      </c>
      <c r="BT43" s="44">
        <f ca="1"/>
        <v>101.673</v>
      </c>
      <c r="BU43" s="44">
        <f ca="1"/>
        <v>117.92200000000003</v>
      </c>
      <c r="BV43" s="44">
        <f ca="1"/>
        <v>134.05500000000001</v>
      </c>
      <c r="BW43" s="44">
        <f ca="1"/>
        <v>43.338999999999999</v>
      </c>
      <c r="BX43" s="44">
        <f ca="1"/>
        <v>-122.47300000000001</v>
      </c>
      <c r="BY43" s="44">
        <f ca="1"/>
        <v>-187.17200000000003</v>
      </c>
      <c r="BZ43" s="44">
        <f ca="1"/>
        <v>-180.49700000000001</v>
      </c>
      <c r="CA43" s="44">
        <f ca="1"/>
        <v>-240.95499999999998</v>
      </c>
      <c r="CB43" s="44">
        <f ca="1"/>
        <v>-323.74200000000002</v>
      </c>
      <c r="CC43" s="44">
        <f ca="1"/>
        <v>-283.99400000000003</v>
      </c>
      <c r="CD43" s="44">
        <f ca="1"/>
        <v>-208.08799999999999</v>
      </c>
      <c r="CE43" s="44">
        <f ca="1"/>
        <v>-71.428000000000026</v>
      </c>
      <c r="CF43" s="44">
        <f ca="1"/>
        <v>-105.52099999999999</v>
      </c>
      <c r="CG43" s="44">
        <f ca="1"/>
        <v>-27.300999999999988</v>
      </c>
      <c r="CH43" s="44">
        <f ca="1"/>
        <v>-56.649000000000001</v>
      </c>
      <c r="CI43" s="44">
        <f ca="1"/>
        <v>-82.546999999999997</v>
      </c>
      <c r="CJ43" s="44">
        <f ca="1"/>
        <v>7.0999999999997954E-2</v>
      </c>
      <c r="CK43" s="44">
        <f ca="1"/>
        <v>29.953000000000003</v>
      </c>
      <c r="CL43" s="44">
        <f ca="1"/>
        <v>44.222999999999985</v>
      </c>
      <c r="CM43" s="44">
        <f ca="1"/>
        <v>35.474000000000018</v>
      </c>
      <c r="CN43" s="44">
        <f ca="1"/>
        <v>8.3059999999999974</v>
      </c>
      <c r="CO43" s="44">
        <f ca="1"/>
        <v>-14.658000000000001</v>
      </c>
      <c r="CP43" s="44">
        <f ca="1"/>
        <v>-7.2639999999999958</v>
      </c>
      <c r="CQ43" s="44">
        <f ca="1"/>
        <v>-0.14900000000000091</v>
      </c>
      <c r="CR43" s="44">
        <f ca="1"/>
        <v>10.070999999999998</v>
      </c>
      <c r="CS43" s="44">
        <f ca="1"/>
        <v>12.138999999999996</v>
      </c>
      <c r="CT43" s="44">
        <f ca="1"/>
        <v>21.939999999999998</v>
      </c>
      <c r="CU43" s="44">
        <f ca="1"/>
        <v>22.259</v>
      </c>
      <c r="CV43" s="44">
        <f ca="1"/>
        <v>21.704000000000008</v>
      </c>
      <c r="CW43" s="44">
        <f ca="1"/>
        <v>19.747</v>
      </c>
      <c r="CX43" s="44">
        <f ca="1"/>
        <v>20.709000000000003</v>
      </c>
      <c r="CY43" s="44">
        <f ca="1"/>
        <v>19.893000000000001</v>
      </c>
      <c r="CZ43" s="44">
        <f ca="1"/>
        <v>7.9819999999999993</v>
      </c>
      <c r="DA43" s="44">
        <f ca="1"/>
        <v>18.413000000000011</v>
      </c>
      <c r="DB43" s="44">
        <f ca="1"/>
        <v>18.701000000000008</v>
      </c>
      <c r="DC43" s="44">
        <f ca="1"/>
        <v>19.781000000000006</v>
      </c>
      <c r="DD43" s="44">
        <f ca="1"/>
        <v>18.551000000000002</v>
      </c>
      <c r="DE43" s="44">
        <f ca="1"/>
        <v>18.847999999999999</v>
      </c>
      <c r="DF43" s="44">
        <f ca="1"/>
        <v>19.307999999999993</v>
      </c>
      <c r="DG43" s="44">
        <f ca="1"/>
        <v>22.74199999999999</v>
      </c>
      <c r="DH43" s="44">
        <f ca="1"/>
        <v>20.295999999999992</v>
      </c>
      <c r="DI43" s="44">
        <f ca="1"/>
        <v>17.831000000000003</v>
      </c>
      <c r="DJ43" s="44">
        <f ca="1"/>
        <v>19.238</v>
      </c>
      <c r="DK43" s="44">
        <f ca="1"/>
        <v>29.738</v>
      </c>
      <c r="DL43" s="44">
        <f ca="1"/>
        <v>26.787999999999997</v>
      </c>
      <c r="DM43" s="44">
        <f ca="1"/>
        <v>21.912000000000006</v>
      </c>
      <c r="DN43" s="44">
        <f ca="1"/>
        <v>34.299999999999997</v>
      </c>
      <c r="DO43" s="44">
        <f ca="1"/>
        <v>38.620000000000005</v>
      </c>
      <c r="DP43" s="44">
        <f ca="1"/>
        <v>45.970999999999997</v>
      </c>
      <c r="DQ43" s="44">
        <f ca="1"/>
        <v>48.661999999999999</v>
      </c>
      <c r="DR43" s="44">
        <f ca="1"/>
        <v>52.651000000000003</v>
      </c>
      <c r="DS43" s="44">
        <f ca="1"/>
        <v>55.701999999999991</v>
      </c>
      <c r="DT43" s="44">
        <f ca="1"/>
        <v>54.74</v>
      </c>
      <c r="DU43" s="44">
        <f ca="1"/>
        <v>52.322000000000003</v>
      </c>
      <c r="DV43" s="44">
        <f ca="1"/>
        <v>48.042000000000002</v>
      </c>
      <c r="DW43" s="44">
        <f ca="1"/>
        <v>48.459999999999994</v>
      </c>
      <c r="DX43" s="44">
        <f ca="1"/>
        <v>40.733000000000004</v>
      </c>
      <c r="DY43" s="44">
        <f ca="1"/>
        <v>38.840999999999994</v>
      </c>
      <c r="DZ43" s="44">
        <f ca="1"/>
        <v>29.875</v>
      </c>
      <c r="EA43" s="44">
        <f ca="1"/>
        <v>31.135999999999996</v>
      </c>
      <c r="EB43" s="44">
        <f ca="1"/>
        <v>34.186000000000007</v>
      </c>
      <c r="EC43" s="44">
        <f ca="1"/>
        <v>43.180999999999997</v>
      </c>
      <c r="ED43" s="44">
        <f ca="1"/>
        <v>39.637000000000008</v>
      </c>
      <c r="EE43" s="44">
        <f ca="1"/>
        <v>38.366</v>
      </c>
      <c r="EF43" s="44">
        <f ca="1"/>
        <v>34.454000000000001</v>
      </c>
      <c r="EG43" s="44">
        <f ca="1"/>
        <v>36.667999999999999</v>
      </c>
      <c r="EH43" s="44">
        <f ca="1"/>
        <v>38.635999999999996</v>
      </c>
      <c r="EI43" s="44">
        <f ca="1"/>
        <v>37.153999999999996</v>
      </c>
      <c r="EJ43" s="44">
        <f ca="1"/>
        <v>37.293999999999997</v>
      </c>
      <c r="EK43" s="44">
        <f ca="1"/>
        <v>36.981999999999999</v>
      </c>
      <c r="EL43" s="44">
        <f ca="1"/>
        <v>36.164000000000001</v>
      </c>
      <c r="EM43" s="44">
        <f ca="1"/>
        <v>35.405000000000001</v>
      </c>
      <c r="EN43" s="44">
        <f ca="1"/>
        <v>28.299999999999997</v>
      </c>
      <c r="EO43" s="44">
        <f ca="1"/>
        <v>29.462999999999994</v>
      </c>
      <c r="EP43" s="44">
        <f ca="1"/>
        <v>30.093000000000004</v>
      </c>
      <c r="EQ43" s="44">
        <f ca="1"/>
        <v>27.710999999999999</v>
      </c>
      <c r="ER43" s="44">
        <f ca="1"/>
        <v>26.925000000000011</v>
      </c>
      <c r="ES43" s="44">
        <f ca="1"/>
        <v>27.983000000000004</v>
      </c>
      <c r="ET43" s="44">
        <f ca="1"/>
        <v>21.317999999999998</v>
      </c>
      <c r="EU43" s="44">
        <f ca="1"/>
        <v>16.249000000000009</v>
      </c>
      <c r="EV43" s="44">
        <f ca="1"/>
        <v>17.531999999999996</v>
      </c>
      <c r="EW43" s="44">
        <f ca="1"/>
        <v>18.591999999999999</v>
      </c>
      <c r="EX43" s="44">
        <f ca="1"/>
        <v>21.034999999999997</v>
      </c>
      <c r="EY43" s="44">
        <f ca="1"/>
        <v>19.632000000000005</v>
      </c>
      <c r="EZ43" s="44">
        <f ca="1"/>
        <v>22.195999999999998</v>
      </c>
      <c r="FA43" s="44">
        <f ca="1"/>
        <v>25.432000000000002</v>
      </c>
      <c r="FB43" s="44">
        <f ca="1"/>
        <v>30.611999999999995</v>
      </c>
      <c r="FC43" s="44">
        <f ca="1"/>
        <v>22.111999999999995</v>
      </c>
      <c r="FD43" s="44">
        <f ca="1"/>
        <v>3.0429999999999922</v>
      </c>
      <c r="FE43" s="44">
        <f ca="1"/>
        <v>-1.5150000000000006</v>
      </c>
      <c r="FF43" s="44">
        <f ca="1"/>
        <v>-2.2049999999999983</v>
      </c>
      <c r="FG43" s="44">
        <f ca="1"/>
        <v>1.0589999999999975</v>
      </c>
      <c r="FH43" s="44">
        <f ca="1"/>
        <v>7.2249999999999943</v>
      </c>
      <c r="FI43" s="44">
        <f ca="1"/>
        <v>11.864000000000004</v>
      </c>
      <c r="FJ43" s="44">
        <f ca="1"/>
        <v>13.519000000000005</v>
      </c>
      <c r="FK43" s="44">
        <f ca="1"/>
        <v>13.494</v>
      </c>
      <c r="FL43" s="44">
        <f ca="1"/>
        <v>15.296999999999997</v>
      </c>
      <c r="FM43" s="44">
        <f ca="1"/>
        <v>15.049000000000007</v>
      </c>
      <c r="FN43" s="44">
        <f ca="1"/>
        <v>18.769000000000005</v>
      </c>
      <c r="FO43" s="44">
        <f ca="1"/>
        <v>33.032999999999987</v>
      </c>
      <c r="FP43" s="44">
        <f ca="1"/>
        <v>32.132000000000005</v>
      </c>
      <c r="FQ43" s="44">
        <f ca="1"/>
        <v>36.704999999999998</v>
      </c>
      <c r="FR43" s="44">
        <f ca="1"/>
        <v>38.033000000000001</v>
      </c>
      <c r="FS43" s="44">
        <f ca="1"/>
        <v>37.61</v>
      </c>
      <c r="FT43" s="44">
        <f ca="1"/>
        <v>36.193999999999988</v>
      </c>
      <c r="FU43" s="44">
        <f ca="1"/>
        <v>34.996000000000009</v>
      </c>
      <c r="FV43" s="44">
        <f ca="1"/>
        <v>39.792000000000002</v>
      </c>
      <c r="FW43" s="44">
        <f ca="1"/>
        <v>43.619</v>
      </c>
      <c r="FX43" s="44">
        <f ca="1"/>
        <v>45.791999999999987</v>
      </c>
      <c r="FY43" s="44">
        <f ca="1"/>
        <v>49.052999999999997</v>
      </c>
      <c r="FZ43" s="44">
        <f ca="1"/>
        <v>41.887</v>
      </c>
      <c r="GA43" s="44">
        <f ca="1"/>
        <v>40.852000000000004</v>
      </c>
      <c r="GB43" s="44">
        <f ca="1"/>
        <v>37.652000000000001</v>
      </c>
      <c r="GC43" s="44">
        <f ca="1"/>
        <v>35.412999999999997</v>
      </c>
      <c r="GD43" s="44">
        <f ca="1"/>
        <v>37.972999999999999</v>
      </c>
      <c r="GE43" s="44">
        <f ca="1"/>
        <v>33.936000000000007</v>
      </c>
      <c r="GF43" s="44">
        <f ca="1"/>
        <v>32.207999999999998</v>
      </c>
      <c r="GG43" s="44">
        <f ca="1"/>
        <v>32.819000000000003</v>
      </c>
      <c r="GH43" s="44">
        <f ca="1"/>
        <v>26.461000000000013</v>
      </c>
      <c r="GI43" s="44">
        <f ca="1"/>
        <v>29.728999999999999</v>
      </c>
      <c r="GJ43" s="44">
        <f ca="1"/>
        <v>35.941999999999993</v>
      </c>
      <c r="GK43" s="44">
        <f ca="1"/>
        <v>35.62700000000001</v>
      </c>
      <c r="GL43" s="44">
        <f ca="1"/>
        <v>39.279999999999987</v>
      </c>
      <c r="GM43" s="44">
        <f ca="1"/>
        <v>38.009</v>
      </c>
      <c r="GN43" s="44">
        <f ca="1"/>
        <v>36.481999999999999</v>
      </c>
      <c r="GO43" s="44">
        <f ca="1"/>
        <v>38.352000000000004</v>
      </c>
      <c r="GP43" s="44">
        <f ca="1"/>
        <v>43.929999999999993</v>
      </c>
      <c r="GQ43" s="44">
        <f ca="1"/>
        <v>42.948000000000008</v>
      </c>
      <c r="GR43" s="44">
        <f ca="1"/>
        <v>43.620000000000005</v>
      </c>
      <c r="GS43" s="44">
        <f ca="1"/>
        <v>32.471000000000004</v>
      </c>
      <c r="GT43" s="44">
        <f ca="1"/>
        <v>29.430999999999997</v>
      </c>
      <c r="GU43" s="44">
        <f ca="1"/>
        <v>29.094999999999999</v>
      </c>
      <c r="GV43" s="44">
        <f ca="1"/>
        <v>26.722999999999999</v>
      </c>
      <c r="GW43" s="44">
        <f ca="1"/>
        <v>24.180999999999997</v>
      </c>
      <c r="GX43" s="44">
        <f ca="1"/>
        <v>17.009</v>
      </c>
      <c r="GY43" s="44">
        <f ca="1"/>
        <v>14.543000000000006</v>
      </c>
      <c r="GZ43" s="44">
        <f ca="1"/>
        <v>22.790999999999997</v>
      </c>
      <c r="HA43" s="44">
        <f ca="1"/>
        <v>30.162999999999997</v>
      </c>
      <c r="HB43" s="44">
        <f ca="1"/>
        <v>29.765000000000001</v>
      </c>
      <c r="HC43" s="44">
        <f ca="1"/>
        <v>46.025000000000006</v>
      </c>
      <c r="HD43" s="44">
        <f ca="1"/>
        <v>16.850000000000009</v>
      </c>
      <c r="HE43" s="44">
        <f ca="1"/>
        <v>20.328999999999994</v>
      </c>
      <c r="HF43" s="44">
        <f ca="1"/>
        <v>31.756</v>
      </c>
      <c r="HG43" s="44">
        <f ca="1"/>
        <v>42.541000000000011</v>
      </c>
      <c r="HH43" s="44">
        <f ca="1"/>
        <v>44.064999999999998</v>
      </c>
      <c r="HI43" s="44">
        <f ca="1"/>
        <v>46.184000000000012</v>
      </c>
      <c r="HJ43" s="44">
        <f ca="1"/>
        <v>49.087000000000003</v>
      </c>
      <c r="HK43" s="44">
        <f ca="1"/>
        <v>51.668999999999997</v>
      </c>
      <c r="HL43" s="44">
        <f ca="1"/>
        <v>49.808999999999997</v>
      </c>
      <c r="HM43" s="44">
        <f ca="1"/>
        <v>52.918999999999997</v>
      </c>
      <c r="HN43" s="44">
        <f ca="1"/>
        <v>50.566000000000003</v>
      </c>
      <c r="HO43" s="44">
        <f ca="1"/>
        <v>51.7</v>
      </c>
      <c r="HP43" s="44">
        <f ca="1"/>
        <v>50.324000000000012</v>
      </c>
      <c r="HQ43" s="44">
        <f ca="1"/>
        <v>48.683000000000007</v>
      </c>
      <c r="HR43" s="44">
        <f ca="1"/>
        <v>56.586000000000013</v>
      </c>
      <c r="HS43" s="44">
        <f ca="1"/>
        <v>48.040000000000006</v>
      </c>
      <c r="HT43" s="44">
        <f ca="1"/>
        <v>39.371000000000009</v>
      </c>
      <c r="HU43" s="44">
        <f ca="1"/>
        <v>35.405999999999992</v>
      </c>
      <c r="HV43" s="44">
        <f ca="1"/>
        <v>30.075000000000003</v>
      </c>
      <c r="HW43" s="44">
        <f ca="1"/>
        <v>20.307999999999993</v>
      </c>
      <c r="HX43" s="44">
        <f ca="1"/>
        <v>30.105000000000018</v>
      </c>
      <c r="HY43" s="44">
        <f ca="1"/>
        <v>35.336999999999989</v>
      </c>
      <c r="HZ43" s="44">
        <f ca="1"/>
        <v>39.587000000000003</v>
      </c>
      <c r="IA43" s="44">
        <f ca="1"/>
        <v>32.278999999999996</v>
      </c>
      <c r="IB43" s="44">
        <f ca="1"/>
        <v>39.570999999999984</v>
      </c>
      <c r="IC43" s="44">
        <f ca="1"/>
        <v>30.850999999999999</v>
      </c>
      <c r="ID43" s="44">
        <f ca="1"/>
        <v>21.092999999999989</v>
      </c>
      <c r="IE43" s="44">
        <f ca="1"/>
        <v>9.3310000000000031</v>
      </c>
      <c r="IF43" s="44">
        <f ca="1"/>
        <v>23.328000000000017</v>
      </c>
      <c r="IG43" s="44">
        <f ca="1"/>
        <v>35.496999999999986</v>
      </c>
      <c r="IH43" s="44">
        <f ca="1"/>
        <v>32.147999999999996</v>
      </c>
      <c r="II43" s="44">
        <f ca="1"/>
        <v>33.956000000000003</v>
      </c>
      <c r="IJ43" s="44">
        <f ca="1"/>
        <v>43.066000000000003</v>
      </c>
      <c r="IK43" s="44">
        <f ca="1"/>
        <v>46.706999999999994</v>
      </c>
      <c r="IL43" s="44">
        <f ca="1"/>
        <v>55.908999999999992</v>
      </c>
      <c r="IM43" s="44">
        <f ca="1"/>
        <v>53.685999999999993</v>
      </c>
      <c r="IN43" s="44">
        <f ca="1"/>
        <v>45.164999999999992</v>
      </c>
      <c r="IO43" s="44">
        <f ca="1"/>
        <v>37.587000000000003</v>
      </c>
      <c r="IP43" s="44">
        <f ca="1"/>
        <v>31.972000000000008</v>
      </c>
      <c r="IQ43" s="44">
        <f ca="1"/>
        <v>31.528999999999996</v>
      </c>
      <c r="IR43" s="44">
        <f ca="1"/>
        <v>38.178000000000011</v>
      </c>
      <c r="IS43" s="44">
        <f ca="1"/>
        <v>42.528000000000006</v>
      </c>
      <c r="IT43" s="44">
        <f ca="1"/>
        <v>40.539000000000001</v>
      </c>
      <c r="IU43" s="44">
        <f ca="1"/>
        <v>42.122000000000014</v>
      </c>
      <c r="IV43" s="44">
        <f ca="1"/>
        <v>46.676000000000016</v>
      </c>
      <c r="IW43" s="44">
        <f ca="1"/>
        <v>34.450000000000003</v>
      </c>
      <c r="IX43" s="44">
        <f ca="1"/>
        <v>27.336999999999989</v>
      </c>
      <c r="IY43" s="44">
        <f ca="1"/>
        <v>32.123000000000005</v>
      </c>
      <c r="IZ43" s="44">
        <f ca="1"/>
        <v>50.527999999999992</v>
      </c>
      <c r="JA43" s="44">
        <f ca="1"/>
        <v>54.934000000000012</v>
      </c>
      <c r="JB43" s="44">
        <f ca="1"/>
        <v>54.991</v>
      </c>
      <c r="JC43" s="44">
        <f ca="1"/>
        <v>45.763999999999996</v>
      </c>
      <c r="JD43" s="44">
        <f ca="1"/>
        <v>47.018000000000001</v>
      </c>
      <c r="JE43" s="44">
        <f ca="1"/>
        <v>43.092000000000013</v>
      </c>
      <c r="JF43" s="44">
        <f ca="1"/>
        <v>37.616</v>
      </c>
      <c r="JG43" s="44">
        <f ca="1"/>
        <v>36.958999999999989</v>
      </c>
      <c r="JH43" s="44">
        <f ca="1"/>
        <v>40.188000000000002</v>
      </c>
      <c r="JI43" s="44">
        <f ca="1"/>
        <v>42.714000000000013</v>
      </c>
      <c r="JJ43" s="44">
        <f ca="1"/>
        <v>55.417000000000002</v>
      </c>
      <c r="JK43" s="44">
        <f ca="1"/>
        <v>59.398999999999987</v>
      </c>
      <c r="JL43" s="44">
        <f ca="1"/>
        <v>72.484000000000009</v>
      </c>
      <c r="JM43" s="44">
        <f ca="1"/>
        <v>65.805999999999997</v>
      </c>
      <c r="JN43" s="44">
        <f ca="1"/>
        <v>61.759</v>
      </c>
      <c r="JO43" s="44">
        <f ca="1"/>
        <v>60.013999999999996</v>
      </c>
      <c r="JP43" s="44">
        <f ca="1"/>
        <v>58.637999999999991</v>
      </c>
      <c r="JQ43" s="44">
        <f ca="1"/>
        <v>67.412000000000006</v>
      </c>
      <c r="JR43" s="44">
        <f ca="1"/>
        <v>89.835000000000008</v>
      </c>
      <c r="JS43" s="44">
        <f ca="1"/>
        <v>81.623999999999995</v>
      </c>
      <c r="JT43" s="44">
        <f ca="1"/>
        <v>78.634</v>
      </c>
      <c r="JU43" s="44">
        <f ca="1"/>
        <v>82.892999999999986</v>
      </c>
      <c r="JV43" s="44">
        <f ca="1"/>
        <v>79.103999999999999</v>
      </c>
      <c r="JW43" s="44">
        <f ca="1"/>
        <v>73.976000000000013</v>
      </c>
      <c r="JX43" s="44">
        <f ca="1"/>
        <v>64.207999999999998</v>
      </c>
      <c r="JY43" s="44">
        <f ca="1"/>
        <v>62.524000000000001</v>
      </c>
      <c r="JZ43" s="44">
        <f ca="1"/>
        <v>65.49799999999999</v>
      </c>
      <c r="KA43" s="44">
        <f ca="1"/>
        <v>62.769000000000005</v>
      </c>
      <c r="KB43" s="44">
        <f ca="1"/>
        <v>61.904000000000011</v>
      </c>
      <c r="KC43" s="44">
        <f ca="1"/>
        <v>56.699999999999989</v>
      </c>
      <c r="KD43" s="44">
        <f ca="1"/>
        <v>49.110000000000014</v>
      </c>
      <c r="KE43" s="44">
        <f ca="1"/>
        <v>42.563999999999993</v>
      </c>
      <c r="KF43" s="44">
        <f ca="1"/>
        <v>53.540999999999997</v>
      </c>
      <c r="KG43" s="44">
        <f ca="1"/>
        <v>58.864999999999981</v>
      </c>
      <c r="KH43" s="44">
        <f ca="1"/>
        <v>58.381</v>
      </c>
      <c r="KI43" s="44">
        <f ca="1"/>
        <v>59.624000000000009</v>
      </c>
      <c r="KJ43" s="44">
        <f ca="1"/>
        <v>57.474999999999994</v>
      </c>
      <c r="KK43" s="44">
        <f ca="1"/>
        <v>50.835000000000008</v>
      </c>
      <c r="KL43" s="44">
        <f ca="1"/>
        <v>49.951999999999998</v>
      </c>
      <c r="KM43" s="44">
        <f ca="1"/>
        <v>41.966000000000008</v>
      </c>
      <c r="KN43" s="44">
        <f ca="1"/>
        <v>35.389999999999986</v>
      </c>
      <c r="KO43" s="44">
        <f ca="1"/>
        <v>28.894999999999996</v>
      </c>
      <c r="KP43" s="44">
        <f ca="1"/>
        <v>29.016999999999996</v>
      </c>
      <c r="KQ43" s="44">
        <f ca="1"/>
        <v>48.175000000000011</v>
      </c>
      <c r="KR43" s="44">
        <f ca="1"/>
        <v>60.544000000000011</v>
      </c>
      <c r="KS43" s="44">
        <f ca="1"/>
        <v>60.209000000000003</v>
      </c>
      <c r="KT43" s="44">
        <f ca="1"/>
        <v>63.527000000000001</v>
      </c>
      <c r="KU43" s="44">
        <f ca="1"/>
        <v>61.525999999999996</v>
      </c>
      <c r="KV43" s="44">
        <f ca="1"/>
        <v>55.566999999999993</v>
      </c>
      <c r="KW43" s="44">
        <f ca="1"/>
        <v>51.293999999999997</v>
      </c>
      <c r="KX43" s="44">
        <f ca="1"/>
        <v>47.653000000000006</v>
      </c>
      <c r="KY43" s="44">
        <f ca="1"/>
        <v>49.051999999999992</v>
      </c>
      <c r="KZ43" s="44">
        <f ca="1"/>
        <v>43.414000000000001</v>
      </c>
      <c r="LA43" s="44">
        <f ca="1"/>
        <v>42.569000000000003</v>
      </c>
      <c r="LB43" s="44">
        <f ca="1"/>
        <v>47.189999999999984</v>
      </c>
      <c r="LC43" s="44">
        <f ca="1"/>
        <v>53.374999999999986</v>
      </c>
      <c r="LD43" s="44">
        <f ca="1"/>
        <v>61.794000000000011</v>
      </c>
      <c r="LE43" s="44">
        <f ca="1"/>
        <v>59.803999999999988</v>
      </c>
      <c r="LF43" s="44">
        <f ca="1"/>
        <v>51.547999999999988</v>
      </c>
      <c r="LG43" s="44">
        <f ca="1"/>
        <v>46.959000000000003</v>
      </c>
      <c r="LH43" s="44">
        <f ca="1"/>
        <v>50.466999999999999</v>
      </c>
      <c r="LI43" s="44">
        <f ca="1"/>
        <v>54.861000000000018</v>
      </c>
      <c r="LJ43" s="44">
        <f ca="1"/>
        <v>56.435000000000002</v>
      </c>
      <c r="LK43" s="44">
        <f ca="1"/>
        <v>68.837000000000003</v>
      </c>
      <c r="LL43" s="44">
        <f ca="1"/>
        <v>76.265000000000015</v>
      </c>
      <c r="LM43" s="44">
        <f ca="1"/>
        <v>83.126999999999995</v>
      </c>
      <c r="LN43" s="44">
        <f ca="1"/>
        <v>83.971999999999994</v>
      </c>
      <c r="LO43" s="44">
        <f ca="1"/>
        <v>83.717000000000013</v>
      </c>
      <c r="LP43" s="44">
        <f ca="1"/>
        <v>85.466999999999999</v>
      </c>
      <c r="LQ43" s="44">
        <f ca="1"/>
        <v>74.2</v>
      </c>
      <c r="LR43" s="44">
        <f ca="1"/>
        <v>57.153999999999996</v>
      </c>
      <c r="LS43" s="44">
        <f ca="1"/>
        <v>39.657999999999987</v>
      </c>
      <c r="LT43" s="44">
        <f ca="1"/>
        <v>33.778999999999996</v>
      </c>
      <c r="LU43" s="44">
        <f ca="1"/>
        <v>32.742999999999995</v>
      </c>
      <c r="LV43" s="44">
        <f ca="1"/>
        <v>45.412999999999997</v>
      </c>
      <c r="LW43" s="44">
        <f ca="1"/>
        <v>55.849000000000004</v>
      </c>
      <c r="LX43" s="44">
        <f ca="1"/>
        <v>59.97399999999999</v>
      </c>
      <c r="LY43" s="44">
        <f ca="1"/>
        <v>61.646000000000015</v>
      </c>
      <c r="LZ43" s="44">
        <f ca="1"/>
        <v>67.381</v>
      </c>
      <c r="MA43" s="44">
        <f ca="1"/>
        <v>64.158000000000015</v>
      </c>
      <c r="MB43" s="44">
        <f ca="1"/>
        <v>55.715000000000003</v>
      </c>
      <c r="MC43" s="44">
        <f ca="1"/>
        <v>45.556999999999988</v>
      </c>
      <c r="MD43" s="44">
        <f ca="1"/>
        <v>37.293000000000006</v>
      </c>
      <c r="ME43" s="44">
        <f ca="1"/>
        <v>35.358000000000004</v>
      </c>
      <c r="MF43" s="44">
        <f ca="1"/>
        <v>43.51400000000001</v>
      </c>
      <c r="MG43" s="44">
        <f ca="1"/>
        <v>46.902000000000001</v>
      </c>
      <c r="MH43" s="44">
        <f ca="1"/>
        <v>48.613</v>
      </c>
      <c r="MI43" s="44">
        <f ca="1"/>
        <v>52.00800000000001</v>
      </c>
      <c r="MJ43" s="44">
        <f ca="1"/>
        <v>61.186999999999983</v>
      </c>
      <c r="MK43" s="44">
        <f ca="1"/>
        <v>59.558000000000007</v>
      </c>
      <c r="ML43" s="44">
        <f ca="1"/>
        <v>50.435999999999993</v>
      </c>
      <c r="MM43" s="44">
        <f ca="1"/>
        <v>42.018999999999977</v>
      </c>
      <c r="MN43" s="44">
        <f ca="1"/>
        <v>39.443000000000012</v>
      </c>
      <c r="MO43" s="44">
        <f ca="1"/>
        <v>42.586999999999989</v>
      </c>
      <c r="MP43" s="44">
        <f ca="1"/>
        <v>44.039999999999992</v>
      </c>
      <c r="MQ43" s="44">
        <f ca="1"/>
        <v>46.454000000000008</v>
      </c>
      <c r="MR43" s="44">
        <f ca="1"/>
        <v>42.816000000000003</v>
      </c>
      <c r="MS43" s="44">
        <f ca="1"/>
        <v>41.493000000000023</v>
      </c>
      <c r="MT43" s="44">
        <f ca="1"/>
        <v>48.703000000000003</v>
      </c>
      <c r="MU43" s="44">
        <f ca="1"/>
        <v>49.586000000000013</v>
      </c>
      <c r="MV43" s="44">
        <f ca="1"/>
        <v>41.311000000000007</v>
      </c>
      <c r="MW43" s="44">
        <f ca="1"/>
        <v>29.710999999999984</v>
      </c>
      <c r="MX43" s="44">
        <f ca="1"/>
        <v>26.112000000000023</v>
      </c>
      <c r="MY43" s="44">
        <f ca="1"/>
        <v>35.633999999999986</v>
      </c>
      <c r="MZ43" s="44">
        <f ca="1"/>
        <v>43.405000000000001</v>
      </c>
      <c r="NA43" s="44">
        <f ca="1"/>
        <v>41.494</v>
      </c>
      <c r="NB43" s="44">
        <f ca="1"/>
        <v>40.072000000000003</v>
      </c>
      <c r="NC43" s="44">
        <f ca="1"/>
        <v>38.787000000000006</v>
      </c>
      <c r="ND43" s="44">
        <f ca="1"/>
        <v>34.149999999999977</v>
      </c>
      <c r="NE43" s="44">
        <f ca="1"/>
        <v>14.194000000000017</v>
      </c>
      <c r="NF43" s="44">
        <f ca="1"/>
        <v>9.2309999999999945</v>
      </c>
      <c r="NG43" s="44">
        <f ca="1"/>
        <v>14.73599999999999</v>
      </c>
      <c r="NH43" s="44">
        <f ca="1"/>
        <v>12.379999999999995</v>
      </c>
      <c r="NI43" s="44">
        <f ca="1"/>
        <v>5.9790000000000134</v>
      </c>
      <c r="NJ43" s="44">
        <f ca="1"/>
        <v>11.711999999999989</v>
      </c>
      <c r="NK43" s="44">
        <f ca="1"/>
        <v>18.175999999999988</v>
      </c>
      <c r="NL43" s="44">
        <f ca="1"/>
        <v>27.882000000000005</v>
      </c>
      <c r="NM43" s="44">
        <f ca="1"/>
        <v>31.503999999999991</v>
      </c>
      <c r="NN43" s="44">
        <f ca="1"/>
        <v>29.697000000000003</v>
      </c>
      <c r="NO43" s="44">
        <f ca="1"/>
        <v>27.739000000000004</v>
      </c>
      <c r="NP43" s="44">
        <f ca="1"/>
        <v>23.457999999999998</v>
      </c>
      <c r="NQ43" s="44">
        <f ca="1"/>
        <v>25.986000000000018</v>
      </c>
      <c r="NR43" s="44">
        <f ca="1"/>
        <v>61.566000000000003</v>
      </c>
      <c r="NS43" s="44">
        <f ca="1"/>
        <v>61.436999999999983</v>
      </c>
      <c r="NT43" s="44">
        <f ca="1"/>
        <v>63.26400000000001</v>
      </c>
      <c r="NU43" s="44">
        <f ca="1"/>
        <v>40.197999999999979</v>
      </c>
      <c r="NV43" s="44">
        <f ca="1"/>
        <v>31.278999999999996</v>
      </c>
      <c r="NW43" s="44">
        <f ca="1"/>
        <v>22.269000000000005</v>
      </c>
      <c r="NX43" s="44">
        <f ca="1"/>
        <v>10.308000000000021</v>
      </c>
      <c r="NY43" s="44">
        <f ca="1"/>
        <v>27.381999999999977</v>
      </c>
      <c r="NZ43" s="44">
        <f ca="1"/>
        <v>33.438000000000017</v>
      </c>
      <c r="OA43" s="44">
        <f ca="1"/>
        <v>36.725999999999999</v>
      </c>
      <c r="OB43" s="44">
        <f ca="1"/>
        <v>32.230999999999995</v>
      </c>
      <c r="OC43" s="44">
        <f ca="1"/>
        <v>47.284999999999997</v>
      </c>
      <c r="OD43" s="44">
        <f ca="1"/>
        <v>45.812000000000012</v>
      </c>
      <c r="OE43" s="44">
        <f ca="1"/>
        <v>46.581999999999994</v>
      </c>
      <c r="OF43" s="44">
        <f ca="1"/>
        <v>54.081000000000017</v>
      </c>
      <c r="OG43" s="44">
        <f ca="1"/>
        <v>59.075999999999993</v>
      </c>
      <c r="OH43" s="44">
        <f ca="1"/>
        <v>77.651999999999987</v>
      </c>
      <c r="OI43" s="44">
        <f ca="1"/>
        <v>86.324000000000012</v>
      </c>
      <c r="OJ43" s="44">
        <f ca="1"/>
        <v>97.405000000000001</v>
      </c>
      <c r="OK43" s="44">
        <f ca="1"/>
        <v>84.588999999999999</v>
      </c>
      <c r="OL43" s="44">
        <f ca="1"/>
        <v>52.798000000000002</v>
      </c>
      <c r="OM43" s="44">
        <f ca="1"/>
        <v>38.365000000000009</v>
      </c>
      <c r="ON43" s="44">
        <f ca="1"/>
        <v>27.544999999999987</v>
      </c>
      <c r="OO43" s="44">
        <f ca="1"/>
        <v>1.9019999999999868</v>
      </c>
      <c r="OP43" s="44">
        <f ca="1"/>
        <v>5.2849999999999966</v>
      </c>
      <c r="OQ43" s="44">
        <f ca="1"/>
        <v>7.5260000000000105</v>
      </c>
      <c r="OR43" s="44">
        <f ca="1"/>
        <v>12.500999999999976</v>
      </c>
      <c r="OS43" s="44">
        <f ca="1"/>
        <v>-8.8480000000000132</v>
      </c>
      <c r="OT43" s="44">
        <f ca="1"/>
        <v>-5.0929999999999893</v>
      </c>
      <c r="OU43" s="44">
        <f ca="1"/>
        <v>-1.1189999999999998</v>
      </c>
      <c r="OV43" s="44">
        <f ca="1"/>
        <v>7.5100000000000193</v>
      </c>
      <c r="OW43" s="44">
        <f ca="1"/>
        <v>11.48599999999999</v>
      </c>
      <c r="OX43" s="44">
        <f ca="1"/>
        <v>18.975999999999999</v>
      </c>
      <c r="OY43" s="44">
        <f ca="1"/>
        <v>7.2520000000000095</v>
      </c>
      <c r="OZ43" s="44">
        <f ca="1"/>
        <v>3.2729999999999961</v>
      </c>
      <c r="PA43" s="44">
        <f ca="1"/>
        <v>-24.944000000000017</v>
      </c>
      <c r="PB43" s="44">
        <f ca="1"/>
        <v>0.37800000000001432</v>
      </c>
      <c r="PC43" s="44">
        <f ca="1"/>
        <v>-7.9080000000000155</v>
      </c>
      <c r="PD43" s="44">
        <f ca="1"/>
        <v>-4.8349999999999795</v>
      </c>
      <c r="PE43" s="44">
        <f ca="1"/>
        <v>10.988</v>
      </c>
      <c r="PF43" s="44">
        <f ca="1"/>
        <v>25.88300000000001</v>
      </c>
      <c r="PG43" s="44">
        <f ca="1"/>
        <v>31.211999999999989</v>
      </c>
      <c r="PH43" s="44">
        <f ca="1"/>
        <v>40.150999999999982</v>
      </c>
      <c r="PI43" s="44">
        <f ca="1"/>
        <v>49.81</v>
      </c>
      <c r="PJ43" s="44">
        <f ca="1"/>
        <v>50.564000000000021</v>
      </c>
      <c r="PK43" s="44">
        <f ca="1"/>
        <v>51.580000000000013</v>
      </c>
      <c r="PL43" s="44">
        <f ca="1"/>
        <v>56.573000000000008</v>
      </c>
      <c r="PM43" s="44">
        <f ca="1"/>
        <v>64.055000000000007</v>
      </c>
      <c r="PN43" s="44">
        <f ca="1"/>
        <v>65.906000000000006</v>
      </c>
      <c r="PO43" s="44">
        <f ca="1"/>
        <v>61.384999999999991</v>
      </c>
      <c r="PP43" s="44">
        <f ca="1"/>
        <v>56.913999999999987</v>
      </c>
      <c r="PQ43" s="44">
        <f ca="1"/>
        <v>46.747000000000014</v>
      </c>
      <c r="PR43" s="44">
        <f ca="1"/>
        <v>43.895999999999987</v>
      </c>
      <c r="PS43" s="44">
        <f ca="1"/>
        <v>47.745999999999981</v>
      </c>
      <c r="PT43" s="44">
        <f ca="1"/>
        <v>47.246999999999986</v>
      </c>
      <c r="PU43" s="44">
        <f ca="1"/>
        <v>49.203000000000003</v>
      </c>
      <c r="PV43" s="44">
        <f ca="1"/>
        <v>57.144000000000005</v>
      </c>
      <c r="PW43" s="44">
        <f ca="1"/>
        <v>51.839999999999975</v>
      </c>
      <c r="PX43" s="44">
        <f ca="1"/>
        <v>52.967999999999989</v>
      </c>
      <c r="PY43" s="44">
        <f ca="1"/>
        <v>54.087999999999994</v>
      </c>
      <c r="PZ43" s="44">
        <f ca="1"/>
        <v>49.588000000000022</v>
      </c>
      <c r="QA43" s="44">
        <f ca="1"/>
        <v>46.049000000000007</v>
      </c>
      <c r="QB43" s="44">
        <f ca="1"/>
        <v>41.64500000000001</v>
      </c>
      <c r="QC43" s="44">
        <f ca="1"/>
        <v>39.938999999999993</v>
      </c>
      <c r="QD43" s="44">
        <f ca="1"/>
        <v>46.873999999999995</v>
      </c>
      <c r="QE43" s="44">
        <f ca="1"/>
        <v>39.441000000000003</v>
      </c>
      <c r="QF43" s="44">
        <f ca="1"/>
        <v>44.713000000000008</v>
      </c>
      <c r="QG43" s="44">
        <f ca="1"/>
        <v>53.795999999999992</v>
      </c>
      <c r="QH43" s="44">
        <f ca="1"/>
        <v>58.375</v>
      </c>
      <c r="QI43" s="44">
        <f ca="1"/>
        <v>50.775999999999996</v>
      </c>
      <c r="QJ43" s="44">
        <f ca="1"/>
        <v>40.406999999999982</v>
      </c>
      <c r="QK43" s="44">
        <f ca="1"/>
        <v>40.187000000000012</v>
      </c>
      <c r="QL43" s="44">
        <f ca="1"/>
        <v>34.64500000000001</v>
      </c>
      <c r="QM43" s="44">
        <f ca="1"/>
        <v>33.020999999999987</v>
      </c>
      <c r="QN43" s="44">
        <f ca="1"/>
        <v>28.048000000000002</v>
      </c>
      <c r="QO43" s="44">
        <f ca="1"/>
        <v>32.63300000000001</v>
      </c>
      <c r="QP43" s="44">
        <f ca="1"/>
        <v>27.231999999999999</v>
      </c>
      <c r="QQ43" s="44">
        <f ca="1"/>
        <v>27.051999999999992</v>
      </c>
      <c r="QR43" s="44">
        <f ca="1"/>
        <v>31.712000000000003</v>
      </c>
      <c r="QS43" s="44">
        <f ca="1"/>
        <v>29.465000000000003</v>
      </c>
      <c r="QT43" s="44">
        <f ca="1"/>
        <v>29.188999999999993</v>
      </c>
      <c r="QU43" s="44">
        <f ca="1"/>
        <v>29.197000000000003</v>
      </c>
      <c r="QV43" s="44">
        <f ca="1"/>
        <v>27.641999999999996</v>
      </c>
      <c r="QW43" s="44">
        <f ca="1"/>
        <v>24.731999999999999</v>
      </c>
      <c r="QX43" s="44">
        <f ca="1"/>
        <v>28.377999999999986</v>
      </c>
      <c r="QY43" s="44">
        <f ca="1"/>
        <v>35.187999999999988</v>
      </c>
      <c r="QZ43" s="44">
        <f ca="1"/>
        <v>34.448000000000008</v>
      </c>
      <c r="RA43" s="44">
        <f ca="1"/>
        <v>14.240000000000009</v>
      </c>
      <c r="RB43" s="44">
        <f ca="1"/>
        <v>1.313999999999993</v>
      </c>
      <c r="RC43" s="44">
        <f ca="1"/>
        <v>-8.6000000000012733E-2</v>
      </c>
      <c r="RD43" s="44">
        <f ca="1"/>
        <v>-3.3770000000000095</v>
      </c>
      <c r="RE43" s="44">
        <f ca="1"/>
        <v>-7.8189999999999884</v>
      </c>
      <c r="RF43" s="44">
        <f ca="1"/>
        <v>-7.0109999999999957</v>
      </c>
      <c r="RG43" s="44">
        <f ca="1"/>
        <v>-1.1359999999999957</v>
      </c>
      <c r="RH43" s="44">
        <f ca="1"/>
        <v>6.3389999999999986</v>
      </c>
      <c r="RI43" s="44">
        <f ca="1"/>
        <v>10.634000000000015</v>
      </c>
      <c r="RJ43" s="44">
        <f ca="1"/>
        <v>11.284999999999997</v>
      </c>
      <c r="RK43" s="44">
        <f ca="1"/>
        <v>12.106999999999999</v>
      </c>
      <c r="RL43" s="44">
        <f ca="1"/>
        <v>17.757000000000005</v>
      </c>
      <c r="RM43" s="44">
        <f ca="1"/>
        <v>18.775999999999982</v>
      </c>
      <c r="RN43" s="44">
        <f ca="1"/>
        <v>12.670999999999992</v>
      </c>
      <c r="RO43" s="44">
        <f ca="1"/>
        <v>5.6639999999999873</v>
      </c>
      <c r="RP43" s="44">
        <f ca="1"/>
        <v>3.72199999999998</v>
      </c>
      <c r="RQ43" s="44">
        <f ca="1"/>
        <v>5.2589999999999861</v>
      </c>
      <c r="RR43" s="44">
        <f ca="1"/>
        <v>7.828000000000003</v>
      </c>
      <c r="RS43" s="44">
        <f ca="1"/>
        <v>12.867000000000019</v>
      </c>
      <c r="RT43" s="44">
        <f ca="1"/>
        <v>12.102000000000004</v>
      </c>
      <c r="RU43" s="44">
        <f ca="1"/>
        <v>17.920999999999992</v>
      </c>
      <c r="RV43" s="44">
        <f ca="1"/>
        <v>28.038000000000011</v>
      </c>
      <c r="RW43" s="44">
        <f ca="1"/>
        <v>29.39</v>
      </c>
      <c r="RX43" s="44">
        <f ca="1"/>
        <v>26.536999999999992</v>
      </c>
      <c r="RY43" s="44">
        <f ca="1"/>
        <v>26.60499999999999</v>
      </c>
      <c r="RZ43" s="44">
        <f ca="1"/>
        <v>33.194000000000003</v>
      </c>
      <c r="SA43" s="44">
        <f ca="1"/>
        <v>35.631</v>
      </c>
      <c r="SB43" s="44">
        <f ca="1"/>
        <v>48.160000000000011</v>
      </c>
      <c r="SC43" s="44">
        <f ca="1"/>
        <v>51.725000000000009</v>
      </c>
      <c r="SD43" s="44">
        <f ca="1"/>
        <v>52.713000000000008</v>
      </c>
      <c r="SE43" s="44">
        <f ca="1"/>
        <v>53.3</v>
      </c>
      <c r="SF43" s="44">
        <f ca="1"/>
        <v>53.235000000000014</v>
      </c>
      <c r="SG43" s="44">
        <f ca="1"/>
        <v>48.725000000000009</v>
      </c>
      <c r="SH43" s="44">
        <f ca="1"/>
        <v>52.772999999999996</v>
      </c>
      <c r="SI43" s="44">
        <f ca="1"/>
        <v>50.790999999999997</v>
      </c>
      <c r="SJ43" s="44">
        <f ca="1"/>
        <v>46.929000000000002</v>
      </c>
      <c r="SK43" s="44">
        <f ca="1"/>
        <v>46.687000000000012</v>
      </c>
    </row>
    <row r="49" spans="3:511" x14ac:dyDescent="0.25">
      <c r="C49" s="47" t="s">
        <v>507</v>
      </c>
      <c r="F49" s="46" cm="1">
        <f t="array" aca="1" ref="F49:SK49" ca="1">IF(OFFSET(bHist!$A$1,_xlfn.XMATCH(C49,bHist!B:B,0)-1,3,1,500)=0,"-",OFFSET(bHist!$A$1,_xlfn.XMATCH(C49,bHist!B:B,0)-1,3,1,500))</f>
        <v>211.82400000000001</v>
      </c>
      <c r="G49" s="44">
        <f ca="1"/>
        <v>213.93600000000001</v>
      </c>
      <c r="H49" s="44">
        <f ca="1"/>
        <v>220.22300000000001</v>
      </c>
      <c r="I49" s="44">
        <f ca="1"/>
        <v>234.721</v>
      </c>
      <c r="J49" s="44">
        <f ca="1"/>
        <v>245.47800000000001</v>
      </c>
      <c r="K49" s="44">
        <f ca="1"/>
        <v>246.44200000000001</v>
      </c>
      <c r="L49" s="44">
        <f ca="1"/>
        <v>249.92699999999999</v>
      </c>
      <c r="M49" s="44">
        <f ca="1"/>
        <v>245.17599999999999</v>
      </c>
      <c r="N49" s="44">
        <f ca="1"/>
        <v>241.846</v>
      </c>
      <c r="O49" s="44">
        <f ca="1"/>
        <v>245.369</v>
      </c>
      <c r="P49" s="44">
        <f ca="1"/>
        <v>235.31299999999999</v>
      </c>
      <c r="Q49" s="44">
        <f ca="1"/>
        <v>232.02</v>
      </c>
      <c r="R49" s="44">
        <f ca="1"/>
        <v>209.45</v>
      </c>
      <c r="S49" s="44">
        <f ca="1"/>
        <v>179.18899999999999</v>
      </c>
      <c r="T49" s="44">
        <f ca="1"/>
        <v>203.404</v>
      </c>
      <c r="U49" s="44">
        <f ca="1"/>
        <v>202.114</v>
      </c>
      <c r="V49" s="44">
        <f ca="1"/>
        <v>196.40700000000001</v>
      </c>
      <c r="W49" s="44">
        <f ca="1"/>
        <v>174.43799999999999</v>
      </c>
      <c r="X49" s="44">
        <f ca="1"/>
        <v>156.773</v>
      </c>
      <c r="Y49" s="44">
        <f ca="1"/>
        <v>135.72</v>
      </c>
      <c r="Z49" s="44">
        <f ca="1"/>
        <v>143.65299999999999</v>
      </c>
      <c r="AA49" s="44">
        <f ca="1"/>
        <v>165.50399999999999</v>
      </c>
      <c r="AB49" s="44">
        <f ca="1"/>
        <v>178.53899999999999</v>
      </c>
      <c r="AC49" s="44">
        <f ca="1"/>
        <v>192.69800000000001</v>
      </c>
      <c r="AD49" s="44">
        <f ca="1"/>
        <v>193.29599999999999</v>
      </c>
      <c r="AE49" s="44">
        <f ca="1"/>
        <v>191.80099999999999</v>
      </c>
      <c r="AF49" s="44">
        <f ca="1"/>
        <v>184.887</v>
      </c>
      <c r="AG49" s="44">
        <f ca="1"/>
        <v>182.55600000000001</v>
      </c>
      <c r="AH49" s="44">
        <f ca="1"/>
        <v>196.96199999999999</v>
      </c>
      <c r="AI49" s="44">
        <f ca="1"/>
        <v>218.13900000000001</v>
      </c>
      <c r="AJ49" s="44">
        <f ca="1"/>
        <v>221.715</v>
      </c>
      <c r="AK49" s="44">
        <f ca="1"/>
        <v>224.066</v>
      </c>
      <c r="AL49" s="44">
        <f ca="1"/>
        <v>238.154</v>
      </c>
      <c r="AM49" s="44">
        <f ca="1"/>
        <v>251.37</v>
      </c>
      <c r="AN49" s="44">
        <f ca="1"/>
        <v>281.904</v>
      </c>
      <c r="AO49" s="44">
        <f ca="1"/>
        <v>301.35199999999998</v>
      </c>
      <c r="AP49" s="44">
        <f ca="1"/>
        <v>303.82400000000001</v>
      </c>
      <c r="AQ49" s="44">
        <f ca="1"/>
        <v>295.73399999999998</v>
      </c>
      <c r="AR49" s="44">
        <f ca="1"/>
        <v>292.488</v>
      </c>
      <c r="AS49" s="44">
        <f ca="1"/>
        <v>293.26299999999998</v>
      </c>
      <c r="AT49" s="44">
        <f ca="1"/>
        <v>297.19299999999998</v>
      </c>
      <c r="AU49" s="44">
        <f ca="1"/>
        <v>298.35899999999998</v>
      </c>
      <c r="AV49" s="44">
        <f ca="1"/>
        <v>305.28699999999998</v>
      </c>
      <c r="AW49" s="44">
        <f ca="1"/>
        <v>318.29500000000002</v>
      </c>
      <c r="AX49" s="44">
        <f ca="1"/>
        <v>324.44200000000001</v>
      </c>
      <c r="AY49" s="44">
        <f ca="1"/>
        <v>293.45800000000003</v>
      </c>
      <c r="AZ49" s="44">
        <f ca="1"/>
        <v>284.81599999999997</v>
      </c>
      <c r="BA49" s="44">
        <f ca="1"/>
        <v>263.78399999999999</v>
      </c>
      <c r="BB49" s="44">
        <f ca="1"/>
        <v>240.209</v>
      </c>
      <c r="BC49" s="44">
        <f ca="1"/>
        <v>266.99799999999999</v>
      </c>
      <c r="BD49" s="44">
        <f ca="1"/>
        <v>277.24299999999999</v>
      </c>
      <c r="BE49" s="44">
        <f ca="1"/>
        <v>321.714</v>
      </c>
      <c r="BF49" s="44">
        <f ca="1"/>
        <v>336.387</v>
      </c>
      <c r="BG49" s="44">
        <f ca="1"/>
        <v>267.28500000000003</v>
      </c>
      <c r="BH49" s="44">
        <f ca="1"/>
        <v>242.81100000000001</v>
      </c>
      <c r="BI49" s="44">
        <f ca="1"/>
        <v>244.13200000000001</v>
      </c>
      <c r="BJ49" s="44">
        <f ca="1"/>
        <v>227.02099999999999</v>
      </c>
      <c r="BK49" s="44">
        <f ca="1"/>
        <v>228.14400000000001</v>
      </c>
      <c r="BL49" s="44">
        <f ca="1"/>
        <v>270.77</v>
      </c>
      <c r="BM49" s="44">
        <f ca="1"/>
        <v>294.92500000000001</v>
      </c>
      <c r="BN49" s="44">
        <f ca="1"/>
        <v>309.154</v>
      </c>
      <c r="BO49" s="44">
        <f ca="1"/>
        <v>331.85300000000001</v>
      </c>
      <c r="BP49" s="44">
        <f ca="1"/>
        <v>338.90699999999998</v>
      </c>
      <c r="BQ49" s="44">
        <f ca="1"/>
        <v>336.02199999999999</v>
      </c>
      <c r="BR49" s="44">
        <f ca="1"/>
        <v>337.02699999999999</v>
      </c>
      <c r="BS49" s="44">
        <f ca="1"/>
        <v>336.84300000000002</v>
      </c>
      <c r="BT49" s="44">
        <f ca="1"/>
        <v>340.74200000000002</v>
      </c>
      <c r="BU49" s="44">
        <f ca="1"/>
        <v>332.89600000000002</v>
      </c>
      <c r="BV49" s="44">
        <f ca="1"/>
        <v>345.86</v>
      </c>
      <c r="BW49" s="44">
        <f ca="1"/>
        <v>376.06700000000001</v>
      </c>
      <c r="BX49" s="44">
        <f ca="1"/>
        <v>483.66</v>
      </c>
      <c r="BY49" s="44">
        <f ca="1"/>
        <v>511.642</v>
      </c>
      <c r="BZ49" s="44">
        <f ca="1"/>
        <v>498.572</v>
      </c>
      <c r="CA49" s="44">
        <f ca="1"/>
        <v>536.92399999999998</v>
      </c>
      <c r="CB49" s="44">
        <f ca="1"/>
        <v>536.53300000000002</v>
      </c>
      <c r="CC49" s="44">
        <f ca="1"/>
        <v>446.44600000000003</v>
      </c>
      <c r="CD49" s="44">
        <f ca="1"/>
        <v>365.89699999999999</v>
      </c>
      <c r="CE49" s="44">
        <f ca="1"/>
        <v>278.65499999999997</v>
      </c>
      <c r="CF49" s="44">
        <f ca="1"/>
        <v>272.78800000000001</v>
      </c>
      <c r="CG49" s="44">
        <f ca="1"/>
        <v>223.05500000000001</v>
      </c>
      <c r="CH49" s="44">
        <f ca="1"/>
        <v>215.58</v>
      </c>
      <c r="CI49" s="44">
        <f ca="1"/>
        <v>237.18199999999999</v>
      </c>
      <c r="CJ49" s="44">
        <f ca="1"/>
        <v>148.33699999999999</v>
      </c>
      <c r="CK49" s="44">
        <f ca="1"/>
        <v>122.08199999999999</v>
      </c>
      <c r="CL49" s="44">
        <f ca="1"/>
        <v>115.503</v>
      </c>
      <c r="CM49" s="44">
        <f ca="1"/>
        <v>119.911</v>
      </c>
      <c r="CN49" s="44">
        <f ca="1"/>
        <v>141.459</v>
      </c>
      <c r="CO49" s="44">
        <f ca="1"/>
        <v>146.29599999999999</v>
      </c>
      <c r="CP49" s="44">
        <f ca="1"/>
        <v>124.875</v>
      </c>
      <c r="CQ49" s="44">
        <f ca="1"/>
        <v>115.467</v>
      </c>
      <c r="CR49" s="44">
        <f ca="1"/>
        <v>110.697</v>
      </c>
      <c r="CS49" s="44">
        <f ca="1"/>
        <v>102.746</v>
      </c>
      <c r="CT49" s="44">
        <f ca="1"/>
        <v>88.058000000000007</v>
      </c>
      <c r="CU49" s="44">
        <f ca="1"/>
        <v>88.519000000000005</v>
      </c>
      <c r="CV49" s="44">
        <f ca="1"/>
        <v>89.603999999999999</v>
      </c>
      <c r="CW49" s="44">
        <f ca="1"/>
        <v>91.6</v>
      </c>
      <c r="CX49" s="44">
        <f ca="1"/>
        <v>90.349000000000004</v>
      </c>
      <c r="CY49" s="44">
        <f ca="1"/>
        <v>91.031000000000006</v>
      </c>
      <c r="CZ49" s="44">
        <f ca="1"/>
        <v>91.334000000000003</v>
      </c>
      <c r="DA49" s="44">
        <f ca="1"/>
        <v>90.674999999999997</v>
      </c>
      <c r="DB49" s="44">
        <f ca="1"/>
        <v>91.427999999999997</v>
      </c>
      <c r="DC49" s="44">
        <f ca="1"/>
        <v>92.483999999999995</v>
      </c>
      <c r="DD49" s="44">
        <f ca="1"/>
        <v>90.293000000000006</v>
      </c>
      <c r="DE49" s="44">
        <f ca="1"/>
        <v>88.409000000000006</v>
      </c>
      <c r="DF49" s="44">
        <f ca="1"/>
        <v>90.566000000000003</v>
      </c>
      <c r="DG49" s="44">
        <f ca="1"/>
        <v>93.418999999999997</v>
      </c>
      <c r="DH49" s="44">
        <f ca="1"/>
        <v>105.923</v>
      </c>
      <c r="DI49" s="44">
        <f ca="1"/>
        <v>105.804</v>
      </c>
      <c r="DJ49" s="44">
        <f ca="1"/>
        <v>104.295</v>
      </c>
      <c r="DK49" s="44">
        <f ca="1"/>
        <v>101.83499999999999</v>
      </c>
      <c r="DL49" s="44">
        <f ca="1"/>
        <v>104.105</v>
      </c>
      <c r="DM49" s="44">
        <f ca="1"/>
        <v>107.82</v>
      </c>
      <c r="DN49" s="44">
        <f ca="1"/>
        <v>93.477000000000004</v>
      </c>
      <c r="DO49" s="44">
        <f ca="1"/>
        <v>88.72</v>
      </c>
      <c r="DP49" s="44">
        <f ca="1"/>
        <v>83.067999999999998</v>
      </c>
      <c r="DQ49" s="44">
        <f ca="1"/>
        <v>82.155000000000001</v>
      </c>
      <c r="DR49" s="44">
        <f ca="1"/>
        <v>79.576999999999998</v>
      </c>
      <c r="DS49" s="44">
        <f ca="1"/>
        <v>81.433999999999997</v>
      </c>
      <c r="DT49" s="44">
        <f ca="1"/>
        <v>83.549000000000007</v>
      </c>
      <c r="DU49" s="44">
        <f ca="1"/>
        <v>87.358999999999995</v>
      </c>
      <c r="DV49" s="44">
        <f ca="1"/>
        <v>87.305999999999997</v>
      </c>
      <c r="DW49" s="44">
        <f ca="1"/>
        <v>86.53</v>
      </c>
      <c r="DX49" s="44">
        <f ca="1"/>
        <v>87.760999999999996</v>
      </c>
      <c r="DY49" s="44">
        <f ca="1"/>
        <v>89.191999999999993</v>
      </c>
      <c r="DZ49" s="44">
        <f ca="1"/>
        <v>93.296999999999997</v>
      </c>
      <c r="EA49" s="44">
        <f ca="1"/>
        <v>91.808000000000007</v>
      </c>
      <c r="EB49" s="44">
        <f ca="1"/>
        <v>88.725999999999999</v>
      </c>
      <c r="EC49" s="44">
        <f ca="1"/>
        <v>85.432000000000002</v>
      </c>
      <c r="ED49" s="44">
        <f ca="1"/>
        <v>82.498000000000005</v>
      </c>
      <c r="EE49" s="44">
        <f ca="1"/>
        <v>80.194000000000003</v>
      </c>
      <c r="EF49" s="44">
        <f ca="1"/>
        <v>79.887</v>
      </c>
      <c r="EG49" s="44">
        <f ca="1"/>
        <v>82.313000000000002</v>
      </c>
      <c r="EH49" s="44">
        <f ca="1"/>
        <v>83.221000000000004</v>
      </c>
      <c r="EI49" s="44">
        <f ca="1"/>
        <v>84.254000000000005</v>
      </c>
      <c r="EJ49" s="44">
        <f ca="1"/>
        <v>83.984999999999999</v>
      </c>
      <c r="EK49" s="44">
        <f ca="1"/>
        <v>84.650999999999996</v>
      </c>
      <c r="EL49" s="44">
        <f ca="1"/>
        <v>85.694999999999993</v>
      </c>
      <c r="EM49" s="44">
        <f ca="1"/>
        <v>86.566999999999993</v>
      </c>
      <c r="EN49" s="44">
        <f ca="1"/>
        <v>86.938000000000002</v>
      </c>
      <c r="EO49" s="44">
        <f ca="1"/>
        <v>87.165000000000006</v>
      </c>
      <c r="EP49" s="44">
        <f ca="1"/>
        <v>89.548000000000002</v>
      </c>
      <c r="EQ49" s="44">
        <f ca="1"/>
        <v>91.626999999999995</v>
      </c>
      <c r="ER49" s="44">
        <f ca="1"/>
        <v>90.498000000000005</v>
      </c>
      <c r="ES49" s="44">
        <f ca="1"/>
        <v>92.350999999999999</v>
      </c>
      <c r="ET49" s="44">
        <f ca="1"/>
        <v>95.716999999999999</v>
      </c>
      <c r="EU49" s="44">
        <f ca="1"/>
        <v>99.808999999999997</v>
      </c>
      <c r="EV49" s="44">
        <f ca="1"/>
        <v>104.43600000000001</v>
      </c>
      <c r="EW49" s="44">
        <f ca="1"/>
        <v>104.09399999999999</v>
      </c>
      <c r="EX49" s="44">
        <f ca="1"/>
        <v>97.616</v>
      </c>
      <c r="EY49" s="44">
        <f ca="1"/>
        <v>99.92</v>
      </c>
      <c r="EZ49" s="44">
        <f ca="1"/>
        <v>100.849</v>
      </c>
      <c r="FA49" s="44">
        <f ca="1"/>
        <v>99.706000000000003</v>
      </c>
      <c r="FB49" s="44">
        <f ca="1"/>
        <v>97.661000000000001</v>
      </c>
      <c r="FC49" s="44">
        <f ca="1"/>
        <v>103.815</v>
      </c>
      <c r="FD49" s="44">
        <f ca="1"/>
        <v>119.336</v>
      </c>
      <c r="FE49" s="44">
        <f ca="1"/>
        <v>122.066</v>
      </c>
      <c r="FF49" s="44">
        <f ca="1"/>
        <v>122.97199999999999</v>
      </c>
      <c r="FG49" s="44">
        <f ca="1"/>
        <v>113.628</v>
      </c>
      <c r="FH49" s="44">
        <f ca="1"/>
        <v>110.596</v>
      </c>
      <c r="FI49" s="44">
        <f ca="1"/>
        <v>108.89100000000001</v>
      </c>
      <c r="FJ49" s="44">
        <f ca="1"/>
        <v>108.625</v>
      </c>
      <c r="FK49" s="44">
        <f ca="1"/>
        <v>105.32899999999999</v>
      </c>
      <c r="FL49" s="44">
        <f ca="1"/>
        <v>102.036</v>
      </c>
      <c r="FM49" s="44">
        <f ca="1"/>
        <v>101.992</v>
      </c>
      <c r="FN49" s="44">
        <f ca="1"/>
        <v>97.894000000000005</v>
      </c>
      <c r="FO49" s="44">
        <f ca="1"/>
        <v>92.358000000000004</v>
      </c>
      <c r="FP49" s="44">
        <f ca="1"/>
        <v>93.498999999999995</v>
      </c>
      <c r="FQ49" s="44">
        <f ca="1"/>
        <v>91.031999999999996</v>
      </c>
      <c r="FR49" s="44">
        <f ca="1"/>
        <v>93.801000000000002</v>
      </c>
      <c r="FS49" s="44">
        <f ca="1"/>
        <v>97.040999999999997</v>
      </c>
      <c r="FT49" s="44">
        <f ca="1"/>
        <v>96.974000000000004</v>
      </c>
      <c r="FU49" s="44">
        <f ca="1"/>
        <v>92.581999999999994</v>
      </c>
      <c r="FV49" s="44">
        <f ca="1"/>
        <v>88.694999999999993</v>
      </c>
      <c r="FW49" s="44">
        <f ca="1"/>
        <v>85.344999999999999</v>
      </c>
      <c r="FX49" s="44">
        <f ca="1"/>
        <v>86.158000000000001</v>
      </c>
      <c r="FY49" s="44">
        <f ca="1"/>
        <v>89.085999999999999</v>
      </c>
      <c r="FZ49" s="44">
        <f ca="1"/>
        <v>92.253</v>
      </c>
      <c r="GA49" s="44">
        <f ca="1"/>
        <v>91.200999999999993</v>
      </c>
      <c r="GB49" s="44">
        <f ca="1"/>
        <v>91.48</v>
      </c>
      <c r="GC49" s="44">
        <f ca="1"/>
        <v>94.340999999999994</v>
      </c>
      <c r="GD49" s="44">
        <f ca="1"/>
        <v>95.933999999999997</v>
      </c>
      <c r="GE49" s="44">
        <f ca="1"/>
        <v>98.438000000000002</v>
      </c>
      <c r="GF49" s="44">
        <f ca="1"/>
        <v>101.959</v>
      </c>
      <c r="GG49" s="44">
        <f ca="1"/>
        <v>105.102</v>
      </c>
      <c r="GH49" s="44">
        <f ca="1"/>
        <v>105.718</v>
      </c>
      <c r="GI49" s="44">
        <f ca="1"/>
        <v>110.33499999999999</v>
      </c>
      <c r="GJ49" s="44">
        <f ca="1"/>
        <v>113.245</v>
      </c>
      <c r="GK49" s="44">
        <f ca="1"/>
        <v>114.792</v>
      </c>
      <c r="GL49" s="44">
        <f ca="1"/>
        <v>109.89400000000001</v>
      </c>
      <c r="GM49" s="44">
        <f ca="1"/>
        <v>109.739</v>
      </c>
      <c r="GN49" s="44">
        <f ca="1"/>
        <v>110.589</v>
      </c>
      <c r="GO49" s="44">
        <f ca="1"/>
        <v>101.896</v>
      </c>
      <c r="GP49" s="44">
        <f ca="1"/>
        <v>97.769000000000005</v>
      </c>
      <c r="GQ49" s="44">
        <f ca="1"/>
        <v>99.332999999999998</v>
      </c>
      <c r="GR49" s="44">
        <f ca="1"/>
        <v>100.688</v>
      </c>
      <c r="GS49" s="44">
        <f ca="1"/>
        <v>103.685</v>
      </c>
      <c r="GT49" s="44">
        <f ca="1"/>
        <v>105.327</v>
      </c>
      <c r="GU49" s="44">
        <f ca="1"/>
        <v>103.59699999999999</v>
      </c>
      <c r="GV49" s="44">
        <f ca="1"/>
        <v>104.392</v>
      </c>
      <c r="GW49" s="44">
        <f ca="1"/>
        <v>101.32</v>
      </c>
      <c r="GX49" s="44">
        <f ca="1"/>
        <v>108.01300000000001</v>
      </c>
      <c r="GY49" s="44">
        <f ca="1"/>
        <v>109.744</v>
      </c>
      <c r="GZ49" s="44">
        <f ca="1"/>
        <v>100.288</v>
      </c>
      <c r="HA49" s="44">
        <f ca="1"/>
        <v>96.807000000000002</v>
      </c>
      <c r="HB49" s="44">
        <f ca="1"/>
        <v>92.655000000000001</v>
      </c>
      <c r="HC49" s="44">
        <f ca="1"/>
        <v>90.954999999999998</v>
      </c>
      <c r="HD49" s="44">
        <f ca="1"/>
        <v>119.71599999999999</v>
      </c>
      <c r="HE49" s="44">
        <f ca="1"/>
        <v>117.75</v>
      </c>
      <c r="HF49" s="44">
        <f ca="1"/>
        <v>110.877</v>
      </c>
      <c r="HG49" s="44">
        <f ca="1"/>
        <v>107.69</v>
      </c>
      <c r="HH49" s="44">
        <f ca="1"/>
        <v>102.152</v>
      </c>
      <c r="HI49" s="44">
        <f ca="1"/>
        <v>113.29300000000001</v>
      </c>
      <c r="HJ49" s="44">
        <f ca="1"/>
        <v>115.19499999999999</v>
      </c>
      <c r="HK49" s="44">
        <f ca="1"/>
        <v>110.005</v>
      </c>
      <c r="HL49" s="44">
        <f ca="1"/>
        <v>106.604</v>
      </c>
      <c r="HM49" s="44">
        <f ca="1"/>
        <v>106.458</v>
      </c>
      <c r="HN49" s="44">
        <f ca="1"/>
        <v>106.572</v>
      </c>
      <c r="HO49" s="44">
        <f ca="1"/>
        <v>102.30200000000001</v>
      </c>
      <c r="HP49" s="44">
        <f ca="1"/>
        <v>102.441</v>
      </c>
      <c r="HQ49" s="44">
        <f ca="1"/>
        <v>101.01300000000001</v>
      </c>
      <c r="HR49" s="44">
        <f ca="1"/>
        <v>99.643000000000001</v>
      </c>
      <c r="HS49" s="44">
        <f ca="1"/>
        <v>109.15600000000001</v>
      </c>
      <c r="HT49" s="44">
        <f ca="1"/>
        <v>121.476</v>
      </c>
      <c r="HU49" s="44">
        <f ca="1"/>
        <v>122.89</v>
      </c>
      <c r="HV49" s="44">
        <f ca="1"/>
        <v>132.096</v>
      </c>
      <c r="HW49" s="44">
        <f ca="1"/>
        <v>140.565</v>
      </c>
      <c r="HX49" s="44">
        <f ca="1"/>
        <v>129.345</v>
      </c>
      <c r="HY49" s="44">
        <f ca="1"/>
        <v>123.68300000000001</v>
      </c>
      <c r="HZ49" s="44">
        <f ca="1"/>
        <v>119.602</v>
      </c>
      <c r="IA49" s="44">
        <f ca="1"/>
        <v>122.25700000000001</v>
      </c>
      <c r="IB49" s="44">
        <f ca="1"/>
        <v>120.752</v>
      </c>
      <c r="IC49" s="44">
        <f ca="1"/>
        <v>128.56800000000001</v>
      </c>
      <c r="ID49" s="44">
        <f ca="1"/>
        <v>130.86500000000001</v>
      </c>
      <c r="IE49" s="44">
        <f ca="1"/>
        <v>137.84200000000001</v>
      </c>
      <c r="IF49" s="44">
        <f ca="1"/>
        <v>127.937</v>
      </c>
      <c r="IG49" s="44">
        <f ca="1"/>
        <v>116.996</v>
      </c>
      <c r="IH49" s="44">
        <f ca="1"/>
        <v>114.051</v>
      </c>
      <c r="II49" s="44">
        <f ca="1"/>
        <v>112.749</v>
      </c>
      <c r="IJ49" s="44">
        <f ca="1"/>
        <v>94.233999999999995</v>
      </c>
      <c r="IK49" s="44">
        <f ca="1"/>
        <v>91.465999999999994</v>
      </c>
      <c r="IL49" s="44">
        <f ca="1"/>
        <v>91.394000000000005</v>
      </c>
      <c r="IM49" s="44">
        <f ca="1"/>
        <v>96.573999999999998</v>
      </c>
      <c r="IN49" s="44">
        <f ca="1"/>
        <v>104.057</v>
      </c>
      <c r="IO49" s="44">
        <f ca="1"/>
        <v>113.28100000000001</v>
      </c>
      <c r="IP49" s="44">
        <f ca="1"/>
        <v>111.986</v>
      </c>
      <c r="IQ49" s="44">
        <f ca="1"/>
        <v>112.66</v>
      </c>
      <c r="IR49" s="44">
        <f ca="1"/>
        <v>106.393</v>
      </c>
      <c r="IS49" s="44">
        <f ca="1"/>
        <v>96.765000000000001</v>
      </c>
      <c r="IT49" s="44">
        <f ca="1"/>
        <v>96.52</v>
      </c>
      <c r="IU49" s="44">
        <f ca="1"/>
        <v>95.245000000000005</v>
      </c>
      <c r="IV49" s="44">
        <f ca="1"/>
        <v>95.103999999999999</v>
      </c>
      <c r="IW49" s="44">
        <f ca="1"/>
        <v>105.816</v>
      </c>
      <c r="IX49" s="44">
        <f ca="1"/>
        <v>111.086</v>
      </c>
      <c r="IY49" s="44">
        <f ca="1"/>
        <v>105.57899999999999</v>
      </c>
      <c r="IZ49" s="44">
        <f ca="1"/>
        <v>95.478999999999999</v>
      </c>
      <c r="JA49" s="44">
        <f ca="1"/>
        <v>94.137</v>
      </c>
      <c r="JB49" s="44">
        <f ca="1"/>
        <v>96.06</v>
      </c>
      <c r="JC49" s="44">
        <f ca="1"/>
        <v>98.912999999999997</v>
      </c>
      <c r="JD49" s="44">
        <f ca="1"/>
        <v>102.012</v>
      </c>
      <c r="JE49" s="44">
        <f ca="1"/>
        <v>112.738</v>
      </c>
      <c r="JF49" s="44">
        <f ca="1"/>
        <v>115.69</v>
      </c>
      <c r="JG49" s="44">
        <f ca="1"/>
        <v>117.378</v>
      </c>
      <c r="JH49" s="44">
        <f ca="1"/>
        <v>115.872</v>
      </c>
      <c r="JI49" s="44">
        <f ca="1"/>
        <v>112.66</v>
      </c>
      <c r="JJ49" s="44">
        <f ca="1"/>
        <v>110.976</v>
      </c>
      <c r="JK49" s="44">
        <f ca="1"/>
        <v>111.042</v>
      </c>
      <c r="JL49" s="44">
        <f ca="1"/>
        <v>115.286</v>
      </c>
      <c r="JM49" s="44">
        <f ca="1"/>
        <v>124.524</v>
      </c>
      <c r="JN49" s="44">
        <f ca="1"/>
        <v>127.43899999999999</v>
      </c>
      <c r="JO49" s="44">
        <f ca="1"/>
        <v>131.29300000000001</v>
      </c>
      <c r="JP49" s="44">
        <f ca="1"/>
        <v>133.99299999999999</v>
      </c>
      <c r="JQ49" s="44">
        <f ca="1"/>
        <v>137.37100000000001</v>
      </c>
      <c r="JR49" s="44">
        <f ca="1"/>
        <v>128.84700000000001</v>
      </c>
      <c r="JS49" s="44">
        <f ca="1"/>
        <v>142.07599999999999</v>
      </c>
      <c r="JT49" s="44">
        <f ca="1"/>
        <v>148.441</v>
      </c>
      <c r="JU49" s="44">
        <f ca="1"/>
        <v>151.078</v>
      </c>
      <c r="JV49" s="44">
        <f ca="1"/>
        <v>151.06399999999999</v>
      </c>
      <c r="JW49" s="44">
        <f ca="1"/>
        <v>156.83699999999999</v>
      </c>
      <c r="JX49" s="44">
        <f ca="1"/>
        <v>161.762</v>
      </c>
      <c r="JY49" s="44">
        <f ca="1"/>
        <v>159.79900000000001</v>
      </c>
      <c r="JZ49" s="44">
        <f ca="1"/>
        <v>155.89500000000001</v>
      </c>
      <c r="KA49" s="44">
        <f ca="1"/>
        <v>157.70099999999999</v>
      </c>
      <c r="KB49" s="44">
        <f ca="1"/>
        <v>154.97300000000001</v>
      </c>
      <c r="KC49" s="44">
        <f ca="1"/>
        <v>154.81</v>
      </c>
      <c r="KD49" s="44">
        <f ca="1"/>
        <v>154.36699999999999</v>
      </c>
      <c r="KE49" s="44">
        <f ca="1"/>
        <v>156.42500000000001</v>
      </c>
      <c r="KF49" s="44">
        <f ca="1"/>
        <v>141.67699999999999</v>
      </c>
      <c r="KG49" s="44">
        <f ca="1"/>
        <v>139.15799999999999</v>
      </c>
      <c r="KH49" s="44">
        <f ca="1"/>
        <v>137.91499999999999</v>
      </c>
      <c r="KI49" s="44">
        <f ca="1"/>
        <v>137.541</v>
      </c>
      <c r="KJ49" s="44">
        <f ca="1"/>
        <v>137.15100000000001</v>
      </c>
      <c r="KK49" s="44">
        <f ca="1"/>
        <v>141.93899999999999</v>
      </c>
      <c r="KL49" s="44">
        <f ca="1"/>
        <v>141.126</v>
      </c>
      <c r="KM49" s="44">
        <f ca="1"/>
        <v>140.73599999999999</v>
      </c>
      <c r="KN49" s="44">
        <f ca="1"/>
        <v>135.08000000000001</v>
      </c>
      <c r="KO49" s="44">
        <f ca="1"/>
        <v>138.49299999999999</v>
      </c>
      <c r="KP49" s="44">
        <f ca="1"/>
        <v>133.88200000000001</v>
      </c>
      <c r="KQ49" s="44">
        <f ca="1"/>
        <v>120.417</v>
      </c>
      <c r="KR49" s="44">
        <f ca="1"/>
        <v>112.602</v>
      </c>
      <c r="KS49" s="44">
        <f ca="1"/>
        <v>112.568</v>
      </c>
      <c r="KT49" s="44">
        <f ca="1"/>
        <v>111.729</v>
      </c>
      <c r="KU49" s="44">
        <f ca="1"/>
        <v>113.61</v>
      </c>
      <c r="KV49" s="44">
        <f ca="1"/>
        <v>117.113</v>
      </c>
      <c r="KW49" s="44">
        <f ca="1"/>
        <v>120.155</v>
      </c>
      <c r="KX49" s="44">
        <f ca="1"/>
        <v>121.114</v>
      </c>
      <c r="KY49" s="44">
        <f ca="1"/>
        <v>120.97</v>
      </c>
      <c r="KZ49" s="44">
        <f ca="1"/>
        <v>122.95399999999999</v>
      </c>
      <c r="LA49" s="44">
        <f ca="1"/>
        <v>123.054</v>
      </c>
      <c r="LB49" s="44">
        <f ca="1"/>
        <v>120.431</v>
      </c>
      <c r="LC49" s="44">
        <f ca="1"/>
        <v>118.976</v>
      </c>
      <c r="LD49" s="44">
        <f ca="1"/>
        <v>118.98699999999999</v>
      </c>
      <c r="LE49" s="44">
        <f ca="1"/>
        <v>125.39</v>
      </c>
      <c r="LF49" s="44">
        <f ca="1"/>
        <v>136.245</v>
      </c>
      <c r="LG49" s="44">
        <f ca="1"/>
        <v>140.86199999999999</v>
      </c>
      <c r="LH49" s="44">
        <f ca="1"/>
        <v>139.13300000000001</v>
      </c>
      <c r="LI49" s="44">
        <f ca="1"/>
        <v>138.08199999999999</v>
      </c>
      <c r="LJ49" s="44">
        <f ca="1"/>
        <v>136.76599999999999</v>
      </c>
      <c r="LK49" s="44">
        <f ca="1"/>
        <v>135.767</v>
      </c>
      <c r="LL49" s="44">
        <f ca="1"/>
        <v>134.24299999999999</v>
      </c>
      <c r="LM49" s="44">
        <f ca="1"/>
        <v>135.76900000000001</v>
      </c>
      <c r="LN49" s="44">
        <f ca="1"/>
        <v>135.07499999999999</v>
      </c>
      <c r="LO49" s="44">
        <f ca="1"/>
        <v>139.75899999999999</v>
      </c>
      <c r="LP49" s="44">
        <f ca="1"/>
        <v>142.38800000000001</v>
      </c>
      <c r="LQ49" s="44">
        <f ca="1"/>
        <v>147.75200000000001</v>
      </c>
      <c r="LR49" s="44">
        <f ca="1"/>
        <v>142.07400000000001</v>
      </c>
      <c r="LS49" s="44">
        <f ca="1"/>
        <v>147.477</v>
      </c>
      <c r="LT49" s="44">
        <f ca="1"/>
        <v>143.07900000000001</v>
      </c>
      <c r="LU49" s="44">
        <f ca="1"/>
        <v>138.911</v>
      </c>
      <c r="LV49" s="44">
        <f ca="1"/>
        <v>129.56700000000001</v>
      </c>
      <c r="LW49" s="44">
        <f ca="1"/>
        <v>119.461</v>
      </c>
      <c r="LX49" s="44">
        <f ca="1"/>
        <v>120.015</v>
      </c>
      <c r="LY49" s="44">
        <f ca="1"/>
        <v>123.675</v>
      </c>
      <c r="LZ49" s="44">
        <f ca="1"/>
        <v>123.764</v>
      </c>
      <c r="MA49" s="44">
        <f ca="1"/>
        <v>132.36099999999999</v>
      </c>
      <c r="MB49" s="44">
        <f ca="1"/>
        <v>142.26499999999999</v>
      </c>
      <c r="MC49" s="44">
        <f ca="1"/>
        <v>149.12</v>
      </c>
      <c r="MD49" s="44">
        <f ca="1"/>
        <v>152.41200000000001</v>
      </c>
      <c r="ME49" s="44">
        <f ca="1"/>
        <v>149.90899999999999</v>
      </c>
      <c r="MF49" s="44">
        <f ca="1"/>
        <v>143.72399999999999</v>
      </c>
      <c r="MG49" s="44">
        <f ca="1"/>
        <v>139.738</v>
      </c>
      <c r="MH49" s="44">
        <f ca="1"/>
        <v>139.655</v>
      </c>
      <c r="MI49" s="44">
        <f ca="1"/>
        <v>139.29300000000001</v>
      </c>
      <c r="MJ49" s="44">
        <f ca="1"/>
        <v>137.23400000000001</v>
      </c>
      <c r="MK49" s="44">
        <f ca="1"/>
        <v>141.251</v>
      </c>
      <c r="ML49" s="44">
        <f ca="1"/>
        <v>154.011</v>
      </c>
      <c r="MM49" s="44">
        <f ca="1"/>
        <v>160.81</v>
      </c>
      <c r="MN49" s="44">
        <f ca="1"/>
        <v>163.05500000000001</v>
      </c>
      <c r="MO49" s="44">
        <f ca="1"/>
        <v>161.999</v>
      </c>
      <c r="MP49" s="44">
        <f ca="1"/>
        <v>164.149</v>
      </c>
      <c r="MQ49" s="44">
        <f ca="1"/>
        <v>161.53700000000001</v>
      </c>
      <c r="MR49" s="44">
        <f ca="1"/>
        <v>165.72499999999999</v>
      </c>
      <c r="MS49" s="44">
        <f ca="1"/>
        <v>169.11500000000001</v>
      </c>
      <c r="MT49" s="44">
        <f ca="1"/>
        <v>167.709</v>
      </c>
      <c r="MU49" s="44">
        <f ca="1"/>
        <v>168.85400000000001</v>
      </c>
      <c r="MV49" s="44">
        <f ca="1"/>
        <v>174.17</v>
      </c>
      <c r="MW49" s="44">
        <f ca="1"/>
        <v>184.476</v>
      </c>
      <c r="MX49" s="44">
        <f ca="1"/>
        <v>186.31200000000001</v>
      </c>
      <c r="MY49" s="44">
        <f ca="1"/>
        <v>175.26400000000001</v>
      </c>
      <c r="MZ49" s="44">
        <f ca="1"/>
        <v>166.352</v>
      </c>
      <c r="NA49" s="44">
        <f ca="1"/>
        <v>165.61799999999999</v>
      </c>
      <c r="NB49" s="44">
        <f ca="1"/>
        <v>169.167</v>
      </c>
      <c r="NC49" s="44">
        <f ca="1"/>
        <v>170.92500000000001</v>
      </c>
      <c r="ND49" s="44">
        <f ca="1"/>
        <v>175.065</v>
      </c>
      <c r="NE49" s="44">
        <f ca="1"/>
        <v>187.99</v>
      </c>
      <c r="NF49" s="44">
        <f ca="1"/>
        <v>192.09399999999999</v>
      </c>
      <c r="NG49" s="44">
        <f ca="1"/>
        <v>190.57900000000001</v>
      </c>
      <c r="NH49" s="44">
        <f ca="1"/>
        <v>191.14500000000001</v>
      </c>
      <c r="NI49" s="44">
        <f ca="1"/>
        <v>195.80099999999999</v>
      </c>
      <c r="NJ49" s="44">
        <f ca="1"/>
        <v>192.994</v>
      </c>
      <c r="NK49" s="44">
        <f ca="1"/>
        <v>187.255</v>
      </c>
      <c r="NL49" s="44">
        <f ca="1"/>
        <v>180.05</v>
      </c>
      <c r="NM49" s="44">
        <f ca="1"/>
        <v>182.48599999999999</v>
      </c>
      <c r="NN49" s="44">
        <f ca="1"/>
        <v>189.11199999999999</v>
      </c>
      <c r="NO49" s="44">
        <f ca="1"/>
        <v>187.749</v>
      </c>
      <c r="NP49" s="44">
        <f ca="1"/>
        <v>194.029</v>
      </c>
      <c r="NQ49" s="44">
        <f ca="1"/>
        <v>191.31899999999999</v>
      </c>
      <c r="NR49" s="44">
        <f ca="1"/>
        <v>182.13200000000001</v>
      </c>
      <c r="NS49" s="44">
        <f ca="1"/>
        <v>189.37100000000001</v>
      </c>
      <c r="NT49" s="44">
        <f ca="1"/>
        <v>192.21100000000001</v>
      </c>
      <c r="NU49" s="44">
        <f ca="1"/>
        <v>210.08199999999999</v>
      </c>
      <c r="NV49" s="44">
        <f ca="1"/>
        <v>222.44300000000001</v>
      </c>
      <c r="NW49" s="44">
        <f ca="1"/>
        <v>230.11600000000001</v>
      </c>
      <c r="NX49" s="44">
        <f ca="1"/>
        <v>232.69499999999999</v>
      </c>
      <c r="NY49" s="44">
        <f ca="1"/>
        <v>219.53299999999999</v>
      </c>
      <c r="NZ49" s="44">
        <f ca="1"/>
        <v>206.125</v>
      </c>
      <c r="OA49" s="44">
        <f ca="1"/>
        <v>206.29900000000001</v>
      </c>
      <c r="OB49" s="44">
        <f ca="1"/>
        <v>206.036</v>
      </c>
      <c r="OC49" s="44">
        <f ca="1"/>
        <v>203.73599999999999</v>
      </c>
      <c r="OD49" s="44">
        <f ca="1"/>
        <v>202.65799999999999</v>
      </c>
      <c r="OE49" s="44">
        <f ca="1"/>
        <v>199.55699999999999</v>
      </c>
      <c r="OF49" s="44">
        <f ca="1"/>
        <v>195.28700000000001</v>
      </c>
      <c r="OG49" s="44">
        <f ca="1"/>
        <v>193.858</v>
      </c>
      <c r="OH49" s="44">
        <f ca="1"/>
        <v>186.98400000000001</v>
      </c>
      <c r="OI49" s="44">
        <f ca="1"/>
        <v>186.17400000000001</v>
      </c>
      <c r="OJ49" s="44">
        <f ca="1"/>
        <v>184.21600000000001</v>
      </c>
      <c r="OK49" s="44">
        <f ca="1"/>
        <v>199.16800000000001</v>
      </c>
      <c r="OL49" s="44">
        <f ca="1"/>
        <v>226.101</v>
      </c>
      <c r="OM49" s="44">
        <f ca="1"/>
        <v>232.523</v>
      </c>
      <c r="ON49" s="44">
        <f ca="1"/>
        <v>232.12899999999999</v>
      </c>
      <c r="OO49" s="44">
        <f ca="1"/>
        <v>244.922</v>
      </c>
      <c r="OP49" s="44">
        <f ca="1"/>
        <v>238.012</v>
      </c>
      <c r="OQ49" s="44">
        <f ca="1"/>
        <v>231.262</v>
      </c>
      <c r="OR49" s="44">
        <f ca="1"/>
        <v>226.37899999999999</v>
      </c>
      <c r="OS49" s="44">
        <f ca="1"/>
        <v>241.79400000000001</v>
      </c>
      <c r="OT49" s="44">
        <f ca="1"/>
        <v>237.636</v>
      </c>
      <c r="OU49" s="44">
        <f ca="1"/>
        <v>231.42699999999999</v>
      </c>
      <c r="OV49" s="44">
        <f ca="1"/>
        <v>227.40799999999999</v>
      </c>
      <c r="OW49" s="44">
        <f ca="1"/>
        <v>223.256</v>
      </c>
      <c r="OX49" s="44">
        <f ca="1"/>
        <v>222.99</v>
      </c>
      <c r="OY49" s="44">
        <f ca="1"/>
        <v>216.15600000000001</v>
      </c>
      <c r="OZ49" s="44">
        <f ca="1"/>
        <v>219.43799999999999</v>
      </c>
      <c r="PA49" s="44">
        <f ca="1"/>
        <v>238.66300000000001</v>
      </c>
      <c r="PB49" s="44">
        <f ca="1"/>
        <v>220.09100000000001</v>
      </c>
      <c r="PC49" s="44">
        <f ca="1"/>
        <v>213.87799999999999</v>
      </c>
      <c r="PD49" s="44">
        <f ca="1"/>
        <v>204.596</v>
      </c>
      <c r="PE49" s="44">
        <f ca="1"/>
        <v>190.482</v>
      </c>
      <c r="PF49" s="44">
        <f ca="1"/>
        <v>173.71</v>
      </c>
      <c r="PG49" s="44">
        <f ca="1"/>
        <v>167.946</v>
      </c>
      <c r="PH49" s="44">
        <f ca="1"/>
        <v>164.053</v>
      </c>
      <c r="PI49" s="44">
        <f ca="1"/>
        <v>156.41</v>
      </c>
      <c r="PJ49" s="44">
        <f ca="1"/>
        <v>157.73099999999999</v>
      </c>
      <c r="PK49" s="44">
        <f ca="1"/>
        <v>159.80799999999999</v>
      </c>
      <c r="PL49" s="44">
        <f ca="1"/>
        <v>159.68199999999999</v>
      </c>
      <c r="PM49" s="44">
        <f ca="1"/>
        <v>159.79400000000001</v>
      </c>
      <c r="PN49" s="44">
        <f ca="1"/>
        <v>161.96299999999999</v>
      </c>
      <c r="PO49" s="44">
        <f ca="1"/>
        <v>166.095</v>
      </c>
      <c r="PP49" s="44">
        <f ca="1"/>
        <v>166.92400000000001</v>
      </c>
      <c r="PQ49" s="44">
        <f ca="1"/>
        <v>168.25899999999999</v>
      </c>
      <c r="PR49" s="44">
        <f ca="1"/>
        <v>171.44300000000001</v>
      </c>
      <c r="PS49" s="44">
        <f ca="1"/>
        <v>162.94300000000001</v>
      </c>
      <c r="PT49" s="44">
        <f ca="1"/>
        <v>160.506</v>
      </c>
      <c r="PU49" s="44">
        <f ca="1"/>
        <v>155.75299999999999</v>
      </c>
      <c r="PV49" s="44">
        <f ca="1"/>
        <v>150.65799999999999</v>
      </c>
      <c r="PW49" s="44">
        <f ca="1"/>
        <v>152.55799999999999</v>
      </c>
      <c r="PX49" s="44">
        <f ca="1"/>
        <v>151.09700000000001</v>
      </c>
      <c r="PY49" s="44">
        <f ca="1"/>
        <v>149.292</v>
      </c>
      <c r="PZ49" s="44">
        <f ca="1"/>
        <v>150.88800000000001</v>
      </c>
      <c r="QA49" s="44">
        <f ca="1"/>
        <v>149.249</v>
      </c>
      <c r="QB49" s="44">
        <f ca="1"/>
        <v>149.113</v>
      </c>
      <c r="QC49" s="44">
        <f ca="1"/>
        <v>149.56899999999999</v>
      </c>
      <c r="QD49" s="44">
        <f ca="1"/>
        <v>144.30000000000001</v>
      </c>
      <c r="QE49" s="44">
        <f ca="1"/>
        <v>144.197</v>
      </c>
      <c r="QF49" s="44">
        <f ca="1"/>
        <v>139.73599999999999</v>
      </c>
      <c r="QG49" s="44">
        <f ca="1"/>
        <v>132.339</v>
      </c>
      <c r="QH49" s="44">
        <f ca="1"/>
        <v>129.44300000000001</v>
      </c>
      <c r="QI49" s="44">
        <f ca="1"/>
        <v>131.953</v>
      </c>
      <c r="QJ49" s="44">
        <f ca="1"/>
        <v>138.15899999999999</v>
      </c>
      <c r="QK49" s="44">
        <f ca="1"/>
        <v>137.62100000000001</v>
      </c>
      <c r="QL49" s="44">
        <f ca="1"/>
        <v>140.143</v>
      </c>
      <c r="QM49" s="44">
        <f ca="1"/>
        <v>139.023</v>
      </c>
      <c r="QN49" s="44">
        <f ca="1"/>
        <v>141.465</v>
      </c>
      <c r="QO49" s="44">
        <f ca="1"/>
        <v>142.798</v>
      </c>
      <c r="QP49" s="44">
        <f ca="1"/>
        <v>141.05699999999999</v>
      </c>
      <c r="QQ49" s="44">
        <f ca="1"/>
        <v>141.64099999999999</v>
      </c>
      <c r="QR49" s="44">
        <f ca="1"/>
        <v>140.91</v>
      </c>
      <c r="QS49" s="44">
        <f ca="1"/>
        <v>140.02600000000001</v>
      </c>
      <c r="QT49" s="44">
        <f ca="1"/>
        <v>141.65199999999999</v>
      </c>
      <c r="QU49" s="44">
        <f ca="1"/>
        <v>142.22800000000001</v>
      </c>
      <c r="QV49" s="44">
        <f ca="1"/>
        <v>142.63</v>
      </c>
      <c r="QW49" s="44">
        <f ca="1"/>
        <v>146.22800000000001</v>
      </c>
      <c r="QX49" s="44">
        <f ca="1"/>
        <v>145.96899999999999</v>
      </c>
      <c r="QY49" s="44">
        <f ca="1"/>
        <v>144.155</v>
      </c>
      <c r="QZ49" s="44">
        <f ca="1"/>
        <v>148.95699999999999</v>
      </c>
      <c r="RA49" s="44">
        <f ca="1"/>
        <v>161.41</v>
      </c>
      <c r="RB49" s="44">
        <f ca="1"/>
        <v>168.76499999999999</v>
      </c>
      <c r="RC49" s="44">
        <f ca="1"/>
        <v>167.99600000000001</v>
      </c>
      <c r="RD49" s="44">
        <f ca="1"/>
        <v>167.523</v>
      </c>
      <c r="RE49" s="44">
        <f ca="1"/>
        <v>169.77199999999999</v>
      </c>
      <c r="RF49" s="44">
        <f ca="1"/>
        <v>166.32400000000001</v>
      </c>
      <c r="RG49" s="44">
        <f ca="1"/>
        <v>162.69200000000001</v>
      </c>
      <c r="RH49" s="44">
        <f ca="1"/>
        <v>154.262</v>
      </c>
      <c r="RI49" s="44">
        <f ca="1"/>
        <v>153.44900000000001</v>
      </c>
      <c r="RJ49" s="44">
        <f ca="1"/>
        <v>154.101</v>
      </c>
      <c r="RK49" s="44">
        <f ca="1"/>
        <v>154.18199999999999</v>
      </c>
      <c r="RL49" s="44">
        <f ca="1"/>
        <v>153.358</v>
      </c>
      <c r="RM49" s="44">
        <f ca="1"/>
        <v>153.43600000000001</v>
      </c>
      <c r="RN49" s="44">
        <f ca="1"/>
        <v>158.298</v>
      </c>
      <c r="RO49" s="44">
        <f ca="1"/>
        <v>164.54599999999999</v>
      </c>
      <c r="RP49" s="44">
        <f ca="1"/>
        <v>164.31899999999999</v>
      </c>
      <c r="RQ49" s="44">
        <f ca="1"/>
        <v>164.10599999999999</v>
      </c>
      <c r="RR49" s="44">
        <f ca="1"/>
        <v>163.47</v>
      </c>
      <c r="RS49" s="44">
        <f ca="1"/>
        <v>157.59299999999999</v>
      </c>
      <c r="RT49" s="44">
        <f ca="1"/>
        <v>157.941</v>
      </c>
      <c r="RU49" s="44">
        <f ca="1"/>
        <v>151.73599999999999</v>
      </c>
      <c r="RV49" s="44">
        <f ca="1"/>
        <v>142.76499999999999</v>
      </c>
      <c r="RW49" s="44">
        <f ca="1"/>
        <v>140.65600000000001</v>
      </c>
      <c r="RX49" s="44">
        <f ca="1"/>
        <v>139.369</v>
      </c>
      <c r="RY49" s="44">
        <f ca="1"/>
        <v>140.81399999999999</v>
      </c>
      <c r="RZ49" s="44">
        <f ca="1"/>
        <v>138.50700000000001</v>
      </c>
      <c r="SA49" s="44">
        <f ca="1"/>
        <v>136.43100000000001</v>
      </c>
      <c r="SB49" s="44">
        <f ca="1"/>
        <v>131.44900000000001</v>
      </c>
      <c r="SC49" s="44">
        <f ca="1"/>
        <v>132.62</v>
      </c>
      <c r="SD49" s="44">
        <f ca="1"/>
        <v>134.94800000000001</v>
      </c>
      <c r="SE49" s="44">
        <f ca="1"/>
        <v>136.19300000000001</v>
      </c>
      <c r="SF49" s="44">
        <f ca="1"/>
        <v>137.87700000000001</v>
      </c>
      <c r="SG49" s="44">
        <f ca="1"/>
        <v>144.797</v>
      </c>
      <c r="SH49" s="44">
        <f ca="1"/>
        <v>146.749</v>
      </c>
      <c r="SI49" s="44">
        <f ca="1"/>
        <v>148.46899999999999</v>
      </c>
      <c r="SJ49" s="44">
        <f ca="1"/>
        <v>150.16200000000001</v>
      </c>
      <c r="SK49" s="44">
        <f ca="1"/>
        <v>151.34100000000001</v>
      </c>
    </row>
    <row r="50" spans="3:511" x14ac:dyDescent="0.25">
      <c r="C50" s="47" t="s">
        <v>508</v>
      </c>
      <c r="F50" s="46" cm="1">
        <f t="array" aca="1" ref="F50:SK50" ca="1">IF(OFFSET(bHist!$A$1,_xlfn.XMATCH(C50,bHist!B:B,0)-1,3,1,500)=0,"-",OFFSET(bHist!$A$1,_xlfn.XMATCH(C50,bHist!B:B,0)-1,3,1,500))</f>
        <v>223.36500000000001</v>
      </c>
      <c r="G50" s="44">
        <f ca="1"/>
        <v>224.947</v>
      </c>
      <c r="H50" s="44">
        <f ca="1"/>
        <v>228.774</v>
      </c>
      <c r="I50" s="44">
        <f ca="1"/>
        <v>242.29</v>
      </c>
      <c r="J50" s="44">
        <f ca="1"/>
        <v>249.245</v>
      </c>
      <c r="K50" s="44">
        <f ca="1"/>
        <v>249.41499999999999</v>
      </c>
      <c r="L50" s="44">
        <f ca="1"/>
        <v>251.839</v>
      </c>
      <c r="M50" s="44">
        <f ca="1"/>
        <v>248.35499999999999</v>
      </c>
      <c r="N50" s="44">
        <f ca="1"/>
        <v>244.83099999999999</v>
      </c>
      <c r="O50" s="44">
        <f ca="1"/>
        <v>246.97499999999999</v>
      </c>
      <c r="P50" s="44">
        <f ca="1"/>
        <v>231.905</v>
      </c>
      <c r="Q50" s="44">
        <f ca="1"/>
        <v>229.334</v>
      </c>
      <c r="R50" s="44">
        <f ca="1"/>
        <v>210.68600000000001</v>
      </c>
      <c r="S50" s="44">
        <f ca="1"/>
        <v>188.08600000000001</v>
      </c>
      <c r="T50" s="44">
        <f ca="1"/>
        <v>207.43100000000001</v>
      </c>
      <c r="U50" s="44">
        <f ca="1"/>
        <v>205.286</v>
      </c>
      <c r="V50" s="44">
        <f ca="1"/>
        <v>202.643</v>
      </c>
      <c r="W50" s="44">
        <f ca="1"/>
        <v>182.15600000000001</v>
      </c>
      <c r="X50" s="44">
        <f ca="1"/>
        <v>166.42699999999999</v>
      </c>
      <c r="Y50" s="44">
        <f ca="1"/>
        <v>150.02699999999999</v>
      </c>
      <c r="Z50" s="44">
        <f ca="1"/>
        <v>155.54900000000001</v>
      </c>
      <c r="AA50" s="44">
        <f ca="1"/>
        <v>178.922</v>
      </c>
      <c r="AB50" s="44">
        <f ca="1"/>
        <v>191.12200000000001</v>
      </c>
      <c r="AC50" s="44">
        <f ca="1"/>
        <v>209.03100000000001</v>
      </c>
      <c r="AD50" s="44">
        <f ca="1"/>
        <v>210.065</v>
      </c>
      <c r="AE50" s="44">
        <f ca="1"/>
        <v>209.41200000000001</v>
      </c>
      <c r="AF50" s="44">
        <f ca="1"/>
        <v>202.82499999999999</v>
      </c>
      <c r="AG50" s="44">
        <f ca="1"/>
        <v>200.25399999999999</v>
      </c>
      <c r="AH50" s="44">
        <f ca="1"/>
        <v>219.84</v>
      </c>
      <c r="AI50" s="44">
        <f ca="1"/>
        <v>245.928</v>
      </c>
      <c r="AJ50" s="44">
        <f ca="1"/>
        <v>246.423</v>
      </c>
      <c r="AK50" s="44">
        <f ca="1"/>
        <v>247.00200000000001</v>
      </c>
      <c r="AL50" s="44">
        <f ca="1"/>
        <v>256.39400000000001</v>
      </c>
      <c r="AM50" s="44">
        <f ca="1"/>
        <v>271.47399999999999</v>
      </c>
      <c r="AN50" s="44">
        <f ca="1"/>
        <v>300.66500000000002</v>
      </c>
      <c r="AO50" s="44">
        <f ca="1"/>
        <v>322.57799999999997</v>
      </c>
      <c r="AP50" s="44">
        <f ca="1"/>
        <v>324.613</v>
      </c>
      <c r="AQ50" s="44">
        <f ca="1"/>
        <v>313.245</v>
      </c>
      <c r="AR50" s="44">
        <f ca="1"/>
        <v>306.49900000000002</v>
      </c>
      <c r="AS50" s="44">
        <f ca="1"/>
        <v>307.19499999999999</v>
      </c>
      <c r="AT50" s="44">
        <f ca="1"/>
        <v>311.387</v>
      </c>
      <c r="AU50" s="44">
        <f ca="1"/>
        <v>312.09300000000002</v>
      </c>
      <c r="AV50" s="44">
        <f ca="1"/>
        <v>316.56599999999997</v>
      </c>
      <c r="AW50" s="44">
        <f ca="1"/>
        <v>326.12700000000001</v>
      </c>
      <c r="AX50" s="44">
        <f ca="1"/>
        <v>330.93599999999998</v>
      </c>
      <c r="AY50" s="44">
        <f ca="1"/>
        <v>306.38499999999999</v>
      </c>
      <c r="AZ50" s="44">
        <f ca="1"/>
        <v>295.94400000000002</v>
      </c>
      <c r="BA50" s="44">
        <f ca="1"/>
        <v>273.541</v>
      </c>
      <c r="BB50" s="44">
        <f ca="1"/>
        <v>255.54599999999999</v>
      </c>
      <c r="BC50" s="44">
        <f ca="1"/>
        <v>285.58199999999999</v>
      </c>
      <c r="BD50" s="44">
        <f ca="1"/>
        <v>301.36799999999999</v>
      </c>
      <c r="BE50" s="44">
        <f ca="1"/>
        <v>345.971</v>
      </c>
      <c r="BF50" s="44">
        <f ca="1"/>
        <v>366.14600000000002</v>
      </c>
      <c r="BG50" s="44">
        <f ca="1"/>
        <v>294.45699999999999</v>
      </c>
      <c r="BH50" s="44">
        <f ca="1"/>
        <v>271.45999999999998</v>
      </c>
      <c r="BI50" s="44">
        <f ca="1"/>
        <v>275.83800000000002</v>
      </c>
      <c r="BJ50" s="44">
        <f ca="1"/>
        <v>259.358</v>
      </c>
      <c r="BK50" s="44">
        <f ca="1"/>
        <v>258.86</v>
      </c>
      <c r="BL50" s="44">
        <f ca="1"/>
        <v>302.7</v>
      </c>
      <c r="BM50" s="44">
        <f ca="1"/>
        <v>336.26299999999998</v>
      </c>
      <c r="BN50" s="44">
        <f ca="1"/>
        <v>345.59100000000001</v>
      </c>
      <c r="BO50" s="44">
        <f ca="1"/>
        <v>368.92399999999998</v>
      </c>
      <c r="BP50" s="44">
        <f ca="1"/>
        <v>372.15600000000001</v>
      </c>
      <c r="BQ50" s="44">
        <f ca="1"/>
        <v>367.31799999999998</v>
      </c>
      <c r="BR50" s="44">
        <f ca="1"/>
        <v>367.31099999999998</v>
      </c>
      <c r="BS50" s="44">
        <f ca="1"/>
        <v>364.62900000000002</v>
      </c>
      <c r="BT50" s="44">
        <f ca="1"/>
        <v>364.85399999999998</v>
      </c>
      <c r="BU50" s="44">
        <f ca="1"/>
        <v>356.54500000000002</v>
      </c>
      <c r="BV50" s="44">
        <f ca="1"/>
        <v>367.35300000000001</v>
      </c>
      <c r="BW50" s="44">
        <f ca="1"/>
        <v>386.90699999999998</v>
      </c>
      <c r="BX50" s="44">
        <f ca="1"/>
        <v>487.87400000000002</v>
      </c>
      <c r="BY50" s="44">
        <f ca="1"/>
        <v>518.05100000000004</v>
      </c>
      <c r="BZ50" s="44">
        <f ca="1"/>
        <v>498.12599999999998</v>
      </c>
      <c r="CA50" s="44">
        <f ca="1"/>
        <v>540.89499999999998</v>
      </c>
      <c r="CB50" s="44">
        <f ca="1"/>
        <v>539.99099999999999</v>
      </c>
      <c r="CC50" s="44">
        <f ca="1"/>
        <v>408.8</v>
      </c>
      <c r="CD50" s="44">
        <f ca="1"/>
        <v>358.28699999999998</v>
      </c>
      <c r="CE50" s="44">
        <f ca="1"/>
        <v>282.05599999999998</v>
      </c>
      <c r="CF50" s="44">
        <f ca="1"/>
        <v>276.56299999999999</v>
      </c>
      <c r="CG50" s="44">
        <f ca="1"/>
        <v>230.08699999999999</v>
      </c>
      <c r="CH50" s="44">
        <f ca="1"/>
        <v>222.66399999999999</v>
      </c>
      <c r="CI50" s="44">
        <f ca="1"/>
        <v>247.82300000000001</v>
      </c>
      <c r="CJ50" s="44">
        <f ca="1"/>
        <v>169.92500000000001</v>
      </c>
      <c r="CK50" s="44">
        <f ca="1"/>
        <v>147.827</v>
      </c>
      <c r="CL50" s="44">
        <f ca="1"/>
        <v>139.88900000000001</v>
      </c>
      <c r="CM50" s="44">
        <f ca="1"/>
        <v>143.43100000000001</v>
      </c>
      <c r="CN50" s="44">
        <f ca="1"/>
        <v>161.828</v>
      </c>
      <c r="CO50" s="44">
        <f ca="1"/>
        <v>162.011</v>
      </c>
      <c r="CP50" s="44">
        <f ca="1"/>
        <v>144.91900000000001</v>
      </c>
      <c r="CQ50" s="44">
        <f ca="1"/>
        <v>130.458</v>
      </c>
      <c r="CR50" s="44">
        <f ca="1"/>
        <v>125.568</v>
      </c>
      <c r="CS50" s="44">
        <f ca="1"/>
        <v>117.249</v>
      </c>
      <c r="CT50" s="44">
        <f ca="1"/>
        <v>101.43899999999999</v>
      </c>
      <c r="CU50" s="44">
        <f ca="1"/>
        <v>102.154</v>
      </c>
      <c r="CV50" s="44">
        <f ca="1"/>
        <v>103.389</v>
      </c>
      <c r="CW50" s="44">
        <f ca="1"/>
        <v>105.29900000000001</v>
      </c>
      <c r="CX50" s="44">
        <f ca="1"/>
        <v>104.193</v>
      </c>
      <c r="CY50" s="44">
        <f ca="1"/>
        <v>105.03</v>
      </c>
      <c r="CZ50" s="44">
        <f ca="1"/>
        <v>105.57299999999999</v>
      </c>
      <c r="DA50" s="44">
        <f ca="1"/>
        <v>105.431</v>
      </c>
      <c r="DB50" s="44">
        <f ca="1"/>
        <v>105.93899999999999</v>
      </c>
      <c r="DC50" s="44">
        <f ca="1"/>
        <v>107.42100000000001</v>
      </c>
      <c r="DD50" s="44">
        <f ca="1"/>
        <v>106.511</v>
      </c>
      <c r="DE50" s="44">
        <f ca="1"/>
        <v>103.65300000000001</v>
      </c>
      <c r="DF50" s="44">
        <f ca="1"/>
        <v>105.122</v>
      </c>
      <c r="DG50" s="44">
        <f ca="1"/>
        <v>108.718</v>
      </c>
      <c r="DH50" s="44">
        <f ca="1"/>
        <v>121.67100000000001</v>
      </c>
      <c r="DI50" s="44">
        <f ca="1"/>
        <v>120.791</v>
      </c>
      <c r="DJ50" s="44">
        <f ca="1"/>
        <v>118.997</v>
      </c>
      <c r="DK50" s="44">
        <f ca="1"/>
        <v>114.876</v>
      </c>
      <c r="DL50" s="44">
        <f ca="1"/>
        <v>119.03100000000001</v>
      </c>
      <c r="DM50" s="44">
        <f ca="1"/>
        <v>122.828</v>
      </c>
      <c r="DN50" s="44">
        <f ca="1"/>
        <v>107.767</v>
      </c>
      <c r="DO50" s="44">
        <f ca="1"/>
        <v>102.867</v>
      </c>
      <c r="DP50" s="44">
        <f ca="1"/>
        <v>96.165000000000006</v>
      </c>
      <c r="DQ50" s="44">
        <f ca="1"/>
        <v>95.075999999999993</v>
      </c>
      <c r="DR50" s="44">
        <f ca="1"/>
        <v>93.337000000000003</v>
      </c>
      <c r="DS50" s="44">
        <f ca="1"/>
        <v>94.444999999999993</v>
      </c>
      <c r="DT50" s="44">
        <f ca="1"/>
        <v>97.858000000000004</v>
      </c>
      <c r="DU50" s="44">
        <f ca="1"/>
        <v>102.705</v>
      </c>
      <c r="DV50" s="44">
        <f ca="1"/>
        <v>102.149</v>
      </c>
      <c r="DW50" s="44">
        <f ca="1"/>
        <v>102.19199999999999</v>
      </c>
      <c r="DX50" s="44">
        <f ca="1"/>
        <v>104.649</v>
      </c>
      <c r="DY50" s="44">
        <f ca="1"/>
        <v>107.77500000000001</v>
      </c>
      <c r="DZ50" s="44">
        <f ca="1"/>
        <v>113.604</v>
      </c>
      <c r="EA50" s="44">
        <f ca="1"/>
        <v>111.928</v>
      </c>
      <c r="EB50" s="44">
        <f ca="1"/>
        <v>110.068</v>
      </c>
      <c r="EC50" s="44">
        <f ca="1"/>
        <v>106.23099999999999</v>
      </c>
      <c r="ED50" s="44">
        <f ca="1"/>
        <v>102.172</v>
      </c>
      <c r="EE50" s="44">
        <f ca="1"/>
        <v>100.745</v>
      </c>
      <c r="EF50" s="44">
        <f ca="1"/>
        <v>99.468999999999994</v>
      </c>
      <c r="EG50" s="44">
        <f ca="1"/>
        <v>101.795</v>
      </c>
      <c r="EH50" s="44">
        <f ca="1"/>
        <v>102.437</v>
      </c>
      <c r="EI50" s="44">
        <f ca="1"/>
        <v>103.012</v>
      </c>
      <c r="EJ50" s="44">
        <f ca="1"/>
        <v>103.23099999999999</v>
      </c>
      <c r="EK50" s="44">
        <f ca="1"/>
        <v>103.87</v>
      </c>
      <c r="EL50" s="44">
        <f ca="1"/>
        <v>103.7</v>
      </c>
      <c r="EM50" s="44">
        <f ca="1"/>
        <v>104.89100000000001</v>
      </c>
      <c r="EN50" s="44">
        <f ca="1"/>
        <v>104.90900000000001</v>
      </c>
      <c r="EO50" s="44">
        <f ca="1"/>
        <v>106.98</v>
      </c>
      <c r="EP50" s="44">
        <f ca="1"/>
        <v>109.47</v>
      </c>
      <c r="EQ50" s="44">
        <f ca="1"/>
        <v>112.614</v>
      </c>
      <c r="ER50" s="44">
        <f ca="1"/>
        <v>111.298</v>
      </c>
      <c r="ES50" s="44">
        <f ca="1"/>
        <v>112.726</v>
      </c>
      <c r="ET50" s="44">
        <f ca="1"/>
        <v>118.07899999999999</v>
      </c>
      <c r="EU50" s="44">
        <f ca="1"/>
        <v>122.23099999999999</v>
      </c>
      <c r="EV50" s="44">
        <f ca="1"/>
        <v>127.151</v>
      </c>
      <c r="EW50" s="44">
        <f ca="1"/>
        <v>127.754</v>
      </c>
      <c r="EX50" s="44">
        <f ca="1"/>
        <v>120.203</v>
      </c>
      <c r="EY50" s="44">
        <f ca="1"/>
        <v>123.702</v>
      </c>
      <c r="EZ50" s="44">
        <f ca="1"/>
        <v>123.937</v>
      </c>
      <c r="FA50" s="44">
        <f ca="1"/>
        <v>122.871</v>
      </c>
      <c r="FB50" s="44">
        <f ca="1"/>
        <v>119.407</v>
      </c>
      <c r="FC50" s="44">
        <f ca="1"/>
        <v>123.73099999999999</v>
      </c>
      <c r="FD50" s="44">
        <f ca="1"/>
        <v>136.13800000000001</v>
      </c>
      <c r="FE50" s="44">
        <f ca="1"/>
        <v>138.31700000000001</v>
      </c>
      <c r="FF50" s="44">
        <f ca="1"/>
        <v>138.858</v>
      </c>
      <c r="FG50" s="44">
        <f ca="1"/>
        <v>133.59200000000001</v>
      </c>
      <c r="FH50" s="44">
        <f ca="1"/>
        <v>129.196</v>
      </c>
      <c r="FI50" s="44">
        <f ca="1"/>
        <v>126.226</v>
      </c>
      <c r="FJ50" s="44">
        <f ca="1"/>
        <v>125.738</v>
      </c>
      <c r="FK50" s="44">
        <f ca="1"/>
        <v>121.22199999999999</v>
      </c>
      <c r="FL50" s="44">
        <f ca="1"/>
        <v>116.04900000000001</v>
      </c>
      <c r="FM50" s="44">
        <f ca="1"/>
        <v>115.89400000000001</v>
      </c>
      <c r="FN50" s="44">
        <f ca="1"/>
        <v>112.628</v>
      </c>
      <c r="FO50" s="44">
        <f ca="1"/>
        <v>105.529</v>
      </c>
      <c r="FP50" s="44">
        <f ca="1"/>
        <v>105.574</v>
      </c>
      <c r="FQ50" s="44">
        <f ca="1"/>
        <v>104.383</v>
      </c>
      <c r="FR50" s="44">
        <f ca="1"/>
        <v>109.547</v>
      </c>
      <c r="FS50" s="44">
        <f ca="1"/>
        <v>113.911</v>
      </c>
      <c r="FT50" s="44">
        <f ca="1"/>
        <v>114.765</v>
      </c>
      <c r="FU50" s="44">
        <f ca="1"/>
        <v>110.569</v>
      </c>
      <c r="FV50" s="44">
        <f ca="1"/>
        <v>108.696</v>
      </c>
      <c r="FW50" s="44">
        <f ca="1"/>
        <v>103.726</v>
      </c>
      <c r="FX50" s="44">
        <f ca="1"/>
        <v>105.09099999999999</v>
      </c>
      <c r="FY50" s="44">
        <f ca="1"/>
        <v>109.03700000000001</v>
      </c>
      <c r="FZ50" s="44">
        <f ca="1"/>
        <v>110.41500000000001</v>
      </c>
      <c r="GA50" s="44">
        <f ca="1"/>
        <v>108.801</v>
      </c>
      <c r="GB50" s="44">
        <f ca="1"/>
        <v>111.20399999999999</v>
      </c>
      <c r="GC50" s="44">
        <f ca="1"/>
        <v>115.116</v>
      </c>
      <c r="GD50" s="44">
        <f ca="1"/>
        <v>116.342</v>
      </c>
      <c r="GE50" s="44">
        <f ca="1"/>
        <v>117.125</v>
      </c>
      <c r="GF50" s="44">
        <f ca="1"/>
        <v>120.658</v>
      </c>
      <c r="GG50" s="44">
        <f ca="1"/>
        <v>124.395</v>
      </c>
      <c r="GH50" s="44">
        <f ca="1"/>
        <v>125.227</v>
      </c>
      <c r="GI50" s="44">
        <f ca="1"/>
        <v>130.10900000000001</v>
      </c>
      <c r="GJ50" s="44">
        <f ca="1"/>
        <v>133.33699999999999</v>
      </c>
      <c r="GK50" s="44">
        <f ca="1"/>
        <v>133.626</v>
      </c>
      <c r="GL50" s="44">
        <f ca="1"/>
        <v>130.15600000000001</v>
      </c>
      <c r="GM50" s="44">
        <f ca="1"/>
        <v>130.822</v>
      </c>
      <c r="GN50" s="44">
        <f ca="1"/>
        <v>132.36099999999999</v>
      </c>
      <c r="GO50" s="44">
        <f ca="1"/>
        <v>122.798</v>
      </c>
      <c r="GP50" s="44">
        <f ca="1"/>
        <v>118.099</v>
      </c>
      <c r="GQ50" s="44">
        <f ca="1"/>
        <v>119.417</v>
      </c>
      <c r="GR50" s="44">
        <f ca="1"/>
        <v>121.032</v>
      </c>
      <c r="GS50" s="44">
        <f ca="1"/>
        <v>127.045</v>
      </c>
      <c r="GT50" s="44">
        <f ca="1"/>
        <v>129.82</v>
      </c>
      <c r="GU50" s="44">
        <f ca="1"/>
        <v>128.154</v>
      </c>
      <c r="GV50" s="44">
        <f ca="1"/>
        <v>129.321</v>
      </c>
      <c r="GW50" s="44">
        <f ca="1"/>
        <v>126.58799999999999</v>
      </c>
      <c r="GX50" s="44">
        <f ca="1"/>
        <v>134.251</v>
      </c>
      <c r="GY50" s="44">
        <f ca="1"/>
        <v>134.52699999999999</v>
      </c>
      <c r="GZ50" s="44">
        <f ca="1"/>
        <v>125.185</v>
      </c>
      <c r="HA50" s="44">
        <f ca="1"/>
        <v>118.682</v>
      </c>
      <c r="HB50" s="44">
        <f ca="1"/>
        <v>112.48</v>
      </c>
      <c r="HC50" s="44">
        <f ca="1"/>
        <v>116.91500000000001</v>
      </c>
      <c r="HD50" s="44">
        <f ca="1"/>
        <v>148.018</v>
      </c>
      <c r="HE50" s="44">
        <f ca="1"/>
        <v>145.816</v>
      </c>
      <c r="HF50" s="44">
        <f ca="1"/>
        <v>135.61500000000001</v>
      </c>
      <c r="HG50" s="44">
        <f ca="1"/>
        <v>132.22399999999999</v>
      </c>
      <c r="HH50" s="44">
        <f ca="1"/>
        <v>126.215</v>
      </c>
      <c r="HI50" s="44">
        <f ca="1"/>
        <v>134.90899999999999</v>
      </c>
      <c r="HJ50" s="44">
        <f ca="1"/>
        <v>140.02500000000001</v>
      </c>
      <c r="HK50" s="44">
        <f ca="1"/>
        <v>132.72</v>
      </c>
      <c r="HL50" s="44">
        <f ca="1"/>
        <v>128.55500000000001</v>
      </c>
      <c r="HM50" s="44">
        <f ca="1"/>
        <v>127.849</v>
      </c>
      <c r="HN50" s="44">
        <f ca="1"/>
        <v>127.733</v>
      </c>
      <c r="HO50" s="44">
        <f ca="1"/>
        <v>122.086</v>
      </c>
      <c r="HP50" s="44">
        <f ca="1"/>
        <v>121.535</v>
      </c>
      <c r="HQ50" s="44">
        <f ca="1"/>
        <v>120.898</v>
      </c>
      <c r="HR50" s="44">
        <f ca="1"/>
        <v>120.33199999999999</v>
      </c>
      <c r="HS50" s="44">
        <f ca="1"/>
        <v>132.05699999999999</v>
      </c>
      <c r="HT50" s="44">
        <f ca="1"/>
        <v>145.09700000000001</v>
      </c>
      <c r="HU50" s="44">
        <f ca="1"/>
        <v>149.66999999999999</v>
      </c>
      <c r="HV50" s="44">
        <f ca="1"/>
        <v>160.47900000000001</v>
      </c>
      <c r="HW50" s="44">
        <f ca="1"/>
        <v>166.13200000000001</v>
      </c>
      <c r="HX50" s="44">
        <f ca="1"/>
        <v>146.68600000000001</v>
      </c>
      <c r="HY50" s="44">
        <f ca="1"/>
        <v>134.86000000000001</v>
      </c>
      <c r="HZ50" s="44">
        <f ca="1"/>
        <v>129.453</v>
      </c>
      <c r="IA50" s="44">
        <f ca="1"/>
        <v>134.751</v>
      </c>
      <c r="IB50" s="44">
        <f ca="1"/>
        <v>133.685</v>
      </c>
      <c r="IC50" s="44">
        <f ca="1"/>
        <v>142.32900000000001</v>
      </c>
      <c r="ID50" s="44">
        <f ca="1"/>
        <v>145.04900000000001</v>
      </c>
      <c r="IE50" s="44">
        <f ca="1"/>
        <v>156.90199999999999</v>
      </c>
      <c r="IF50" s="44">
        <f ca="1"/>
        <v>142.49299999999999</v>
      </c>
      <c r="IG50" s="44">
        <f ca="1"/>
        <v>126.121</v>
      </c>
      <c r="IH50" s="44">
        <f ca="1"/>
        <v>123.943</v>
      </c>
      <c r="II50" s="44">
        <f ca="1"/>
        <v>122.02200000000001</v>
      </c>
      <c r="IJ50" s="44">
        <f ca="1"/>
        <v>105.27500000000001</v>
      </c>
      <c r="IK50" s="44">
        <f ca="1"/>
        <v>101.678</v>
      </c>
      <c r="IL50" s="44">
        <f ca="1"/>
        <v>101.636</v>
      </c>
      <c r="IM50" s="44">
        <f ca="1"/>
        <v>110.108</v>
      </c>
      <c r="IN50" s="44">
        <f ca="1"/>
        <v>122.473</v>
      </c>
      <c r="IO50" s="44">
        <f ca="1"/>
        <v>131.39099999999999</v>
      </c>
      <c r="IP50" s="44">
        <f ca="1"/>
        <v>130.999</v>
      </c>
      <c r="IQ50" s="44">
        <f ca="1"/>
        <v>132.53200000000001</v>
      </c>
      <c r="IR50" s="44">
        <f ca="1"/>
        <v>124.476</v>
      </c>
      <c r="IS50" s="44">
        <f ca="1"/>
        <v>116.78100000000001</v>
      </c>
      <c r="IT50" s="44">
        <f ca="1"/>
        <v>115.17</v>
      </c>
      <c r="IU50" s="44">
        <f ca="1"/>
        <v>114.91800000000001</v>
      </c>
      <c r="IV50" s="44">
        <f ca="1"/>
        <v>116.191</v>
      </c>
      <c r="IW50" s="44">
        <f ca="1"/>
        <v>124.861</v>
      </c>
      <c r="IX50" s="44">
        <f ca="1"/>
        <v>129.846</v>
      </c>
      <c r="IY50" s="44">
        <f ca="1"/>
        <v>121.78700000000001</v>
      </c>
      <c r="IZ50" s="44">
        <f ca="1"/>
        <v>110.75</v>
      </c>
      <c r="JA50" s="44">
        <f ca="1"/>
        <v>107.682</v>
      </c>
      <c r="JB50" s="44">
        <f ca="1"/>
        <v>112.137</v>
      </c>
      <c r="JC50" s="44">
        <f ca="1"/>
        <v>116.901</v>
      </c>
      <c r="JD50" s="44">
        <f ca="1"/>
        <v>124.486</v>
      </c>
      <c r="JE50" s="44">
        <f ca="1"/>
        <v>135.20099999999999</v>
      </c>
      <c r="JF50" s="44">
        <f ca="1"/>
        <v>141.87200000000001</v>
      </c>
      <c r="JG50" s="44">
        <f ca="1"/>
        <v>144.47499999999999</v>
      </c>
      <c r="JH50" s="44">
        <f ca="1"/>
        <v>142.23400000000001</v>
      </c>
      <c r="JI50" s="44">
        <f ca="1"/>
        <v>139.63399999999999</v>
      </c>
      <c r="JJ50" s="44">
        <f ca="1"/>
        <v>138.154</v>
      </c>
      <c r="JK50" s="44">
        <f ca="1"/>
        <v>138.85499999999999</v>
      </c>
      <c r="JL50" s="44">
        <f ca="1"/>
        <v>144.142</v>
      </c>
      <c r="JM50" s="44">
        <f ca="1"/>
        <v>155.52600000000001</v>
      </c>
      <c r="JN50" s="44">
        <f ca="1"/>
        <v>164.65100000000001</v>
      </c>
      <c r="JO50" s="44">
        <f ca="1"/>
        <v>169.315</v>
      </c>
      <c r="JP50" s="44">
        <f ca="1"/>
        <v>169.70699999999999</v>
      </c>
      <c r="JQ50" s="44">
        <f ca="1"/>
        <v>170.39400000000001</v>
      </c>
      <c r="JR50" s="44">
        <f ca="1"/>
        <v>161.929</v>
      </c>
      <c r="JS50" s="44">
        <f ca="1"/>
        <v>167.49700000000001</v>
      </c>
      <c r="JT50" s="44">
        <f ca="1"/>
        <v>174.4</v>
      </c>
      <c r="JU50" s="44">
        <f ca="1"/>
        <v>172.35400000000001</v>
      </c>
      <c r="JV50" s="44">
        <f ca="1"/>
        <v>173.245</v>
      </c>
      <c r="JW50" s="44">
        <f ca="1"/>
        <v>180.93299999999999</v>
      </c>
      <c r="JX50" s="44">
        <f ca="1"/>
        <v>188.13499999999999</v>
      </c>
      <c r="JY50" s="44">
        <f ca="1"/>
        <v>185.744</v>
      </c>
      <c r="JZ50" s="44">
        <f ca="1"/>
        <v>181.63300000000001</v>
      </c>
      <c r="KA50" s="44">
        <f ca="1"/>
        <v>184.85900000000001</v>
      </c>
      <c r="KB50" s="44">
        <f ca="1"/>
        <v>182.36199999999999</v>
      </c>
      <c r="KC50" s="44">
        <f ca="1"/>
        <v>180.72900000000001</v>
      </c>
      <c r="KD50" s="44">
        <f ca="1"/>
        <v>180.726</v>
      </c>
      <c r="KE50" s="44">
        <f ca="1"/>
        <v>185.083</v>
      </c>
      <c r="KF50" s="44">
        <f ca="1"/>
        <v>174.05699999999999</v>
      </c>
      <c r="KG50" s="44">
        <f ca="1"/>
        <v>169.82900000000001</v>
      </c>
      <c r="KH50" s="44">
        <f ca="1"/>
        <v>168.06899999999999</v>
      </c>
      <c r="KI50" s="44">
        <f ca="1"/>
        <v>167.316</v>
      </c>
      <c r="KJ50" s="44">
        <f ca="1"/>
        <v>167.55799999999999</v>
      </c>
      <c r="KK50" s="44">
        <f ca="1"/>
        <v>171.97200000000001</v>
      </c>
      <c r="KL50" s="44">
        <f ca="1"/>
        <v>173.78800000000001</v>
      </c>
      <c r="KM50" s="44">
        <f ca="1"/>
        <v>175.572</v>
      </c>
      <c r="KN50" s="44">
        <f ca="1"/>
        <v>168.61699999999999</v>
      </c>
      <c r="KO50" s="44">
        <f ca="1"/>
        <v>171.9</v>
      </c>
      <c r="KP50" s="44">
        <f ca="1"/>
        <v>165.19399999999999</v>
      </c>
      <c r="KQ50" s="44">
        <f ca="1"/>
        <v>153.953</v>
      </c>
      <c r="KR50" s="44">
        <f ca="1"/>
        <v>146.05600000000001</v>
      </c>
      <c r="KS50" s="44">
        <f ca="1"/>
        <v>145.221</v>
      </c>
      <c r="KT50" s="44">
        <f ca="1"/>
        <v>144.15100000000001</v>
      </c>
      <c r="KU50" s="44">
        <f ca="1"/>
        <v>147.31</v>
      </c>
      <c r="KV50" s="44">
        <f ca="1"/>
        <v>152.08500000000001</v>
      </c>
      <c r="KW50" s="44">
        <f ca="1"/>
        <v>155.61600000000001</v>
      </c>
      <c r="KX50" s="44">
        <f ca="1"/>
        <v>155.52199999999999</v>
      </c>
      <c r="KY50" s="44">
        <f ca="1"/>
        <v>155.91499999999999</v>
      </c>
      <c r="KZ50" s="44">
        <f ca="1"/>
        <v>156.73500000000001</v>
      </c>
      <c r="LA50" s="44">
        <f ca="1"/>
        <v>156.66900000000001</v>
      </c>
      <c r="LB50" s="44">
        <f ca="1"/>
        <v>152.99299999999999</v>
      </c>
      <c r="LC50" s="44">
        <f ca="1"/>
        <v>148.97900000000001</v>
      </c>
      <c r="LD50" s="44">
        <f ca="1"/>
        <v>148.40799999999999</v>
      </c>
      <c r="LE50" s="44">
        <f ca="1"/>
        <v>154.07400000000001</v>
      </c>
      <c r="LF50" s="44">
        <f ca="1"/>
        <v>164.37700000000001</v>
      </c>
      <c r="LG50" s="44">
        <f ca="1"/>
        <v>170.34700000000001</v>
      </c>
      <c r="LH50" s="44">
        <f ca="1"/>
        <v>168.39400000000001</v>
      </c>
      <c r="LI50" s="44">
        <f ca="1"/>
        <v>168.357</v>
      </c>
      <c r="LJ50" s="44">
        <f ca="1"/>
        <v>167.90700000000001</v>
      </c>
      <c r="LK50" s="44">
        <f ca="1"/>
        <v>168.22499999999999</v>
      </c>
      <c r="LL50" s="44">
        <f ca="1"/>
        <v>164.625</v>
      </c>
      <c r="LM50" s="44">
        <f ca="1"/>
        <v>164.988</v>
      </c>
      <c r="LN50" s="44">
        <f ca="1"/>
        <v>160.78299999999999</v>
      </c>
      <c r="LO50" s="44">
        <f ca="1"/>
        <v>165.851</v>
      </c>
      <c r="LP50" s="44" t="str">
        <f ca="1"/>
        <v>-</v>
      </c>
      <c r="LQ50" s="44" t="str">
        <f ca="1"/>
        <v>-</v>
      </c>
      <c r="LR50" s="44" t="str">
        <f ca="1"/>
        <v>-</v>
      </c>
      <c r="LS50" s="44" t="str">
        <f ca="1"/>
        <v>-</v>
      </c>
      <c r="LT50" s="44" t="str">
        <f ca="1"/>
        <v>-</v>
      </c>
      <c r="LU50" s="44" t="str">
        <f ca="1"/>
        <v>-</v>
      </c>
      <c r="LV50" s="44" t="str">
        <f ca="1"/>
        <v>-</v>
      </c>
      <c r="LW50" s="44" t="str">
        <f ca="1"/>
        <v>-</v>
      </c>
      <c r="LX50" s="44" t="str">
        <f ca="1"/>
        <v>-</v>
      </c>
      <c r="LY50" s="44" t="str">
        <f ca="1"/>
        <v>-</v>
      </c>
      <c r="LZ50" s="44" t="str">
        <f ca="1"/>
        <v>-</v>
      </c>
      <c r="MA50" s="44" t="str">
        <f ca="1"/>
        <v>-</v>
      </c>
      <c r="MB50" s="44" t="str">
        <f ca="1"/>
        <v>-</v>
      </c>
      <c r="MC50" s="44" t="str">
        <f ca="1"/>
        <v>-</v>
      </c>
      <c r="MD50" s="44" t="str">
        <f ca="1"/>
        <v>-</v>
      </c>
      <c r="ME50" s="44" t="str">
        <f ca="1"/>
        <v>-</v>
      </c>
      <c r="MF50" s="44" t="str">
        <f ca="1"/>
        <v>-</v>
      </c>
      <c r="MG50" s="44" t="str">
        <f ca="1"/>
        <v>-</v>
      </c>
      <c r="MH50" s="44" t="str">
        <f ca="1"/>
        <v>-</v>
      </c>
      <c r="MI50" s="44" t="str">
        <f ca="1"/>
        <v>-</v>
      </c>
      <c r="MJ50" s="44" t="str">
        <f ca="1"/>
        <v>-</v>
      </c>
      <c r="MK50" s="44" t="str">
        <f ca="1"/>
        <v>-</v>
      </c>
      <c r="ML50" s="44" t="str">
        <f ca="1"/>
        <v>-</v>
      </c>
      <c r="MM50" s="44" t="str">
        <f ca="1"/>
        <v>-</v>
      </c>
      <c r="MN50" s="44" t="str">
        <f ca="1"/>
        <v>-</v>
      </c>
      <c r="MO50" s="44" t="str">
        <f ca="1"/>
        <v>-</v>
      </c>
      <c r="MP50" s="44" t="str">
        <f ca="1"/>
        <v>-</v>
      </c>
      <c r="MQ50" s="44" t="str">
        <f ca="1"/>
        <v>-</v>
      </c>
      <c r="MR50" s="44" t="str">
        <f ca="1"/>
        <v>-</v>
      </c>
      <c r="MS50" s="44" t="str">
        <f ca="1"/>
        <v>-</v>
      </c>
      <c r="MT50" s="44" t="str">
        <f ca="1"/>
        <v>-</v>
      </c>
      <c r="MU50" s="44" t="str">
        <f ca="1"/>
        <v>-</v>
      </c>
      <c r="MV50" s="44" t="str">
        <f ca="1"/>
        <v>-</v>
      </c>
      <c r="MW50" s="44" t="str">
        <f ca="1"/>
        <v>-</v>
      </c>
      <c r="MX50" s="44" t="str">
        <f ca="1"/>
        <v>-</v>
      </c>
      <c r="MY50" s="44" t="str">
        <f ca="1"/>
        <v>-</v>
      </c>
      <c r="MZ50" s="44" t="str">
        <f ca="1"/>
        <v>-</v>
      </c>
      <c r="NA50" s="44" t="str">
        <f ca="1"/>
        <v>-</v>
      </c>
      <c r="NB50" s="44" t="str">
        <f ca="1"/>
        <v>-</v>
      </c>
      <c r="NC50" s="44" t="str">
        <f ca="1"/>
        <v>-</v>
      </c>
      <c r="ND50" s="44" t="str">
        <f ca="1"/>
        <v>-</v>
      </c>
      <c r="NE50" s="44" t="str">
        <f ca="1"/>
        <v>-</v>
      </c>
      <c r="NF50" s="44" t="str">
        <f ca="1"/>
        <v>-</v>
      </c>
      <c r="NG50" s="44" t="str">
        <f ca="1"/>
        <v>-</v>
      </c>
      <c r="NH50" s="44" t="str">
        <f ca="1"/>
        <v>-</v>
      </c>
      <c r="NI50" s="44" t="str">
        <f ca="1"/>
        <v>-</v>
      </c>
      <c r="NJ50" s="44" t="str">
        <f ca="1"/>
        <v>-</v>
      </c>
      <c r="NK50" s="44" t="str">
        <f ca="1"/>
        <v>-</v>
      </c>
      <c r="NL50" s="44" t="str">
        <f ca="1"/>
        <v>-</v>
      </c>
      <c r="NM50" s="44" t="str">
        <f ca="1"/>
        <v>-</v>
      </c>
      <c r="NN50" s="44" t="str">
        <f ca="1"/>
        <v>-</v>
      </c>
      <c r="NO50" s="44" t="str">
        <f ca="1"/>
        <v>-</v>
      </c>
      <c r="NP50" s="44" t="str">
        <f ca="1"/>
        <v>-</v>
      </c>
      <c r="NQ50" s="44" t="str">
        <f ca="1"/>
        <v>-</v>
      </c>
      <c r="NR50" s="44" t="str">
        <f ca="1"/>
        <v>-</v>
      </c>
      <c r="NS50" s="44" t="str">
        <f ca="1"/>
        <v>-</v>
      </c>
      <c r="NT50" s="44" t="str">
        <f ca="1"/>
        <v>-</v>
      </c>
      <c r="NU50" s="44" t="str">
        <f ca="1"/>
        <v>-</v>
      </c>
      <c r="NV50" s="44" t="str">
        <f ca="1"/>
        <v>-</v>
      </c>
      <c r="NW50" s="44" t="str">
        <f ca="1"/>
        <v>-</v>
      </c>
      <c r="NX50" s="44" t="str">
        <f ca="1"/>
        <v>-</v>
      </c>
      <c r="NY50" s="44" t="str">
        <f ca="1"/>
        <v>-</v>
      </c>
      <c r="NZ50" s="44" t="str">
        <f ca="1"/>
        <v>-</v>
      </c>
      <c r="OA50" s="44" t="str">
        <f ca="1"/>
        <v>-</v>
      </c>
      <c r="OB50" s="44" t="str">
        <f ca="1"/>
        <v>-</v>
      </c>
      <c r="OC50" s="44" t="str">
        <f ca="1"/>
        <v>-</v>
      </c>
      <c r="OD50" s="44" t="str">
        <f ca="1"/>
        <v>-</v>
      </c>
      <c r="OE50" s="44" t="str">
        <f ca="1"/>
        <v>-</v>
      </c>
      <c r="OF50" s="44" t="str">
        <f ca="1"/>
        <v>-</v>
      </c>
      <c r="OG50" s="44" t="str">
        <f ca="1"/>
        <v>-</v>
      </c>
      <c r="OH50" s="44" t="str">
        <f ca="1"/>
        <v>-</v>
      </c>
      <c r="OI50" s="44" t="str">
        <f ca="1"/>
        <v>-</v>
      </c>
      <c r="OJ50" s="44" t="str">
        <f ca="1"/>
        <v>-</v>
      </c>
      <c r="OK50" s="44" t="str">
        <f ca="1"/>
        <v>-</v>
      </c>
      <c r="OL50" s="44" t="str">
        <f ca="1"/>
        <v>-</v>
      </c>
      <c r="OM50" s="44" t="str">
        <f ca="1"/>
        <v>-</v>
      </c>
      <c r="ON50" s="44" t="str">
        <f ca="1"/>
        <v>-</v>
      </c>
      <c r="OO50" s="44" t="str">
        <f ca="1"/>
        <v>-</v>
      </c>
      <c r="OP50" s="44" t="str">
        <f ca="1"/>
        <v>-</v>
      </c>
      <c r="OQ50" s="44" t="str">
        <f ca="1"/>
        <v>-</v>
      </c>
      <c r="OR50" s="44" t="str">
        <f ca="1"/>
        <v>-</v>
      </c>
      <c r="OS50" s="44" t="str">
        <f ca="1"/>
        <v>-</v>
      </c>
      <c r="OT50" s="44" t="str">
        <f ca="1"/>
        <v>-</v>
      </c>
      <c r="OU50" s="44" t="str">
        <f ca="1"/>
        <v>-</v>
      </c>
      <c r="OV50" s="44" t="str">
        <f ca="1"/>
        <v>-</v>
      </c>
      <c r="OW50" s="44" t="str">
        <f ca="1"/>
        <v>-</v>
      </c>
      <c r="OX50" s="44" t="str">
        <f ca="1"/>
        <v>-</v>
      </c>
      <c r="OY50" s="44" t="str">
        <f ca="1"/>
        <v>-</v>
      </c>
      <c r="OZ50" s="44" t="str">
        <f ca="1"/>
        <v>-</v>
      </c>
      <c r="PA50" s="44" t="str">
        <f ca="1"/>
        <v>-</v>
      </c>
      <c r="PB50" s="44" t="str">
        <f ca="1"/>
        <v>-</v>
      </c>
      <c r="PC50" s="44" t="str">
        <f ca="1"/>
        <v>-</v>
      </c>
      <c r="PD50" s="44" t="str">
        <f ca="1"/>
        <v>-</v>
      </c>
      <c r="PE50" s="44" t="str">
        <f ca="1"/>
        <v>-</v>
      </c>
      <c r="PF50" s="44" t="str">
        <f ca="1"/>
        <v>-</v>
      </c>
      <c r="PG50" s="44" t="str">
        <f ca="1"/>
        <v>-</v>
      </c>
      <c r="PH50" s="44" t="str">
        <f ca="1"/>
        <v>-</v>
      </c>
      <c r="PI50" s="44" t="str">
        <f ca="1"/>
        <v>-</v>
      </c>
      <c r="PJ50" s="44" t="str">
        <f ca="1"/>
        <v>-</v>
      </c>
      <c r="PK50" s="44" t="str">
        <f ca="1"/>
        <v>-</v>
      </c>
      <c r="PL50" s="44" t="str">
        <f ca="1"/>
        <v>-</v>
      </c>
      <c r="PM50" s="44" t="str">
        <f ca="1"/>
        <v>-</v>
      </c>
      <c r="PN50" s="44" t="str">
        <f ca="1"/>
        <v>-</v>
      </c>
      <c r="PO50" s="44" t="str">
        <f ca="1"/>
        <v>-</v>
      </c>
      <c r="PP50" s="44" t="str">
        <f ca="1"/>
        <v>-</v>
      </c>
      <c r="PQ50" s="44" t="str">
        <f ca="1"/>
        <v>-</v>
      </c>
      <c r="PR50" s="44" t="str">
        <f ca="1"/>
        <v>-</v>
      </c>
      <c r="PS50" s="44" t="str">
        <f ca="1"/>
        <v>-</v>
      </c>
      <c r="PT50" s="44" t="str">
        <f ca="1"/>
        <v>-</v>
      </c>
      <c r="PU50" s="44" t="str">
        <f ca="1"/>
        <v>-</v>
      </c>
      <c r="PV50" s="44" t="str">
        <f ca="1"/>
        <v>-</v>
      </c>
      <c r="PW50" s="44" t="str">
        <f ca="1"/>
        <v>-</v>
      </c>
      <c r="PX50" s="44" t="str">
        <f ca="1"/>
        <v>-</v>
      </c>
      <c r="PY50" s="44" t="str">
        <f ca="1"/>
        <v>-</v>
      </c>
      <c r="PZ50" s="44" t="str">
        <f ca="1"/>
        <v>-</v>
      </c>
      <c r="QA50" s="44" t="str">
        <f ca="1"/>
        <v>-</v>
      </c>
      <c r="QB50" s="44" t="str">
        <f ca="1"/>
        <v>-</v>
      </c>
      <c r="QC50" s="44" t="str">
        <f ca="1"/>
        <v>-</v>
      </c>
      <c r="QD50" s="44" t="str">
        <f ca="1"/>
        <v>-</v>
      </c>
      <c r="QE50" s="44" t="str">
        <f ca="1"/>
        <v>-</v>
      </c>
      <c r="QF50" s="44" t="str">
        <f ca="1"/>
        <v>-</v>
      </c>
      <c r="QG50" s="44" t="str">
        <f ca="1"/>
        <v>-</v>
      </c>
      <c r="QH50" s="44" t="str">
        <f ca="1"/>
        <v>-</v>
      </c>
      <c r="QI50" s="44" t="str">
        <f ca="1"/>
        <v>-</v>
      </c>
      <c r="QJ50" s="44" t="str">
        <f ca="1"/>
        <v>-</v>
      </c>
      <c r="QK50" s="44" t="str">
        <f ca="1"/>
        <v>-</v>
      </c>
      <c r="QL50" s="44" t="str">
        <f ca="1"/>
        <v>-</v>
      </c>
      <c r="QM50" s="44" t="str">
        <f ca="1"/>
        <v>-</v>
      </c>
      <c r="QN50" s="44" t="str">
        <f ca="1"/>
        <v>-</v>
      </c>
      <c r="QO50" s="44" t="str">
        <f ca="1"/>
        <v>-</v>
      </c>
      <c r="QP50" s="44" t="str">
        <f ca="1"/>
        <v>-</v>
      </c>
      <c r="QQ50" s="44" t="str">
        <f ca="1"/>
        <v>-</v>
      </c>
      <c r="QR50" s="44" t="str">
        <f ca="1"/>
        <v>-</v>
      </c>
      <c r="QS50" s="44" t="str">
        <f ca="1"/>
        <v>-</v>
      </c>
      <c r="QT50" s="44" t="str">
        <f ca="1"/>
        <v>-</v>
      </c>
      <c r="QU50" s="44" t="str">
        <f ca="1"/>
        <v>-</v>
      </c>
      <c r="QV50" s="44" t="str">
        <f ca="1"/>
        <v>-</v>
      </c>
      <c r="QW50" s="44" t="str">
        <f ca="1"/>
        <v>-</v>
      </c>
      <c r="QX50" s="44" t="str">
        <f ca="1"/>
        <v>-</v>
      </c>
      <c r="QY50" s="44" t="str">
        <f ca="1"/>
        <v>-</v>
      </c>
      <c r="QZ50" s="44" t="str">
        <f ca="1"/>
        <v>-</v>
      </c>
      <c r="RA50" s="44" t="str">
        <f ca="1"/>
        <v>-</v>
      </c>
      <c r="RB50" s="44" t="str">
        <f ca="1"/>
        <v>-</v>
      </c>
      <c r="RC50" s="44" t="str">
        <f ca="1"/>
        <v>-</v>
      </c>
      <c r="RD50" s="44" t="str">
        <f ca="1"/>
        <v>-</v>
      </c>
      <c r="RE50" s="44" t="str">
        <f ca="1"/>
        <v>-</v>
      </c>
      <c r="RF50" s="44" t="str">
        <f ca="1"/>
        <v>-</v>
      </c>
      <c r="RG50" s="44" t="str">
        <f ca="1"/>
        <v>-</v>
      </c>
      <c r="RH50" s="44" t="str">
        <f ca="1"/>
        <v>-</v>
      </c>
      <c r="RI50" s="44" t="str">
        <f ca="1"/>
        <v>-</v>
      </c>
      <c r="RJ50" s="44" t="str">
        <f ca="1"/>
        <v>-</v>
      </c>
      <c r="RK50" s="44" t="str">
        <f ca="1"/>
        <v>-</v>
      </c>
      <c r="RL50" s="44" t="str">
        <f ca="1"/>
        <v>-</v>
      </c>
      <c r="RM50" s="44" t="str">
        <f ca="1"/>
        <v>-</v>
      </c>
      <c r="RN50" s="44" t="str">
        <f ca="1"/>
        <v>-</v>
      </c>
      <c r="RO50" s="44" t="str">
        <f ca="1"/>
        <v>-</v>
      </c>
      <c r="RP50" s="44" t="str">
        <f ca="1"/>
        <v>-</v>
      </c>
      <c r="RQ50" s="44" t="str">
        <f ca="1"/>
        <v>-</v>
      </c>
      <c r="RR50" s="44" t="str">
        <f ca="1"/>
        <v>-</v>
      </c>
      <c r="RS50" s="44" t="str">
        <f ca="1"/>
        <v>-</v>
      </c>
      <c r="RT50" s="44" t="str">
        <f ca="1"/>
        <v>-</v>
      </c>
      <c r="RU50" s="44" t="str">
        <f ca="1"/>
        <v>-</v>
      </c>
      <c r="RV50" s="44" t="str">
        <f ca="1"/>
        <v>-</v>
      </c>
      <c r="RW50" s="44" t="str">
        <f ca="1"/>
        <v>-</v>
      </c>
      <c r="RX50" s="44" t="str">
        <f ca="1"/>
        <v>-</v>
      </c>
      <c r="RY50" s="44" t="str">
        <f ca="1"/>
        <v>-</v>
      </c>
      <c r="RZ50" s="44" t="str">
        <f ca="1"/>
        <v>-</v>
      </c>
      <c r="SA50" s="44" t="str">
        <f ca="1"/>
        <v>-</v>
      </c>
      <c r="SB50" s="44" t="str">
        <f ca="1"/>
        <v>-</v>
      </c>
      <c r="SC50" s="44" t="str">
        <f ca="1"/>
        <v>-</v>
      </c>
      <c r="SD50" s="44" t="str">
        <f ca="1"/>
        <v>-</v>
      </c>
      <c r="SE50" s="44" t="str">
        <f ca="1"/>
        <v>-</v>
      </c>
      <c r="SF50" s="44" t="str">
        <f ca="1"/>
        <v>-</v>
      </c>
      <c r="SG50" s="44" t="str">
        <f ca="1"/>
        <v>-</v>
      </c>
      <c r="SH50" s="44" t="str">
        <f ca="1"/>
        <v>-</v>
      </c>
      <c r="SI50" s="44" t="str">
        <f ca="1"/>
        <v>-</v>
      </c>
      <c r="SJ50" s="44" t="str">
        <f ca="1"/>
        <v>-</v>
      </c>
      <c r="SK50" s="44" t="str">
        <f ca="1"/>
        <v>-</v>
      </c>
    </row>
    <row r="52" spans="3:511" x14ac:dyDescent="0.25">
      <c r="C52" s="44" t="str">
        <f>C49</f>
        <v>TOTAL 2.708 PERP nc-23</v>
      </c>
    </row>
    <row r="53" spans="3:511" x14ac:dyDescent="0.25">
      <c r="C53" s="44" t="str">
        <f>C50</f>
        <v>TOTAL 1 3/4 PERP nc-24</v>
      </c>
      <c r="F53" s="44" cm="1">
        <f t="array" aca="1" ref="F53:SK53" ca="1">IFERROR(IF(OFFSET(bHist!$A$1,_xlfn.XMATCH(C52,bHist!B:B,0)-1,3,1,500)=0,"-",OFFSET(bHist!$A$1,_xlfn.XMATCH(C52,bHist!B:B,0)-1,3,1,500))-IF(OFFSET(bHist!$A$1,_xlfn.XMATCH(C53,bHist!B:B,0)-1,3,1,500)=0,"-",OFFSET(bHist!$A$1,_xlfn.XMATCH(C53,bHist!B:B,0)-1,3,1,500)),"-")</f>
        <v>-11.540999999999997</v>
      </c>
      <c r="G53" s="44">
        <f ca="1"/>
        <v>-11.010999999999996</v>
      </c>
      <c r="H53" s="44">
        <f ca="1"/>
        <v>-8.5509999999999877</v>
      </c>
      <c r="I53" s="44">
        <f ca="1"/>
        <v>-7.5689999999999884</v>
      </c>
      <c r="J53" s="44">
        <f ca="1"/>
        <v>-3.7669999999999959</v>
      </c>
      <c r="K53" s="44">
        <f ca="1"/>
        <v>-2.9729999999999848</v>
      </c>
      <c r="L53" s="44">
        <f ca="1"/>
        <v>-1.9120000000000061</v>
      </c>
      <c r="M53" s="44">
        <f ca="1"/>
        <v>-3.179000000000002</v>
      </c>
      <c r="N53" s="44">
        <f ca="1"/>
        <v>-2.9849999999999852</v>
      </c>
      <c r="O53" s="44">
        <f ca="1"/>
        <v>-1.6059999999999945</v>
      </c>
      <c r="P53" s="44">
        <f ca="1"/>
        <v>3.407999999999987</v>
      </c>
      <c r="Q53" s="44">
        <f ca="1"/>
        <v>2.686000000000007</v>
      </c>
      <c r="R53" s="44">
        <f ca="1"/>
        <v>-1.2360000000000184</v>
      </c>
      <c r="S53" s="44">
        <f ca="1"/>
        <v>-8.8970000000000198</v>
      </c>
      <c r="T53" s="44">
        <f ca="1"/>
        <v>-4.0270000000000152</v>
      </c>
      <c r="U53" s="44">
        <f ca="1"/>
        <v>-3.171999999999997</v>
      </c>
      <c r="V53" s="44">
        <f ca="1"/>
        <v>-6.23599999999999</v>
      </c>
      <c r="W53" s="44">
        <f ca="1"/>
        <v>-7.7180000000000177</v>
      </c>
      <c r="X53" s="44">
        <f ca="1"/>
        <v>-9.6539999999999964</v>
      </c>
      <c r="Y53" s="44">
        <f ca="1"/>
        <v>-14.306999999999988</v>
      </c>
      <c r="Z53" s="44">
        <f ca="1"/>
        <v>-11.896000000000015</v>
      </c>
      <c r="AA53" s="44">
        <f ca="1"/>
        <v>-13.418000000000006</v>
      </c>
      <c r="AB53" s="44">
        <f ca="1"/>
        <v>-12.583000000000027</v>
      </c>
      <c r="AC53" s="44">
        <f ca="1"/>
        <v>-16.332999999999998</v>
      </c>
      <c r="AD53" s="44">
        <f ca="1"/>
        <v>-16.769000000000005</v>
      </c>
      <c r="AE53" s="44">
        <f ca="1"/>
        <v>-17.611000000000018</v>
      </c>
      <c r="AF53" s="44">
        <f ca="1"/>
        <v>-17.937999999999988</v>
      </c>
      <c r="AG53" s="44">
        <f ca="1"/>
        <v>-17.697999999999979</v>
      </c>
      <c r="AH53" s="44">
        <f ca="1"/>
        <v>-22.878000000000014</v>
      </c>
      <c r="AI53" s="44">
        <f ca="1"/>
        <v>-27.788999999999987</v>
      </c>
      <c r="AJ53" s="44">
        <f ca="1"/>
        <v>-24.707999999999998</v>
      </c>
      <c r="AK53" s="44">
        <f ca="1"/>
        <v>-22.936000000000007</v>
      </c>
      <c r="AL53" s="44">
        <f ca="1"/>
        <v>-18.240000000000009</v>
      </c>
      <c r="AM53" s="44">
        <f ca="1"/>
        <v>-20.103999999999985</v>
      </c>
      <c r="AN53" s="44">
        <f ca="1"/>
        <v>-18.761000000000024</v>
      </c>
      <c r="AO53" s="44">
        <f ca="1"/>
        <v>-21.225999999999999</v>
      </c>
      <c r="AP53" s="44">
        <f ca="1"/>
        <v>-20.788999999999987</v>
      </c>
      <c r="AQ53" s="44">
        <f ca="1"/>
        <v>-17.511000000000024</v>
      </c>
      <c r="AR53" s="44">
        <f ca="1"/>
        <v>-14.011000000000024</v>
      </c>
      <c r="AS53" s="44">
        <f ca="1"/>
        <v>-13.932000000000016</v>
      </c>
      <c r="AT53" s="44">
        <f ca="1"/>
        <v>-14.194000000000017</v>
      </c>
      <c r="AU53" s="44">
        <f ca="1"/>
        <v>-13.734000000000037</v>
      </c>
      <c r="AV53" s="44">
        <f ca="1"/>
        <v>-11.278999999999996</v>
      </c>
      <c r="AW53" s="44">
        <f ca="1"/>
        <v>-7.8319999999999936</v>
      </c>
      <c r="AX53" s="44">
        <f ca="1"/>
        <v>-6.4939999999999714</v>
      </c>
      <c r="AY53" s="44">
        <f ca="1"/>
        <v>-12.926999999999964</v>
      </c>
      <c r="AZ53" s="44">
        <f ca="1"/>
        <v>-11.128000000000043</v>
      </c>
      <c r="BA53" s="44">
        <f ca="1"/>
        <v>-9.757000000000005</v>
      </c>
      <c r="BB53" s="44">
        <f ca="1"/>
        <v>-15.336999999999989</v>
      </c>
      <c r="BC53" s="44">
        <f ca="1"/>
        <v>-18.584000000000003</v>
      </c>
      <c r="BD53" s="44">
        <f ca="1"/>
        <v>-24.125</v>
      </c>
      <c r="BE53" s="44">
        <f ca="1"/>
        <v>-24.257000000000005</v>
      </c>
      <c r="BF53" s="44">
        <f ca="1"/>
        <v>-29.759000000000015</v>
      </c>
      <c r="BG53" s="44">
        <f ca="1"/>
        <v>-27.171999999999969</v>
      </c>
      <c r="BH53" s="44">
        <f ca="1"/>
        <v>-28.648999999999972</v>
      </c>
      <c r="BI53" s="44">
        <f ca="1"/>
        <v>-31.706000000000017</v>
      </c>
      <c r="BJ53" s="44">
        <f ca="1"/>
        <v>-32.337000000000018</v>
      </c>
      <c r="BK53" s="44">
        <f ca="1"/>
        <v>-30.716000000000008</v>
      </c>
      <c r="BL53" s="44">
        <f ca="1"/>
        <v>-31.930000000000007</v>
      </c>
      <c r="BM53" s="44">
        <f ca="1"/>
        <v>-41.337999999999965</v>
      </c>
      <c r="BN53" s="44">
        <f ca="1"/>
        <v>-36.437000000000012</v>
      </c>
      <c r="BO53" s="44">
        <f ca="1"/>
        <v>-37.07099999999997</v>
      </c>
      <c r="BP53" s="44">
        <f ca="1"/>
        <v>-33.249000000000024</v>
      </c>
      <c r="BQ53" s="44">
        <f ca="1"/>
        <v>-31.295999999999992</v>
      </c>
      <c r="BR53" s="44">
        <f ca="1"/>
        <v>-30.283999999999992</v>
      </c>
      <c r="BS53" s="44">
        <f ca="1"/>
        <v>-27.786000000000001</v>
      </c>
      <c r="BT53" s="44">
        <f ca="1"/>
        <v>-24.111999999999966</v>
      </c>
      <c r="BU53" s="44">
        <f ca="1"/>
        <v>-23.649000000000001</v>
      </c>
      <c r="BV53" s="44">
        <f ca="1"/>
        <v>-21.492999999999995</v>
      </c>
      <c r="BW53" s="44">
        <f ca="1"/>
        <v>-10.839999999999975</v>
      </c>
      <c r="BX53" s="44">
        <f ca="1"/>
        <v>-4.2139999999999986</v>
      </c>
      <c r="BY53" s="44">
        <f ca="1"/>
        <v>-6.4090000000000487</v>
      </c>
      <c r="BZ53" s="44">
        <f ca="1"/>
        <v>0.44600000000002638</v>
      </c>
      <c r="CA53" s="44">
        <f ca="1"/>
        <v>-3.9710000000000036</v>
      </c>
      <c r="CB53" s="44">
        <f ca="1"/>
        <v>-3.45799999999997</v>
      </c>
      <c r="CC53" s="44">
        <f ca="1"/>
        <v>37.646000000000015</v>
      </c>
      <c r="CD53" s="44">
        <f ca="1"/>
        <v>7.6100000000000136</v>
      </c>
      <c r="CE53" s="44">
        <f ca="1"/>
        <v>-3.4010000000000105</v>
      </c>
      <c r="CF53" s="44">
        <f ca="1"/>
        <v>-3.7749999999999773</v>
      </c>
      <c r="CG53" s="44">
        <f ca="1"/>
        <v>-7.0319999999999823</v>
      </c>
      <c r="CH53" s="44">
        <f ca="1"/>
        <v>-7.0839999999999748</v>
      </c>
      <c r="CI53" s="44">
        <f ca="1"/>
        <v>-10.64100000000002</v>
      </c>
      <c r="CJ53" s="44">
        <f ca="1"/>
        <v>-21.588000000000022</v>
      </c>
      <c r="CK53" s="44">
        <f ca="1"/>
        <v>-25.745000000000005</v>
      </c>
      <c r="CL53" s="44">
        <f ca="1"/>
        <v>-24.38600000000001</v>
      </c>
      <c r="CM53" s="44">
        <f ca="1"/>
        <v>-23.52000000000001</v>
      </c>
      <c r="CN53" s="44">
        <f ca="1"/>
        <v>-20.369</v>
      </c>
      <c r="CO53" s="44">
        <f ca="1"/>
        <v>-15.715000000000003</v>
      </c>
      <c r="CP53" s="44">
        <f ca="1"/>
        <v>-20.044000000000011</v>
      </c>
      <c r="CQ53" s="44">
        <f ca="1"/>
        <v>-14.991</v>
      </c>
      <c r="CR53" s="44">
        <f ca="1"/>
        <v>-14.870999999999995</v>
      </c>
      <c r="CS53" s="44">
        <f ca="1"/>
        <v>-14.503</v>
      </c>
      <c r="CT53" s="44">
        <f ca="1"/>
        <v>-13.380999999999986</v>
      </c>
      <c r="CU53" s="44">
        <f ca="1"/>
        <v>-13.634999999999991</v>
      </c>
      <c r="CV53" s="44">
        <f ca="1"/>
        <v>-13.784999999999997</v>
      </c>
      <c r="CW53" s="44">
        <f ca="1"/>
        <v>-13.699000000000012</v>
      </c>
      <c r="CX53" s="44">
        <f ca="1"/>
        <v>-13.843999999999994</v>
      </c>
      <c r="CY53" s="44">
        <f ca="1"/>
        <v>-13.998999999999995</v>
      </c>
      <c r="CZ53" s="44">
        <f ca="1"/>
        <v>-14.23899999999999</v>
      </c>
      <c r="DA53" s="44">
        <f ca="1"/>
        <v>-14.756</v>
      </c>
      <c r="DB53" s="44">
        <f ca="1"/>
        <v>-14.510999999999996</v>
      </c>
      <c r="DC53" s="44">
        <f ca="1"/>
        <v>-14.937000000000012</v>
      </c>
      <c r="DD53" s="44">
        <f ca="1"/>
        <v>-16.217999999999989</v>
      </c>
      <c r="DE53" s="44">
        <f ca="1"/>
        <v>-15.244</v>
      </c>
      <c r="DF53" s="44">
        <f ca="1"/>
        <v>-14.555999999999997</v>
      </c>
      <c r="DG53" s="44">
        <f ca="1"/>
        <v>-15.299000000000007</v>
      </c>
      <c r="DH53" s="44">
        <f ca="1"/>
        <v>-15.748000000000005</v>
      </c>
      <c r="DI53" s="44">
        <f ca="1"/>
        <v>-14.986999999999995</v>
      </c>
      <c r="DJ53" s="44">
        <f ca="1"/>
        <v>-14.701999999999998</v>
      </c>
      <c r="DK53" s="44">
        <f ca="1"/>
        <v>-13.041000000000011</v>
      </c>
      <c r="DL53" s="44">
        <f ca="1"/>
        <v>-14.926000000000002</v>
      </c>
      <c r="DM53" s="44">
        <f ca="1"/>
        <v>-15.00800000000001</v>
      </c>
      <c r="DN53" s="44">
        <f ca="1"/>
        <v>-14.289999999999992</v>
      </c>
      <c r="DO53" s="44">
        <f ca="1"/>
        <v>-14.147000000000006</v>
      </c>
      <c r="DP53" s="44">
        <f ca="1"/>
        <v>-13.097000000000008</v>
      </c>
      <c r="DQ53" s="44">
        <f ca="1"/>
        <v>-12.920999999999992</v>
      </c>
      <c r="DR53" s="44">
        <f ca="1"/>
        <v>-13.760000000000005</v>
      </c>
      <c r="DS53" s="44">
        <f ca="1"/>
        <v>-13.010999999999996</v>
      </c>
      <c r="DT53" s="44">
        <f ca="1"/>
        <v>-14.308999999999997</v>
      </c>
      <c r="DU53" s="44">
        <f ca="1"/>
        <v>-15.346000000000004</v>
      </c>
      <c r="DV53" s="44">
        <f ca="1"/>
        <v>-14.843000000000004</v>
      </c>
      <c r="DW53" s="44">
        <f ca="1"/>
        <v>-15.661999999999992</v>
      </c>
      <c r="DX53" s="44">
        <f ca="1"/>
        <v>-16.888000000000005</v>
      </c>
      <c r="DY53" s="44">
        <f ca="1"/>
        <v>-18.583000000000013</v>
      </c>
      <c r="DZ53" s="44">
        <f ca="1"/>
        <v>-20.307000000000002</v>
      </c>
      <c r="EA53" s="44">
        <f ca="1"/>
        <v>-20.11999999999999</v>
      </c>
      <c r="EB53" s="44">
        <f ca="1"/>
        <v>-21.341999999999999</v>
      </c>
      <c r="EC53" s="44">
        <f ca="1"/>
        <v>-20.798999999999992</v>
      </c>
      <c r="ED53" s="44">
        <f ca="1"/>
        <v>-19.673999999999992</v>
      </c>
      <c r="EE53" s="44">
        <f ca="1"/>
        <v>-20.551000000000002</v>
      </c>
      <c r="EF53" s="44">
        <f ca="1"/>
        <v>-19.581999999999994</v>
      </c>
      <c r="EG53" s="44">
        <f ca="1"/>
        <v>-19.481999999999999</v>
      </c>
      <c r="EH53" s="44">
        <f ca="1"/>
        <v>-19.215999999999994</v>
      </c>
      <c r="EI53" s="44">
        <f ca="1"/>
        <v>-18.757999999999996</v>
      </c>
      <c r="EJ53" s="44">
        <f ca="1"/>
        <v>-19.245999999999995</v>
      </c>
      <c r="EK53" s="44">
        <f ca="1"/>
        <v>-19.219000000000008</v>
      </c>
      <c r="EL53" s="44">
        <f ca="1"/>
        <v>-18.00500000000001</v>
      </c>
      <c r="EM53" s="44">
        <f ca="1"/>
        <v>-18.324000000000012</v>
      </c>
      <c r="EN53" s="44">
        <f ca="1"/>
        <v>-17.971000000000004</v>
      </c>
      <c r="EO53" s="44">
        <f ca="1"/>
        <v>-19.814999999999998</v>
      </c>
      <c r="EP53" s="44">
        <f ca="1"/>
        <v>-19.921999999999997</v>
      </c>
      <c r="EQ53" s="44">
        <f ca="1"/>
        <v>-20.987000000000009</v>
      </c>
      <c r="ER53" s="44">
        <f ca="1"/>
        <v>-20.799999999999997</v>
      </c>
      <c r="ES53" s="44">
        <f ca="1"/>
        <v>-20.375</v>
      </c>
      <c r="ET53" s="44">
        <f ca="1"/>
        <v>-22.361999999999995</v>
      </c>
      <c r="EU53" s="44">
        <f ca="1"/>
        <v>-22.421999999999997</v>
      </c>
      <c r="EV53" s="44">
        <f ca="1"/>
        <v>-22.714999999999989</v>
      </c>
      <c r="EW53" s="44">
        <f ca="1"/>
        <v>-23.660000000000011</v>
      </c>
      <c r="EX53" s="44">
        <f ca="1"/>
        <v>-22.587000000000003</v>
      </c>
      <c r="EY53" s="44">
        <f ca="1"/>
        <v>-23.781999999999996</v>
      </c>
      <c r="EZ53" s="44">
        <f ca="1"/>
        <v>-23.087999999999994</v>
      </c>
      <c r="FA53" s="44">
        <f ca="1"/>
        <v>-23.164999999999992</v>
      </c>
      <c r="FB53" s="44">
        <f ca="1"/>
        <v>-21.745999999999995</v>
      </c>
      <c r="FC53" s="44">
        <f ca="1"/>
        <v>-19.915999999999997</v>
      </c>
      <c r="FD53" s="44">
        <f ca="1"/>
        <v>-16.802000000000007</v>
      </c>
      <c r="FE53" s="44">
        <f ca="1"/>
        <v>-16.251000000000005</v>
      </c>
      <c r="FF53" s="44">
        <f ca="1"/>
        <v>-15.88600000000001</v>
      </c>
      <c r="FG53" s="44">
        <f ca="1"/>
        <v>-19.964000000000013</v>
      </c>
      <c r="FH53" s="44">
        <f ca="1"/>
        <v>-18.599999999999994</v>
      </c>
      <c r="FI53" s="44">
        <f ca="1"/>
        <v>-17.334999999999994</v>
      </c>
      <c r="FJ53" s="44">
        <f ca="1"/>
        <v>-17.113</v>
      </c>
      <c r="FK53" s="44">
        <f ca="1"/>
        <v>-15.893000000000001</v>
      </c>
      <c r="FL53" s="44">
        <f ca="1"/>
        <v>-14.013000000000005</v>
      </c>
      <c r="FM53" s="44">
        <f ca="1"/>
        <v>-13.902000000000001</v>
      </c>
      <c r="FN53" s="44">
        <f ca="1"/>
        <v>-14.733999999999995</v>
      </c>
      <c r="FO53" s="44">
        <f ca="1"/>
        <v>-13.170999999999992</v>
      </c>
      <c r="FP53" s="44">
        <f ca="1"/>
        <v>-12.075000000000003</v>
      </c>
      <c r="FQ53" s="44">
        <f ca="1"/>
        <v>-13.350999999999999</v>
      </c>
      <c r="FR53" s="44">
        <f ca="1"/>
        <v>-15.745999999999995</v>
      </c>
      <c r="FS53" s="44">
        <f ca="1"/>
        <v>-16.870000000000005</v>
      </c>
      <c r="FT53" s="44">
        <f ca="1"/>
        <v>-17.790999999999997</v>
      </c>
      <c r="FU53" s="44">
        <f ca="1"/>
        <v>-17.987000000000009</v>
      </c>
      <c r="FV53" s="44">
        <f ca="1"/>
        <v>-20.001000000000005</v>
      </c>
      <c r="FW53" s="44">
        <f ca="1"/>
        <v>-18.381</v>
      </c>
      <c r="FX53" s="44">
        <f ca="1"/>
        <v>-18.932999999999993</v>
      </c>
      <c r="FY53" s="44">
        <f ca="1"/>
        <v>-19.951000000000008</v>
      </c>
      <c r="FZ53" s="44">
        <f ca="1"/>
        <v>-18.162000000000006</v>
      </c>
      <c r="GA53" s="44">
        <f ca="1"/>
        <v>-17.600000000000009</v>
      </c>
      <c r="GB53" s="44">
        <f ca="1"/>
        <v>-19.72399999999999</v>
      </c>
      <c r="GC53" s="44">
        <f ca="1"/>
        <v>-20.775000000000006</v>
      </c>
      <c r="GD53" s="44">
        <f ca="1"/>
        <v>-20.408000000000001</v>
      </c>
      <c r="GE53" s="44">
        <f ca="1"/>
        <v>-18.686999999999998</v>
      </c>
      <c r="GF53" s="44">
        <f ca="1"/>
        <v>-18.698999999999998</v>
      </c>
      <c r="GG53" s="44">
        <f ca="1"/>
        <v>-19.292999999999992</v>
      </c>
      <c r="GH53" s="44">
        <f ca="1"/>
        <v>-19.509</v>
      </c>
      <c r="GI53" s="44">
        <f ca="1"/>
        <v>-19.774000000000015</v>
      </c>
      <c r="GJ53" s="44">
        <f ca="1"/>
        <v>-20.091999999999985</v>
      </c>
      <c r="GK53" s="44">
        <f ca="1"/>
        <v>-18.834000000000003</v>
      </c>
      <c r="GL53" s="44">
        <f ca="1"/>
        <v>-20.262</v>
      </c>
      <c r="GM53" s="44">
        <f ca="1"/>
        <v>-21.082999999999998</v>
      </c>
      <c r="GN53" s="44">
        <f ca="1"/>
        <v>-21.771999999999991</v>
      </c>
      <c r="GO53" s="44">
        <f ca="1"/>
        <v>-20.902000000000001</v>
      </c>
      <c r="GP53" s="44">
        <f ca="1"/>
        <v>-20.329999999999998</v>
      </c>
      <c r="GQ53" s="44">
        <f ca="1"/>
        <v>-20.084000000000003</v>
      </c>
      <c r="GR53" s="44">
        <f ca="1"/>
        <v>-20.343999999999994</v>
      </c>
      <c r="GS53" s="44">
        <f ca="1"/>
        <v>-23.36</v>
      </c>
      <c r="GT53" s="44">
        <f ca="1"/>
        <v>-24.492999999999995</v>
      </c>
      <c r="GU53" s="44">
        <f ca="1"/>
        <v>-24.557000000000002</v>
      </c>
      <c r="GV53" s="44">
        <f ca="1"/>
        <v>-24.929000000000002</v>
      </c>
      <c r="GW53" s="44">
        <f ca="1"/>
        <v>-25.268000000000001</v>
      </c>
      <c r="GX53" s="44">
        <f ca="1"/>
        <v>-26.238</v>
      </c>
      <c r="GY53" s="44">
        <f ca="1"/>
        <v>-24.782999999999987</v>
      </c>
      <c r="GZ53" s="44">
        <f ca="1"/>
        <v>-24.897000000000006</v>
      </c>
      <c r="HA53" s="44">
        <f ca="1"/>
        <v>-21.875</v>
      </c>
      <c r="HB53" s="44">
        <f ca="1"/>
        <v>-19.825000000000003</v>
      </c>
      <c r="HC53" s="44">
        <f ca="1"/>
        <v>-25.960000000000008</v>
      </c>
      <c r="HD53" s="44">
        <f ca="1"/>
        <v>-28.302000000000007</v>
      </c>
      <c r="HE53" s="44">
        <f ca="1"/>
        <v>-28.066000000000003</v>
      </c>
      <c r="HF53" s="44">
        <f ca="1"/>
        <v>-24.738000000000014</v>
      </c>
      <c r="HG53" s="44">
        <f ca="1"/>
        <v>-24.533999999999992</v>
      </c>
      <c r="HH53" s="44">
        <f ca="1"/>
        <v>-24.063000000000002</v>
      </c>
      <c r="HI53" s="44">
        <f ca="1"/>
        <v>-21.615999999999985</v>
      </c>
      <c r="HJ53" s="44">
        <f ca="1"/>
        <v>-24.830000000000013</v>
      </c>
      <c r="HK53" s="44">
        <f ca="1"/>
        <v>-22.715000000000003</v>
      </c>
      <c r="HL53" s="44">
        <f ca="1"/>
        <v>-21.951000000000008</v>
      </c>
      <c r="HM53" s="44">
        <f ca="1"/>
        <v>-21.391000000000005</v>
      </c>
      <c r="HN53" s="44">
        <f ca="1"/>
        <v>-21.161000000000001</v>
      </c>
      <c r="HO53" s="44">
        <f ca="1"/>
        <v>-19.783999999999992</v>
      </c>
      <c r="HP53" s="44">
        <f ca="1"/>
        <v>-19.093999999999994</v>
      </c>
      <c r="HQ53" s="44">
        <f ca="1"/>
        <v>-19.884999999999991</v>
      </c>
      <c r="HR53" s="44">
        <f ca="1"/>
        <v>-20.688999999999993</v>
      </c>
      <c r="HS53" s="44">
        <f ca="1"/>
        <v>-22.900999999999982</v>
      </c>
      <c r="HT53" s="44">
        <f ca="1"/>
        <v>-23.621000000000009</v>
      </c>
      <c r="HU53" s="44">
        <f ca="1"/>
        <v>-26.779999999999987</v>
      </c>
      <c r="HV53" s="44">
        <f ca="1"/>
        <v>-28.38300000000001</v>
      </c>
      <c r="HW53" s="44">
        <f ca="1"/>
        <v>-25.567000000000007</v>
      </c>
      <c r="HX53" s="44">
        <f ca="1"/>
        <v>-17.341000000000008</v>
      </c>
      <c r="HY53" s="44">
        <f ca="1"/>
        <v>-11.177000000000007</v>
      </c>
      <c r="HZ53" s="44">
        <f ca="1"/>
        <v>-9.8509999999999991</v>
      </c>
      <c r="IA53" s="44">
        <f ca="1"/>
        <v>-12.494</v>
      </c>
      <c r="IB53" s="44">
        <f ca="1"/>
        <v>-12.933000000000007</v>
      </c>
      <c r="IC53" s="44">
        <f ca="1"/>
        <v>-13.760999999999996</v>
      </c>
      <c r="ID53" s="44">
        <f ca="1"/>
        <v>-14.183999999999997</v>
      </c>
      <c r="IE53" s="44">
        <f ca="1"/>
        <v>-19.059999999999974</v>
      </c>
      <c r="IF53" s="44">
        <f ca="1"/>
        <v>-14.555999999999997</v>
      </c>
      <c r="IG53" s="44">
        <f ca="1"/>
        <v>-9.125</v>
      </c>
      <c r="IH53" s="44">
        <f ca="1"/>
        <v>-9.8919999999999959</v>
      </c>
      <c r="II53" s="44">
        <f ca="1"/>
        <v>-9.2730000000000103</v>
      </c>
      <c r="IJ53" s="44">
        <f ca="1"/>
        <v>-11.041000000000011</v>
      </c>
      <c r="IK53" s="44">
        <f ca="1"/>
        <v>-10.212000000000003</v>
      </c>
      <c r="IL53" s="44">
        <f ca="1"/>
        <v>-10.24199999999999</v>
      </c>
      <c r="IM53" s="44">
        <f ca="1"/>
        <v>-13.534000000000006</v>
      </c>
      <c r="IN53" s="44">
        <f ca="1"/>
        <v>-18.415999999999997</v>
      </c>
      <c r="IO53" s="44">
        <f ca="1"/>
        <v>-18.109999999999985</v>
      </c>
      <c r="IP53" s="44">
        <f ca="1"/>
        <v>-19.012999999999991</v>
      </c>
      <c r="IQ53" s="44">
        <f ca="1"/>
        <v>-19.872000000000014</v>
      </c>
      <c r="IR53" s="44">
        <f ca="1"/>
        <v>-18.082999999999998</v>
      </c>
      <c r="IS53" s="44">
        <f ca="1"/>
        <v>-20.016000000000005</v>
      </c>
      <c r="IT53" s="44">
        <f ca="1"/>
        <v>-18.650000000000006</v>
      </c>
      <c r="IU53" s="44">
        <f ca="1"/>
        <v>-19.673000000000002</v>
      </c>
      <c r="IV53" s="44">
        <f ca="1"/>
        <v>-21.087000000000003</v>
      </c>
      <c r="IW53" s="44">
        <f ca="1"/>
        <v>-19.045000000000002</v>
      </c>
      <c r="IX53" s="44">
        <f ca="1"/>
        <v>-18.760000000000005</v>
      </c>
      <c r="IY53" s="44">
        <f ca="1"/>
        <v>-16.208000000000013</v>
      </c>
      <c r="IZ53" s="44">
        <f ca="1"/>
        <v>-15.271000000000001</v>
      </c>
      <c r="JA53" s="44">
        <f ca="1"/>
        <v>-13.545000000000002</v>
      </c>
      <c r="JB53" s="44">
        <f ca="1"/>
        <v>-16.076999999999998</v>
      </c>
      <c r="JC53" s="44">
        <f ca="1"/>
        <v>-17.988</v>
      </c>
      <c r="JD53" s="44">
        <f ca="1"/>
        <v>-22.474000000000004</v>
      </c>
      <c r="JE53" s="44">
        <f ca="1"/>
        <v>-22.462999999999994</v>
      </c>
      <c r="JF53" s="44">
        <f ca="1"/>
        <v>-26.182000000000016</v>
      </c>
      <c r="JG53" s="44">
        <f ca="1"/>
        <v>-27.096999999999994</v>
      </c>
      <c r="JH53" s="44">
        <f ca="1"/>
        <v>-26.362000000000009</v>
      </c>
      <c r="JI53" s="44">
        <f ca="1"/>
        <v>-26.97399999999999</v>
      </c>
      <c r="JJ53" s="44">
        <f ca="1"/>
        <v>-27.177999999999997</v>
      </c>
      <c r="JK53" s="44">
        <f ca="1"/>
        <v>-27.812999999999988</v>
      </c>
      <c r="JL53" s="44">
        <f ca="1"/>
        <v>-28.855999999999995</v>
      </c>
      <c r="JM53" s="44">
        <f ca="1"/>
        <v>-31.00200000000001</v>
      </c>
      <c r="JN53" s="44">
        <f ca="1"/>
        <v>-37.212000000000018</v>
      </c>
      <c r="JO53" s="44">
        <f ca="1"/>
        <v>-38.021999999999991</v>
      </c>
      <c r="JP53" s="44">
        <f ca="1"/>
        <v>-35.713999999999999</v>
      </c>
      <c r="JQ53" s="44">
        <f ca="1"/>
        <v>-33.022999999999996</v>
      </c>
      <c r="JR53" s="44">
        <f ca="1"/>
        <v>-33.081999999999994</v>
      </c>
      <c r="JS53" s="44">
        <f ca="1"/>
        <v>-25.421000000000021</v>
      </c>
      <c r="JT53" s="44">
        <f ca="1"/>
        <v>-25.959000000000003</v>
      </c>
      <c r="JU53" s="44">
        <f ca="1"/>
        <v>-21.27600000000001</v>
      </c>
      <c r="JV53" s="44">
        <f ca="1"/>
        <v>-22.181000000000012</v>
      </c>
      <c r="JW53" s="44">
        <f ca="1"/>
        <v>-24.096000000000004</v>
      </c>
      <c r="JX53" s="44">
        <f ca="1"/>
        <v>-26.37299999999999</v>
      </c>
      <c r="JY53" s="44">
        <f ca="1"/>
        <v>-25.944999999999993</v>
      </c>
      <c r="JZ53" s="44">
        <f ca="1"/>
        <v>-25.738</v>
      </c>
      <c r="KA53" s="44">
        <f ca="1"/>
        <v>-27.158000000000015</v>
      </c>
      <c r="KB53" s="44">
        <f ca="1"/>
        <v>-27.388999999999982</v>
      </c>
      <c r="KC53" s="44">
        <f ca="1"/>
        <v>-25.919000000000011</v>
      </c>
      <c r="KD53" s="44">
        <f ca="1"/>
        <v>-26.359000000000009</v>
      </c>
      <c r="KE53" s="44">
        <f ca="1"/>
        <v>-28.657999999999987</v>
      </c>
      <c r="KF53" s="44">
        <f ca="1"/>
        <v>-32.379999999999995</v>
      </c>
      <c r="KG53" s="44">
        <f ca="1"/>
        <v>-30.671000000000021</v>
      </c>
      <c r="KH53" s="44">
        <f ca="1"/>
        <v>-30.153999999999996</v>
      </c>
      <c r="KI53" s="44">
        <f ca="1"/>
        <v>-29.775000000000006</v>
      </c>
      <c r="KJ53" s="44">
        <f ca="1"/>
        <v>-30.406999999999982</v>
      </c>
      <c r="KK53" s="44">
        <f ca="1"/>
        <v>-30.033000000000015</v>
      </c>
      <c r="KL53" s="44">
        <f ca="1"/>
        <v>-32.662000000000006</v>
      </c>
      <c r="KM53" s="44">
        <f ca="1"/>
        <v>-34.836000000000013</v>
      </c>
      <c r="KN53" s="44">
        <f ca="1"/>
        <v>-33.536999999999978</v>
      </c>
      <c r="KO53" s="44">
        <f ca="1"/>
        <v>-33.407000000000011</v>
      </c>
      <c r="KP53" s="44">
        <f ca="1"/>
        <v>-31.311999999999983</v>
      </c>
      <c r="KQ53" s="44">
        <f ca="1"/>
        <v>-33.536000000000001</v>
      </c>
      <c r="KR53" s="44">
        <f ca="1"/>
        <v>-33.454000000000008</v>
      </c>
      <c r="KS53" s="44">
        <f ca="1"/>
        <v>-32.653000000000006</v>
      </c>
      <c r="KT53" s="44">
        <f ca="1"/>
        <v>-32.422000000000011</v>
      </c>
      <c r="KU53" s="44">
        <f ca="1"/>
        <v>-33.700000000000003</v>
      </c>
      <c r="KV53" s="44">
        <f ca="1"/>
        <v>-34.972000000000008</v>
      </c>
      <c r="KW53" s="44">
        <f ca="1"/>
        <v>-35.461000000000013</v>
      </c>
      <c r="KX53" s="44">
        <f ca="1"/>
        <v>-34.407999999999987</v>
      </c>
      <c r="KY53" s="44">
        <f ca="1"/>
        <v>-34.944999999999993</v>
      </c>
      <c r="KZ53" s="44">
        <f ca="1"/>
        <v>-33.78100000000002</v>
      </c>
      <c r="LA53" s="44">
        <f ca="1"/>
        <v>-33.615000000000009</v>
      </c>
      <c r="LB53" s="44">
        <f ca="1"/>
        <v>-32.561999999999998</v>
      </c>
      <c r="LC53" s="44">
        <f ca="1"/>
        <v>-30.003000000000014</v>
      </c>
      <c r="LD53" s="44">
        <f ca="1"/>
        <v>-29.420999999999992</v>
      </c>
      <c r="LE53" s="44">
        <f ca="1"/>
        <v>-28.684000000000012</v>
      </c>
      <c r="LF53" s="44">
        <f ca="1"/>
        <v>-28.132000000000005</v>
      </c>
      <c r="LG53" s="44">
        <f ca="1"/>
        <v>-29.485000000000014</v>
      </c>
      <c r="LH53" s="44">
        <f ca="1"/>
        <v>-29.260999999999996</v>
      </c>
      <c r="LI53" s="44">
        <f ca="1"/>
        <v>-30.275000000000006</v>
      </c>
      <c r="LJ53" s="44">
        <f ca="1"/>
        <v>-31.14100000000002</v>
      </c>
      <c r="LK53" s="44">
        <f ca="1"/>
        <v>-32.457999999999998</v>
      </c>
      <c r="LL53" s="44">
        <f ca="1"/>
        <v>-30.382000000000005</v>
      </c>
      <c r="LM53" s="44">
        <f ca="1"/>
        <v>-29.218999999999994</v>
      </c>
      <c r="LN53" s="44">
        <f ca="1"/>
        <v>-25.707999999999998</v>
      </c>
      <c r="LO53" s="44">
        <f ca="1"/>
        <v>-26.092000000000013</v>
      </c>
      <c r="LP53" s="44" t="str">
        <f ca="1"/>
        <v>-</v>
      </c>
      <c r="LQ53" s="44" t="str">
        <f ca="1"/>
        <v>-</v>
      </c>
      <c r="LR53" s="44" t="str">
        <f ca="1"/>
        <v>-</v>
      </c>
      <c r="LS53" s="44" t="str">
        <f ca="1"/>
        <v>-</v>
      </c>
      <c r="LT53" s="44" t="str">
        <f ca="1"/>
        <v>-</v>
      </c>
      <c r="LU53" s="44" t="str">
        <f ca="1"/>
        <v>-</v>
      </c>
      <c r="LV53" s="44" t="str">
        <f ca="1"/>
        <v>-</v>
      </c>
      <c r="LW53" s="44" t="str">
        <f ca="1"/>
        <v>-</v>
      </c>
      <c r="LX53" s="44" t="str">
        <f ca="1"/>
        <v>-</v>
      </c>
      <c r="LY53" s="44" t="str">
        <f ca="1"/>
        <v>-</v>
      </c>
      <c r="LZ53" s="44" t="str">
        <f ca="1"/>
        <v>-</v>
      </c>
      <c r="MA53" s="44" t="str">
        <f ca="1"/>
        <v>-</v>
      </c>
      <c r="MB53" s="44" t="str">
        <f ca="1"/>
        <v>-</v>
      </c>
      <c r="MC53" s="44" t="str">
        <f ca="1"/>
        <v>-</v>
      </c>
      <c r="MD53" s="44" t="str">
        <f ca="1"/>
        <v>-</v>
      </c>
      <c r="ME53" s="44" t="str">
        <f ca="1"/>
        <v>-</v>
      </c>
      <c r="MF53" s="44" t="str">
        <f ca="1"/>
        <v>-</v>
      </c>
      <c r="MG53" s="44" t="str">
        <f ca="1"/>
        <v>-</v>
      </c>
      <c r="MH53" s="44" t="str">
        <f ca="1"/>
        <v>-</v>
      </c>
      <c r="MI53" s="44" t="str">
        <f ca="1"/>
        <v>-</v>
      </c>
      <c r="MJ53" s="44" t="str">
        <f ca="1"/>
        <v>-</v>
      </c>
      <c r="MK53" s="44" t="str">
        <f ca="1"/>
        <v>-</v>
      </c>
      <c r="ML53" s="44" t="str">
        <f ca="1"/>
        <v>-</v>
      </c>
      <c r="MM53" s="44" t="str">
        <f ca="1"/>
        <v>-</v>
      </c>
      <c r="MN53" s="44" t="str">
        <f ca="1"/>
        <v>-</v>
      </c>
      <c r="MO53" s="44" t="str">
        <f ca="1"/>
        <v>-</v>
      </c>
      <c r="MP53" s="44" t="str">
        <f ca="1"/>
        <v>-</v>
      </c>
      <c r="MQ53" s="44" t="str">
        <f ca="1"/>
        <v>-</v>
      </c>
      <c r="MR53" s="44" t="str">
        <f ca="1"/>
        <v>-</v>
      </c>
      <c r="MS53" s="44" t="str">
        <f ca="1"/>
        <v>-</v>
      </c>
      <c r="MT53" s="44" t="str">
        <f ca="1"/>
        <v>-</v>
      </c>
      <c r="MU53" s="44" t="str">
        <f ca="1"/>
        <v>-</v>
      </c>
      <c r="MV53" s="44" t="str">
        <f ca="1"/>
        <v>-</v>
      </c>
      <c r="MW53" s="44" t="str">
        <f ca="1"/>
        <v>-</v>
      </c>
      <c r="MX53" s="44" t="str">
        <f ca="1"/>
        <v>-</v>
      </c>
      <c r="MY53" s="44" t="str">
        <f ca="1"/>
        <v>-</v>
      </c>
      <c r="MZ53" s="44" t="str">
        <f ca="1"/>
        <v>-</v>
      </c>
      <c r="NA53" s="44" t="str">
        <f ca="1"/>
        <v>-</v>
      </c>
      <c r="NB53" s="44" t="str">
        <f ca="1"/>
        <v>-</v>
      </c>
      <c r="NC53" s="44" t="str">
        <f ca="1"/>
        <v>-</v>
      </c>
      <c r="ND53" s="44" t="str">
        <f ca="1"/>
        <v>-</v>
      </c>
      <c r="NE53" s="44" t="str">
        <f ca="1"/>
        <v>-</v>
      </c>
      <c r="NF53" s="44" t="str">
        <f ca="1"/>
        <v>-</v>
      </c>
      <c r="NG53" s="44" t="str">
        <f ca="1"/>
        <v>-</v>
      </c>
      <c r="NH53" s="44" t="str">
        <f ca="1"/>
        <v>-</v>
      </c>
      <c r="NI53" s="44" t="str">
        <f ca="1"/>
        <v>-</v>
      </c>
      <c r="NJ53" s="44" t="str">
        <f ca="1"/>
        <v>-</v>
      </c>
      <c r="NK53" s="44" t="str">
        <f ca="1"/>
        <v>-</v>
      </c>
      <c r="NL53" s="44" t="str">
        <f ca="1"/>
        <v>-</v>
      </c>
      <c r="NM53" s="44" t="str">
        <f ca="1"/>
        <v>-</v>
      </c>
      <c r="NN53" s="44" t="str">
        <f ca="1"/>
        <v>-</v>
      </c>
      <c r="NO53" s="44" t="str">
        <f ca="1"/>
        <v>-</v>
      </c>
      <c r="NP53" s="44" t="str">
        <f ca="1"/>
        <v>-</v>
      </c>
      <c r="NQ53" s="44" t="str">
        <f ca="1"/>
        <v>-</v>
      </c>
      <c r="NR53" s="44" t="str">
        <f ca="1"/>
        <v>-</v>
      </c>
      <c r="NS53" s="44" t="str">
        <f ca="1"/>
        <v>-</v>
      </c>
      <c r="NT53" s="44" t="str">
        <f ca="1"/>
        <v>-</v>
      </c>
      <c r="NU53" s="44" t="str">
        <f ca="1"/>
        <v>-</v>
      </c>
      <c r="NV53" s="44" t="str">
        <f ca="1"/>
        <v>-</v>
      </c>
      <c r="NW53" s="44" t="str">
        <f ca="1"/>
        <v>-</v>
      </c>
      <c r="NX53" s="44" t="str">
        <f ca="1"/>
        <v>-</v>
      </c>
      <c r="NY53" s="44" t="str">
        <f ca="1"/>
        <v>-</v>
      </c>
      <c r="NZ53" s="44" t="str">
        <f ca="1"/>
        <v>-</v>
      </c>
      <c r="OA53" s="44" t="str">
        <f ca="1"/>
        <v>-</v>
      </c>
      <c r="OB53" s="44" t="str">
        <f ca="1"/>
        <v>-</v>
      </c>
      <c r="OC53" s="44" t="str">
        <f ca="1"/>
        <v>-</v>
      </c>
      <c r="OD53" s="44" t="str">
        <f ca="1"/>
        <v>-</v>
      </c>
      <c r="OE53" s="44" t="str">
        <f ca="1"/>
        <v>-</v>
      </c>
      <c r="OF53" s="44" t="str">
        <f ca="1"/>
        <v>-</v>
      </c>
      <c r="OG53" s="44" t="str">
        <f ca="1"/>
        <v>-</v>
      </c>
      <c r="OH53" s="44" t="str">
        <f ca="1"/>
        <v>-</v>
      </c>
      <c r="OI53" s="44" t="str">
        <f ca="1"/>
        <v>-</v>
      </c>
      <c r="OJ53" s="44" t="str">
        <f ca="1"/>
        <v>-</v>
      </c>
      <c r="OK53" s="44" t="str">
        <f ca="1"/>
        <v>-</v>
      </c>
      <c r="OL53" s="44" t="str">
        <f ca="1"/>
        <v>-</v>
      </c>
      <c r="OM53" s="44" t="str">
        <f ca="1"/>
        <v>-</v>
      </c>
      <c r="ON53" s="44" t="str">
        <f ca="1"/>
        <v>-</v>
      </c>
      <c r="OO53" s="44" t="str">
        <f ca="1"/>
        <v>-</v>
      </c>
      <c r="OP53" s="44" t="str">
        <f ca="1"/>
        <v>-</v>
      </c>
      <c r="OQ53" s="44" t="str">
        <f ca="1"/>
        <v>-</v>
      </c>
      <c r="OR53" s="44" t="str">
        <f ca="1"/>
        <v>-</v>
      </c>
      <c r="OS53" s="44" t="str">
        <f ca="1"/>
        <v>-</v>
      </c>
      <c r="OT53" s="44" t="str">
        <f ca="1"/>
        <v>-</v>
      </c>
      <c r="OU53" s="44" t="str">
        <f ca="1"/>
        <v>-</v>
      </c>
      <c r="OV53" s="44" t="str">
        <f ca="1"/>
        <v>-</v>
      </c>
      <c r="OW53" s="44" t="str">
        <f ca="1"/>
        <v>-</v>
      </c>
      <c r="OX53" s="44" t="str">
        <f ca="1"/>
        <v>-</v>
      </c>
      <c r="OY53" s="44" t="str">
        <f ca="1"/>
        <v>-</v>
      </c>
      <c r="OZ53" s="44" t="str">
        <f ca="1"/>
        <v>-</v>
      </c>
      <c r="PA53" s="44" t="str">
        <f ca="1"/>
        <v>-</v>
      </c>
      <c r="PB53" s="44" t="str">
        <f ca="1"/>
        <v>-</v>
      </c>
      <c r="PC53" s="44" t="str">
        <f ca="1"/>
        <v>-</v>
      </c>
      <c r="PD53" s="44" t="str">
        <f ca="1"/>
        <v>-</v>
      </c>
      <c r="PE53" s="44" t="str">
        <f ca="1"/>
        <v>-</v>
      </c>
      <c r="PF53" s="44" t="str">
        <f ca="1"/>
        <v>-</v>
      </c>
      <c r="PG53" s="44" t="str">
        <f ca="1"/>
        <v>-</v>
      </c>
      <c r="PH53" s="44" t="str">
        <f ca="1"/>
        <v>-</v>
      </c>
      <c r="PI53" s="44" t="str">
        <f ca="1"/>
        <v>-</v>
      </c>
      <c r="PJ53" s="44" t="str">
        <f ca="1"/>
        <v>-</v>
      </c>
      <c r="PK53" s="44" t="str">
        <f ca="1"/>
        <v>-</v>
      </c>
      <c r="PL53" s="44" t="str">
        <f ca="1"/>
        <v>-</v>
      </c>
      <c r="PM53" s="44" t="str">
        <f ca="1"/>
        <v>-</v>
      </c>
      <c r="PN53" s="44" t="str">
        <f ca="1"/>
        <v>-</v>
      </c>
      <c r="PO53" s="44" t="str">
        <f ca="1"/>
        <v>-</v>
      </c>
      <c r="PP53" s="44" t="str">
        <f ca="1"/>
        <v>-</v>
      </c>
      <c r="PQ53" s="44" t="str">
        <f ca="1"/>
        <v>-</v>
      </c>
      <c r="PR53" s="44" t="str">
        <f ca="1"/>
        <v>-</v>
      </c>
      <c r="PS53" s="44" t="str">
        <f ca="1"/>
        <v>-</v>
      </c>
      <c r="PT53" s="44" t="str">
        <f ca="1"/>
        <v>-</v>
      </c>
      <c r="PU53" s="44" t="str">
        <f ca="1"/>
        <v>-</v>
      </c>
      <c r="PV53" s="44" t="str">
        <f ca="1"/>
        <v>-</v>
      </c>
      <c r="PW53" s="44" t="str">
        <f ca="1"/>
        <v>-</v>
      </c>
      <c r="PX53" s="44" t="str">
        <f ca="1"/>
        <v>-</v>
      </c>
      <c r="PY53" s="44" t="str">
        <f ca="1"/>
        <v>-</v>
      </c>
      <c r="PZ53" s="44" t="str">
        <f ca="1"/>
        <v>-</v>
      </c>
      <c r="QA53" s="44" t="str">
        <f ca="1"/>
        <v>-</v>
      </c>
      <c r="QB53" s="44" t="str">
        <f ca="1"/>
        <v>-</v>
      </c>
      <c r="QC53" s="44" t="str">
        <f ca="1"/>
        <v>-</v>
      </c>
      <c r="QD53" s="44" t="str">
        <f ca="1"/>
        <v>-</v>
      </c>
      <c r="QE53" s="44" t="str">
        <f ca="1"/>
        <v>-</v>
      </c>
      <c r="QF53" s="44" t="str">
        <f ca="1"/>
        <v>-</v>
      </c>
      <c r="QG53" s="44" t="str">
        <f ca="1"/>
        <v>-</v>
      </c>
      <c r="QH53" s="44" t="str">
        <f ca="1"/>
        <v>-</v>
      </c>
      <c r="QI53" s="44" t="str">
        <f ca="1"/>
        <v>-</v>
      </c>
      <c r="QJ53" s="44" t="str">
        <f ca="1"/>
        <v>-</v>
      </c>
      <c r="QK53" s="44" t="str">
        <f ca="1"/>
        <v>-</v>
      </c>
      <c r="QL53" s="44" t="str">
        <f ca="1"/>
        <v>-</v>
      </c>
      <c r="QM53" s="44" t="str">
        <f ca="1"/>
        <v>-</v>
      </c>
      <c r="QN53" s="44" t="str">
        <f ca="1"/>
        <v>-</v>
      </c>
      <c r="QO53" s="44" t="str">
        <f ca="1"/>
        <v>-</v>
      </c>
      <c r="QP53" s="44" t="str">
        <f ca="1"/>
        <v>-</v>
      </c>
      <c r="QQ53" s="44" t="str">
        <f ca="1"/>
        <v>-</v>
      </c>
      <c r="QR53" s="44" t="str">
        <f ca="1"/>
        <v>-</v>
      </c>
      <c r="QS53" s="44" t="str">
        <f ca="1"/>
        <v>-</v>
      </c>
      <c r="QT53" s="44" t="str">
        <f ca="1"/>
        <v>-</v>
      </c>
      <c r="QU53" s="44" t="str">
        <f ca="1"/>
        <v>-</v>
      </c>
      <c r="QV53" s="44" t="str">
        <f ca="1"/>
        <v>-</v>
      </c>
      <c r="QW53" s="44" t="str">
        <f ca="1"/>
        <v>-</v>
      </c>
      <c r="QX53" s="44" t="str">
        <f ca="1"/>
        <v>-</v>
      </c>
      <c r="QY53" s="44" t="str">
        <f ca="1"/>
        <v>-</v>
      </c>
      <c r="QZ53" s="44" t="str">
        <f ca="1"/>
        <v>-</v>
      </c>
      <c r="RA53" s="44" t="str">
        <f ca="1"/>
        <v>-</v>
      </c>
      <c r="RB53" s="44" t="str">
        <f ca="1"/>
        <v>-</v>
      </c>
      <c r="RC53" s="44" t="str">
        <f ca="1"/>
        <v>-</v>
      </c>
      <c r="RD53" s="44" t="str">
        <f ca="1"/>
        <v>-</v>
      </c>
      <c r="RE53" s="44" t="str">
        <f ca="1"/>
        <v>-</v>
      </c>
      <c r="RF53" s="44" t="str">
        <f ca="1"/>
        <v>-</v>
      </c>
      <c r="RG53" s="44" t="str">
        <f ca="1"/>
        <v>-</v>
      </c>
      <c r="RH53" s="44" t="str">
        <f ca="1"/>
        <v>-</v>
      </c>
      <c r="RI53" s="44" t="str">
        <f ca="1"/>
        <v>-</v>
      </c>
      <c r="RJ53" s="44" t="str">
        <f ca="1"/>
        <v>-</v>
      </c>
      <c r="RK53" s="44" t="str">
        <f ca="1"/>
        <v>-</v>
      </c>
      <c r="RL53" s="44" t="str">
        <f ca="1"/>
        <v>-</v>
      </c>
      <c r="RM53" s="44" t="str">
        <f ca="1"/>
        <v>-</v>
      </c>
      <c r="RN53" s="44" t="str">
        <f ca="1"/>
        <v>-</v>
      </c>
      <c r="RO53" s="44" t="str">
        <f ca="1"/>
        <v>-</v>
      </c>
      <c r="RP53" s="44" t="str">
        <f ca="1"/>
        <v>-</v>
      </c>
      <c r="RQ53" s="44" t="str">
        <f ca="1"/>
        <v>-</v>
      </c>
      <c r="RR53" s="44" t="str">
        <f ca="1"/>
        <v>-</v>
      </c>
      <c r="RS53" s="44" t="str">
        <f ca="1"/>
        <v>-</v>
      </c>
      <c r="RT53" s="44" t="str">
        <f ca="1"/>
        <v>-</v>
      </c>
      <c r="RU53" s="44" t="str">
        <f ca="1"/>
        <v>-</v>
      </c>
      <c r="RV53" s="44" t="str">
        <f ca="1"/>
        <v>-</v>
      </c>
      <c r="RW53" s="44" t="str">
        <f ca="1"/>
        <v>-</v>
      </c>
      <c r="RX53" s="44" t="str">
        <f ca="1"/>
        <v>-</v>
      </c>
      <c r="RY53" s="44" t="str">
        <f ca="1"/>
        <v>-</v>
      </c>
      <c r="RZ53" s="44" t="str">
        <f ca="1"/>
        <v>-</v>
      </c>
      <c r="SA53" s="44" t="str">
        <f ca="1"/>
        <v>-</v>
      </c>
      <c r="SB53" s="44" t="str">
        <f ca="1"/>
        <v>-</v>
      </c>
      <c r="SC53" s="44" t="str">
        <f ca="1"/>
        <v>-</v>
      </c>
      <c r="SD53" s="44" t="str">
        <f ca="1"/>
        <v>-</v>
      </c>
      <c r="SE53" s="44" t="str">
        <f ca="1"/>
        <v>-</v>
      </c>
      <c r="SF53" s="44" t="str">
        <f ca="1"/>
        <v>-</v>
      </c>
      <c r="SG53" s="44" t="str">
        <f ca="1"/>
        <v>-</v>
      </c>
      <c r="SH53" s="44" t="str">
        <f ca="1"/>
        <v>-</v>
      </c>
      <c r="SI53" s="44" t="str">
        <f ca="1"/>
        <v>-</v>
      </c>
      <c r="SJ53" s="44" t="str">
        <f ca="1"/>
        <v>-</v>
      </c>
      <c r="SK53" s="44" t="str">
        <f ca="1"/>
        <v>-</v>
      </c>
    </row>
    <row r="54" spans="3:511" x14ac:dyDescent="0.25">
      <c r="E54" s="44" t="s">
        <v>142</v>
      </c>
      <c r="F54" s="44" cm="1">
        <f t="array" aca="1" ref="F54" ca="1">MIN(IFERROR(IF(OFFSET(bHist!$A$1,_xlfn.XMATCH(C52,bHist!B:B,0)-1,3,1,500)=0,"-",OFFSET(bHist!$A$1,_xlfn.XMATCH(C52,bHist!B:B,0)-1,3,1,500))-IF(OFFSET(bHist!$A$1,_xlfn.XMATCH(C53,bHist!B:B,0)-1,3,1,500)=0,"-",OFFSET(bHist!$A$1,_xlfn.XMATCH(C53,bHist!B:B,0)-1,3,1,500)),"-"))</f>
        <v>-41.337999999999965</v>
      </c>
    </row>
    <row r="55" spans="3:511" x14ac:dyDescent="0.25"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</row>
    <row r="59" spans="3:511" x14ac:dyDescent="0.25">
      <c r="C59" s="53" t="s">
        <v>505</v>
      </c>
      <c r="F59" s="44" t="s">
        <v>142</v>
      </c>
      <c r="G59" s="44" t="s">
        <v>162</v>
      </c>
      <c r="H59" s="44" t="s">
        <v>144</v>
      </c>
      <c r="I59" s="44" t="s">
        <v>163</v>
      </c>
      <c r="J59" s="44" t="s">
        <v>511</v>
      </c>
      <c r="K59" s="44" t="s">
        <v>512</v>
      </c>
      <c r="L59" s="45" cm="1">
        <f t="array" aca="1" ref="L59:SQ59" ca="1">OFFSET(bHist!$A$1,0,3,1,500)</f>
        <v>44018</v>
      </c>
      <c r="M59" s="45">
        <f ca="1"/>
        <v>44015</v>
      </c>
      <c r="N59" s="45">
        <f ca="1"/>
        <v>44014</v>
      </c>
      <c r="O59" s="45">
        <f ca="1"/>
        <v>44013</v>
      </c>
      <c r="P59" s="45">
        <f ca="1"/>
        <v>44012</v>
      </c>
      <c r="Q59" s="45">
        <f ca="1"/>
        <v>44011</v>
      </c>
      <c r="R59" s="45">
        <f ca="1"/>
        <v>44008</v>
      </c>
      <c r="S59" s="45">
        <f ca="1"/>
        <v>44007</v>
      </c>
      <c r="T59" s="45">
        <f ca="1"/>
        <v>44006</v>
      </c>
      <c r="U59" s="45">
        <f ca="1"/>
        <v>44005</v>
      </c>
      <c r="V59" s="45">
        <f ca="1"/>
        <v>44004</v>
      </c>
      <c r="W59" s="45">
        <f ca="1"/>
        <v>44001</v>
      </c>
      <c r="X59" s="45">
        <f ca="1"/>
        <v>44000</v>
      </c>
      <c r="Y59" s="45">
        <f ca="1"/>
        <v>43999</v>
      </c>
      <c r="Z59" s="45">
        <f ca="1"/>
        <v>43998</v>
      </c>
      <c r="AA59" s="45">
        <f ca="1"/>
        <v>43997</v>
      </c>
      <c r="AB59" s="45">
        <f ca="1"/>
        <v>43994</v>
      </c>
      <c r="AC59" s="45">
        <f ca="1"/>
        <v>43993</v>
      </c>
      <c r="AD59" s="45">
        <f ca="1"/>
        <v>43992</v>
      </c>
      <c r="AE59" s="45">
        <f ca="1"/>
        <v>43991</v>
      </c>
      <c r="AF59" s="45">
        <f ca="1"/>
        <v>43990</v>
      </c>
      <c r="AG59" s="45">
        <f ca="1"/>
        <v>43987</v>
      </c>
      <c r="AH59" s="45">
        <f ca="1"/>
        <v>43986</v>
      </c>
      <c r="AI59" s="45">
        <f ca="1"/>
        <v>43985</v>
      </c>
      <c r="AJ59" s="45">
        <f ca="1"/>
        <v>43984</v>
      </c>
      <c r="AK59" s="45">
        <f ca="1"/>
        <v>43983</v>
      </c>
      <c r="AL59" s="45">
        <f ca="1"/>
        <v>43980</v>
      </c>
      <c r="AM59" s="45">
        <f ca="1"/>
        <v>43979</v>
      </c>
      <c r="AN59" s="45">
        <f ca="1"/>
        <v>43978</v>
      </c>
      <c r="AO59" s="45">
        <f ca="1"/>
        <v>43977</v>
      </c>
      <c r="AP59" s="45">
        <f ca="1"/>
        <v>43973</v>
      </c>
      <c r="AQ59" s="45">
        <f ca="1"/>
        <v>43972</v>
      </c>
      <c r="AR59" s="45">
        <f ca="1"/>
        <v>43971</v>
      </c>
      <c r="AS59" s="45">
        <f ca="1"/>
        <v>43970</v>
      </c>
      <c r="AT59" s="45">
        <f ca="1"/>
        <v>43969</v>
      </c>
      <c r="AU59" s="45">
        <f ca="1"/>
        <v>43966</v>
      </c>
      <c r="AV59" s="45">
        <f ca="1"/>
        <v>43965</v>
      </c>
      <c r="AW59" s="45">
        <f ca="1"/>
        <v>43964</v>
      </c>
      <c r="AX59" s="45">
        <f ca="1"/>
        <v>43963</v>
      </c>
      <c r="AY59" s="45">
        <f ca="1"/>
        <v>43962</v>
      </c>
      <c r="AZ59" s="45">
        <f ca="1"/>
        <v>43958</v>
      </c>
      <c r="BA59" s="45">
        <f ca="1"/>
        <v>43957</v>
      </c>
      <c r="BB59" s="45">
        <f ca="1"/>
        <v>43956</v>
      </c>
      <c r="BC59" s="45">
        <f ca="1"/>
        <v>43955</v>
      </c>
      <c r="BD59" s="45">
        <f ca="1"/>
        <v>43952</v>
      </c>
      <c r="BE59" s="45">
        <f ca="1"/>
        <v>43951</v>
      </c>
      <c r="BF59" s="45">
        <f ca="1"/>
        <v>43950</v>
      </c>
      <c r="BG59" s="45">
        <f ca="1"/>
        <v>43949</v>
      </c>
      <c r="BH59" s="45">
        <f ca="1"/>
        <v>43948</v>
      </c>
      <c r="BI59" s="45">
        <f ca="1"/>
        <v>43945</v>
      </c>
      <c r="BJ59" s="45">
        <f ca="1"/>
        <v>43944</v>
      </c>
      <c r="BK59" s="45">
        <f ca="1"/>
        <v>43943</v>
      </c>
      <c r="BL59" s="45">
        <f ca="1"/>
        <v>43942</v>
      </c>
      <c r="BM59" s="45">
        <f ca="1"/>
        <v>43941</v>
      </c>
      <c r="BN59" s="45">
        <f ca="1"/>
        <v>43938</v>
      </c>
      <c r="BO59" s="45">
        <f ca="1"/>
        <v>43937</v>
      </c>
      <c r="BP59" s="45">
        <f ca="1"/>
        <v>43936</v>
      </c>
      <c r="BQ59" s="45">
        <f ca="1"/>
        <v>43935</v>
      </c>
      <c r="BR59" s="45">
        <f ca="1"/>
        <v>43930</v>
      </c>
      <c r="BS59" s="45">
        <f ca="1"/>
        <v>43929</v>
      </c>
      <c r="BT59" s="45">
        <f ca="1"/>
        <v>43928</v>
      </c>
      <c r="BU59" s="45">
        <f ca="1"/>
        <v>43927</v>
      </c>
      <c r="BV59" s="45">
        <f ca="1"/>
        <v>43924</v>
      </c>
      <c r="BW59" s="45">
        <f ca="1"/>
        <v>43923</v>
      </c>
      <c r="BX59" s="45">
        <f ca="1"/>
        <v>43922</v>
      </c>
      <c r="BY59" s="45">
        <f ca="1"/>
        <v>43921</v>
      </c>
      <c r="BZ59" s="45">
        <f ca="1"/>
        <v>43920</v>
      </c>
      <c r="CA59" s="45">
        <f ca="1"/>
        <v>43917</v>
      </c>
      <c r="CB59" s="45">
        <f ca="1"/>
        <v>43916</v>
      </c>
      <c r="CC59" s="45">
        <f ca="1"/>
        <v>43915</v>
      </c>
      <c r="CD59" s="45">
        <f ca="1"/>
        <v>43914</v>
      </c>
      <c r="CE59" s="45">
        <f ca="1"/>
        <v>43913</v>
      </c>
      <c r="CF59" s="45">
        <f ca="1"/>
        <v>43910</v>
      </c>
      <c r="CG59" s="45">
        <f ca="1"/>
        <v>43909</v>
      </c>
      <c r="CH59" s="45">
        <f ca="1"/>
        <v>43908</v>
      </c>
      <c r="CI59" s="45">
        <f ca="1"/>
        <v>43907</v>
      </c>
      <c r="CJ59" s="45">
        <f ca="1"/>
        <v>43906</v>
      </c>
      <c r="CK59" s="45">
        <f ca="1"/>
        <v>43903</v>
      </c>
      <c r="CL59" s="45">
        <f ca="1"/>
        <v>43902</v>
      </c>
      <c r="CM59" s="45">
        <f ca="1"/>
        <v>43901</v>
      </c>
      <c r="CN59" s="45">
        <f ca="1"/>
        <v>43900</v>
      </c>
      <c r="CO59" s="45">
        <f ca="1"/>
        <v>43899</v>
      </c>
      <c r="CP59" s="45">
        <f ca="1"/>
        <v>43896</v>
      </c>
      <c r="CQ59" s="45">
        <f ca="1"/>
        <v>43895</v>
      </c>
      <c r="CR59" s="45">
        <f ca="1"/>
        <v>43894</v>
      </c>
      <c r="CS59" s="45">
        <f ca="1"/>
        <v>43893</v>
      </c>
      <c r="CT59" s="45">
        <f ca="1"/>
        <v>43892</v>
      </c>
      <c r="CU59" s="45">
        <f ca="1"/>
        <v>43889</v>
      </c>
      <c r="CV59" s="45">
        <f ca="1"/>
        <v>43888</v>
      </c>
      <c r="CW59" s="45">
        <f ca="1"/>
        <v>43887</v>
      </c>
      <c r="CX59" s="45">
        <f ca="1"/>
        <v>43886</v>
      </c>
      <c r="CY59" s="45">
        <f ca="1"/>
        <v>43885</v>
      </c>
      <c r="CZ59" s="45">
        <f ca="1"/>
        <v>43882</v>
      </c>
      <c r="DA59" s="45">
        <f ca="1"/>
        <v>43881</v>
      </c>
      <c r="DB59" s="45">
        <f ca="1"/>
        <v>43880</v>
      </c>
      <c r="DC59" s="45">
        <f ca="1"/>
        <v>43879</v>
      </c>
      <c r="DD59" s="45">
        <f ca="1"/>
        <v>43878</v>
      </c>
      <c r="DE59" s="45">
        <f ca="1"/>
        <v>43875</v>
      </c>
      <c r="DF59" s="45">
        <f ca="1"/>
        <v>43874</v>
      </c>
      <c r="DG59" s="45">
        <f ca="1"/>
        <v>43873</v>
      </c>
      <c r="DH59" s="45">
        <f ca="1"/>
        <v>43872</v>
      </c>
      <c r="DI59" s="45">
        <f ca="1"/>
        <v>43871</v>
      </c>
      <c r="DJ59" s="45">
        <f ca="1"/>
        <v>43868</v>
      </c>
      <c r="DK59" s="45">
        <f ca="1"/>
        <v>43867</v>
      </c>
      <c r="DL59" s="45">
        <f ca="1"/>
        <v>43866</v>
      </c>
      <c r="DM59" s="45">
        <f ca="1"/>
        <v>43865</v>
      </c>
      <c r="DN59" s="45">
        <f ca="1"/>
        <v>43864</v>
      </c>
      <c r="DO59" s="45">
        <f ca="1"/>
        <v>43861</v>
      </c>
      <c r="DP59" s="45">
        <f ca="1"/>
        <v>43860</v>
      </c>
      <c r="DQ59" s="45">
        <f ca="1"/>
        <v>43859</v>
      </c>
      <c r="DR59" s="45">
        <f ca="1"/>
        <v>43858</v>
      </c>
      <c r="DS59" s="45">
        <f ca="1"/>
        <v>43857</v>
      </c>
      <c r="DT59" s="45">
        <f ca="1"/>
        <v>43854</v>
      </c>
      <c r="DU59" s="45">
        <f ca="1"/>
        <v>43853</v>
      </c>
      <c r="DV59" s="45">
        <f ca="1"/>
        <v>43852</v>
      </c>
      <c r="DW59" s="45">
        <f ca="1"/>
        <v>43851</v>
      </c>
      <c r="DX59" s="45">
        <f ca="1"/>
        <v>43850</v>
      </c>
      <c r="DY59" s="45">
        <f ca="1"/>
        <v>43847</v>
      </c>
      <c r="DZ59" s="45">
        <f ca="1"/>
        <v>43846</v>
      </c>
      <c r="EA59" s="45">
        <f ca="1"/>
        <v>43845</v>
      </c>
      <c r="EB59" s="45">
        <f ca="1"/>
        <v>43844</v>
      </c>
      <c r="EC59" s="45">
        <f ca="1"/>
        <v>43843</v>
      </c>
      <c r="ED59" s="45">
        <f ca="1"/>
        <v>43840</v>
      </c>
      <c r="EE59" s="45">
        <f ca="1"/>
        <v>43839</v>
      </c>
      <c r="EF59" s="45">
        <f ca="1"/>
        <v>43838</v>
      </c>
      <c r="EG59" s="45">
        <f ca="1"/>
        <v>43837</v>
      </c>
      <c r="EH59" s="45">
        <f ca="1"/>
        <v>43836</v>
      </c>
      <c r="EI59" s="45">
        <f ca="1"/>
        <v>43833</v>
      </c>
      <c r="EJ59" s="45">
        <f ca="1"/>
        <v>43832</v>
      </c>
      <c r="EK59" s="45">
        <f ca="1"/>
        <v>43830</v>
      </c>
      <c r="EL59" s="45">
        <f ca="1"/>
        <v>43829</v>
      </c>
      <c r="EM59" s="45">
        <f ca="1"/>
        <v>43826</v>
      </c>
      <c r="EN59" s="45">
        <f ca="1"/>
        <v>43823</v>
      </c>
      <c r="EO59" s="45">
        <f ca="1"/>
        <v>43822</v>
      </c>
      <c r="EP59" s="45">
        <f ca="1"/>
        <v>43819</v>
      </c>
      <c r="EQ59" s="45">
        <f ca="1"/>
        <v>43818</v>
      </c>
      <c r="ER59" s="45">
        <f ca="1"/>
        <v>43817</v>
      </c>
      <c r="ES59" s="45">
        <f ca="1"/>
        <v>43816</v>
      </c>
      <c r="ET59" s="45">
        <f ca="1"/>
        <v>43815</v>
      </c>
      <c r="EU59" s="45">
        <f ca="1"/>
        <v>43812</v>
      </c>
      <c r="EV59" s="45">
        <f ca="1"/>
        <v>43811</v>
      </c>
      <c r="EW59" s="45">
        <f ca="1"/>
        <v>43810</v>
      </c>
      <c r="EX59" s="45">
        <f ca="1"/>
        <v>43809</v>
      </c>
      <c r="EY59" s="45">
        <f ca="1"/>
        <v>43808</v>
      </c>
      <c r="EZ59" s="45">
        <f ca="1"/>
        <v>43805</v>
      </c>
      <c r="FA59" s="45">
        <f ca="1"/>
        <v>43804</v>
      </c>
      <c r="FB59" s="45">
        <f ca="1"/>
        <v>43803</v>
      </c>
      <c r="FC59" s="45">
        <f ca="1"/>
        <v>43802</v>
      </c>
      <c r="FD59" s="45">
        <f ca="1"/>
        <v>43801</v>
      </c>
      <c r="FE59" s="45">
        <f ca="1"/>
        <v>43798</v>
      </c>
      <c r="FF59" s="45">
        <f ca="1"/>
        <v>43797</v>
      </c>
      <c r="FG59" s="45">
        <f ca="1"/>
        <v>43796</v>
      </c>
      <c r="FH59" s="45">
        <f ca="1"/>
        <v>43795</v>
      </c>
      <c r="FI59" s="45">
        <f ca="1"/>
        <v>43794</v>
      </c>
      <c r="FJ59" s="45">
        <f ca="1"/>
        <v>43791</v>
      </c>
      <c r="FK59" s="45">
        <f ca="1"/>
        <v>43790</v>
      </c>
      <c r="FL59" s="45">
        <f ca="1"/>
        <v>43789</v>
      </c>
      <c r="FM59" s="45">
        <f ca="1"/>
        <v>43788</v>
      </c>
      <c r="FN59" s="45">
        <f ca="1"/>
        <v>43787</v>
      </c>
      <c r="FO59" s="45">
        <f ca="1"/>
        <v>43784</v>
      </c>
      <c r="FP59" s="45">
        <f ca="1"/>
        <v>43783</v>
      </c>
      <c r="FQ59" s="45">
        <f ca="1"/>
        <v>43782</v>
      </c>
      <c r="FR59" s="45">
        <f ca="1"/>
        <v>43781</v>
      </c>
      <c r="FS59" s="45">
        <f ca="1"/>
        <v>43780</v>
      </c>
      <c r="FT59" s="45">
        <f ca="1"/>
        <v>43777</v>
      </c>
      <c r="FU59" s="45">
        <f ca="1"/>
        <v>43776</v>
      </c>
      <c r="FV59" s="45">
        <f ca="1"/>
        <v>43775</v>
      </c>
      <c r="FW59" s="45">
        <f ca="1"/>
        <v>43774</v>
      </c>
      <c r="FX59" s="45">
        <f ca="1"/>
        <v>43773</v>
      </c>
      <c r="FY59" s="45">
        <f ca="1"/>
        <v>43770</v>
      </c>
      <c r="FZ59" s="45">
        <f ca="1"/>
        <v>43769</v>
      </c>
      <c r="GA59" s="45">
        <f ca="1"/>
        <v>43768</v>
      </c>
      <c r="GB59" s="45">
        <f ca="1"/>
        <v>43767</v>
      </c>
      <c r="GC59" s="45">
        <f ca="1"/>
        <v>43766</v>
      </c>
      <c r="GD59" s="45">
        <f ca="1"/>
        <v>43763</v>
      </c>
      <c r="GE59" s="45">
        <f ca="1"/>
        <v>43762</v>
      </c>
      <c r="GF59" s="45">
        <f ca="1"/>
        <v>43761</v>
      </c>
      <c r="GG59" s="45">
        <f ca="1"/>
        <v>43760</v>
      </c>
      <c r="GH59" s="45">
        <f ca="1"/>
        <v>43759</v>
      </c>
      <c r="GI59" s="45">
        <f ca="1"/>
        <v>43756</v>
      </c>
      <c r="GJ59" s="45">
        <f ca="1"/>
        <v>43755</v>
      </c>
      <c r="GK59" s="45">
        <f ca="1"/>
        <v>43754</v>
      </c>
      <c r="GL59" s="45">
        <f ca="1"/>
        <v>43753</v>
      </c>
      <c r="GM59" s="45">
        <f ca="1"/>
        <v>43752</v>
      </c>
      <c r="GN59" s="45">
        <f ca="1"/>
        <v>43749</v>
      </c>
      <c r="GO59" s="45">
        <f ca="1"/>
        <v>43748</v>
      </c>
      <c r="GP59" s="45">
        <f ca="1"/>
        <v>43747</v>
      </c>
      <c r="GQ59" s="45">
        <f ca="1"/>
        <v>43746</v>
      </c>
      <c r="GR59" s="45">
        <f ca="1"/>
        <v>43745</v>
      </c>
      <c r="GS59" s="45">
        <f ca="1"/>
        <v>43742</v>
      </c>
      <c r="GT59" s="45">
        <f ca="1"/>
        <v>43741</v>
      </c>
      <c r="GU59" s="45">
        <f ca="1"/>
        <v>43740</v>
      </c>
      <c r="GV59" s="45">
        <f ca="1"/>
        <v>43739</v>
      </c>
      <c r="GW59" s="45">
        <f ca="1"/>
        <v>43738</v>
      </c>
      <c r="GX59" s="45">
        <f ca="1"/>
        <v>43735</v>
      </c>
      <c r="GY59" s="45">
        <f ca="1"/>
        <v>43734</v>
      </c>
      <c r="GZ59" s="45">
        <f ca="1"/>
        <v>43733</v>
      </c>
      <c r="HA59" s="45">
        <f ca="1"/>
        <v>43732</v>
      </c>
      <c r="HB59" s="45">
        <f ca="1"/>
        <v>43731</v>
      </c>
      <c r="HC59" s="45">
        <f ca="1"/>
        <v>43728</v>
      </c>
      <c r="HD59" s="45">
        <f ca="1"/>
        <v>43727</v>
      </c>
      <c r="HE59" s="45">
        <f ca="1"/>
        <v>43726</v>
      </c>
      <c r="HF59" s="45">
        <f ca="1"/>
        <v>43725</v>
      </c>
      <c r="HG59" s="45">
        <f ca="1"/>
        <v>43724</v>
      </c>
      <c r="HH59" s="45">
        <f ca="1"/>
        <v>43721</v>
      </c>
      <c r="HI59" s="45">
        <f ca="1"/>
        <v>43720</v>
      </c>
      <c r="HJ59" s="45">
        <f ca="1"/>
        <v>43719</v>
      </c>
      <c r="HK59" s="45">
        <f ca="1"/>
        <v>43718</v>
      </c>
      <c r="HL59" s="45">
        <f ca="1"/>
        <v>43717</v>
      </c>
      <c r="HM59" s="45">
        <f ca="1"/>
        <v>43714</v>
      </c>
      <c r="HN59" s="45">
        <f ca="1"/>
        <v>43713</v>
      </c>
      <c r="HO59" s="45">
        <f ca="1"/>
        <v>43712</v>
      </c>
      <c r="HP59" s="45">
        <f ca="1"/>
        <v>43711</v>
      </c>
      <c r="HQ59" s="45">
        <f ca="1"/>
        <v>43710</v>
      </c>
      <c r="HR59" s="45">
        <f ca="1"/>
        <v>43707</v>
      </c>
      <c r="HS59" s="45">
        <f ca="1"/>
        <v>43706</v>
      </c>
      <c r="HT59" s="45">
        <f ca="1"/>
        <v>43705</v>
      </c>
      <c r="HU59" s="45">
        <f ca="1"/>
        <v>43704</v>
      </c>
      <c r="HV59" s="45">
        <f ca="1"/>
        <v>43700</v>
      </c>
      <c r="HW59" s="45">
        <f ca="1"/>
        <v>43699</v>
      </c>
      <c r="HX59" s="45">
        <f ca="1"/>
        <v>43698</v>
      </c>
      <c r="HY59" s="45">
        <f ca="1"/>
        <v>43697</v>
      </c>
      <c r="HZ59" s="45">
        <f ca="1"/>
        <v>43696</v>
      </c>
      <c r="IA59" s="45">
        <f ca="1"/>
        <v>43693</v>
      </c>
      <c r="IB59" s="45">
        <f ca="1"/>
        <v>43692</v>
      </c>
      <c r="IC59" s="45">
        <f ca="1"/>
        <v>43691</v>
      </c>
      <c r="ID59" s="45">
        <f ca="1"/>
        <v>43690</v>
      </c>
      <c r="IE59" s="45">
        <f ca="1"/>
        <v>43689</v>
      </c>
      <c r="IF59" s="45">
        <f ca="1"/>
        <v>43686</v>
      </c>
      <c r="IG59" s="45">
        <f ca="1"/>
        <v>43685</v>
      </c>
      <c r="IH59" s="45">
        <f ca="1"/>
        <v>43684</v>
      </c>
      <c r="II59" s="45">
        <f ca="1"/>
        <v>43683</v>
      </c>
      <c r="IJ59" s="45">
        <f ca="1"/>
        <v>43682</v>
      </c>
      <c r="IK59" s="45">
        <f ca="1"/>
        <v>43679</v>
      </c>
      <c r="IL59" s="45">
        <f ca="1"/>
        <v>43678</v>
      </c>
      <c r="IM59" s="45">
        <f ca="1"/>
        <v>43677</v>
      </c>
      <c r="IN59" s="45">
        <f ca="1"/>
        <v>43676</v>
      </c>
      <c r="IO59" s="45">
        <f ca="1"/>
        <v>43675</v>
      </c>
      <c r="IP59" s="45">
        <f ca="1"/>
        <v>43672</v>
      </c>
      <c r="IQ59" s="45">
        <f ca="1"/>
        <v>43671</v>
      </c>
      <c r="IR59" s="45">
        <f ca="1"/>
        <v>43670</v>
      </c>
      <c r="IS59" s="45">
        <f ca="1"/>
        <v>43669</v>
      </c>
      <c r="IT59" s="45">
        <f ca="1"/>
        <v>43668</v>
      </c>
      <c r="IU59" s="45">
        <f ca="1"/>
        <v>43665</v>
      </c>
      <c r="IV59" s="45">
        <f ca="1"/>
        <v>43664</v>
      </c>
      <c r="IW59" s="45">
        <f ca="1"/>
        <v>43663</v>
      </c>
      <c r="IX59" s="45">
        <f ca="1"/>
        <v>43662</v>
      </c>
      <c r="IY59" s="45">
        <f ca="1"/>
        <v>43661</v>
      </c>
      <c r="IZ59" s="45">
        <f ca="1"/>
        <v>43658</v>
      </c>
      <c r="JA59" s="45">
        <f ca="1"/>
        <v>43657</v>
      </c>
      <c r="JB59" s="45">
        <f ca="1"/>
        <v>43656</v>
      </c>
      <c r="JC59" s="45">
        <f ca="1"/>
        <v>43655</v>
      </c>
      <c r="JD59" s="45">
        <f ca="1"/>
        <v>43654</v>
      </c>
      <c r="JE59" s="45">
        <f ca="1"/>
        <v>43651</v>
      </c>
      <c r="JF59" s="45">
        <f ca="1"/>
        <v>43650</v>
      </c>
      <c r="JG59" s="45">
        <f ca="1"/>
        <v>43649</v>
      </c>
      <c r="JH59" s="45">
        <f ca="1"/>
        <v>43648</v>
      </c>
      <c r="JI59" s="45">
        <f ca="1"/>
        <v>43647</v>
      </c>
      <c r="JJ59" s="45">
        <f ca="1"/>
        <v>43644</v>
      </c>
      <c r="JK59" s="45">
        <f ca="1"/>
        <v>43643</v>
      </c>
      <c r="JL59" s="45">
        <f ca="1"/>
        <v>43642</v>
      </c>
      <c r="JM59" s="45">
        <f ca="1"/>
        <v>43641</v>
      </c>
      <c r="JN59" s="45">
        <f ca="1"/>
        <v>43640</v>
      </c>
      <c r="JO59" s="45">
        <f ca="1"/>
        <v>43637</v>
      </c>
      <c r="JP59" s="45">
        <f ca="1"/>
        <v>43636</v>
      </c>
      <c r="JQ59" s="45">
        <f ca="1"/>
        <v>43635</v>
      </c>
      <c r="JR59" s="45">
        <f ca="1"/>
        <v>43634</v>
      </c>
      <c r="JS59" s="45">
        <f ca="1"/>
        <v>43633</v>
      </c>
      <c r="JT59" s="45">
        <f ca="1"/>
        <v>43630</v>
      </c>
      <c r="JU59" s="45">
        <f ca="1"/>
        <v>43629</v>
      </c>
      <c r="JV59" s="45">
        <f ca="1"/>
        <v>43628</v>
      </c>
      <c r="JW59" s="45">
        <f ca="1"/>
        <v>43627</v>
      </c>
      <c r="JX59" s="45">
        <f ca="1"/>
        <v>43626</v>
      </c>
      <c r="JY59" s="45">
        <f ca="1"/>
        <v>43623</v>
      </c>
      <c r="JZ59" s="45">
        <f ca="1"/>
        <v>43622</v>
      </c>
      <c r="KA59" s="45">
        <f ca="1"/>
        <v>43621</v>
      </c>
      <c r="KB59" s="45">
        <f ca="1"/>
        <v>43620</v>
      </c>
      <c r="KC59" s="45">
        <f ca="1"/>
        <v>43619</v>
      </c>
      <c r="KD59" s="45">
        <f ca="1"/>
        <v>43616</v>
      </c>
      <c r="KE59" s="45">
        <f ca="1"/>
        <v>43615</v>
      </c>
      <c r="KF59" s="45">
        <f ca="1"/>
        <v>43614</v>
      </c>
      <c r="KG59" s="45">
        <f ca="1"/>
        <v>43613</v>
      </c>
      <c r="KH59" s="45">
        <f ca="1"/>
        <v>43609</v>
      </c>
      <c r="KI59" s="45">
        <f ca="1"/>
        <v>43608</v>
      </c>
      <c r="KJ59" s="45">
        <f ca="1"/>
        <v>43607</v>
      </c>
      <c r="KK59" s="45">
        <f ca="1"/>
        <v>43606</v>
      </c>
      <c r="KL59" s="45">
        <f ca="1"/>
        <v>43605</v>
      </c>
      <c r="KM59" s="45">
        <f ca="1"/>
        <v>43602</v>
      </c>
      <c r="KN59" s="45">
        <f ca="1"/>
        <v>43601</v>
      </c>
      <c r="KO59" s="45">
        <f ca="1"/>
        <v>43600</v>
      </c>
      <c r="KP59" s="45">
        <f ca="1"/>
        <v>43599</v>
      </c>
      <c r="KQ59" s="45">
        <f ca="1"/>
        <v>43598</v>
      </c>
      <c r="KR59" s="45">
        <f ca="1"/>
        <v>43595</v>
      </c>
      <c r="KS59" s="45">
        <f ca="1"/>
        <v>43594</v>
      </c>
      <c r="KT59" s="45">
        <f ca="1"/>
        <v>43593</v>
      </c>
      <c r="KU59" s="45">
        <f ca="1"/>
        <v>43592</v>
      </c>
      <c r="KV59" s="45">
        <f ca="1"/>
        <v>43588</v>
      </c>
      <c r="KW59" s="45">
        <f ca="1"/>
        <v>43587</v>
      </c>
      <c r="KX59" s="45">
        <f ca="1"/>
        <v>43586</v>
      </c>
      <c r="KY59" s="45">
        <f ca="1"/>
        <v>43585</v>
      </c>
      <c r="KZ59" s="45">
        <f ca="1"/>
        <v>43584</v>
      </c>
      <c r="LA59" s="45">
        <f ca="1"/>
        <v>43581</v>
      </c>
      <c r="LB59" s="45">
        <f ca="1"/>
        <v>43580</v>
      </c>
      <c r="LC59" s="45">
        <f ca="1"/>
        <v>43579</v>
      </c>
      <c r="LD59" s="45">
        <f ca="1"/>
        <v>43578</v>
      </c>
      <c r="LE59" s="45">
        <f ca="1"/>
        <v>43573</v>
      </c>
      <c r="LF59" s="45">
        <f ca="1"/>
        <v>43572</v>
      </c>
      <c r="LG59" s="45">
        <f ca="1"/>
        <v>43571</v>
      </c>
      <c r="LH59" s="45">
        <f ca="1"/>
        <v>43570</v>
      </c>
      <c r="LI59" s="45">
        <f ca="1"/>
        <v>43567</v>
      </c>
      <c r="LJ59" s="45">
        <f ca="1"/>
        <v>43566</v>
      </c>
      <c r="LK59" s="45">
        <f ca="1"/>
        <v>43565</v>
      </c>
      <c r="LL59" s="45">
        <f ca="1"/>
        <v>43564</v>
      </c>
      <c r="LM59" s="45">
        <f ca="1"/>
        <v>43563</v>
      </c>
      <c r="LN59" s="45">
        <f ca="1"/>
        <v>43560</v>
      </c>
      <c r="LO59" s="45">
        <f ca="1"/>
        <v>43559</v>
      </c>
      <c r="LP59" s="45">
        <f ca="1"/>
        <v>43558</v>
      </c>
      <c r="LQ59" s="45">
        <f ca="1"/>
        <v>43557</v>
      </c>
      <c r="LR59" s="45">
        <f ca="1"/>
        <v>43556</v>
      </c>
      <c r="LS59" s="45">
        <f ca="1"/>
        <v>43553</v>
      </c>
      <c r="LT59" s="45">
        <f ca="1"/>
        <v>43552</v>
      </c>
      <c r="LU59" s="45">
        <f ca="1"/>
        <v>43551</v>
      </c>
      <c r="LV59" s="45">
        <f ca="1"/>
        <v>43550</v>
      </c>
      <c r="LW59" s="45">
        <f ca="1"/>
        <v>43549</v>
      </c>
      <c r="LX59" s="45">
        <f ca="1"/>
        <v>43546</v>
      </c>
      <c r="LY59" s="45">
        <f ca="1"/>
        <v>43545</v>
      </c>
      <c r="LZ59" s="45">
        <f ca="1"/>
        <v>43544</v>
      </c>
      <c r="MA59" s="45">
        <f ca="1"/>
        <v>43543</v>
      </c>
      <c r="MB59" s="45">
        <f ca="1"/>
        <v>43542</v>
      </c>
      <c r="MC59" s="45">
        <f ca="1"/>
        <v>43539</v>
      </c>
      <c r="MD59" s="45">
        <f ca="1"/>
        <v>43538</v>
      </c>
      <c r="ME59" s="45">
        <f ca="1"/>
        <v>43537</v>
      </c>
      <c r="MF59" s="45">
        <f ca="1"/>
        <v>43536</v>
      </c>
      <c r="MG59" s="45">
        <f ca="1"/>
        <v>43535</v>
      </c>
      <c r="MH59" s="45">
        <f ca="1"/>
        <v>43532</v>
      </c>
      <c r="MI59" s="45">
        <f ca="1"/>
        <v>43531</v>
      </c>
      <c r="MJ59" s="45">
        <f ca="1"/>
        <v>43530</v>
      </c>
      <c r="MK59" s="45">
        <f ca="1"/>
        <v>43529</v>
      </c>
      <c r="ML59" s="45">
        <f ca="1"/>
        <v>43528</v>
      </c>
      <c r="MM59" s="45">
        <f ca="1"/>
        <v>43525</v>
      </c>
      <c r="MN59" s="45">
        <f ca="1"/>
        <v>43524</v>
      </c>
      <c r="MO59" s="45">
        <f ca="1"/>
        <v>43523</v>
      </c>
      <c r="MP59" s="45">
        <f ca="1"/>
        <v>43522</v>
      </c>
      <c r="MQ59" s="45">
        <f ca="1"/>
        <v>43521</v>
      </c>
      <c r="MR59" s="45">
        <f ca="1"/>
        <v>43518</v>
      </c>
      <c r="MS59" s="45">
        <f ca="1"/>
        <v>43517</v>
      </c>
      <c r="MT59" s="45">
        <f ca="1"/>
        <v>43516</v>
      </c>
      <c r="MU59" s="45">
        <f ca="1"/>
        <v>43515</v>
      </c>
      <c r="MV59" s="45">
        <f ca="1"/>
        <v>43514</v>
      </c>
      <c r="MW59" s="45">
        <f ca="1"/>
        <v>43511</v>
      </c>
      <c r="MX59" s="45">
        <f ca="1"/>
        <v>43510</v>
      </c>
      <c r="MY59" s="45">
        <f ca="1"/>
        <v>43509</v>
      </c>
      <c r="MZ59" s="45">
        <f ca="1"/>
        <v>43508</v>
      </c>
      <c r="NA59" s="45">
        <f ca="1"/>
        <v>43507</v>
      </c>
      <c r="NB59" s="45">
        <f ca="1"/>
        <v>43504</v>
      </c>
      <c r="NC59" s="45">
        <f ca="1"/>
        <v>43503</v>
      </c>
      <c r="ND59" s="45">
        <f ca="1"/>
        <v>43502</v>
      </c>
      <c r="NE59" s="45">
        <f ca="1"/>
        <v>43501</v>
      </c>
      <c r="NF59" s="45">
        <f ca="1"/>
        <v>43500</v>
      </c>
      <c r="NG59" s="45">
        <f ca="1"/>
        <v>43497</v>
      </c>
      <c r="NH59" s="45">
        <f ca="1"/>
        <v>43496</v>
      </c>
      <c r="NI59" s="45">
        <f ca="1"/>
        <v>43495</v>
      </c>
      <c r="NJ59" s="45">
        <f ca="1"/>
        <v>43494</v>
      </c>
      <c r="NK59" s="45">
        <f ca="1"/>
        <v>43493</v>
      </c>
      <c r="NL59" s="45">
        <f ca="1"/>
        <v>43490</v>
      </c>
      <c r="NM59" s="45">
        <f ca="1"/>
        <v>43489</v>
      </c>
      <c r="NN59" s="45">
        <f ca="1"/>
        <v>43488</v>
      </c>
      <c r="NO59" s="45">
        <f ca="1"/>
        <v>43487</v>
      </c>
      <c r="NP59" s="45">
        <f ca="1"/>
        <v>43486</v>
      </c>
      <c r="NQ59" s="45">
        <f ca="1"/>
        <v>43483</v>
      </c>
      <c r="NR59" s="45">
        <f ca="1"/>
        <v>43482</v>
      </c>
      <c r="NS59" s="45">
        <f ca="1"/>
        <v>43481</v>
      </c>
      <c r="NT59" s="45">
        <f ca="1"/>
        <v>43480</v>
      </c>
      <c r="NU59" s="45">
        <f ca="1"/>
        <v>43479</v>
      </c>
      <c r="NV59" s="45">
        <f ca="1"/>
        <v>43476</v>
      </c>
      <c r="NW59" s="45">
        <f ca="1"/>
        <v>43475</v>
      </c>
      <c r="NX59" s="45">
        <f ca="1"/>
        <v>43474</v>
      </c>
      <c r="NY59" s="45">
        <f ca="1"/>
        <v>43473</v>
      </c>
      <c r="NZ59" s="45">
        <f ca="1"/>
        <v>43472</v>
      </c>
      <c r="OA59" s="45">
        <f ca="1"/>
        <v>43469</v>
      </c>
      <c r="OB59" s="45">
        <f ca="1"/>
        <v>43468</v>
      </c>
      <c r="OC59" s="45">
        <f ca="1"/>
        <v>43467</v>
      </c>
      <c r="OD59" s="45">
        <f ca="1"/>
        <v>43465</v>
      </c>
      <c r="OE59" s="45">
        <f ca="1"/>
        <v>43462</v>
      </c>
      <c r="OF59" s="45">
        <f ca="1"/>
        <v>43461</v>
      </c>
      <c r="OG59" s="45">
        <f ca="1"/>
        <v>43458</v>
      </c>
      <c r="OH59" s="45">
        <f ca="1"/>
        <v>43455</v>
      </c>
      <c r="OI59" s="45">
        <f ca="1"/>
        <v>43454</v>
      </c>
      <c r="OJ59" s="45">
        <f ca="1"/>
        <v>43453</v>
      </c>
      <c r="OK59" s="45">
        <f ca="1"/>
        <v>43452</v>
      </c>
      <c r="OL59" s="45">
        <f ca="1"/>
        <v>43451</v>
      </c>
      <c r="OM59" s="45">
        <f ca="1"/>
        <v>43448</v>
      </c>
      <c r="ON59" s="45">
        <f ca="1"/>
        <v>43447</v>
      </c>
      <c r="OO59" s="45">
        <f ca="1"/>
        <v>43446</v>
      </c>
      <c r="OP59" s="45">
        <f ca="1"/>
        <v>43445</v>
      </c>
      <c r="OQ59" s="45">
        <f ca="1"/>
        <v>43444</v>
      </c>
      <c r="OR59" s="45">
        <f ca="1"/>
        <v>43441</v>
      </c>
      <c r="OS59" s="45">
        <f ca="1"/>
        <v>43440</v>
      </c>
      <c r="OT59" s="45">
        <f ca="1"/>
        <v>43439</v>
      </c>
      <c r="OU59" s="45">
        <f ca="1"/>
        <v>43438</v>
      </c>
      <c r="OV59" s="45">
        <f ca="1"/>
        <v>43437</v>
      </c>
      <c r="OW59" s="45">
        <f ca="1"/>
        <v>43434</v>
      </c>
      <c r="OX59" s="45">
        <f ca="1"/>
        <v>43433</v>
      </c>
      <c r="OY59" s="45">
        <f ca="1"/>
        <v>43432</v>
      </c>
      <c r="OZ59" s="45">
        <f ca="1"/>
        <v>43431</v>
      </c>
      <c r="PA59" s="45">
        <f ca="1"/>
        <v>43430</v>
      </c>
      <c r="PB59" s="45">
        <f ca="1"/>
        <v>43427</v>
      </c>
      <c r="PC59" s="45">
        <f ca="1"/>
        <v>43426</v>
      </c>
      <c r="PD59" s="45">
        <f ca="1"/>
        <v>43425</v>
      </c>
      <c r="PE59" s="45">
        <f ca="1"/>
        <v>43424</v>
      </c>
      <c r="PF59" s="45">
        <f ca="1"/>
        <v>43423</v>
      </c>
      <c r="PG59" s="45">
        <f ca="1"/>
        <v>43420</v>
      </c>
      <c r="PH59" s="45">
        <f ca="1"/>
        <v>43419</v>
      </c>
      <c r="PI59" s="45">
        <f ca="1"/>
        <v>43418</v>
      </c>
      <c r="PJ59" s="45">
        <f ca="1"/>
        <v>43417</v>
      </c>
      <c r="PK59" s="45">
        <f ca="1"/>
        <v>43416</v>
      </c>
      <c r="PL59" s="45">
        <f ca="1"/>
        <v>43413</v>
      </c>
      <c r="PM59" s="45">
        <f ca="1"/>
        <v>43412</v>
      </c>
      <c r="PN59" s="45">
        <f ca="1"/>
        <v>43411</v>
      </c>
      <c r="PO59" s="45">
        <f ca="1"/>
        <v>43410</v>
      </c>
      <c r="PP59" s="45">
        <f ca="1"/>
        <v>43409</v>
      </c>
      <c r="PQ59" s="45">
        <f ca="1"/>
        <v>43406</v>
      </c>
      <c r="PR59" s="45">
        <f ca="1"/>
        <v>43405</v>
      </c>
      <c r="PS59" s="45">
        <f ca="1"/>
        <v>43404</v>
      </c>
      <c r="PT59" s="45">
        <f ca="1"/>
        <v>43403</v>
      </c>
      <c r="PU59" s="45">
        <f ca="1"/>
        <v>43402</v>
      </c>
      <c r="PV59" s="45">
        <f ca="1"/>
        <v>43399</v>
      </c>
      <c r="PW59" s="45">
        <f ca="1"/>
        <v>43398</v>
      </c>
      <c r="PX59" s="45">
        <f ca="1"/>
        <v>43397</v>
      </c>
      <c r="PY59" s="45">
        <f ca="1"/>
        <v>43396</v>
      </c>
      <c r="PZ59" s="45">
        <f ca="1"/>
        <v>43395</v>
      </c>
      <c r="QA59" s="45">
        <f ca="1"/>
        <v>43392</v>
      </c>
      <c r="QB59" s="45">
        <f ca="1"/>
        <v>43391</v>
      </c>
      <c r="QC59" s="45">
        <f ca="1"/>
        <v>43390</v>
      </c>
      <c r="QD59" s="45">
        <f ca="1"/>
        <v>43389</v>
      </c>
      <c r="QE59" s="45">
        <f ca="1"/>
        <v>43388</v>
      </c>
      <c r="QF59" s="45">
        <f ca="1"/>
        <v>43385</v>
      </c>
      <c r="QG59" s="45">
        <f ca="1"/>
        <v>43384</v>
      </c>
      <c r="QH59" s="45">
        <f ca="1"/>
        <v>43383</v>
      </c>
      <c r="QI59" s="45">
        <f ca="1"/>
        <v>43382</v>
      </c>
      <c r="QJ59" s="45">
        <f ca="1"/>
        <v>43381</v>
      </c>
      <c r="QK59" s="45">
        <f ca="1"/>
        <v>43378</v>
      </c>
      <c r="QL59" s="45">
        <f ca="1"/>
        <v>43377</v>
      </c>
      <c r="QM59" s="45">
        <f ca="1"/>
        <v>43376</v>
      </c>
      <c r="QN59" s="45">
        <f ca="1"/>
        <v>43375</v>
      </c>
      <c r="QO59" s="45">
        <f ca="1"/>
        <v>43374</v>
      </c>
      <c r="QP59" s="45">
        <f ca="1"/>
        <v>43371</v>
      </c>
      <c r="QQ59" s="45">
        <f ca="1"/>
        <v>43370</v>
      </c>
      <c r="QR59" s="45">
        <f ca="1"/>
        <v>43369</v>
      </c>
      <c r="QS59" s="45">
        <f ca="1"/>
        <v>43368</v>
      </c>
      <c r="QT59" s="45">
        <f ca="1"/>
        <v>43367</v>
      </c>
      <c r="QU59" s="45">
        <f ca="1"/>
        <v>43364</v>
      </c>
      <c r="QV59" s="45">
        <f ca="1"/>
        <v>43363</v>
      </c>
      <c r="QW59" s="45">
        <f ca="1"/>
        <v>43362</v>
      </c>
      <c r="QX59" s="45">
        <f ca="1"/>
        <v>43361</v>
      </c>
      <c r="QY59" s="45">
        <f ca="1"/>
        <v>43360</v>
      </c>
      <c r="QZ59" s="45">
        <f ca="1"/>
        <v>43357</v>
      </c>
      <c r="RA59" s="45">
        <f ca="1"/>
        <v>43356</v>
      </c>
      <c r="RB59" s="45">
        <f ca="1"/>
        <v>43355</v>
      </c>
      <c r="RC59" s="45">
        <f ca="1"/>
        <v>43354</v>
      </c>
      <c r="RD59" s="45">
        <f ca="1"/>
        <v>43353</v>
      </c>
      <c r="RE59" s="45">
        <f ca="1"/>
        <v>43350</v>
      </c>
      <c r="RF59" s="45">
        <f ca="1"/>
        <v>43349</v>
      </c>
      <c r="RG59" s="45">
        <f ca="1"/>
        <v>43348</v>
      </c>
      <c r="RH59" s="45">
        <f ca="1"/>
        <v>43347</v>
      </c>
      <c r="RI59" s="45">
        <f ca="1"/>
        <v>43346</v>
      </c>
      <c r="RJ59" s="45">
        <f ca="1"/>
        <v>43343</v>
      </c>
      <c r="RK59" s="45">
        <f ca="1"/>
        <v>43342</v>
      </c>
      <c r="RL59" s="45">
        <f ca="1"/>
        <v>43341</v>
      </c>
      <c r="RM59" s="45">
        <f ca="1"/>
        <v>43340</v>
      </c>
      <c r="RN59" s="45">
        <f ca="1"/>
        <v>43336</v>
      </c>
      <c r="RO59" s="45">
        <f ca="1"/>
        <v>43335</v>
      </c>
      <c r="RP59" s="45">
        <f ca="1"/>
        <v>43334</v>
      </c>
      <c r="RQ59" s="45">
        <f ca="1"/>
        <v>43333</v>
      </c>
      <c r="RR59" s="45">
        <f ca="1"/>
        <v>43332</v>
      </c>
      <c r="RS59" s="45">
        <f ca="1"/>
        <v>43329</v>
      </c>
      <c r="RT59" s="45">
        <f ca="1"/>
        <v>43328</v>
      </c>
      <c r="RU59" s="45">
        <f ca="1"/>
        <v>43327</v>
      </c>
      <c r="RV59" s="45">
        <f ca="1"/>
        <v>43326</v>
      </c>
      <c r="RW59" s="45">
        <f ca="1"/>
        <v>43325</v>
      </c>
      <c r="RX59" s="45">
        <f ca="1"/>
        <v>43322</v>
      </c>
      <c r="RY59" s="45">
        <f ca="1"/>
        <v>43321</v>
      </c>
      <c r="RZ59" s="45">
        <f ca="1"/>
        <v>43320</v>
      </c>
      <c r="SA59" s="45">
        <f ca="1"/>
        <v>43319</v>
      </c>
      <c r="SB59" s="45">
        <f ca="1"/>
        <v>43318</v>
      </c>
      <c r="SC59" s="45">
        <f ca="1"/>
        <v>43315</v>
      </c>
      <c r="SD59" s="45">
        <f ca="1"/>
        <v>43314</v>
      </c>
      <c r="SE59" s="45">
        <f ca="1"/>
        <v>43313</v>
      </c>
      <c r="SF59" s="45">
        <f ca="1"/>
        <v>43312</v>
      </c>
      <c r="SG59" s="45">
        <f ca="1"/>
        <v>43311</v>
      </c>
      <c r="SH59" s="45">
        <f ca="1"/>
        <v>43308</v>
      </c>
      <c r="SI59" s="45">
        <f ca="1"/>
        <v>43307</v>
      </c>
      <c r="SJ59" s="45">
        <f ca="1"/>
        <v>43306</v>
      </c>
      <c r="SK59" s="45">
        <f ca="1"/>
        <v>43305</v>
      </c>
      <c r="SL59" s="45">
        <f ca="1"/>
        <v>43304</v>
      </c>
      <c r="SM59" s="45">
        <f ca="1"/>
        <v>43301</v>
      </c>
      <c r="SN59" s="45">
        <f ca="1"/>
        <v>43300</v>
      </c>
      <c r="SO59" s="45">
        <f ca="1"/>
        <v>43299</v>
      </c>
      <c r="SP59" s="45">
        <f ca="1"/>
        <v>43298</v>
      </c>
      <c r="SQ59" s="45">
        <f ca="1"/>
        <v>43297</v>
      </c>
    </row>
    <row r="60" spans="3:511" x14ac:dyDescent="0.25">
      <c r="C60" s="47" t="s">
        <v>506</v>
      </c>
      <c r="F60" s="46" cm="1">
        <f t="array" aca="1" ref="F60" ca="1">MIN(IFERROR(IF(OFFSET(bHist!$A$1,_xlfn.XMATCH($C$59,bHist!B:B,0)-1,3,1,500)=0,"-",OFFSET(bHist!$A$1,_xlfn.XMATCH($C$59,bHist!B:B,0)-1,3,1,500))-IF(OFFSET(bHist!$A$1,_xlfn.XMATCH(C60,bHist!B:B,0)-1,3,1,500)=0,"-",OFFSET(bHist!$A$1,_xlfn.XMATCH(C60,bHist!B:B,0)-1,3,1,500)),"-"))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-80.538000000000011</v>
      </c>
      <c r="G60" s="46" cm="1">
        <f t="array" aca="1" ref="G60" ca="1">AVERAGE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-17.729907999999988</v>
      </c>
      <c r="H60" s="46" cm="1">
        <f t="array" aca="1" ref="H60" ca="1">MAX(IFERROR(IF(OFFSET(bHist!$A$1,_xlfn.XMATCH($C$59,bHist!B:B,0)-1,3,1,500)=0,"-",OFFSET(bHist!$A$1,_xlfn.XMATCH($C$59,bHist!B:B,0)-1,3,1,500))-IF(OFFSET(bHist!$A$1,_xlfn.XMATCH(C60,bHist!B:B,0)-1,3,1,500)=0,"-",OFFSET(bHist!$A$1,_xlfn.XMATCH(C60,bHist!B:B,0)-1,3,1,500)),"-"))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219.62299999999993</v>
      </c>
      <c r="I60" s="46" cm="1">
        <f t="array" aca="1" ref="I60" ca="1">_xlfn.STDEV.P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25.829460287267683</v>
      </c>
      <c r="J60" s="46" cm="1">
        <f t="array" aca="1" ref="J60" ca="1">INDEX((IFERROR(IF(OFFSET(bHist!$A$1,_xlfn.XMATCH($C$59,bHist!B:B,0)-1,3,1,500)=0,"-",OFFSET(bHist!$A$1,_xlfn.XMATCH($C$59,bHist!B:B,0)-1,3,1,500))-IF(OFFSET(bHist!$A$1,_xlfn.XMATCH(C60,bHist!B:B,0)-1,3,1,500)=0,"-",OFFSET(bHist!$A$1,_xlfn.XMATCH(C60,bHist!B:B,0)-1,3,1,500)),"-")),1)</f>
        <v>-32.045999999999992</v>
      </c>
      <c r="K60" s="52">
        <f ca="1">(J60-G60)/(H60-F60)</f>
        <v>-4.7694710505362149E-2</v>
      </c>
      <c r="L60" s="46" cm="1">
        <f t="array" aca="1" ref="L60:SQ60" ca="1">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-32.045999999999992</v>
      </c>
      <c r="M60" s="46">
        <f ca="1"/>
        <v>-16.774999999999977</v>
      </c>
      <c r="N60" s="46">
        <f ca="1"/>
        <v>-19.681999999999988</v>
      </c>
      <c r="O60" s="46">
        <f ca="1"/>
        <v>-16.091000000000008</v>
      </c>
      <c r="P60" s="46">
        <f ca="1"/>
        <v>-15.751000000000005</v>
      </c>
      <c r="Q60" s="46">
        <f ca="1"/>
        <v>-8.59699999999998</v>
      </c>
      <c r="R60" s="46">
        <f ca="1"/>
        <v>-9.2740000000000009</v>
      </c>
      <c r="S60" s="46">
        <f ca="1"/>
        <v>-8.1280000000000143</v>
      </c>
      <c r="T60" s="46">
        <f ca="1"/>
        <v>-14.64100000000002</v>
      </c>
      <c r="U60" s="46">
        <f ca="1"/>
        <v>4.0960000000000036</v>
      </c>
      <c r="V60" s="46">
        <f ca="1"/>
        <v>5.0699999999999932</v>
      </c>
      <c r="W60" s="46">
        <f ca="1"/>
        <v>18.676999999999992</v>
      </c>
      <c r="X60" s="46">
        <f ca="1"/>
        <v>13.740999999999985</v>
      </c>
      <c r="Y60" s="46">
        <f ca="1"/>
        <v>-9.0360000000000014</v>
      </c>
      <c r="Z60" s="46">
        <f ca="1"/>
        <v>19.412000000000006</v>
      </c>
      <c r="AA60" s="46">
        <f ca="1"/>
        <v>13.994</v>
      </c>
      <c r="AB60" s="46">
        <f ca="1"/>
        <v>10.072000000000003</v>
      </c>
      <c r="AC60" s="46">
        <f ca="1"/>
        <v>9.407999999999987</v>
      </c>
      <c r="AD60" s="46">
        <f ca="1"/>
        <v>-8.494000000000014</v>
      </c>
      <c r="AE60" s="46">
        <f ca="1"/>
        <v>-39.069000000000003</v>
      </c>
      <c r="AF60" s="46">
        <f ca="1"/>
        <v>-61.494999999999997</v>
      </c>
      <c r="AG60" s="46">
        <f ca="1"/>
        <v>-25.866</v>
      </c>
      <c r="AH60" s="46">
        <f ca="1"/>
        <v>-20.199000000000012</v>
      </c>
      <c r="AI60" s="46">
        <f ca="1"/>
        <v>-10.340000000000003</v>
      </c>
      <c r="AJ60" s="46">
        <f ca="1"/>
        <v>-14.669000000000011</v>
      </c>
      <c r="AK60" s="46">
        <f ca="1"/>
        <v>-16.457999999999998</v>
      </c>
      <c r="AL60" s="46">
        <f ca="1"/>
        <v>-15.201999999999998</v>
      </c>
      <c r="AM60" s="46">
        <f ca="1"/>
        <v>-39.075999999999993</v>
      </c>
      <c r="AN60" s="46">
        <f ca="1"/>
        <v>-36.176999999999992</v>
      </c>
      <c r="AO60" s="46">
        <f ca="1"/>
        <v>-49.262</v>
      </c>
      <c r="AP60" s="46">
        <f ca="1"/>
        <v>-23.289000000000016</v>
      </c>
      <c r="AQ60" s="46">
        <f ca="1"/>
        <v>-19.663000000000011</v>
      </c>
      <c r="AR60" s="46">
        <f ca="1"/>
        <v>-9.1689999999999827</v>
      </c>
      <c r="AS60" s="46">
        <f ca="1"/>
        <v>12.808999999999997</v>
      </c>
      <c r="AT60" s="46">
        <f ca="1"/>
        <v>51.766999999999996</v>
      </c>
      <c r="AU60" s="46">
        <f ca="1"/>
        <v>57.625</v>
      </c>
      <c r="AV60" s="46">
        <f ca="1"/>
        <v>71.230000000000018</v>
      </c>
      <c r="AW60" s="46">
        <f ca="1"/>
        <v>48.885999999999967</v>
      </c>
      <c r="AX60" s="46">
        <f ca="1"/>
        <v>43.946000000000026</v>
      </c>
      <c r="AY60" s="46">
        <f ca="1"/>
        <v>51.762</v>
      </c>
      <c r="AZ60" s="46">
        <f ca="1"/>
        <v>43.033000000000015</v>
      </c>
      <c r="BA60" s="46">
        <f ca="1"/>
        <v>63.062000000000012</v>
      </c>
      <c r="BB60" s="46">
        <f ca="1"/>
        <v>78.44300000000004</v>
      </c>
      <c r="BC60" s="46">
        <f ca="1"/>
        <v>99.899000000000001</v>
      </c>
      <c r="BD60" s="46">
        <f ca="1"/>
        <v>119.84399999999999</v>
      </c>
      <c r="BE60" s="46">
        <f ca="1"/>
        <v>96.498999999999967</v>
      </c>
      <c r="BF60" s="46">
        <f ca="1"/>
        <v>98.114000000000033</v>
      </c>
      <c r="BG60" s="46">
        <f ca="1"/>
        <v>55.210000000000036</v>
      </c>
      <c r="BH60" s="46">
        <f ca="1"/>
        <v>28.111999999999995</v>
      </c>
      <c r="BI60" s="46">
        <f ca="1"/>
        <v>64.726000000000028</v>
      </c>
      <c r="BJ60" s="46">
        <f ca="1"/>
        <v>80.204999999999984</v>
      </c>
      <c r="BK60" s="46">
        <f ca="1"/>
        <v>190.81600000000003</v>
      </c>
      <c r="BL60" s="46">
        <f ca="1"/>
        <v>219.62299999999993</v>
      </c>
      <c r="BM60" s="46">
        <f ca="1"/>
        <v>55.241999999999962</v>
      </c>
      <c r="BN60" s="46">
        <f ca="1"/>
        <v>-20.724999999999994</v>
      </c>
      <c r="BO60" s="46">
        <f ca="1"/>
        <v>-28.826000000000022</v>
      </c>
      <c r="BP60" s="46">
        <f ca="1"/>
        <v>-58.777999999999992</v>
      </c>
      <c r="BQ60" s="46">
        <f ca="1"/>
        <v>-75.302000000000021</v>
      </c>
      <c r="BR60" s="46">
        <f ca="1"/>
        <v>-80.538000000000011</v>
      </c>
      <c r="BS60" s="46">
        <f ca="1"/>
        <v>-68.217000000000013</v>
      </c>
      <c r="BT60" s="46">
        <f ca="1"/>
        <v>-62.704999999999984</v>
      </c>
      <c r="BU60" s="46">
        <f ca="1"/>
        <v>-43.194999999999993</v>
      </c>
      <c r="BV60" s="46">
        <f ca="1"/>
        <v>-57.75</v>
      </c>
      <c r="BW60" s="46">
        <f ca="1"/>
        <v>-52.02600000000001</v>
      </c>
      <c r="BX60" s="46">
        <f ca="1"/>
        <v>-70.927999999999997</v>
      </c>
      <c r="BY60" s="46">
        <f ca="1"/>
        <v>-70.884999999999991</v>
      </c>
      <c r="BZ60" s="46">
        <f ca="1"/>
        <v>-71.099000000000046</v>
      </c>
      <c r="CA60" s="46">
        <f ca="1"/>
        <v>-80.045999999999992</v>
      </c>
      <c r="CB60" s="46">
        <f ca="1"/>
        <v>-72.02600000000001</v>
      </c>
      <c r="CC60" s="46">
        <f ca="1"/>
        <v>-55.06899999999996</v>
      </c>
      <c r="CD60" s="46">
        <f ca="1"/>
        <v>-29.956999999999994</v>
      </c>
      <c r="CE60" s="46">
        <f ca="1"/>
        <v>-34.230999999999995</v>
      </c>
      <c r="CF60" s="46">
        <f ca="1"/>
        <v>-24.308999999999969</v>
      </c>
      <c r="CG60" s="46">
        <f ca="1"/>
        <v>1.2889999999999873</v>
      </c>
      <c r="CH60" s="46">
        <f ca="1"/>
        <v>10.916000000000054</v>
      </c>
      <c r="CI60" s="46">
        <f ca="1"/>
        <v>21.461000000000013</v>
      </c>
      <c r="CJ60" s="46">
        <f ca="1"/>
        <v>31.079000000000008</v>
      </c>
      <c r="CK60" s="46">
        <f ca="1"/>
        <v>-3.5570000000000164</v>
      </c>
      <c r="CL60" s="46">
        <f ca="1"/>
        <v>-17.370999999999981</v>
      </c>
      <c r="CM60" s="46">
        <f ca="1"/>
        <v>-41.054000000000002</v>
      </c>
      <c r="CN60" s="46">
        <f ca="1"/>
        <v>-28.003999999999991</v>
      </c>
      <c r="CO60" s="46">
        <f ca="1"/>
        <v>-10.144000000000005</v>
      </c>
      <c r="CP60" s="46">
        <f ca="1"/>
        <v>-26.50500000000001</v>
      </c>
      <c r="CQ60" s="46">
        <f ca="1"/>
        <v>-31.103000000000009</v>
      </c>
      <c r="CR60" s="46">
        <f ca="1"/>
        <v>-28.572000000000003</v>
      </c>
      <c r="CS60" s="46">
        <f ca="1"/>
        <v>-34.158999999999992</v>
      </c>
      <c r="CT60" s="46">
        <f ca="1"/>
        <v>-35.414000000000001</v>
      </c>
      <c r="CU60" s="46">
        <f ca="1"/>
        <v>-31.481000000000009</v>
      </c>
      <c r="CV60" s="46">
        <f ca="1"/>
        <v>-29.575000000000003</v>
      </c>
      <c r="CW60" s="46">
        <f ca="1"/>
        <v>-25.091999999999999</v>
      </c>
      <c r="CX60" s="46">
        <f ca="1"/>
        <v>-21.573999999999998</v>
      </c>
      <c r="CY60" s="46">
        <f ca="1"/>
        <v>-24.006</v>
      </c>
      <c r="CZ60" s="46">
        <f ca="1"/>
        <v>-17.366999999999997</v>
      </c>
      <c r="DA60" s="46">
        <f ca="1"/>
        <v>-18.078999999999994</v>
      </c>
      <c r="DB60" s="46">
        <f ca="1"/>
        <v>-19.211999999999996</v>
      </c>
      <c r="DC60" s="46">
        <f ca="1"/>
        <v>-18.506000000000007</v>
      </c>
      <c r="DD60" s="46">
        <f ca="1"/>
        <v>-18.564999999999998</v>
      </c>
      <c r="DE60" s="46">
        <f ca="1"/>
        <v>-20.408000000000001</v>
      </c>
      <c r="DF60" s="46">
        <f ca="1"/>
        <v>-14.891000000000005</v>
      </c>
      <c r="DG60" s="46">
        <f ca="1"/>
        <v>-20.864999999999995</v>
      </c>
      <c r="DH60" s="46">
        <f ca="1"/>
        <v>-23.300999999999995</v>
      </c>
      <c r="DI60" s="46">
        <f ca="1"/>
        <v>-26.445999999999998</v>
      </c>
      <c r="DJ60" s="46">
        <f ca="1"/>
        <v>-28.668999999999997</v>
      </c>
      <c r="DK60" s="46">
        <f ca="1"/>
        <v>-27.570999999999998</v>
      </c>
      <c r="DL60" s="46">
        <f ca="1"/>
        <v>-28.18</v>
      </c>
      <c r="DM60" s="46">
        <f ca="1"/>
        <v>-28.948</v>
      </c>
      <c r="DN60" s="46">
        <f ca="1"/>
        <v>-28.944000000000003</v>
      </c>
      <c r="DO60" s="46">
        <f ca="1"/>
        <v>-30.466000000000001</v>
      </c>
      <c r="DP60" s="46">
        <f ca="1"/>
        <v>-29.130999999999993</v>
      </c>
      <c r="DQ60" s="46">
        <f ca="1"/>
        <v>-28.259999999999998</v>
      </c>
      <c r="DR60" s="46">
        <f ca="1"/>
        <v>-24.83700000000001</v>
      </c>
      <c r="DS60" s="46">
        <f ca="1"/>
        <v>-24.873000000000005</v>
      </c>
      <c r="DT60" s="46">
        <f ca="1"/>
        <v>-16.438000000000002</v>
      </c>
      <c r="DU60" s="46">
        <f ca="1"/>
        <v>-14.955999999999996</v>
      </c>
      <c r="DV60" s="46">
        <f ca="1"/>
        <v>-10.332999999999998</v>
      </c>
      <c r="DW60" s="46">
        <f ca="1"/>
        <v>-9.1580000000000013</v>
      </c>
      <c r="DX60" s="46">
        <f ca="1"/>
        <v>-10.11</v>
      </c>
      <c r="DY60" s="46">
        <f ca="1"/>
        <v>-12.226000000000006</v>
      </c>
      <c r="DZ60" s="46">
        <f ca="1"/>
        <v>-11.401999999999994</v>
      </c>
      <c r="EA60" s="46">
        <f ca="1"/>
        <v>-11.951000000000001</v>
      </c>
      <c r="EB60" s="46">
        <f ca="1"/>
        <v>-12.007999999999996</v>
      </c>
      <c r="EC60" s="46">
        <f ca="1"/>
        <v>-11.584000000000003</v>
      </c>
      <c r="ED60" s="46">
        <f ca="1"/>
        <v>-11.079000000000001</v>
      </c>
      <c r="EE60" s="46">
        <f ca="1"/>
        <v>-10.133000000000003</v>
      </c>
      <c r="EF60" s="46">
        <f ca="1"/>
        <v>-11.344999999999992</v>
      </c>
      <c r="EG60" s="46">
        <f ca="1"/>
        <v>-15.401000000000003</v>
      </c>
      <c r="EH60" s="46">
        <f ca="1"/>
        <v>-14.919999999999995</v>
      </c>
      <c r="EI60" s="46">
        <f ca="1"/>
        <v>-14.923999999999999</v>
      </c>
      <c r="EJ60" s="46">
        <f ca="1"/>
        <v>-15.826999999999998</v>
      </c>
      <c r="EK60" s="46">
        <f ca="1"/>
        <v>-17.562999999999995</v>
      </c>
      <c r="EL60" s="46">
        <f ca="1"/>
        <v>-15.332000000000001</v>
      </c>
      <c r="EM60" s="46">
        <f ca="1"/>
        <v>-16.862000000000002</v>
      </c>
      <c r="EN60" s="46">
        <f ca="1"/>
        <v>-19.625999999999998</v>
      </c>
      <c r="EO60" s="46">
        <f ca="1"/>
        <v>-18.363999999999997</v>
      </c>
      <c r="EP60" s="46">
        <f ca="1"/>
        <v>-19.573999999999998</v>
      </c>
      <c r="EQ60" s="46">
        <f ca="1"/>
        <v>-17.410999999999994</v>
      </c>
      <c r="ER60" s="46">
        <f ca="1"/>
        <v>-15.480000000000004</v>
      </c>
      <c r="ES60" s="46">
        <f ca="1"/>
        <v>-17.398999999999994</v>
      </c>
      <c r="ET60" s="46">
        <f ca="1"/>
        <v>-17.100000000000001</v>
      </c>
      <c r="EU60" s="46">
        <f ca="1"/>
        <v>-16.794000000000004</v>
      </c>
      <c r="EV60" s="46">
        <f ca="1"/>
        <v>-17.886999999999993</v>
      </c>
      <c r="EW60" s="46">
        <f ca="1"/>
        <v>-16.972999999999999</v>
      </c>
      <c r="EX60" s="46">
        <f ca="1"/>
        <v>-15.827999999999996</v>
      </c>
      <c r="EY60" s="46">
        <f ca="1"/>
        <v>-15.832000000000001</v>
      </c>
      <c r="EZ60" s="46">
        <f ca="1"/>
        <v>-18.984000000000002</v>
      </c>
      <c r="FA60" s="46">
        <f ca="1"/>
        <v>-20.216999999999999</v>
      </c>
      <c r="FB60" s="46">
        <f ca="1"/>
        <v>-20.929000000000002</v>
      </c>
      <c r="FC60" s="46">
        <f ca="1"/>
        <v>-21.870999999999995</v>
      </c>
      <c r="FD60" s="46">
        <f ca="1"/>
        <v>-17.599000000000004</v>
      </c>
      <c r="FE60" s="46">
        <f ca="1"/>
        <v>-19.209000000000003</v>
      </c>
      <c r="FF60" s="46">
        <f ca="1"/>
        <v>-20.251999999999995</v>
      </c>
      <c r="FG60" s="46">
        <f ca="1"/>
        <v>-19.969000000000008</v>
      </c>
      <c r="FH60" s="46">
        <f ca="1"/>
        <v>-21.216000000000001</v>
      </c>
      <c r="FI60" s="46">
        <f ca="1"/>
        <v>-24.444000000000003</v>
      </c>
      <c r="FJ60" s="46">
        <f ca="1"/>
        <v>-33.457000000000008</v>
      </c>
      <c r="FK60" s="46">
        <f ca="1"/>
        <v>-36.39500000000001</v>
      </c>
      <c r="FL60" s="46">
        <f ca="1"/>
        <v>-38.573999999999998</v>
      </c>
      <c r="FM60" s="46">
        <f ca="1"/>
        <v>-37.605999999999995</v>
      </c>
      <c r="FN60" s="46">
        <f ca="1"/>
        <v>-34.233000000000004</v>
      </c>
      <c r="FO60" s="46">
        <f ca="1"/>
        <v>-32.963999999999992</v>
      </c>
      <c r="FP60" s="46">
        <f ca="1"/>
        <v>-33.119</v>
      </c>
      <c r="FQ60" s="46">
        <f ca="1"/>
        <v>-31.497999999999998</v>
      </c>
      <c r="FR60" s="46">
        <f ca="1"/>
        <v>-29.584000000000003</v>
      </c>
      <c r="FS60" s="46">
        <f ca="1"/>
        <v>-29.127999999999993</v>
      </c>
      <c r="FT60" s="46">
        <f ca="1"/>
        <v>-28.966999999999999</v>
      </c>
      <c r="FU60" s="46">
        <f ca="1"/>
        <v>-24.201000000000008</v>
      </c>
      <c r="FV60" s="46">
        <f ca="1"/>
        <v>-24.333999999999996</v>
      </c>
      <c r="FW60" s="46">
        <f ca="1"/>
        <v>-21.777999999999999</v>
      </c>
      <c r="FX60" s="46">
        <f ca="1"/>
        <v>-23.036000000000001</v>
      </c>
      <c r="FY60" s="46">
        <f ca="1"/>
        <v>-23.571000000000005</v>
      </c>
      <c r="FZ60" s="46">
        <f ca="1"/>
        <v>-24.714000000000006</v>
      </c>
      <c r="GA60" s="46">
        <f ca="1"/>
        <v>-21.643999999999998</v>
      </c>
      <c r="GB60" s="46">
        <f ca="1"/>
        <v>-19.375999999999991</v>
      </c>
      <c r="GC60" s="46">
        <f ca="1"/>
        <v>-16.46</v>
      </c>
      <c r="GD60" s="46">
        <f ca="1"/>
        <v>-15.579000000000008</v>
      </c>
      <c r="GE60" s="46">
        <f ca="1"/>
        <v>-14.221000000000004</v>
      </c>
      <c r="GF60" s="46">
        <f ca="1"/>
        <v>-15.516999999999996</v>
      </c>
      <c r="GG60" s="46">
        <f ca="1"/>
        <v>-14.396999999999991</v>
      </c>
      <c r="GH60" s="46">
        <f ca="1"/>
        <v>-12.629999999999995</v>
      </c>
      <c r="GI60" s="46">
        <f ca="1"/>
        <v>-13.670000000000002</v>
      </c>
      <c r="GJ60" s="46">
        <f ca="1"/>
        <v>-12.067999999999998</v>
      </c>
      <c r="GK60" s="46">
        <f ca="1"/>
        <v>-10.475999999999999</v>
      </c>
      <c r="GL60" s="46">
        <f ca="1"/>
        <v>-11.663000000000011</v>
      </c>
      <c r="GM60" s="46">
        <f ca="1"/>
        <v>-12.015000000000001</v>
      </c>
      <c r="GN60" s="46">
        <f ca="1"/>
        <v>-11.086999999999989</v>
      </c>
      <c r="GO60" s="46">
        <f ca="1"/>
        <v>-12.266000000000005</v>
      </c>
      <c r="GP60" s="46">
        <f ca="1"/>
        <v>-14.912000000000006</v>
      </c>
      <c r="GQ60" s="46">
        <f ca="1"/>
        <v>-15.814999999999998</v>
      </c>
      <c r="GR60" s="46">
        <f ca="1"/>
        <v>-16.298000000000002</v>
      </c>
      <c r="GS60" s="46">
        <f ca="1"/>
        <v>-17.447000000000003</v>
      </c>
      <c r="GT60" s="46">
        <f ca="1"/>
        <v>-16.263999999999996</v>
      </c>
      <c r="GU60" s="46">
        <f ca="1"/>
        <v>-15.557999999999993</v>
      </c>
      <c r="GV60" s="46">
        <f ca="1"/>
        <v>-13.178000000000011</v>
      </c>
      <c r="GW60" s="46">
        <f ca="1"/>
        <v>-14.611999999999995</v>
      </c>
      <c r="GX60" s="46">
        <f ca="1"/>
        <v>-14.707000000000008</v>
      </c>
      <c r="GY60" s="46">
        <f ca="1"/>
        <v>-18.525000000000006</v>
      </c>
      <c r="GZ60" s="46">
        <f ca="1"/>
        <v>-18.338999999999999</v>
      </c>
      <c r="HA60" s="46">
        <f ca="1"/>
        <v>-19.715999999999994</v>
      </c>
      <c r="HB60" s="46">
        <f ca="1"/>
        <v>-20.914000000000001</v>
      </c>
      <c r="HC60" s="46">
        <f ca="1"/>
        <v>-21.207999999999998</v>
      </c>
      <c r="HD60" s="46">
        <f ca="1"/>
        <v>-25.992999999999995</v>
      </c>
      <c r="HE60" s="46">
        <f ca="1"/>
        <v>-29.293999999999997</v>
      </c>
      <c r="HF60" s="46">
        <f ca="1"/>
        <v>-21.262</v>
      </c>
      <c r="HG60" s="46">
        <f ca="1"/>
        <v>-18.781999999999996</v>
      </c>
      <c r="HH60" s="46">
        <f ca="1"/>
        <v>-17.241999999999997</v>
      </c>
      <c r="HI60" s="46">
        <f ca="1"/>
        <v>-9.61</v>
      </c>
      <c r="HJ60" s="46">
        <f ca="1"/>
        <v>-24.783000000000001</v>
      </c>
      <c r="HK60" s="46">
        <f ca="1"/>
        <v>-24.168000000000006</v>
      </c>
      <c r="HL60" s="46">
        <f ca="1"/>
        <v>-24.959000000000003</v>
      </c>
      <c r="HM60" s="46">
        <f ca="1"/>
        <v>-22.643000000000001</v>
      </c>
      <c r="HN60" s="46">
        <f ca="1"/>
        <v>-21.909999999999997</v>
      </c>
      <c r="HO60" s="46">
        <f ca="1"/>
        <v>-19.656000000000006</v>
      </c>
      <c r="HP60" s="46">
        <f ca="1"/>
        <v>-22.028999999999996</v>
      </c>
      <c r="HQ60" s="46">
        <f ca="1"/>
        <v>-22.591999999999999</v>
      </c>
      <c r="HR60" s="46">
        <f ca="1"/>
        <v>-24.08</v>
      </c>
      <c r="HS60" s="46">
        <f ca="1"/>
        <v>-23.577999999999996</v>
      </c>
      <c r="HT60" s="46">
        <f ca="1"/>
        <v>-25.164999999999999</v>
      </c>
      <c r="HU60" s="46">
        <f ca="1"/>
        <v>-22.865000000000002</v>
      </c>
      <c r="HV60" s="46">
        <f ca="1"/>
        <v>-23.650999999999996</v>
      </c>
      <c r="HW60" s="46">
        <f ca="1"/>
        <v>-22.086000000000006</v>
      </c>
      <c r="HX60" s="46">
        <f ca="1"/>
        <v>-20.99499999999999</v>
      </c>
      <c r="HY60" s="46">
        <f ca="1"/>
        <v>-26.013000000000005</v>
      </c>
      <c r="HZ60" s="46">
        <f ca="1"/>
        <v>-23.272000000000006</v>
      </c>
      <c r="IA60" s="46">
        <f ca="1"/>
        <v>-19.251999999999995</v>
      </c>
      <c r="IB60" s="46">
        <f ca="1"/>
        <v>-19.284999999999997</v>
      </c>
      <c r="IC60" s="46">
        <f ca="1"/>
        <v>-22.804000000000002</v>
      </c>
      <c r="ID60" s="46">
        <f ca="1"/>
        <v>-20.503999999999991</v>
      </c>
      <c r="IE60" s="46">
        <f ca="1"/>
        <v>-21.593999999999994</v>
      </c>
      <c r="IF60" s="46">
        <f ca="1"/>
        <v>-28.141000000000005</v>
      </c>
      <c r="IG60" s="46">
        <f ca="1"/>
        <v>-29.678999999999988</v>
      </c>
      <c r="IH60" s="46">
        <f ca="1"/>
        <v>-32.263000000000005</v>
      </c>
      <c r="II60" s="46">
        <f ca="1"/>
        <v>-35.262</v>
      </c>
      <c r="IJ60" s="46">
        <f ca="1"/>
        <v>-33.582000000000008</v>
      </c>
      <c r="IK60" s="46">
        <f ca="1"/>
        <v>-33.119</v>
      </c>
      <c r="IL60" s="46">
        <f ca="1"/>
        <v>-28.625999999999991</v>
      </c>
      <c r="IM60" s="46">
        <f ca="1"/>
        <v>-25.591999999999999</v>
      </c>
      <c r="IN60" s="46">
        <f ca="1"/>
        <v>-23.626999999999995</v>
      </c>
      <c r="IO60" s="46">
        <f ca="1"/>
        <v>-24.86399999999999</v>
      </c>
      <c r="IP60" s="46">
        <f ca="1"/>
        <v>-22.15</v>
      </c>
      <c r="IQ60" s="46">
        <f ca="1"/>
        <v>-20.460000000000008</v>
      </c>
      <c r="IR60" s="46">
        <f ca="1"/>
        <v>-19.081999999999994</v>
      </c>
      <c r="IS60" s="46">
        <f ca="1"/>
        <v>-17.125</v>
      </c>
      <c r="IT60" s="46">
        <f ca="1"/>
        <v>-19.343000000000004</v>
      </c>
      <c r="IU60" s="46">
        <f ca="1"/>
        <v>-20.509</v>
      </c>
      <c r="IV60" s="46">
        <f ca="1"/>
        <v>-18.86699999999999</v>
      </c>
      <c r="IW60" s="46">
        <f ca="1"/>
        <v>-20.635000000000005</v>
      </c>
      <c r="IX60" s="46">
        <f ca="1"/>
        <v>-17.349999999999994</v>
      </c>
      <c r="IY60" s="46">
        <f ca="1"/>
        <v>-13.715999999999994</v>
      </c>
      <c r="IZ60" s="46">
        <f ca="1"/>
        <v>-14.536000000000001</v>
      </c>
      <c r="JA60" s="46">
        <f ca="1"/>
        <v>-13.296999999999997</v>
      </c>
      <c r="JB60" s="46">
        <f ca="1"/>
        <v>-13.123999999999995</v>
      </c>
      <c r="JC60" s="46">
        <f ca="1"/>
        <v>-14.728000000000009</v>
      </c>
      <c r="JD60" s="46">
        <f ca="1"/>
        <v>-18.246000000000009</v>
      </c>
      <c r="JE60" s="46">
        <f ca="1"/>
        <v>-18.070999999999998</v>
      </c>
      <c r="JF60" s="46">
        <f ca="1"/>
        <v>-12.744</v>
      </c>
      <c r="JG60" s="46">
        <f ca="1"/>
        <v>-14.964000000000006</v>
      </c>
      <c r="JH60" s="46">
        <f ca="1"/>
        <v>-14.161000000000001</v>
      </c>
      <c r="JI60" s="46">
        <f ca="1"/>
        <v>-14.837000000000003</v>
      </c>
      <c r="JJ60" s="46">
        <f ca="1"/>
        <v>-14.99199999999999</v>
      </c>
      <c r="JK60" s="46">
        <f ca="1"/>
        <v>-14.918999999999997</v>
      </c>
      <c r="JL60" s="46">
        <f ca="1"/>
        <v>-16.591999999999999</v>
      </c>
      <c r="JM60" s="46">
        <f ca="1"/>
        <v>-18.091000000000008</v>
      </c>
      <c r="JN60" s="46">
        <f ca="1"/>
        <v>-19.852999999999994</v>
      </c>
      <c r="JO60" s="46">
        <f ca="1"/>
        <v>-19.421999999999997</v>
      </c>
      <c r="JP60" s="46">
        <f ca="1"/>
        <v>-17.114000000000004</v>
      </c>
      <c r="JQ60" s="46">
        <f ca="1"/>
        <v>-17.329000000000001</v>
      </c>
      <c r="JR60" s="46">
        <f ca="1"/>
        <v>-22.634999999999998</v>
      </c>
      <c r="JS60" s="46">
        <f ca="1"/>
        <v>-27.770000000000003</v>
      </c>
      <c r="JT60" s="46">
        <f ca="1"/>
        <v>-28.759999999999991</v>
      </c>
      <c r="JU60" s="46">
        <f ca="1"/>
        <v>-30.320000000000007</v>
      </c>
      <c r="JV60" s="46">
        <f ca="1"/>
        <v>-32.116</v>
      </c>
      <c r="JW60" s="46">
        <f ca="1"/>
        <v>-33.891999999999996</v>
      </c>
      <c r="JX60" s="46">
        <f ca="1"/>
        <v>-27.468000000000004</v>
      </c>
      <c r="JY60" s="46">
        <f ca="1"/>
        <v>-34.742000000000004</v>
      </c>
      <c r="JZ60" s="46">
        <f ca="1"/>
        <v>-38.042000000000002</v>
      </c>
      <c r="KA60" s="46">
        <f ca="1"/>
        <v>-38.384</v>
      </c>
      <c r="KB60" s="46">
        <f ca="1"/>
        <v>-37.820999999999998</v>
      </c>
      <c r="KC60" s="46">
        <f ca="1"/>
        <v>-33.602999999999994</v>
      </c>
      <c r="KD60" s="46">
        <f ca="1"/>
        <v>-30.878</v>
      </c>
      <c r="KE60" s="46">
        <f ca="1"/>
        <v>-33.049000000000007</v>
      </c>
      <c r="KF60" s="46">
        <f ca="1"/>
        <v>-32.463999999999999</v>
      </c>
      <c r="KG60" s="46">
        <f ca="1"/>
        <v>-32.935999999999993</v>
      </c>
      <c r="KH60" s="46">
        <f ca="1"/>
        <v>-34.525999999999996</v>
      </c>
      <c r="KI60" s="46">
        <f ca="1"/>
        <v>-35.460000000000008</v>
      </c>
      <c r="KJ60" s="46">
        <f ca="1"/>
        <v>-37.557000000000002</v>
      </c>
      <c r="KK60" s="46">
        <f ca="1"/>
        <v>-34.662999999999997</v>
      </c>
      <c r="KL60" s="46">
        <f ca="1"/>
        <v>-38.757999999999996</v>
      </c>
      <c r="KM60" s="46">
        <f ca="1"/>
        <v>-36.263000000000005</v>
      </c>
      <c r="KN60" s="46">
        <f ca="1"/>
        <v>-36.08</v>
      </c>
      <c r="KO60" s="46">
        <f ca="1"/>
        <v>-36.61399999999999</v>
      </c>
      <c r="KP60" s="46">
        <f ca="1"/>
        <v>-36.831000000000003</v>
      </c>
      <c r="KQ60" s="46">
        <f ca="1"/>
        <v>-38.634</v>
      </c>
      <c r="KR60" s="46">
        <f ca="1"/>
        <v>-39.232000000000014</v>
      </c>
      <c r="KS60" s="46">
        <f ca="1"/>
        <v>-39.114000000000004</v>
      </c>
      <c r="KT60" s="46">
        <f ca="1"/>
        <v>-37.326000000000008</v>
      </c>
      <c r="KU60" s="46">
        <f ca="1"/>
        <v>-38.786000000000001</v>
      </c>
      <c r="KV60" s="46">
        <f ca="1"/>
        <v>-41.149000000000001</v>
      </c>
      <c r="KW60" s="46">
        <f ca="1"/>
        <v>-35.583999999999996</v>
      </c>
      <c r="KX60" s="46">
        <f ca="1"/>
        <v>-36.39</v>
      </c>
      <c r="KY60" s="46">
        <f ca="1"/>
        <v>-36.039999999999992</v>
      </c>
      <c r="KZ60" s="46">
        <f ca="1"/>
        <v>-36.316000000000003</v>
      </c>
      <c r="LA60" s="46">
        <f ca="1"/>
        <v>-36.063000000000002</v>
      </c>
      <c r="LB60" s="46">
        <f ca="1"/>
        <v>-35.137999999999998</v>
      </c>
      <c r="LC60" s="46">
        <f ca="1"/>
        <v>-30.518000000000001</v>
      </c>
      <c r="LD60" s="46">
        <f ca="1"/>
        <v>-29.194000000000003</v>
      </c>
      <c r="LE60" s="46">
        <f ca="1"/>
        <v>-31.64</v>
      </c>
      <c r="LF60" s="46">
        <f ca="1"/>
        <v>-30.450000000000003</v>
      </c>
      <c r="LG60" s="46">
        <f ca="1"/>
        <v>-31.021999999999991</v>
      </c>
      <c r="LH60" s="46">
        <f ca="1"/>
        <v>-29.711000000000013</v>
      </c>
      <c r="LI60" s="46">
        <f ca="1"/>
        <v>-29.321000000000012</v>
      </c>
      <c r="LJ60" s="46">
        <f ca="1"/>
        <v>-29.463999999999999</v>
      </c>
      <c r="LK60" s="46">
        <f ca="1"/>
        <v>-30.543000000000006</v>
      </c>
      <c r="LL60" s="46">
        <f ca="1"/>
        <v>-31.864000000000004</v>
      </c>
      <c r="LM60" s="46">
        <f ca="1"/>
        <v>-35.941000000000003</v>
      </c>
      <c r="LN60" s="46">
        <f ca="1"/>
        <v>-33.943999999999988</v>
      </c>
      <c r="LO60" s="46">
        <f ca="1"/>
        <v>-42.034999999999997</v>
      </c>
      <c r="LP60" s="46">
        <f ca="1"/>
        <v>-50.539000000000001</v>
      </c>
      <c r="LQ60" s="46">
        <f ca="1"/>
        <v>-50.782000000000004</v>
      </c>
      <c r="LR60" s="46">
        <f ca="1"/>
        <v>-46.604999999999997</v>
      </c>
      <c r="LS60" s="46">
        <f ca="1"/>
        <v>-48.346000000000004</v>
      </c>
      <c r="LT60" s="46">
        <f ca="1"/>
        <v>-47.570000000000007</v>
      </c>
      <c r="LU60" s="46">
        <f ca="1"/>
        <v>-50.955999999999996</v>
      </c>
      <c r="LV60" s="46">
        <f ca="1"/>
        <v>-48.481999999999999</v>
      </c>
      <c r="LW60" s="46">
        <f ca="1"/>
        <v>-46.025999999999996</v>
      </c>
      <c r="LX60" s="46">
        <f ca="1"/>
        <v>-24.152000000000001</v>
      </c>
      <c r="LY60" s="46">
        <f ca="1"/>
        <v>-22.490000000000009</v>
      </c>
      <c r="LZ60" s="46">
        <f ca="1"/>
        <v>-22.725999999999999</v>
      </c>
      <c r="MA60" s="46">
        <f ca="1"/>
        <v>-21.842999999999989</v>
      </c>
      <c r="MB60" s="46">
        <f ca="1"/>
        <v>-17.587000000000003</v>
      </c>
      <c r="MC60" s="46">
        <f ca="1"/>
        <v>-26.436999999999998</v>
      </c>
      <c r="MD60" s="46">
        <f ca="1"/>
        <v>-24.612000000000009</v>
      </c>
      <c r="ME60" s="46">
        <f ca="1"/>
        <v>-23.708999999999989</v>
      </c>
      <c r="MF60" s="46">
        <f ca="1"/>
        <v>-23.786000000000001</v>
      </c>
      <c r="MG60" s="46">
        <f ca="1"/>
        <v>-16.402999999999992</v>
      </c>
      <c r="MH60" s="46">
        <f ca="1"/>
        <v>-14.912999999999997</v>
      </c>
      <c r="MI60" s="46">
        <f ca="1"/>
        <v>-15.914000000000001</v>
      </c>
      <c r="MJ60" s="46">
        <f ca="1"/>
        <v>-14.563000000000002</v>
      </c>
      <c r="MK60" s="46">
        <f ca="1"/>
        <v>-14.594999999999999</v>
      </c>
      <c r="ML60" s="46">
        <f ca="1"/>
        <v>-13.208999999999989</v>
      </c>
      <c r="MM60" s="46">
        <f ca="1"/>
        <v>-9.6189999999999998</v>
      </c>
      <c r="MN60" s="46">
        <f ca="1"/>
        <v>-9.8029999999999973</v>
      </c>
      <c r="MO60" s="46">
        <f ca="1"/>
        <v>-8.4379999999999882</v>
      </c>
      <c r="MP60" s="46">
        <f ca="1"/>
        <v>-9.3070000000000022</v>
      </c>
      <c r="MQ60" s="46">
        <f ca="1"/>
        <v>-10.382999999999996</v>
      </c>
      <c r="MR60" s="46">
        <f ca="1"/>
        <v>-10.478000000000009</v>
      </c>
      <c r="MS60" s="46">
        <f ca="1"/>
        <v>-9.5960000000000178</v>
      </c>
      <c r="MT60" s="46">
        <f ca="1"/>
        <v>-10.614000000000004</v>
      </c>
      <c r="MU60" s="46">
        <f ca="1"/>
        <v>-10.680999999999997</v>
      </c>
      <c r="MV60" s="46">
        <f ca="1"/>
        <v>-15.413000000000011</v>
      </c>
      <c r="MW60" s="46">
        <f ca="1"/>
        <v>-15.654000000000011</v>
      </c>
      <c r="MX60" s="46">
        <f ca="1"/>
        <v>-19.453999999999994</v>
      </c>
      <c r="MY60" s="46">
        <f ca="1"/>
        <v>-16.582999999999984</v>
      </c>
      <c r="MZ60" s="46">
        <f ca="1"/>
        <v>-15.688000000000002</v>
      </c>
      <c r="NA60" s="46">
        <f ca="1"/>
        <v>-17.554999999999993</v>
      </c>
      <c r="NB60" s="46">
        <f ca="1"/>
        <v>-17.486999999999995</v>
      </c>
      <c r="NC60" s="46">
        <f ca="1"/>
        <v>-14.735000000000014</v>
      </c>
      <c r="ND60" s="46">
        <f ca="1"/>
        <v>-15.244</v>
      </c>
      <c r="NE60" s="46">
        <f ca="1"/>
        <v>-16.281000000000006</v>
      </c>
      <c r="NF60" s="46">
        <f ca="1"/>
        <v>-17.575000000000003</v>
      </c>
      <c r="NG60" s="46">
        <f ca="1"/>
        <v>-18.062999999999988</v>
      </c>
      <c r="NH60" s="46">
        <f ca="1"/>
        <v>-15.820999999999998</v>
      </c>
      <c r="NI60" s="46">
        <f ca="1"/>
        <v>-12.694000000000017</v>
      </c>
      <c r="NJ60" s="46">
        <f ca="1"/>
        <v>-12.233000000000004</v>
      </c>
      <c r="NK60" s="46">
        <f ca="1"/>
        <v>-11.430999999999983</v>
      </c>
      <c r="NL60" s="46">
        <f ca="1"/>
        <v>-8.4249999999999829</v>
      </c>
      <c r="NM60" s="46">
        <f ca="1"/>
        <v>-5.6409999999999911</v>
      </c>
      <c r="NN60" s="46">
        <f ca="1"/>
        <v>-3.8880000000000052</v>
      </c>
      <c r="NO60" s="46">
        <f ca="1"/>
        <v>-6.2139999999999986</v>
      </c>
      <c r="NP60" s="46">
        <f ca="1"/>
        <v>-5.1009999999999991</v>
      </c>
      <c r="NQ60" s="46">
        <f ca="1"/>
        <v>-4.2849999999999966</v>
      </c>
      <c r="NR60" s="46">
        <f ca="1"/>
        <v>-0.82599999999999341</v>
      </c>
      <c r="NS60" s="46">
        <f ca="1"/>
        <v>-0.24600000000000932</v>
      </c>
      <c r="NT60" s="46">
        <f ca="1"/>
        <v>-4.6829999999999927</v>
      </c>
      <c r="NU60" s="46">
        <f ca="1"/>
        <v>-8.7229999999999848</v>
      </c>
      <c r="NV60" s="46">
        <f ca="1"/>
        <v>-7.7369999999999948</v>
      </c>
      <c r="NW60" s="46">
        <f ca="1"/>
        <v>-11.716999999999985</v>
      </c>
      <c r="NX60" s="46">
        <f ca="1"/>
        <v>-11.019000000000005</v>
      </c>
      <c r="NY60" s="46">
        <f ca="1"/>
        <v>-11.992999999999995</v>
      </c>
      <c r="NZ60" s="46">
        <f ca="1"/>
        <v>-13.989999999999981</v>
      </c>
      <c r="OA60" s="46">
        <f ca="1"/>
        <v>-14.433000000000021</v>
      </c>
      <c r="OB60" s="46">
        <f ca="1"/>
        <v>-14.632000000000005</v>
      </c>
      <c r="OC60" s="46">
        <f ca="1"/>
        <v>-11.15300000000002</v>
      </c>
      <c r="OD60" s="46">
        <f ca="1"/>
        <v>-5.6639999999999873</v>
      </c>
      <c r="OE60" s="46">
        <f ca="1"/>
        <v>-3.9080000000000155</v>
      </c>
      <c r="OF60" s="46">
        <f ca="1"/>
        <v>-6.0749999999999886</v>
      </c>
      <c r="OG60" s="46">
        <f ca="1"/>
        <v>-5.9259999999999877</v>
      </c>
      <c r="OH60" s="46">
        <f ca="1"/>
        <v>-6.7990000000000066</v>
      </c>
      <c r="OI60" s="46">
        <f ca="1"/>
        <v>-2.2319999999999993</v>
      </c>
      <c r="OJ60" s="46">
        <f ca="1"/>
        <v>-6.2629999999999768</v>
      </c>
      <c r="OK60" s="46">
        <f ca="1"/>
        <v>-8.0170000000000243</v>
      </c>
      <c r="OL60" s="46">
        <f ca="1"/>
        <v>-10.939999999999998</v>
      </c>
      <c r="OM60" s="46">
        <f ca="1"/>
        <v>-12.355999999999995</v>
      </c>
      <c r="ON60" s="46">
        <f ca="1"/>
        <v>-8.4159999999999968</v>
      </c>
      <c r="OO60" s="46">
        <f ca="1"/>
        <v>-10.191000000000003</v>
      </c>
      <c r="OP60" s="46">
        <f ca="1"/>
        <v>-12.429999999999978</v>
      </c>
      <c r="OQ60" s="46">
        <f ca="1"/>
        <v>-16.275000000000006</v>
      </c>
      <c r="OR60" s="46">
        <f ca="1"/>
        <v>-15.480999999999995</v>
      </c>
      <c r="OS60" s="46">
        <f ca="1"/>
        <v>-15.974999999999994</v>
      </c>
      <c r="OT60" s="46">
        <f ca="1"/>
        <v>-22.067000000000007</v>
      </c>
      <c r="OU60" s="46">
        <f ca="1"/>
        <v>-31.533000000000015</v>
      </c>
      <c r="OV60" s="46">
        <f ca="1"/>
        <v>-35.745000000000005</v>
      </c>
      <c r="OW60" s="46">
        <f ca="1"/>
        <v>-36.388000000000005</v>
      </c>
      <c r="OX60" s="46">
        <f ca="1"/>
        <v>-37.355000000000018</v>
      </c>
      <c r="OY60" s="46">
        <f ca="1"/>
        <v>-33.481999999999999</v>
      </c>
      <c r="OZ60" s="46">
        <f ca="1"/>
        <v>-32.02600000000001</v>
      </c>
      <c r="PA60" s="46">
        <f ca="1"/>
        <v>-30.420000000000016</v>
      </c>
      <c r="PB60" s="46">
        <f ca="1"/>
        <v>-31.198999999999984</v>
      </c>
      <c r="PC60" s="46">
        <f ca="1"/>
        <v>-29.556000000000012</v>
      </c>
      <c r="PD60" s="46">
        <f ca="1"/>
        <v>-25.832000000000022</v>
      </c>
      <c r="PE60" s="46">
        <f ca="1"/>
        <v>-26.353000000000009</v>
      </c>
      <c r="PF60" s="46">
        <f ca="1"/>
        <v>-21.10299999999998</v>
      </c>
      <c r="PG60" s="46">
        <f ca="1"/>
        <v>-19.356999999999999</v>
      </c>
      <c r="PH60" s="46">
        <f ca="1"/>
        <v>-13.439999999999998</v>
      </c>
      <c r="PI60" s="46">
        <f ca="1"/>
        <v>-15.344000000000023</v>
      </c>
      <c r="PJ60" s="46">
        <f ca="1"/>
        <v>-21.091999999999985</v>
      </c>
      <c r="PK60" s="46">
        <f ca="1"/>
        <v>-17.870999999999981</v>
      </c>
      <c r="PL60" s="46">
        <f ca="1"/>
        <v>-20.465000000000003</v>
      </c>
      <c r="PM60" s="46">
        <f ca="1"/>
        <v>-22.210000000000008</v>
      </c>
      <c r="PN60" s="46">
        <f ca="1"/>
        <v>-23.966000000000008</v>
      </c>
      <c r="PO60" s="46">
        <f ca="1"/>
        <v>-20.097999999999985</v>
      </c>
      <c r="PP60" s="46">
        <f ca="1"/>
        <v>-20.449999999999989</v>
      </c>
      <c r="PQ60" s="46">
        <f ca="1"/>
        <v>-18.253</v>
      </c>
      <c r="PR60" s="46">
        <f ca="1"/>
        <v>-18.60499999999999</v>
      </c>
      <c r="PS60" s="46">
        <f ca="1"/>
        <v>-19.243999999999986</v>
      </c>
      <c r="PT60" s="46">
        <f ca="1"/>
        <v>-17.602999999999994</v>
      </c>
      <c r="PU60" s="46">
        <f ca="1"/>
        <v>-17.846000000000004</v>
      </c>
      <c r="PV60" s="46">
        <f ca="1"/>
        <v>-15.818999999999988</v>
      </c>
      <c r="PW60" s="46">
        <f ca="1"/>
        <v>-16.285999999999973</v>
      </c>
      <c r="PX60" s="46">
        <f ca="1"/>
        <v>-17.355999999999995</v>
      </c>
      <c r="PY60" s="46">
        <f ca="1"/>
        <v>-19.021000000000015</v>
      </c>
      <c r="PZ60" s="46">
        <f ca="1"/>
        <v>-19.978000000000009</v>
      </c>
      <c r="QA60" s="46">
        <f ca="1"/>
        <v>-20.033999999999992</v>
      </c>
      <c r="QB60" s="46">
        <f ca="1"/>
        <v>-17.699000000000012</v>
      </c>
      <c r="QC60" s="46">
        <f ca="1"/>
        <v>-18.102000000000018</v>
      </c>
      <c r="QD60" s="46">
        <f ca="1"/>
        <v>-20.435000000000002</v>
      </c>
      <c r="QE60" s="46">
        <f ca="1"/>
        <v>-20.349000000000004</v>
      </c>
      <c r="QF60" s="46">
        <f ca="1"/>
        <v>-21.092999999999989</v>
      </c>
      <c r="QG60" s="46">
        <f ca="1"/>
        <v>-21.229000000000013</v>
      </c>
      <c r="QH60" s="46">
        <f ca="1"/>
        <v>-22.218000000000004</v>
      </c>
      <c r="QI60" s="46">
        <f ca="1"/>
        <v>-21.807000000000002</v>
      </c>
      <c r="QJ60" s="46">
        <f ca="1"/>
        <v>-19.143000000000001</v>
      </c>
      <c r="QK60" s="46">
        <f ca="1"/>
        <v>-19.683000000000007</v>
      </c>
      <c r="QL60" s="46">
        <f ca="1"/>
        <v>-18.042000000000002</v>
      </c>
      <c r="QM60" s="46">
        <f ca="1"/>
        <v>-17.932999999999993</v>
      </c>
      <c r="QN60" s="46">
        <f ca="1"/>
        <v>-16.765000000000001</v>
      </c>
      <c r="QO60" s="46">
        <f ca="1"/>
        <v>-18.161000000000001</v>
      </c>
      <c r="QP60" s="46">
        <f ca="1"/>
        <v>-17.820000000000007</v>
      </c>
      <c r="QQ60" s="46">
        <f ca="1"/>
        <v>-16.84899999999999</v>
      </c>
      <c r="QR60" s="46">
        <f ca="1"/>
        <v>-17.968999999999994</v>
      </c>
      <c r="QS60" s="46">
        <f ca="1"/>
        <v>-17.954000000000008</v>
      </c>
      <c r="QT60" s="46">
        <f ca="1"/>
        <v>-19.079000000000008</v>
      </c>
      <c r="QU60" s="46">
        <f ca="1"/>
        <v>-17.188999999999993</v>
      </c>
      <c r="QV60" s="46">
        <f ca="1"/>
        <v>-17.350000000000009</v>
      </c>
      <c r="QW60" s="46">
        <f ca="1"/>
        <v>-18.22</v>
      </c>
      <c r="QX60" s="46">
        <f ca="1"/>
        <v>-16.722999999999999</v>
      </c>
      <c r="QY60" s="46">
        <f ca="1"/>
        <v>-18.509</v>
      </c>
      <c r="QZ60" s="46">
        <f ca="1"/>
        <v>-19.226000000000013</v>
      </c>
      <c r="RA60" s="46">
        <f ca="1"/>
        <v>-20.271000000000001</v>
      </c>
      <c r="RB60" s="46">
        <f ca="1"/>
        <v>-22.594000000000008</v>
      </c>
      <c r="RC60" s="46">
        <f ca="1"/>
        <v>-23.945999999999998</v>
      </c>
      <c r="RD60" s="46">
        <f ca="1"/>
        <v>-23.629000000000005</v>
      </c>
      <c r="RE60" s="46">
        <f ca="1"/>
        <v>-20.062000000000012</v>
      </c>
      <c r="RF60" s="46">
        <f ca="1"/>
        <v>-21.441000000000003</v>
      </c>
      <c r="RG60" s="46">
        <f ca="1"/>
        <v>-22.835999999999999</v>
      </c>
      <c r="RH60" s="46">
        <f ca="1"/>
        <v>-24.847000000000008</v>
      </c>
      <c r="RI60" s="46">
        <f ca="1"/>
        <v>-24.836000000000013</v>
      </c>
      <c r="RJ60" s="46">
        <f ca="1"/>
        <v>-24.981000000000023</v>
      </c>
      <c r="RK60" s="46">
        <f ca="1"/>
        <v>-29.389999999999986</v>
      </c>
      <c r="RL60" s="46">
        <f ca="1"/>
        <v>-30.308000000000007</v>
      </c>
      <c r="RM60" s="46">
        <f ca="1"/>
        <v>-30.156999999999996</v>
      </c>
      <c r="RN60" s="46">
        <f ca="1"/>
        <v>-29.744</v>
      </c>
      <c r="RO60" s="46">
        <f ca="1"/>
        <v>-28.742000000000004</v>
      </c>
      <c r="RP60" s="46">
        <f ca="1"/>
        <v>-28.227999999999994</v>
      </c>
      <c r="RQ60" s="46">
        <f ca="1"/>
        <v>-28.742999999999995</v>
      </c>
      <c r="RR60" s="46">
        <f ca="1"/>
        <v>-27.556999999999988</v>
      </c>
      <c r="RS60" s="46">
        <f ca="1"/>
        <v>-24.760000000000005</v>
      </c>
      <c r="RT60" s="46">
        <f ca="1"/>
        <v>-27.640999999999991</v>
      </c>
      <c r="RU60" s="46">
        <f ca="1"/>
        <v>-28.031000000000006</v>
      </c>
      <c r="RV60" s="46">
        <f ca="1"/>
        <v>-27.703000000000003</v>
      </c>
      <c r="RW60" s="46">
        <f ca="1"/>
        <v>-27.637</v>
      </c>
      <c r="RX60" s="46">
        <f ca="1"/>
        <v>-25.001000000000005</v>
      </c>
      <c r="RY60" s="46">
        <f ca="1"/>
        <v>-22.89</v>
      </c>
      <c r="RZ60" s="46">
        <f ca="1"/>
        <v>-22.237999999999985</v>
      </c>
      <c r="SA60" s="46">
        <f ca="1"/>
        <v>-21.137999999999991</v>
      </c>
      <c r="SB60" s="46">
        <f ca="1"/>
        <v>-19.254000000000005</v>
      </c>
      <c r="SC60" s="46">
        <f ca="1"/>
        <v>-17.856999999999999</v>
      </c>
      <c r="SD60" s="46">
        <f ca="1"/>
        <v>-17.611999999999995</v>
      </c>
      <c r="SE60" s="46">
        <f ca="1"/>
        <v>-18.727999999999994</v>
      </c>
      <c r="SF60" s="46">
        <f ca="1"/>
        <v>-16.341000000000008</v>
      </c>
      <c r="SG60" s="46">
        <f ca="1"/>
        <v>-15.295000000000002</v>
      </c>
      <c r="SH60" s="46">
        <f ca="1"/>
        <v>-10.844999999999999</v>
      </c>
      <c r="SI60" s="46">
        <f ca="1"/>
        <v>-9.3810000000000002</v>
      </c>
      <c r="SJ60" s="46">
        <f ca="1"/>
        <v>-8.9930000000000092</v>
      </c>
      <c r="SK60" s="46">
        <f ca="1"/>
        <v>-10.516000000000005</v>
      </c>
      <c r="SL60" s="46">
        <f ca="1"/>
        <v>-9.6269999999999953</v>
      </c>
      <c r="SM60" s="46">
        <f ca="1"/>
        <v>-9.7210000000000036</v>
      </c>
      <c r="SN60" s="46">
        <f ca="1"/>
        <v>-8.2150000000000034</v>
      </c>
      <c r="SO60" s="46">
        <f ca="1"/>
        <v>-7.5</v>
      </c>
      <c r="SP60" s="44">
        <f ca="1"/>
        <v>-8.3969999999999914</v>
      </c>
      <c r="SQ60" s="44">
        <f ca="1"/>
        <v>-9.1639999999999873</v>
      </c>
    </row>
    <row r="61" spans="3:511" x14ac:dyDescent="0.25">
      <c r="C61" s="47" t="s">
        <v>507</v>
      </c>
      <c r="F61" s="46" cm="1">
        <f t="array" aca="1" ref="F61" ca="1">MIN(IFERROR(IF(OFFSET(bHist!$A$1,_xlfn.XMATCH($C$59,bHist!B:B,0)-1,3,1,500)=0,"-",OFFSET(bHist!$A$1,_xlfn.XMATCH($C$59,bHist!B:B,0)-1,3,1,500))-IF(OFFSET(bHist!$A$1,_xlfn.XMATCH(C61,bHist!B:B,0)-1,3,1,500)=0,"-",OFFSET(bHist!$A$1,_xlfn.XMATCH(C61,bHist!B:B,0)-1,3,1,500)),"-"))</f>
        <v>-113.08000000000001</v>
      </c>
      <c r="G61" s="46" cm="1">
        <f t="array" aca="1" ref="G61" ca="1">AVERAGE(IFERROR(IF(OFFSET(bHist!$A$1,_xlfn.XMATCH($C$59,bHist!B:B,0)-1,3,1,500)=0,"-",OFFSET(bHist!$A$1,_xlfn.XMATCH($C$59,bHist!B:B,0)-1,3,1,500))-IF(OFFSET(bHist!$A$1,_xlfn.XMATCH(C61,bHist!B:B,0)-1,3,1,500)=0,"-",OFFSET(bHist!$A$1,_xlfn.XMATCH(C61,bHist!B:B,0)-1,3,1,500)),"-"))</f>
        <v>-32.834462000000009</v>
      </c>
      <c r="H61" s="46" cm="1">
        <f t="array" aca="1" ref="H61" ca="1">MAX(IFERROR(IF(OFFSET(bHist!A31,_xlfn.XMATCH($C$59,bHist!B:B,0)-1,3,1,500)=0,"-",OFFSET(bHist!A31,_xlfn.XMATCH($C$59,bHist!B:B,0)-1,3,1,500))-IF(OFFSET(bHist!A32,_xlfn.XMATCH(C61,bHist!B:B,0)-1,3,1,500)=0,"-",OFFSET(bHist!A32,_xlfn.XMATCH(C61,bHist!B:B,0)-1,3,1,500)),"-"))</f>
        <v>431.46</v>
      </c>
      <c r="I61" s="46" cm="1">
        <f t="array" aca="1" ref="I61" ca="1">_xlfn.STDEV.P(IFERROR(IF(OFFSET(bHist!A31,_xlfn.XMATCH($C$59,bHist!B:B,0)-1,3,1,500)=0,"-",OFFSET(bHist!A31,_xlfn.XMATCH($C$59,bHist!B:B,0)-1,3,1,500))-IF(OFFSET(bHist!A32,_xlfn.XMATCH(C61,bHist!B:B,0)-1,3,1,500)=0,"-",OFFSET(bHist!A32,_xlfn.XMATCH(C61,bHist!B:B,0)-1,3,1,500)),"-"))</f>
        <v>73.505822622441968</v>
      </c>
      <c r="J61" s="46" cm="1">
        <f t="array" aca="1" ref="J61" ca="1">INDEX((IFERROR(IF(OFFSET(bHist!$A$1,_xlfn.XMATCH($C$59,bHist!B:B,0)-1,3,1,500)=0,"-",OFFSET(bHist!$A$1,_xlfn.XMATCH($C$59,bHist!B:B,0)-1,3,1,500))-IF(OFFSET(bHist!$A$1,_xlfn.XMATCH(C61,bHist!B:B,0)-1,3,1,500)=0,"-",OFFSET(bHist!$A$1,_xlfn.XMATCH(C61,bHist!B:B,0)-1,3,1,500)),"-")),1)</f>
        <v>-44.835000000000008</v>
      </c>
      <c r="K61" s="52">
        <f t="shared" ref="K61:K64" ca="1" si="8">(J61-G61)/(H61-F61)</f>
        <v>-2.2037936607044478E-2</v>
      </c>
      <c r="L61" s="46" cm="1">
        <f t="array" aca="1" ref="L61:SQ61" ca="1">(IFERROR(IF(OFFSET(bHist!$A$1,_xlfn.XMATCH($C$59,bHist!B:B,0)-1,3,1,500)=0,"-",OFFSET(bHist!$A$1,_xlfn.XMATCH($C$59,bHist!B:B,0)-1,3,1,500))-IF(OFFSET(bHist!$A$1,_xlfn.XMATCH(C61,bHist!B:B,0)-1,3,1,500)=0,"-",OFFSET(bHist!$A$1,_xlfn.XMATCH(C61,bHist!B:B,0)-1,3,1,500)),"-"))</f>
        <v>-44.835000000000008</v>
      </c>
      <c r="M61" s="46">
        <f ca="1"/>
        <v>-28.701999999999998</v>
      </c>
      <c r="N61" s="46">
        <f ca="1"/>
        <v>-27.924000000000007</v>
      </c>
      <c r="O61" s="46">
        <f ca="1"/>
        <v>-17.477000000000004</v>
      </c>
      <c r="P61" s="46">
        <f ca="1"/>
        <v>-12.643000000000001</v>
      </c>
      <c r="Q61" s="46">
        <f ca="1"/>
        <v>-3.0879999999999939</v>
      </c>
      <c r="R61" s="46">
        <f ca="1"/>
        <v>1.5220000000000198</v>
      </c>
      <c r="S61" s="46">
        <f ca="1"/>
        <v>3.0270000000000152</v>
      </c>
      <c r="T61" s="46">
        <f ca="1"/>
        <v>-3.8000000000000114</v>
      </c>
      <c r="U61" s="46">
        <f ca="1"/>
        <v>15.068000000000012</v>
      </c>
      <c r="V61" s="46">
        <f ca="1"/>
        <v>11.822000000000003</v>
      </c>
      <c r="W61" s="46">
        <f ca="1"/>
        <v>24.152999999999992</v>
      </c>
      <c r="X61" s="46">
        <f ca="1"/>
        <v>12.701999999999998</v>
      </c>
      <c r="Y61" s="46">
        <f ca="1"/>
        <v>-15.960999999999984</v>
      </c>
      <c r="Z61" s="46">
        <f ca="1"/>
        <v>18.902000000000015</v>
      </c>
      <c r="AA61" s="46">
        <f ca="1"/>
        <v>11.957999999999998</v>
      </c>
      <c r="AB61" s="46">
        <f ca="1"/>
        <v>7.5509999999999877</v>
      </c>
      <c r="AC61" s="46">
        <f ca="1"/>
        <v>-3.0449999999999875</v>
      </c>
      <c r="AD61" s="46">
        <f ca="1"/>
        <v>-28.936999999999998</v>
      </c>
      <c r="AE61" s="46">
        <f ca="1"/>
        <v>-70.364999999999995</v>
      </c>
      <c r="AF61" s="46">
        <f ca="1"/>
        <v>-87.942999999999984</v>
      </c>
      <c r="AG61" s="46">
        <f ca="1"/>
        <v>-52.721999999999994</v>
      </c>
      <c r="AH61" s="46">
        <f ca="1"/>
        <v>-41.99199999999999</v>
      </c>
      <c r="AI61" s="46">
        <f ca="1"/>
        <v>-27.835000000000008</v>
      </c>
      <c r="AJ61" s="46">
        <f ca="1"/>
        <v>-30.600999999999999</v>
      </c>
      <c r="AK61" s="46">
        <f ca="1"/>
        <v>-34.587999999999994</v>
      </c>
      <c r="AL61" s="46">
        <f ca="1"/>
        <v>-44.619</v>
      </c>
      <c r="AM61" s="46">
        <f ca="1"/>
        <v>-73.045000000000016</v>
      </c>
      <c r="AN61" s="46">
        <f ca="1"/>
        <v>-63.560999999999979</v>
      </c>
      <c r="AO61" s="46">
        <f ca="1"/>
        <v>-76.088000000000022</v>
      </c>
      <c r="AP61" s="46">
        <f ca="1"/>
        <v>-48.936000000000007</v>
      </c>
      <c r="AQ61" s="46">
        <f ca="1"/>
        <v>-45.971000000000004</v>
      </c>
      <c r="AR61" s="46">
        <f ca="1"/>
        <v>-33.555999999999983</v>
      </c>
      <c r="AS61" s="46">
        <f ca="1"/>
        <v>-7.4639999999999986</v>
      </c>
      <c r="AT61" s="46">
        <f ca="1"/>
        <v>35.747000000000014</v>
      </c>
      <c r="AU61" s="46">
        <f ca="1"/>
        <v>43.113</v>
      </c>
      <c r="AV61" s="46">
        <f ca="1"/>
        <v>61.853999999999985</v>
      </c>
      <c r="AW61" s="46">
        <f ca="1"/>
        <v>34.56</v>
      </c>
      <c r="AX61" s="46">
        <f ca="1"/>
        <v>26.646000000000015</v>
      </c>
      <c r="AY61" s="46">
        <f ca="1"/>
        <v>32.955000000000041</v>
      </c>
      <c r="AZ61" s="46">
        <f ca="1"/>
        <v>25.227000000000032</v>
      </c>
      <c r="BA61" s="46">
        <f ca="1"/>
        <v>47.222000000000037</v>
      </c>
      <c r="BB61" s="46">
        <f ca="1"/>
        <v>70.109000000000037</v>
      </c>
      <c r="BC61" s="46">
        <f ca="1"/>
        <v>91.562999999999988</v>
      </c>
      <c r="BD61" s="46">
        <f ca="1"/>
        <v>119.20299999999997</v>
      </c>
      <c r="BE61" s="46">
        <f ca="1"/>
        <v>97.150999999999954</v>
      </c>
      <c r="BF61" s="46">
        <f ca="1"/>
        <v>100.35200000000003</v>
      </c>
      <c r="BG61" s="46">
        <f ca="1"/>
        <v>52.698000000000036</v>
      </c>
      <c r="BH61" s="46">
        <f ca="1"/>
        <v>11.960999999999984</v>
      </c>
      <c r="BI61" s="46">
        <f ca="1"/>
        <v>45.638000000000034</v>
      </c>
      <c r="BJ61" s="46">
        <f ca="1"/>
        <v>65.490999999999985</v>
      </c>
      <c r="BK61" s="46">
        <f ca="1"/>
        <v>185.89300000000003</v>
      </c>
      <c r="BL61" s="46">
        <f ca="1"/>
        <v>217.84099999999995</v>
      </c>
      <c r="BM61" s="46">
        <f ca="1"/>
        <v>35.494999999999948</v>
      </c>
      <c r="BN61" s="46">
        <f ca="1"/>
        <v>-49.619</v>
      </c>
      <c r="BO61" s="46">
        <f ca="1"/>
        <v>-52.980000000000018</v>
      </c>
      <c r="BP61" s="46">
        <f ca="1"/>
        <v>-95.411999999999978</v>
      </c>
      <c r="BQ61" s="46">
        <f ca="1"/>
        <v>-113.08000000000001</v>
      </c>
      <c r="BR61" s="46">
        <f ca="1"/>
        <v>-103.38999999999999</v>
      </c>
      <c r="BS61" s="46">
        <f ca="1"/>
        <v>-75.256</v>
      </c>
      <c r="BT61" s="46">
        <f ca="1"/>
        <v>-60.358000000000004</v>
      </c>
      <c r="BU61" s="46">
        <f ca="1"/>
        <v>-36.442000000000007</v>
      </c>
      <c r="BV61" s="46">
        <f ca="1"/>
        <v>-44.491999999999962</v>
      </c>
      <c r="BW61" s="46">
        <f ca="1"/>
        <v>-43.911999999999978</v>
      </c>
      <c r="BX61" s="46">
        <f ca="1"/>
        <v>-55.171999999999969</v>
      </c>
      <c r="BY61" s="46">
        <f ca="1"/>
        <v>-61.581999999999994</v>
      </c>
      <c r="BZ61" s="46">
        <f ca="1"/>
        <v>-65.003000000000043</v>
      </c>
      <c r="CA61" s="46">
        <f ca="1"/>
        <v>-78.495000000000005</v>
      </c>
      <c r="CB61" s="46">
        <f ca="1"/>
        <v>-49.05600000000004</v>
      </c>
      <c r="CC61" s="46">
        <f ca="1"/>
        <v>-25.949999999999989</v>
      </c>
      <c r="CD61" s="46">
        <f ca="1"/>
        <v>52.367999999999995</v>
      </c>
      <c r="CE61" s="46">
        <f ca="1"/>
        <v>65.694000000000017</v>
      </c>
      <c r="CF61" s="46">
        <f ca="1"/>
        <v>72.408000000000015</v>
      </c>
      <c r="CG61" s="46">
        <f ca="1"/>
        <v>117.44200000000001</v>
      </c>
      <c r="CH61" s="46">
        <f ca="1"/>
        <v>140.04200000000003</v>
      </c>
      <c r="CI61" s="46">
        <f ca="1"/>
        <v>119.87</v>
      </c>
      <c r="CJ61" s="46">
        <f ca="1"/>
        <v>112.45100000000002</v>
      </c>
      <c r="CK61" s="46">
        <f ca="1"/>
        <v>14.172000000000025</v>
      </c>
      <c r="CL61" s="46">
        <f ca="1"/>
        <v>2.9420000000000073</v>
      </c>
      <c r="CM61" s="46">
        <f ca="1"/>
        <v>-46.789000000000016</v>
      </c>
      <c r="CN61" s="46">
        <f ca="1"/>
        <v>-37.667000000000002</v>
      </c>
      <c r="CO61" s="46">
        <f ca="1"/>
        <v>-18.905000000000001</v>
      </c>
      <c r="CP61" s="46">
        <f ca="1"/>
        <v>-39.001999999999995</v>
      </c>
      <c r="CQ61" s="46">
        <f ca="1"/>
        <v>-46.594999999999999</v>
      </c>
      <c r="CR61" s="46">
        <f ca="1"/>
        <v>-50.186999999999998</v>
      </c>
      <c r="CS61" s="46">
        <f ca="1"/>
        <v>-55.225999999999999</v>
      </c>
      <c r="CT61" s="46">
        <f ca="1"/>
        <v>-54.334000000000003</v>
      </c>
      <c r="CU61" s="46">
        <f ca="1"/>
        <v>-51.195999999999998</v>
      </c>
      <c r="CV61" s="46">
        <f ca="1"/>
        <v>-44.512</v>
      </c>
      <c r="CW61" s="46">
        <f ca="1"/>
        <v>-45.495999999999995</v>
      </c>
      <c r="CX61" s="46">
        <f ca="1"/>
        <v>-47.048000000000002</v>
      </c>
      <c r="CY61" s="46">
        <f ca="1"/>
        <v>-49.552999999999997</v>
      </c>
      <c r="CZ61" s="46">
        <f ca="1"/>
        <v>-44.107000000000006</v>
      </c>
      <c r="DA61" s="46">
        <f ca="1"/>
        <v>-44.191000000000003</v>
      </c>
      <c r="DB61" s="46">
        <f ca="1"/>
        <v>-44.866999999999997</v>
      </c>
      <c r="DC61" s="46">
        <f ca="1"/>
        <v>-43.202999999999996</v>
      </c>
      <c r="DD61" s="46">
        <f ca="1"/>
        <v>-43.224000000000004</v>
      </c>
      <c r="DE61" s="46">
        <f ca="1"/>
        <v>-43.677000000000007</v>
      </c>
      <c r="DF61" s="46">
        <f ca="1"/>
        <v>-23.944000000000003</v>
      </c>
      <c r="DG61" s="46">
        <f ca="1"/>
        <v>-40.707999999999998</v>
      </c>
      <c r="DH61" s="46">
        <f ca="1"/>
        <v>-42.526999999999994</v>
      </c>
      <c r="DI61" s="46">
        <f ca="1"/>
        <v>-44.664999999999992</v>
      </c>
      <c r="DJ61" s="46">
        <f ca="1"/>
        <v>-44.218000000000004</v>
      </c>
      <c r="DK61" s="46">
        <f ca="1"/>
        <v>-42.216000000000008</v>
      </c>
      <c r="DL61" s="46">
        <f ca="1"/>
        <v>-43.308</v>
      </c>
      <c r="DM61" s="46">
        <f ca="1"/>
        <v>-44.901999999999994</v>
      </c>
      <c r="DN61" s="46">
        <f ca="1"/>
        <v>-48.712000000000003</v>
      </c>
      <c r="DO61" s="46">
        <f ca="1"/>
        <v>-49.446000000000005</v>
      </c>
      <c r="DP61" s="46">
        <f ca="1"/>
        <v>-47.094000000000001</v>
      </c>
      <c r="DQ61" s="46">
        <f ca="1"/>
        <v>-47.023999999999994</v>
      </c>
      <c r="DR61" s="46">
        <f ca="1"/>
        <v>-42.256000000000007</v>
      </c>
      <c r="DS61" s="46">
        <f ca="1"/>
        <v>-41.372</v>
      </c>
      <c r="DT61" s="46">
        <f ca="1"/>
        <v>-34.926000000000002</v>
      </c>
      <c r="DU61" s="46">
        <f ca="1"/>
        <v>-34.777999999999999</v>
      </c>
      <c r="DV61" s="46">
        <f ca="1"/>
        <v>-31.598999999999997</v>
      </c>
      <c r="DW61" s="46">
        <f ca="1"/>
        <v>-30.044000000000004</v>
      </c>
      <c r="DX61" s="46">
        <f ca="1"/>
        <v>-29.170999999999999</v>
      </c>
      <c r="DY61" s="46">
        <f ca="1"/>
        <v>-33.765000000000001</v>
      </c>
      <c r="DZ61" s="46">
        <f ca="1"/>
        <v>-33.227000000000004</v>
      </c>
      <c r="EA61" s="46">
        <f ca="1"/>
        <v>-34.991999999999997</v>
      </c>
      <c r="EB61" s="46">
        <f ca="1"/>
        <v>-35.397999999999996</v>
      </c>
      <c r="EC61" s="46">
        <f ca="1"/>
        <v>-33.992000000000004</v>
      </c>
      <c r="ED61" s="46">
        <f ca="1"/>
        <v>-33.646999999999998</v>
      </c>
      <c r="EE61" s="46">
        <f ca="1"/>
        <v>-34.264999999999993</v>
      </c>
      <c r="EF61" s="46">
        <f ca="1"/>
        <v>-34.559999999999995</v>
      </c>
      <c r="EG61" s="46">
        <f ca="1"/>
        <v>-38.559000000000005</v>
      </c>
      <c r="EH61" s="46">
        <f ca="1"/>
        <v>-37.366999999999997</v>
      </c>
      <c r="EI61" s="46">
        <f ca="1"/>
        <v>-41.818000000000005</v>
      </c>
      <c r="EJ61" s="46">
        <f ca="1"/>
        <v>-39.901000000000003</v>
      </c>
      <c r="EK61" s="46">
        <f ca="1"/>
        <v>-38.417999999999999</v>
      </c>
      <c r="EL61" s="46">
        <f ca="1"/>
        <v>-35.584000000000003</v>
      </c>
      <c r="EM61" s="46">
        <f ca="1"/>
        <v>-38.129000000000005</v>
      </c>
      <c r="EN61" s="46">
        <f ca="1"/>
        <v>-39.978000000000002</v>
      </c>
      <c r="EO61" s="46">
        <f ca="1"/>
        <v>-37.687000000000005</v>
      </c>
      <c r="EP61" s="46">
        <f ca="1"/>
        <v>-37.811999999999998</v>
      </c>
      <c r="EQ61" s="46">
        <f ca="1"/>
        <v>-35.086999999999996</v>
      </c>
      <c r="ER61" s="46">
        <f ca="1"/>
        <v>-32.816999999999993</v>
      </c>
      <c r="ES61" s="46">
        <f ca="1"/>
        <v>-34.597999999999992</v>
      </c>
      <c r="ET61" s="46">
        <f ca="1"/>
        <v>-33.481000000000002</v>
      </c>
      <c r="EU61" s="46">
        <f ca="1"/>
        <v>-32.146000000000008</v>
      </c>
      <c r="EV61" s="46">
        <f ca="1"/>
        <v>-32.615000000000002</v>
      </c>
      <c r="EW61" s="46">
        <f ca="1"/>
        <v>-32.194999999999993</v>
      </c>
      <c r="EX61" s="46">
        <f ca="1"/>
        <v>-30.869000000000007</v>
      </c>
      <c r="EY61" s="46">
        <f ca="1"/>
        <v>-30.908999999999999</v>
      </c>
      <c r="EZ61" s="46">
        <f ca="1"/>
        <v>-32.29</v>
      </c>
      <c r="FA61" s="46">
        <f ca="1"/>
        <v>-33.238</v>
      </c>
      <c r="FB61" s="46">
        <f ca="1"/>
        <v>-34.189000000000007</v>
      </c>
      <c r="FC61" s="46">
        <f ca="1"/>
        <v>-35.375999999999991</v>
      </c>
      <c r="FD61" s="46">
        <f ca="1"/>
        <v>-30.954999999999998</v>
      </c>
      <c r="FE61" s="46">
        <f ca="1"/>
        <v>-33.224000000000004</v>
      </c>
      <c r="FF61" s="46">
        <f ca="1"/>
        <v>-34.078000000000003</v>
      </c>
      <c r="FG61" s="46">
        <f ca="1"/>
        <v>-33.722000000000008</v>
      </c>
      <c r="FH61" s="46">
        <f ca="1"/>
        <v>-34.552</v>
      </c>
      <c r="FI61" s="46">
        <f ca="1"/>
        <v>-36.756</v>
      </c>
      <c r="FJ61" s="46">
        <f ca="1"/>
        <v>-44.822000000000003</v>
      </c>
      <c r="FK61" s="46">
        <f ca="1"/>
        <v>-46.659000000000006</v>
      </c>
      <c r="FL61" s="46">
        <f ca="1"/>
        <v>-49.11999999999999</v>
      </c>
      <c r="FM61" s="46">
        <f ca="1"/>
        <v>-46.930999999999997</v>
      </c>
      <c r="FN61" s="46">
        <f ca="1"/>
        <v>-46.158000000000001</v>
      </c>
      <c r="FO61" s="46">
        <f ca="1"/>
        <v>-45.261000000000003</v>
      </c>
      <c r="FP61" s="46">
        <f ca="1"/>
        <v>-45.682000000000002</v>
      </c>
      <c r="FQ61" s="46">
        <f ca="1"/>
        <v>-44.038999999999994</v>
      </c>
      <c r="FR61" s="46">
        <f ca="1"/>
        <v>-42.426000000000002</v>
      </c>
      <c r="FS61" s="46">
        <f ca="1"/>
        <v>-41.621000000000002</v>
      </c>
      <c r="FT61" s="46">
        <f ca="1"/>
        <v>-41.701000000000008</v>
      </c>
      <c r="FU61" s="46">
        <f ca="1"/>
        <v>-41.650000000000006</v>
      </c>
      <c r="FV61" s="46">
        <f ca="1"/>
        <v>-42.76</v>
      </c>
      <c r="FW61" s="46">
        <f ca="1"/>
        <v>-39.389999999999993</v>
      </c>
      <c r="FX61" s="46">
        <f ca="1"/>
        <v>-40.369</v>
      </c>
      <c r="FY61" s="46">
        <f ca="1"/>
        <v>-41.324999999999996</v>
      </c>
      <c r="FZ61" s="46">
        <f ca="1"/>
        <v>-42.312000000000005</v>
      </c>
      <c r="GA61" s="46">
        <f ca="1"/>
        <v>-37.812999999999995</v>
      </c>
      <c r="GB61" s="46">
        <f ca="1"/>
        <v>-34.98899999999999</v>
      </c>
      <c r="GC61" s="46">
        <f ca="1"/>
        <v>-34.071999999999996</v>
      </c>
      <c r="GD61" s="46">
        <f ca="1"/>
        <v>-33.450000000000003</v>
      </c>
      <c r="GE61" s="46">
        <f ca="1"/>
        <v>-33.42</v>
      </c>
      <c r="GF61" s="46">
        <f ca="1"/>
        <v>-34.813000000000002</v>
      </c>
      <c r="GG61" s="46">
        <f ca="1"/>
        <v>-32.74799999999999</v>
      </c>
      <c r="GH61" s="46">
        <f ca="1"/>
        <v>-29.768000000000001</v>
      </c>
      <c r="GI61" s="46">
        <f ca="1"/>
        <v>-30.055999999999997</v>
      </c>
      <c r="GJ61" s="46">
        <f ca="1"/>
        <v>-29.491</v>
      </c>
      <c r="GK61" s="46">
        <f ca="1"/>
        <v>-26.689000000000007</v>
      </c>
      <c r="GL61" s="46">
        <f ca="1"/>
        <v>-26.52000000000001</v>
      </c>
      <c r="GM61" s="46">
        <f ca="1"/>
        <v>-27.115000000000009</v>
      </c>
      <c r="GN61" s="46">
        <f ca="1"/>
        <v>-26.863</v>
      </c>
      <c r="GO61" s="46">
        <f ca="1"/>
        <v>-27.887</v>
      </c>
      <c r="GP61" s="46">
        <f ca="1"/>
        <v>-28.832000000000008</v>
      </c>
      <c r="GQ61" s="46">
        <f ca="1"/>
        <v>-31.983000000000004</v>
      </c>
      <c r="GR61" s="46">
        <f ca="1"/>
        <v>-31.843000000000004</v>
      </c>
      <c r="GS61" s="46">
        <f ca="1"/>
        <v>-32.838000000000008</v>
      </c>
      <c r="GT61" s="46">
        <f ca="1"/>
        <v>-32.36</v>
      </c>
      <c r="GU61" s="46">
        <f ca="1"/>
        <v>-28.448999999999998</v>
      </c>
      <c r="GV61" s="46">
        <f ca="1"/>
        <v>-29.330000000000013</v>
      </c>
      <c r="GW61" s="46">
        <f ca="1"/>
        <v>-30.108999999999995</v>
      </c>
      <c r="GX61" s="46">
        <f ca="1"/>
        <v>-30.698000000000008</v>
      </c>
      <c r="GY61" s="46">
        <f ca="1"/>
        <v>-33.338000000000008</v>
      </c>
      <c r="GZ61" s="46">
        <f ca="1"/>
        <v>-33.838999999999999</v>
      </c>
      <c r="HA61" s="46">
        <f ca="1"/>
        <v>-33.637999999999991</v>
      </c>
      <c r="HB61" s="46">
        <f ca="1"/>
        <v>-34.519999999999996</v>
      </c>
      <c r="HC61" s="46">
        <f ca="1"/>
        <v>-33.075999999999993</v>
      </c>
      <c r="HD61" s="46">
        <f ca="1"/>
        <v>-36.066000000000003</v>
      </c>
      <c r="HE61" s="46">
        <f ca="1"/>
        <v>-39.295000000000002</v>
      </c>
      <c r="HF61" s="46">
        <f ca="1"/>
        <v>-34.769999999999996</v>
      </c>
      <c r="HG61" s="46">
        <f ca="1"/>
        <v>-34.688000000000002</v>
      </c>
      <c r="HH61" s="46">
        <f ca="1"/>
        <v>-32.892000000000003</v>
      </c>
      <c r="HI61" s="46">
        <f ca="1"/>
        <v>-29.753</v>
      </c>
      <c r="HJ61" s="46">
        <f ca="1"/>
        <v>-40.915999999999997</v>
      </c>
      <c r="HK61" s="46">
        <f ca="1"/>
        <v>-40.480000000000004</v>
      </c>
      <c r="HL61" s="46">
        <f ca="1"/>
        <v>-42.03</v>
      </c>
      <c r="HM61" s="46">
        <f ca="1"/>
        <v>-41.180999999999997</v>
      </c>
      <c r="HN61" s="46">
        <f ca="1"/>
        <v>-40.307000000000002</v>
      </c>
      <c r="HO61" s="46">
        <f ca="1"/>
        <v>-43.952000000000012</v>
      </c>
      <c r="HP61" s="46">
        <f ca="1"/>
        <v>-45.702999999999989</v>
      </c>
      <c r="HQ61" s="46">
        <f ca="1"/>
        <v>-44.646999999999991</v>
      </c>
      <c r="HR61" s="46">
        <f ca="1"/>
        <v>-45.945999999999998</v>
      </c>
      <c r="HS61" s="46">
        <f ca="1"/>
        <v>-46.027999999999999</v>
      </c>
      <c r="HT61" s="46">
        <f ca="1"/>
        <v>-46.183</v>
      </c>
      <c r="HU61" s="46">
        <f ca="1"/>
        <v>-42.580000000000005</v>
      </c>
      <c r="HV61" s="46">
        <f ca="1"/>
        <v>-44.111000000000004</v>
      </c>
      <c r="HW61" s="46">
        <f ca="1"/>
        <v>-40.399000000000008</v>
      </c>
      <c r="HX61" s="46">
        <f ca="1"/>
        <v>-39.686999999999998</v>
      </c>
      <c r="HY61" s="46">
        <f ca="1"/>
        <v>-43.707000000000008</v>
      </c>
      <c r="HZ61" s="46">
        <f ca="1"/>
        <v>-43.367000000000004</v>
      </c>
      <c r="IA61" s="46">
        <f ca="1"/>
        <v>-39.418999999999997</v>
      </c>
      <c r="IB61" s="46">
        <f ca="1"/>
        <v>-37.248000000000005</v>
      </c>
      <c r="IC61" s="46">
        <f ca="1"/>
        <v>-41.745000000000005</v>
      </c>
      <c r="ID61" s="46">
        <f ca="1"/>
        <v>-39.903999999999996</v>
      </c>
      <c r="IE61" s="46">
        <f ca="1"/>
        <v>-36.515000000000001</v>
      </c>
      <c r="IF61" s="46">
        <f ca="1"/>
        <v>-42.90100000000001</v>
      </c>
      <c r="IG61" s="46">
        <f ca="1"/>
        <v>-43.853999999999999</v>
      </c>
      <c r="IH61" s="46">
        <f ca="1"/>
        <v>-43.820999999999998</v>
      </c>
      <c r="II61" s="46">
        <f ca="1"/>
        <v>-45.675000000000011</v>
      </c>
      <c r="IJ61" s="46">
        <f ca="1"/>
        <v>-46.250000000000014</v>
      </c>
      <c r="IK61" s="46">
        <f ca="1"/>
        <v>-44.619000000000014</v>
      </c>
      <c r="IL61" s="46">
        <f ca="1"/>
        <v>-46.715999999999994</v>
      </c>
      <c r="IM61" s="46">
        <f ca="1"/>
        <v>-45.045999999999992</v>
      </c>
      <c r="IN61" s="46">
        <f ca="1"/>
        <v>-41.665999999999997</v>
      </c>
      <c r="IO61" s="46">
        <f ca="1"/>
        <v>-44.10199999999999</v>
      </c>
      <c r="IP61" s="46">
        <f ca="1"/>
        <v>-34.761999999999993</v>
      </c>
      <c r="IQ61" s="46">
        <f ca="1"/>
        <v>-32.180999999999997</v>
      </c>
      <c r="IR61" s="46">
        <f ca="1"/>
        <v>-33.197000000000003</v>
      </c>
      <c r="IS61" s="46">
        <f ca="1"/>
        <v>-31.756</v>
      </c>
      <c r="IT61" s="46">
        <f ca="1"/>
        <v>-33.036000000000001</v>
      </c>
      <c r="IU61" s="46">
        <f ca="1"/>
        <v>-36.798000000000002</v>
      </c>
      <c r="IV61" s="46">
        <f ca="1"/>
        <v>-33.241</v>
      </c>
      <c r="IW61" s="46">
        <f ca="1"/>
        <v>-33.858999999999995</v>
      </c>
      <c r="IX61" s="46">
        <f ca="1"/>
        <v>-31.503</v>
      </c>
      <c r="IY61" s="46">
        <f ca="1"/>
        <v>-22.192999999999998</v>
      </c>
      <c r="IZ61" s="46">
        <f ca="1"/>
        <v>-22.438999999999993</v>
      </c>
      <c r="JA61" s="46">
        <f ca="1"/>
        <v>-21.167000000000002</v>
      </c>
      <c r="JB61" s="46">
        <f ca="1"/>
        <v>-20.156999999999996</v>
      </c>
      <c r="JC61" s="46">
        <f ca="1"/>
        <v>-26.249000000000009</v>
      </c>
      <c r="JD61" s="46">
        <f ca="1"/>
        <v>-29.524000000000001</v>
      </c>
      <c r="JE61" s="46">
        <f ca="1"/>
        <v>-31.089999999999989</v>
      </c>
      <c r="JF61" s="46">
        <f ca="1"/>
        <v>-27.692999999999998</v>
      </c>
      <c r="JG61" s="46">
        <f ca="1"/>
        <v>-31.163000000000004</v>
      </c>
      <c r="JH61" s="46">
        <f ca="1"/>
        <v>-32.039000000000001</v>
      </c>
      <c r="JI61" s="46">
        <f ca="1"/>
        <v>-34.102999999999994</v>
      </c>
      <c r="JJ61" s="46">
        <f ca="1"/>
        <v>-37.787999999999997</v>
      </c>
      <c r="JK61" s="46">
        <f ca="1"/>
        <v>-41.503</v>
      </c>
      <c r="JL61" s="46">
        <f ca="1"/>
        <v>-42.423999999999992</v>
      </c>
      <c r="JM61" s="46">
        <f ca="1"/>
        <v>-44.435000000000002</v>
      </c>
      <c r="JN61" s="46">
        <f ca="1"/>
        <v>-48.947999999999993</v>
      </c>
      <c r="JO61" s="46">
        <f ca="1"/>
        <v>-48.869</v>
      </c>
      <c r="JP61" s="46">
        <f ca="1"/>
        <v>-49.028999999999996</v>
      </c>
      <c r="JQ61" s="46">
        <f ca="1"/>
        <v>-50.652999999999999</v>
      </c>
      <c r="JR61" s="46">
        <f ca="1"/>
        <v>-56.517000000000003</v>
      </c>
      <c r="JS61" s="46">
        <f ca="1"/>
        <v>-62.963000000000001</v>
      </c>
      <c r="JT61" s="46">
        <f ca="1"/>
        <v>-61.696999999999989</v>
      </c>
      <c r="JU61" s="46">
        <f ca="1"/>
        <v>-62.88900000000001</v>
      </c>
      <c r="JV61" s="46">
        <f ca="1"/>
        <v>-65.634999999999991</v>
      </c>
      <c r="JW61" s="46">
        <f ca="1"/>
        <v>-68.37700000000001</v>
      </c>
      <c r="JX61" s="46">
        <f ca="1"/>
        <v>-64.915000000000006</v>
      </c>
      <c r="JY61" s="46">
        <f ca="1"/>
        <v>-71.686999999999998</v>
      </c>
      <c r="JZ61" s="46">
        <f ca="1"/>
        <v>-76.085999999999999</v>
      </c>
      <c r="KA61" s="46">
        <f ca="1"/>
        <v>-77.899000000000001</v>
      </c>
      <c r="KB61" s="46">
        <f ca="1"/>
        <v>-75.501999999999995</v>
      </c>
      <c r="KC61" s="46">
        <f ca="1"/>
        <v>-68.282999999999987</v>
      </c>
      <c r="KD61" s="46">
        <f ca="1"/>
        <v>-64.427000000000007</v>
      </c>
      <c r="KE61" s="46">
        <f ca="1"/>
        <v>-63.905000000000001</v>
      </c>
      <c r="KF61" s="46">
        <f ca="1"/>
        <v>-62.294000000000011</v>
      </c>
      <c r="KG61" s="46">
        <f ca="1"/>
        <v>-62.810999999999993</v>
      </c>
      <c r="KH61" s="46">
        <f ca="1"/>
        <v>-62.918000000000006</v>
      </c>
      <c r="KI61" s="46">
        <f ca="1"/>
        <v>-61.5</v>
      </c>
      <c r="KJ61" s="46">
        <f ca="1"/>
        <v>-62.566999999999993</v>
      </c>
      <c r="KK61" s="46">
        <f ca="1"/>
        <v>-61.708000000000013</v>
      </c>
      <c r="KL61" s="46">
        <f ca="1"/>
        <v>-60.72699999999999</v>
      </c>
      <c r="KM61" s="46">
        <f ca="1"/>
        <v>-58.371999999999986</v>
      </c>
      <c r="KN61" s="46">
        <f ca="1"/>
        <v>-57.644999999999996</v>
      </c>
      <c r="KO61" s="46">
        <f ca="1"/>
        <v>-57.253999999999991</v>
      </c>
      <c r="KP61" s="46">
        <f ca="1"/>
        <v>-57.672000000000011</v>
      </c>
      <c r="KQ61" s="46">
        <f ca="1"/>
        <v>-59.006999999999991</v>
      </c>
      <c r="KR61" s="46">
        <f ca="1"/>
        <v>-59.559000000000012</v>
      </c>
      <c r="KS61" s="46">
        <f ca="1"/>
        <v>-58.337999999999994</v>
      </c>
      <c r="KT61" s="46">
        <f ca="1"/>
        <v>-54.953000000000017</v>
      </c>
      <c r="KU61" s="46">
        <f ca="1"/>
        <v>-56.64</v>
      </c>
      <c r="KV61" s="46">
        <f ca="1"/>
        <v>-59.447000000000003</v>
      </c>
      <c r="KW61" s="46">
        <f ca="1"/>
        <v>-56.734000000000002</v>
      </c>
      <c r="KX61" s="46">
        <f ca="1"/>
        <v>-57.927000000000007</v>
      </c>
      <c r="KY61" s="46">
        <f ca="1"/>
        <v>-57.745999999999995</v>
      </c>
      <c r="KZ61" s="46">
        <f ca="1"/>
        <v>-57.554000000000002</v>
      </c>
      <c r="LA61" s="46">
        <f ca="1"/>
        <v>-55.900999999999996</v>
      </c>
      <c r="LB61" s="46">
        <f ca="1"/>
        <v>-54.717999999999996</v>
      </c>
      <c r="LC61" s="46">
        <f ca="1"/>
        <v>-49.927000000000007</v>
      </c>
      <c r="LD61" s="46">
        <f ca="1"/>
        <v>-49.597000000000008</v>
      </c>
      <c r="LE61" s="46">
        <f ca="1"/>
        <v>-49.956000000000003</v>
      </c>
      <c r="LF61" s="46">
        <f ca="1"/>
        <v>-48.025999999999996</v>
      </c>
      <c r="LG61" s="46">
        <f ca="1"/>
        <v>-46.555999999999997</v>
      </c>
      <c r="LH61" s="46">
        <f ca="1"/>
        <v>-44.221000000000004</v>
      </c>
      <c r="LI61" s="46">
        <f ca="1"/>
        <v>-44.989000000000004</v>
      </c>
      <c r="LJ61" s="46">
        <f ca="1"/>
        <v>-46.137</v>
      </c>
      <c r="LK61" s="46">
        <f ca="1"/>
        <v>-47.328000000000003</v>
      </c>
      <c r="LL61" s="46">
        <f ca="1"/>
        <v>-51.183000000000007</v>
      </c>
      <c r="LM61" s="46">
        <f ca="1"/>
        <v>-55.801999999999992</v>
      </c>
      <c r="LN61" s="46">
        <f ca="1"/>
        <v>-54.248000000000005</v>
      </c>
      <c r="LO61" s="46">
        <f ca="1"/>
        <v>-62.641999999999996</v>
      </c>
      <c r="LP61" s="46">
        <f ca="1"/>
        <v>-71.465999999999994</v>
      </c>
      <c r="LQ61" s="46">
        <f ca="1"/>
        <v>-73.24199999999999</v>
      </c>
      <c r="LR61" s="46">
        <f ca="1"/>
        <v>-72.265999999999991</v>
      </c>
      <c r="LS61" s="46">
        <f ca="1"/>
        <v>-75.438000000000002</v>
      </c>
      <c r="LT61" s="46">
        <f ca="1"/>
        <v>-75.408999999999992</v>
      </c>
      <c r="LU61" s="46">
        <f ca="1"/>
        <v>-78.60899999999998</v>
      </c>
      <c r="LV61" s="46">
        <f ca="1"/>
        <v>-78.540000000000006</v>
      </c>
      <c r="LW61" s="46">
        <f ca="1"/>
        <v>-80.418000000000006</v>
      </c>
      <c r="LX61" s="46">
        <f ca="1"/>
        <v>-40.237000000000009</v>
      </c>
      <c r="LY61" s="46">
        <f ca="1"/>
        <v>-36.37700000000001</v>
      </c>
      <c r="LZ61" s="46">
        <f ca="1"/>
        <v>-35.204000000000008</v>
      </c>
      <c r="MA61" s="46">
        <f ca="1"/>
        <v>-32.141999999999996</v>
      </c>
      <c r="MB61" s="46">
        <f ca="1"/>
        <v>-28.805000000000007</v>
      </c>
      <c r="MC61" s="46">
        <f ca="1"/>
        <v>-37.882999999999996</v>
      </c>
      <c r="MD61" s="46">
        <f ca="1"/>
        <v>-37.328000000000003</v>
      </c>
      <c r="ME61" s="46">
        <f ca="1"/>
        <v>-37.408999999999992</v>
      </c>
      <c r="MF61" s="46">
        <f ca="1"/>
        <v>-37.676000000000002</v>
      </c>
      <c r="MG61" s="46">
        <f ca="1"/>
        <v>-37.198999999999984</v>
      </c>
      <c r="MH61" s="46">
        <f ca="1"/>
        <v>-38.528999999999982</v>
      </c>
      <c r="MI61" s="46">
        <f ca="1"/>
        <v>-39.159000000000006</v>
      </c>
      <c r="MJ61" s="46">
        <f ca="1"/>
        <v>-36.527000000000001</v>
      </c>
      <c r="MK61" s="46">
        <f ca="1"/>
        <v>-36.699999999999989</v>
      </c>
      <c r="ML61" s="46">
        <f ca="1"/>
        <v>-36.302999999999983</v>
      </c>
      <c r="MM61" s="46">
        <f ca="1"/>
        <v>-34.266000000000005</v>
      </c>
      <c r="MN61" s="46">
        <f ca="1"/>
        <v>-35.623999999999995</v>
      </c>
      <c r="MO61" s="46">
        <f ca="1"/>
        <v>-35.149000000000001</v>
      </c>
      <c r="MP61" s="46">
        <f ca="1"/>
        <v>-37.290000000000006</v>
      </c>
      <c r="MQ61" s="46">
        <f ca="1"/>
        <v>-37.924000000000007</v>
      </c>
      <c r="MR61" s="46">
        <f ca="1"/>
        <v>-40.67</v>
      </c>
      <c r="MS61" s="46">
        <f ca="1"/>
        <v>-40.475000000000009</v>
      </c>
      <c r="MT61" s="46">
        <f ca="1"/>
        <v>-39.211000000000013</v>
      </c>
      <c r="MU61" s="46">
        <f ca="1"/>
        <v>-38.24499999999999</v>
      </c>
      <c r="MV61" s="46">
        <f ca="1"/>
        <v>-42.382000000000005</v>
      </c>
      <c r="MW61" s="46">
        <f ca="1"/>
        <v>-42.547000000000011</v>
      </c>
      <c r="MX61" s="46">
        <f ca="1"/>
        <v>-45.146000000000001</v>
      </c>
      <c r="MY61" s="46">
        <f ca="1"/>
        <v>-41.772000000000006</v>
      </c>
      <c r="MZ61" s="46">
        <f ca="1"/>
        <v>-42.445000000000007</v>
      </c>
      <c r="NA61" s="46">
        <f ca="1"/>
        <v>-45.326000000000008</v>
      </c>
      <c r="NB61" s="46">
        <f ca="1"/>
        <v>-45.601999999999975</v>
      </c>
      <c r="NC61" s="46">
        <f ca="1"/>
        <v>-43.965000000000003</v>
      </c>
      <c r="ND61" s="46">
        <f ca="1"/>
        <v>-44.588000000000022</v>
      </c>
      <c r="NE61" s="46">
        <f ca="1"/>
        <v>-43.233000000000004</v>
      </c>
      <c r="NF61" s="46">
        <f ca="1"/>
        <v>-44.484999999999999</v>
      </c>
      <c r="NG61" s="46">
        <f ca="1"/>
        <v>-39.021999999999991</v>
      </c>
      <c r="NH61" s="46">
        <f ca="1"/>
        <v>-33.87700000000001</v>
      </c>
      <c r="NI61" s="46">
        <f ca="1"/>
        <v>-32.802000000000021</v>
      </c>
      <c r="NJ61" s="46">
        <f ca="1"/>
        <v>-34.039999999999992</v>
      </c>
      <c r="NK61" s="46">
        <f ca="1"/>
        <v>-28.856999999999999</v>
      </c>
      <c r="NL61" s="46">
        <f ca="1"/>
        <v>-26.716999999999985</v>
      </c>
      <c r="NM61" s="46">
        <f ca="1"/>
        <v>-24.165999999999997</v>
      </c>
      <c r="NN61" s="46">
        <f ca="1"/>
        <v>-23.742000000000019</v>
      </c>
      <c r="NO61" s="46">
        <f ca="1"/>
        <v>-24.527999999999992</v>
      </c>
      <c r="NP61" s="46">
        <f ca="1"/>
        <v>-21.318999999999988</v>
      </c>
      <c r="NQ61" s="46">
        <f ca="1"/>
        <v>-19.585999999999984</v>
      </c>
      <c r="NR61" s="46">
        <f ca="1"/>
        <v>-18.257000000000005</v>
      </c>
      <c r="NS61" s="46">
        <f ca="1"/>
        <v>-18.877999999999986</v>
      </c>
      <c r="NT61" s="46">
        <f ca="1"/>
        <v>-24.819999999999993</v>
      </c>
      <c r="NU61" s="46">
        <f ca="1"/>
        <v>-27.955999999999989</v>
      </c>
      <c r="NV61" s="46">
        <f ca="1"/>
        <v>-25.877999999999986</v>
      </c>
      <c r="NW61" s="46">
        <f ca="1"/>
        <v>-30.311999999999983</v>
      </c>
      <c r="NX61" s="46">
        <f ca="1"/>
        <v>-31.444000000000017</v>
      </c>
      <c r="NY61" s="46">
        <f ca="1"/>
        <v>-33.25</v>
      </c>
      <c r="NZ61" s="46">
        <f ca="1"/>
        <v>-36.100999999999999</v>
      </c>
      <c r="OA61" s="46">
        <f ca="1"/>
        <v>-33.096000000000004</v>
      </c>
      <c r="OB61" s="46">
        <f ca="1"/>
        <v>-32.523000000000025</v>
      </c>
      <c r="OC61" s="46">
        <f ca="1"/>
        <v>-29.482000000000028</v>
      </c>
      <c r="OD61" s="46">
        <f ca="1"/>
        <v>-19.99199999999999</v>
      </c>
      <c r="OE61" s="46">
        <f ca="1"/>
        <v>-19.967999999999989</v>
      </c>
      <c r="OF61" s="46">
        <f ca="1"/>
        <v>-17.981999999999999</v>
      </c>
      <c r="OG61" s="46">
        <f ca="1"/>
        <v>-18.923000000000002</v>
      </c>
      <c r="OH61" s="46">
        <f ca="1"/>
        <v>-17.968999999999994</v>
      </c>
      <c r="OI61" s="46">
        <f ca="1"/>
        <v>-22.621999999999986</v>
      </c>
      <c r="OJ61" s="46">
        <f ca="1"/>
        <v>-21.970999999999975</v>
      </c>
      <c r="OK61" s="46">
        <f ca="1"/>
        <v>-24.988</v>
      </c>
      <c r="OL61" s="46">
        <f ca="1"/>
        <v>-29.622000000000014</v>
      </c>
      <c r="OM61" s="46">
        <f ca="1"/>
        <v>-32.369</v>
      </c>
      <c r="ON61" s="46">
        <f ca="1"/>
        <v>-37.929000000000002</v>
      </c>
      <c r="OO61" s="46">
        <f ca="1"/>
        <v>-40.760000000000019</v>
      </c>
      <c r="OP61" s="46">
        <f ca="1"/>
        <v>-44.606999999999999</v>
      </c>
      <c r="OQ61" s="46">
        <f ca="1"/>
        <v>-50.490000000000009</v>
      </c>
      <c r="OR61" s="46">
        <f ca="1"/>
        <v>-48.420999999999992</v>
      </c>
      <c r="OS61" s="46">
        <f ca="1"/>
        <v>-45.655000000000001</v>
      </c>
      <c r="OT61" s="46">
        <f ca="1"/>
        <v>-49.331999999999994</v>
      </c>
      <c r="OU61" s="46">
        <f ca="1"/>
        <v>-48.643000000000001</v>
      </c>
      <c r="OV61" s="46">
        <f ca="1"/>
        <v>-48.466000000000008</v>
      </c>
      <c r="OW61" s="46">
        <f ca="1"/>
        <v>-51.900000000000006</v>
      </c>
      <c r="OX61" s="46">
        <f ca="1"/>
        <v>-54.106999999999999</v>
      </c>
      <c r="OY61" s="46">
        <f ca="1"/>
        <v>-44.591000000000008</v>
      </c>
      <c r="OZ61" s="46">
        <f ca="1"/>
        <v>-43.459000000000003</v>
      </c>
      <c r="PA61" s="46">
        <f ca="1"/>
        <v>-40.619</v>
      </c>
      <c r="PB61" s="46">
        <f ca="1"/>
        <v>-41.650999999999982</v>
      </c>
      <c r="PC61" s="46">
        <f ca="1"/>
        <v>-42.032000000000011</v>
      </c>
      <c r="PD61" s="46">
        <f ca="1"/>
        <v>-37.837000000000018</v>
      </c>
      <c r="PE61" s="46">
        <f ca="1"/>
        <v>-37.884000000000015</v>
      </c>
      <c r="PF61" s="46">
        <f ca="1"/>
        <v>-31.036999999999978</v>
      </c>
      <c r="PG61" s="46">
        <f ca="1"/>
        <v>-26.792000000000002</v>
      </c>
      <c r="PH61" s="46">
        <f ca="1"/>
        <v>-29.032000000000011</v>
      </c>
      <c r="PI61" s="46">
        <f ca="1"/>
        <v>-30.242999999999995</v>
      </c>
      <c r="PJ61" s="46">
        <f ca="1"/>
        <v>-33.766999999999996</v>
      </c>
      <c r="PK61" s="46">
        <f ca="1"/>
        <v>-31.182999999999993</v>
      </c>
      <c r="PL61" s="46">
        <f ca="1"/>
        <v>-36.00800000000001</v>
      </c>
      <c r="PM61" s="46">
        <f ca="1"/>
        <v>-40.016999999999996</v>
      </c>
      <c r="PN61" s="46">
        <f ca="1"/>
        <v>-41.760999999999996</v>
      </c>
      <c r="PO61" s="46">
        <f ca="1"/>
        <v>-39.12299999999999</v>
      </c>
      <c r="PP61" s="46">
        <f ca="1"/>
        <v>-40.051999999999992</v>
      </c>
      <c r="PQ61" s="46">
        <f ca="1"/>
        <v>-37.233999999999995</v>
      </c>
      <c r="PR61" s="46">
        <f ca="1"/>
        <v>-35.901999999999987</v>
      </c>
      <c r="PS61" s="46">
        <f ca="1"/>
        <v>-36.302000000000007</v>
      </c>
      <c r="PT61" s="46">
        <f ca="1"/>
        <v>-34.811999999999998</v>
      </c>
      <c r="PU61" s="46">
        <f ca="1"/>
        <v>-34.805000000000007</v>
      </c>
      <c r="PV61" s="46">
        <f ca="1"/>
        <v>-34.176999999999992</v>
      </c>
      <c r="PW61" s="46">
        <f ca="1"/>
        <v>-32.779999999999973</v>
      </c>
      <c r="PX61" s="46">
        <f ca="1"/>
        <v>-33.953000000000003</v>
      </c>
      <c r="PY61" s="46">
        <f ca="1"/>
        <v>-35.140000000000015</v>
      </c>
      <c r="PZ61" s="46">
        <f ca="1"/>
        <v>-34.31</v>
      </c>
      <c r="QA61" s="46">
        <f ca="1"/>
        <v>-35.871999999999986</v>
      </c>
      <c r="QB61" s="46">
        <f ca="1"/>
        <v>-33.539999999999992</v>
      </c>
      <c r="QC61" s="46">
        <f ca="1"/>
        <v>-31.912999999999997</v>
      </c>
      <c r="QD61" s="46">
        <f ca="1"/>
        <v>-34.543000000000006</v>
      </c>
      <c r="QE61" s="46">
        <f ca="1"/>
        <v>-33.741</v>
      </c>
      <c r="QF61" s="46">
        <f ca="1"/>
        <v>-32.471000000000004</v>
      </c>
      <c r="QG61" s="46">
        <f ca="1"/>
        <v>-31.554000000000002</v>
      </c>
      <c r="QH61" s="46">
        <f ca="1"/>
        <v>-32.498000000000005</v>
      </c>
      <c r="QI61" s="46">
        <f ca="1"/>
        <v>-33.803999999999988</v>
      </c>
      <c r="QJ61" s="46">
        <f ca="1"/>
        <v>-33.337000000000018</v>
      </c>
      <c r="QK61" s="46">
        <f ca="1"/>
        <v>-33.683000000000007</v>
      </c>
      <c r="QL61" s="46">
        <f ca="1"/>
        <v>-32.125999999999991</v>
      </c>
      <c r="QM61" s="46">
        <f ca="1"/>
        <v>-29.010999999999996</v>
      </c>
      <c r="QN61" s="46">
        <f ca="1"/>
        <v>-27.173000000000016</v>
      </c>
      <c r="QO61" s="46">
        <f ca="1"/>
        <v>-28.930999999999997</v>
      </c>
      <c r="QP61" s="46">
        <f ca="1"/>
        <v>-27.132999999999996</v>
      </c>
      <c r="QQ61" s="46">
        <f ca="1"/>
        <v>-26.300000000000011</v>
      </c>
      <c r="QR61" s="46">
        <f ca="1"/>
        <v>-28</v>
      </c>
      <c r="QS61" s="46">
        <f ca="1"/>
        <v>-28.295999999999992</v>
      </c>
      <c r="QT61" s="46">
        <f ca="1"/>
        <v>-29.197000000000003</v>
      </c>
      <c r="QU61" s="46">
        <f ca="1"/>
        <v>-30.382000000000005</v>
      </c>
      <c r="QV61" s="46">
        <f ca="1"/>
        <v>-29.155999999999992</v>
      </c>
      <c r="QW61" s="46">
        <f ca="1"/>
        <v>-30.824999999999989</v>
      </c>
      <c r="QX61" s="46">
        <f ca="1"/>
        <v>-29.832999999999998</v>
      </c>
      <c r="QY61" s="46">
        <f ca="1"/>
        <v>-29.457000000000008</v>
      </c>
      <c r="QZ61" s="46">
        <f ca="1"/>
        <v>-30.642999999999986</v>
      </c>
      <c r="RA61" s="46">
        <f ca="1"/>
        <v>-31.92</v>
      </c>
      <c r="RB61" s="46">
        <f ca="1"/>
        <v>-32.679999999999993</v>
      </c>
      <c r="RC61" s="46">
        <f ca="1"/>
        <v>-34.693000000000012</v>
      </c>
      <c r="RD61" s="46">
        <f ca="1"/>
        <v>-34.989999999999995</v>
      </c>
      <c r="RE61" s="46">
        <f ca="1"/>
        <v>-34.829000000000008</v>
      </c>
      <c r="RF61" s="46">
        <f ca="1"/>
        <v>-39.100999999999999</v>
      </c>
      <c r="RG61" s="46">
        <f ca="1"/>
        <v>-36.253</v>
      </c>
      <c r="RH61" s="46">
        <f ca="1"/>
        <v>-36.199999999999989</v>
      </c>
      <c r="RI61" s="46">
        <f ca="1"/>
        <v>-34.987000000000023</v>
      </c>
      <c r="RJ61" s="46">
        <f ca="1"/>
        <v>-35.156000000000006</v>
      </c>
      <c r="RK61" s="46">
        <f ca="1"/>
        <v>-39.931999999999988</v>
      </c>
      <c r="RL61" s="46">
        <f ca="1"/>
        <v>-40.00500000000001</v>
      </c>
      <c r="RM61" s="46">
        <f ca="1"/>
        <v>-40.117000000000004</v>
      </c>
      <c r="RN61" s="46">
        <f ca="1"/>
        <v>-36.129999999999995</v>
      </c>
      <c r="RO61" s="46">
        <f ca="1"/>
        <v>-36.239000000000019</v>
      </c>
      <c r="RP61" s="46">
        <f ca="1"/>
        <v>-35.486000000000004</v>
      </c>
      <c r="RQ61" s="46">
        <f ca="1"/>
        <v>-36.467999999999989</v>
      </c>
      <c r="RR61" s="46">
        <f ca="1"/>
        <v>-36.524000000000001</v>
      </c>
      <c r="RS61" s="46">
        <f ca="1"/>
        <v>-35.378</v>
      </c>
      <c r="RT61" s="46">
        <f ca="1"/>
        <v>-36.897999999999996</v>
      </c>
      <c r="RU61" s="46">
        <f ca="1"/>
        <v>-36.401999999999987</v>
      </c>
      <c r="RV61" s="46">
        <f ca="1"/>
        <v>-36.418999999999983</v>
      </c>
      <c r="RW61" s="46">
        <f ca="1"/>
        <v>-36.640999999999991</v>
      </c>
      <c r="RX61" s="46">
        <f ca="1"/>
        <v>-35.929000000000002</v>
      </c>
      <c r="RY61" s="46">
        <f ca="1"/>
        <v>-36.876999999999995</v>
      </c>
      <c r="RZ61" s="46">
        <f ca="1"/>
        <v>-36.769999999999996</v>
      </c>
      <c r="SA61" s="46">
        <f ca="1"/>
        <v>-34.683999999999983</v>
      </c>
      <c r="SB61" s="46">
        <f ca="1"/>
        <v>-33.191999999999993</v>
      </c>
      <c r="SC61" s="46">
        <f ca="1"/>
        <v>-31.457000000000008</v>
      </c>
      <c r="SD61" s="46">
        <f ca="1"/>
        <v>-30.997</v>
      </c>
      <c r="SE61" s="46">
        <f ca="1"/>
        <v>-32.142999999999986</v>
      </c>
      <c r="SF61" s="46">
        <f ca="1"/>
        <v>-29.082000000000008</v>
      </c>
      <c r="SG61" s="46">
        <f ca="1"/>
        <v>-27.786000000000016</v>
      </c>
      <c r="SH61" s="46">
        <f ca="1"/>
        <v>-26.399000000000015</v>
      </c>
      <c r="SI61" s="46">
        <f ca="1"/>
        <v>-26.791000000000011</v>
      </c>
      <c r="SJ61" s="46">
        <f ca="1"/>
        <v>-27.259000000000015</v>
      </c>
      <c r="SK61" s="46">
        <f ca="1"/>
        <v>-29.312000000000012</v>
      </c>
      <c r="SL61" s="46">
        <f ca="1"/>
        <v>-29.315000000000012</v>
      </c>
      <c r="SM61" s="46">
        <f ca="1"/>
        <v>-29.436999999999998</v>
      </c>
      <c r="SN61" s="46">
        <f ca="1"/>
        <v>-29.783999999999992</v>
      </c>
      <c r="SO61" s="46">
        <f ca="1"/>
        <v>-29.515999999999991</v>
      </c>
      <c r="SP61" s="44">
        <f ca="1"/>
        <v>-30.550000000000011</v>
      </c>
      <c r="SQ61" s="44">
        <f ca="1"/>
        <v>-31.905000000000001</v>
      </c>
    </row>
    <row r="62" spans="3:511" x14ac:dyDescent="0.25">
      <c r="C62" s="47" t="s">
        <v>508</v>
      </c>
      <c r="F62" s="46" cm="1">
        <f t="array" aca="1" ref="F62" ca="1">MIN(IFERROR(IF(OFFSET(bHist!$A$1,_xlfn.XMATCH($C$59,bHist!B:B,0)-1,3,1,500)=0,"-",OFFSET(bHist!$A$1,_xlfn.XMATCH($C$59,bHist!B:B,0)-1,3,1,500))-IF(OFFSET(bHist!$A$1,_xlfn.XMATCH(C62,bHist!B:B,0)-1,3,1,500)=0,"-",OFFSET(bHist!$A$1,_xlfn.XMATCH(C62,bHist!B:B,0)-1,3,1,500)),"-"))</f>
        <v>-143.79600000000002</v>
      </c>
      <c r="G62" s="46" cm="1">
        <f t="array" aca="1" ref="G62" ca="1">AVERAGE(IFERROR(IF(OFFSET(bHist!$A$1,_xlfn.XMATCH($C$59,bHist!B:B,0)-1,3,1,500)=0,"-",OFFSET(bHist!$A$1,_xlfn.XMATCH($C$59,bHist!B:B,0)-1,3,1,500))-IF(OFFSET(bHist!$A$1,_xlfn.XMATCH(C62,bHist!B:B,0)-1,3,1,500)=0,"-",OFFSET(bHist!$A$1,_xlfn.XMATCH(C62,bHist!B:B,0)-1,3,1,500)),"-"))</f>
        <v>-51.414288819875793</v>
      </c>
      <c r="H62" s="46" cm="1">
        <f t="array" aca="1" ref="H62" ca="1">MAX(IFERROR(IF(OFFSET(bHist!A32,_xlfn.XMATCH($C$59,bHist!B:B,0)-1,3,1,500)=0,"-",OFFSET(bHist!A32,_xlfn.XMATCH($C$59,bHist!B:B,0)-1,3,1,500))-IF(OFFSET(bHist!A33,_xlfn.XMATCH(C62,bHist!B:B,0)-1,3,1,500)=0,"-",OFFSET(bHist!A33,_xlfn.XMATCH(C62,bHist!B:B,0)-1,3,1,500)),"-"))</f>
        <v>58.664999999999964</v>
      </c>
      <c r="I62" s="46" cm="1">
        <f t="array" aca="1" ref="I62" ca="1">_xlfn.STDEV.P(IFERROR(IF(OFFSET(bHist!A32,_xlfn.XMATCH($C$59,bHist!B:B,0)-1,3,1,500)=0,"-",OFFSET(bHist!A32,_xlfn.XMATCH($C$59,bHist!B:B,0)-1,3,1,500))-IF(OFFSET(bHist!A33,_xlfn.XMATCH(C62,bHist!B:B,0)-1,3,1,500)=0,"-",OFFSET(bHist!A33,_xlfn.XMATCH(C62,bHist!B:B,0)-1,3,1,500)),"-"))</f>
        <v>29.531497541258918</v>
      </c>
      <c r="J62" s="46" cm="1">
        <f t="array" aca="1" ref="J62" ca="1">INDEX((IFERROR(IF(OFFSET(bHist!$A$1,_xlfn.XMATCH($C$59,bHist!B:B,0)-1,3,1,500)=0,"-",OFFSET(bHist!$A$1,_xlfn.XMATCH($C$59,bHist!B:B,0)-1,3,1,500))-IF(OFFSET(bHist!$A$1,_xlfn.XMATCH(C62,bHist!B:B,0)-1,3,1,500)=0,"-",OFFSET(bHist!$A$1,_xlfn.XMATCH(C62,bHist!B:B,0)-1,3,1,500)),"-")),1)</f>
        <v>-56.376000000000005</v>
      </c>
      <c r="K62" s="52">
        <f t="shared" ca="1" si="8"/>
        <v>-2.4506997298858607E-2</v>
      </c>
      <c r="L62" s="46" cm="1">
        <f t="array" aca="1" ref="L62:SQ62" ca="1">(IFERROR(IF(OFFSET(bHist!$A$1,_xlfn.XMATCH($C$59,bHist!B:B,0)-1,3,1,500)=0,"-",OFFSET(bHist!$A$1,_xlfn.XMATCH($C$59,bHist!B:B,0)-1,3,1,500))-IF(OFFSET(bHist!$A$1,_xlfn.XMATCH(C62,bHist!B:B,0)-1,3,1,500)=0,"-",OFFSET(bHist!$A$1,_xlfn.XMATCH(C62,bHist!B:B,0)-1,3,1,500)),"-"))</f>
        <v>-56.376000000000005</v>
      </c>
      <c r="M62" s="46">
        <f ca="1"/>
        <v>-39.712999999999994</v>
      </c>
      <c r="N62" s="46">
        <f ca="1"/>
        <v>-36.474999999999994</v>
      </c>
      <c r="O62" s="46">
        <f ca="1"/>
        <v>-25.045999999999992</v>
      </c>
      <c r="P62" s="46">
        <f ca="1"/>
        <v>-16.409999999999997</v>
      </c>
      <c r="Q62" s="46">
        <f ca="1"/>
        <v>-6.0609999999999786</v>
      </c>
      <c r="R62" s="46">
        <f ca="1"/>
        <v>-0.38999999999998636</v>
      </c>
      <c r="S62" s="46">
        <f ca="1"/>
        <v>-0.15199999999998681</v>
      </c>
      <c r="T62" s="46">
        <f ca="1"/>
        <v>-6.7849999999999966</v>
      </c>
      <c r="U62" s="46">
        <f ca="1"/>
        <v>13.462000000000018</v>
      </c>
      <c r="V62" s="46">
        <f ca="1"/>
        <v>15.22999999999999</v>
      </c>
      <c r="W62" s="46">
        <f ca="1"/>
        <v>26.838999999999999</v>
      </c>
      <c r="X62" s="46">
        <f ca="1"/>
        <v>11.46599999999998</v>
      </c>
      <c r="Y62" s="46">
        <f ca="1"/>
        <v>-24.858000000000004</v>
      </c>
      <c r="Z62" s="46">
        <f ca="1"/>
        <v>14.875</v>
      </c>
      <c r="AA62" s="46">
        <f ca="1"/>
        <v>8.7860000000000014</v>
      </c>
      <c r="AB62" s="46">
        <f ca="1"/>
        <v>1.3149999999999977</v>
      </c>
      <c r="AC62" s="46">
        <f ca="1"/>
        <v>-10.763000000000005</v>
      </c>
      <c r="AD62" s="46">
        <f ca="1"/>
        <v>-38.590999999999994</v>
      </c>
      <c r="AE62" s="46">
        <f ca="1"/>
        <v>-84.671999999999983</v>
      </c>
      <c r="AF62" s="46">
        <f ca="1"/>
        <v>-99.838999999999999</v>
      </c>
      <c r="AG62" s="46">
        <f ca="1"/>
        <v>-66.14</v>
      </c>
      <c r="AH62" s="46">
        <f ca="1"/>
        <v>-54.575000000000017</v>
      </c>
      <c r="AI62" s="46">
        <f ca="1"/>
        <v>-44.168000000000006</v>
      </c>
      <c r="AJ62" s="46">
        <f ca="1"/>
        <v>-47.370000000000005</v>
      </c>
      <c r="AK62" s="46">
        <f ca="1"/>
        <v>-52.199000000000012</v>
      </c>
      <c r="AL62" s="46">
        <f ca="1"/>
        <v>-62.556999999999988</v>
      </c>
      <c r="AM62" s="46">
        <f ca="1"/>
        <v>-90.742999999999995</v>
      </c>
      <c r="AN62" s="46">
        <f ca="1"/>
        <v>-86.438999999999993</v>
      </c>
      <c r="AO62" s="46">
        <f ca="1"/>
        <v>-103.87700000000001</v>
      </c>
      <c r="AP62" s="46">
        <f ca="1"/>
        <v>-73.644000000000005</v>
      </c>
      <c r="AQ62" s="46">
        <f ca="1"/>
        <v>-68.907000000000011</v>
      </c>
      <c r="AR62" s="46">
        <f ca="1"/>
        <v>-51.795999999999992</v>
      </c>
      <c r="AS62" s="46">
        <f ca="1"/>
        <v>-27.567999999999984</v>
      </c>
      <c r="AT62" s="46">
        <f ca="1"/>
        <v>16.98599999999999</v>
      </c>
      <c r="AU62" s="46">
        <f ca="1"/>
        <v>21.887</v>
      </c>
      <c r="AV62" s="46">
        <f ca="1"/>
        <v>41.064999999999998</v>
      </c>
      <c r="AW62" s="46">
        <f ca="1"/>
        <v>17.048999999999978</v>
      </c>
      <c r="AX62" s="46">
        <f ca="1"/>
        <v>12.634999999999991</v>
      </c>
      <c r="AY62" s="46">
        <f ca="1"/>
        <v>19.023000000000025</v>
      </c>
      <c r="AZ62" s="46">
        <f ca="1"/>
        <v>11.033000000000015</v>
      </c>
      <c r="BA62" s="46">
        <f ca="1"/>
        <v>33.488</v>
      </c>
      <c r="BB62" s="46">
        <f ca="1"/>
        <v>58.830000000000041</v>
      </c>
      <c r="BC62" s="46">
        <f ca="1"/>
        <v>83.730999999999995</v>
      </c>
      <c r="BD62" s="46">
        <f ca="1"/>
        <v>112.709</v>
      </c>
      <c r="BE62" s="46">
        <f ca="1"/>
        <v>84.22399999999999</v>
      </c>
      <c r="BF62" s="46">
        <f ca="1"/>
        <v>89.22399999999999</v>
      </c>
      <c r="BG62" s="46">
        <f ca="1"/>
        <v>42.941000000000031</v>
      </c>
      <c r="BH62" s="46">
        <f ca="1"/>
        <v>-3.3760000000000048</v>
      </c>
      <c r="BI62" s="46">
        <f ca="1"/>
        <v>27.05400000000003</v>
      </c>
      <c r="BJ62" s="46">
        <f ca="1"/>
        <v>41.365999999999985</v>
      </c>
      <c r="BK62" s="46">
        <f ca="1"/>
        <v>161.63600000000002</v>
      </c>
      <c r="BL62" s="46">
        <f ca="1"/>
        <v>188.08199999999994</v>
      </c>
      <c r="BM62" s="46">
        <f ca="1"/>
        <v>8.3229999999999791</v>
      </c>
      <c r="BN62" s="46">
        <f ca="1"/>
        <v>-78.267999999999972</v>
      </c>
      <c r="BO62" s="46">
        <f ca="1"/>
        <v>-84.686000000000035</v>
      </c>
      <c r="BP62" s="46">
        <f ca="1"/>
        <v>-127.749</v>
      </c>
      <c r="BQ62" s="46">
        <f ca="1"/>
        <v>-143.79600000000002</v>
      </c>
      <c r="BR62" s="46">
        <f ca="1"/>
        <v>-135.32</v>
      </c>
      <c r="BS62" s="46">
        <f ca="1"/>
        <v>-116.59399999999997</v>
      </c>
      <c r="BT62" s="46">
        <f ca="1"/>
        <v>-96.795000000000016</v>
      </c>
      <c r="BU62" s="46">
        <f ca="1"/>
        <v>-73.512999999999977</v>
      </c>
      <c r="BV62" s="46">
        <f ca="1"/>
        <v>-77.740999999999985</v>
      </c>
      <c r="BW62" s="46">
        <f ca="1"/>
        <v>-75.20799999999997</v>
      </c>
      <c r="BX62" s="46">
        <f ca="1"/>
        <v>-85.45599999999996</v>
      </c>
      <c r="BY62" s="46">
        <f ca="1"/>
        <v>-89.367999999999995</v>
      </c>
      <c r="BZ62" s="46">
        <f ca="1"/>
        <v>-89.115000000000009</v>
      </c>
      <c r="CA62" s="46">
        <f ca="1"/>
        <v>-102.14400000000001</v>
      </c>
      <c r="CB62" s="46">
        <f ca="1"/>
        <v>-70.549000000000035</v>
      </c>
      <c r="CC62" s="46">
        <f ca="1"/>
        <v>-36.789999999999964</v>
      </c>
      <c r="CD62" s="46">
        <f ca="1"/>
        <v>48.153999999999996</v>
      </c>
      <c r="CE62" s="46">
        <f ca="1"/>
        <v>59.284999999999968</v>
      </c>
      <c r="CF62" s="46">
        <f ca="1"/>
        <v>72.854000000000042</v>
      </c>
      <c r="CG62" s="46">
        <f ca="1"/>
        <v>113.471</v>
      </c>
      <c r="CH62" s="46">
        <f ca="1"/>
        <v>136.58400000000006</v>
      </c>
      <c r="CI62" s="46">
        <f ca="1"/>
        <v>157.51600000000002</v>
      </c>
      <c r="CJ62" s="46">
        <f ca="1"/>
        <v>120.06100000000004</v>
      </c>
      <c r="CK62" s="46">
        <f ca="1"/>
        <v>10.771000000000015</v>
      </c>
      <c r="CL62" s="46">
        <f ca="1"/>
        <v>-0.83299999999996999</v>
      </c>
      <c r="CM62" s="46">
        <f ca="1"/>
        <v>-53.820999999999998</v>
      </c>
      <c r="CN62" s="46">
        <f ca="1"/>
        <v>-44.750999999999976</v>
      </c>
      <c r="CO62" s="46">
        <f ca="1"/>
        <v>-29.546000000000021</v>
      </c>
      <c r="CP62" s="46">
        <f ca="1"/>
        <v>-60.590000000000018</v>
      </c>
      <c r="CQ62" s="46">
        <f ca="1"/>
        <v>-72.34</v>
      </c>
      <c r="CR62" s="46">
        <f ca="1"/>
        <v>-74.573000000000008</v>
      </c>
      <c r="CS62" s="46">
        <f ca="1"/>
        <v>-78.746000000000009</v>
      </c>
      <c r="CT62" s="46">
        <f ca="1"/>
        <v>-74.703000000000003</v>
      </c>
      <c r="CU62" s="46">
        <f ca="1"/>
        <v>-66.911000000000001</v>
      </c>
      <c r="CV62" s="46">
        <f ca="1"/>
        <v>-64.556000000000012</v>
      </c>
      <c r="CW62" s="46">
        <f ca="1"/>
        <v>-60.486999999999995</v>
      </c>
      <c r="CX62" s="46">
        <f ca="1"/>
        <v>-61.918999999999997</v>
      </c>
      <c r="CY62" s="46">
        <f ca="1"/>
        <v>-64.055999999999997</v>
      </c>
      <c r="CZ62" s="46">
        <f ca="1"/>
        <v>-57.487999999999992</v>
      </c>
      <c r="DA62" s="46">
        <f ca="1"/>
        <v>-57.825999999999993</v>
      </c>
      <c r="DB62" s="46">
        <f ca="1"/>
        <v>-58.651999999999994</v>
      </c>
      <c r="DC62" s="46">
        <f ca="1"/>
        <v>-56.902000000000008</v>
      </c>
      <c r="DD62" s="46">
        <f ca="1"/>
        <v>-57.067999999999998</v>
      </c>
      <c r="DE62" s="46">
        <f ca="1"/>
        <v>-57.676000000000002</v>
      </c>
      <c r="DF62" s="46">
        <f ca="1"/>
        <v>-38.182999999999993</v>
      </c>
      <c r="DG62" s="46">
        <f ca="1"/>
        <v>-55.463999999999999</v>
      </c>
      <c r="DH62" s="46">
        <f ca="1"/>
        <v>-57.03799999999999</v>
      </c>
      <c r="DI62" s="46">
        <f ca="1"/>
        <v>-59.602000000000004</v>
      </c>
      <c r="DJ62" s="46">
        <f ca="1"/>
        <v>-60.435999999999993</v>
      </c>
      <c r="DK62" s="46">
        <f ca="1"/>
        <v>-57.460000000000008</v>
      </c>
      <c r="DL62" s="46">
        <f ca="1"/>
        <v>-57.863999999999997</v>
      </c>
      <c r="DM62" s="46">
        <f ca="1"/>
        <v>-60.201000000000001</v>
      </c>
      <c r="DN62" s="46">
        <f ca="1"/>
        <v>-64.460000000000008</v>
      </c>
      <c r="DO62" s="46">
        <f ca="1"/>
        <v>-64.432999999999993</v>
      </c>
      <c r="DP62" s="46">
        <f ca="1"/>
        <v>-61.795999999999999</v>
      </c>
      <c r="DQ62" s="46">
        <f ca="1"/>
        <v>-60.065000000000005</v>
      </c>
      <c r="DR62" s="46">
        <f ca="1"/>
        <v>-57.182000000000009</v>
      </c>
      <c r="DS62" s="46">
        <f ca="1"/>
        <v>-56.38000000000001</v>
      </c>
      <c r="DT62" s="46">
        <f ca="1"/>
        <v>-49.215999999999994</v>
      </c>
      <c r="DU62" s="46">
        <f ca="1"/>
        <v>-48.925000000000004</v>
      </c>
      <c r="DV62" s="46">
        <f ca="1"/>
        <v>-44.696000000000005</v>
      </c>
      <c r="DW62" s="46">
        <f ca="1"/>
        <v>-42.964999999999996</v>
      </c>
      <c r="DX62" s="46">
        <f ca="1"/>
        <v>-42.931000000000004</v>
      </c>
      <c r="DY62" s="46">
        <f ca="1"/>
        <v>-46.775999999999996</v>
      </c>
      <c r="DZ62" s="46">
        <f ca="1"/>
        <v>-47.536000000000001</v>
      </c>
      <c r="EA62" s="46">
        <f ca="1"/>
        <v>-50.338000000000001</v>
      </c>
      <c r="EB62" s="46">
        <f ca="1"/>
        <v>-50.241</v>
      </c>
      <c r="EC62" s="46">
        <f ca="1"/>
        <v>-49.653999999999996</v>
      </c>
      <c r="ED62" s="46">
        <f ca="1"/>
        <v>-50.535000000000004</v>
      </c>
      <c r="EE62" s="46">
        <f ca="1"/>
        <v>-52.848000000000006</v>
      </c>
      <c r="EF62" s="46">
        <f ca="1"/>
        <v>-54.866999999999997</v>
      </c>
      <c r="EG62" s="46">
        <f ca="1"/>
        <v>-58.678999999999995</v>
      </c>
      <c r="EH62" s="46">
        <f ca="1"/>
        <v>-58.708999999999996</v>
      </c>
      <c r="EI62" s="46">
        <f ca="1"/>
        <v>-62.616999999999997</v>
      </c>
      <c r="EJ62" s="46">
        <f ca="1"/>
        <v>-59.574999999999996</v>
      </c>
      <c r="EK62" s="46">
        <f ca="1"/>
        <v>-58.969000000000001</v>
      </c>
      <c r="EL62" s="46">
        <f ca="1"/>
        <v>-55.165999999999997</v>
      </c>
      <c r="EM62" s="46">
        <f ca="1"/>
        <v>-57.611000000000004</v>
      </c>
      <c r="EN62" s="46">
        <f ca="1"/>
        <v>-59.193999999999996</v>
      </c>
      <c r="EO62" s="46">
        <f ca="1"/>
        <v>-56.445</v>
      </c>
      <c r="EP62" s="46">
        <f ca="1"/>
        <v>-57.057999999999993</v>
      </c>
      <c r="EQ62" s="46">
        <f ca="1"/>
        <v>-54.306000000000004</v>
      </c>
      <c r="ER62" s="46">
        <f ca="1"/>
        <v>-50.822000000000003</v>
      </c>
      <c r="ES62" s="46">
        <f ca="1"/>
        <v>-52.922000000000004</v>
      </c>
      <c r="ET62" s="46">
        <f ca="1"/>
        <v>-51.452000000000005</v>
      </c>
      <c r="EU62" s="46">
        <f ca="1"/>
        <v>-51.961000000000006</v>
      </c>
      <c r="EV62" s="46">
        <f ca="1"/>
        <v>-52.536999999999999</v>
      </c>
      <c r="EW62" s="46">
        <f ca="1"/>
        <v>-53.182000000000002</v>
      </c>
      <c r="EX62" s="46">
        <f ca="1"/>
        <v>-51.669000000000004</v>
      </c>
      <c r="EY62" s="46">
        <f ca="1"/>
        <v>-51.283999999999999</v>
      </c>
      <c r="EZ62" s="46">
        <f ca="1"/>
        <v>-54.651999999999994</v>
      </c>
      <c r="FA62" s="46">
        <f ca="1"/>
        <v>-55.66</v>
      </c>
      <c r="FB62" s="46">
        <f ca="1"/>
        <v>-56.903999999999996</v>
      </c>
      <c r="FC62" s="46">
        <f ca="1"/>
        <v>-59.036000000000001</v>
      </c>
      <c r="FD62" s="46">
        <f ca="1"/>
        <v>-53.542000000000002</v>
      </c>
      <c r="FE62" s="46">
        <f ca="1"/>
        <v>-57.006</v>
      </c>
      <c r="FF62" s="46">
        <f ca="1"/>
        <v>-57.165999999999997</v>
      </c>
      <c r="FG62" s="46">
        <f ca="1"/>
        <v>-56.887</v>
      </c>
      <c r="FH62" s="46">
        <f ca="1"/>
        <v>-56.297999999999995</v>
      </c>
      <c r="FI62" s="46">
        <f ca="1"/>
        <v>-56.671999999999997</v>
      </c>
      <c r="FJ62" s="46">
        <f ca="1"/>
        <v>-61.624000000000009</v>
      </c>
      <c r="FK62" s="46">
        <f ca="1"/>
        <v>-62.910000000000011</v>
      </c>
      <c r="FL62" s="46">
        <f ca="1"/>
        <v>-65.006</v>
      </c>
      <c r="FM62" s="46">
        <f ca="1"/>
        <v>-66.89500000000001</v>
      </c>
      <c r="FN62" s="46">
        <f ca="1"/>
        <v>-64.757999999999996</v>
      </c>
      <c r="FO62" s="46">
        <f ca="1"/>
        <v>-62.595999999999997</v>
      </c>
      <c r="FP62" s="46">
        <f ca="1"/>
        <v>-62.795000000000002</v>
      </c>
      <c r="FQ62" s="46">
        <f ca="1"/>
        <v>-59.931999999999995</v>
      </c>
      <c r="FR62" s="46">
        <f ca="1"/>
        <v>-56.439000000000007</v>
      </c>
      <c r="FS62" s="46">
        <f ca="1"/>
        <v>-55.523000000000003</v>
      </c>
      <c r="FT62" s="46">
        <f ca="1"/>
        <v>-56.435000000000002</v>
      </c>
      <c r="FU62" s="46">
        <f ca="1"/>
        <v>-54.820999999999998</v>
      </c>
      <c r="FV62" s="46">
        <f ca="1"/>
        <v>-54.835000000000001</v>
      </c>
      <c r="FW62" s="46">
        <f ca="1"/>
        <v>-52.740999999999993</v>
      </c>
      <c r="FX62" s="46">
        <f ca="1"/>
        <v>-56.114999999999995</v>
      </c>
      <c r="FY62" s="46">
        <f ca="1"/>
        <v>-58.195</v>
      </c>
      <c r="FZ62" s="46">
        <f ca="1"/>
        <v>-60.103000000000002</v>
      </c>
      <c r="GA62" s="46">
        <f ca="1"/>
        <v>-55.800000000000004</v>
      </c>
      <c r="GB62" s="46">
        <f ca="1"/>
        <v>-54.989999999999995</v>
      </c>
      <c r="GC62" s="46">
        <f ca="1"/>
        <v>-52.452999999999996</v>
      </c>
      <c r="GD62" s="46">
        <f ca="1"/>
        <v>-52.382999999999996</v>
      </c>
      <c r="GE62" s="46">
        <f ca="1"/>
        <v>-53.371000000000009</v>
      </c>
      <c r="GF62" s="46">
        <f ca="1"/>
        <v>-52.975000000000009</v>
      </c>
      <c r="GG62" s="46">
        <f ca="1"/>
        <v>-50.347999999999999</v>
      </c>
      <c r="GH62" s="46">
        <f ca="1"/>
        <v>-49.49199999999999</v>
      </c>
      <c r="GI62" s="46">
        <f ca="1"/>
        <v>-50.831000000000003</v>
      </c>
      <c r="GJ62" s="46">
        <f ca="1"/>
        <v>-49.899000000000001</v>
      </c>
      <c r="GK62" s="46">
        <f ca="1"/>
        <v>-45.376000000000005</v>
      </c>
      <c r="GL62" s="46">
        <f ca="1"/>
        <v>-45.219000000000008</v>
      </c>
      <c r="GM62" s="46">
        <f ca="1"/>
        <v>-46.408000000000001</v>
      </c>
      <c r="GN62" s="46">
        <f ca="1"/>
        <v>-46.372</v>
      </c>
      <c r="GO62" s="46">
        <f ca="1"/>
        <v>-47.661000000000016</v>
      </c>
      <c r="GP62" s="46">
        <f ca="1"/>
        <v>-48.923999999999992</v>
      </c>
      <c r="GQ62" s="46">
        <f ca="1"/>
        <v>-50.817000000000007</v>
      </c>
      <c r="GR62" s="46">
        <f ca="1"/>
        <v>-52.105000000000004</v>
      </c>
      <c r="GS62" s="46">
        <f ca="1"/>
        <v>-53.921000000000006</v>
      </c>
      <c r="GT62" s="46">
        <f ca="1"/>
        <v>-54.131999999999991</v>
      </c>
      <c r="GU62" s="46">
        <f ca="1"/>
        <v>-49.350999999999999</v>
      </c>
      <c r="GV62" s="46">
        <f ca="1"/>
        <v>-49.660000000000011</v>
      </c>
      <c r="GW62" s="46">
        <f ca="1"/>
        <v>-50.192999999999998</v>
      </c>
      <c r="GX62" s="46">
        <f ca="1"/>
        <v>-51.042000000000002</v>
      </c>
      <c r="GY62" s="46">
        <f ca="1"/>
        <v>-56.698000000000008</v>
      </c>
      <c r="GZ62" s="46">
        <f ca="1"/>
        <v>-58.331999999999994</v>
      </c>
      <c r="HA62" s="46">
        <f ca="1"/>
        <v>-58.194999999999993</v>
      </c>
      <c r="HB62" s="46">
        <f ca="1"/>
        <v>-59.448999999999998</v>
      </c>
      <c r="HC62" s="46">
        <f ca="1"/>
        <v>-58.343999999999994</v>
      </c>
      <c r="HD62" s="46">
        <f ca="1"/>
        <v>-62.304000000000002</v>
      </c>
      <c r="HE62" s="46">
        <f ca="1"/>
        <v>-64.077999999999989</v>
      </c>
      <c r="HF62" s="46">
        <f ca="1"/>
        <v>-59.667000000000002</v>
      </c>
      <c r="HG62" s="46">
        <f ca="1"/>
        <v>-56.563000000000002</v>
      </c>
      <c r="HH62" s="46">
        <f ca="1"/>
        <v>-52.717000000000006</v>
      </c>
      <c r="HI62" s="46">
        <f ca="1"/>
        <v>-55.713000000000008</v>
      </c>
      <c r="HJ62" s="46">
        <f ca="1"/>
        <v>-69.218000000000004</v>
      </c>
      <c r="HK62" s="46">
        <f ca="1"/>
        <v>-68.546000000000006</v>
      </c>
      <c r="HL62" s="46">
        <f ca="1"/>
        <v>-66.768000000000015</v>
      </c>
      <c r="HM62" s="46">
        <f ca="1"/>
        <v>-65.714999999999989</v>
      </c>
      <c r="HN62" s="46">
        <f ca="1"/>
        <v>-64.37</v>
      </c>
      <c r="HO62" s="46">
        <f ca="1"/>
        <v>-65.567999999999998</v>
      </c>
      <c r="HP62" s="46">
        <f ca="1"/>
        <v>-70.533000000000001</v>
      </c>
      <c r="HQ62" s="46">
        <f ca="1"/>
        <v>-67.361999999999995</v>
      </c>
      <c r="HR62" s="46">
        <f ca="1"/>
        <v>-67.897000000000006</v>
      </c>
      <c r="HS62" s="46">
        <f ca="1"/>
        <v>-67.419000000000011</v>
      </c>
      <c r="HT62" s="46">
        <f ca="1"/>
        <v>-67.343999999999994</v>
      </c>
      <c r="HU62" s="46">
        <f ca="1"/>
        <v>-62.363999999999997</v>
      </c>
      <c r="HV62" s="46">
        <f ca="1"/>
        <v>-63.204999999999998</v>
      </c>
      <c r="HW62" s="46">
        <f ca="1"/>
        <v>-60.283999999999999</v>
      </c>
      <c r="HX62" s="46">
        <f ca="1"/>
        <v>-60.375999999999991</v>
      </c>
      <c r="HY62" s="46">
        <f ca="1"/>
        <v>-66.60799999999999</v>
      </c>
      <c r="HZ62" s="46">
        <f ca="1"/>
        <v>-66.988000000000014</v>
      </c>
      <c r="IA62" s="46">
        <f ca="1"/>
        <v>-66.198999999999984</v>
      </c>
      <c r="IB62" s="46">
        <f ca="1"/>
        <v>-65.631000000000014</v>
      </c>
      <c r="IC62" s="46">
        <f ca="1"/>
        <v>-67.312000000000012</v>
      </c>
      <c r="ID62" s="46">
        <f ca="1"/>
        <v>-57.245000000000005</v>
      </c>
      <c r="IE62" s="46">
        <f ca="1"/>
        <v>-47.692000000000007</v>
      </c>
      <c r="IF62" s="46">
        <f ca="1"/>
        <v>-52.75200000000001</v>
      </c>
      <c r="IG62" s="46">
        <f ca="1"/>
        <v>-56.347999999999999</v>
      </c>
      <c r="IH62" s="46">
        <f ca="1"/>
        <v>-56.754000000000005</v>
      </c>
      <c r="II62" s="46">
        <f ca="1"/>
        <v>-59.436000000000007</v>
      </c>
      <c r="IJ62" s="46">
        <f ca="1"/>
        <v>-60.434000000000012</v>
      </c>
      <c r="IK62" s="46">
        <f ca="1"/>
        <v>-63.678999999999988</v>
      </c>
      <c r="IL62" s="46">
        <f ca="1"/>
        <v>-61.271999999999991</v>
      </c>
      <c r="IM62" s="46">
        <f ca="1"/>
        <v>-54.170999999999992</v>
      </c>
      <c r="IN62" s="46">
        <f ca="1"/>
        <v>-51.557999999999993</v>
      </c>
      <c r="IO62" s="46">
        <f ca="1"/>
        <v>-53.375</v>
      </c>
      <c r="IP62" s="46">
        <f ca="1"/>
        <v>-45.803000000000004</v>
      </c>
      <c r="IQ62" s="46">
        <f ca="1"/>
        <v>-42.393000000000001</v>
      </c>
      <c r="IR62" s="46">
        <f ca="1"/>
        <v>-43.438999999999993</v>
      </c>
      <c r="IS62" s="46">
        <f ca="1"/>
        <v>-45.290000000000006</v>
      </c>
      <c r="IT62" s="46">
        <f ca="1"/>
        <v>-51.451999999999998</v>
      </c>
      <c r="IU62" s="46">
        <f ca="1"/>
        <v>-54.907999999999987</v>
      </c>
      <c r="IV62" s="46">
        <f ca="1"/>
        <v>-52.253999999999991</v>
      </c>
      <c r="IW62" s="46">
        <f ca="1"/>
        <v>-53.731000000000009</v>
      </c>
      <c r="IX62" s="46">
        <f ca="1"/>
        <v>-49.585999999999999</v>
      </c>
      <c r="IY62" s="46">
        <f ca="1"/>
        <v>-42.209000000000003</v>
      </c>
      <c r="IZ62" s="46">
        <f ca="1"/>
        <v>-41.088999999999999</v>
      </c>
      <c r="JA62" s="46">
        <f ca="1"/>
        <v>-40.840000000000003</v>
      </c>
      <c r="JB62" s="46">
        <f ca="1"/>
        <v>-41.244</v>
      </c>
      <c r="JC62" s="46">
        <f ca="1"/>
        <v>-45.294000000000011</v>
      </c>
      <c r="JD62" s="46">
        <f ca="1"/>
        <v>-48.284000000000006</v>
      </c>
      <c r="JE62" s="46">
        <f ca="1"/>
        <v>-47.298000000000002</v>
      </c>
      <c r="JF62" s="46">
        <f ca="1"/>
        <v>-42.963999999999999</v>
      </c>
      <c r="JG62" s="46">
        <f ca="1"/>
        <v>-44.708000000000006</v>
      </c>
      <c r="JH62" s="46">
        <f ca="1"/>
        <v>-48.116</v>
      </c>
      <c r="JI62" s="46">
        <f ca="1"/>
        <v>-52.090999999999994</v>
      </c>
      <c r="JJ62" s="46">
        <f ca="1"/>
        <v>-60.262</v>
      </c>
      <c r="JK62" s="46">
        <f ca="1"/>
        <v>-63.965999999999994</v>
      </c>
      <c r="JL62" s="46">
        <f ca="1"/>
        <v>-68.606000000000009</v>
      </c>
      <c r="JM62" s="46">
        <f ca="1"/>
        <v>-71.531999999999996</v>
      </c>
      <c r="JN62" s="46">
        <f ca="1"/>
        <v>-75.31</v>
      </c>
      <c r="JO62" s="46">
        <f ca="1"/>
        <v>-75.842999999999989</v>
      </c>
      <c r="JP62" s="46">
        <f ca="1"/>
        <v>-76.206999999999994</v>
      </c>
      <c r="JQ62" s="46">
        <f ca="1"/>
        <v>-78.46599999999998</v>
      </c>
      <c r="JR62" s="46">
        <f ca="1"/>
        <v>-85.37299999999999</v>
      </c>
      <c r="JS62" s="46">
        <f ca="1"/>
        <v>-93.965000000000003</v>
      </c>
      <c r="JT62" s="46">
        <f ca="1"/>
        <v>-98.909000000000006</v>
      </c>
      <c r="JU62" s="46">
        <f ca="1"/>
        <v>-100.911</v>
      </c>
      <c r="JV62" s="46">
        <f ca="1"/>
        <v>-101.34899999999999</v>
      </c>
      <c r="JW62" s="46">
        <f ca="1"/>
        <v>-101.4</v>
      </c>
      <c r="JX62" s="46">
        <f ca="1"/>
        <v>-97.997</v>
      </c>
      <c r="JY62" s="46">
        <f ca="1"/>
        <v>-97.108000000000018</v>
      </c>
      <c r="JZ62" s="46">
        <f ca="1"/>
        <v>-102.045</v>
      </c>
      <c r="KA62" s="46">
        <f ca="1"/>
        <v>-99.175000000000011</v>
      </c>
      <c r="KB62" s="46">
        <f ca="1"/>
        <v>-97.683000000000007</v>
      </c>
      <c r="KC62" s="46">
        <f ca="1"/>
        <v>-92.378999999999991</v>
      </c>
      <c r="KD62" s="46">
        <f ca="1"/>
        <v>-90.8</v>
      </c>
      <c r="KE62" s="46">
        <f ca="1"/>
        <v>-89.85</v>
      </c>
      <c r="KF62" s="46">
        <f ca="1"/>
        <v>-88.032000000000011</v>
      </c>
      <c r="KG62" s="46">
        <f ca="1"/>
        <v>-89.969000000000008</v>
      </c>
      <c r="KH62" s="46">
        <f ca="1"/>
        <v>-90.306999999999988</v>
      </c>
      <c r="KI62" s="46">
        <f ca="1"/>
        <v>-87.419000000000011</v>
      </c>
      <c r="KJ62" s="46">
        <f ca="1"/>
        <v>-88.926000000000002</v>
      </c>
      <c r="KK62" s="46">
        <f ca="1"/>
        <v>-90.366</v>
      </c>
      <c r="KL62" s="46">
        <f ca="1"/>
        <v>-93.106999999999985</v>
      </c>
      <c r="KM62" s="46">
        <f ca="1"/>
        <v>-89.043000000000006</v>
      </c>
      <c r="KN62" s="46">
        <f ca="1"/>
        <v>-87.798999999999992</v>
      </c>
      <c r="KO62" s="46">
        <f ca="1"/>
        <v>-87.028999999999996</v>
      </c>
      <c r="KP62" s="46">
        <f ca="1"/>
        <v>-88.078999999999994</v>
      </c>
      <c r="KQ62" s="46">
        <f ca="1"/>
        <v>-89.04</v>
      </c>
      <c r="KR62" s="46">
        <f ca="1"/>
        <v>-92.221000000000018</v>
      </c>
      <c r="KS62" s="46">
        <f ca="1"/>
        <v>-93.174000000000007</v>
      </c>
      <c r="KT62" s="46">
        <f ca="1"/>
        <v>-88.49</v>
      </c>
      <c r="KU62" s="46">
        <f ca="1"/>
        <v>-90.047000000000011</v>
      </c>
      <c r="KV62" s="46">
        <f ca="1"/>
        <v>-90.758999999999986</v>
      </c>
      <c r="KW62" s="46">
        <f ca="1"/>
        <v>-90.27000000000001</v>
      </c>
      <c r="KX62" s="46">
        <f ca="1"/>
        <v>-91.381000000000014</v>
      </c>
      <c r="KY62" s="46">
        <f ca="1"/>
        <v>-90.399000000000001</v>
      </c>
      <c r="KZ62" s="46">
        <f ca="1"/>
        <v>-89.976000000000013</v>
      </c>
      <c r="LA62" s="46">
        <f ca="1"/>
        <v>-89.600999999999999</v>
      </c>
      <c r="LB62" s="46">
        <f ca="1"/>
        <v>-89.69</v>
      </c>
      <c r="LC62" s="46">
        <f ca="1"/>
        <v>-85.388000000000019</v>
      </c>
      <c r="LD62" s="46">
        <f ca="1"/>
        <v>-84.004999999999995</v>
      </c>
      <c r="LE62" s="46">
        <f ca="1"/>
        <v>-84.900999999999996</v>
      </c>
      <c r="LF62" s="46">
        <f ca="1"/>
        <v>-81.807000000000016</v>
      </c>
      <c r="LG62" s="46">
        <f ca="1"/>
        <v>-80.171000000000006</v>
      </c>
      <c r="LH62" s="46">
        <f ca="1"/>
        <v>-76.783000000000001</v>
      </c>
      <c r="LI62" s="46">
        <f ca="1"/>
        <v>-74.992000000000019</v>
      </c>
      <c r="LJ62" s="46">
        <f ca="1"/>
        <v>-75.557999999999993</v>
      </c>
      <c r="LK62" s="46">
        <f ca="1"/>
        <v>-76.012000000000015</v>
      </c>
      <c r="LL62" s="46">
        <f ca="1"/>
        <v>-79.315000000000012</v>
      </c>
      <c r="LM62" s="46">
        <f ca="1"/>
        <v>-85.287000000000006</v>
      </c>
      <c r="LN62" s="46">
        <f ca="1"/>
        <v>-83.509</v>
      </c>
      <c r="LO62" s="46">
        <f ca="1"/>
        <v>-92.917000000000002</v>
      </c>
      <c r="LP62" s="46">
        <f ca="1"/>
        <v>-102.60700000000001</v>
      </c>
      <c r="LQ62" s="46">
        <f ca="1"/>
        <v>-105.69999999999999</v>
      </c>
      <c r="LR62" s="46">
        <f ca="1"/>
        <v>-102.648</v>
      </c>
      <c r="LS62" s="46">
        <f ca="1"/>
        <v>-104.657</v>
      </c>
      <c r="LT62" s="46">
        <f ca="1"/>
        <v>-101.11699999999999</v>
      </c>
      <c r="LU62" s="46">
        <f ca="1"/>
        <v>-104.70099999999999</v>
      </c>
      <c r="LV62" s="46" t="str">
        <f ca="1"/>
        <v>-</v>
      </c>
      <c r="LW62" s="46" t="str">
        <f ca="1"/>
        <v>-</v>
      </c>
      <c r="LX62" s="46" t="str">
        <f ca="1"/>
        <v>-</v>
      </c>
      <c r="LY62" s="46" t="str">
        <f ca="1"/>
        <v>-</v>
      </c>
      <c r="LZ62" s="46" t="str">
        <f ca="1"/>
        <v>-</v>
      </c>
      <c r="MA62" s="46" t="str">
        <f ca="1"/>
        <v>-</v>
      </c>
      <c r="MB62" s="46" t="str">
        <f ca="1"/>
        <v>-</v>
      </c>
      <c r="MC62" s="46" t="str">
        <f ca="1"/>
        <v>-</v>
      </c>
      <c r="MD62" s="46" t="str">
        <f ca="1"/>
        <v>-</v>
      </c>
      <c r="ME62" s="46" t="str">
        <f ca="1"/>
        <v>-</v>
      </c>
      <c r="MF62" s="46" t="str">
        <f ca="1"/>
        <v>-</v>
      </c>
      <c r="MG62" s="46" t="str">
        <f ca="1"/>
        <v>-</v>
      </c>
      <c r="MH62" s="46" t="str">
        <f ca="1"/>
        <v>-</v>
      </c>
      <c r="MI62" s="46" t="str">
        <f ca="1"/>
        <v>-</v>
      </c>
      <c r="MJ62" s="46" t="str">
        <f ca="1"/>
        <v>-</v>
      </c>
      <c r="MK62" s="46" t="str">
        <f ca="1"/>
        <v>-</v>
      </c>
      <c r="ML62" s="46" t="str">
        <f ca="1"/>
        <v>-</v>
      </c>
      <c r="MM62" s="46" t="str">
        <f ca="1"/>
        <v>-</v>
      </c>
      <c r="MN62" s="46" t="str">
        <f ca="1"/>
        <v>-</v>
      </c>
      <c r="MO62" s="46" t="str">
        <f ca="1"/>
        <v>-</v>
      </c>
      <c r="MP62" s="46" t="str">
        <f ca="1"/>
        <v>-</v>
      </c>
      <c r="MQ62" s="46" t="str">
        <f ca="1"/>
        <v>-</v>
      </c>
      <c r="MR62" s="46" t="str">
        <f ca="1"/>
        <v>-</v>
      </c>
      <c r="MS62" s="46" t="str">
        <f ca="1"/>
        <v>-</v>
      </c>
      <c r="MT62" s="46" t="str">
        <f ca="1"/>
        <v>-</v>
      </c>
      <c r="MU62" s="46" t="str">
        <f ca="1"/>
        <v>-</v>
      </c>
      <c r="MV62" s="46" t="str">
        <f ca="1"/>
        <v>-</v>
      </c>
      <c r="MW62" s="46" t="str">
        <f ca="1"/>
        <v>-</v>
      </c>
      <c r="MX62" s="46" t="str">
        <f ca="1"/>
        <v>-</v>
      </c>
      <c r="MY62" s="46" t="str">
        <f ca="1"/>
        <v>-</v>
      </c>
      <c r="MZ62" s="46" t="str">
        <f ca="1"/>
        <v>-</v>
      </c>
      <c r="NA62" s="46" t="str">
        <f ca="1"/>
        <v>-</v>
      </c>
      <c r="NB62" s="46" t="str">
        <f ca="1"/>
        <v>-</v>
      </c>
      <c r="NC62" s="46" t="str">
        <f ca="1"/>
        <v>-</v>
      </c>
      <c r="ND62" s="46" t="str">
        <f ca="1"/>
        <v>-</v>
      </c>
      <c r="NE62" s="46" t="str">
        <f ca="1"/>
        <v>-</v>
      </c>
      <c r="NF62" s="46" t="str">
        <f ca="1"/>
        <v>-</v>
      </c>
      <c r="NG62" s="46" t="str">
        <f ca="1"/>
        <v>-</v>
      </c>
      <c r="NH62" s="46" t="str">
        <f ca="1"/>
        <v>-</v>
      </c>
      <c r="NI62" s="46" t="str">
        <f ca="1"/>
        <v>-</v>
      </c>
      <c r="NJ62" s="46" t="str">
        <f ca="1"/>
        <v>-</v>
      </c>
      <c r="NK62" s="46" t="str">
        <f ca="1"/>
        <v>-</v>
      </c>
      <c r="NL62" s="46" t="str">
        <f ca="1"/>
        <v>-</v>
      </c>
      <c r="NM62" s="46" t="str">
        <f ca="1"/>
        <v>-</v>
      </c>
      <c r="NN62" s="46" t="str">
        <f ca="1"/>
        <v>-</v>
      </c>
      <c r="NO62" s="46" t="str">
        <f ca="1"/>
        <v>-</v>
      </c>
      <c r="NP62" s="46" t="str">
        <f ca="1"/>
        <v>-</v>
      </c>
      <c r="NQ62" s="46" t="str">
        <f ca="1"/>
        <v>-</v>
      </c>
      <c r="NR62" s="46" t="str">
        <f ca="1"/>
        <v>-</v>
      </c>
      <c r="NS62" s="46" t="str">
        <f ca="1"/>
        <v>-</v>
      </c>
      <c r="NT62" s="46" t="str">
        <f ca="1"/>
        <v>-</v>
      </c>
      <c r="NU62" s="46" t="str">
        <f ca="1"/>
        <v>-</v>
      </c>
      <c r="NV62" s="46" t="str">
        <f ca="1"/>
        <v>-</v>
      </c>
      <c r="NW62" s="46" t="str">
        <f ca="1"/>
        <v>-</v>
      </c>
      <c r="NX62" s="46" t="str">
        <f ca="1"/>
        <v>-</v>
      </c>
      <c r="NY62" s="46" t="str">
        <f ca="1"/>
        <v>-</v>
      </c>
      <c r="NZ62" s="46" t="str">
        <f ca="1"/>
        <v>-</v>
      </c>
      <c r="OA62" s="46" t="str">
        <f ca="1"/>
        <v>-</v>
      </c>
      <c r="OB62" s="46" t="str">
        <f ca="1"/>
        <v>-</v>
      </c>
      <c r="OC62" s="46" t="str">
        <f ca="1"/>
        <v>-</v>
      </c>
      <c r="OD62" s="46" t="str">
        <f ca="1"/>
        <v>-</v>
      </c>
      <c r="OE62" s="46" t="str">
        <f ca="1"/>
        <v>-</v>
      </c>
      <c r="OF62" s="46" t="str">
        <f ca="1"/>
        <v>-</v>
      </c>
      <c r="OG62" s="46" t="str">
        <f ca="1"/>
        <v>-</v>
      </c>
      <c r="OH62" s="46" t="str">
        <f ca="1"/>
        <v>-</v>
      </c>
      <c r="OI62" s="46" t="str">
        <f ca="1"/>
        <v>-</v>
      </c>
      <c r="OJ62" s="46" t="str">
        <f ca="1"/>
        <v>-</v>
      </c>
      <c r="OK62" s="46" t="str">
        <f ca="1"/>
        <v>-</v>
      </c>
      <c r="OL62" s="46" t="str">
        <f ca="1"/>
        <v>-</v>
      </c>
      <c r="OM62" s="46" t="str">
        <f ca="1"/>
        <v>-</v>
      </c>
      <c r="ON62" s="46" t="str">
        <f ca="1"/>
        <v>-</v>
      </c>
      <c r="OO62" s="46" t="str">
        <f ca="1"/>
        <v>-</v>
      </c>
      <c r="OP62" s="46" t="str">
        <f ca="1"/>
        <v>-</v>
      </c>
      <c r="OQ62" s="46" t="str">
        <f ca="1"/>
        <v>-</v>
      </c>
      <c r="OR62" s="46" t="str">
        <f ca="1"/>
        <v>-</v>
      </c>
      <c r="OS62" s="46" t="str">
        <f ca="1"/>
        <v>-</v>
      </c>
      <c r="OT62" s="46" t="str">
        <f ca="1"/>
        <v>-</v>
      </c>
      <c r="OU62" s="46" t="str">
        <f ca="1"/>
        <v>-</v>
      </c>
      <c r="OV62" s="46" t="str">
        <f ca="1"/>
        <v>-</v>
      </c>
      <c r="OW62" s="46" t="str">
        <f ca="1"/>
        <v>-</v>
      </c>
      <c r="OX62" s="46" t="str">
        <f ca="1"/>
        <v>-</v>
      </c>
      <c r="OY62" s="46" t="str">
        <f ca="1"/>
        <v>-</v>
      </c>
      <c r="OZ62" s="46" t="str">
        <f ca="1"/>
        <v>-</v>
      </c>
      <c r="PA62" s="46" t="str">
        <f ca="1"/>
        <v>-</v>
      </c>
      <c r="PB62" s="46" t="str">
        <f ca="1"/>
        <v>-</v>
      </c>
      <c r="PC62" s="46" t="str">
        <f ca="1"/>
        <v>-</v>
      </c>
      <c r="PD62" s="46" t="str">
        <f ca="1"/>
        <v>-</v>
      </c>
      <c r="PE62" s="46" t="str">
        <f ca="1"/>
        <v>-</v>
      </c>
      <c r="PF62" s="46" t="str">
        <f ca="1"/>
        <v>-</v>
      </c>
      <c r="PG62" s="46" t="str">
        <f ca="1"/>
        <v>-</v>
      </c>
      <c r="PH62" s="46" t="str">
        <f ca="1"/>
        <v>-</v>
      </c>
      <c r="PI62" s="46" t="str">
        <f ca="1"/>
        <v>-</v>
      </c>
      <c r="PJ62" s="46" t="str">
        <f ca="1"/>
        <v>-</v>
      </c>
      <c r="PK62" s="46" t="str">
        <f ca="1"/>
        <v>-</v>
      </c>
      <c r="PL62" s="46" t="str">
        <f ca="1"/>
        <v>-</v>
      </c>
      <c r="PM62" s="46" t="str">
        <f ca="1"/>
        <v>-</v>
      </c>
      <c r="PN62" s="46" t="str">
        <f ca="1"/>
        <v>-</v>
      </c>
      <c r="PO62" s="46" t="str">
        <f ca="1"/>
        <v>-</v>
      </c>
      <c r="PP62" s="46" t="str">
        <f ca="1"/>
        <v>-</v>
      </c>
      <c r="PQ62" s="46" t="str">
        <f ca="1"/>
        <v>-</v>
      </c>
      <c r="PR62" s="46" t="str">
        <f ca="1"/>
        <v>-</v>
      </c>
      <c r="PS62" s="46" t="str">
        <f ca="1"/>
        <v>-</v>
      </c>
      <c r="PT62" s="46" t="str">
        <f ca="1"/>
        <v>-</v>
      </c>
      <c r="PU62" s="46" t="str">
        <f ca="1"/>
        <v>-</v>
      </c>
      <c r="PV62" s="46" t="str">
        <f ca="1"/>
        <v>-</v>
      </c>
      <c r="PW62" s="46" t="str">
        <f ca="1"/>
        <v>-</v>
      </c>
      <c r="PX62" s="46" t="str">
        <f ca="1"/>
        <v>-</v>
      </c>
      <c r="PY62" s="46" t="str">
        <f ca="1"/>
        <v>-</v>
      </c>
      <c r="PZ62" s="46" t="str">
        <f ca="1"/>
        <v>-</v>
      </c>
      <c r="QA62" s="46" t="str">
        <f ca="1"/>
        <v>-</v>
      </c>
      <c r="QB62" s="46" t="str">
        <f ca="1"/>
        <v>-</v>
      </c>
      <c r="QC62" s="46" t="str">
        <f ca="1"/>
        <v>-</v>
      </c>
      <c r="QD62" s="46" t="str">
        <f ca="1"/>
        <v>-</v>
      </c>
      <c r="QE62" s="46" t="str">
        <f ca="1"/>
        <v>-</v>
      </c>
      <c r="QF62" s="46" t="str">
        <f ca="1"/>
        <v>-</v>
      </c>
      <c r="QG62" s="46" t="str">
        <f ca="1"/>
        <v>-</v>
      </c>
      <c r="QH62" s="46" t="str">
        <f ca="1"/>
        <v>-</v>
      </c>
      <c r="QI62" s="46" t="str">
        <f ca="1"/>
        <v>-</v>
      </c>
      <c r="QJ62" s="46" t="str">
        <f ca="1"/>
        <v>-</v>
      </c>
      <c r="QK62" s="46" t="str">
        <f ca="1"/>
        <v>-</v>
      </c>
      <c r="QL62" s="46" t="str">
        <f ca="1"/>
        <v>-</v>
      </c>
      <c r="QM62" s="46" t="str">
        <f ca="1"/>
        <v>-</v>
      </c>
      <c r="QN62" s="46" t="str">
        <f ca="1"/>
        <v>-</v>
      </c>
      <c r="QO62" s="46" t="str">
        <f ca="1"/>
        <v>-</v>
      </c>
      <c r="QP62" s="46" t="str">
        <f ca="1"/>
        <v>-</v>
      </c>
      <c r="QQ62" s="46" t="str">
        <f ca="1"/>
        <v>-</v>
      </c>
      <c r="QR62" s="46" t="str">
        <f ca="1"/>
        <v>-</v>
      </c>
      <c r="QS62" s="46" t="str">
        <f ca="1"/>
        <v>-</v>
      </c>
      <c r="QT62" s="46" t="str">
        <f ca="1"/>
        <v>-</v>
      </c>
      <c r="QU62" s="46" t="str">
        <f ca="1"/>
        <v>-</v>
      </c>
      <c r="QV62" s="46" t="str">
        <f ca="1"/>
        <v>-</v>
      </c>
      <c r="QW62" s="46" t="str">
        <f ca="1"/>
        <v>-</v>
      </c>
      <c r="QX62" s="46" t="str">
        <f ca="1"/>
        <v>-</v>
      </c>
      <c r="QY62" s="46" t="str">
        <f ca="1"/>
        <v>-</v>
      </c>
      <c r="QZ62" s="46" t="str">
        <f ca="1"/>
        <v>-</v>
      </c>
      <c r="RA62" s="46" t="str">
        <f ca="1"/>
        <v>-</v>
      </c>
      <c r="RB62" s="46" t="str">
        <f ca="1"/>
        <v>-</v>
      </c>
      <c r="RC62" s="46" t="str">
        <f ca="1"/>
        <v>-</v>
      </c>
      <c r="RD62" s="46" t="str">
        <f ca="1"/>
        <v>-</v>
      </c>
      <c r="RE62" s="46" t="str">
        <f ca="1"/>
        <v>-</v>
      </c>
      <c r="RF62" s="46" t="str">
        <f ca="1"/>
        <v>-</v>
      </c>
      <c r="RG62" s="46" t="str">
        <f ca="1"/>
        <v>-</v>
      </c>
      <c r="RH62" s="46" t="str">
        <f ca="1"/>
        <v>-</v>
      </c>
      <c r="RI62" s="46" t="str">
        <f ca="1"/>
        <v>-</v>
      </c>
      <c r="RJ62" s="46" t="str">
        <f ca="1"/>
        <v>-</v>
      </c>
      <c r="RK62" s="46" t="str">
        <f ca="1"/>
        <v>-</v>
      </c>
      <c r="RL62" s="46" t="str">
        <f ca="1"/>
        <v>-</v>
      </c>
      <c r="RM62" s="46" t="str">
        <f ca="1"/>
        <v>-</v>
      </c>
      <c r="RN62" s="46" t="str">
        <f ca="1"/>
        <v>-</v>
      </c>
      <c r="RO62" s="46" t="str">
        <f ca="1"/>
        <v>-</v>
      </c>
      <c r="RP62" s="46" t="str">
        <f ca="1"/>
        <v>-</v>
      </c>
      <c r="RQ62" s="46" t="str">
        <f ca="1"/>
        <v>-</v>
      </c>
      <c r="RR62" s="46" t="str">
        <f ca="1"/>
        <v>-</v>
      </c>
      <c r="RS62" s="46" t="str">
        <f ca="1"/>
        <v>-</v>
      </c>
      <c r="RT62" s="46" t="str">
        <f ca="1"/>
        <v>-</v>
      </c>
      <c r="RU62" s="46" t="str">
        <f ca="1"/>
        <v>-</v>
      </c>
      <c r="RV62" s="46" t="str">
        <f ca="1"/>
        <v>-</v>
      </c>
      <c r="RW62" s="46" t="str">
        <f ca="1"/>
        <v>-</v>
      </c>
      <c r="RX62" s="46" t="str">
        <f ca="1"/>
        <v>-</v>
      </c>
      <c r="RY62" s="46" t="str">
        <f ca="1"/>
        <v>-</v>
      </c>
      <c r="RZ62" s="46" t="str">
        <f ca="1"/>
        <v>-</v>
      </c>
      <c r="SA62" s="46" t="str">
        <f ca="1"/>
        <v>-</v>
      </c>
      <c r="SB62" s="46" t="str">
        <f ca="1"/>
        <v>-</v>
      </c>
      <c r="SC62" s="46" t="str">
        <f ca="1"/>
        <v>-</v>
      </c>
      <c r="SD62" s="46" t="str">
        <f ca="1"/>
        <v>-</v>
      </c>
      <c r="SE62" s="46" t="str">
        <f ca="1"/>
        <v>-</v>
      </c>
      <c r="SF62" s="46" t="str">
        <f ca="1"/>
        <v>-</v>
      </c>
      <c r="SG62" s="46" t="str">
        <f ca="1"/>
        <v>-</v>
      </c>
      <c r="SH62" s="46" t="str">
        <f ca="1"/>
        <v>-</v>
      </c>
      <c r="SI62" s="46" t="str">
        <f ca="1"/>
        <v>-</v>
      </c>
      <c r="SJ62" s="46" t="str">
        <f ca="1"/>
        <v>-</v>
      </c>
      <c r="SK62" s="46" t="str">
        <f ca="1"/>
        <v>-</v>
      </c>
      <c r="SL62" s="46" t="str">
        <f ca="1"/>
        <v>-</v>
      </c>
      <c r="SM62" s="46" t="str">
        <f ca="1"/>
        <v>-</v>
      </c>
      <c r="SN62" s="46" t="str">
        <f ca="1"/>
        <v>-</v>
      </c>
      <c r="SO62" s="46" t="str">
        <f ca="1"/>
        <v>-</v>
      </c>
      <c r="SP62" s="44" t="str">
        <f ca="1"/>
        <v>-</v>
      </c>
      <c r="SQ62" s="44" t="str">
        <f ca="1"/>
        <v>-</v>
      </c>
    </row>
    <row r="63" spans="3:511" x14ac:dyDescent="0.25">
      <c r="C63" s="47" t="s">
        <v>509</v>
      </c>
      <c r="F63" s="46" cm="1">
        <f t="array" aca="1" ref="F63" ca="1">MIN(IFERROR(IF(OFFSET(bHist!$A$1,_xlfn.XMATCH($C$59,bHist!B:B,0)-1,3,1,500)=0,"-",OFFSET(bHist!$A$1,_xlfn.XMATCH($C$59,bHist!B:B,0)-1,3,1,500))-IF(OFFSET(bHist!$A$1,_xlfn.XMATCH(C63,bHist!B:B,0)-1,3,1,500)=0,"-",OFFSET(bHist!$A$1,_xlfn.XMATCH(C63,bHist!B:B,0)-1,3,1,500)),"-"))</f>
        <v>-151.57399999999998</v>
      </c>
      <c r="G63" s="46" cm="1">
        <f t="array" aca="1" ref="G63" ca="1">AVERAGE(IFERROR(IF(OFFSET(bHist!$A$1,_xlfn.XMATCH($C$59,bHist!B:B,0)-1,3,1,500)=0,"-",OFFSET(bHist!$A$1,_xlfn.XMATCH($C$59,bHist!B:B,0)-1,3,1,500))-IF(OFFSET(bHist!$A$1,_xlfn.XMATCH(C63,bHist!B:B,0)-1,3,1,500)=0,"-",OFFSET(bHist!$A$1,_xlfn.XMATCH(C63,bHist!B:B,0)-1,3,1,500)),"-"))</f>
        <v>-62.086213999999991</v>
      </c>
      <c r="H63" s="46" cm="1">
        <f t="array" aca="1" ref="H63" ca="1">MAX(IFERROR(IF(OFFSET(bHist!A33,_xlfn.XMATCH($C$59,bHist!B:B,0)-1,3,1,500)=0,"-",OFFSET(bHist!A33,_xlfn.XMATCH($C$59,bHist!B:B,0)-1,3,1,500))-IF(OFFSET(bHist!A34,_xlfn.XMATCH(C63,bHist!B:B,0)-1,3,1,500)=0,"-",OFFSET(bHist!A34,_xlfn.XMATCH(C63,bHist!B:B,0)-1,3,1,500)),"-"))</f>
        <v>152.86200000000002</v>
      </c>
      <c r="I63" s="46" cm="1">
        <f t="array" aca="1" ref="I63" ca="1">_xlfn.STDEV.P(IFERROR(IF(OFFSET(bHist!A33,_xlfn.XMATCH($C$59,bHist!B:B,0)-1,3,1,500)=0,"-",OFFSET(bHist!A33,_xlfn.XMATCH($C$59,bHist!B:B,0)-1,3,1,500))-IF(OFFSET(bHist!A34,_xlfn.XMATCH(C63,bHist!B:B,0)-1,3,1,500)=0,"-",OFFSET(bHist!A34,_xlfn.XMATCH(C63,bHist!B:B,0)-1,3,1,500)),"-"))</f>
        <v>36.262342333271313</v>
      </c>
      <c r="J63" s="46" cm="1">
        <f t="array" aca="1" ref="J63" ca="1">INDEX((IFERROR(IF(OFFSET(bHist!$A$1,_xlfn.XMATCH($C$59,bHist!B:B,0)-1,3,1,500)=0,"-",OFFSET(bHist!$A$1,_xlfn.XMATCH($C$59,bHist!B:B,0)-1,3,1,500))-IF(OFFSET(bHist!$A$1,_xlfn.XMATCH(C63,bHist!B:B,0)-1,3,1,500)=0,"-",OFFSET(bHist!$A$1,_xlfn.XMATCH(C63,bHist!B:B,0)-1,3,1,500)),"-")),1)</f>
        <v>-62.673000000000002</v>
      </c>
      <c r="K63" s="52">
        <f t="shared" ca="1" si="8"/>
        <v>-1.9274527322656013E-3</v>
      </c>
      <c r="L63" s="46" cm="1">
        <f t="array" aca="1" ref="L63:SQ63" ca="1">(IFERROR(IF(OFFSET(bHist!$A$1,_xlfn.XMATCH($C$59,bHist!B:B,0)-1,3,1,500)=0,"-",OFFSET(bHist!$A$1,_xlfn.XMATCH($C$59,bHist!B:B,0)-1,3,1,500))-IF(OFFSET(bHist!$A$1,_xlfn.XMATCH(C63,bHist!B:B,0)-1,3,1,500)=0,"-",OFFSET(bHist!$A$1,_xlfn.XMATCH(C63,bHist!B:B,0)-1,3,1,500)),"-"))</f>
        <v>-62.673000000000002</v>
      </c>
      <c r="M63" s="46">
        <f ca="1"/>
        <v>-46.151999999999987</v>
      </c>
      <c r="N63" s="46">
        <f ca="1"/>
        <v>-41.193999999999988</v>
      </c>
      <c r="O63" s="46">
        <f ca="1"/>
        <v>-25.926999999999992</v>
      </c>
      <c r="P63" s="46">
        <f ca="1"/>
        <v>-16.626999999999981</v>
      </c>
      <c r="Q63" s="46">
        <f ca="1"/>
        <v>-8.2109999999999843</v>
      </c>
      <c r="R63" s="46">
        <f ca="1"/>
        <v>-1.9479999999999791</v>
      </c>
      <c r="S63" s="46">
        <f ca="1"/>
        <v>-2.5159999999999911</v>
      </c>
      <c r="T63" s="46">
        <f ca="1"/>
        <v>-9.4110000000000014</v>
      </c>
      <c r="U63" s="46">
        <f ca="1"/>
        <v>8.9759999999999991</v>
      </c>
      <c r="V63" s="46">
        <f ca="1"/>
        <v>6.6370000000000005</v>
      </c>
      <c r="W63" s="46">
        <f ca="1"/>
        <v>16.816000000000003</v>
      </c>
      <c r="X63" s="46">
        <f ca="1"/>
        <v>-4.7890000000000157</v>
      </c>
      <c r="Y63" s="46">
        <f ca="1"/>
        <v>-43.390999999999991</v>
      </c>
      <c r="Z63" s="46">
        <f ca="1"/>
        <v>-4.3569999999999993</v>
      </c>
      <c r="AA63" s="46">
        <f ca="1"/>
        <v>-11.067000000000007</v>
      </c>
      <c r="AB63" s="46">
        <f ca="1"/>
        <v>-17.961000000000013</v>
      </c>
      <c r="AC63" s="46">
        <f ca="1"/>
        <v>-33.796999999999997</v>
      </c>
      <c r="AD63" s="46">
        <f ca="1"/>
        <v>-63.474000000000004</v>
      </c>
      <c r="AE63" s="46">
        <f ca="1"/>
        <v>-113.157</v>
      </c>
      <c r="AF63" s="46">
        <f ca="1"/>
        <v>-129.17699999999999</v>
      </c>
      <c r="AG63" s="46">
        <f ca="1"/>
        <v>-84.465999999999994</v>
      </c>
      <c r="AH63" s="46">
        <f ca="1"/>
        <v>-73.466000000000008</v>
      </c>
      <c r="AI63" s="46">
        <f ca="1"/>
        <v>-58.694999999999993</v>
      </c>
      <c r="AJ63" s="46">
        <f ca="1"/>
        <v>-62.712000000000018</v>
      </c>
      <c r="AK63" s="46">
        <f ca="1"/>
        <v>-67.725999999999999</v>
      </c>
      <c r="AL63" s="46">
        <f ca="1"/>
        <v>-78.217000000000013</v>
      </c>
      <c r="AM63" s="46">
        <f ca="1"/>
        <v>-110.148</v>
      </c>
      <c r="AN63" s="46">
        <f ca="1"/>
        <v>-99.728999999999985</v>
      </c>
      <c r="AO63" s="46">
        <f ca="1"/>
        <v>-107.072</v>
      </c>
      <c r="AP63" s="46">
        <f ca="1"/>
        <v>-81.825000000000017</v>
      </c>
      <c r="AQ63" s="46">
        <f ca="1"/>
        <v>-80.27200000000002</v>
      </c>
      <c r="AR63" s="46">
        <f ca="1"/>
        <v>-63.618999999999971</v>
      </c>
      <c r="AS63" s="46">
        <f ca="1"/>
        <v>-36.206999999999994</v>
      </c>
      <c r="AT63" s="46">
        <f ca="1"/>
        <v>22.100000000000023</v>
      </c>
      <c r="AU63" s="46">
        <f ca="1"/>
        <v>32.59699999999998</v>
      </c>
      <c r="AV63" s="46">
        <f ca="1"/>
        <v>49.367000000000019</v>
      </c>
      <c r="AW63" s="46">
        <f ca="1"/>
        <v>20.58299999999997</v>
      </c>
      <c r="AX63" s="46">
        <f ca="1"/>
        <v>14.03000000000003</v>
      </c>
      <c r="AY63" s="46">
        <f ca="1"/>
        <v>20.735000000000014</v>
      </c>
      <c r="AZ63" s="46">
        <f ca="1"/>
        <v>13.105000000000018</v>
      </c>
      <c r="BA63" s="46">
        <f ca="1"/>
        <v>35.161000000000001</v>
      </c>
      <c r="BB63" s="46">
        <f ca="1"/>
        <v>59.838000000000022</v>
      </c>
      <c r="BC63" s="46">
        <f ca="1"/>
        <v>86.925999999999988</v>
      </c>
      <c r="BD63" s="46">
        <f ca="1"/>
        <v>115.12899999999996</v>
      </c>
      <c r="BE63" s="46">
        <f ca="1"/>
        <v>60.611999999999966</v>
      </c>
      <c r="BF63" s="46">
        <f ca="1"/>
        <v>84.812999999999988</v>
      </c>
      <c r="BG63" s="46">
        <f ca="1"/>
        <v>28.533000000000015</v>
      </c>
      <c r="BH63" s="46">
        <f ca="1"/>
        <v>-18.135999999999996</v>
      </c>
      <c r="BI63" s="46">
        <f ca="1"/>
        <v>14.822000000000003</v>
      </c>
      <c r="BJ63" s="46">
        <f ca="1"/>
        <v>36.638999999999953</v>
      </c>
      <c r="BK63" s="46">
        <f ca="1"/>
        <v>167.959</v>
      </c>
      <c r="BL63" s="46">
        <f ca="1"/>
        <v>196.01899999999995</v>
      </c>
      <c r="BM63" s="46">
        <f ca="1"/>
        <v>4.9529999999999745</v>
      </c>
      <c r="BN63" s="46">
        <f ca="1"/>
        <v>-88.90300000000002</v>
      </c>
      <c r="BO63" s="46">
        <f ca="1"/>
        <v>-92.16500000000002</v>
      </c>
      <c r="BP63" s="46">
        <f ca="1"/>
        <v>-137.59200000000001</v>
      </c>
      <c r="BQ63" s="46">
        <f ca="1"/>
        <v>-151.57399999999998</v>
      </c>
      <c r="BR63" s="46">
        <f ca="1"/>
        <v>-143.11799999999999</v>
      </c>
      <c r="BS63" s="46">
        <f ca="1"/>
        <v>-124.37999999999997</v>
      </c>
      <c r="BT63" s="46">
        <f ca="1"/>
        <v>-110.255</v>
      </c>
      <c r="BU63" s="46">
        <f ca="1"/>
        <v>-91.134000000000015</v>
      </c>
      <c r="BV63" s="46">
        <f ca="1"/>
        <v>-98.560999999999979</v>
      </c>
      <c r="BW63" s="46">
        <f ca="1"/>
        <v>-95.438999999999965</v>
      </c>
      <c r="BX63" s="46">
        <f ca="1"/>
        <v>-107.38999999999999</v>
      </c>
      <c r="BY63" s="46">
        <f ca="1"/>
        <v>-112.399</v>
      </c>
      <c r="BZ63" s="46">
        <f ca="1"/>
        <v>-114.91800000000001</v>
      </c>
      <c r="CA63" s="46">
        <f ca="1"/>
        <v>-134.31</v>
      </c>
      <c r="CB63" s="46">
        <f ca="1"/>
        <v>-105.29700000000003</v>
      </c>
      <c r="CC63" s="46">
        <f ca="1"/>
        <v>-69.639999999999986</v>
      </c>
      <c r="CD63" s="46">
        <f ca="1"/>
        <v>19.384000000000015</v>
      </c>
      <c r="CE63" s="46">
        <f ca="1"/>
        <v>35.168000000000006</v>
      </c>
      <c r="CF63" s="46">
        <f ca="1"/>
        <v>57.288000000000011</v>
      </c>
      <c r="CG63" s="46">
        <f ca="1"/>
        <v>102.83100000000002</v>
      </c>
      <c r="CH63" s="46">
        <f ca="1"/>
        <v>136.00600000000009</v>
      </c>
      <c r="CI63" s="46">
        <f ca="1"/>
        <v>163.89000000000004</v>
      </c>
      <c r="CJ63" s="46">
        <f ca="1"/>
        <v>131.24099999999999</v>
      </c>
      <c r="CK63" s="46">
        <f ca="1"/>
        <v>14.77600000000001</v>
      </c>
      <c r="CL63" s="46">
        <f ca="1"/>
        <v>-6.5819999999999936</v>
      </c>
      <c r="CM63" s="46">
        <f ca="1"/>
        <v>-53.119</v>
      </c>
      <c r="CN63" s="46">
        <f ca="1"/>
        <v>-45.525999999999982</v>
      </c>
      <c r="CO63" s="46">
        <f ca="1"/>
        <v>-20.640000000000015</v>
      </c>
      <c r="CP63" s="46">
        <f ca="1"/>
        <v>-59.174999999999997</v>
      </c>
      <c r="CQ63" s="46">
        <f ca="1"/>
        <v>-73.182999999999993</v>
      </c>
      <c r="CR63" s="46">
        <f ca="1"/>
        <v>-76.305000000000007</v>
      </c>
      <c r="CS63" s="46">
        <f ca="1"/>
        <v>-79.596000000000004</v>
      </c>
      <c r="CT63" s="46">
        <f ca="1"/>
        <v>-73.445999999999998</v>
      </c>
      <c r="CU63" s="46">
        <f ca="1"/>
        <v>-64.420999999999992</v>
      </c>
      <c r="CV63" s="46">
        <f ca="1"/>
        <v>-65.211000000000013</v>
      </c>
      <c r="CW63" s="46">
        <f ca="1"/>
        <v>-65.449999999999989</v>
      </c>
      <c r="CX63" s="46">
        <f ca="1"/>
        <v>-66.744</v>
      </c>
      <c r="CY63" s="46">
        <f ca="1"/>
        <v>-72.281000000000006</v>
      </c>
      <c r="CZ63" s="46">
        <f ca="1"/>
        <v>-67.925000000000011</v>
      </c>
      <c r="DA63" s="46">
        <f ca="1"/>
        <v>-68.944000000000003</v>
      </c>
      <c r="DB63" s="46">
        <f ca="1"/>
        <v>-68.63</v>
      </c>
      <c r="DC63" s="46">
        <f ca="1"/>
        <v>-67.234000000000009</v>
      </c>
      <c r="DD63" s="46">
        <f ca="1"/>
        <v>-67.694999999999993</v>
      </c>
      <c r="DE63" s="46">
        <f ca="1"/>
        <v>-68.597999999999999</v>
      </c>
      <c r="DF63" s="46">
        <f ca="1"/>
        <v>-48.686999999999998</v>
      </c>
      <c r="DG63" s="46">
        <f ca="1"/>
        <v>-65.564999999999998</v>
      </c>
      <c r="DH63" s="46">
        <f ca="1"/>
        <v>-67.488</v>
      </c>
      <c r="DI63" s="46">
        <f ca="1"/>
        <v>-69.954999999999998</v>
      </c>
      <c r="DJ63" s="46">
        <f ca="1"/>
        <v>-68.905999999999992</v>
      </c>
      <c r="DK63" s="46">
        <f ca="1"/>
        <v>-66.216000000000008</v>
      </c>
      <c r="DL63" s="46">
        <f ca="1"/>
        <v>-66.022999999999996</v>
      </c>
      <c r="DM63" s="46">
        <f ca="1"/>
        <v>-69.488</v>
      </c>
      <c r="DN63" s="46">
        <f ca="1"/>
        <v>-70.914000000000001</v>
      </c>
      <c r="DO63" s="46">
        <f ca="1"/>
        <v>-70.554000000000002</v>
      </c>
      <c r="DP63" s="46">
        <f ca="1"/>
        <v>-67.540999999999997</v>
      </c>
      <c r="DQ63" s="46">
        <f ca="1"/>
        <v>-67.298000000000002</v>
      </c>
      <c r="DR63" s="46">
        <f ca="1"/>
        <v>-63.588000000000001</v>
      </c>
      <c r="DS63" s="46">
        <f ca="1"/>
        <v>-62.40600000000002</v>
      </c>
      <c r="DT63" s="46">
        <f ca="1"/>
        <v>-59.210999999999999</v>
      </c>
      <c r="DU63" s="46">
        <f ca="1"/>
        <v>-59.728000000000002</v>
      </c>
      <c r="DV63" s="46">
        <f ca="1"/>
        <v>-56.684000000000005</v>
      </c>
      <c r="DW63" s="46">
        <f ca="1"/>
        <v>-54.970999999999997</v>
      </c>
      <c r="DX63" s="46">
        <f ca="1"/>
        <v>-55.512000000000008</v>
      </c>
      <c r="DY63" s="46">
        <f ca="1"/>
        <v>-60.174000000000007</v>
      </c>
      <c r="DZ63" s="46">
        <f ca="1"/>
        <v>-60.614999999999995</v>
      </c>
      <c r="EA63" s="46">
        <f ca="1"/>
        <v>-62.140000000000008</v>
      </c>
      <c r="EB63" s="46">
        <f ca="1"/>
        <v>-61.335999999999999</v>
      </c>
      <c r="EC63" s="46">
        <f ca="1"/>
        <v>-60.790999999999997</v>
      </c>
      <c r="ED63" s="46">
        <f ca="1"/>
        <v>-61.839000000000006</v>
      </c>
      <c r="EE63" s="46">
        <f ca="1"/>
        <v>-62.172999999999995</v>
      </c>
      <c r="EF63" s="46">
        <f ca="1"/>
        <v>-62.672000000000004</v>
      </c>
      <c r="EG63" s="46">
        <f ca="1"/>
        <v>-69.01400000000001</v>
      </c>
      <c r="EH63" s="46">
        <f ca="1"/>
        <v>-68.140999999999991</v>
      </c>
      <c r="EI63" s="46">
        <f ca="1"/>
        <v>-72.504999999999995</v>
      </c>
      <c r="EJ63" s="46">
        <f ca="1"/>
        <v>-69.251000000000005</v>
      </c>
      <c r="EK63" s="46">
        <f ca="1"/>
        <v>-69.106999999999999</v>
      </c>
      <c r="EL63" s="46">
        <f ca="1"/>
        <v>-64.307000000000002</v>
      </c>
      <c r="EM63" s="46">
        <f ca="1"/>
        <v>-68.623000000000005</v>
      </c>
      <c r="EN63" s="46">
        <f ca="1"/>
        <v>-69.818000000000012</v>
      </c>
      <c r="EO63" s="46">
        <f ca="1"/>
        <v>-67.034999999999997</v>
      </c>
      <c r="EP63" s="46">
        <f ca="1"/>
        <v>-67.915999999999997</v>
      </c>
      <c r="EQ63" s="46">
        <f ca="1"/>
        <v>-65.068000000000012</v>
      </c>
      <c r="ER63" s="46">
        <f ca="1"/>
        <v>-63.046000000000006</v>
      </c>
      <c r="ES63" s="46">
        <f ca="1"/>
        <v>-66.001000000000005</v>
      </c>
      <c r="ET63" s="46">
        <f ca="1"/>
        <v>-65.262</v>
      </c>
      <c r="EU63" s="46">
        <f ca="1"/>
        <v>-65.539000000000016</v>
      </c>
      <c r="EV63" s="46">
        <f ca="1"/>
        <v>-64.834000000000003</v>
      </c>
      <c r="EW63" s="46">
        <f ca="1"/>
        <v>-65.424999999999997</v>
      </c>
      <c r="EX63" s="46">
        <f ca="1"/>
        <v>-64.179000000000002</v>
      </c>
      <c r="EY63" s="46">
        <f ca="1"/>
        <v>-63.579000000000001</v>
      </c>
      <c r="EZ63" s="46">
        <f ca="1"/>
        <v>-64.282000000000011</v>
      </c>
      <c r="FA63" s="46">
        <f ca="1"/>
        <v>-64.655000000000001</v>
      </c>
      <c r="FB63" s="46">
        <f ca="1"/>
        <v>-65.084999999999994</v>
      </c>
      <c r="FC63" s="46">
        <f ca="1"/>
        <v>-67.523999999999987</v>
      </c>
      <c r="FD63" s="46">
        <f ca="1"/>
        <v>-61.3</v>
      </c>
      <c r="FE63" s="46">
        <f ca="1"/>
        <v>-64.806999999999988</v>
      </c>
      <c r="FF63" s="46">
        <f ca="1"/>
        <v>-65.247</v>
      </c>
      <c r="FG63" s="46">
        <f ca="1"/>
        <v>-65.357000000000014</v>
      </c>
      <c r="FH63" s="46">
        <f ca="1"/>
        <v>-65.34</v>
      </c>
      <c r="FI63" s="46">
        <f ca="1"/>
        <v>-64.074000000000012</v>
      </c>
      <c r="FJ63" s="46">
        <f ca="1"/>
        <v>-66.613000000000014</v>
      </c>
      <c r="FK63" s="46">
        <f ca="1"/>
        <v>-66.570000000000007</v>
      </c>
      <c r="FL63" s="46">
        <f ca="1"/>
        <v>-68.830999999999989</v>
      </c>
      <c r="FM63" s="46">
        <f ca="1"/>
        <v>-70.736999999999995</v>
      </c>
      <c r="FN63" s="46">
        <f ca="1"/>
        <v>-68.888999999999996</v>
      </c>
      <c r="FO63" s="46">
        <f ca="1"/>
        <v>-68.338999999999999</v>
      </c>
      <c r="FP63" s="46">
        <f ca="1"/>
        <v>-68.762999999999991</v>
      </c>
      <c r="FQ63" s="46">
        <f ca="1"/>
        <v>-66.772999999999996</v>
      </c>
      <c r="FR63" s="46">
        <f ca="1"/>
        <v>-64.671999999999997</v>
      </c>
      <c r="FS63" s="46">
        <f ca="1"/>
        <v>-63.562999999999995</v>
      </c>
      <c r="FT63" s="46">
        <f ca="1"/>
        <v>-64.510999999999996</v>
      </c>
      <c r="FU63" s="46">
        <f ca="1"/>
        <v>-65.620999999999995</v>
      </c>
      <c r="FV63" s="46">
        <f ca="1"/>
        <v>-66.300000000000011</v>
      </c>
      <c r="FW63" s="46">
        <f ca="1"/>
        <v>-64.591999999999985</v>
      </c>
      <c r="FX63" s="46">
        <f ca="1"/>
        <v>-67.021999999999991</v>
      </c>
      <c r="FY63" s="46">
        <f ca="1"/>
        <v>-69.151999999999987</v>
      </c>
      <c r="FZ63" s="46">
        <f ca="1"/>
        <v>-69.22399999999999</v>
      </c>
      <c r="GA63" s="46">
        <f ca="1"/>
        <v>-66.110000000000014</v>
      </c>
      <c r="GB63" s="46">
        <f ca="1"/>
        <v>-65.734999999999999</v>
      </c>
      <c r="GC63" s="46">
        <f ca="1"/>
        <v>-64.240999999999985</v>
      </c>
      <c r="GD63" s="46">
        <f ca="1"/>
        <v>-64.67</v>
      </c>
      <c r="GE63" s="46">
        <f ca="1"/>
        <v>-64.441000000000003</v>
      </c>
      <c r="GF63" s="46">
        <f ca="1"/>
        <v>-65.094999999999999</v>
      </c>
      <c r="GG63" s="46">
        <f ca="1"/>
        <v>-62.415999999999997</v>
      </c>
      <c r="GH63" s="46">
        <f ca="1"/>
        <v>-58.840999999999994</v>
      </c>
      <c r="GI63" s="46">
        <f ca="1"/>
        <v>-61.366</v>
      </c>
      <c r="GJ63" s="46">
        <f ca="1"/>
        <v>-61.004000000000005</v>
      </c>
      <c r="GK63" s="46">
        <f ca="1"/>
        <v>-56.043000000000006</v>
      </c>
      <c r="GL63" s="46">
        <f ca="1"/>
        <v>-56.757000000000005</v>
      </c>
      <c r="GM63" s="46">
        <f ca="1"/>
        <v>-57.113</v>
      </c>
      <c r="GN63" s="46">
        <f ca="1"/>
        <v>-56.260000000000005</v>
      </c>
      <c r="GO63" s="46">
        <f ca="1"/>
        <v>-58.122</v>
      </c>
      <c r="GP63" s="46">
        <f ca="1"/>
        <v>-60.364999999999995</v>
      </c>
      <c r="GQ63" s="46">
        <f ca="1"/>
        <v>-62.061000000000007</v>
      </c>
      <c r="GR63" s="46">
        <f ca="1"/>
        <v>-63.225000000000009</v>
      </c>
      <c r="GS63" s="46">
        <f ca="1"/>
        <v>-64.685000000000016</v>
      </c>
      <c r="GT63" s="46">
        <f ca="1"/>
        <v>-64.457000000000008</v>
      </c>
      <c r="GU63" s="46">
        <f ca="1"/>
        <v>-62.282999999999987</v>
      </c>
      <c r="GV63" s="46">
        <f ca="1"/>
        <v>-63.296999999999997</v>
      </c>
      <c r="GW63" s="46">
        <f ca="1"/>
        <v>-63.674999999999997</v>
      </c>
      <c r="GX63" s="46">
        <f ca="1"/>
        <v>-63.345000000000013</v>
      </c>
      <c r="GY63" s="46">
        <f ca="1"/>
        <v>-65.924999999999997</v>
      </c>
      <c r="GZ63" s="46">
        <f ca="1"/>
        <v>-66.125</v>
      </c>
      <c r="HA63" s="46">
        <f ca="1"/>
        <v>-66.64500000000001</v>
      </c>
      <c r="HB63" s="46">
        <f ca="1"/>
        <v>-66.690999999999988</v>
      </c>
      <c r="HC63" s="46">
        <f ca="1"/>
        <v>-64.681000000000012</v>
      </c>
      <c r="HD63" s="46">
        <f ca="1"/>
        <v>-66.320999999999998</v>
      </c>
      <c r="HE63" s="46">
        <f ca="1"/>
        <v>-66.856000000000009</v>
      </c>
      <c r="HF63" s="46">
        <f ca="1"/>
        <v>-63.47399999999999</v>
      </c>
      <c r="HG63" s="46">
        <f ca="1"/>
        <v>-59.319999999999993</v>
      </c>
      <c r="HH63" s="46">
        <f ca="1"/>
        <v>-56.131999999999998</v>
      </c>
      <c r="HI63" s="46">
        <f ca="1"/>
        <v>-57.933000000000007</v>
      </c>
      <c r="HJ63" s="46">
        <f ca="1"/>
        <v>-68.590999999999994</v>
      </c>
      <c r="HK63" s="46">
        <f ca="1"/>
        <v>-68.572000000000017</v>
      </c>
      <c r="HL63" s="46">
        <f ca="1"/>
        <v>-72.101000000000013</v>
      </c>
      <c r="HM63" s="46">
        <f ca="1"/>
        <v>-70.692999999999998</v>
      </c>
      <c r="HN63" s="46">
        <f ca="1"/>
        <v>-71.021000000000015</v>
      </c>
      <c r="HO63" s="46">
        <f ca="1"/>
        <v>-72.959000000000017</v>
      </c>
      <c r="HP63" s="46">
        <f ca="1"/>
        <v>-76.289000000000001</v>
      </c>
      <c r="HQ63" s="46">
        <f ca="1"/>
        <v>-74.59899999999999</v>
      </c>
      <c r="HR63" s="46">
        <f ca="1"/>
        <v>-77.106000000000009</v>
      </c>
      <c r="HS63" s="46">
        <f ca="1"/>
        <v>-77.757000000000005</v>
      </c>
      <c r="HT63" s="46">
        <f ca="1"/>
        <v>-79.804000000000002</v>
      </c>
      <c r="HU63" s="46">
        <f ca="1"/>
        <v>-79.192999999999984</v>
      </c>
      <c r="HV63" s="46">
        <f ca="1"/>
        <v>-78.906999999999996</v>
      </c>
      <c r="HW63" s="46">
        <f ca="1"/>
        <v>-75.467999999999989</v>
      </c>
      <c r="HX63" s="46">
        <f ca="1"/>
        <v>-75.444000000000003</v>
      </c>
      <c r="HY63" s="46">
        <f ca="1"/>
        <v>-81.512000000000015</v>
      </c>
      <c r="HZ63" s="46">
        <f ca="1"/>
        <v>-81.030000000000015</v>
      </c>
      <c r="IA63" s="46">
        <f ca="1"/>
        <v>-80.332999999999998</v>
      </c>
      <c r="IB63" s="46">
        <f ca="1"/>
        <v>-79.686999999999998</v>
      </c>
      <c r="IC63" s="46">
        <f ca="1"/>
        <v>-78.52800000000002</v>
      </c>
      <c r="ID63" s="46">
        <f ca="1"/>
        <v>-72.361999999999995</v>
      </c>
      <c r="IE63" s="46">
        <f ca="1"/>
        <v>-67.498999999999995</v>
      </c>
      <c r="IF63" s="46">
        <f ca="1"/>
        <v>-72.356999999999999</v>
      </c>
      <c r="IG63" s="46">
        <f ca="1"/>
        <v>-72.131999999999991</v>
      </c>
      <c r="IH63" s="46">
        <f ca="1"/>
        <v>-74.396000000000001</v>
      </c>
      <c r="II63" s="46">
        <f ca="1"/>
        <v>-73.217000000000013</v>
      </c>
      <c r="IJ63" s="46">
        <f ca="1"/>
        <v>-72.958000000000013</v>
      </c>
      <c r="IK63" s="46">
        <f ca="1"/>
        <v>-68.024999999999991</v>
      </c>
      <c r="IL63" s="46">
        <f ca="1"/>
        <v>-70.300999999999988</v>
      </c>
      <c r="IM63" s="46">
        <f ca="1"/>
        <v>-70.45</v>
      </c>
      <c r="IN63" s="46">
        <f ca="1"/>
        <v>-68.058000000000007</v>
      </c>
      <c r="IO63" s="46">
        <f ca="1"/>
        <v>-67.966999999999999</v>
      </c>
      <c r="IP63" s="46">
        <f ca="1"/>
        <v>-62.687000000000005</v>
      </c>
      <c r="IQ63" s="46">
        <f ca="1"/>
        <v>-59.426000000000002</v>
      </c>
      <c r="IR63" s="46">
        <f ca="1"/>
        <v>-59.994</v>
      </c>
      <c r="IS63" s="46">
        <f ca="1"/>
        <v>-62.147000000000006</v>
      </c>
      <c r="IT63" s="46">
        <f ca="1"/>
        <v>-64.460999999999999</v>
      </c>
      <c r="IU63" s="46">
        <f ca="1"/>
        <v>-64.730999999999995</v>
      </c>
      <c r="IV63" s="46">
        <f ca="1"/>
        <v>-62.150999999999982</v>
      </c>
      <c r="IW63" s="46">
        <f ca="1"/>
        <v>-62.622</v>
      </c>
      <c r="IX63" s="46">
        <f ca="1"/>
        <v>-60.195000000000007</v>
      </c>
      <c r="IY63" s="46">
        <f ca="1"/>
        <v>-56.72999999999999</v>
      </c>
      <c r="IZ63" s="46">
        <f ca="1"/>
        <v>-56.571999999999989</v>
      </c>
      <c r="JA63" s="46">
        <f ca="1"/>
        <v>-55.51400000000001</v>
      </c>
      <c r="JB63" s="46">
        <f ca="1"/>
        <v>-55.266999999999996</v>
      </c>
      <c r="JC63" s="46">
        <f ca="1"/>
        <v>-60.241</v>
      </c>
      <c r="JD63" s="46">
        <f ca="1"/>
        <v>-62.137999999999991</v>
      </c>
      <c r="JE63" s="46">
        <f ca="1"/>
        <v>-63.164999999999992</v>
      </c>
      <c r="JF63" s="46">
        <f ca="1"/>
        <v>-61.597999999999985</v>
      </c>
      <c r="JG63" s="46">
        <f ca="1"/>
        <v>-68.882000000000005</v>
      </c>
      <c r="JH63" s="46">
        <f ca="1"/>
        <v>-74.259</v>
      </c>
      <c r="JI63" s="46">
        <f ca="1"/>
        <v>-76.442999999999984</v>
      </c>
      <c r="JJ63" s="46">
        <f ca="1"/>
        <v>-80.518999999999991</v>
      </c>
      <c r="JK63" s="46">
        <f ca="1"/>
        <v>-82.362000000000009</v>
      </c>
      <c r="JL63" s="46">
        <f ca="1"/>
        <v>-84.339999999999989</v>
      </c>
      <c r="JM63" s="46">
        <f ca="1"/>
        <v>-85.132999999999996</v>
      </c>
      <c r="JN63" s="46">
        <f ca="1"/>
        <v>-88.558999999999997</v>
      </c>
      <c r="JO63" s="46">
        <f ca="1"/>
        <v>-86.674000000000007</v>
      </c>
      <c r="JP63" s="46">
        <f ca="1"/>
        <v>-87.201999999999998</v>
      </c>
      <c r="JQ63" s="46">
        <f ca="1"/>
        <v>-88.544999999999987</v>
      </c>
      <c r="JR63" s="46">
        <f ca="1"/>
        <v>-94.466000000000008</v>
      </c>
      <c r="JS63" s="46">
        <f ca="1"/>
        <v>-102.69999999999999</v>
      </c>
      <c r="JT63" s="46">
        <f ca="1"/>
        <v>-109.008</v>
      </c>
      <c r="JU63" s="46">
        <f ca="1"/>
        <v>-109.43700000000001</v>
      </c>
      <c r="JV63" s="46">
        <f ca="1"/>
        <v>-110.423</v>
      </c>
      <c r="JW63" s="46">
        <f ca="1"/>
        <v>-108.51400000000001</v>
      </c>
      <c r="JX63" s="46">
        <f ca="1"/>
        <v>-108.28400000000001</v>
      </c>
      <c r="JY63" s="46">
        <f ca="1"/>
        <v>-108.95200000000001</v>
      </c>
      <c r="JZ63" s="46">
        <f ca="1"/>
        <v>-112.89899999999999</v>
      </c>
      <c r="KA63" s="46">
        <f ca="1"/>
        <v>-111.928</v>
      </c>
      <c r="KB63" s="46">
        <f ca="1"/>
        <v>-111.25699999999999</v>
      </c>
      <c r="KC63" s="46">
        <f ca="1"/>
        <v>-105.59700000000001</v>
      </c>
      <c r="KD63" s="46">
        <f ca="1"/>
        <v>-100.95100000000001</v>
      </c>
      <c r="KE63" s="46">
        <f ca="1"/>
        <v>-99.525000000000006</v>
      </c>
      <c r="KF63" s="46">
        <f ca="1"/>
        <v>-98.284999999999997</v>
      </c>
      <c r="KG63" s="46">
        <f ca="1"/>
        <v>-98.750999999999991</v>
      </c>
      <c r="KH63" s="46">
        <f ca="1"/>
        <v>-98.965000000000003</v>
      </c>
      <c r="KI63" s="46">
        <f ca="1"/>
        <v>-96.496000000000009</v>
      </c>
      <c r="KJ63" s="46">
        <f ca="1"/>
        <v>-96.897000000000006</v>
      </c>
      <c r="KK63" s="46">
        <f ca="1"/>
        <v>-96.744000000000014</v>
      </c>
      <c r="KL63" s="46">
        <f ca="1"/>
        <v>-100.355</v>
      </c>
      <c r="KM63" s="46">
        <f ca="1"/>
        <v>-98.044000000000011</v>
      </c>
      <c r="KN63" s="46">
        <f ca="1"/>
        <v>-98.613000000000014</v>
      </c>
      <c r="KO63" s="46">
        <f ca="1"/>
        <v>-97.778999999999996</v>
      </c>
      <c r="KP63" s="46">
        <f ca="1"/>
        <v>-98.070000000000007</v>
      </c>
      <c r="KQ63" s="46">
        <f ca="1"/>
        <v>-98.364999999999995</v>
      </c>
      <c r="KR63" s="46">
        <f ca="1"/>
        <v>-100.861</v>
      </c>
      <c r="KS63" s="46">
        <f ca="1"/>
        <v>-100.16200000000001</v>
      </c>
      <c r="KT63" s="46">
        <f ca="1"/>
        <v>-97.88600000000001</v>
      </c>
      <c r="KU63" s="46">
        <f ca="1"/>
        <v>-99.249000000000009</v>
      </c>
      <c r="KV63" s="46">
        <f ca="1"/>
        <v>-101.76400000000001</v>
      </c>
      <c r="KW63" s="46">
        <f ca="1"/>
        <v>-102.43100000000001</v>
      </c>
      <c r="KX63" s="46">
        <f ca="1"/>
        <v>-104.29800000000002</v>
      </c>
      <c r="KY63" s="46">
        <f ca="1"/>
        <v>-103.11699999999999</v>
      </c>
      <c r="KZ63" s="46">
        <f ca="1"/>
        <v>-103.20200000000001</v>
      </c>
      <c r="LA63" s="46">
        <f ca="1"/>
        <v>-102.636</v>
      </c>
      <c r="LB63" s="46">
        <f ca="1"/>
        <v>-101.32599999999999</v>
      </c>
      <c r="LC63" s="46">
        <f ca="1"/>
        <v>-95.460999999999999</v>
      </c>
      <c r="LD63" s="46">
        <f ca="1"/>
        <v>-93.378000000000014</v>
      </c>
      <c r="LE63" s="46">
        <f ca="1"/>
        <v>-94.176000000000002</v>
      </c>
      <c r="LF63" s="46">
        <f ca="1"/>
        <v>-89.00200000000001</v>
      </c>
      <c r="LG63" s="46">
        <f ca="1"/>
        <v>-89.491</v>
      </c>
      <c r="LH63" s="46">
        <f ca="1"/>
        <v>-84.976000000000013</v>
      </c>
      <c r="LI63" s="46">
        <f ca="1"/>
        <v>-83.433999999999997</v>
      </c>
      <c r="LJ63" s="46">
        <f ca="1"/>
        <v>-83.855000000000018</v>
      </c>
      <c r="LK63" s="46">
        <f ca="1"/>
        <v>-85.222999999999999</v>
      </c>
      <c r="LL63" s="46">
        <f ca="1"/>
        <v>-90.992000000000004</v>
      </c>
      <c r="LM63" s="46">
        <f ca="1"/>
        <v>-96.097000000000008</v>
      </c>
      <c r="LN63" s="46">
        <f ca="1"/>
        <v>-93.534000000000006</v>
      </c>
      <c r="LO63" s="46">
        <f ca="1"/>
        <v>-101.68899999999999</v>
      </c>
      <c r="LP63" s="46">
        <f ca="1"/>
        <v>-109.956</v>
      </c>
      <c r="LQ63" s="46">
        <f ca="1"/>
        <v>-111.10999999999999</v>
      </c>
      <c r="LR63" s="46">
        <f ca="1"/>
        <v>-104.82499999999999</v>
      </c>
      <c r="LS63" s="46">
        <f ca="1"/>
        <v>-108.02999999999999</v>
      </c>
      <c r="LT63" s="46">
        <f ca="1"/>
        <v>-106.54400000000001</v>
      </c>
      <c r="LU63" s="46">
        <f ca="1"/>
        <v>-111.63899999999998</v>
      </c>
      <c r="LV63" s="46">
        <f ca="1"/>
        <v>-111.63000000000001</v>
      </c>
      <c r="LW63" s="46">
        <f ca="1"/>
        <v>-116.67099999999999</v>
      </c>
      <c r="LX63" s="46">
        <f ca="1"/>
        <v>-76.591999999999999</v>
      </c>
      <c r="LY63" s="46">
        <f ca="1"/>
        <v>-74.108000000000004</v>
      </c>
      <c r="LZ63" s="46">
        <f ca="1"/>
        <v>-72.38900000000001</v>
      </c>
      <c r="MA63" s="46">
        <f ca="1"/>
        <v>-69.850999999999999</v>
      </c>
      <c r="MB63" s="46">
        <f ca="1"/>
        <v>-66.41</v>
      </c>
      <c r="MC63" s="46">
        <f ca="1"/>
        <v>-73.88</v>
      </c>
      <c r="MD63" s="46">
        <f ca="1"/>
        <v>-74.547000000000011</v>
      </c>
      <c r="ME63" s="46">
        <f ca="1"/>
        <v>-76.426000000000002</v>
      </c>
      <c r="MF63" s="46">
        <f ca="1"/>
        <v>-77.02200000000002</v>
      </c>
      <c r="MG63" s="46">
        <f ca="1"/>
        <v>-76.215000000000003</v>
      </c>
      <c r="MH63" s="46">
        <f ca="1"/>
        <v>-76.481999999999985</v>
      </c>
      <c r="MI63" s="46">
        <f ca="1"/>
        <v>-81.570000000000007</v>
      </c>
      <c r="MJ63" s="46">
        <f ca="1"/>
        <v>-78.237999999999985</v>
      </c>
      <c r="MK63" s="46">
        <f ca="1"/>
        <v>-77.955999999999989</v>
      </c>
      <c r="ML63" s="46">
        <f ca="1"/>
        <v>-77.009</v>
      </c>
      <c r="MM63" s="46">
        <f ca="1"/>
        <v>-73.780999999999992</v>
      </c>
      <c r="MN63" s="46">
        <f ca="1"/>
        <v>-74.817999999999984</v>
      </c>
      <c r="MO63" s="46">
        <f ca="1"/>
        <v>-72.278999999999996</v>
      </c>
      <c r="MP63" s="46">
        <f ca="1"/>
        <v>-74.503</v>
      </c>
      <c r="MQ63" s="46">
        <f ca="1"/>
        <v>-74.782000000000011</v>
      </c>
      <c r="MR63" s="46">
        <f ca="1"/>
        <v>-74.662999999999997</v>
      </c>
      <c r="MS63" s="46">
        <f ca="1"/>
        <v>-73.428000000000011</v>
      </c>
      <c r="MT63" s="46">
        <f ca="1"/>
        <v>-74.069000000000017</v>
      </c>
      <c r="MU63" s="46">
        <f ca="1"/>
        <v>-73.11</v>
      </c>
      <c r="MV63" s="46">
        <f ca="1"/>
        <v>-77.156000000000006</v>
      </c>
      <c r="MW63" s="46">
        <f ca="1"/>
        <v>-76.991</v>
      </c>
      <c r="MX63" s="46">
        <f ca="1"/>
        <v>-79.763999999999996</v>
      </c>
      <c r="MY63" s="46">
        <f ca="1"/>
        <v>-77.529999999999987</v>
      </c>
      <c r="MZ63" s="46">
        <f ca="1"/>
        <v>-75.629000000000005</v>
      </c>
      <c r="NA63" s="46">
        <f ca="1"/>
        <v>-77.72499999999998</v>
      </c>
      <c r="NB63" s="46">
        <f ca="1"/>
        <v>-76.960999999999984</v>
      </c>
      <c r="NC63" s="46">
        <f ca="1"/>
        <v>-74.778999999999996</v>
      </c>
      <c r="ND63" s="46">
        <f ca="1"/>
        <v>-75.628000000000014</v>
      </c>
      <c r="NE63" s="46">
        <f ca="1"/>
        <v>-77.117999999999995</v>
      </c>
      <c r="NF63" s="46">
        <f ca="1"/>
        <v>-77.940999999999988</v>
      </c>
      <c r="NG63" s="46">
        <f ca="1"/>
        <v>-75.369</v>
      </c>
      <c r="NH63" s="46">
        <f ca="1"/>
        <v>-71.861999999999995</v>
      </c>
      <c r="NI63" s="46">
        <f ca="1"/>
        <v>-72.14100000000002</v>
      </c>
      <c r="NJ63" s="46">
        <f ca="1"/>
        <v>-74.300999999999988</v>
      </c>
      <c r="NK63" s="46">
        <f ca="1"/>
        <v>-64.236999999999995</v>
      </c>
      <c r="NL63" s="46">
        <f ca="1"/>
        <v>-60.456999999999994</v>
      </c>
      <c r="NM63" s="46">
        <f ca="1"/>
        <v>-57.389999999999986</v>
      </c>
      <c r="NN63" s="46">
        <f ca="1"/>
        <v>-56.580000000000013</v>
      </c>
      <c r="NO63" s="46">
        <f ca="1"/>
        <v>-55.949000000000012</v>
      </c>
      <c r="NP63" s="46">
        <f ca="1"/>
        <v>-52.377999999999986</v>
      </c>
      <c r="NQ63" s="46">
        <f ca="1"/>
        <v>-51.765999999999991</v>
      </c>
      <c r="NR63" s="46">
        <f ca="1"/>
        <v>-54.317999999999984</v>
      </c>
      <c r="NS63" s="46">
        <f ca="1"/>
        <v>-53.552999999999997</v>
      </c>
      <c r="NT63" s="46">
        <f ca="1"/>
        <v>-56.921999999999997</v>
      </c>
      <c r="NU63" s="46">
        <f ca="1"/>
        <v>-59.637</v>
      </c>
      <c r="NV63" s="46">
        <f ca="1"/>
        <v>-57.363</v>
      </c>
      <c r="NW63" s="46">
        <f ca="1"/>
        <v>-62.370000000000005</v>
      </c>
      <c r="NX63" s="46">
        <f ca="1"/>
        <v>-67.223000000000013</v>
      </c>
      <c r="NY63" s="46">
        <f ca="1"/>
        <v>-66.837999999999994</v>
      </c>
      <c r="NZ63" s="46">
        <f ca="1"/>
        <v>-66.807999999999993</v>
      </c>
      <c r="OA63" s="46">
        <f ca="1"/>
        <v>-58.968000000000018</v>
      </c>
      <c r="OB63" s="46">
        <f ca="1"/>
        <v>-54.75800000000001</v>
      </c>
      <c r="OC63" s="46">
        <f ca="1"/>
        <v>-50.381</v>
      </c>
      <c r="OD63" s="46">
        <f ca="1"/>
        <v>-42.355999999999995</v>
      </c>
      <c r="OE63" s="46">
        <f ca="1"/>
        <v>-46.004999999999995</v>
      </c>
      <c r="OF63" s="46">
        <f ca="1"/>
        <v>-48.709000000000003</v>
      </c>
      <c r="OG63" s="46">
        <f ca="1"/>
        <v>-49.263000000000005</v>
      </c>
      <c r="OH63" s="46">
        <f ca="1"/>
        <v>-48.34899999999999</v>
      </c>
      <c r="OI63" s="46">
        <f ca="1"/>
        <v>-52.346000000000004</v>
      </c>
      <c r="OJ63" s="46">
        <f ca="1"/>
        <v>-52.31</v>
      </c>
      <c r="OK63" s="46">
        <f ca="1"/>
        <v>-57.430000000000007</v>
      </c>
      <c r="OL63" s="46">
        <f ca="1"/>
        <v>-63.185000000000002</v>
      </c>
      <c r="OM63" s="46">
        <f ca="1"/>
        <v>-66.600999999999999</v>
      </c>
      <c r="ON63" s="46">
        <f ca="1"/>
        <v>-74.305999999999983</v>
      </c>
      <c r="OO63" s="46">
        <f ca="1"/>
        <v>-77.89100000000002</v>
      </c>
      <c r="OP63" s="46">
        <f ca="1"/>
        <v>-81.85299999999998</v>
      </c>
      <c r="OQ63" s="46">
        <f ca="1"/>
        <v>-84.306000000000012</v>
      </c>
      <c r="OR63" s="46">
        <f ca="1"/>
        <v>-78.109999999999985</v>
      </c>
      <c r="OS63" s="46">
        <f ca="1"/>
        <v>-76.90100000000001</v>
      </c>
      <c r="OT63" s="46">
        <f ca="1"/>
        <v>-80.657999999999987</v>
      </c>
      <c r="OU63" s="46">
        <f ca="1"/>
        <v>-74.798000000000002</v>
      </c>
      <c r="OV63" s="46">
        <f ca="1"/>
        <v>-74.14100000000002</v>
      </c>
      <c r="OW63" s="46">
        <f ca="1"/>
        <v>-77.977000000000004</v>
      </c>
      <c r="OX63" s="46">
        <f ca="1"/>
        <v>-81.256</v>
      </c>
      <c r="OY63" s="46">
        <f ca="1"/>
        <v>-67.50800000000001</v>
      </c>
      <c r="OZ63" s="46">
        <f ca="1"/>
        <v>-65.070999999999998</v>
      </c>
      <c r="PA63" s="46">
        <f ca="1"/>
        <v>-60.168000000000006</v>
      </c>
      <c r="PB63" s="46">
        <f ca="1"/>
        <v>-60.585000000000008</v>
      </c>
      <c r="PC63" s="46">
        <f ca="1"/>
        <v>-55.387</v>
      </c>
      <c r="PD63" s="46">
        <f ca="1"/>
        <v>-49.081000000000017</v>
      </c>
      <c r="PE63" s="46">
        <f ca="1"/>
        <v>-45.238</v>
      </c>
      <c r="PF63" s="46">
        <f ca="1"/>
        <v>-38.256999999999977</v>
      </c>
      <c r="PG63" s="46">
        <f ca="1"/>
        <v>-24.739000000000004</v>
      </c>
      <c r="PH63" s="46">
        <f ca="1"/>
        <v>-33.835000000000008</v>
      </c>
      <c r="PI63" s="46">
        <f ca="1"/>
        <v>-37.75800000000001</v>
      </c>
      <c r="PJ63" s="46">
        <f ca="1"/>
        <v>-43.903999999999996</v>
      </c>
      <c r="PK63" s="46">
        <f ca="1"/>
        <v>-43.525999999999982</v>
      </c>
      <c r="PL63" s="46">
        <f ca="1"/>
        <v>-54.40100000000001</v>
      </c>
      <c r="PM63" s="46">
        <f ca="1"/>
        <v>-60.25200000000001</v>
      </c>
      <c r="PN63" s="46">
        <f ca="1"/>
        <v>-62.423000000000002</v>
      </c>
      <c r="PO63" s="46">
        <f ca="1"/>
        <v>-61.586999999999989</v>
      </c>
      <c r="PP63" s="46">
        <f ca="1"/>
        <v>-62.016999999999996</v>
      </c>
      <c r="PQ63" s="46">
        <f ca="1"/>
        <v>-59.560999999999993</v>
      </c>
      <c r="PR63" s="46">
        <f ca="1"/>
        <v>-58.629999999999995</v>
      </c>
      <c r="PS63" s="46">
        <f ca="1"/>
        <v>-59.689000000000007</v>
      </c>
      <c r="PT63" s="46">
        <f ca="1"/>
        <v>-58.804999999999993</v>
      </c>
      <c r="PU63" s="46">
        <f ca="1"/>
        <v>-57.718999999999994</v>
      </c>
      <c r="PV63" s="46">
        <f ca="1"/>
        <v>-58.449999999999989</v>
      </c>
      <c r="PW63" s="46">
        <f ca="1"/>
        <v>-57.363999999999976</v>
      </c>
      <c r="PX63" s="46">
        <f ca="1"/>
        <v>-56.687999999999988</v>
      </c>
      <c r="PY63" s="46">
        <f ca="1"/>
        <v>-58.498999999999995</v>
      </c>
      <c r="PZ63" s="46">
        <f ca="1"/>
        <v>-58.545999999999992</v>
      </c>
      <c r="QA63" s="46">
        <f ca="1"/>
        <v>-60.046999999999997</v>
      </c>
      <c r="QB63" s="46">
        <f ca="1"/>
        <v>-57.462999999999994</v>
      </c>
      <c r="QC63" s="46">
        <f ca="1"/>
        <v>-55.588000000000008</v>
      </c>
      <c r="QD63" s="46">
        <f ca="1"/>
        <v>-56.682999999999993</v>
      </c>
      <c r="QE63" s="46">
        <f ca="1"/>
        <v>-56.154000000000011</v>
      </c>
      <c r="QF63" s="46">
        <f ca="1"/>
        <v>-54.300999999999988</v>
      </c>
      <c r="QG63" s="46">
        <f ca="1"/>
        <v>-54.236999999999995</v>
      </c>
      <c r="QH63" s="46">
        <f ca="1"/>
        <v>-55.834999999999994</v>
      </c>
      <c r="QI63" s="46">
        <f ca="1"/>
        <v>-55.964999999999989</v>
      </c>
      <c r="QJ63" s="46">
        <f ca="1"/>
        <v>-55.391999999999996</v>
      </c>
      <c r="QK63" s="46">
        <f ca="1"/>
        <v>-56.361000000000004</v>
      </c>
      <c r="QL63" s="46">
        <f ca="1"/>
        <v>-56.369000000000014</v>
      </c>
      <c r="QM63" s="46">
        <f ca="1"/>
        <v>-55.12700000000001</v>
      </c>
      <c r="QN63" s="46">
        <f ca="1"/>
        <v>-55.340000000000018</v>
      </c>
      <c r="QO63" s="46">
        <f ca="1"/>
        <v>-56.83</v>
      </c>
      <c r="QP63" s="46">
        <f ca="1"/>
        <v>-54.600000000000009</v>
      </c>
      <c r="QQ63" s="46">
        <f ca="1"/>
        <v>-51.717999999999989</v>
      </c>
      <c r="QR63" s="46">
        <f ca="1"/>
        <v>-52.503999999999991</v>
      </c>
      <c r="QS63" s="46">
        <f ca="1"/>
        <v>-51.266999999999996</v>
      </c>
      <c r="QT63" s="46">
        <f ca="1"/>
        <v>-51.646999999999991</v>
      </c>
      <c r="QU63" s="46">
        <f ca="1"/>
        <v>-52.531000000000006</v>
      </c>
      <c r="QV63" s="46">
        <f ca="1"/>
        <v>-53.695000000000007</v>
      </c>
      <c r="QW63" s="46">
        <f ca="1"/>
        <v>-55.695999999999998</v>
      </c>
      <c r="QX63" s="46">
        <f ca="1"/>
        <v>-54.16</v>
      </c>
      <c r="QY63" s="46">
        <f ca="1"/>
        <v>-54.237000000000009</v>
      </c>
      <c r="QZ63" s="46">
        <f ca="1"/>
        <v>-56.00500000000001</v>
      </c>
      <c r="RA63" s="46">
        <f ca="1"/>
        <v>-57.587000000000003</v>
      </c>
      <c r="RB63" s="46">
        <f ca="1"/>
        <v>-58.60799999999999</v>
      </c>
      <c r="RC63" s="46">
        <f ca="1"/>
        <v>-60.846000000000004</v>
      </c>
      <c r="RD63" s="46">
        <f ca="1"/>
        <v>-61.885000000000005</v>
      </c>
      <c r="RE63" s="46">
        <f ca="1"/>
        <v>-60.915999999999997</v>
      </c>
      <c r="RF63" s="46">
        <f ca="1"/>
        <v>-64.313999999999993</v>
      </c>
      <c r="RG63" s="46">
        <f ca="1"/>
        <v>-59.129000000000005</v>
      </c>
      <c r="RH63" s="46">
        <f ca="1"/>
        <v>-59.305000000000007</v>
      </c>
      <c r="RI63" s="46">
        <f ca="1"/>
        <v>-58.251000000000005</v>
      </c>
      <c r="RJ63" s="46">
        <f ca="1"/>
        <v>-60.177999999999997</v>
      </c>
      <c r="RK63" s="46">
        <f ca="1"/>
        <v>-64.02600000000001</v>
      </c>
      <c r="RL63" s="46">
        <f ca="1"/>
        <v>-66.059999999999988</v>
      </c>
      <c r="RM63" s="46">
        <f ca="1"/>
        <v>-65.697999999999993</v>
      </c>
      <c r="RN63" s="46">
        <f ca="1"/>
        <v>-65.228000000000009</v>
      </c>
      <c r="RO63" s="46">
        <f ca="1"/>
        <v>-66.263000000000019</v>
      </c>
      <c r="RP63" s="46">
        <f ca="1"/>
        <v>-65.122</v>
      </c>
      <c r="RQ63" s="46">
        <f ca="1"/>
        <v>-66.223000000000013</v>
      </c>
      <c r="RR63" s="46">
        <f ca="1"/>
        <v>-66.049000000000007</v>
      </c>
      <c r="RS63" s="46">
        <f ca="1"/>
        <v>-64.403999999999982</v>
      </c>
      <c r="RT63" s="46">
        <f ca="1"/>
        <v>-64.757000000000005</v>
      </c>
      <c r="RU63" s="46">
        <f ca="1"/>
        <v>-63.183999999999997</v>
      </c>
      <c r="RV63" s="46">
        <f ca="1"/>
        <v>-62.275000000000006</v>
      </c>
      <c r="RW63" s="46">
        <f ca="1"/>
        <v>-62.474999999999994</v>
      </c>
      <c r="RX63" s="46">
        <f ca="1"/>
        <v>-62.311000000000007</v>
      </c>
      <c r="RY63" s="46">
        <f ca="1"/>
        <v>-64.138000000000019</v>
      </c>
      <c r="RZ63" s="46">
        <f ca="1"/>
        <v>-64.006999999999991</v>
      </c>
      <c r="SA63" s="46">
        <f ca="1"/>
        <v>-63.10199999999999</v>
      </c>
      <c r="SB63" s="46">
        <f ca="1"/>
        <v>-63.05</v>
      </c>
      <c r="SC63" s="46">
        <f ca="1"/>
        <v>-62.065000000000012</v>
      </c>
      <c r="SD63" s="46">
        <f ca="1"/>
        <v>-62.101000000000013</v>
      </c>
      <c r="SE63" s="46">
        <f ca="1"/>
        <v>-63.138999999999996</v>
      </c>
      <c r="SF63" s="46">
        <f ca="1"/>
        <v>-60.225000000000009</v>
      </c>
      <c r="SG63" s="46">
        <f ca="1"/>
        <v>-58.120999999999995</v>
      </c>
      <c r="SH63" s="46">
        <f ca="1"/>
        <v>-57.739999999999995</v>
      </c>
      <c r="SI63" s="46">
        <f ca="1"/>
        <v>-59.310999999999993</v>
      </c>
      <c r="SJ63" s="46">
        <f ca="1"/>
        <v>-58.483000000000004</v>
      </c>
      <c r="SK63" s="46">
        <f ca="1"/>
        <v>-60.645999999999987</v>
      </c>
      <c r="SL63" s="46">
        <f ca="1"/>
        <v>-61.105000000000004</v>
      </c>
      <c r="SM63" s="46">
        <f ca="1"/>
        <v>-60.861000000000004</v>
      </c>
      <c r="SN63" s="46">
        <f ca="1"/>
        <v>-60.275000000000006</v>
      </c>
      <c r="SO63" s="46">
        <f ca="1"/>
        <v>-59.709000000000003</v>
      </c>
      <c r="SP63" s="44">
        <f ca="1"/>
        <v>-61.09</v>
      </c>
      <c r="SQ63" s="44">
        <f ca="1"/>
        <v>-62.269000000000005</v>
      </c>
    </row>
    <row r="64" spans="3:511" x14ac:dyDescent="0.25">
      <c r="C64" s="47" t="s">
        <v>510</v>
      </c>
      <c r="F64" s="46" cm="1">
        <f t="array" aca="1" ref="F64" ca="1">MIN(IFERROR(IF(OFFSET(bHist!$A$1,_xlfn.XMATCH($C$59,bHist!B:B,0)-1,3,1,500)=0,"-",OFFSET(bHist!$A$1,_xlfn.XMATCH($C$59,bHist!B:B,0)-1,3,1,500))-IF(OFFSET(bHist!$A$1,_xlfn.XMATCH(C64,bHist!B:B,0)-1,3,1,500)=0,"-",OFFSET(bHist!$A$1,_xlfn.XMATCH(C64,bHist!B:B,0)-1,3,1,500)),"-"))</f>
        <v>-140.91</v>
      </c>
      <c r="G64" s="46" cm="1">
        <f t="array" aca="1" ref="G64" ca="1">AVERAGE(IFERROR(IF(OFFSET(bHist!$A$1,_xlfn.XMATCH($C$59,bHist!B:B,0)-1,3,1,500)=0,"-",OFFSET(bHist!$A$1,_xlfn.XMATCH($C$59,bHist!B:B,0)-1,3,1,500))-IF(OFFSET(bHist!$A$1,_xlfn.XMATCH(C64,bHist!B:B,0)-1,3,1,500)=0,"-",OFFSET(bHist!$A$1,_xlfn.XMATCH(C64,bHist!B:B,0)-1,3,1,500)),"-"))</f>
        <v>-68.844932000000028</v>
      </c>
      <c r="H64" s="46" cm="1">
        <f t="array" aca="1" ref="H64" ca="1">MAX(IFERROR(IF(OFFSET(bHist!A34,_xlfn.XMATCH($C$59,bHist!B:B,0)-1,3,1,500)=0,"-",OFFSET(bHist!A34,_xlfn.XMATCH($C$59,bHist!B:B,0)-1,3,1,500))-IF(OFFSET(bHist!A35,_xlfn.XMATCH(C64,bHist!B:B,0)-1,3,1,500)=0,"-",OFFSET(bHist!A35,_xlfn.XMATCH(C64,bHist!B:B,0)-1,3,1,500)),"-"))</f>
        <v>141.995</v>
      </c>
      <c r="I64" s="46" cm="1">
        <f t="array" aca="1" ref="I64" ca="1">_xlfn.STDEV.P(IFERROR(IF(OFFSET(bHist!A34,_xlfn.XMATCH($C$59,bHist!B:B,0)-1,3,1,500)=0,"-",OFFSET(bHist!A34,_xlfn.XMATCH($C$59,bHist!B:B,0)-1,3,1,500))-IF(OFFSET(bHist!A35,_xlfn.XMATCH(C64,bHist!B:B,0)-1,3,1,500)=0,"-",OFFSET(bHist!A35,_xlfn.XMATCH(C64,bHist!B:B,0)-1,3,1,500)),"-"))</f>
        <v>97.145101923143002</v>
      </c>
      <c r="J64" s="46" cm="1">
        <f t="array" aca="1" ref="J64" ca="1">INDEX((IFERROR(IF(OFFSET(bHist!$A$1,_xlfn.XMATCH($C$59,bHist!B:B,0)-1,3,1,500)=0,"-",OFFSET(bHist!$A$1,_xlfn.XMATCH($C$59,bHist!B:B,0)-1,3,1,500))-IF(OFFSET(bHist!$A$1,_xlfn.XMATCH(C64,bHist!B:B,0)-1,3,1,500)=0,"-",OFFSET(bHist!$A$1,_xlfn.XMATCH(C64,bHist!B:B,0)-1,3,1,500)),"-")),1)</f>
        <v>-68.668000000000006</v>
      </c>
      <c r="K64" s="52">
        <f t="shared" ca="1" si="8"/>
        <v>6.2541135716944591E-4</v>
      </c>
      <c r="L64" s="46" cm="1">
        <f t="array" aca="1" ref="L64:SQ64" ca="1">(IFERROR(IF(OFFSET(bHist!$A$1,_xlfn.XMATCH($C$59,bHist!B:B,0)-1,3,1,500)=0,"-",OFFSET(bHist!$A$1,_xlfn.XMATCH($C$59,bHist!B:B,0)-1,3,1,500))-IF(OFFSET(bHist!$A$1,_xlfn.XMATCH(C64,bHist!B:B,0)-1,3,1,500)=0,"-",OFFSET(bHist!$A$1,_xlfn.XMATCH(C64,bHist!B:B,0)-1,3,1,500)),"-"))</f>
        <v>-68.668000000000006</v>
      </c>
      <c r="M64" s="46">
        <f ca="1"/>
        <v>-52.012</v>
      </c>
      <c r="N64" s="46">
        <f ca="1"/>
        <v>-48.564999999999998</v>
      </c>
      <c r="O64" s="46">
        <f ca="1"/>
        <v>-33.138000000000005</v>
      </c>
      <c r="P64" s="46">
        <f ca="1"/>
        <v>-25.133999999999986</v>
      </c>
      <c r="Q64" s="46">
        <f ca="1"/>
        <v>-16.532999999999987</v>
      </c>
      <c r="R64" s="46">
        <f ca="1"/>
        <v>-8.8549999999999613</v>
      </c>
      <c r="S64" s="46">
        <f ca="1"/>
        <v>-7.2139999999999986</v>
      </c>
      <c r="T64" s="46">
        <f ca="1"/>
        <v>-12.16500000000002</v>
      </c>
      <c r="U64" s="46">
        <f ca="1"/>
        <v>9.1800000000000068</v>
      </c>
      <c r="V64" s="46">
        <f ca="1"/>
        <v>5.4019999999999868</v>
      </c>
      <c r="W64" s="46">
        <f ca="1"/>
        <v>15.836999999999989</v>
      </c>
      <c r="X64" s="46">
        <f ca="1"/>
        <v>-4.2610000000000241</v>
      </c>
      <c r="Y64" s="46">
        <f ca="1"/>
        <v>-47.462999999999994</v>
      </c>
      <c r="Z64" s="46">
        <f ca="1"/>
        <v>-3.8109999999999786</v>
      </c>
      <c r="AA64" s="46">
        <f ca="1"/>
        <v>-9.7439999999999998</v>
      </c>
      <c r="AB64" s="46">
        <f ca="1"/>
        <v>-18.390000000000015</v>
      </c>
      <c r="AC64" s="46">
        <f ca="1"/>
        <v>-36.823000000000008</v>
      </c>
      <c r="AD64" s="46">
        <f ca="1"/>
        <v>-70.286000000000016</v>
      </c>
      <c r="AE64" s="46">
        <f ca="1"/>
        <v>-124.33200000000001</v>
      </c>
      <c r="AF64" s="46">
        <f ca="1"/>
        <v>-137.32599999999999</v>
      </c>
      <c r="AG64" s="46">
        <f ca="1"/>
        <v>-89.947000000000017</v>
      </c>
      <c r="AH64" s="46">
        <f ca="1"/>
        <v>-74.995000000000005</v>
      </c>
      <c r="AI64" s="46">
        <f ca="1"/>
        <v>-57.759999999999991</v>
      </c>
      <c r="AJ64" s="46">
        <f ca="1"/>
        <v>-60.623999999999995</v>
      </c>
      <c r="AK64" s="46">
        <f ca="1"/>
        <v>-67.185000000000002</v>
      </c>
      <c r="AL64" s="46">
        <f ca="1"/>
        <v>-79.651999999999987</v>
      </c>
      <c r="AM64" s="46">
        <f ca="1"/>
        <v>-114.97400000000002</v>
      </c>
      <c r="AN64" s="46">
        <f ca="1"/>
        <v>-100.87799999999999</v>
      </c>
      <c r="AO64" s="46">
        <f ca="1"/>
        <v>-105.465</v>
      </c>
      <c r="AP64" s="46">
        <f ca="1"/>
        <v>-77.856999999999999</v>
      </c>
      <c r="AQ64" s="46">
        <f ca="1"/>
        <v>-74.146999999999991</v>
      </c>
      <c r="AR64" s="46">
        <f ca="1"/>
        <v>-53.962999999999965</v>
      </c>
      <c r="AS64" s="46">
        <f ca="1"/>
        <v>-21.76400000000001</v>
      </c>
      <c r="AT64" s="46">
        <f ca="1"/>
        <v>37.704000000000008</v>
      </c>
      <c r="AU64" s="46">
        <f ca="1"/>
        <v>52.697999999999979</v>
      </c>
      <c r="AV64" s="46">
        <f ca="1"/>
        <v>71.605999999999995</v>
      </c>
      <c r="AW64" s="46">
        <f ca="1"/>
        <v>41.615000000000009</v>
      </c>
      <c r="AX64" s="46">
        <f ca="1"/>
        <v>32.482000000000028</v>
      </c>
      <c r="AY64" s="46">
        <f ca="1"/>
        <v>39.487000000000023</v>
      </c>
      <c r="AZ64" s="46">
        <f ca="1"/>
        <v>32.802999999999997</v>
      </c>
      <c r="BA64" s="46">
        <f ca="1"/>
        <v>55.864000000000033</v>
      </c>
      <c r="BB64" s="46">
        <f ca="1"/>
        <v>82.521999999999991</v>
      </c>
      <c r="BC64" s="46">
        <f ca="1"/>
        <v>109.76999999999998</v>
      </c>
      <c r="BD64" s="46">
        <f ca="1"/>
        <v>141.43</v>
      </c>
      <c r="BE64" s="46">
        <f ca="1"/>
        <v>101.92199999999997</v>
      </c>
      <c r="BF64" s="46">
        <f ca="1"/>
        <v>104.577</v>
      </c>
      <c r="BG64" s="46">
        <f ca="1"/>
        <v>43.543000000000006</v>
      </c>
      <c r="BH64" s="46">
        <f ca="1"/>
        <v>-11.539000000000016</v>
      </c>
      <c r="BI64" s="46">
        <f ca="1"/>
        <v>29.481000000000051</v>
      </c>
      <c r="BJ64" s="46">
        <f ca="1"/>
        <v>56.073999999999955</v>
      </c>
      <c r="BK64" s="46">
        <f ca="1"/>
        <v>197.47200000000004</v>
      </c>
      <c r="BL64" s="46">
        <f ca="1"/>
        <v>229.49899999999997</v>
      </c>
      <c r="BM64" s="46">
        <f ca="1"/>
        <v>20.559999999999945</v>
      </c>
      <c r="BN64" s="46">
        <f ca="1"/>
        <v>-78.697000000000003</v>
      </c>
      <c r="BO64" s="46">
        <f ca="1"/>
        <v>-81.269000000000005</v>
      </c>
      <c r="BP64" s="46">
        <f ca="1"/>
        <v>-126.60599999999997</v>
      </c>
      <c r="BQ64" s="46">
        <f ca="1"/>
        <v>-140.91</v>
      </c>
      <c r="BR64" s="46">
        <f ca="1"/>
        <v>-115.34300000000002</v>
      </c>
      <c r="BS64" s="46">
        <f ca="1"/>
        <v>-80.342000000000013</v>
      </c>
      <c r="BT64" s="46">
        <f ca="1"/>
        <v>-57.021999999999991</v>
      </c>
      <c r="BU64" s="46">
        <f ca="1"/>
        <v>-29.343000000000018</v>
      </c>
      <c r="BV64" s="46">
        <f ca="1"/>
        <v>-34.548000000000002</v>
      </c>
      <c r="BW64" s="46">
        <f ca="1"/>
        <v>-34.974999999999966</v>
      </c>
      <c r="BX64" s="46">
        <f ca="1"/>
        <v>-45.731999999999971</v>
      </c>
      <c r="BY64" s="46">
        <f ca="1"/>
        <v>-52.155999999999949</v>
      </c>
      <c r="BZ64" s="46">
        <f ca="1"/>
        <v>-54.658000000000015</v>
      </c>
      <c r="CA64" s="46">
        <f ca="1"/>
        <v>-73.394999999999982</v>
      </c>
      <c r="CB64" s="46">
        <f ca="1"/>
        <v>-33.718000000000018</v>
      </c>
      <c r="CC64" s="46">
        <f ca="1"/>
        <v>10.269000000000005</v>
      </c>
      <c r="CD64" s="46">
        <f ca="1"/>
        <v>132.959</v>
      </c>
      <c r="CE64" s="46">
        <f ca="1"/>
        <v>151.88</v>
      </c>
      <c r="CF64" s="46">
        <f ca="1"/>
        <v>159.42400000000004</v>
      </c>
      <c r="CG64" s="46">
        <f ca="1"/>
        <v>221.66800000000001</v>
      </c>
      <c r="CH64" s="46">
        <f ca="1"/>
        <v>244.51200000000006</v>
      </c>
      <c r="CI64" s="46">
        <f ca="1"/>
        <v>197.24700000000001</v>
      </c>
      <c r="CJ64" s="46">
        <f ca="1"/>
        <v>170.89400000000001</v>
      </c>
      <c r="CK64" s="46">
        <f ca="1"/>
        <v>38.538999999999987</v>
      </c>
      <c r="CL64" s="46">
        <f ca="1"/>
        <v>19.02800000000002</v>
      </c>
      <c r="CM64" s="46">
        <f ca="1"/>
        <v>-42.14500000000001</v>
      </c>
      <c r="CN64" s="46">
        <f ca="1"/>
        <v>-36.611999999999995</v>
      </c>
      <c r="CO64" s="46">
        <f ca="1"/>
        <v>-11.297000000000025</v>
      </c>
      <c r="CP64" s="46">
        <f ca="1"/>
        <v>-59.577000000000012</v>
      </c>
      <c r="CQ64" s="46">
        <f ca="1"/>
        <v>-78.872000000000014</v>
      </c>
      <c r="CR64" s="46">
        <f ca="1"/>
        <v>-82.65100000000001</v>
      </c>
      <c r="CS64" s="46">
        <f ca="1"/>
        <v>-85.016999999999996</v>
      </c>
      <c r="CT64" s="46">
        <f ca="1"/>
        <v>-77.795999999999992</v>
      </c>
      <c r="CU64" s="46">
        <f ca="1"/>
        <v>-70.01400000000001</v>
      </c>
      <c r="CV64" s="46">
        <f ca="1"/>
        <v>-70.292000000000002</v>
      </c>
      <c r="CW64" s="46">
        <f ca="1"/>
        <v>-71.218999999999994</v>
      </c>
      <c r="CX64" s="46">
        <f ca="1"/>
        <v>-75.051999999999992</v>
      </c>
      <c r="CY64" s="46">
        <f ca="1"/>
        <v>-80.3</v>
      </c>
      <c r="CZ64" s="46">
        <f ca="1"/>
        <v>-76.949999999999989</v>
      </c>
      <c r="DA64" s="46">
        <f ca="1"/>
        <v>-77.628999999999991</v>
      </c>
      <c r="DB64" s="46">
        <f ca="1"/>
        <v>-77.963999999999999</v>
      </c>
      <c r="DC64" s="46">
        <f ca="1"/>
        <v>-75.842999999999989</v>
      </c>
      <c r="DD64" s="46">
        <f ca="1"/>
        <v>-75.957999999999998</v>
      </c>
      <c r="DE64" s="46">
        <f ca="1"/>
        <v>-77.061000000000007</v>
      </c>
      <c r="DF64" s="46">
        <f ca="1"/>
        <v>-57.337999999999994</v>
      </c>
      <c r="DG64" s="46">
        <f ca="1"/>
        <v>-73.543000000000006</v>
      </c>
      <c r="DH64" s="46">
        <f ca="1"/>
        <v>-75.948000000000008</v>
      </c>
      <c r="DI64" s="46">
        <f ca="1"/>
        <v>-79.227999999999994</v>
      </c>
      <c r="DJ64" s="46">
        <f ca="1"/>
        <v>-77.421999999999997</v>
      </c>
      <c r="DK64" s="46">
        <f ca="1"/>
        <v>-74.501000000000005</v>
      </c>
      <c r="DL64" s="46">
        <f ca="1"/>
        <v>-73.935000000000002</v>
      </c>
      <c r="DM64" s="46">
        <f ca="1"/>
        <v>-77.385999999999996</v>
      </c>
      <c r="DN64" s="46">
        <f ca="1"/>
        <v>-77.779000000000011</v>
      </c>
      <c r="DO64" s="46">
        <f ca="1"/>
        <v>-78.99799999999999</v>
      </c>
      <c r="DP64" s="46">
        <f ca="1"/>
        <v>-76.480999999999995</v>
      </c>
      <c r="DQ64" s="46">
        <f ca="1"/>
        <v>-76.871999999999986</v>
      </c>
      <c r="DR64" s="46">
        <f ca="1"/>
        <v>-71.947000000000003</v>
      </c>
      <c r="DS64" s="46">
        <f ca="1"/>
        <v>-71.879000000000005</v>
      </c>
      <c r="DT64" s="46">
        <f ca="1"/>
        <v>-69.355999999999995</v>
      </c>
      <c r="DU64" s="46">
        <f ca="1"/>
        <v>-69.855999999999995</v>
      </c>
      <c r="DV64" s="46">
        <f ca="1"/>
        <v>-66.863</v>
      </c>
      <c r="DW64" s="46">
        <f ca="1"/>
        <v>-65.574000000000012</v>
      </c>
      <c r="DX64" s="46">
        <f ca="1"/>
        <v>-65.109000000000009</v>
      </c>
      <c r="DY64" s="46">
        <f ca="1"/>
        <v>-69.570000000000007</v>
      </c>
      <c r="DZ64" s="46">
        <f ca="1"/>
        <v>-69.856999999999999</v>
      </c>
      <c r="EA64" s="46">
        <f ca="1"/>
        <v>-70.988</v>
      </c>
      <c r="EB64" s="46">
        <f ca="1"/>
        <v>-69.492000000000004</v>
      </c>
      <c r="EC64" s="46">
        <f ca="1"/>
        <v>-68.105000000000004</v>
      </c>
      <c r="ED64" s="46">
        <f ca="1"/>
        <v>-69.388000000000005</v>
      </c>
      <c r="EE64" s="46">
        <f ca="1"/>
        <v>-68.725999999999999</v>
      </c>
      <c r="EF64" s="46">
        <f ca="1"/>
        <v>-69.284999999999997</v>
      </c>
      <c r="EG64" s="46">
        <f ca="1"/>
        <v>-75.706000000000017</v>
      </c>
      <c r="EH64" s="46">
        <f ca="1"/>
        <v>-75.264999999999986</v>
      </c>
      <c r="EI64" s="46">
        <f ca="1"/>
        <v>-79.074000000000012</v>
      </c>
      <c r="EJ64" s="46">
        <f ca="1"/>
        <v>-75.277999999999992</v>
      </c>
      <c r="EK64" s="46">
        <f ca="1"/>
        <v>-72.653999999999996</v>
      </c>
      <c r="EL64" s="46">
        <f ca="1"/>
        <v>-69.814999999999998</v>
      </c>
      <c r="EM64" s="46">
        <f ca="1"/>
        <v>-73.828000000000003</v>
      </c>
      <c r="EN64" s="46">
        <f ca="1"/>
        <v>-74.865000000000009</v>
      </c>
      <c r="EO64" s="46">
        <f ca="1"/>
        <v>-71.61699999999999</v>
      </c>
      <c r="EP64" s="46">
        <f ca="1"/>
        <v>-73.11</v>
      </c>
      <c r="EQ64" s="46">
        <f ca="1"/>
        <v>-69.66</v>
      </c>
      <c r="ER64" s="46">
        <f ca="1"/>
        <v>-67.844999999999999</v>
      </c>
      <c r="ES64" s="46">
        <f ca="1"/>
        <v>-71.324000000000012</v>
      </c>
      <c r="ET64" s="46">
        <f ca="1"/>
        <v>-69.619</v>
      </c>
      <c r="EU64" s="46">
        <f ca="1"/>
        <v>-69.688999999999993</v>
      </c>
      <c r="EV64" s="46">
        <f ca="1"/>
        <v>-69.14500000000001</v>
      </c>
      <c r="EW64" s="46">
        <f ca="1"/>
        <v>-69.671000000000006</v>
      </c>
      <c r="EX64" s="46">
        <f ca="1"/>
        <v>-67.63</v>
      </c>
      <c r="EY64" s="46">
        <f ca="1"/>
        <v>-66.960999999999984</v>
      </c>
      <c r="EZ64" s="46">
        <f ca="1"/>
        <v>-67.480000000000018</v>
      </c>
      <c r="FA64" s="46">
        <f ca="1"/>
        <v>-66.568999999999988</v>
      </c>
      <c r="FB64" s="46">
        <f ca="1"/>
        <v>-67.566999999999993</v>
      </c>
      <c r="FC64" s="46">
        <f ca="1"/>
        <v>-88.719000000000008</v>
      </c>
      <c r="FD64" s="46">
        <f ca="1"/>
        <v>-65.373999999999995</v>
      </c>
      <c r="FE64" s="46">
        <f ca="1"/>
        <v>-69.206999999999994</v>
      </c>
      <c r="FF64" s="46">
        <f ca="1"/>
        <v>-70.063000000000002</v>
      </c>
      <c r="FG64" s="46">
        <f ca="1"/>
        <v>-71.683000000000007</v>
      </c>
      <c r="FH64" s="46">
        <f ca="1"/>
        <v>-72.679999999999978</v>
      </c>
      <c r="FI64" s="46">
        <f ca="1"/>
        <v>-72.031000000000006</v>
      </c>
      <c r="FJ64" s="46">
        <f ca="1"/>
        <v>-72.374000000000009</v>
      </c>
      <c r="FK64" s="46">
        <f ca="1"/>
        <v>-71.196000000000012</v>
      </c>
      <c r="FL64" s="46">
        <f ca="1"/>
        <v>-74.204999999999984</v>
      </c>
      <c r="FM64" s="46">
        <f ca="1"/>
        <v>-76.331999999999994</v>
      </c>
      <c r="FN64" s="46">
        <f ca="1"/>
        <v>-75.701999999999984</v>
      </c>
      <c r="FO64" s="46">
        <f ca="1"/>
        <v>-75.478000000000009</v>
      </c>
      <c r="FP64" s="46">
        <f ca="1"/>
        <v>-75.52</v>
      </c>
      <c r="FQ64" s="46">
        <f ca="1"/>
        <v>-74.27000000000001</v>
      </c>
      <c r="FR64" s="46">
        <f ca="1"/>
        <v>-72.262000000000015</v>
      </c>
      <c r="FS64" s="46">
        <f ca="1"/>
        <v>-71.177999999999997</v>
      </c>
      <c r="FT64" s="46">
        <f ca="1"/>
        <v>-72.430999999999997</v>
      </c>
      <c r="FU64" s="46">
        <f ca="1"/>
        <v>-73.531000000000006</v>
      </c>
      <c r="FV64" s="46">
        <f ca="1"/>
        <v>-75.885999999999996</v>
      </c>
      <c r="FW64" s="46">
        <f ca="1"/>
        <v>-72.669999999999987</v>
      </c>
      <c r="FX64" s="46">
        <f ca="1"/>
        <v>-75.51100000000001</v>
      </c>
      <c r="FY64" s="46">
        <f ca="1"/>
        <v>-77.262</v>
      </c>
      <c r="FZ64" s="46">
        <f ca="1"/>
        <v>-78.734999999999985</v>
      </c>
      <c r="GA64" s="46">
        <f ca="1"/>
        <v>-75.460000000000008</v>
      </c>
      <c r="GB64" s="46">
        <f ca="1"/>
        <v>-74.452999999999989</v>
      </c>
      <c r="GC64" s="46">
        <f ca="1"/>
        <v>-73.227000000000004</v>
      </c>
      <c r="GD64" s="46">
        <f ca="1"/>
        <v>-74.278999999999996</v>
      </c>
      <c r="GE64" s="46">
        <f ca="1"/>
        <v>-74.61099999999999</v>
      </c>
      <c r="GF64" s="46">
        <f ca="1"/>
        <v>-74.227000000000004</v>
      </c>
      <c r="GG64" s="46">
        <f ca="1"/>
        <v>-70.756</v>
      </c>
      <c r="GH64" s="46">
        <f ca="1"/>
        <v>-67.147000000000006</v>
      </c>
      <c r="GI64" s="46">
        <f ca="1"/>
        <v>-69.039999999999992</v>
      </c>
      <c r="GJ64" s="46">
        <f ca="1"/>
        <v>-69.448999999999998</v>
      </c>
      <c r="GK64" s="46">
        <f ca="1"/>
        <v>-64.003999999999991</v>
      </c>
      <c r="GL64" s="46">
        <f ca="1"/>
        <v>-64.539000000000016</v>
      </c>
      <c r="GM64" s="46">
        <f ca="1"/>
        <v>-64.548000000000002</v>
      </c>
      <c r="GN64" s="46">
        <f ca="1"/>
        <v>-63.370999999999995</v>
      </c>
      <c r="GO64" s="46">
        <f ca="1"/>
        <v>-63.771000000000001</v>
      </c>
      <c r="GP64" s="46">
        <f ca="1"/>
        <v>-66.785000000000011</v>
      </c>
      <c r="GQ64" s="46">
        <f ca="1"/>
        <v>-69.897999999999996</v>
      </c>
      <c r="GR64" s="46">
        <f ca="1"/>
        <v>-70.910000000000011</v>
      </c>
      <c r="GS64" s="46">
        <f ca="1"/>
        <v>-73.539000000000001</v>
      </c>
      <c r="GT64" s="46">
        <f ca="1"/>
        <v>-72.987000000000009</v>
      </c>
      <c r="GU64" s="46">
        <f ca="1"/>
        <v>-71.795999999999992</v>
      </c>
      <c r="GV64" s="46">
        <f ca="1"/>
        <v>-74.706000000000017</v>
      </c>
      <c r="GW64" s="46">
        <f ca="1"/>
        <v>-73.805999999999997</v>
      </c>
      <c r="GX64" s="46">
        <f ca="1"/>
        <v>-73.899999999999991</v>
      </c>
      <c r="GY64" s="46">
        <f ca="1"/>
        <v>-78.004000000000005</v>
      </c>
      <c r="GZ64" s="46">
        <f ca="1"/>
        <v>-78.908999999999992</v>
      </c>
      <c r="HA64" s="46">
        <f ca="1"/>
        <v>-81.238</v>
      </c>
      <c r="HB64" s="46">
        <f ca="1"/>
        <v>-81.47699999999999</v>
      </c>
      <c r="HC64" s="46">
        <f ca="1"/>
        <v>-78.22399999999999</v>
      </c>
      <c r="HD64" s="46">
        <f ca="1"/>
        <v>-77.931999999999988</v>
      </c>
      <c r="HE64" s="46">
        <f ca="1"/>
        <v>-79.708000000000013</v>
      </c>
      <c r="HF64" s="46">
        <f ca="1"/>
        <v>-75.937999999999988</v>
      </c>
      <c r="HG64" s="46">
        <f ca="1"/>
        <v>-73.544999999999987</v>
      </c>
      <c r="HH64" s="46">
        <f ca="1"/>
        <v>-69.257000000000005</v>
      </c>
      <c r="HI64" s="46">
        <f ca="1"/>
        <v>-73.103000000000009</v>
      </c>
      <c r="HJ64" s="46">
        <f ca="1"/>
        <v>-78.643000000000015</v>
      </c>
      <c r="HK64" s="46">
        <f ca="1"/>
        <v>-77.894999999999996</v>
      </c>
      <c r="HL64" s="46">
        <f ca="1"/>
        <v>-83.453999999999994</v>
      </c>
      <c r="HM64" s="46">
        <f ca="1"/>
        <v>-85.338000000000008</v>
      </c>
      <c r="HN64" s="46">
        <f ca="1"/>
        <v>-84.544000000000011</v>
      </c>
      <c r="HO64" s="46">
        <f ca="1"/>
        <v>-85.542999999999992</v>
      </c>
      <c r="HP64" s="46">
        <f ca="1"/>
        <v>-89.696999999999989</v>
      </c>
      <c r="HQ64" s="46">
        <f ca="1"/>
        <v>-90.519999999999982</v>
      </c>
      <c r="HR64" s="46">
        <f ca="1"/>
        <v>-94.993999999999986</v>
      </c>
      <c r="HS64" s="46">
        <f ca="1"/>
        <v>-95.664999999999992</v>
      </c>
      <c r="HT64" s="46">
        <f ca="1"/>
        <v>-98.399000000000001</v>
      </c>
      <c r="HU64" s="46">
        <f ca="1"/>
        <v>-95.947999999999979</v>
      </c>
      <c r="HV64" s="46">
        <f ca="1"/>
        <v>-93.557000000000002</v>
      </c>
      <c r="HW64" s="46">
        <f ca="1"/>
        <v>-90.641999999999996</v>
      </c>
      <c r="HX64" s="46">
        <f ca="1"/>
        <v>-91.840999999999994</v>
      </c>
      <c r="HY64" s="46">
        <f ca="1"/>
        <v>-95.436999999999998</v>
      </c>
      <c r="HZ64" s="46">
        <f ca="1"/>
        <v>-93.131000000000014</v>
      </c>
      <c r="IA64" s="46">
        <f ca="1"/>
        <v>-89.259999999999991</v>
      </c>
      <c r="IB64" s="46">
        <f ca="1"/>
        <v>-89.815999999999988</v>
      </c>
      <c r="IC64" s="46">
        <f ca="1"/>
        <v>-88.628000000000014</v>
      </c>
      <c r="ID64" s="46">
        <f ca="1"/>
        <v>-84.913999999999987</v>
      </c>
      <c r="IE64" s="46">
        <f ca="1"/>
        <v>-78.252999999999986</v>
      </c>
      <c r="IF64" s="46">
        <f ca="1"/>
        <v>-83.557000000000016</v>
      </c>
      <c r="IG64" s="46">
        <f ca="1"/>
        <v>-83.771000000000001</v>
      </c>
      <c r="IH64" s="46">
        <f ca="1"/>
        <v>-85.99</v>
      </c>
      <c r="II64" s="46">
        <f ca="1"/>
        <v>-86.173000000000002</v>
      </c>
      <c r="IJ64" s="46">
        <f ca="1"/>
        <v>-85.018999999999991</v>
      </c>
      <c r="IK64" s="46">
        <f ca="1"/>
        <v>-79.186999999999998</v>
      </c>
      <c r="IL64" s="46">
        <f ca="1"/>
        <v>-83.536000000000001</v>
      </c>
      <c r="IM64" s="46">
        <f ca="1"/>
        <v>-84.344999999999985</v>
      </c>
      <c r="IN64" s="46">
        <f ca="1"/>
        <v>-81.153000000000006</v>
      </c>
      <c r="IO64" s="46">
        <f ca="1"/>
        <v>-81.641000000000005</v>
      </c>
      <c r="IP64" s="46">
        <f ca="1"/>
        <v>-81.62</v>
      </c>
      <c r="IQ64" s="46">
        <f ca="1"/>
        <v>-77.676000000000016</v>
      </c>
      <c r="IR64" s="46">
        <f ca="1"/>
        <v>-78.032999999999987</v>
      </c>
      <c r="IS64" s="46">
        <f ca="1"/>
        <v>-80.593000000000004</v>
      </c>
      <c r="IT64" s="46">
        <f ca="1"/>
        <v>-81.885000000000005</v>
      </c>
      <c r="IU64" s="46">
        <f ca="1"/>
        <v>-82.87</v>
      </c>
      <c r="IV64" s="46">
        <f ca="1"/>
        <v>-78.746000000000009</v>
      </c>
      <c r="IW64" s="46">
        <f ca="1"/>
        <v>-79.285999999999987</v>
      </c>
      <c r="IX64" s="46">
        <f ca="1"/>
        <v>-76.697999999999993</v>
      </c>
      <c r="IY64" s="46">
        <f ca="1"/>
        <v>-73.281000000000006</v>
      </c>
      <c r="IZ64" s="46">
        <f ca="1"/>
        <v>-73.239999999999995</v>
      </c>
      <c r="JA64" s="46">
        <f ca="1"/>
        <v>-70.915999999999997</v>
      </c>
      <c r="JB64" s="46">
        <f ca="1"/>
        <v>-71.804000000000002</v>
      </c>
      <c r="JC64" s="46">
        <f ca="1"/>
        <v>-75.941000000000017</v>
      </c>
      <c r="JD64" s="46">
        <f ca="1"/>
        <v>-78.201000000000008</v>
      </c>
      <c r="JE64" s="46">
        <f ca="1"/>
        <v>-82.389999999999986</v>
      </c>
      <c r="JF64" s="46">
        <f ca="1"/>
        <v>-81.72399999999999</v>
      </c>
      <c r="JG64" s="46">
        <f ca="1"/>
        <v>-86.878000000000014</v>
      </c>
      <c r="JH64" s="46">
        <f ca="1"/>
        <v>-90.445000000000007</v>
      </c>
      <c r="JI64" s="46">
        <f ca="1"/>
        <v>-95.572000000000003</v>
      </c>
      <c r="JJ64" s="46">
        <f ca="1"/>
        <v>-98.707000000000008</v>
      </c>
      <c r="JK64" s="46">
        <f ca="1"/>
        <v>-97.834999999999994</v>
      </c>
      <c r="JL64" s="46">
        <f ca="1"/>
        <v>-100.52899999999998</v>
      </c>
      <c r="JM64" s="46">
        <f ca="1"/>
        <v>-101.03400000000001</v>
      </c>
      <c r="JN64" s="46">
        <f ca="1"/>
        <v>-106.73699999999999</v>
      </c>
      <c r="JO64" s="46">
        <f ca="1"/>
        <v>-103.41900000000001</v>
      </c>
      <c r="JP64" s="46">
        <f ca="1"/>
        <v>-104.083</v>
      </c>
      <c r="JQ64" s="46">
        <f ca="1"/>
        <v>-105.083</v>
      </c>
      <c r="JR64" s="46">
        <f ca="1"/>
        <v>-108.56199999999998</v>
      </c>
      <c r="JS64" s="46">
        <f ca="1"/>
        <v>-117.755</v>
      </c>
      <c r="JT64" s="46">
        <f ca="1"/>
        <v>-122.319</v>
      </c>
      <c r="JU64" s="46">
        <f ca="1"/>
        <v>-122.47399999999999</v>
      </c>
      <c r="JV64" s="46">
        <f ca="1"/>
        <v>-123.06799999999998</v>
      </c>
      <c r="JW64" s="46">
        <f ca="1"/>
        <v>-121.94399999999999</v>
      </c>
      <c r="JX64" s="46">
        <f ca="1"/>
        <v>-121.75099999999999</v>
      </c>
      <c r="JY64" s="46">
        <f ca="1"/>
        <v>-121.74900000000001</v>
      </c>
      <c r="JZ64" s="46">
        <f ca="1"/>
        <v>-127.242</v>
      </c>
      <c r="KA64" s="46">
        <f ca="1"/>
        <v>-126.447</v>
      </c>
      <c r="KB64" s="46">
        <f ca="1"/>
        <v>-125.895</v>
      </c>
      <c r="KC64" s="46">
        <f ca="1"/>
        <v>-117.16300000000001</v>
      </c>
      <c r="KD64" s="46">
        <f ca="1"/>
        <v>-111.462</v>
      </c>
      <c r="KE64" s="46">
        <f ca="1"/>
        <v>-111.00199999999998</v>
      </c>
      <c r="KF64" s="46">
        <f ca="1"/>
        <v>-109.702</v>
      </c>
      <c r="KG64" s="46">
        <f ca="1"/>
        <v>-110.413</v>
      </c>
      <c r="KH64" s="46">
        <f ca="1"/>
        <v>-111.32499999999999</v>
      </c>
      <c r="KI64" s="46">
        <f ca="1"/>
        <v>-109.72399999999999</v>
      </c>
      <c r="KJ64" s="46">
        <f ca="1"/>
        <v>-109.40400000000001</v>
      </c>
      <c r="KK64" s="46">
        <f ca="1"/>
        <v>-109.116</v>
      </c>
      <c r="KL64" s="46">
        <f ca="1"/>
        <v>-112.60099999999998</v>
      </c>
      <c r="KM64" s="46">
        <f ca="1"/>
        <v>-110.095</v>
      </c>
      <c r="KN64" s="46">
        <f ca="1"/>
        <v>-110.515</v>
      </c>
      <c r="KO64" s="46">
        <f ca="1"/>
        <v>-111.07399999999998</v>
      </c>
      <c r="KP64" s="46">
        <f ca="1"/>
        <v>-110.877</v>
      </c>
      <c r="KQ64" s="46">
        <f ca="1"/>
        <v>-111.175</v>
      </c>
      <c r="KR64" s="46">
        <f ca="1"/>
        <v>-111.747</v>
      </c>
      <c r="KS64" s="46">
        <f ca="1"/>
        <v>-111.00300000000001</v>
      </c>
      <c r="KT64" s="46">
        <f ca="1"/>
        <v>-109.081</v>
      </c>
      <c r="KU64" s="46">
        <f ca="1"/>
        <v>-110.94500000000001</v>
      </c>
      <c r="KV64" s="46">
        <f ca="1"/>
        <v>-111.98599999999999</v>
      </c>
      <c r="KW64" s="46">
        <f ca="1"/>
        <v>-114.17500000000001</v>
      </c>
      <c r="KX64" s="46">
        <f ca="1"/>
        <v>-114.479</v>
      </c>
      <c r="KY64" s="46">
        <f ca="1"/>
        <v>-113.001</v>
      </c>
      <c r="KZ64" s="46">
        <f ca="1"/>
        <v>-113.736</v>
      </c>
      <c r="LA64" s="46">
        <f ca="1"/>
        <v>-113.155</v>
      </c>
      <c r="LB64" s="46">
        <f ca="1"/>
        <v>-111.15599999999998</v>
      </c>
      <c r="LC64" s="46">
        <f ca="1"/>
        <v>-105.746</v>
      </c>
      <c r="LD64" s="46">
        <f ca="1"/>
        <v>-104.43800000000002</v>
      </c>
      <c r="LE64" s="46">
        <f ca="1"/>
        <v>-105.223</v>
      </c>
      <c r="LF64" s="46">
        <f ca="1"/>
        <v>-98.242999999999995</v>
      </c>
      <c r="LG64" s="46">
        <f ca="1"/>
        <v>-98.491</v>
      </c>
      <c r="LH64" s="46">
        <f ca="1"/>
        <v>-94.415000000000006</v>
      </c>
      <c r="LI64" s="46">
        <f ca="1"/>
        <v>-93.881</v>
      </c>
      <c r="LJ64" s="46">
        <f ca="1"/>
        <v>-95.244</v>
      </c>
      <c r="LK64" s="46">
        <f ca="1"/>
        <v>-94.792999999999992</v>
      </c>
      <c r="LL64" s="46">
        <f ca="1"/>
        <v>-97.939000000000007</v>
      </c>
      <c r="LM64" s="46">
        <f ca="1"/>
        <v>-101.83699999999999</v>
      </c>
      <c r="LN64" s="46">
        <f ca="1"/>
        <v>-99.803999999999988</v>
      </c>
      <c r="LO64" s="46">
        <f ca="1"/>
        <v>-107.75300000000001</v>
      </c>
      <c r="LP64" s="46">
        <f ca="1"/>
        <v>-116.741</v>
      </c>
      <c r="LQ64" s="46">
        <f ca="1"/>
        <v>-119.04499999999999</v>
      </c>
      <c r="LR64" s="46">
        <f ca="1"/>
        <v>-115.227</v>
      </c>
      <c r="LS64" s="46">
        <f ca="1"/>
        <v>-119.09499999999998</v>
      </c>
      <c r="LT64" s="46">
        <f ca="1"/>
        <v>-116.83100000000002</v>
      </c>
      <c r="LU64" s="46">
        <f ca="1"/>
        <v>-123.749</v>
      </c>
      <c r="LV64" s="46">
        <f ca="1"/>
        <v>-124.342</v>
      </c>
      <c r="LW64" s="46">
        <f ca="1"/>
        <v>-128.54999999999998</v>
      </c>
      <c r="LX64" s="46">
        <f ca="1"/>
        <v>-90.481000000000009</v>
      </c>
      <c r="LY64" s="46">
        <f ca="1"/>
        <v>-87.222000000000008</v>
      </c>
      <c r="LZ64" s="46">
        <f ca="1"/>
        <v>-87.377999999999986</v>
      </c>
      <c r="MA64" s="46">
        <f ca="1"/>
        <v>-83.35899999999998</v>
      </c>
      <c r="MB64" s="46">
        <f ca="1"/>
        <v>-82.563999999999993</v>
      </c>
      <c r="MC64" s="46">
        <f ca="1"/>
        <v>-91.804000000000002</v>
      </c>
      <c r="MD64" s="46">
        <f ca="1"/>
        <v>-95.587000000000003</v>
      </c>
      <c r="ME64" s="46">
        <f ca="1"/>
        <v>-98.475000000000009</v>
      </c>
      <c r="MF64" s="46">
        <f ca="1"/>
        <v>-98.632000000000005</v>
      </c>
      <c r="MG64" s="46">
        <f ca="1"/>
        <v>-99.046999999999997</v>
      </c>
      <c r="MH64" s="46">
        <f ca="1"/>
        <v>-98.600000000000009</v>
      </c>
      <c r="MI64" s="46">
        <f ca="1"/>
        <v>-101.253</v>
      </c>
      <c r="MJ64" s="46">
        <f ca="1"/>
        <v>-101.872</v>
      </c>
      <c r="MK64" s="46">
        <f ca="1"/>
        <v>-101.81</v>
      </c>
      <c r="ML64" s="46">
        <f ca="1"/>
        <v>-100.52800000000001</v>
      </c>
      <c r="MM64" s="46">
        <f ca="1"/>
        <v>-96.896000000000001</v>
      </c>
      <c r="MN64" s="46">
        <f ca="1"/>
        <v>-98.467999999999989</v>
      </c>
      <c r="MO64" s="46">
        <f ca="1"/>
        <v>-95.225999999999999</v>
      </c>
      <c r="MP64" s="46">
        <f ca="1"/>
        <v>-97.999000000000009</v>
      </c>
      <c r="MQ64" s="46">
        <f ca="1"/>
        <v>-99.657000000000011</v>
      </c>
      <c r="MR64" s="46">
        <f ca="1"/>
        <v>-97.118000000000009</v>
      </c>
      <c r="MS64" s="46">
        <f ca="1"/>
        <v>-94.779000000000011</v>
      </c>
      <c r="MT64" s="46">
        <f ca="1"/>
        <v>-94.962000000000018</v>
      </c>
      <c r="MU64" s="46">
        <f ca="1"/>
        <v>-92.344000000000008</v>
      </c>
      <c r="MV64" s="46">
        <f ca="1"/>
        <v>-96.472000000000008</v>
      </c>
      <c r="MW64" s="46">
        <f ca="1"/>
        <v>-97.446000000000012</v>
      </c>
      <c r="MX64" s="46">
        <f ca="1"/>
        <v>-97.600000000000009</v>
      </c>
      <c r="MY64" s="46">
        <f ca="1"/>
        <v>-93.451999999999984</v>
      </c>
      <c r="MZ64" s="46">
        <f ca="1"/>
        <v>-93.45</v>
      </c>
      <c r="NA64" s="46">
        <f ca="1"/>
        <v>-94.962000000000003</v>
      </c>
      <c r="NB64" s="46">
        <f ca="1"/>
        <v>-93.838999999999999</v>
      </c>
      <c r="NC64" s="46">
        <f ca="1"/>
        <v>-89.793000000000006</v>
      </c>
      <c r="ND64" s="46">
        <f ca="1"/>
        <v>-91.148000000000025</v>
      </c>
      <c r="NE64" s="46">
        <f ca="1"/>
        <v>-94.139999999999986</v>
      </c>
      <c r="NF64" s="46">
        <f ca="1"/>
        <v>-95.689999999999984</v>
      </c>
      <c r="NG64" s="46">
        <f ca="1"/>
        <v>-92.457999999999998</v>
      </c>
      <c r="NH64" s="46">
        <f ca="1"/>
        <v>-89.610000000000014</v>
      </c>
      <c r="NI64" s="46">
        <f ca="1"/>
        <v>-88.378000000000014</v>
      </c>
      <c r="NJ64" s="46">
        <f ca="1"/>
        <v>-89.061999999999983</v>
      </c>
      <c r="NK64" s="46">
        <f ca="1"/>
        <v>-78.657999999999987</v>
      </c>
      <c r="NL64" s="46">
        <f ca="1"/>
        <v>-73.858000000000004</v>
      </c>
      <c r="NM64" s="46">
        <f ca="1"/>
        <v>-70.542999999999978</v>
      </c>
      <c r="NN64" s="46">
        <f ca="1"/>
        <v>-69.561000000000007</v>
      </c>
      <c r="NO64" s="46">
        <f ca="1"/>
        <v>-68.009999999999991</v>
      </c>
      <c r="NP64" s="46">
        <f ca="1"/>
        <v>-64.627999999999986</v>
      </c>
      <c r="NQ64" s="46">
        <f ca="1"/>
        <v>-64.274000000000001</v>
      </c>
      <c r="NR64" s="46">
        <f ca="1"/>
        <v>-65.103999999999985</v>
      </c>
      <c r="NS64" s="46">
        <f ca="1"/>
        <v>-64.187999999999988</v>
      </c>
      <c r="NT64" s="46">
        <f ca="1"/>
        <v>-68.924000000000007</v>
      </c>
      <c r="NU64" s="46">
        <f ca="1"/>
        <v>-70.557999999999993</v>
      </c>
      <c r="NV64" s="46">
        <f ca="1"/>
        <v>-68.157999999999987</v>
      </c>
      <c r="NW64" s="46">
        <f ca="1"/>
        <v>-73.915999999999997</v>
      </c>
      <c r="NX64" s="46">
        <f ca="1"/>
        <v>-79.619</v>
      </c>
      <c r="NY64" s="46">
        <f ca="1"/>
        <v>-78.365999999999985</v>
      </c>
      <c r="NZ64" s="46">
        <f ca="1"/>
        <v>-78.800999999999988</v>
      </c>
      <c r="OA64" s="46">
        <f ca="1"/>
        <v>-70.135000000000019</v>
      </c>
      <c r="OB64" s="46">
        <f ca="1"/>
        <v>-64.567000000000007</v>
      </c>
      <c r="OC64" s="46">
        <f ca="1"/>
        <v>-58.936000000000007</v>
      </c>
      <c r="OD64" s="46">
        <f ca="1"/>
        <v>-51.378000000000014</v>
      </c>
      <c r="OE64" s="46">
        <f ca="1"/>
        <v>-56.572999999999979</v>
      </c>
      <c r="OF64" s="46">
        <f ca="1"/>
        <v>-58.242999999999995</v>
      </c>
      <c r="OG64" s="46">
        <f ca="1"/>
        <v>-58.270999999999987</v>
      </c>
      <c r="OH64" s="46">
        <f ca="1"/>
        <v>-56.74799999999999</v>
      </c>
      <c r="OI64" s="46">
        <f ca="1"/>
        <v>-61.792000000000002</v>
      </c>
      <c r="OJ64" s="46">
        <f ca="1"/>
        <v>-62.421999999999997</v>
      </c>
      <c r="OK64" s="46">
        <f ca="1"/>
        <v>-68.481000000000023</v>
      </c>
      <c r="OL64" s="46">
        <f ca="1"/>
        <v>-75.334000000000003</v>
      </c>
      <c r="OM64" s="46">
        <f ca="1"/>
        <v>-78.373999999999995</v>
      </c>
      <c r="ON64" s="46">
        <f ca="1"/>
        <v>-85.545999999999992</v>
      </c>
      <c r="OO64" s="46">
        <f ca="1"/>
        <v>-89.515000000000015</v>
      </c>
      <c r="OP64" s="46">
        <f ca="1"/>
        <v>-92.813999999999993</v>
      </c>
      <c r="OQ64" s="46">
        <f ca="1"/>
        <v>-92.449000000000012</v>
      </c>
      <c r="OR64" s="46">
        <f ca="1"/>
        <v>-78.070999999999998</v>
      </c>
      <c r="OS64" s="46">
        <f ca="1"/>
        <v>-78.067999999999984</v>
      </c>
      <c r="OT64" s="46">
        <f ca="1"/>
        <v>-81.244</v>
      </c>
      <c r="OU64" s="46">
        <f ca="1"/>
        <v>-74.533000000000015</v>
      </c>
      <c r="OV64" s="46">
        <f ca="1"/>
        <v>-75.831000000000017</v>
      </c>
      <c r="OW64" s="46">
        <f ca="1"/>
        <v>-80.587000000000018</v>
      </c>
      <c r="OX64" s="46">
        <f ca="1"/>
        <v>-84.335000000000036</v>
      </c>
      <c r="OY64" s="46">
        <f ca="1"/>
        <v>-68.957000000000022</v>
      </c>
      <c r="OZ64" s="46">
        <f ca="1"/>
        <v>-69.149000000000029</v>
      </c>
      <c r="PA64" s="46">
        <f ca="1"/>
        <v>-65.591999999999985</v>
      </c>
      <c r="PB64" s="46">
        <f ca="1"/>
        <v>-67.579999999999984</v>
      </c>
      <c r="PC64" s="46">
        <f ca="1"/>
        <v>-63.760000000000019</v>
      </c>
      <c r="PD64" s="46">
        <f ca="1"/>
        <v>-58.902000000000015</v>
      </c>
      <c r="PE64" s="46">
        <f ca="1"/>
        <v>-57.052999999999997</v>
      </c>
      <c r="PF64" s="46">
        <f ca="1"/>
        <v>-49.109999999999985</v>
      </c>
      <c r="PG64" s="46">
        <f ca="1"/>
        <v>-32.147999999999996</v>
      </c>
      <c r="PH64" s="46">
        <f ca="1"/>
        <v>-42.652000000000015</v>
      </c>
      <c r="PI64" s="46">
        <f ca="1"/>
        <v>-45.988</v>
      </c>
      <c r="PJ64" s="46">
        <f ca="1"/>
        <v>-52.656999999999982</v>
      </c>
      <c r="PK64" s="46">
        <f ca="1"/>
        <v>-54.037999999999982</v>
      </c>
      <c r="PL64" s="46">
        <f ca="1"/>
        <v>-66.599999999999994</v>
      </c>
      <c r="PM64" s="46">
        <f ca="1"/>
        <v>-71.705999999999989</v>
      </c>
      <c r="PN64" s="46">
        <f ca="1"/>
        <v>-73.830000000000013</v>
      </c>
      <c r="PO64" s="46">
        <f ca="1"/>
        <v>-72.614999999999981</v>
      </c>
      <c r="PP64" s="46">
        <f ca="1"/>
        <v>-73.48599999999999</v>
      </c>
      <c r="PQ64" s="46">
        <f ca="1"/>
        <v>-71.92</v>
      </c>
      <c r="PR64" s="46">
        <f ca="1"/>
        <v>-71.918000000000006</v>
      </c>
      <c r="PS64" s="46">
        <f ca="1"/>
        <v>-72.314999999999984</v>
      </c>
      <c r="PT64" s="46">
        <f ca="1"/>
        <v>-71.221999999999994</v>
      </c>
      <c r="PU64" s="46">
        <f ca="1"/>
        <v>-70.34</v>
      </c>
      <c r="PV64" s="46">
        <f ca="1"/>
        <v>-72.004999999999995</v>
      </c>
      <c r="PW64" s="46">
        <f ca="1"/>
        <v>-70.448999999999984</v>
      </c>
      <c r="PX64" s="46">
        <f ca="1"/>
        <v>-70.447000000000003</v>
      </c>
      <c r="PY64" s="46">
        <f ca="1"/>
        <v>-72.341000000000008</v>
      </c>
      <c r="PZ64" s="46">
        <f ca="1"/>
        <v>-72.064999999999998</v>
      </c>
      <c r="QA64" s="46">
        <f ca="1"/>
        <v>-74.426999999999992</v>
      </c>
      <c r="QB64" s="46">
        <f ca="1"/>
        <v>-72.186000000000007</v>
      </c>
      <c r="QC64" s="46">
        <f ca="1"/>
        <v>-69.810999999999993</v>
      </c>
      <c r="QD64" s="46">
        <f ca="1"/>
        <v>-71.00200000000001</v>
      </c>
      <c r="QE64" s="46">
        <f ca="1"/>
        <v>-70.872</v>
      </c>
      <c r="QF64" s="46">
        <f ca="1"/>
        <v>-69.050000000000011</v>
      </c>
      <c r="QG64" s="46">
        <f ca="1"/>
        <v>-69.643000000000001</v>
      </c>
      <c r="QH64" s="46">
        <f ca="1"/>
        <v>-70.822999999999993</v>
      </c>
      <c r="QI64" s="46">
        <f ca="1"/>
        <v>-72.048999999999992</v>
      </c>
      <c r="QJ64" s="46">
        <f ca="1"/>
        <v>-72.597000000000008</v>
      </c>
      <c r="QK64" s="46">
        <f ca="1"/>
        <v>-73.346999999999994</v>
      </c>
      <c r="QL64" s="46">
        <f ca="1"/>
        <v>-74.489999999999995</v>
      </c>
      <c r="QM64" s="46">
        <f ca="1"/>
        <v>-73.63300000000001</v>
      </c>
      <c r="QN64" s="46">
        <f ca="1"/>
        <v>-76.095000000000013</v>
      </c>
      <c r="QO64" s="46">
        <f ca="1"/>
        <v>-79.343000000000004</v>
      </c>
      <c r="QP64" s="46">
        <f ca="1"/>
        <v>-77.872</v>
      </c>
      <c r="QQ64" s="46">
        <f ca="1"/>
        <v>-74.881</v>
      </c>
      <c r="QR64" s="46">
        <f ca="1"/>
        <v>-76.609999999999985</v>
      </c>
      <c r="QS64" s="46">
        <f ca="1"/>
        <v>-76.253999999999991</v>
      </c>
      <c r="QT64" s="46">
        <f ca="1"/>
        <v>-76.074999999999989</v>
      </c>
      <c r="QU64" s="46">
        <f ca="1"/>
        <v>-75.147999999999996</v>
      </c>
      <c r="QV64" s="46">
        <f ca="1"/>
        <v>-75.914000000000001</v>
      </c>
      <c r="QW64" s="46">
        <f ca="1"/>
        <v>-76.567000000000007</v>
      </c>
      <c r="QX64" s="46">
        <f ca="1"/>
        <v>-74.483000000000004</v>
      </c>
      <c r="QY64" s="46">
        <f ca="1"/>
        <v>-74.297999999999988</v>
      </c>
      <c r="QZ64" s="46">
        <f ca="1"/>
        <v>-75.92</v>
      </c>
      <c r="RA64" s="46">
        <f ca="1"/>
        <v>-77.998000000000005</v>
      </c>
      <c r="RB64" s="46">
        <f ca="1"/>
        <v>-79.083999999999989</v>
      </c>
      <c r="RC64" s="46">
        <f ca="1"/>
        <v>-80.89500000000001</v>
      </c>
      <c r="RD64" s="46">
        <f ca="1"/>
        <v>-81.77</v>
      </c>
      <c r="RE64" s="46">
        <f ca="1"/>
        <v>-81.50800000000001</v>
      </c>
      <c r="RF64" s="46">
        <f ca="1"/>
        <v>-85.155000000000001</v>
      </c>
      <c r="RG64" s="46">
        <f ca="1"/>
        <v>-78.387999999999991</v>
      </c>
      <c r="RH64" s="46">
        <f ca="1"/>
        <v>-76.937999999999988</v>
      </c>
      <c r="RI64" s="46">
        <f ca="1"/>
        <v>-76.362000000000023</v>
      </c>
      <c r="RJ64" s="46">
        <f ca="1"/>
        <v>-77.880000000000024</v>
      </c>
      <c r="RK64" s="46">
        <f ca="1"/>
        <v>-81.055000000000007</v>
      </c>
      <c r="RL64" s="46">
        <f ca="1"/>
        <v>-82.066999999999993</v>
      </c>
      <c r="RM64" s="46">
        <f ca="1"/>
        <v>-82.734999999999999</v>
      </c>
      <c r="RN64" s="46">
        <f ca="1"/>
        <v>-81.757999999999981</v>
      </c>
      <c r="RO64" s="46">
        <f ca="1"/>
        <v>-83.396000000000001</v>
      </c>
      <c r="RP64" s="46">
        <f ca="1"/>
        <v>-82.840999999999994</v>
      </c>
      <c r="RQ64" s="46">
        <f ca="1"/>
        <v>-83.263000000000005</v>
      </c>
      <c r="RR64" s="46">
        <f ca="1"/>
        <v>-83.591999999999985</v>
      </c>
      <c r="RS64" s="46">
        <f ca="1"/>
        <v>-81.659000000000006</v>
      </c>
      <c r="RT64" s="46">
        <f ca="1"/>
        <v>-81</v>
      </c>
      <c r="RU64" s="46">
        <f ca="1"/>
        <v>-79.091999999999985</v>
      </c>
      <c r="RV64" s="46">
        <f ca="1"/>
        <v>-78.03</v>
      </c>
      <c r="RW64" s="46">
        <f ca="1"/>
        <v>-77.454000000000008</v>
      </c>
      <c r="RX64" s="46">
        <f ca="1"/>
        <v>-77.63300000000001</v>
      </c>
      <c r="RY64" s="46">
        <f ca="1"/>
        <v>-79.584999999999994</v>
      </c>
      <c r="RZ64" s="46">
        <f ca="1"/>
        <v>-80.118999999999986</v>
      </c>
      <c r="SA64" s="46">
        <f ca="1"/>
        <v>-79.905999999999992</v>
      </c>
      <c r="SB64" s="46">
        <f ca="1"/>
        <v>-80.176000000000002</v>
      </c>
      <c r="SC64" s="46">
        <f ca="1"/>
        <v>-78.61999999999999</v>
      </c>
      <c r="SD64" s="46">
        <f ca="1"/>
        <v>-78.096999999999994</v>
      </c>
      <c r="SE64" s="46">
        <f ca="1"/>
        <v>-80.528999999999982</v>
      </c>
      <c r="SF64" s="46">
        <f ca="1"/>
        <v>-77.635000000000005</v>
      </c>
      <c r="SG64" s="46">
        <f ca="1"/>
        <v>-75.835999999999999</v>
      </c>
      <c r="SH64" s="46">
        <f ca="1"/>
        <v>-76.112000000000009</v>
      </c>
      <c r="SI64" s="46">
        <f ca="1"/>
        <v>-78.787999999999997</v>
      </c>
      <c r="SJ64" s="46">
        <f ca="1"/>
        <v>-77.730999999999995</v>
      </c>
      <c r="SK64" s="46">
        <f ca="1"/>
        <v>-79.768000000000001</v>
      </c>
      <c r="SL64" s="46">
        <f ca="1"/>
        <v>-79.962000000000003</v>
      </c>
      <c r="SM64" s="46">
        <f ca="1"/>
        <v>-78.745999999999995</v>
      </c>
      <c r="SN64" s="46">
        <f ca="1"/>
        <v>-77.548000000000002</v>
      </c>
      <c r="SO64" s="46">
        <f ca="1"/>
        <v>-76.032000000000011</v>
      </c>
      <c r="SP64" s="44">
        <f ca="1"/>
        <v>-78.300000000000011</v>
      </c>
      <c r="SQ64" s="44">
        <f ca="1"/>
        <v>-80.664999999999992</v>
      </c>
    </row>
  </sheetData>
  <conditionalFormatting sqref="K60:K6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{A97DE4C8-1E22-45AA-87A6-1773688FB0DA}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7DE4C8-1E22-45AA-87A6-1773688FB0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K60:K64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27310DF8-C0C9-4549-B74F-F14D380BF990}">
          <x14:formula1>
            <xm:f>bHist!$B:$B</xm:f>
          </x14:formula1>
          <xm:sqref>C6:C7 C16 C26:C27 C42:C43 C39:C40 C49:C50 C59:C64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76BC8-ACB3-4D47-8462-F2173B29929A}">
  <sheetPr>
    <tabColor theme="9"/>
  </sheetPr>
  <dimension ref="A2:SU87"/>
  <sheetViews>
    <sheetView zoomScaleNormal="100" workbookViewId="0">
      <selection activeCell="F45" sqref="F45"/>
    </sheetView>
  </sheetViews>
  <sheetFormatPr defaultRowHeight="10.5" x14ac:dyDescent="0.25"/>
  <cols>
    <col min="1" max="1" width="8.7265625" style="1"/>
    <col min="2" max="2" width="19.1796875" style="1" bestFit="1" customWidth="1"/>
    <col min="3" max="3" width="8.81640625" style="1" bestFit="1" customWidth="1"/>
    <col min="4" max="5" width="8.7265625" style="1"/>
    <col min="6" max="6" width="11.6328125" style="1" customWidth="1"/>
    <col min="7" max="511" width="10" style="1" bestFit="1" customWidth="1"/>
    <col min="512" max="512" width="9.90625" style="1" bestFit="1" customWidth="1"/>
    <col min="513" max="515" width="8.81640625" style="1" bestFit="1" customWidth="1"/>
    <col min="516" max="16384" width="8.7265625" style="1"/>
  </cols>
  <sheetData>
    <row r="2" spans="1:18" s="5" customFormat="1" x14ac:dyDescent="0.25">
      <c r="A2" s="5" t="s">
        <v>485</v>
      </c>
      <c r="B2" s="11" t="s">
        <v>166</v>
      </c>
      <c r="I2" s="1"/>
    </row>
    <row r="3" spans="1:18" s="5" customFormat="1" x14ac:dyDescent="0.25">
      <c r="A3" s="5" t="s">
        <v>486</v>
      </c>
      <c r="B3" s="11" t="s">
        <v>149</v>
      </c>
      <c r="H3" s="5" t="s">
        <v>491</v>
      </c>
      <c r="I3" s="11" t="s">
        <v>490</v>
      </c>
    </row>
    <row r="4" spans="1:18" s="5" customFormat="1" x14ac:dyDescent="0.25">
      <c r="A4" s="5" t="s">
        <v>487</v>
      </c>
      <c r="B4" s="11" t="s">
        <v>149</v>
      </c>
      <c r="D4" s="35" t="s">
        <v>489</v>
      </c>
      <c r="E4" s="5">
        <f>ROWS(_xlfn.ANCHORARRAY(B8))</f>
        <v>8</v>
      </c>
      <c r="H4" s="5" t="s">
        <v>492</v>
      </c>
      <c r="I4" s="11"/>
    </row>
    <row r="5" spans="1:18" s="5" customFormat="1" x14ac:dyDescent="0.25"/>
    <row r="6" spans="1:18" s="5" customFormat="1" x14ac:dyDescent="0.25"/>
    <row r="7" spans="1:18" s="5" customFormat="1" ht="11" x14ac:dyDescent="0.3">
      <c r="A7" s="5" t="s">
        <v>488</v>
      </c>
      <c r="B7" s="2" t="str" cm="1">
        <f t="array" ref="B7:R7">bonds[#Headers]</f>
        <v>worksheet get</v>
      </c>
      <c r="C7" s="2" t="str">
        <v>ID_ISIN</v>
      </c>
      <c r="D7" s="2" t="str">
        <v>security name</v>
      </c>
      <c r="E7" s="2" t="str">
        <v>ticker</v>
      </c>
      <c r="F7" s="2" t="str">
        <v>coupon</v>
      </c>
      <c r="G7" s="42" t="str">
        <v>nxt_call_dt</v>
      </c>
      <c r="H7" s="42" t="str">
        <v>mty_typ</v>
      </c>
      <c r="I7" s="2" t="str">
        <v>crncy</v>
      </c>
      <c r="J7" s="2" t="str">
        <v>amt_outstanding</v>
      </c>
      <c r="K7" s="4" t="str">
        <v>industry_sector</v>
      </c>
      <c r="L7" s="4" t="str">
        <v>unique lookup</v>
      </c>
      <c r="M7" s="4" t="str">
        <v>yas_ispread</v>
      </c>
      <c r="N7" s="4" t="str">
        <v>blp_i_sprd_mid</v>
      </c>
      <c r="O7" s="4" t="str">
        <v>rtg_moody</v>
      </c>
      <c r="P7" s="4" t="str">
        <v>rtg_sp</v>
      </c>
      <c r="Q7" s="4" t="str">
        <v>bb_composite</v>
      </c>
      <c r="R7" s="4" t="str">
        <v>green_bond_loan_indicator</v>
      </c>
    </row>
    <row r="8" spans="1:18" s="5" customFormat="1" x14ac:dyDescent="0.25">
      <c r="B8" s="1" t="str" cm="1">
        <f t="array" ref="B8:R15">_xlfn._xlws.FILTER(bonds[],((bonds[ticker]=B2)+(bonds[ticker]=B3)+(bonds[ticker]=B4))*((bonds[crncy]=I3)+(bonds[crncy]=I4)),"nothing is here")</f>
        <v>QZ498658 Corp</v>
      </c>
      <c r="C8" s="5" t="str">
        <v>XS1490960942</v>
      </c>
      <c r="D8" s="5" t="str">
        <v>TELEFO 3 3/4 PERP</v>
      </c>
      <c r="E8" s="5" t="str">
        <v>TELEFO</v>
      </c>
      <c r="F8" s="5">
        <v>3.75</v>
      </c>
      <c r="G8" s="25">
        <v>44635</v>
      </c>
      <c r="H8" s="5" t="str">
        <v>PERP/CALL</v>
      </c>
      <c r="I8" s="5" t="str">
        <v>EUR</v>
      </c>
      <c r="J8" s="5">
        <v>1000000000</v>
      </c>
      <c r="K8" s="5" t="str">
        <v>Communications</v>
      </c>
      <c r="L8" s="5" t="str">
        <v>TELEFO 3 3/4 PERP nc-22</v>
      </c>
      <c r="M8" s="5">
        <v>341.55389273289012</v>
      </c>
      <c r="N8" s="5">
        <v>342.055908203125</v>
      </c>
      <c r="O8" s="5" t="str">
        <v>Ba2</v>
      </c>
      <c r="P8" s="5" t="str">
        <v>BB+</v>
      </c>
      <c r="Q8" s="5" t="str">
        <v>BB</v>
      </c>
      <c r="R8" s="5" t="str">
        <v>N</v>
      </c>
    </row>
    <row r="9" spans="1:18" s="5" customFormat="1" x14ac:dyDescent="0.25">
      <c r="B9" s="5" t="str">
        <v>AQ234625 Corp</v>
      </c>
      <c r="C9" s="5" t="str">
        <v>XS1731823255</v>
      </c>
      <c r="D9" s="5" t="str">
        <v>TELEFO 2 5/8 PERP</v>
      </c>
      <c r="E9" s="5" t="str">
        <v>TELEFO</v>
      </c>
      <c r="F9" s="5">
        <v>2.625</v>
      </c>
      <c r="G9" s="25">
        <v>44992</v>
      </c>
      <c r="H9" s="5" t="str">
        <v>PERP/CALL</v>
      </c>
      <c r="I9" s="5" t="str">
        <v>EUR</v>
      </c>
      <c r="J9" s="5">
        <v>1000000000</v>
      </c>
      <c r="K9" s="5" t="str">
        <v>Communications</v>
      </c>
      <c r="L9" s="5" t="str">
        <v>TELEFO 2 5/8 PERP nc-23</v>
      </c>
      <c r="M9" s="5">
        <v>352.7042855313</v>
      </c>
      <c r="N9" s="5">
        <v>244.11244201660156</v>
      </c>
      <c r="O9" s="5" t="str">
        <v>Ba2</v>
      </c>
      <c r="P9" s="5" t="str">
        <v>BB+</v>
      </c>
      <c r="Q9" s="5" t="str">
        <v>BB</v>
      </c>
      <c r="R9" s="5" t="str">
        <v>N</v>
      </c>
    </row>
    <row r="10" spans="1:18" s="5" customFormat="1" x14ac:dyDescent="0.25">
      <c r="B10" s="5" t="str">
        <v>AR738776 Corp</v>
      </c>
      <c r="C10" s="5" t="str">
        <v>XS1795406575</v>
      </c>
      <c r="D10" s="5" t="str">
        <v>TELEFO 3 PERP</v>
      </c>
      <c r="E10" s="5" t="str">
        <v>TELEFO</v>
      </c>
      <c r="F10" s="5">
        <v>3</v>
      </c>
      <c r="G10" s="25">
        <v>45173</v>
      </c>
      <c r="H10" s="5" t="str">
        <v>PERP/CALL</v>
      </c>
      <c r="I10" s="5" t="str">
        <v>EUR</v>
      </c>
      <c r="J10" s="5">
        <v>1250000000</v>
      </c>
      <c r="K10" s="5" t="str">
        <v>Communications</v>
      </c>
      <c r="L10" s="5" t="str">
        <v>TELEFO 3 PERP nc-23</v>
      </c>
      <c r="M10" s="5">
        <v>364.08567109658168</v>
      </c>
      <c r="N10" s="5">
        <v>366.8743896484375</v>
      </c>
      <c r="O10" s="5" t="str">
        <v>Ba2</v>
      </c>
      <c r="P10" s="5" t="str">
        <v>BB+</v>
      </c>
      <c r="Q10" s="5" t="str">
        <v>BB</v>
      </c>
      <c r="R10" s="5" t="str">
        <v>N</v>
      </c>
    </row>
    <row r="11" spans="1:18" s="5" customFormat="1" x14ac:dyDescent="0.25">
      <c r="B11" s="5" t="str">
        <v>EK143492 Corp</v>
      </c>
      <c r="C11" s="5" t="str">
        <v>XS1050461034</v>
      </c>
      <c r="D11" s="5" t="str">
        <v>TELEFO 5 7/8 PERP</v>
      </c>
      <c r="E11" s="5" t="str">
        <v>TELEFO</v>
      </c>
      <c r="F11" s="5">
        <v>5.875</v>
      </c>
      <c r="G11" s="25">
        <v>45382</v>
      </c>
      <c r="H11" s="5" t="str">
        <v>PERP/CALL</v>
      </c>
      <c r="I11" s="5" t="str">
        <v>EUR</v>
      </c>
      <c r="J11" s="5">
        <v>1000000000</v>
      </c>
      <c r="K11" s="5" t="str">
        <v>Communications</v>
      </c>
      <c r="L11" s="5" t="str">
        <v>TELEFO 5 7/8 PERP nc-24</v>
      </c>
      <c r="M11" s="5">
        <v>353.38932013760109</v>
      </c>
      <c r="N11" s="5">
        <v>353.89019775390625</v>
      </c>
      <c r="O11" s="5" t="str">
        <v>Ba2</v>
      </c>
      <c r="P11" s="5" t="str">
        <v>BB+</v>
      </c>
      <c r="Q11" s="5" t="str">
        <v>BB</v>
      </c>
      <c r="R11" s="5" t="str">
        <v>N</v>
      </c>
    </row>
    <row r="12" spans="1:18" s="5" customFormat="1" x14ac:dyDescent="0.25">
      <c r="B12" s="5" t="str">
        <v>AX520482 Corp</v>
      </c>
      <c r="C12" s="5" t="str">
        <v>XS1933828433</v>
      </c>
      <c r="D12" s="5" t="str">
        <v>TELEFO 4 3/8 PERP</v>
      </c>
      <c r="E12" s="5" t="str">
        <v>TELEFO</v>
      </c>
      <c r="F12" s="5">
        <v>4.375</v>
      </c>
      <c r="G12" s="25">
        <v>45640</v>
      </c>
      <c r="H12" s="5" t="str">
        <v>PERP/CALL</v>
      </c>
      <c r="I12" s="5" t="str">
        <v>EUR</v>
      </c>
      <c r="J12" s="5">
        <v>1300000000</v>
      </c>
      <c r="K12" s="5" t="str">
        <v>Communications</v>
      </c>
      <c r="L12" s="5" t="str">
        <v>TELEFO 4 3/8 PERP nc-24</v>
      </c>
      <c r="M12" s="5">
        <v>366.24403283314865</v>
      </c>
      <c r="N12" s="5">
        <v>361.7596435546875</v>
      </c>
      <c r="O12" s="5" t="str">
        <v>Ba2</v>
      </c>
      <c r="P12" s="5" t="str">
        <v>BB+</v>
      </c>
      <c r="Q12" s="5" t="str">
        <v>BB</v>
      </c>
      <c r="R12" s="5" t="str">
        <v>N</v>
      </c>
    </row>
    <row r="13" spans="1:18" s="5" customFormat="1" x14ac:dyDescent="0.25">
      <c r="B13" s="5" t="str">
        <v>AR738797 Corp</v>
      </c>
      <c r="C13" s="5" t="str">
        <v>XS1795406658</v>
      </c>
      <c r="D13" s="5" t="str">
        <v>TELEFO 3 7/8 PERP</v>
      </c>
      <c r="E13" s="5" t="str">
        <v>TELEFO</v>
      </c>
      <c r="F13" s="5">
        <v>3.875</v>
      </c>
      <c r="G13" s="25">
        <v>46195</v>
      </c>
      <c r="H13" s="5" t="str">
        <v>PERP/CALL</v>
      </c>
      <c r="I13" s="5" t="str">
        <v>EUR</v>
      </c>
      <c r="J13" s="5">
        <v>1000000000</v>
      </c>
      <c r="K13" s="5" t="str">
        <v>Communications</v>
      </c>
      <c r="L13" s="5" t="str">
        <v>TELEFO 3 7/8 PERP nc-26</v>
      </c>
      <c r="M13" s="5">
        <v>391.62970469346936</v>
      </c>
      <c r="N13" s="5">
        <v>319.63970947265625</v>
      </c>
      <c r="O13" s="5" t="str">
        <v>Ba2</v>
      </c>
      <c r="P13" s="5" t="str">
        <v>BB+</v>
      </c>
      <c r="Q13" s="5" t="str">
        <v>BB</v>
      </c>
      <c r="R13" s="5" t="str">
        <v>N</v>
      </c>
    </row>
    <row r="14" spans="1:18" s="5" customFormat="1" x14ac:dyDescent="0.25">
      <c r="B14" s="5" t="str">
        <v>ZP707724 Corp</v>
      </c>
      <c r="C14" s="5" t="str">
        <v>XS2109819859</v>
      </c>
      <c r="D14" s="5" t="str">
        <v>TELEFO 2.502 PERP</v>
      </c>
      <c r="E14" s="5" t="str">
        <v>TELEFO</v>
      </c>
      <c r="F14" s="5">
        <v>2.5019999999999998</v>
      </c>
      <c r="G14" s="25">
        <v>46423</v>
      </c>
      <c r="H14" s="5" t="str">
        <v>PERP/CALL</v>
      </c>
      <c r="I14" s="5" t="str">
        <v>EUR</v>
      </c>
      <c r="J14" s="5">
        <v>500000000</v>
      </c>
      <c r="K14" s="5" t="str">
        <v>Communications</v>
      </c>
      <c r="L14" s="5" t="str">
        <v>TELEFO 2.502 PERP nc-27</v>
      </c>
      <c r="M14" s="5">
        <v>351.2852773885125</v>
      </c>
      <c r="N14" s="5">
        <v>351.28857421875</v>
      </c>
      <c r="O14" s="5" t="str">
        <v>Ba2</v>
      </c>
      <c r="P14" s="5" t="str">
        <v>#N/A N/A</v>
      </c>
      <c r="Q14" s="5" t="str">
        <v>BB</v>
      </c>
      <c r="R14" s="5" t="str">
        <v>Y</v>
      </c>
    </row>
    <row r="15" spans="1:18" s="5" customFormat="1" x14ac:dyDescent="0.25">
      <c r="B15" s="5" t="str">
        <v>ZR655675 Corp</v>
      </c>
      <c r="C15" s="5" t="str">
        <v>XS2056371334</v>
      </c>
      <c r="D15" s="5" t="str">
        <v>TELEFO 2 7/8 PERP</v>
      </c>
      <c r="E15" s="5" t="str">
        <v>TELEFO</v>
      </c>
      <c r="F15" s="5">
        <v>2.875</v>
      </c>
      <c r="G15" s="25">
        <v>46562</v>
      </c>
      <c r="H15" s="5" t="str">
        <v>PERP/CALL</v>
      </c>
      <c r="I15" s="5" t="str">
        <v>EUR</v>
      </c>
      <c r="J15" s="5">
        <v>500000000</v>
      </c>
      <c r="K15" s="5" t="str">
        <v>Communications</v>
      </c>
      <c r="L15" s="5" t="str">
        <v>TELEFO 2 7/8 PERP nc-27</v>
      </c>
      <c r="M15" s="5">
        <v>378.83269900278782</v>
      </c>
      <c r="N15" s="5">
        <v>378.88082885742188</v>
      </c>
      <c r="O15" s="5" t="str">
        <v>Ba2</v>
      </c>
      <c r="P15" s="5" t="str">
        <v>BB+</v>
      </c>
      <c r="Q15" s="5" t="str">
        <v>BB</v>
      </c>
      <c r="R15" s="5" t="str">
        <v>N</v>
      </c>
    </row>
    <row r="16" spans="1:18" s="5" customFormat="1" x14ac:dyDescent="0.25">
      <c r="G16" s="25"/>
    </row>
    <row r="17" spans="1:515" s="5" customFormat="1" x14ac:dyDescent="0.25">
      <c r="G17" s="25"/>
    </row>
    <row r="18" spans="1:515" s="5" customFormat="1" x14ac:dyDescent="0.25">
      <c r="G18" s="25"/>
    </row>
    <row r="19" spans="1:515" s="5" customFormat="1" x14ac:dyDescent="0.25"/>
    <row r="20" spans="1:515" s="5" customFormat="1" x14ac:dyDescent="0.25"/>
    <row r="21" spans="1:515" s="5" customFormat="1" ht="11" x14ac:dyDescent="0.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515" s="5" customFormat="1" ht="11" x14ac:dyDescent="0.3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515" s="5" customFormat="1" x14ac:dyDescent="0.25"/>
    <row r="24" spans="1:515" s="5" customFormat="1" x14ac:dyDescent="0.25"/>
    <row r="25" spans="1:515" s="5" customFormat="1" x14ac:dyDescent="0.25"/>
    <row r="26" spans="1:515" s="5" customFormat="1" x14ac:dyDescent="0.25"/>
    <row r="27" spans="1:515" s="5" customFormat="1" x14ac:dyDescent="0.25"/>
    <row r="28" spans="1:515" s="5" customFormat="1" x14ac:dyDescent="0.25"/>
    <row r="29" spans="1:515" s="5" customFormat="1" x14ac:dyDescent="0.25">
      <c r="A29" s="5" t="s">
        <v>465</v>
      </c>
      <c r="B29" s="11" t="s">
        <v>36</v>
      </c>
    </row>
    <row r="30" spans="1:515" s="5" customFormat="1" x14ac:dyDescent="0.25">
      <c r="D30" s="5" t="s">
        <v>466</v>
      </c>
      <c r="F30" s="5">
        <v>1</v>
      </c>
      <c r="G30" s="5">
        <f>F30+1</f>
        <v>2</v>
      </c>
      <c r="H30" s="5">
        <f t="shared" ref="H30:BS30" si="0">G30+1</f>
        <v>3</v>
      </c>
      <c r="I30" s="5">
        <f t="shared" si="0"/>
        <v>4</v>
      </c>
      <c r="J30" s="5">
        <f t="shared" si="0"/>
        <v>5</v>
      </c>
      <c r="K30" s="5">
        <f t="shared" si="0"/>
        <v>6</v>
      </c>
      <c r="L30" s="5">
        <f t="shared" si="0"/>
        <v>7</v>
      </c>
      <c r="M30" s="5">
        <f t="shared" si="0"/>
        <v>8</v>
      </c>
      <c r="N30" s="5">
        <f t="shared" si="0"/>
        <v>9</v>
      </c>
      <c r="O30" s="5">
        <f t="shared" si="0"/>
        <v>10</v>
      </c>
      <c r="P30" s="5">
        <f t="shared" si="0"/>
        <v>11</v>
      </c>
      <c r="Q30" s="5">
        <f t="shared" si="0"/>
        <v>12</v>
      </c>
      <c r="R30" s="5">
        <f t="shared" si="0"/>
        <v>13</v>
      </c>
      <c r="S30" s="5">
        <f t="shared" si="0"/>
        <v>14</v>
      </c>
      <c r="T30" s="5">
        <f t="shared" si="0"/>
        <v>15</v>
      </c>
      <c r="U30" s="5">
        <f t="shared" si="0"/>
        <v>16</v>
      </c>
      <c r="V30" s="5">
        <f t="shared" si="0"/>
        <v>17</v>
      </c>
      <c r="W30" s="5">
        <f t="shared" si="0"/>
        <v>18</v>
      </c>
      <c r="X30" s="5">
        <f t="shared" si="0"/>
        <v>19</v>
      </c>
      <c r="Y30" s="5">
        <f t="shared" si="0"/>
        <v>20</v>
      </c>
      <c r="Z30" s="5">
        <f t="shared" si="0"/>
        <v>21</v>
      </c>
      <c r="AA30" s="5">
        <f t="shared" si="0"/>
        <v>22</v>
      </c>
      <c r="AB30" s="5">
        <f t="shared" si="0"/>
        <v>23</v>
      </c>
      <c r="AC30" s="5">
        <f t="shared" si="0"/>
        <v>24</v>
      </c>
      <c r="AD30" s="5">
        <f t="shared" si="0"/>
        <v>25</v>
      </c>
      <c r="AE30" s="5">
        <f t="shared" si="0"/>
        <v>26</v>
      </c>
      <c r="AF30" s="5">
        <f t="shared" si="0"/>
        <v>27</v>
      </c>
      <c r="AG30" s="5">
        <f t="shared" si="0"/>
        <v>28</v>
      </c>
      <c r="AH30" s="5">
        <f t="shared" si="0"/>
        <v>29</v>
      </c>
      <c r="AI30" s="5">
        <f t="shared" si="0"/>
        <v>30</v>
      </c>
      <c r="AJ30" s="5">
        <f t="shared" si="0"/>
        <v>31</v>
      </c>
      <c r="AK30" s="5">
        <f t="shared" si="0"/>
        <v>32</v>
      </c>
      <c r="AL30" s="5">
        <f t="shared" si="0"/>
        <v>33</v>
      </c>
      <c r="AM30" s="5">
        <f t="shared" si="0"/>
        <v>34</v>
      </c>
      <c r="AN30" s="5">
        <f t="shared" si="0"/>
        <v>35</v>
      </c>
      <c r="AO30" s="5">
        <f t="shared" si="0"/>
        <v>36</v>
      </c>
      <c r="AP30" s="5">
        <f t="shared" si="0"/>
        <v>37</v>
      </c>
      <c r="AQ30" s="5">
        <f t="shared" si="0"/>
        <v>38</v>
      </c>
      <c r="AR30" s="5">
        <f t="shared" si="0"/>
        <v>39</v>
      </c>
      <c r="AS30" s="5">
        <f t="shared" si="0"/>
        <v>40</v>
      </c>
      <c r="AT30" s="5">
        <f t="shared" si="0"/>
        <v>41</v>
      </c>
      <c r="AU30" s="5">
        <f t="shared" si="0"/>
        <v>42</v>
      </c>
      <c r="AV30" s="5">
        <f t="shared" si="0"/>
        <v>43</v>
      </c>
      <c r="AW30" s="5">
        <f t="shared" si="0"/>
        <v>44</v>
      </c>
      <c r="AX30" s="5">
        <f t="shared" si="0"/>
        <v>45</v>
      </c>
      <c r="AY30" s="5">
        <f t="shared" si="0"/>
        <v>46</v>
      </c>
      <c r="AZ30" s="5">
        <f t="shared" si="0"/>
        <v>47</v>
      </c>
      <c r="BA30" s="5">
        <f t="shared" si="0"/>
        <v>48</v>
      </c>
      <c r="BB30" s="5">
        <f t="shared" si="0"/>
        <v>49</v>
      </c>
      <c r="BC30" s="5">
        <f t="shared" si="0"/>
        <v>50</v>
      </c>
      <c r="BD30" s="5">
        <f t="shared" si="0"/>
        <v>51</v>
      </c>
      <c r="BE30" s="5">
        <f t="shared" si="0"/>
        <v>52</v>
      </c>
      <c r="BF30" s="5">
        <f t="shared" si="0"/>
        <v>53</v>
      </c>
      <c r="BG30" s="5">
        <f t="shared" si="0"/>
        <v>54</v>
      </c>
      <c r="BH30" s="5">
        <f t="shared" si="0"/>
        <v>55</v>
      </c>
      <c r="BI30" s="5">
        <f t="shared" si="0"/>
        <v>56</v>
      </c>
      <c r="BJ30" s="5">
        <f t="shared" si="0"/>
        <v>57</v>
      </c>
      <c r="BK30" s="5">
        <f t="shared" si="0"/>
        <v>58</v>
      </c>
      <c r="BL30" s="5">
        <f t="shared" si="0"/>
        <v>59</v>
      </c>
      <c r="BM30" s="5">
        <f t="shared" si="0"/>
        <v>60</v>
      </c>
      <c r="BN30" s="5">
        <f t="shared" si="0"/>
        <v>61</v>
      </c>
      <c r="BO30" s="5">
        <f t="shared" si="0"/>
        <v>62</v>
      </c>
      <c r="BP30" s="5">
        <f t="shared" si="0"/>
        <v>63</v>
      </c>
      <c r="BQ30" s="5">
        <f t="shared" si="0"/>
        <v>64</v>
      </c>
      <c r="BR30" s="5">
        <f t="shared" si="0"/>
        <v>65</v>
      </c>
      <c r="BS30" s="5">
        <f t="shared" si="0"/>
        <v>66</v>
      </c>
      <c r="BT30" s="5">
        <f t="shared" ref="BT30:EE30" si="1">BS30+1</f>
        <v>67</v>
      </c>
      <c r="BU30" s="5">
        <f t="shared" si="1"/>
        <v>68</v>
      </c>
      <c r="BV30" s="5">
        <f t="shared" si="1"/>
        <v>69</v>
      </c>
      <c r="BW30" s="5">
        <f t="shared" si="1"/>
        <v>70</v>
      </c>
      <c r="BX30" s="5">
        <f t="shared" si="1"/>
        <v>71</v>
      </c>
      <c r="BY30" s="5">
        <f t="shared" si="1"/>
        <v>72</v>
      </c>
      <c r="BZ30" s="5">
        <f t="shared" si="1"/>
        <v>73</v>
      </c>
      <c r="CA30" s="5">
        <f t="shared" si="1"/>
        <v>74</v>
      </c>
      <c r="CB30" s="5">
        <f t="shared" si="1"/>
        <v>75</v>
      </c>
      <c r="CC30" s="5">
        <f t="shared" si="1"/>
        <v>76</v>
      </c>
      <c r="CD30" s="5">
        <f t="shared" si="1"/>
        <v>77</v>
      </c>
      <c r="CE30" s="5">
        <f t="shared" si="1"/>
        <v>78</v>
      </c>
      <c r="CF30" s="5">
        <f t="shared" si="1"/>
        <v>79</v>
      </c>
      <c r="CG30" s="5">
        <f t="shared" si="1"/>
        <v>80</v>
      </c>
      <c r="CH30" s="5">
        <f t="shared" si="1"/>
        <v>81</v>
      </c>
      <c r="CI30" s="5">
        <f t="shared" si="1"/>
        <v>82</v>
      </c>
      <c r="CJ30" s="5">
        <f t="shared" si="1"/>
        <v>83</v>
      </c>
      <c r="CK30" s="5">
        <f t="shared" si="1"/>
        <v>84</v>
      </c>
      <c r="CL30" s="5">
        <f t="shared" si="1"/>
        <v>85</v>
      </c>
      <c r="CM30" s="5">
        <f t="shared" si="1"/>
        <v>86</v>
      </c>
      <c r="CN30" s="5">
        <f t="shared" si="1"/>
        <v>87</v>
      </c>
      <c r="CO30" s="5">
        <f t="shared" si="1"/>
        <v>88</v>
      </c>
      <c r="CP30" s="5">
        <f t="shared" si="1"/>
        <v>89</v>
      </c>
      <c r="CQ30" s="5">
        <f t="shared" si="1"/>
        <v>90</v>
      </c>
      <c r="CR30" s="5">
        <f t="shared" si="1"/>
        <v>91</v>
      </c>
      <c r="CS30" s="5">
        <f t="shared" si="1"/>
        <v>92</v>
      </c>
      <c r="CT30" s="5">
        <f t="shared" si="1"/>
        <v>93</v>
      </c>
      <c r="CU30" s="5">
        <f t="shared" si="1"/>
        <v>94</v>
      </c>
      <c r="CV30" s="5">
        <f t="shared" si="1"/>
        <v>95</v>
      </c>
      <c r="CW30" s="5">
        <f t="shared" si="1"/>
        <v>96</v>
      </c>
      <c r="CX30" s="5">
        <f t="shared" si="1"/>
        <v>97</v>
      </c>
      <c r="CY30" s="5">
        <f t="shared" si="1"/>
        <v>98</v>
      </c>
      <c r="CZ30" s="5">
        <f t="shared" si="1"/>
        <v>99</v>
      </c>
      <c r="DA30" s="5">
        <f t="shared" si="1"/>
        <v>100</v>
      </c>
      <c r="DB30" s="5">
        <f t="shared" si="1"/>
        <v>101</v>
      </c>
      <c r="DC30" s="5">
        <f t="shared" si="1"/>
        <v>102</v>
      </c>
      <c r="DD30" s="5">
        <f t="shared" si="1"/>
        <v>103</v>
      </c>
      <c r="DE30" s="5">
        <f t="shared" si="1"/>
        <v>104</v>
      </c>
      <c r="DF30" s="5">
        <f t="shared" si="1"/>
        <v>105</v>
      </c>
      <c r="DG30" s="5">
        <f t="shared" si="1"/>
        <v>106</v>
      </c>
      <c r="DH30" s="5">
        <f t="shared" si="1"/>
        <v>107</v>
      </c>
      <c r="DI30" s="5">
        <f t="shared" si="1"/>
        <v>108</v>
      </c>
      <c r="DJ30" s="5">
        <f t="shared" si="1"/>
        <v>109</v>
      </c>
      <c r="DK30" s="5">
        <f t="shared" si="1"/>
        <v>110</v>
      </c>
      <c r="DL30" s="5">
        <f t="shared" si="1"/>
        <v>111</v>
      </c>
      <c r="DM30" s="5">
        <f t="shared" si="1"/>
        <v>112</v>
      </c>
      <c r="DN30" s="5">
        <f t="shared" si="1"/>
        <v>113</v>
      </c>
      <c r="DO30" s="5">
        <f t="shared" si="1"/>
        <v>114</v>
      </c>
      <c r="DP30" s="5">
        <f t="shared" si="1"/>
        <v>115</v>
      </c>
      <c r="DQ30" s="5">
        <f t="shared" si="1"/>
        <v>116</v>
      </c>
      <c r="DR30" s="5">
        <f t="shared" si="1"/>
        <v>117</v>
      </c>
      <c r="DS30" s="5">
        <f t="shared" si="1"/>
        <v>118</v>
      </c>
      <c r="DT30" s="5">
        <f t="shared" si="1"/>
        <v>119</v>
      </c>
      <c r="DU30" s="5">
        <f t="shared" si="1"/>
        <v>120</v>
      </c>
      <c r="DV30" s="5">
        <f t="shared" si="1"/>
        <v>121</v>
      </c>
      <c r="DW30" s="5">
        <f t="shared" si="1"/>
        <v>122</v>
      </c>
      <c r="DX30" s="5">
        <f t="shared" si="1"/>
        <v>123</v>
      </c>
      <c r="DY30" s="5">
        <f t="shared" si="1"/>
        <v>124</v>
      </c>
      <c r="DZ30" s="5">
        <f t="shared" si="1"/>
        <v>125</v>
      </c>
      <c r="EA30" s="5">
        <f t="shared" si="1"/>
        <v>126</v>
      </c>
      <c r="EB30" s="5">
        <f t="shared" si="1"/>
        <v>127</v>
      </c>
      <c r="EC30" s="5">
        <f t="shared" si="1"/>
        <v>128</v>
      </c>
      <c r="ED30" s="5">
        <f t="shared" si="1"/>
        <v>129</v>
      </c>
      <c r="EE30" s="5">
        <f t="shared" si="1"/>
        <v>130</v>
      </c>
      <c r="EF30" s="5">
        <f t="shared" ref="EF30:GQ30" si="2">EE30+1</f>
        <v>131</v>
      </c>
      <c r="EG30" s="5">
        <f t="shared" si="2"/>
        <v>132</v>
      </c>
      <c r="EH30" s="5">
        <f t="shared" si="2"/>
        <v>133</v>
      </c>
      <c r="EI30" s="5">
        <f t="shared" si="2"/>
        <v>134</v>
      </c>
      <c r="EJ30" s="5">
        <f t="shared" si="2"/>
        <v>135</v>
      </c>
      <c r="EK30" s="5">
        <f t="shared" si="2"/>
        <v>136</v>
      </c>
      <c r="EL30" s="5">
        <f t="shared" si="2"/>
        <v>137</v>
      </c>
      <c r="EM30" s="5">
        <f t="shared" si="2"/>
        <v>138</v>
      </c>
      <c r="EN30" s="5">
        <f t="shared" si="2"/>
        <v>139</v>
      </c>
      <c r="EO30" s="5">
        <f t="shared" si="2"/>
        <v>140</v>
      </c>
      <c r="EP30" s="5">
        <f t="shared" si="2"/>
        <v>141</v>
      </c>
      <c r="EQ30" s="5">
        <f t="shared" si="2"/>
        <v>142</v>
      </c>
      <c r="ER30" s="5">
        <f t="shared" si="2"/>
        <v>143</v>
      </c>
      <c r="ES30" s="5">
        <f t="shared" si="2"/>
        <v>144</v>
      </c>
      <c r="ET30" s="5">
        <f t="shared" si="2"/>
        <v>145</v>
      </c>
      <c r="EU30" s="5">
        <f t="shared" si="2"/>
        <v>146</v>
      </c>
      <c r="EV30" s="5">
        <f t="shared" si="2"/>
        <v>147</v>
      </c>
      <c r="EW30" s="5">
        <f t="shared" si="2"/>
        <v>148</v>
      </c>
      <c r="EX30" s="5">
        <f t="shared" si="2"/>
        <v>149</v>
      </c>
      <c r="EY30" s="5">
        <f t="shared" si="2"/>
        <v>150</v>
      </c>
      <c r="EZ30" s="5">
        <f t="shared" si="2"/>
        <v>151</v>
      </c>
      <c r="FA30" s="5">
        <f t="shared" si="2"/>
        <v>152</v>
      </c>
      <c r="FB30" s="5">
        <f t="shared" si="2"/>
        <v>153</v>
      </c>
      <c r="FC30" s="5">
        <f t="shared" si="2"/>
        <v>154</v>
      </c>
      <c r="FD30" s="5">
        <f t="shared" si="2"/>
        <v>155</v>
      </c>
      <c r="FE30" s="5">
        <f t="shared" si="2"/>
        <v>156</v>
      </c>
      <c r="FF30" s="5">
        <f t="shared" si="2"/>
        <v>157</v>
      </c>
      <c r="FG30" s="5">
        <f t="shared" si="2"/>
        <v>158</v>
      </c>
      <c r="FH30" s="5">
        <f t="shared" si="2"/>
        <v>159</v>
      </c>
      <c r="FI30" s="5">
        <f t="shared" si="2"/>
        <v>160</v>
      </c>
      <c r="FJ30" s="5">
        <f t="shared" si="2"/>
        <v>161</v>
      </c>
      <c r="FK30" s="5">
        <f t="shared" si="2"/>
        <v>162</v>
      </c>
      <c r="FL30" s="5">
        <f t="shared" si="2"/>
        <v>163</v>
      </c>
      <c r="FM30" s="5">
        <f t="shared" si="2"/>
        <v>164</v>
      </c>
      <c r="FN30" s="5">
        <f t="shared" si="2"/>
        <v>165</v>
      </c>
      <c r="FO30" s="5">
        <f t="shared" si="2"/>
        <v>166</v>
      </c>
      <c r="FP30" s="5">
        <f t="shared" si="2"/>
        <v>167</v>
      </c>
      <c r="FQ30" s="5">
        <f t="shared" si="2"/>
        <v>168</v>
      </c>
      <c r="FR30" s="5">
        <f t="shared" si="2"/>
        <v>169</v>
      </c>
      <c r="FS30" s="5">
        <f t="shared" si="2"/>
        <v>170</v>
      </c>
      <c r="FT30" s="5">
        <f t="shared" si="2"/>
        <v>171</v>
      </c>
      <c r="FU30" s="5">
        <f t="shared" si="2"/>
        <v>172</v>
      </c>
      <c r="FV30" s="5">
        <f t="shared" si="2"/>
        <v>173</v>
      </c>
      <c r="FW30" s="5">
        <f t="shared" si="2"/>
        <v>174</v>
      </c>
      <c r="FX30" s="5">
        <f t="shared" si="2"/>
        <v>175</v>
      </c>
      <c r="FY30" s="5">
        <f t="shared" si="2"/>
        <v>176</v>
      </c>
      <c r="FZ30" s="5">
        <f t="shared" si="2"/>
        <v>177</v>
      </c>
      <c r="GA30" s="5">
        <f t="shared" si="2"/>
        <v>178</v>
      </c>
      <c r="GB30" s="5">
        <f t="shared" si="2"/>
        <v>179</v>
      </c>
      <c r="GC30" s="5">
        <f t="shared" si="2"/>
        <v>180</v>
      </c>
      <c r="GD30" s="5">
        <f t="shared" si="2"/>
        <v>181</v>
      </c>
      <c r="GE30" s="5">
        <f t="shared" si="2"/>
        <v>182</v>
      </c>
      <c r="GF30" s="5">
        <f t="shared" si="2"/>
        <v>183</v>
      </c>
      <c r="GG30" s="5">
        <f t="shared" si="2"/>
        <v>184</v>
      </c>
      <c r="GH30" s="5">
        <f t="shared" si="2"/>
        <v>185</v>
      </c>
      <c r="GI30" s="5">
        <f t="shared" si="2"/>
        <v>186</v>
      </c>
      <c r="GJ30" s="5">
        <f t="shared" si="2"/>
        <v>187</v>
      </c>
      <c r="GK30" s="5">
        <f t="shared" si="2"/>
        <v>188</v>
      </c>
      <c r="GL30" s="5">
        <f t="shared" si="2"/>
        <v>189</v>
      </c>
      <c r="GM30" s="5">
        <f t="shared" si="2"/>
        <v>190</v>
      </c>
      <c r="GN30" s="5">
        <f t="shared" si="2"/>
        <v>191</v>
      </c>
      <c r="GO30" s="5">
        <f t="shared" si="2"/>
        <v>192</v>
      </c>
      <c r="GP30" s="5">
        <f t="shared" si="2"/>
        <v>193</v>
      </c>
      <c r="GQ30" s="5">
        <f t="shared" si="2"/>
        <v>194</v>
      </c>
      <c r="GR30" s="5">
        <f t="shared" ref="GR30:JC30" si="3">GQ30+1</f>
        <v>195</v>
      </c>
      <c r="GS30" s="5">
        <f t="shared" si="3"/>
        <v>196</v>
      </c>
      <c r="GT30" s="5">
        <f t="shared" si="3"/>
        <v>197</v>
      </c>
      <c r="GU30" s="5">
        <f t="shared" si="3"/>
        <v>198</v>
      </c>
      <c r="GV30" s="5">
        <f t="shared" si="3"/>
        <v>199</v>
      </c>
      <c r="GW30" s="5">
        <f t="shared" si="3"/>
        <v>200</v>
      </c>
      <c r="GX30" s="5">
        <f t="shared" si="3"/>
        <v>201</v>
      </c>
      <c r="GY30" s="5">
        <f t="shared" si="3"/>
        <v>202</v>
      </c>
      <c r="GZ30" s="5">
        <f t="shared" si="3"/>
        <v>203</v>
      </c>
      <c r="HA30" s="5">
        <f t="shared" si="3"/>
        <v>204</v>
      </c>
      <c r="HB30" s="5">
        <f t="shared" si="3"/>
        <v>205</v>
      </c>
      <c r="HC30" s="5">
        <f t="shared" si="3"/>
        <v>206</v>
      </c>
      <c r="HD30" s="5">
        <f t="shared" si="3"/>
        <v>207</v>
      </c>
      <c r="HE30" s="5">
        <f t="shared" si="3"/>
        <v>208</v>
      </c>
      <c r="HF30" s="5">
        <f t="shared" si="3"/>
        <v>209</v>
      </c>
      <c r="HG30" s="5">
        <f t="shared" si="3"/>
        <v>210</v>
      </c>
      <c r="HH30" s="5">
        <f t="shared" si="3"/>
        <v>211</v>
      </c>
      <c r="HI30" s="5">
        <f t="shared" si="3"/>
        <v>212</v>
      </c>
      <c r="HJ30" s="5">
        <f t="shared" si="3"/>
        <v>213</v>
      </c>
      <c r="HK30" s="5">
        <f t="shared" si="3"/>
        <v>214</v>
      </c>
      <c r="HL30" s="5">
        <f t="shared" si="3"/>
        <v>215</v>
      </c>
      <c r="HM30" s="5">
        <f t="shared" si="3"/>
        <v>216</v>
      </c>
      <c r="HN30" s="5">
        <f t="shared" si="3"/>
        <v>217</v>
      </c>
      <c r="HO30" s="5">
        <f t="shared" si="3"/>
        <v>218</v>
      </c>
      <c r="HP30" s="5">
        <f t="shared" si="3"/>
        <v>219</v>
      </c>
      <c r="HQ30" s="5">
        <f t="shared" si="3"/>
        <v>220</v>
      </c>
      <c r="HR30" s="5">
        <f t="shared" si="3"/>
        <v>221</v>
      </c>
      <c r="HS30" s="5">
        <f t="shared" si="3"/>
        <v>222</v>
      </c>
      <c r="HT30" s="5">
        <f t="shared" si="3"/>
        <v>223</v>
      </c>
      <c r="HU30" s="5">
        <f t="shared" si="3"/>
        <v>224</v>
      </c>
      <c r="HV30" s="5">
        <f t="shared" si="3"/>
        <v>225</v>
      </c>
      <c r="HW30" s="5">
        <f t="shared" si="3"/>
        <v>226</v>
      </c>
      <c r="HX30" s="5">
        <f t="shared" si="3"/>
        <v>227</v>
      </c>
      <c r="HY30" s="5">
        <f t="shared" si="3"/>
        <v>228</v>
      </c>
      <c r="HZ30" s="5">
        <f t="shared" si="3"/>
        <v>229</v>
      </c>
      <c r="IA30" s="5">
        <f t="shared" si="3"/>
        <v>230</v>
      </c>
      <c r="IB30" s="5">
        <f t="shared" si="3"/>
        <v>231</v>
      </c>
      <c r="IC30" s="5">
        <f t="shared" si="3"/>
        <v>232</v>
      </c>
      <c r="ID30" s="5">
        <f t="shared" si="3"/>
        <v>233</v>
      </c>
      <c r="IE30" s="5">
        <f t="shared" si="3"/>
        <v>234</v>
      </c>
      <c r="IF30" s="5">
        <f t="shared" si="3"/>
        <v>235</v>
      </c>
      <c r="IG30" s="5">
        <f t="shared" si="3"/>
        <v>236</v>
      </c>
      <c r="IH30" s="5">
        <f t="shared" si="3"/>
        <v>237</v>
      </c>
      <c r="II30" s="5">
        <f t="shared" si="3"/>
        <v>238</v>
      </c>
      <c r="IJ30" s="5">
        <f t="shared" si="3"/>
        <v>239</v>
      </c>
      <c r="IK30" s="5">
        <f t="shared" si="3"/>
        <v>240</v>
      </c>
      <c r="IL30" s="5">
        <f t="shared" si="3"/>
        <v>241</v>
      </c>
      <c r="IM30" s="5">
        <f t="shared" si="3"/>
        <v>242</v>
      </c>
      <c r="IN30" s="5">
        <f t="shared" si="3"/>
        <v>243</v>
      </c>
      <c r="IO30" s="5">
        <f t="shared" si="3"/>
        <v>244</v>
      </c>
      <c r="IP30" s="5">
        <f t="shared" si="3"/>
        <v>245</v>
      </c>
      <c r="IQ30" s="5">
        <f t="shared" si="3"/>
        <v>246</v>
      </c>
      <c r="IR30" s="5">
        <f t="shared" si="3"/>
        <v>247</v>
      </c>
      <c r="IS30" s="5">
        <f t="shared" si="3"/>
        <v>248</v>
      </c>
      <c r="IT30" s="5">
        <f t="shared" si="3"/>
        <v>249</v>
      </c>
      <c r="IU30" s="5">
        <f t="shared" si="3"/>
        <v>250</v>
      </c>
      <c r="IV30" s="5">
        <f t="shared" si="3"/>
        <v>251</v>
      </c>
      <c r="IW30" s="5">
        <f t="shared" si="3"/>
        <v>252</v>
      </c>
      <c r="IX30" s="5">
        <f t="shared" si="3"/>
        <v>253</v>
      </c>
      <c r="IY30" s="5">
        <f t="shared" si="3"/>
        <v>254</v>
      </c>
      <c r="IZ30" s="5">
        <f t="shared" si="3"/>
        <v>255</v>
      </c>
      <c r="JA30" s="5">
        <f t="shared" si="3"/>
        <v>256</v>
      </c>
      <c r="JB30" s="5">
        <f t="shared" si="3"/>
        <v>257</v>
      </c>
      <c r="JC30" s="5">
        <f t="shared" si="3"/>
        <v>258</v>
      </c>
      <c r="JD30" s="5">
        <f t="shared" ref="JD30:LO30" si="4">JC30+1</f>
        <v>259</v>
      </c>
      <c r="JE30" s="5">
        <f t="shared" si="4"/>
        <v>260</v>
      </c>
      <c r="JF30" s="5">
        <f t="shared" si="4"/>
        <v>261</v>
      </c>
      <c r="JG30" s="5">
        <f t="shared" si="4"/>
        <v>262</v>
      </c>
      <c r="JH30" s="5">
        <f t="shared" si="4"/>
        <v>263</v>
      </c>
      <c r="JI30" s="5">
        <f t="shared" si="4"/>
        <v>264</v>
      </c>
      <c r="JJ30" s="5">
        <f t="shared" si="4"/>
        <v>265</v>
      </c>
      <c r="JK30" s="5">
        <f t="shared" si="4"/>
        <v>266</v>
      </c>
      <c r="JL30" s="5">
        <f t="shared" si="4"/>
        <v>267</v>
      </c>
      <c r="JM30" s="5">
        <f t="shared" si="4"/>
        <v>268</v>
      </c>
      <c r="JN30" s="5">
        <f t="shared" si="4"/>
        <v>269</v>
      </c>
      <c r="JO30" s="5">
        <f t="shared" si="4"/>
        <v>270</v>
      </c>
      <c r="JP30" s="5">
        <f t="shared" si="4"/>
        <v>271</v>
      </c>
      <c r="JQ30" s="5">
        <f t="shared" si="4"/>
        <v>272</v>
      </c>
      <c r="JR30" s="5">
        <f t="shared" si="4"/>
        <v>273</v>
      </c>
      <c r="JS30" s="5">
        <f t="shared" si="4"/>
        <v>274</v>
      </c>
      <c r="JT30" s="5">
        <f t="shared" si="4"/>
        <v>275</v>
      </c>
      <c r="JU30" s="5">
        <f t="shared" si="4"/>
        <v>276</v>
      </c>
      <c r="JV30" s="5">
        <f t="shared" si="4"/>
        <v>277</v>
      </c>
      <c r="JW30" s="5">
        <f t="shared" si="4"/>
        <v>278</v>
      </c>
      <c r="JX30" s="5">
        <f t="shared" si="4"/>
        <v>279</v>
      </c>
      <c r="JY30" s="5">
        <f t="shared" si="4"/>
        <v>280</v>
      </c>
      <c r="JZ30" s="5">
        <f t="shared" si="4"/>
        <v>281</v>
      </c>
      <c r="KA30" s="5">
        <f t="shared" si="4"/>
        <v>282</v>
      </c>
      <c r="KB30" s="5">
        <f t="shared" si="4"/>
        <v>283</v>
      </c>
      <c r="KC30" s="5">
        <f t="shared" si="4"/>
        <v>284</v>
      </c>
      <c r="KD30" s="5">
        <f t="shared" si="4"/>
        <v>285</v>
      </c>
      <c r="KE30" s="5">
        <f t="shared" si="4"/>
        <v>286</v>
      </c>
      <c r="KF30" s="5">
        <f t="shared" si="4"/>
        <v>287</v>
      </c>
      <c r="KG30" s="5">
        <f t="shared" si="4"/>
        <v>288</v>
      </c>
      <c r="KH30" s="5">
        <f t="shared" si="4"/>
        <v>289</v>
      </c>
      <c r="KI30" s="5">
        <f t="shared" si="4"/>
        <v>290</v>
      </c>
      <c r="KJ30" s="5">
        <f t="shared" si="4"/>
        <v>291</v>
      </c>
      <c r="KK30" s="5">
        <f t="shared" si="4"/>
        <v>292</v>
      </c>
      <c r="KL30" s="5">
        <f t="shared" si="4"/>
        <v>293</v>
      </c>
      <c r="KM30" s="5">
        <f t="shared" si="4"/>
        <v>294</v>
      </c>
      <c r="KN30" s="5">
        <f t="shared" si="4"/>
        <v>295</v>
      </c>
      <c r="KO30" s="5">
        <f t="shared" si="4"/>
        <v>296</v>
      </c>
      <c r="KP30" s="5">
        <f t="shared" si="4"/>
        <v>297</v>
      </c>
      <c r="KQ30" s="5">
        <f t="shared" si="4"/>
        <v>298</v>
      </c>
      <c r="KR30" s="5">
        <f t="shared" si="4"/>
        <v>299</v>
      </c>
      <c r="KS30" s="5">
        <f t="shared" si="4"/>
        <v>300</v>
      </c>
      <c r="KT30" s="5">
        <f t="shared" si="4"/>
        <v>301</v>
      </c>
      <c r="KU30" s="5">
        <f t="shared" si="4"/>
        <v>302</v>
      </c>
      <c r="KV30" s="5">
        <f t="shared" si="4"/>
        <v>303</v>
      </c>
      <c r="KW30" s="5">
        <f t="shared" si="4"/>
        <v>304</v>
      </c>
      <c r="KX30" s="5">
        <f t="shared" si="4"/>
        <v>305</v>
      </c>
      <c r="KY30" s="5">
        <f t="shared" si="4"/>
        <v>306</v>
      </c>
      <c r="KZ30" s="5">
        <f t="shared" si="4"/>
        <v>307</v>
      </c>
      <c r="LA30" s="5">
        <f t="shared" si="4"/>
        <v>308</v>
      </c>
      <c r="LB30" s="5">
        <f t="shared" si="4"/>
        <v>309</v>
      </c>
      <c r="LC30" s="5">
        <f t="shared" si="4"/>
        <v>310</v>
      </c>
      <c r="LD30" s="5">
        <f t="shared" si="4"/>
        <v>311</v>
      </c>
      <c r="LE30" s="5">
        <f t="shared" si="4"/>
        <v>312</v>
      </c>
      <c r="LF30" s="5">
        <f t="shared" si="4"/>
        <v>313</v>
      </c>
      <c r="LG30" s="5">
        <f t="shared" si="4"/>
        <v>314</v>
      </c>
      <c r="LH30" s="5">
        <f t="shared" si="4"/>
        <v>315</v>
      </c>
      <c r="LI30" s="5">
        <f t="shared" si="4"/>
        <v>316</v>
      </c>
      <c r="LJ30" s="5">
        <f t="shared" si="4"/>
        <v>317</v>
      </c>
      <c r="LK30" s="5">
        <f t="shared" si="4"/>
        <v>318</v>
      </c>
      <c r="LL30" s="5">
        <f t="shared" si="4"/>
        <v>319</v>
      </c>
      <c r="LM30" s="5">
        <f t="shared" si="4"/>
        <v>320</v>
      </c>
      <c r="LN30" s="5">
        <f t="shared" si="4"/>
        <v>321</v>
      </c>
      <c r="LO30" s="5">
        <f t="shared" si="4"/>
        <v>322</v>
      </c>
      <c r="LP30" s="5">
        <f t="shared" ref="LP30:OA30" si="5">LO30+1</f>
        <v>323</v>
      </c>
      <c r="LQ30" s="5">
        <f t="shared" si="5"/>
        <v>324</v>
      </c>
      <c r="LR30" s="5">
        <f t="shared" si="5"/>
        <v>325</v>
      </c>
      <c r="LS30" s="5">
        <f t="shared" si="5"/>
        <v>326</v>
      </c>
      <c r="LT30" s="5">
        <f t="shared" si="5"/>
        <v>327</v>
      </c>
      <c r="LU30" s="5">
        <f t="shared" si="5"/>
        <v>328</v>
      </c>
      <c r="LV30" s="5">
        <f t="shared" si="5"/>
        <v>329</v>
      </c>
      <c r="LW30" s="5">
        <f t="shared" si="5"/>
        <v>330</v>
      </c>
      <c r="LX30" s="5">
        <f t="shared" si="5"/>
        <v>331</v>
      </c>
      <c r="LY30" s="5">
        <f t="shared" si="5"/>
        <v>332</v>
      </c>
      <c r="LZ30" s="5">
        <f t="shared" si="5"/>
        <v>333</v>
      </c>
      <c r="MA30" s="5">
        <f t="shared" si="5"/>
        <v>334</v>
      </c>
      <c r="MB30" s="5">
        <f t="shared" si="5"/>
        <v>335</v>
      </c>
      <c r="MC30" s="5">
        <f t="shared" si="5"/>
        <v>336</v>
      </c>
      <c r="MD30" s="5">
        <f t="shared" si="5"/>
        <v>337</v>
      </c>
      <c r="ME30" s="5">
        <f t="shared" si="5"/>
        <v>338</v>
      </c>
      <c r="MF30" s="5">
        <f t="shared" si="5"/>
        <v>339</v>
      </c>
      <c r="MG30" s="5">
        <f t="shared" si="5"/>
        <v>340</v>
      </c>
      <c r="MH30" s="5">
        <f t="shared" si="5"/>
        <v>341</v>
      </c>
      <c r="MI30" s="5">
        <f t="shared" si="5"/>
        <v>342</v>
      </c>
      <c r="MJ30" s="5">
        <f t="shared" si="5"/>
        <v>343</v>
      </c>
      <c r="MK30" s="5">
        <f t="shared" si="5"/>
        <v>344</v>
      </c>
      <c r="ML30" s="5">
        <f t="shared" si="5"/>
        <v>345</v>
      </c>
      <c r="MM30" s="5">
        <f t="shared" si="5"/>
        <v>346</v>
      </c>
      <c r="MN30" s="5">
        <f t="shared" si="5"/>
        <v>347</v>
      </c>
      <c r="MO30" s="5">
        <f t="shared" si="5"/>
        <v>348</v>
      </c>
      <c r="MP30" s="5">
        <f t="shared" si="5"/>
        <v>349</v>
      </c>
      <c r="MQ30" s="5">
        <f t="shared" si="5"/>
        <v>350</v>
      </c>
      <c r="MR30" s="5">
        <f t="shared" si="5"/>
        <v>351</v>
      </c>
      <c r="MS30" s="5">
        <f t="shared" si="5"/>
        <v>352</v>
      </c>
      <c r="MT30" s="5">
        <f t="shared" si="5"/>
        <v>353</v>
      </c>
      <c r="MU30" s="5">
        <f t="shared" si="5"/>
        <v>354</v>
      </c>
      <c r="MV30" s="5">
        <f t="shared" si="5"/>
        <v>355</v>
      </c>
      <c r="MW30" s="5">
        <f t="shared" si="5"/>
        <v>356</v>
      </c>
      <c r="MX30" s="5">
        <f t="shared" si="5"/>
        <v>357</v>
      </c>
      <c r="MY30" s="5">
        <f t="shared" si="5"/>
        <v>358</v>
      </c>
      <c r="MZ30" s="5">
        <f t="shared" si="5"/>
        <v>359</v>
      </c>
      <c r="NA30" s="5">
        <f t="shared" si="5"/>
        <v>360</v>
      </c>
      <c r="NB30" s="5">
        <f t="shared" si="5"/>
        <v>361</v>
      </c>
      <c r="NC30" s="5">
        <f t="shared" si="5"/>
        <v>362</v>
      </c>
      <c r="ND30" s="5">
        <f t="shared" si="5"/>
        <v>363</v>
      </c>
      <c r="NE30" s="5">
        <f t="shared" si="5"/>
        <v>364</v>
      </c>
      <c r="NF30" s="5">
        <f t="shared" si="5"/>
        <v>365</v>
      </c>
      <c r="NG30" s="5">
        <f t="shared" si="5"/>
        <v>366</v>
      </c>
      <c r="NH30" s="5">
        <f t="shared" si="5"/>
        <v>367</v>
      </c>
      <c r="NI30" s="5">
        <f t="shared" si="5"/>
        <v>368</v>
      </c>
      <c r="NJ30" s="5">
        <f t="shared" si="5"/>
        <v>369</v>
      </c>
      <c r="NK30" s="5">
        <f t="shared" si="5"/>
        <v>370</v>
      </c>
      <c r="NL30" s="5">
        <f t="shared" si="5"/>
        <v>371</v>
      </c>
      <c r="NM30" s="5">
        <f t="shared" si="5"/>
        <v>372</v>
      </c>
      <c r="NN30" s="5">
        <f t="shared" si="5"/>
        <v>373</v>
      </c>
      <c r="NO30" s="5">
        <f t="shared" si="5"/>
        <v>374</v>
      </c>
      <c r="NP30" s="5">
        <f t="shared" si="5"/>
        <v>375</v>
      </c>
      <c r="NQ30" s="5">
        <f t="shared" si="5"/>
        <v>376</v>
      </c>
      <c r="NR30" s="5">
        <f t="shared" si="5"/>
        <v>377</v>
      </c>
      <c r="NS30" s="5">
        <f t="shared" si="5"/>
        <v>378</v>
      </c>
      <c r="NT30" s="5">
        <f t="shared" si="5"/>
        <v>379</v>
      </c>
      <c r="NU30" s="5">
        <f t="shared" si="5"/>
        <v>380</v>
      </c>
      <c r="NV30" s="5">
        <f t="shared" si="5"/>
        <v>381</v>
      </c>
      <c r="NW30" s="5">
        <f t="shared" si="5"/>
        <v>382</v>
      </c>
      <c r="NX30" s="5">
        <f t="shared" si="5"/>
        <v>383</v>
      </c>
      <c r="NY30" s="5">
        <f t="shared" si="5"/>
        <v>384</v>
      </c>
      <c r="NZ30" s="5">
        <f t="shared" si="5"/>
        <v>385</v>
      </c>
      <c r="OA30" s="5">
        <f t="shared" si="5"/>
        <v>386</v>
      </c>
      <c r="OB30" s="5">
        <f t="shared" ref="OB30:QM30" si="6">OA30+1</f>
        <v>387</v>
      </c>
      <c r="OC30" s="5">
        <f t="shared" si="6"/>
        <v>388</v>
      </c>
      <c r="OD30" s="5">
        <f t="shared" si="6"/>
        <v>389</v>
      </c>
      <c r="OE30" s="5">
        <f t="shared" si="6"/>
        <v>390</v>
      </c>
      <c r="OF30" s="5">
        <f t="shared" si="6"/>
        <v>391</v>
      </c>
      <c r="OG30" s="5">
        <f t="shared" si="6"/>
        <v>392</v>
      </c>
      <c r="OH30" s="5">
        <f t="shared" si="6"/>
        <v>393</v>
      </c>
      <c r="OI30" s="5">
        <f t="shared" si="6"/>
        <v>394</v>
      </c>
      <c r="OJ30" s="5">
        <f t="shared" si="6"/>
        <v>395</v>
      </c>
      <c r="OK30" s="5">
        <f t="shared" si="6"/>
        <v>396</v>
      </c>
      <c r="OL30" s="5">
        <f t="shared" si="6"/>
        <v>397</v>
      </c>
      <c r="OM30" s="5">
        <f t="shared" si="6"/>
        <v>398</v>
      </c>
      <c r="ON30" s="5">
        <f t="shared" si="6"/>
        <v>399</v>
      </c>
      <c r="OO30" s="5">
        <f t="shared" si="6"/>
        <v>400</v>
      </c>
      <c r="OP30" s="5">
        <f t="shared" si="6"/>
        <v>401</v>
      </c>
      <c r="OQ30" s="5">
        <f t="shared" si="6"/>
        <v>402</v>
      </c>
      <c r="OR30" s="5">
        <f t="shared" si="6"/>
        <v>403</v>
      </c>
      <c r="OS30" s="5">
        <f t="shared" si="6"/>
        <v>404</v>
      </c>
      <c r="OT30" s="5">
        <f t="shared" si="6"/>
        <v>405</v>
      </c>
      <c r="OU30" s="5">
        <f t="shared" si="6"/>
        <v>406</v>
      </c>
      <c r="OV30" s="5">
        <f t="shared" si="6"/>
        <v>407</v>
      </c>
      <c r="OW30" s="5">
        <f t="shared" si="6"/>
        <v>408</v>
      </c>
      <c r="OX30" s="5">
        <f t="shared" si="6"/>
        <v>409</v>
      </c>
      <c r="OY30" s="5">
        <f t="shared" si="6"/>
        <v>410</v>
      </c>
      <c r="OZ30" s="5">
        <f t="shared" si="6"/>
        <v>411</v>
      </c>
      <c r="PA30" s="5">
        <f t="shared" si="6"/>
        <v>412</v>
      </c>
      <c r="PB30" s="5">
        <f t="shared" si="6"/>
        <v>413</v>
      </c>
      <c r="PC30" s="5">
        <f t="shared" si="6"/>
        <v>414</v>
      </c>
      <c r="PD30" s="5">
        <f t="shared" si="6"/>
        <v>415</v>
      </c>
      <c r="PE30" s="5">
        <f t="shared" si="6"/>
        <v>416</v>
      </c>
      <c r="PF30" s="5">
        <f t="shared" si="6"/>
        <v>417</v>
      </c>
      <c r="PG30" s="5">
        <f t="shared" si="6"/>
        <v>418</v>
      </c>
      <c r="PH30" s="5">
        <f t="shared" si="6"/>
        <v>419</v>
      </c>
      <c r="PI30" s="5">
        <f t="shared" si="6"/>
        <v>420</v>
      </c>
      <c r="PJ30" s="5">
        <f t="shared" si="6"/>
        <v>421</v>
      </c>
      <c r="PK30" s="5">
        <f t="shared" si="6"/>
        <v>422</v>
      </c>
      <c r="PL30" s="5">
        <f t="shared" si="6"/>
        <v>423</v>
      </c>
      <c r="PM30" s="5">
        <f t="shared" si="6"/>
        <v>424</v>
      </c>
      <c r="PN30" s="5">
        <f t="shared" si="6"/>
        <v>425</v>
      </c>
      <c r="PO30" s="5">
        <f t="shared" si="6"/>
        <v>426</v>
      </c>
      <c r="PP30" s="5">
        <f t="shared" si="6"/>
        <v>427</v>
      </c>
      <c r="PQ30" s="5">
        <f t="shared" si="6"/>
        <v>428</v>
      </c>
      <c r="PR30" s="5">
        <f t="shared" si="6"/>
        <v>429</v>
      </c>
      <c r="PS30" s="5">
        <f t="shared" si="6"/>
        <v>430</v>
      </c>
      <c r="PT30" s="5">
        <f t="shared" si="6"/>
        <v>431</v>
      </c>
      <c r="PU30" s="5">
        <f t="shared" si="6"/>
        <v>432</v>
      </c>
      <c r="PV30" s="5">
        <f t="shared" si="6"/>
        <v>433</v>
      </c>
      <c r="PW30" s="5">
        <f t="shared" si="6"/>
        <v>434</v>
      </c>
      <c r="PX30" s="5">
        <f t="shared" si="6"/>
        <v>435</v>
      </c>
      <c r="PY30" s="5">
        <f t="shared" si="6"/>
        <v>436</v>
      </c>
      <c r="PZ30" s="5">
        <f t="shared" si="6"/>
        <v>437</v>
      </c>
      <c r="QA30" s="5">
        <f t="shared" si="6"/>
        <v>438</v>
      </c>
      <c r="QB30" s="5">
        <f t="shared" si="6"/>
        <v>439</v>
      </c>
      <c r="QC30" s="5">
        <f t="shared" si="6"/>
        <v>440</v>
      </c>
      <c r="QD30" s="5">
        <f t="shared" si="6"/>
        <v>441</v>
      </c>
      <c r="QE30" s="5">
        <f t="shared" si="6"/>
        <v>442</v>
      </c>
      <c r="QF30" s="5">
        <f t="shared" si="6"/>
        <v>443</v>
      </c>
      <c r="QG30" s="5">
        <f t="shared" si="6"/>
        <v>444</v>
      </c>
      <c r="QH30" s="5">
        <f t="shared" si="6"/>
        <v>445</v>
      </c>
      <c r="QI30" s="5">
        <f t="shared" si="6"/>
        <v>446</v>
      </c>
      <c r="QJ30" s="5">
        <f t="shared" si="6"/>
        <v>447</v>
      </c>
      <c r="QK30" s="5">
        <f t="shared" si="6"/>
        <v>448</v>
      </c>
      <c r="QL30" s="5">
        <f t="shared" si="6"/>
        <v>449</v>
      </c>
      <c r="QM30" s="5">
        <f t="shared" si="6"/>
        <v>450</v>
      </c>
      <c r="QN30" s="5">
        <f t="shared" ref="QN30:SQ30" si="7">QM30+1</f>
        <v>451</v>
      </c>
      <c r="QO30" s="5">
        <f t="shared" si="7"/>
        <v>452</v>
      </c>
      <c r="QP30" s="5">
        <f t="shared" si="7"/>
        <v>453</v>
      </c>
      <c r="QQ30" s="5">
        <f t="shared" si="7"/>
        <v>454</v>
      </c>
      <c r="QR30" s="5">
        <f t="shared" si="7"/>
        <v>455</v>
      </c>
      <c r="QS30" s="5">
        <f t="shared" si="7"/>
        <v>456</v>
      </c>
      <c r="QT30" s="5">
        <f t="shared" si="7"/>
        <v>457</v>
      </c>
      <c r="QU30" s="5">
        <f t="shared" si="7"/>
        <v>458</v>
      </c>
      <c r="QV30" s="5">
        <f t="shared" si="7"/>
        <v>459</v>
      </c>
      <c r="QW30" s="5">
        <f t="shared" si="7"/>
        <v>460</v>
      </c>
      <c r="QX30" s="5">
        <f t="shared" si="7"/>
        <v>461</v>
      </c>
      <c r="QY30" s="5">
        <f t="shared" si="7"/>
        <v>462</v>
      </c>
      <c r="QZ30" s="5">
        <f t="shared" si="7"/>
        <v>463</v>
      </c>
      <c r="RA30" s="5">
        <f t="shared" si="7"/>
        <v>464</v>
      </c>
      <c r="RB30" s="5">
        <f t="shared" si="7"/>
        <v>465</v>
      </c>
      <c r="RC30" s="5">
        <f t="shared" si="7"/>
        <v>466</v>
      </c>
      <c r="RD30" s="5">
        <f t="shared" si="7"/>
        <v>467</v>
      </c>
      <c r="RE30" s="5">
        <f t="shared" si="7"/>
        <v>468</v>
      </c>
      <c r="RF30" s="5">
        <f t="shared" si="7"/>
        <v>469</v>
      </c>
      <c r="RG30" s="5">
        <f t="shared" si="7"/>
        <v>470</v>
      </c>
      <c r="RH30" s="5">
        <f t="shared" si="7"/>
        <v>471</v>
      </c>
      <c r="RI30" s="5">
        <f t="shared" si="7"/>
        <v>472</v>
      </c>
      <c r="RJ30" s="5">
        <f t="shared" si="7"/>
        <v>473</v>
      </c>
      <c r="RK30" s="5">
        <f t="shared" si="7"/>
        <v>474</v>
      </c>
      <c r="RL30" s="5">
        <f t="shared" si="7"/>
        <v>475</v>
      </c>
      <c r="RM30" s="5">
        <f t="shared" si="7"/>
        <v>476</v>
      </c>
      <c r="RN30" s="5">
        <f t="shared" si="7"/>
        <v>477</v>
      </c>
      <c r="RO30" s="5">
        <f t="shared" si="7"/>
        <v>478</v>
      </c>
      <c r="RP30" s="5">
        <f t="shared" si="7"/>
        <v>479</v>
      </c>
      <c r="RQ30" s="5">
        <f t="shared" si="7"/>
        <v>480</v>
      </c>
      <c r="RR30" s="5">
        <f t="shared" si="7"/>
        <v>481</v>
      </c>
      <c r="RS30" s="5">
        <f t="shared" si="7"/>
        <v>482</v>
      </c>
      <c r="RT30" s="5">
        <f t="shared" si="7"/>
        <v>483</v>
      </c>
      <c r="RU30" s="5">
        <f t="shared" si="7"/>
        <v>484</v>
      </c>
      <c r="RV30" s="5">
        <f t="shared" si="7"/>
        <v>485</v>
      </c>
      <c r="RW30" s="5">
        <f t="shared" si="7"/>
        <v>486</v>
      </c>
      <c r="RX30" s="5">
        <f t="shared" si="7"/>
        <v>487</v>
      </c>
      <c r="RY30" s="5">
        <f t="shared" si="7"/>
        <v>488</v>
      </c>
      <c r="RZ30" s="5">
        <f t="shared" si="7"/>
        <v>489</v>
      </c>
      <c r="SA30" s="5">
        <f t="shared" si="7"/>
        <v>490</v>
      </c>
      <c r="SB30" s="5">
        <f t="shared" si="7"/>
        <v>491</v>
      </c>
      <c r="SC30" s="5">
        <f t="shared" si="7"/>
        <v>492</v>
      </c>
      <c r="SD30" s="5">
        <f t="shared" si="7"/>
        <v>493</v>
      </c>
      <c r="SE30" s="5">
        <f t="shared" si="7"/>
        <v>494</v>
      </c>
      <c r="SF30" s="5">
        <f t="shared" si="7"/>
        <v>495</v>
      </c>
      <c r="SG30" s="5">
        <f t="shared" si="7"/>
        <v>496</v>
      </c>
      <c r="SH30" s="5">
        <f t="shared" si="7"/>
        <v>497</v>
      </c>
      <c r="SI30" s="5">
        <f t="shared" si="7"/>
        <v>498</v>
      </c>
      <c r="SJ30" s="5">
        <f t="shared" si="7"/>
        <v>499</v>
      </c>
      <c r="SK30" s="5">
        <f t="shared" si="7"/>
        <v>500</v>
      </c>
      <c r="SL30" s="5">
        <f t="shared" si="7"/>
        <v>501</v>
      </c>
      <c r="SM30" s="5">
        <f t="shared" si="7"/>
        <v>502</v>
      </c>
      <c r="SN30" s="5">
        <f t="shared" si="7"/>
        <v>503</v>
      </c>
      <c r="SO30" s="5">
        <f t="shared" si="7"/>
        <v>504</v>
      </c>
      <c r="SP30" s="5">
        <f t="shared" si="7"/>
        <v>505</v>
      </c>
      <c r="SQ30" s="5">
        <f t="shared" si="7"/>
        <v>506</v>
      </c>
    </row>
    <row r="31" spans="1:515" s="5" customFormat="1" x14ac:dyDescent="0.25">
      <c r="B31" s="5" t="s">
        <v>467</v>
      </c>
      <c r="C31" s="5" t="s">
        <v>468</v>
      </c>
      <c r="D31" s="5" t="s">
        <v>469</v>
      </c>
      <c r="E31" s="5" t="s">
        <v>183</v>
      </c>
      <c r="F31" s="32">
        <f>_xll.BDH(D31,"px_last","-2AY",,"Dates=o","fill=C","sort=R","dir=H","cols=506;rows=1")</f>
        <v>44018</v>
      </c>
      <c r="G31" s="25">
        <v>44004</v>
      </c>
      <c r="H31" s="25">
        <v>44001</v>
      </c>
      <c r="I31" s="25">
        <v>44000</v>
      </c>
      <c r="J31" s="25">
        <v>43999</v>
      </c>
      <c r="K31" s="25">
        <v>43998</v>
      </c>
      <c r="L31" s="25">
        <v>43997</v>
      </c>
      <c r="M31" s="25">
        <v>43994</v>
      </c>
      <c r="N31" s="25">
        <v>43993</v>
      </c>
      <c r="O31" s="25">
        <v>43992</v>
      </c>
      <c r="P31" s="25">
        <v>43991</v>
      </c>
      <c r="Q31" s="25">
        <v>43990</v>
      </c>
      <c r="R31" s="25">
        <v>43987</v>
      </c>
      <c r="S31" s="25">
        <v>43986</v>
      </c>
      <c r="T31" s="25">
        <v>43985</v>
      </c>
      <c r="U31" s="25">
        <v>43984</v>
      </c>
      <c r="V31" s="25">
        <v>43983</v>
      </c>
      <c r="W31" s="25">
        <v>43980</v>
      </c>
      <c r="X31" s="25">
        <v>43979</v>
      </c>
      <c r="Y31" s="25">
        <v>43978</v>
      </c>
      <c r="Z31" s="25">
        <v>43977</v>
      </c>
      <c r="AA31" s="25">
        <v>43973</v>
      </c>
      <c r="AB31" s="25">
        <v>43972</v>
      </c>
      <c r="AC31" s="25">
        <v>43971</v>
      </c>
      <c r="AD31" s="25">
        <v>43970</v>
      </c>
      <c r="AE31" s="25">
        <v>43969</v>
      </c>
      <c r="AF31" s="25">
        <v>43966</v>
      </c>
      <c r="AG31" s="25">
        <v>43965</v>
      </c>
      <c r="AH31" s="25">
        <v>43964</v>
      </c>
      <c r="AI31" s="25">
        <v>43963</v>
      </c>
      <c r="AJ31" s="25">
        <v>43962</v>
      </c>
      <c r="AK31" s="25">
        <v>43958</v>
      </c>
      <c r="AL31" s="25">
        <v>43957</v>
      </c>
      <c r="AM31" s="25">
        <v>43956</v>
      </c>
      <c r="AN31" s="25">
        <v>43955</v>
      </c>
      <c r="AO31" s="25">
        <v>43952</v>
      </c>
      <c r="AP31" s="25">
        <v>43951</v>
      </c>
      <c r="AQ31" s="25">
        <v>43950</v>
      </c>
      <c r="AR31" s="25">
        <v>43949</v>
      </c>
      <c r="AS31" s="25">
        <v>43948</v>
      </c>
      <c r="AT31" s="25">
        <v>43945</v>
      </c>
      <c r="AU31" s="25">
        <v>43944</v>
      </c>
      <c r="AV31" s="25">
        <v>43943</v>
      </c>
      <c r="AW31" s="25">
        <v>43942</v>
      </c>
      <c r="AX31" s="25">
        <v>43941</v>
      </c>
      <c r="AY31" s="25">
        <v>43938</v>
      </c>
      <c r="AZ31" s="25">
        <v>43937</v>
      </c>
      <c r="BA31" s="25">
        <v>43936</v>
      </c>
      <c r="BB31" s="25">
        <v>43935</v>
      </c>
      <c r="BC31" s="25">
        <v>43930</v>
      </c>
      <c r="BD31" s="25">
        <v>43929</v>
      </c>
      <c r="BE31" s="25">
        <v>43928</v>
      </c>
      <c r="BF31" s="25">
        <v>43927</v>
      </c>
      <c r="BG31" s="25">
        <v>43924</v>
      </c>
      <c r="BH31" s="25">
        <v>43923</v>
      </c>
      <c r="BI31" s="25">
        <v>43922</v>
      </c>
      <c r="BJ31" s="25">
        <v>43921</v>
      </c>
      <c r="BK31" s="25">
        <v>43920</v>
      </c>
      <c r="BL31" s="25">
        <v>43917</v>
      </c>
      <c r="BM31" s="25">
        <v>43916</v>
      </c>
      <c r="BN31" s="25">
        <v>43915</v>
      </c>
      <c r="BO31" s="25">
        <v>43914</v>
      </c>
      <c r="BP31" s="25">
        <v>43913</v>
      </c>
      <c r="BQ31" s="25">
        <v>43910</v>
      </c>
      <c r="BR31" s="25">
        <v>43909</v>
      </c>
      <c r="BS31" s="25">
        <v>43908</v>
      </c>
      <c r="BT31" s="25">
        <v>43907</v>
      </c>
      <c r="BU31" s="25">
        <v>43906</v>
      </c>
      <c r="BV31" s="25">
        <v>43903</v>
      </c>
      <c r="BW31" s="25">
        <v>43902</v>
      </c>
      <c r="BX31" s="25">
        <v>43901</v>
      </c>
      <c r="BY31" s="25">
        <v>43900</v>
      </c>
      <c r="BZ31" s="25">
        <v>43899</v>
      </c>
      <c r="CA31" s="25">
        <v>43896</v>
      </c>
      <c r="CB31" s="25">
        <v>43895</v>
      </c>
      <c r="CC31" s="25">
        <v>43894</v>
      </c>
      <c r="CD31" s="25">
        <v>43893</v>
      </c>
      <c r="CE31" s="25">
        <v>43892</v>
      </c>
      <c r="CF31" s="25">
        <v>43889</v>
      </c>
      <c r="CG31" s="25">
        <v>43888</v>
      </c>
      <c r="CH31" s="25">
        <v>43887</v>
      </c>
      <c r="CI31" s="25">
        <v>43886</v>
      </c>
      <c r="CJ31" s="25">
        <v>43885</v>
      </c>
      <c r="CK31" s="25">
        <v>43882</v>
      </c>
      <c r="CL31" s="25">
        <v>43881</v>
      </c>
      <c r="CM31" s="25">
        <v>43880</v>
      </c>
      <c r="CN31" s="25">
        <v>43879</v>
      </c>
      <c r="CO31" s="25">
        <v>43878</v>
      </c>
      <c r="CP31" s="25">
        <v>43875</v>
      </c>
      <c r="CQ31" s="25">
        <v>43874</v>
      </c>
      <c r="CR31" s="25">
        <v>43873</v>
      </c>
      <c r="CS31" s="25">
        <v>43872</v>
      </c>
      <c r="CT31" s="25">
        <v>43871</v>
      </c>
      <c r="CU31" s="25">
        <v>43868</v>
      </c>
      <c r="CV31" s="25">
        <v>43867</v>
      </c>
      <c r="CW31" s="25">
        <v>43866</v>
      </c>
      <c r="CX31" s="25">
        <v>43865</v>
      </c>
      <c r="CY31" s="25">
        <v>43864</v>
      </c>
      <c r="CZ31" s="25">
        <v>43861</v>
      </c>
      <c r="DA31" s="25">
        <v>43860</v>
      </c>
      <c r="DB31" s="25">
        <v>43859</v>
      </c>
      <c r="DC31" s="25">
        <v>43858</v>
      </c>
      <c r="DD31" s="25">
        <v>43857</v>
      </c>
      <c r="DE31" s="25">
        <v>43854</v>
      </c>
      <c r="DF31" s="25">
        <v>43853</v>
      </c>
      <c r="DG31" s="25">
        <v>43852</v>
      </c>
      <c r="DH31" s="25">
        <v>43851</v>
      </c>
      <c r="DI31" s="25">
        <v>43850</v>
      </c>
      <c r="DJ31" s="25">
        <v>43847</v>
      </c>
      <c r="DK31" s="25">
        <v>43846</v>
      </c>
      <c r="DL31" s="25">
        <v>43845</v>
      </c>
      <c r="DM31" s="25">
        <v>43844</v>
      </c>
      <c r="DN31" s="25">
        <v>43843</v>
      </c>
      <c r="DO31" s="25">
        <v>43840</v>
      </c>
      <c r="DP31" s="25">
        <v>43839</v>
      </c>
      <c r="DQ31" s="25">
        <v>43838</v>
      </c>
      <c r="DR31" s="25">
        <v>43837</v>
      </c>
      <c r="DS31" s="25">
        <v>43836</v>
      </c>
      <c r="DT31" s="25">
        <v>43833</v>
      </c>
      <c r="DU31" s="25">
        <v>43832</v>
      </c>
      <c r="DV31" s="25">
        <v>43830</v>
      </c>
      <c r="DW31" s="25">
        <v>43829</v>
      </c>
      <c r="DX31" s="25">
        <v>43826</v>
      </c>
      <c r="DY31" s="25">
        <v>43823</v>
      </c>
      <c r="DZ31" s="25">
        <v>43822</v>
      </c>
      <c r="EA31" s="25">
        <v>43819</v>
      </c>
      <c r="EB31" s="25">
        <v>43818</v>
      </c>
      <c r="EC31" s="25">
        <v>43817</v>
      </c>
      <c r="ED31" s="25">
        <v>43816</v>
      </c>
      <c r="EE31" s="25">
        <v>43815</v>
      </c>
      <c r="EF31" s="25">
        <v>43812</v>
      </c>
      <c r="EG31" s="25">
        <v>43811</v>
      </c>
      <c r="EH31" s="25">
        <v>43810</v>
      </c>
      <c r="EI31" s="25">
        <v>43809</v>
      </c>
      <c r="EJ31" s="25">
        <v>43808</v>
      </c>
      <c r="EK31" s="25">
        <v>43805</v>
      </c>
      <c r="EL31" s="25">
        <v>43804</v>
      </c>
      <c r="EM31" s="25">
        <v>43803</v>
      </c>
      <c r="EN31" s="25">
        <v>43802</v>
      </c>
      <c r="EO31" s="25">
        <v>43801</v>
      </c>
      <c r="EP31" s="25">
        <v>43798</v>
      </c>
      <c r="EQ31" s="25">
        <v>43797</v>
      </c>
      <c r="ER31" s="25">
        <v>43796</v>
      </c>
      <c r="ES31" s="25">
        <v>43795</v>
      </c>
      <c r="ET31" s="25">
        <v>43794</v>
      </c>
      <c r="EU31" s="25">
        <v>43791</v>
      </c>
      <c r="EV31" s="25">
        <v>43790</v>
      </c>
      <c r="EW31" s="25">
        <v>43789</v>
      </c>
      <c r="EX31" s="25">
        <v>43788</v>
      </c>
      <c r="EY31" s="25">
        <v>43787</v>
      </c>
      <c r="EZ31" s="25">
        <v>43784</v>
      </c>
      <c r="FA31" s="25">
        <v>43783</v>
      </c>
      <c r="FB31" s="25">
        <v>43782</v>
      </c>
      <c r="FC31" s="25">
        <v>43781</v>
      </c>
      <c r="FD31" s="25">
        <v>43780</v>
      </c>
      <c r="FE31" s="25">
        <v>43777</v>
      </c>
      <c r="FF31" s="25">
        <v>43776</v>
      </c>
      <c r="FG31" s="25">
        <v>43775</v>
      </c>
      <c r="FH31" s="25">
        <v>43774</v>
      </c>
      <c r="FI31" s="25">
        <v>43773</v>
      </c>
      <c r="FJ31" s="25">
        <v>43770</v>
      </c>
      <c r="FK31" s="25">
        <v>43769</v>
      </c>
      <c r="FL31" s="25">
        <v>43768</v>
      </c>
      <c r="FM31" s="25">
        <v>43767</v>
      </c>
      <c r="FN31" s="25">
        <v>43766</v>
      </c>
      <c r="FO31" s="25">
        <v>43763</v>
      </c>
      <c r="FP31" s="25">
        <v>43762</v>
      </c>
      <c r="FQ31" s="25">
        <v>43761</v>
      </c>
      <c r="FR31" s="25">
        <v>43760</v>
      </c>
      <c r="FS31" s="25">
        <v>43759</v>
      </c>
      <c r="FT31" s="25">
        <v>43756</v>
      </c>
      <c r="FU31" s="25">
        <v>43755</v>
      </c>
      <c r="FV31" s="25">
        <v>43754</v>
      </c>
      <c r="FW31" s="25">
        <v>43753</v>
      </c>
      <c r="FX31" s="25">
        <v>43752</v>
      </c>
      <c r="FY31" s="25">
        <v>43749</v>
      </c>
      <c r="FZ31" s="25">
        <v>43748</v>
      </c>
      <c r="GA31" s="25">
        <v>43747</v>
      </c>
      <c r="GB31" s="25">
        <v>43746</v>
      </c>
      <c r="GC31" s="25">
        <v>43745</v>
      </c>
      <c r="GD31" s="25">
        <v>43742</v>
      </c>
      <c r="GE31" s="25">
        <v>43741</v>
      </c>
      <c r="GF31" s="25">
        <v>43740</v>
      </c>
      <c r="GG31" s="25">
        <v>43739</v>
      </c>
      <c r="GH31" s="25">
        <v>43738</v>
      </c>
      <c r="GI31" s="25">
        <v>43735</v>
      </c>
      <c r="GJ31" s="25">
        <v>43734</v>
      </c>
      <c r="GK31" s="25">
        <v>43733</v>
      </c>
      <c r="GL31" s="25">
        <v>43732</v>
      </c>
      <c r="GM31" s="25">
        <v>43731</v>
      </c>
      <c r="GN31" s="25">
        <v>43728</v>
      </c>
      <c r="GO31" s="25">
        <v>43727</v>
      </c>
      <c r="GP31" s="25">
        <v>43726</v>
      </c>
      <c r="GQ31" s="25">
        <v>43725</v>
      </c>
      <c r="GR31" s="25">
        <v>43724</v>
      </c>
      <c r="GS31" s="25">
        <v>43721</v>
      </c>
      <c r="GT31" s="25">
        <v>43720</v>
      </c>
      <c r="GU31" s="25">
        <v>43719</v>
      </c>
      <c r="GV31" s="25">
        <v>43718</v>
      </c>
      <c r="GW31" s="25">
        <v>43717</v>
      </c>
      <c r="GX31" s="25">
        <v>43714</v>
      </c>
      <c r="GY31" s="25">
        <v>43713</v>
      </c>
      <c r="GZ31" s="25">
        <v>43712</v>
      </c>
      <c r="HA31" s="25">
        <v>43711</v>
      </c>
      <c r="HB31" s="25">
        <v>43710</v>
      </c>
      <c r="HC31" s="25">
        <v>43707</v>
      </c>
      <c r="HD31" s="25">
        <v>43706</v>
      </c>
      <c r="HE31" s="25">
        <v>43705</v>
      </c>
      <c r="HF31" s="25">
        <v>43704</v>
      </c>
      <c r="HG31" s="25">
        <v>43700</v>
      </c>
      <c r="HH31" s="25">
        <v>43699</v>
      </c>
      <c r="HI31" s="25">
        <v>43698</v>
      </c>
      <c r="HJ31" s="25">
        <v>43697</v>
      </c>
      <c r="HK31" s="25">
        <v>43696</v>
      </c>
      <c r="HL31" s="25">
        <v>43693</v>
      </c>
      <c r="HM31" s="25">
        <v>43692</v>
      </c>
      <c r="HN31" s="25">
        <v>43691</v>
      </c>
      <c r="HO31" s="25">
        <v>43690</v>
      </c>
      <c r="HP31" s="25">
        <v>43689</v>
      </c>
      <c r="HQ31" s="25">
        <v>43686</v>
      </c>
      <c r="HR31" s="25">
        <v>43685</v>
      </c>
      <c r="HS31" s="25">
        <v>43684</v>
      </c>
      <c r="HT31" s="25">
        <v>43683</v>
      </c>
      <c r="HU31" s="25">
        <v>43682</v>
      </c>
      <c r="HV31" s="25">
        <v>43679</v>
      </c>
      <c r="HW31" s="25">
        <v>43678</v>
      </c>
      <c r="HX31" s="25">
        <v>43677</v>
      </c>
      <c r="HY31" s="25">
        <v>43676</v>
      </c>
      <c r="HZ31" s="25">
        <v>43675</v>
      </c>
      <c r="IA31" s="25">
        <v>43672</v>
      </c>
      <c r="IB31" s="25">
        <v>43671</v>
      </c>
      <c r="IC31" s="25">
        <v>43670</v>
      </c>
      <c r="ID31" s="25">
        <v>43669</v>
      </c>
      <c r="IE31" s="25">
        <v>43668</v>
      </c>
      <c r="IF31" s="25">
        <v>43665</v>
      </c>
      <c r="IG31" s="25">
        <v>43664</v>
      </c>
      <c r="IH31" s="25">
        <v>43663</v>
      </c>
      <c r="II31" s="25">
        <v>43662</v>
      </c>
      <c r="IJ31" s="25">
        <v>43661</v>
      </c>
      <c r="IK31" s="25">
        <v>43658</v>
      </c>
      <c r="IL31" s="25">
        <v>43657</v>
      </c>
      <c r="IM31" s="25">
        <v>43656</v>
      </c>
      <c r="IN31" s="25">
        <v>43655</v>
      </c>
      <c r="IO31" s="25">
        <v>43654</v>
      </c>
      <c r="IP31" s="25">
        <v>43651</v>
      </c>
      <c r="IQ31" s="25">
        <v>43650</v>
      </c>
      <c r="IR31" s="25">
        <v>43649</v>
      </c>
      <c r="IS31" s="25">
        <v>43648</v>
      </c>
      <c r="IT31" s="25">
        <v>43647</v>
      </c>
      <c r="IU31" s="25">
        <v>43644</v>
      </c>
      <c r="IV31" s="25">
        <v>43643</v>
      </c>
      <c r="IW31" s="25">
        <v>43642</v>
      </c>
      <c r="IX31" s="25">
        <v>43641</v>
      </c>
      <c r="IY31" s="25">
        <v>43640</v>
      </c>
      <c r="IZ31" s="25">
        <v>43637</v>
      </c>
      <c r="JA31" s="25">
        <v>43636</v>
      </c>
      <c r="JB31" s="25">
        <v>43635</v>
      </c>
      <c r="JC31" s="25">
        <v>43634</v>
      </c>
      <c r="JD31" s="25">
        <v>43633</v>
      </c>
      <c r="JE31" s="25">
        <v>43630</v>
      </c>
      <c r="JF31" s="25">
        <v>43629</v>
      </c>
      <c r="JG31" s="25">
        <v>43628</v>
      </c>
      <c r="JH31" s="25">
        <v>43627</v>
      </c>
      <c r="JI31" s="25">
        <v>43626</v>
      </c>
      <c r="JJ31" s="25">
        <v>43623</v>
      </c>
      <c r="JK31" s="25">
        <v>43622</v>
      </c>
      <c r="JL31" s="25">
        <v>43621</v>
      </c>
      <c r="JM31" s="25">
        <v>43620</v>
      </c>
      <c r="JN31" s="25">
        <v>43619</v>
      </c>
      <c r="JO31" s="25">
        <v>43616</v>
      </c>
      <c r="JP31" s="25">
        <v>43615</v>
      </c>
      <c r="JQ31" s="25">
        <v>43614</v>
      </c>
      <c r="JR31" s="25">
        <v>43613</v>
      </c>
      <c r="JS31" s="25">
        <v>43609</v>
      </c>
      <c r="JT31" s="25">
        <v>43608</v>
      </c>
      <c r="JU31" s="25">
        <v>43607</v>
      </c>
      <c r="JV31" s="25">
        <v>43606</v>
      </c>
      <c r="JW31" s="25">
        <v>43605</v>
      </c>
      <c r="JX31" s="25">
        <v>43602</v>
      </c>
      <c r="JY31" s="25">
        <v>43601</v>
      </c>
      <c r="JZ31" s="25">
        <v>43600</v>
      </c>
      <c r="KA31" s="25">
        <v>43599</v>
      </c>
      <c r="KB31" s="25">
        <v>43598</v>
      </c>
      <c r="KC31" s="25">
        <v>43595</v>
      </c>
      <c r="KD31" s="25">
        <v>43594</v>
      </c>
      <c r="KE31" s="25">
        <v>43593</v>
      </c>
      <c r="KF31" s="25">
        <v>43592</v>
      </c>
      <c r="KG31" s="25">
        <v>43588</v>
      </c>
      <c r="KH31" s="25">
        <v>43587</v>
      </c>
      <c r="KI31" s="25">
        <v>43586</v>
      </c>
      <c r="KJ31" s="25">
        <v>43585</v>
      </c>
      <c r="KK31" s="25">
        <v>43584</v>
      </c>
      <c r="KL31" s="25">
        <v>43581</v>
      </c>
      <c r="KM31" s="25">
        <v>43580</v>
      </c>
      <c r="KN31" s="25">
        <v>43579</v>
      </c>
      <c r="KO31" s="25">
        <v>43578</v>
      </c>
      <c r="KP31" s="25">
        <v>43573</v>
      </c>
      <c r="KQ31" s="25">
        <v>43572</v>
      </c>
      <c r="KR31" s="25">
        <v>43571</v>
      </c>
      <c r="KS31" s="25">
        <v>43570</v>
      </c>
      <c r="KT31" s="25">
        <v>43567</v>
      </c>
      <c r="KU31" s="25">
        <v>43566</v>
      </c>
      <c r="KV31" s="25">
        <v>43565</v>
      </c>
      <c r="KW31" s="25">
        <v>43564</v>
      </c>
      <c r="KX31" s="25">
        <v>43563</v>
      </c>
      <c r="KY31" s="25">
        <v>43560</v>
      </c>
      <c r="KZ31" s="25">
        <v>43559</v>
      </c>
      <c r="LA31" s="25">
        <v>43558</v>
      </c>
      <c r="LB31" s="25">
        <v>43557</v>
      </c>
      <c r="LC31" s="25">
        <v>43556</v>
      </c>
      <c r="LD31" s="25">
        <v>43553</v>
      </c>
      <c r="LE31" s="25">
        <v>43552</v>
      </c>
      <c r="LF31" s="25">
        <v>43551</v>
      </c>
      <c r="LG31" s="25">
        <v>43550</v>
      </c>
      <c r="LH31" s="25">
        <v>43549</v>
      </c>
      <c r="LI31" s="25">
        <v>43546</v>
      </c>
      <c r="LJ31" s="25">
        <v>43545</v>
      </c>
      <c r="LK31" s="25">
        <v>43544</v>
      </c>
      <c r="LL31" s="25">
        <v>43543</v>
      </c>
      <c r="LM31" s="25">
        <v>43542</v>
      </c>
      <c r="LN31" s="25">
        <v>43539</v>
      </c>
      <c r="LO31" s="25">
        <v>43538</v>
      </c>
      <c r="LP31" s="25">
        <v>43537</v>
      </c>
      <c r="LQ31" s="25">
        <v>43536</v>
      </c>
      <c r="LR31" s="25">
        <v>43535</v>
      </c>
      <c r="LS31" s="25">
        <v>43532</v>
      </c>
      <c r="LT31" s="25">
        <v>43531</v>
      </c>
      <c r="LU31" s="25">
        <v>43530</v>
      </c>
      <c r="LV31" s="25">
        <v>43529</v>
      </c>
      <c r="LW31" s="25">
        <v>43528</v>
      </c>
      <c r="LX31" s="25">
        <v>43525</v>
      </c>
      <c r="LY31" s="25">
        <v>43524</v>
      </c>
      <c r="LZ31" s="25">
        <v>43523</v>
      </c>
      <c r="MA31" s="25">
        <v>43522</v>
      </c>
      <c r="MB31" s="25">
        <v>43521</v>
      </c>
      <c r="MC31" s="25">
        <v>43518</v>
      </c>
      <c r="MD31" s="25">
        <v>43517</v>
      </c>
      <c r="ME31" s="25">
        <v>43516</v>
      </c>
      <c r="MF31" s="25">
        <v>43515</v>
      </c>
      <c r="MG31" s="25">
        <v>43514</v>
      </c>
      <c r="MH31" s="25">
        <v>43511</v>
      </c>
      <c r="MI31" s="25">
        <v>43510</v>
      </c>
      <c r="MJ31" s="25">
        <v>43509</v>
      </c>
      <c r="MK31" s="25">
        <v>43508</v>
      </c>
      <c r="ML31" s="25">
        <v>43507</v>
      </c>
      <c r="MM31" s="25">
        <v>43504</v>
      </c>
      <c r="MN31" s="25">
        <v>43503</v>
      </c>
      <c r="MO31" s="25">
        <v>43502</v>
      </c>
      <c r="MP31" s="25">
        <v>43501</v>
      </c>
      <c r="MQ31" s="25">
        <v>43500</v>
      </c>
      <c r="MR31" s="25">
        <v>43497</v>
      </c>
      <c r="MS31" s="25">
        <v>43496</v>
      </c>
      <c r="MT31" s="25">
        <v>43495</v>
      </c>
      <c r="MU31" s="25">
        <v>43494</v>
      </c>
      <c r="MV31" s="25">
        <v>43493</v>
      </c>
      <c r="MW31" s="25">
        <v>43490</v>
      </c>
      <c r="MX31" s="25">
        <v>43489</v>
      </c>
      <c r="MY31" s="25">
        <v>43488</v>
      </c>
      <c r="MZ31" s="25">
        <v>43487</v>
      </c>
      <c r="NA31" s="25">
        <v>43486</v>
      </c>
      <c r="NB31" s="25">
        <v>43483</v>
      </c>
      <c r="NC31" s="25">
        <v>43482</v>
      </c>
      <c r="ND31" s="25">
        <v>43481</v>
      </c>
      <c r="NE31" s="25">
        <v>43480</v>
      </c>
      <c r="NF31" s="25">
        <v>43479</v>
      </c>
      <c r="NG31" s="25">
        <v>43476</v>
      </c>
      <c r="NH31" s="25">
        <v>43475</v>
      </c>
      <c r="NI31" s="25">
        <v>43474</v>
      </c>
      <c r="NJ31" s="25">
        <v>43473</v>
      </c>
      <c r="NK31" s="25">
        <v>43472</v>
      </c>
      <c r="NL31" s="25">
        <v>43469</v>
      </c>
      <c r="NM31" s="25">
        <v>43468</v>
      </c>
      <c r="NN31" s="25">
        <v>43467</v>
      </c>
      <c r="NO31" s="25">
        <v>43465</v>
      </c>
      <c r="NP31" s="25">
        <v>43462</v>
      </c>
      <c r="NQ31" s="25">
        <v>43461</v>
      </c>
      <c r="NR31" s="25">
        <v>43458</v>
      </c>
      <c r="NS31" s="25">
        <v>43455</v>
      </c>
      <c r="NT31" s="25">
        <v>43454</v>
      </c>
      <c r="NU31" s="25">
        <v>43453</v>
      </c>
      <c r="NV31" s="25">
        <v>43452</v>
      </c>
      <c r="NW31" s="25">
        <v>43451</v>
      </c>
      <c r="NX31" s="25">
        <v>43448</v>
      </c>
      <c r="NY31" s="25">
        <v>43447</v>
      </c>
      <c r="NZ31" s="25">
        <v>43446</v>
      </c>
      <c r="OA31" s="25">
        <v>43445</v>
      </c>
      <c r="OB31" s="25">
        <v>43444</v>
      </c>
      <c r="OC31" s="25">
        <v>43441</v>
      </c>
      <c r="OD31" s="25">
        <v>43440</v>
      </c>
      <c r="OE31" s="25">
        <v>43439</v>
      </c>
      <c r="OF31" s="25">
        <v>43438</v>
      </c>
      <c r="OG31" s="25">
        <v>43437</v>
      </c>
      <c r="OH31" s="25">
        <v>43434</v>
      </c>
      <c r="OI31" s="25">
        <v>43433</v>
      </c>
      <c r="OJ31" s="25">
        <v>43432</v>
      </c>
      <c r="OK31" s="25">
        <v>43431</v>
      </c>
      <c r="OL31" s="25">
        <v>43430</v>
      </c>
      <c r="OM31" s="25">
        <v>43427</v>
      </c>
      <c r="ON31" s="25">
        <v>43426</v>
      </c>
      <c r="OO31" s="25">
        <v>43425</v>
      </c>
      <c r="OP31" s="25">
        <v>43424</v>
      </c>
      <c r="OQ31" s="25">
        <v>43423</v>
      </c>
      <c r="OR31" s="25">
        <v>43420</v>
      </c>
      <c r="OS31" s="25">
        <v>43419</v>
      </c>
      <c r="OT31" s="25">
        <v>43418</v>
      </c>
      <c r="OU31" s="25">
        <v>43417</v>
      </c>
      <c r="OV31" s="25">
        <v>43416</v>
      </c>
      <c r="OW31" s="25">
        <v>43413</v>
      </c>
      <c r="OX31" s="25">
        <v>43412</v>
      </c>
      <c r="OY31" s="25">
        <v>43411</v>
      </c>
      <c r="OZ31" s="25">
        <v>43410</v>
      </c>
      <c r="PA31" s="25">
        <v>43409</v>
      </c>
      <c r="PB31" s="25">
        <v>43406</v>
      </c>
      <c r="PC31" s="25">
        <v>43405</v>
      </c>
      <c r="PD31" s="25">
        <v>43404</v>
      </c>
      <c r="PE31" s="25">
        <v>43403</v>
      </c>
      <c r="PF31" s="25">
        <v>43402</v>
      </c>
      <c r="PG31" s="25">
        <v>43399</v>
      </c>
      <c r="PH31" s="25">
        <v>43398</v>
      </c>
      <c r="PI31" s="25">
        <v>43397</v>
      </c>
      <c r="PJ31" s="25">
        <v>43396</v>
      </c>
      <c r="PK31" s="25">
        <v>43395</v>
      </c>
      <c r="PL31" s="25">
        <v>43392</v>
      </c>
      <c r="PM31" s="25">
        <v>43391</v>
      </c>
      <c r="PN31" s="25">
        <v>43390</v>
      </c>
      <c r="PO31" s="25">
        <v>43389</v>
      </c>
      <c r="PP31" s="25">
        <v>43388</v>
      </c>
      <c r="PQ31" s="25">
        <v>43385</v>
      </c>
      <c r="PR31" s="25">
        <v>43384</v>
      </c>
      <c r="PS31" s="25">
        <v>43383</v>
      </c>
      <c r="PT31" s="25">
        <v>43382</v>
      </c>
      <c r="PU31" s="25">
        <v>43381</v>
      </c>
      <c r="PV31" s="25">
        <v>43378</v>
      </c>
      <c r="PW31" s="25">
        <v>43377</v>
      </c>
      <c r="PX31" s="25">
        <v>43376</v>
      </c>
      <c r="PY31" s="25">
        <v>43375</v>
      </c>
      <c r="PZ31" s="25">
        <v>43374</v>
      </c>
      <c r="QA31" s="25">
        <v>43371</v>
      </c>
      <c r="QB31" s="25">
        <v>43370</v>
      </c>
      <c r="QC31" s="25">
        <v>43369</v>
      </c>
      <c r="QD31" s="25">
        <v>43368</v>
      </c>
      <c r="QE31" s="25">
        <v>43367</v>
      </c>
      <c r="QF31" s="25">
        <v>43364</v>
      </c>
      <c r="QG31" s="25">
        <v>43363</v>
      </c>
      <c r="QH31" s="25">
        <v>43362</v>
      </c>
      <c r="QI31" s="25">
        <v>43361</v>
      </c>
      <c r="QJ31" s="25">
        <v>43360</v>
      </c>
      <c r="QK31" s="25">
        <v>43357</v>
      </c>
      <c r="QL31" s="25">
        <v>43356</v>
      </c>
      <c r="QM31" s="25">
        <v>43355</v>
      </c>
      <c r="QN31" s="25">
        <v>43354</v>
      </c>
      <c r="QO31" s="25">
        <v>43353</v>
      </c>
      <c r="QP31" s="25">
        <v>43350</v>
      </c>
      <c r="QQ31" s="25">
        <v>43349</v>
      </c>
      <c r="QR31" s="25">
        <v>43348</v>
      </c>
      <c r="QS31" s="25">
        <v>43347</v>
      </c>
      <c r="QT31" s="25">
        <v>43346</v>
      </c>
      <c r="QU31" s="25">
        <v>43343</v>
      </c>
      <c r="QV31" s="25">
        <v>43342</v>
      </c>
      <c r="QW31" s="25">
        <v>43341</v>
      </c>
      <c r="QX31" s="25">
        <v>43340</v>
      </c>
      <c r="QY31" s="25">
        <v>43336</v>
      </c>
      <c r="QZ31" s="25">
        <v>43335</v>
      </c>
      <c r="RA31" s="25">
        <v>43334</v>
      </c>
      <c r="RB31" s="25">
        <v>43333</v>
      </c>
      <c r="RC31" s="25">
        <v>43332</v>
      </c>
      <c r="RD31" s="25">
        <v>43329</v>
      </c>
      <c r="RE31" s="25">
        <v>43328</v>
      </c>
      <c r="RF31" s="25">
        <v>43327</v>
      </c>
      <c r="RG31" s="25">
        <v>43326</v>
      </c>
      <c r="RH31" s="25">
        <v>43325</v>
      </c>
      <c r="RI31" s="25">
        <v>43322</v>
      </c>
      <c r="RJ31" s="25">
        <v>43321</v>
      </c>
      <c r="RK31" s="25">
        <v>43320</v>
      </c>
      <c r="RL31" s="25">
        <v>43319</v>
      </c>
      <c r="RM31" s="25">
        <v>43318</v>
      </c>
      <c r="RN31" s="25">
        <v>43315</v>
      </c>
      <c r="RO31" s="25">
        <v>43314</v>
      </c>
      <c r="RP31" s="25">
        <v>43313</v>
      </c>
      <c r="RQ31" s="25">
        <v>43312</v>
      </c>
      <c r="RR31" s="25">
        <v>43311</v>
      </c>
      <c r="RS31" s="25">
        <v>43308</v>
      </c>
      <c r="RT31" s="25">
        <v>43307</v>
      </c>
      <c r="RU31" s="25">
        <v>43306</v>
      </c>
      <c r="RV31" s="25">
        <v>43305</v>
      </c>
      <c r="RW31" s="25">
        <v>43304</v>
      </c>
      <c r="RX31" s="25">
        <v>43301</v>
      </c>
      <c r="RY31" s="25">
        <v>43300</v>
      </c>
      <c r="RZ31" s="25">
        <v>43299</v>
      </c>
      <c r="SA31" s="25">
        <v>43298</v>
      </c>
      <c r="SB31" s="25">
        <v>43297</v>
      </c>
      <c r="SC31" s="25">
        <v>43294</v>
      </c>
      <c r="SD31" s="25">
        <v>43293</v>
      </c>
      <c r="SE31" s="25">
        <v>43292</v>
      </c>
      <c r="SF31" s="25">
        <v>43291</v>
      </c>
      <c r="SG31" s="25">
        <v>43290</v>
      </c>
      <c r="SH31" s="25">
        <v>43287</v>
      </c>
      <c r="SI31" s="25">
        <v>43286</v>
      </c>
      <c r="SJ31" s="25">
        <v>43285</v>
      </c>
      <c r="SK31" s="25">
        <v>43284</v>
      </c>
      <c r="SL31" s="25">
        <v>43283</v>
      </c>
      <c r="SM31" s="25">
        <v>43280</v>
      </c>
      <c r="SN31" s="25">
        <v>43279</v>
      </c>
      <c r="SO31" s="25">
        <v>43278</v>
      </c>
      <c r="SP31" s="25">
        <v>43277</v>
      </c>
      <c r="SQ31" s="25">
        <v>43276</v>
      </c>
      <c r="SR31" s="25"/>
      <c r="SS31" s="25"/>
    </row>
    <row r="32" spans="1:515" s="5" customFormat="1" x14ac:dyDescent="0.25">
      <c r="A32" s="5">
        <v>1</v>
      </c>
      <c r="B32" s="11" t="str">
        <f>L8</f>
        <v>TELEFO 3 3/4 PERP nc-22</v>
      </c>
      <c r="C32" s="5">
        <f>_xlfn.XMATCH(B32,bonds[unique lookup])</f>
        <v>69</v>
      </c>
      <c r="D32" s="5" t="str" cm="1">
        <f t="array" ref="D32">INDEX(bonds[ID_ISIN],C32)&amp;" Corp"</f>
        <v>XS1490960942 Corp</v>
      </c>
      <c r="E32" s="33" cm="1">
        <f t="array" ref="E32">_xll.BDP(D32,E$31)*1</f>
        <v>44635</v>
      </c>
      <c r="F32" s="18">
        <f>_xll.BDH(D32,$B$29,"-2AY",,"Dates=H","Fill=C","Sort=R","Dir=H","cols=509;rows=1")</f>
        <v>347.46800000000002</v>
      </c>
      <c r="G32" s="18">
        <v>354.22699999999998</v>
      </c>
      <c r="H32" s="18">
        <v>365.10300000000001</v>
      </c>
      <c r="I32" s="18">
        <v>377.87900000000002</v>
      </c>
      <c r="J32" s="18">
        <v>386.73899999999998</v>
      </c>
      <c r="K32" s="18">
        <v>388.82900000000001</v>
      </c>
      <c r="L32" s="18">
        <v>387.12799999999999</v>
      </c>
      <c r="M32" s="18">
        <v>380.81299999999999</v>
      </c>
      <c r="N32" s="18">
        <v>377.64100000000002</v>
      </c>
      <c r="O32" s="18">
        <v>383.62599999999998</v>
      </c>
      <c r="P32" s="18">
        <v>379.27</v>
      </c>
      <c r="Q32" s="18">
        <v>381.197</v>
      </c>
      <c r="R32" s="18">
        <v>366.41199999999998</v>
      </c>
      <c r="S32" s="18">
        <v>357.81299999999999</v>
      </c>
      <c r="T32" s="18">
        <v>397.79599999999999</v>
      </c>
      <c r="U32" s="18">
        <v>386.17599999999999</v>
      </c>
      <c r="V32" s="18">
        <v>392.38099999999997</v>
      </c>
      <c r="W32" s="18">
        <v>347.80700000000002</v>
      </c>
      <c r="X32" s="18">
        <v>312.59500000000003</v>
      </c>
      <c r="Y32" s="18">
        <v>277.99299999999999</v>
      </c>
      <c r="Z32" s="18">
        <v>300.822</v>
      </c>
      <c r="AA32" s="18">
        <v>332.404</v>
      </c>
      <c r="AB32" s="18">
        <v>342.15800000000002</v>
      </c>
      <c r="AC32" s="18">
        <v>364.85500000000002</v>
      </c>
      <c r="AD32" s="18">
        <v>368.00799999999998</v>
      </c>
      <c r="AE32" s="18">
        <v>365.81299999999999</v>
      </c>
      <c r="AF32" s="18">
        <v>344.41199999999998</v>
      </c>
      <c r="AG32" s="18">
        <v>340.78</v>
      </c>
      <c r="AH32" s="18">
        <v>352.512</v>
      </c>
      <c r="AI32" s="18">
        <v>334.33100000000002</v>
      </c>
      <c r="AJ32" s="18">
        <v>377.21699999999998</v>
      </c>
      <c r="AK32" s="18">
        <v>374.37799999999999</v>
      </c>
      <c r="AL32" s="18">
        <v>377.03199999999998</v>
      </c>
      <c r="AM32" s="18">
        <v>388.05200000000002</v>
      </c>
      <c r="AN32" s="18">
        <v>412.99599999999998</v>
      </c>
      <c r="AO32" s="18">
        <v>423.00799999999998</v>
      </c>
      <c r="AP32" s="18">
        <v>415.42500000000001</v>
      </c>
      <c r="AQ32" s="18">
        <v>395.24400000000003</v>
      </c>
      <c r="AR32" s="18">
        <v>371.22899999999998</v>
      </c>
      <c r="AS32" s="18">
        <v>368.32799999999997</v>
      </c>
      <c r="AT32" s="18">
        <v>348.24299999999999</v>
      </c>
      <c r="AU32" s="18">
        <v>373.60199999999998</v>
      </c>
      <c r="AV32" s="18">
        <v>435.399</v>
      </c>
      <c r="AW32" s="18">
        <v>445.12400000000002</v>
      </c>
      <c r="AX32" s="18">
        <v>455.99299999999999</v>
      </c>
      <c r="AY32" s="18">
        <v>399.75799999999998</v>
      </c>
      <c r="AZ32" s="18">
        <v>389.17399999999998</v>
      </c>
      <c r="BA32" s="18">
        <v>375.56900000000002</v>
      </c>
      <c r="BB32" s="18">
        <v>370.47800000000001</v>
      </c>
      <c r="BC32" s="18">
        <v>389.69400000000002</v>
      </c>
      <c r="BD32" s="18">
        <v>395.34899999999999</v>
      </c>
      <c r="BE32" s="18">
        <v>403.45100000000002</v>
      </c>
      <c r="BF32" s="18">
        <v>400.81900000000002</v>
      </c>
      <c r="BG32" s="18">
        <v>370.56799999999998</v>
      </c>
      <c r="BH32" s="18">
        <v>345.964</v>
      </c>
      <c r="BI32" s="18">
        <v>350.49799999999999</v>
      </c>
      <c r="BJ32" s="18">
        <v>304.99299999999999</v>
      </c>
      <c r="BK32" s="18">
        <v>282.51600000000002</v>
      </c>
      <c r="BL32" s="18">
        <v>342.43</v>
      </c>
      <c r="BM32" s="18">
        <v>426.49200000000002</v>
      </c>
      <c r="BN32" s="18">
        <v>465.53100000000001</v>
      </c>
      <c r="BO32" s="18">
        <v>520.178</v>
      </c>
      <c r="BP32" s="18">
        <v>528.42499999999995</v>
      </c>
      <c r="BQ32" s="18">
        <v>523.06100000000004</v>
      </c>
      <c r="BR32" s="18">
        <v>528.57399999999996</v>
      </c>
      <c r="BS32" s="18">
        <v>528.72900000000004</v>
      </c>
      <c r="BT32" s="18">
        <v>540.47</v>
      </c>
      <c r="BU32" s="18">
        <v>534.19100000000003</v>
      </c>
      <c r="BV32" s="18">
        <v>587.22400000000005</v>
      </c>
      <c r="BW32" s="18">
        <v>613.00300000000004</v>
      </c>
      <c r="BX32" s="18">
        <v>719.779</v>
      </c>
      <c r="BY32" s="18">
        <v>766.51099999999997</v>
      </c>
      <c r="BZ32" s="18">
        <v>719.71400000000006</v>
      </c>
      <c r="CA32" s="18">
        <v>795.26599999999996</v>
      </c>
      <c r="CB32" s="18">
        <v>792.84699999999998</v>
      </c>
      <c r="CC32" s="18">
        <v>622.78499999999997</v>
      </c>
      <c r="CD32" s="18">
        <v>498.98</v>
      </c>
      <c r="CE32" s="18">
        <v>382.45299999999997</v>
      </c>
      <c r="CF32" s="18">
        <v>370.57499999999999</v>
      </c>
      <c r="CG32" s="18">
        <v>302.745</v>
      </c>
      <c r="CH32" s="18">
        <v>294.35399999999998</v>
      </c>
      <c r="CI32" s="18">
        <v>313.267</v>
      </c>
      <c r="CJ32" s="18">
        <v>227.84800000000001</v>
      </c>
      <c r="CK32" s="18">
        <v>191.85400000000001</v>
      </c>
      <c r="CL32" s="18">
        <v>176.733</v>
      </c>
      <c r="CM32" s="18">
        <v>182.148</v>
      </c>
      <c r="CN32" s="18">
        <v>203.55</v>
      </c>
      <c r="CO32" s="18">
        <v>205.92400000000001</v>
      </c>
      <c r="CP32" s="18">
        <v>165.565</v>
      </c>
      <c r="CQ32" s="18">
        <v>157.886</v>
      </c>
      <c r="CR32" s="18">
        <v>152.94300000000001</v>
      </c>
      <c r="CS32" s="18">
        <v>142.76900000000001</v>
      </c>
      <c r="CT32" s="18">
        <v>127.258</v>
      </c>
      <c r="CU32" s="18">
        <v>129.76400000000001</v>
      </c>
      <c r="CV32" s="18">
        <v>132.12700000000001</v>
      </c>
      <c r="CW32" s="18">
        <v>135.58099999999999</v>
      </c>
      <c r="CX32" s="18">
        <v>136.214</v>
      </c>
      <c r="CY32" s="18">
        <v>138.41900000000001</v>
      </c>
      <c r="CZ32" s="18">
        <v>139.42500000000001</v>
      </c>
      <c r="DA32" s="18">
        <v>138.27699999999999</v>
      </c>
      <c r="DB32" s="18">
        <v>139.74199999999999</v>
      </c>
      <c r="DC32" s="18">
        <v>143.702</v>
      </c>
      <c r="DD32" s="18">
        <v>137.67400000000001</v>
      </c>
      <c r="DE32" s="18">
        <v>136.55199999999999</v>
      </c>
      <c r="DF32" s="18">
        <v>139.87299999999999</v>
      </c>
      <c r="DG32" s="18">
        <v>142.45400000000001</v>
      </c>
      <c r="DH32" s="18">
        <v>147.108</v>
      </c>
      <c r="DI32" s="18">
        <v>146.709</v>
      </c>
      <c r="DJ32" s="18">
        <v>145.61500000000001</v>
      </c>
      <c r="DK32" s="18">
        <v>140.51300000000001</v>
      </c>
      <c r="DL32" s="18">
        <v>143.36000000000001</v>
      </c>
      <c r="DM32" s="18">
        <v>153.577</v>
      </c>
      <c r="DN32" s="18">
        <v>144.19900000000001</v>
      </c>
      <c r="DO32" s="18">
        <v>140.47399999999999</v>
      </c>
      <c r="DP32" s="18">
        <v>136.09899999999999</v>
      </c>
      <c r="DQ32" s="18">
        <v>136.255</v>
      </c>
      <c r="DR32" s="18">
        <v>134.67599999999999</v>
      </c>
      <c r="DS32" s="18">
        <v>140.101</v>
      </c>
      <c r="DT32" s="18">
        <v>143.99600000000001</v>
      </c>
      <c r="DU32" s="18">
        <v>146.12200000000001</v>
      </c>
      <c r="DV32" s="18">
        <v>148.44200000000001</v>
      </c>
      <c r="DW32" s="18">
        <v>145.447</v>
      </c>
      <c r="DX32" s="18">
        <v>146.751</v>
      </c>
      <c r="DY32" s="18">
        <v>148.09</v>
      </c>
      <c r="DZ32" s="18">
        <v>153.767</v>
      </c>
      <c r="EA32" s="18">
        <v>146.82400000000001</v>
      </c>
      <c r="EB32" s="18">
        <v>146.392</v>
      </c>
      <c r="EC32" s="18">
        <v>139.58000000000001</v>
      </c>
      <c r="ED32" s="18">
        <v>138.03899999999999</v>
      </c>
      <c r="EE32" s="18">
        <v>138.16</v>
      </c>
      <c r="EF32" s="18">
        <v>138.822</v>
      </c>
      <c r="EG32" s="18">
        <v>142.84200000000001</v>
      </c>
      <c r="EH32" s="18">
        <v>143.13</v>
      </c>
      <c r="EI32" s="18">
        <v>143.26400000000001</v>
      </c>
      <c r="EJ32" s="18">
        <v>144.37200000000001</v>
      </c>
      <c r="EK32" s="18">
        <v>143.392</v>
      </c>
      <c r="EL32" s="18">
        <v>145.63999999999999</v>
      </c>
      <c r="EM32" s="18">
        <v>147.685</v>
      </c>
      <c r="EN32" s="18">
        <v>144.25200000000001</v>
      </c>
      <c r="EO32" s="18">
        <v>144.29300000000001</v>
      </c>
      <c r="EP32" s="18">
        <v>147.53700000000001</v>
      </c>
      <c r="EQ32" s="18">
        <v>147.244</v>
      </c>
      <c r="ER32" s="18">
        <v>142.53800000000001</v>
      </c>
      <c r="ES32" s="18">
        <v>145.13499999999999</v>
      </c>
      <c r="ET32" s="18">
        <v>150.69200000000001</v>
      </c>
      <c r="EU32" s="18">
        <v>150.523</v>
      </c>
      <c r="EV32" s="18">
        <v>159.10300000000001</v>
      </c>
      <c r="EW32" s="18">
        <v>161.13800000000001</v>
      </c>
      <c r="EX32" s="18">
        <v>151.77500000000001</v>
      </c>
      <c r="EY32" s="18">
        <v>148.44200000000001</v>
      </c>
      <c r="EZ32" s="18">
        <v>150.20099999999999</v>
      </c>
      <c r="FA32" s="18">
        <v>155.24</v>
      </c>
      <c r="FB32" s="18">
        <v>157.43199999999999</v>
      </c>
      <c r="FC32" s="18">
        <v>160.41200000000001</v>
      </c>
      <c r="FD32" s="18">
        <v>171.93700000000001</v>
      </c>
      <c r="FE32" s="18">
        <v>175.874</v>
      </c>
      <c r="FF32" s="18">
        <v>177.678</v>
      </c>
      <c r="FG32" s="18">
        <v>172.101</v>
      </c>
      <c r="FH32" s="18">
        <v>171.386</v>
      </c>
      <c r="FI32" s="18">
        <v>170.80500000000001</v>
      </c>
      <c r="FJ32" s="18">
        <v>172.42699999999999</v>
      </c>
      <c r="FK32" s="18">
        <v>169.97399999999999</v>
      </c>
      <c r="FL32" s="18">
        <v>165.51599999999999</v>
      </c>
      <c r="FM32" s="18">
        <v>166.374</v>
      </c>
      <c r="FN32" s="18">
        <v>160.89400000000001</v>
      </c>
      <c r="FO32" s="18">
        <v>154.44800000000001</v>
      </c>
      <c r="FP32" s="18">
        <v>153.47800000000001</v>
      </c>
      <c r="FQ32" s="18">
        <v>152.35900000000001</v>
      </c>
      <c r="FR32" s="18">
        <v>156.273</v>
      </c>
      <c r="FS32" s="18">
        <v>163.23500000000001</v>
      </c>
      <c r="FT32" s="18">
        <v>164.84200000000001</v>
      </c>
      <c r="FU32" s="18">
        <v>177.387</v>
      </c>
      <c r="FV32" s="18">
        <v>157.43600000000001</v>
      </c>
      <c r="FW32" s="18">
        <v>151.09700000000001</v>
      </c>
      <c r="FX32" s="18">
        <v>151.41900000000001</v>
      </c>
      <c r="FY32" s="18">
        <v>152.852</v>
      </c>
      <c r="FZ32" s="18">
        <v>156.17099999999999</v>
      </c>
      <c r="GA32" s="18">
        <v>159.05000000000001</v>
      </c>
      <c r="GB32" s="18">
        <v>160.59200000000001</v>
      </c>
      <c r="GC32" s="18">
        <v>163.17599999999999</v>
      </c>
      <c r="GD32" s="18">
        <v>164.81</v>
      </c>
      <c r="GE32" s="18">
        <v>166.65100000000001</v>
      </c>
      <c r="GF32" s="18">
        <v>171.029</v>
      </c>
      <c r="GG32" s="18">
        <v>173.464</v>
      </c>
      <c r="GH32" s="18">
        <v>176.511</v>
      </c>
      <c r="GI32" s="18">
        <v>184.89</v>
      </c>
      <c r="GJ32" s="18">
        <v>189.83600000000001</v>
      </c>
      <c r="GK32" s="18">
        <v>190.09299999999999</v>
      </c>
      <c r="GL32" s="18">
        <v>183.21299999999999</v>
      </c>
      <c r="GM32" s="18">
        <v>184.233</v>
      </c>
      <c r="GN32" s="18">
        <v>185.001</v>
      </c>
      <c r="GO32" s="18">
        <v>174.54900000000001</v>
      </c>
      <c r="GP32" s="18">
        <v>162.21700000000001</v>
      </c>
      <c r="GQ32" s="18">
        <v>167.816</v>
      </c>
      <c r="GR32" s="18">
        <v>168.90700000000001</v>
      </c>
      <c r="GS32" s="18">
        <v>171.81899999999999</v>
      </c>
      <c r="GT32" s="18">
        <v>174.84100000000001</v>
      </c>
      <c r="GU32" s="18">
        <v>165.215</v>
      </c>
      <c r="GV32" s="18">
        <v>164.30699999999999</v>
      </c>
      <c r="GW32" s="18">
        <v>161.12100000000001</v>
      </c>
      <c r="GX32" s="18">
        <v>176.58600000000001</v>
      </c>
      <c r="GY32" s="18">
        <v>174.435</v>
      </c>
      <c r="GZ32" s="18">
        <v>166.15600000000001</v>
      </c>
      <c r="HA32" s="18">
        <v>151.26499999999999</v>
      </c>
      <c r="HB32" s="18">
        <v>144.685</v>
      </c>
      <c r="HC32" s="18">
        <v>138.845</v>
      </c>
      <c r="HD32" s="18">
        <v>189.04400000000001</v>
      </c>
      <c r="HE32" s="18">
        <v>186.452</v>
      </c>
      <c r="HF32" s="18">
        <v>183.95699999999999</v>
      </c>
      <c r="HG32" s="18">
        <v>181.96100000000001</v>
      </c>
      <c r="HH32" s="18">
        <v>175.566</v>
      </c>
      <c r="HI32" s="18">
        <v>186.99600000000001</v>
      </c>
      <c r="HJ32" s="18">
        <v>190.71799999999999</v>
      </c>
      <c r="HK32" s="18">
        <v>177.33799999999999</v>
      </c>
      <c r="HL32" s="18">
        <v>175.619</v>
      </c>
      <c r="HM32" s="18">
        <v>173.98400000000001</v>
      </c>
      <c r="HN32" s="18">
        <v>166.215</v>
      </c>
      <c r="HO32" s="18">
        <v>159.97</v>
      </c>
      <c r="HP32" s="18">
        <v>154.881</v>
      </c>
      <c r="HQ32" s="18">
        <v>155.65799999999999</v>
      </c>
      <c r="HR32" s="18">
        <v>156.376</v>
      </c>
      <c r="HS32" s="18">
        <v>173.02</v>
      </c>
      <c r="HT32" s="18">
        <v>185.762</v>
      </c>
      <c r="HU32" s="18">
        <v>196.357</v>
      </c>
      <c r="HV32" s="18">
        <v>212.125</v>
      </c>
      <c r="HW32" s="18">
        <v>220.81100000000001</v>
      </c>
      <c r="HX32" s="18">
        <v>197.00399999999999</v>
      </c>
      <c r="HY32" s="18">
        <v>195.249</v>
      </c>
      <c r="HZ32" s="18">
        <v>204.178</v>
      </c>
      <c r="IA32" s="18">
        <v>192.274</v>
      </c>
      <c r="IB32" s="18">
        <v>195.297</v>
      </c>
      <c r="IC32" s="18">
        <v>205.697</v>
      </c>
      <c r="ID32" s="18">
        <v>210.63</v>
      </c>
      <c r="IE32" s="18">
        <v>224.57900000000001</v>
      </c>
      <c r="IF32" s="18">
        <v>214.14</v>
      </c>
      <c r="IG32" s="18">
        <v>200.334</v>
      </c>
      <c r="IH32" s="18">
        <v>192.43799999999999</v>
      </c>
      <c r="II32" s="18">
        <v>190.02699999999999</v>
      </c>
      <c r="IJ32" s="18">
        <v>176.81800000000001</v>
      </c>
      <c r="IK32" s="18">
        <v>174.75800000000001</v>
      </c>
      <c r="IL32" s="18">
        <v>170.45</v>
      </c>
      <c r="IM32" s="18">
        <v>185.517</v>
      </c>
      <c r="IN32" s="18">
        <v>201.67</v>
      </c>
      <c r="IO32" s="18">
        <v>206.565</v>
      </c>
      <c r="IP32" s="18">
        <v>208.69</v>
      </c>
      <c r="IQ32" s="18">
        <v>206.65799999999999</v>
      </c>
      <c r="IR32" s="18">
        <v>193.649</v>
      </c>
      <c r="IS32" s="18">
        <v>190.435</v>
      </c>
      <c r="IT32" s="18">
        <v>192.321</v>
      </c>
      <c r="IU32" s="18">
        <v>191.893</v>
      </c>
      <c r="IV32" s="18">
        <v>192.92500000000001</v>
      </c>
      <c r="IW32" s="18">
        <v>198.899</v>
      </c>
      <c r="IX32" s="18">
        <v>198.91900000000001</v>
      </c>
      <c r="IY32" s="18">
        <v>191.648</v>
      </c>
      <c r="IZ32" s="18">
        <v>183.03200000000001</v>
      </c>
      <c r="JA32" s="18">
        <v>176.54</v>
      </c>
      <c r="JB32" s="18">
        <v>175.685</v>
      </c>
      <c r="JC32" s="18">
        <v>177.46100000000001</v>
      </c>
      <c r="JD32" s="18">
        <v>177.00200000000001</v>
      </c>
      <c r="JE32" s="18">
        <v>183.36500000000001</v>
      </c>
      <c r="JF32" s="18">
        <v>191.334</v>
      </c>
      <c r="JG32" s="18">
        <v>198.09299999999999</v>
      </c>
      <c r="JH32" s="18">
        <v>188.58199999999999</v>
      </c>
      <c r="JI32" s="18">
        <v>185.423</v>
      </c>
      <c r="JJ32" s="18">
        <v>186.01599999999999</v>
      </c>
      <c r="JK32" s="18">
        <v>180.75800000000001</v>
      </c>
      <c r="JL32" s="18">
        <v>180.267</v>
      </c>
      <c r="JM32" s="18">
        <v>197.172</v>
      </c>
      <c r="JN32" s="18">
        <v>209.328</v>
      </c>
      <c r="JO32" s="18">
        <v>213.529</v>
      </c>
      <c r="JP32" s="18">
        <v>214.518</v>
      </c>
      <c r="JQ32" s="18">
        <v>217.16800000000001</v>
      </c>
      <c r="JR32" s="18">
        <v>205.429</v>
      </c>
      <c r="JS32" s="18">
        <v>210.643</v>
      </c>
      <c r="JT32" s="18">
        <v>226.52099999999999</v>
      </c>
      <c r="JU32" s="18">
        <v>228.89400000000001</v>
      </c>
      <c r="JV32" s="18">
        <v>236.667</v>
      </c>
      <c r="JW32" s="18">
        <v>246.18299999999999</v>
      </c>
      <c r="JX32" s="18">
        <v>257.24</v>
      </c>
      <c r="JY32" s="18">
        <v>257.83800000000002</v>
      </c>
      <c r="JZ32" s="18">
        <v>249.57</v>
      </c>
      <c r="KA32" s="18">
        <v>262.86399999999998</v>
      </c>
      <c r="KB32" s="18">
        <v>262.935</v>
      </c>
      <c r="KC32" s="18">
        <v>265.20999999999998</v>
      </c>
      <c r="KD32" s="18">
        <v>267.05500000000001</v>
      </c>
      <c r="KE32" s="18">
        <v>271.76</v>
      </c>
      <c r="KF32" s="18">
        <v>263.25700000000001</v>
      </c>
      <c r="KG32" s="18">
        <v>263.72800000000001</v>
      </c>
      <c r="KH32" s="18">
        <v>265.39400000000001</v>
      </c>
      <c r="KI32" s="18">
        <v>266.387</v>
      </c>
      <c r="KJ32" s="18">
        <v>263.04500000000002</v>
      </c>
      <c r="KK32" s="18">
        <v>270.38</v>
      </c>
      <c r="KL32" s="18">
        <v>270.80099999999999</v>
      </c>
      <c r="KM32" s="18">
        <v>275.43900000000002</v>
      </c>
      <c r="KN32" s="18">
        <v>264.726</v>
      </c>
      <c r="KO32" s="18">
        <v>276.47399999999999</v>
      </c>
      <c r="KP32" s="18">
        <v>269.87900000000002</v>
      </c>
      <c r="KQ32" s="18">
        <v>245.208</v>
      </c>
      <c r="KR32" s="18">
        <v>221.851</v>
      </c>
      <c r="KS32" s="18">
        <v>223.023</v>
      </c>
      <c r="KT32" s="18">
        <v>220.208</v>
      </c>
      <c r="KU32" s="18">
        <v>226.70500000000001</v>
      </c>
      <c r="KV32" s="18">
        <v>229.917</v>
      </c>
      <c r="KW32" s="18">
        <v>236.37899999999999</v>
      </c>
      <c r="KX32" s="18">
        <v>223.11500000000001</v>
      </c>
      <c r="KY32" s="18">
        <v>219.96199999999999</v>
      </c>
      <c r="KZ32" s="18">
        <v>218.715</v>
      </c>
      <c r="LA32" s="18">
        <v>220.79499999999999</v>
      </c>
      <c r="LB32" s="18">
        <v>213.57499999999999</v>
      </c>
      <c r="LC32" s="18">
        <v>210.036</v>
      </c>
      <c r="LD32" s="18">
        <v>210.733</v>
      </c>
      <c r="LE32" s="18">
        <v>225.797</v>
      </c>
      <c r="LF32" s="18">
        <v>236.68100000000001</v>
      </c>
      <c r="LG32" s="18">
        <v>245.67099999999999</v>
      </c>
      <c r="LH32" s="18">
        <v>243.68799999999999</v>
      </c>
      <c r="LI32" s="18">
        <v>243.161</v>
      </c>
      <c r="LJ32" s="18">
        <v>239.78</v>
      </c>
      <c r="LK32" s="18">
        <v>239.49199999999999</v>
      </c>
      <c r="LL32" s="18">
        <v>234.953</v>
      </c>
      <c r="LM32" s="18">
        <v>235.01599999999999</v>
      </c>
      <c r="LN32" s="18">
        <v>230.80199999999999</v>
      </c>
      <c r="LO32" s="18">
        <v>246.28800000000001</v>
      </c>
      <c r="LP32" s="18">
        <v>254.33</v>
      </c>
      <c r="LQ32" s="18">
        <v>262.92899999999997</v>
      </c>
      <c r="LR32" s="18">
        <v>265.49900000000002</v>
      </c>
      <c r="LS32" s="18">
        <v>280.46699999999998</v>
      </c>
      <c r="LT32" s="18">
        <v>274.91699999999997</v>
      </c>
      <c r="LU32" s="18">
        <v>267.83100000000002</v>
      </c>
      <c r="LV32" s="18">
        <v>267.82</v>
      </c>
      <c r="LW32" s="18">
        <v>253.916</v>
      </c>
      <c r="LX32" s="18">
        <v>260.303</v>
      </c>
      <c r="LY32" s="18">
        <v>262.84199999999998</v>
      </c>
      <c r="LZ32" s="18">
        <v>260.25</v>
      </c>
      <c r="MA32" s="18">
        <v>270.19299999999998</v>
      </c>
      <c r="MB32" s="18">
        <v>278.60599999999999</v>
      </c>
      <c r="MC32" s="18">
        <v>291.39100000000002</v>
      </c>
      <c r="MD32" s="18">
        <v>307.62599999999998</v>
      </c>
      <c r="ME32" s="18">
        <v>303.22399999999999</v>
      </c>
      <c r="MF32" s="18">
        <v>297.00700000000001</v>
      </c>
      <c r="MG32" s="18">
        <v>278.99900000000002</v>
      </c>
      <c r="MH32" s="18">
        <v>277.33300000000003</v>
      </c>
      <c r="MI32" s="18">
        <v>272.15300000000002</v>
      </c>
      <c r="MJ32" s="18">
        <v>249.244</v>
      </c>
      <c r="MK32" s="18">
        <v>246.80600000000001</v>
      </c>
      <c r="ML32" s="18">
        <v>260.29599999999999</v>
      </c>
      <c r="MM32" s="18">
        <v>278.27999999999997</v>
      </c>
      <c r="MN32" s="18">
        <v>291.77199999999999</v>
      </c>
      <c r="MO32" s="18">
        <v>283.52</v>
      </c>
      <c r="MP32" s="18">
        <v>276.20800000000003</v>
      </c>
      <c r="MQ32" s="18">
        <v>273.78800000000001</v>
      </c>
      <c r="MR32" s="18">
        <v>279.15800000000002</v>
      </c>
      <c r="MS32" s="18">
        <v>287.63900000000001</v>
      </c>
      <c r="MT32" s="18">
        <v>282.029</v>
      </c>
      <c r="MU32" s="18">
        <v>279.55900000000003</v>
      </c>
      <c r="MV32" s="18">
        <v>279.26900000000001</v>
      </c>
      <c r="MW32" s="18">
        <v>298.77800000000002</v>
      </c>
      <c r="MX32" s="18">
        <v>302.27</v>
      </c>
      <c r="MY32" s="18">
        <v>290.75200000000001</v>
      </c>
      <c r="MZ32" s="18">
        <v>266.28699999999998</v>
      </c>
      <c r="NA32" s="18">
        <v>272.91199999999998</v>
      </c>
      <c r="NB32" s="18">
        <v>288.952</v>
      </c>
      <c r="NC32" s="18">
        <v>292.31200000000001</v>
      </c>
      <c r="ND32" s="18">
        <v>295.24200000000002</v>
      </c>
      <c r="NE32" s="18">
        <v>317.23200000000003</v>
      </c>
      <c r="NF32" s="18">
        <v>322.54500000000002</v>
      </c>
      <c r="NG32" s="18">
        <v>322.71800000000002</v>
      </c>
      <c r="NH32" s="18">
        <v>323.00200000000001</v>
      </c>
      <c r="NI32" s="18">
        <v>329.71699999999998</v>
      </c>
      <c r="NJ32" s="18">
        <v>328.21899999999999</v>
      </c>
      <c r="NK32" s="18">
        <v>324.07499999999999</v>
      </c>
      <c r="NL32" s="18">
        <v>312.32299999999998</v>
      </c>
      <c r="NM32" s="18">
        <v>313.053</v>
      </c>
      <c r="NN32" s="18">
        <v>329.45499999999998</v>
      </c>
      <c r="NO32" s="18">
        <v>323.83</v>
      </c>
      <c r="NP32" s="18">
        <v>333.58800000000002</v>
      </c>
      <c r="NQ32" s="18">
        <v>333.38</v>
      </c>
      <c r="NR32" s="18">
        <v>324.74</v>
      </c>
      <c r="NS32" s="18">
        <v>333.24099999999999</v>
      </c>
      <c r="NT32" s="18">
        <v>329.654</v>
      </c>
      <c r="NU32" s="18">
        <v>352.87099999999998</v>
      </c>
      <c r="NV32" s="18">
        <v>370.43700000000001</v>
      </c>
      <c r="NW32" s="18">
        <v>382.416</v>
      </c>
      <c r="NX32" s="18">
        <v>382.93200000000002</v>
      </c>
      <c r="NY32" s="18">
        <v>359.11700000000002</v>
      </c>
      <c r="NZ32" s="18">
        <v>347.82100000000003</v>
      </c>
      <c r="OA32" s="18">
        <v>347.298</v>
      </c>
      <c r="OB32" s="18">
        <v>347.75400000000002</v>
      </c>
      <c r="OC32" s="18">
        <v>345.21300000000002</v>
      </c>
      <c r="OD32" s="18">
        <v>342.42200000000003</v>
      </c>
      <c r="OE32" s="18">
        <v>340.209</v>
      </c>
      <c r="OF32" s="18">
        <v>338.74400000000003</v>
      </c>
      <c r="OG32" s="18">
        <v>338.14800000000002</v>
      </c>
      <c r="OH32" s="18">
        <v>333.61799999999999</v>
      </c>
      <c r="OI32" s="18">
        <v>334.185</v>
      </c>
      <c r="OJ32" s="18">
        <v>332.822</v>
      </c>
      <c r="OK32" s="18">
        <v>350.517</v>
      </c>
      <c r="OL32" s="18">
        <v>375.74799999999999</v>
      </c>
      <c r="OM32" s="18">
        <v>382.12099999999998</v>
      </c>
      <c r="ON32" s="18">
        <v>378.60899999999998</v>
      </c>
      <c r="OO32" s="18">
        <v>381.72800000000001</v>
      </c>
      <c r="OP32" s="18">
        <v>372.48500000000001</v>
      </c>
      <c r="OQ32" s="18">
        <v>359.84800000000001</v>
      </c>
      <c r="OR32" s="18">
        <v>347.01499999999999</v>
      </c>
      <c r="OS32" s="18">
        <v>358.99700000000001</v>
      </c>
      <c r="OT32" s="18">
        <v>340.15300000000002</v>
      </c>
      <c r="OU32" s="18">
        <v>326.91399999999999</v>
      </c>
      <c r="OV32" s="18">
        <v>323.33499999999998</v>
      </c>
      <c r="OW32" s="18">
        <v>314.84699999999998</v>
      </c>
      <c r="OX32" s="18">
        <v>330.96199999999999</v>
      </c>
      <c r="OY32" s="18">
        <v>340.48500000000001</v>
      </c>
      <c r="OZ32" s="18">
        <v>341.47899999999998</v>
      </c>
      <c r="PA32" s="18">
        <v>363.25900000000001</v>
      </c>
      <c r="PB32" s="18">
        <v>343.02600000000001</v>
      </c>
      <c r="PC32" s="18">
        <v>333.70100000000002</v>
      </c>
      <c r="PD32" s="18">
        <v>324.30900000000003</v>
      </c>
      <c r="PE32" s="18">
        <v>305.67200000000003</v>
      </c>
      <c r="PF32" s="18">
        <v>293.221</v>
      </c>
      <c r="PG32" s="18">
        <v>286.97699999999998</v>
      </c>
      <c r="PH32" s="18">
        <v>276.447</v>
      </c>
      <c r="PI32" s="18">
        <v>258.32600000000002</v>
      </c>
      <c r="PJ32" s="18">
        <v>256.73200000000003</v>
      </c>
      <c r="PK32" s="18">
        <v>270.255</v>
      </c>
      <c r="PL32" s="18">
        <v>271.51799999999997</v>
      </c>
      <c r="PM32" s="18">
        <v>270.39800000000002</v>
      </c>
      <c r="PN32" s="18">
        <v>277.435</v>
      </c>
      <c r="PO32" s="18">
        <v>296.83199999999999</v>
      </c>
      <c r="PP32" s="18">
        <v>308.55700000000002</v>
      </c>
      <c r="PQ32" s="18">
        <v>310.66800000000001</v>
      </c>
      <c r="PR32" s="18">
        <v>315.73099999999999</v>
      </c>
      <c r="PS32" s="18">
        <v>299.21699999999998</v>
      </c>
      <c r="PT32" s="18">
        <v>299.24900000000002</v>
      </c>
      <c r="PU32" s="18">
        <v>297.036</v>
      </c>
      <c r="PV32" s="18">
        <v>292.31799999999998</v>
      </c>
      <c r="PW32" s="18">
        <v>298.23500000000001</v>
      </c>
      <c r="PX32" s="18">
        <v>291.47399999999999</v>
      </c>
      <c r="PY32" s="18">
        <v>285.20400000000001</v>
      </c>
      <c r="PZ32" s="18">
        <v>294.63499999999999</v>
      </c>
      <c r="QA32" s="18">
        <v>297.685</v>
      </c>
      <c r="QB32" s="18">
        <v>299.26100000000002</v>
      </c>
      <c r="QC32" s="18">
        <v>299.98599999999999</v>
      </c>
      <c r="QD32" s="18">
        <v>285.99599999999998</v>
      </c>
      <c r="QE32" s="18">
        <v>285.62299999999999</v>
      </c>
      <c r="QF32" s="18">
        <v>286.95499999999998</v>
      </c>
      <c r="QG32" s="18">
        <v>274.98500000000001</v>
      </c>
      <c r="QH32" s="18">
        <v>268.91699999999997</v>
      </c>
      <c r="QI32" s="18">
        <v>270.524</v>
      </c>
      <c r="QJ32" s="18">
        <v>278.38200000000001</v>
      </c>
      <c r="QK32" s="18">
        <v>276.94400000000002</v>
      </c>
      <c r="QL32" s="18">
        <v>283.19400000000002</v>
      </c>
      <c r="QM32" s="18">
        <v>273.66899999999998</v>
      </c>
      <c r="QN32" s="18">
        <v>273.15800000000002</v>
      </c>
      <c r="QO32" s="18">
        <v>307.197</v>
      </c>
      <c r="QP32" s="18">
        <v>307.44900000000001</v>
      </c>
      <c r="QQ32" s="18">
        <v>302.25799999999998</v>
      </c>
      <c r="QR32" s="18">
        <v>303.755</v>
      </c>
      <c r="QS32" s="18">
        <v>305.44099999999997</v>
      </c>
      <c r="QT32" s="18">
        <v>307.584</v>
      </c>
      <c r="QU32" s="18">
        <v>311.18299999999999</v>
      </c>
      <c r="QV32" s="18">
        <v>315.529</v>
      </c>
      <c r="QW32" s="18">
        <v>319.43200000000002</v>
      </c>
      <c r="QX32" s="18">
        <v>320.42099999999999</v>
      </c>
      <c r="QY32" s="18">
        <v>315.55200000000002</v>
      </c>
      <c r="QZ32" s="18">
        <v>319.31299999999999</v>
      </c>
      <c r="RA32" s="18">
        <v>329.55900000000003</v>
      </c>
      <c r="RB32" s="18">
        <v>336.47</v>
      </c>
      <c r="RC32" s="18">
        <v>340.42200000000003</v>
      </c>
      <c r="RD32" s="18">
        <v>339.89499999999998</v>
      </c>
      <c r="RE32" s="18">
        <v>332.46499999999997</v>
      </c>
      <c r="RF32" s="18">
        <v>321.541</v>
      </c>
      <c r="RG32" s="18">
        <v>306.76900000000001</v>
      </c>
      <c r="RH32" s="18">
        <v>300.62299999999999</v>
      </c>
      <c r="RI32" s="18">
        <v>298.98899999999998</v>
      </c>
      <c r="RJ32" s="18">
        <v>300.33300000000003</v>
      </c>
      <c r="RK32" s="18">
        <v>298.56299999999999</v>
      </c>
      <c r="RL32" s="18">
        <v>296.80500000000001</v>
      </c>
      <c r="RM32" s="18">
        <v>294.63900000000001</v>
      </c>
      <c r="RN32" s="18">
        <v>297.12900000000002</v>
      </c>
      <c r="RO32" s="18">
        <v>310.38299999999998</v>
      </c>
      <c r="RP32" s="18">
        <v>308.79199999999997</v>
      </c>
      <c r="RQ32" s="18">
        <v>308.91899999999998</v>
      </c>
      <c r="RR32" s="18">
        <v>304.01299999999998</v>
      </c>
      <c r="RS32" s="18">
        <v>287.3</v>
      </c>
      <c r="RT32" s="18">
        <v>288.37099999999998</v>
      </c>
      <c r="RU32" s="18">
        <v>282.73700000000002</v>
      </c>
      <c r="RV32" s="18">
        <v>264.339</v>
      </c>
      <c r="RW32" s="18">
        <v>260.86099999999999</v>
      </c>
      <c r="RX32" s="18">
        <v>259.66500000000002</v>
      </c>
      <c r="RY32" s="18">
        <v>263.25299999999999</v>
      </c>
      <c r="RZ32" s="18">
        <v>263.43299999999999</v>
      </c>
      <c r="SA32" s="18">
        <v>260.23500000000001</v>
      </c>
      <c r="SB32" s="18">
        <v>254.82400000000001</v>
      </c>
      <c r="SC32" s="18">
        <v>259.38299999999998</v>
      </c>
      <c r="SD32" s="18">
        <v>260.69</v>
      </c>
      <c r="SE32" s="18">
        <v>260.935</v>
      </c>
      <c r="SF32" s="18">
        <v>264.70100000000002</v>
      </c>
      <c r="SG32" s="18">
        <v>285.61</v>
      </c>
      <c r="SH32" s="18">
        <v>288.44400000000002</v>
      </c>
      <c r="SI32" s="18">
        <v>294.44200000000001</v>
      </c>
      <c r="SJ32" s="18">
        <v>297.64299999999997</v>
      </c>
      <c r="SK32" s="18">
        <v>294.62900000000002</v>
      </c>
      <c r="SL32" s="18">
        <v>294.35300000000001</v>
      </c>
      <c r="SM32" s="18">
        <v>295.27999999999997</v>
      </c>
      <c r="SN32" s="18">
        <v>295.93900000000002</v>
      </c>
      <c r="SO32" s="18">
        <v>298.005</v>
      </c>
      <c r="SP32" s="18">
        <v>299.56</v>
      </c>
      <c r="SQ32" s="18">
        <v>303.83100000000002</v>
      </c>
      <c r="SR32" s="18">
        <v>298.42599999999999</v>
      </c>
      <c r="SS32" s="18">
        <v>310.3</v>
      </c>
      <c r="ST32" s="18">
        <v>320.19299999999998</v>
      </c>
      <c r="SU32" s="18"/>
    </row>
    <row r="33" spans="1:515" s="5" customFormat="1" x14ac:dyDescent="0.25">
      <c r="A33" s="5">
        <f>A32+1</f>
        <v>2</v>
      </c>
      <c r="B33" s="11" t="str">
        <f t="shared" ref="B33:B39" si="8">L9</f>
        <v>TELEFO 2 5/8 PERP nc-23</v>
      </c>
      <c r="C33" s="5">
        <f>_xlfn.XMATCH(B33,bonds[unique lookup])</f>
        <v>70</v>
      </c>
      <c r="D33" s="5" t="str" cm="1">
        <f t="array" ref="D33">INDEX(bonds[ID_ISIN],C33)&amp;" Corp"</f>
        <v>XS1731823255 Corp</v>
      </c>
      <c r="E33" s="33" cm="1">
        <f t="array" ref="E33">_xll.BDP(D33,E$31)*1</f>
        <v>44992</v>
      </c>
      <c r="F33" s="18">
        <f>_xll.BDH(D33,$B$29,"-2AY",,"Dates=H","Fill=C","Sort=R","Dir=H","cols=509;rows=1")</f>
        <v>244.196</v>
      </c>
      <c r="G33" s="18">
        <v>246.68299999999999</v>
      </c>
      <c r="H33" s="18">
        <v>244.02199999999999</v>
      </c>
      <c r="I33" s="18">
        <v>246.03299999999999</v>
      </c>
      <c r="J33" s="18">
        <v>245.37299999999999</v>
      </c>
      <c r="K33" s="18">
        <v>247.21199999999999</v>
      </c>
      <c r="L33" s="18">
        <v>245.86099999999999</v>
      </c>
      <c r="M33" s="18">
        <v>246.01300000000001</v>
      </c>
      <c r="N33" s="18">
        <v>244.99799999999999</v>
      </c>
      <c r="O33" s="18">
        <v>248.071</v>
      </c>
      <c r="P33" s="18">
        <v>245.56</v>
      </c>
      <c r="Q33" s="18">
        <v>246.93100000000001</v>
      </c>
      <c r="R33" s="18">
        <v>245.096</v>
      </c>
      <c r="S33" s="18">
        <v>243.82599999999999</v>
      </c>
      <c r="T33" s="18">
        <v>245.411</v>
      </c>
      <c r="U33" s="18">
        <v>245.6</v>
      </c>
      <c r="V33" s="18">
        <v>247.81299999999999</v>
      </c>
      <c r="W33" s="18">
        <v>244.85900000000001</v>
      </c>
      <c r="X33" s="18">
        <v>259.24299999999999</v>
      </c>
      <c r="Y33" s="18">
        <v>241.738</v>
      </c>
      <c r="Z33" s="18">
        <v>242.495</v>
      </c>
      <c r="AA33" s="18">
        <v>244.43100000000001</v>
      </c>
      <c r="AB33" s="18">
        <v>241.958</v>
      </c>
      <c r="AC33" s="18">
        <v>244.11</v>
      </c>
      <c r="AD33" s="18">
        <v>243.97200000000001</v>
      </c>
      <c r="AE33" s="18">
        <v>244.96700000000001</v>
      </c>
      <c r="AF33" s="18">
        <v>243.869</v>
      </c>
      <c r="AG33" s="18">
        <v>242.536</v>
      </c>
      <c r="AH33" s="18">
        <v>240.74</v>
      </c>
      <c r="AI33" s="18">
        <v>245.35900000000001</v>
      </c>
      <c r="AJ33" s="18">
        <v>244.46100000000001</v>
      </c>
      <c r="AK33" s="18">
        <v>245.30799999999999</v>
      </c>
      <c r="AL33" s="18">
        <v>244.36500000000001</v>
      </c>
      <c r="AM33" s="18">
        <v>244.768</v>
      </c>
      <c r="AN33" s="18">
        <v>244.666</v>
      </c>
      <c r="AO33" s="18">
        <v>246.673</v>
      </c>
      <c r="AP33" s="18">
        <v>247.102</v>
      </c>
      <c r="AQ33" s="18">
        <v>246.11199999999999</v>
      </c>
      <c r="AR33" s="18">
        <v>245.74799999999999</v>
      </c>
      <c r="AS33" s="18">
        <v>245.125</v>
      </c>
      <c r="AT33" s="18">
        <v>245.17099999999999</v>
      </c>
      <c r="AU33" s="18">
        <v>244.18799999999999</v>
      </c>
      <c r="AV33" s="18">
        <v>246.05099999999999</v>
      </c>
      <c r="AW33" s="18">
        <v>248.125</v>
      </c>
      <c r="AX33" s="18">
        <v>249.68899999999999</v>
      </c>
      <c r="AY33" s="18">
        <v>251.34299999999999</v>
      </c>
      <c r="AZ33" s="18">
        <v>247.828</v>
      </c>
      <c r="BA33" s="18">
        <v>248.435</v>
      </c>
      <c r="BB33" s="18">
        <v>244.14</v>
      </c>
      <c r="BC33" s="18">
        <v>248.56800000000001</v>
      </c>
      <c r="BD33" s="18">
        <v>248.14099999999999</v>
      </c>
      <c r="BE33" s="18">
        <v>242.482</v>
      </c>
      <c r="BF33" s="18">
        <v>244.291</v>
      </c>
      <c r="BG33" s="18">
        <v>243.095</v>
      </c>
      <c r="BH33" s="18">
        <v>245.00700000000001</v>
      </c>
      <c r="BI33" s="18">
        <v>245.73</v>
      </c>
      <c r="BJ33" s="18">
        <v>246.994</v>
      </c>
      <c r="BK33" s="18">
        <v>248.59399999999999</v>
      </c>
      <c r="BL33" s="18">
        <v>252.67699999999999</v>
      </c>
      <c r="BM33" s="18">
        <v>251.452</v>
      </c>
      <c r="BN33" s="18">
        <v>251.047</v>
      </c>
      <c r="BO33" s="18">
        <v>257.30099999999999</v>
      </c>
      <c r="BP33" s="18">
        <v>260.38299999999998</v>
      </c>
      <c r="BQ33" s="18">
        <v>258.44499999999999</v>
      </c>
      <c r="BR33" s="18">
        <v>257.37099999999998</v>
      </c>
      <c r="BS33" s="18">
        <v>258.096</v>
      </c>
      <c r="BT33" s="18">
        <v>259.73099999999999</v>
      </c>
      <c r="BU33" s="18">
        <v>262.41699999999997</v>
      </c>
      <c r="BV33" s="18">
        <v>266.65899999999999</v>
      </c>
      <c r="BW33" s="18">
        <v>263.33699999999999</v>
      </c>
      <c r="BX33" s="18">
        <v>269.334</v>
      </c>
      <c r="BY33" s="18">
        <v>272.625</v>
      </c>
      <c r="BZ33" s="18">
        <v>278.53500000000003</v>
      </c>
      <c r="CA33" s="18">
        <v>271.09899999999999</v>
      </c>
      <c r="CB33" s="18">
        <v>270.81200000000001</v>
      </c>
      <c r="CC33" s="18">
        <v>265.06</v>
      </c>
      <c r="CD33" s="18">
        <v>262.07299999999998</v>
      </c>
      <c r="CE33" s="18">
        <v>246.94200000000001</v>
      </c>
      <c r="CF33" s="18">
        <v>246.78700000000001</v>
      </c>
      <c r="CG33" s="18">
        <v>250.381</v>
      </c>
      <c r="CH33" s="18">
        <v>241.33600000000001</v>
      </c>
      <c r="CI33" s="18">
        <v>246.589</v>
      </c>
      <c r="CJ33" s="18">
        <v>238.85499999999999</v>
      </c>
      <c r="CK33" s="18">
        <v>230.51499999999999</v>
      </c>
      <c r="CL33" s="18">
        <v>216.595</v>
      </c>
      <c r="CM33" s="18">
        <v>219.06800000000001</v>
      </c>
      <c r="CN33" s="18">
        <v>238.959</v>
      </c>
      <c r="CO33" s="18">
        <v>240.17699999999999</v>
      </c>
      <c r="CP33" s="18">
        <v>228.34899999999999</v>
      </c>
      <c r="CQ33" s="18">
        <v>212.673</v>
      </c>
      <c r="CR33" s="18">
        <v>202.80799999999999</v>
      </c>
      <c r="CS33" s="18">
        <v>193.041</v>
      </c>
      <c r="CT33" s="18">
        <v>170.32300000000001</v>
      </c>
      <c r="CU33" s="18">
        <v>172.327</v>
      </c>
      <c r="CV33" s="18">
        <v>178.49299999999999</v>
      </c>
      <c r="CW33" s="18">
        <v>180.16</v>
      </c>
      <c r="CX33" s="18">
        <v>179.84899999999999</v>
      </c>
      <c r="CY33" s="18">
        <v>182.334</v>
      </c>
      <c r="CZ33" s="18">
        <v>184.30799999999999</v>
      </c>
      <c r="DA33" s="18">
        <v>183.43600000000001</v>
      </c>
      <c r="DB33" s="18">
        <v>187.809</v>
      </c>
      <c r="DC33" s="18">
        <v>193.441</v>
      </c>
      <c r="DD33" s="18">
        <v>189.01499999999999</v>
      </c>
      <c r="DE33" s="18">
        <v>187.744</v>
      </c>
      <c r="DF33" s="18">
        <v>190.45500000000001</v>
      </c>
      <c r="DG33" s="18">
        <v>192.95</v>
      </c>
      <c r="DH33" s="18">
        <v>200.75299999999999</v>
      </c>
      <c r="DI33" s="18">
        <v>198.779</v>
      </c>
      <c r="DJ33" s="18">
        <v>198.06200000000001</v>
      </c>
      <c r="DK33" s="18">
        <v>193.018</v>
      </c>
      <c r="DL33" s="18">
        <v>198.86</v>
      </c>
      <c r="DM33" s="18">
        <v>210.27</v>
      </c>
      <c r="DN33" s="18">
        <v>193.96600000000001</v>
      </c>
      <c r="DO33" s="18">
        <v>187.137</v>
      </c>
      <c r="DP33" s="18">
        <v>177.87799999999999</v>
      </c>
      <c r="DQ33" s="18">
        <v>173.399</v>
      </c>
      <c r="DR33" s="18">
        <v>171.399</v>
      </c>
      <c r="DS33" s="18">
        <v>178.934</v>
      </c>
      <c r="DT33" s="18">
        <v>185.39599999999999</v>
      </c>
      <c r="DU33" s="18">
        <v>189.28700000000001</v>
      </c>
      <c r="DV33" s="18">
        <v>189.93600000000001</v>
      </c>
      <c r="DW33" s="18">
        <v>189.17400000000001</v>
      </c>
      <c r="DX33" s="18">
        <v>191.56899999999999</v>
      </c>
      <c r="DY33" s="18">
        <v>194.27199999999999</v>
      </c>
      <c r="DZ33" s="18">
        <v>200.57900000000001</v>
      </c>
      <c r="EA33" s="18">
        <v>193.16399999999999</v>
      </c>
      <c r="EB33" s="18">
        <v>187.14699999999999</v>
      </c>
      <c r="EC33" s="18">
        <v>175.86199999999999</v>
      </c>
      <c r="ED33" s="18">
        <v>172.851</v>
      </c>
      <c r="EE33" s="18">
        <v>170.56399999999999</v>
      </c>
      <c r="EF33" s="18">
        <v>169.35300000000001</v>
      </c>
      <c r="EG33" s="18">
        <v>172.84100000000001</v>
      </c>
      <c r="EH33" s="18">
        <v>172.51300000000001</v>
      </c>
      <c r="EI33" s="18">
        <v>171.846</v>
      </c>
      <c r="EJ33" s="18">
        <v>175.21799999999999</v>
      </c>
      <c r="EK33" s="18">
        <v>175.68600000000001</v>
      </c>
      <c r="EL33" s="18">
        <v>175.494</v>
      </c>
      <c r="EM33" s="18">
        <v>177.11600000000001</v>
      </c>
      <c r="EN33" s="18">
        <v>174.499</v>
      </c>
      <c r="EO33" s="18">
        <v>175.50200000000001</v>
      </c>
      <c r="EP33" s="18">
        <v>183.90899999999999</v>
      </c>
      <c r="EQ33" s="18">
        <v>183.02799999999999</v>
      </c>
      <c r="ER33" s="18">
        <v>179.863</v>
      </c>
      <c r="ES33" s="18">
        <v>184.958</v>
      </c>
      <c r="ET33" s="18">
        <v>193.16200000000001</v>
      </c>
      <c r="EU33" s="18">
        <v>198.874</v>
      </c>
      <c r="EV33" s="18">
        <v>210.66300000000001</v>
      </c>
      <c r="EW33" s="18">
        <v>212.971</v>
      </c>
      <c r="EX33" s="18">
        <v>203.244</v>
      </c>
      <c r="EY33" s="18">
        <v>200.87899999999999</v>
      </c>
      <c r="EZ33" s="18">
        <v>208.26599999999999</v>
      </c>
      <c r="FA33" s="18">
        <v>219.66399999999999</v>
      </c>
      <c r="FB33" s="18">
        <v>225.38399999999999</v>
      </c>
      <c r="FC33" s="18">
        <v>230.404</v>
      </c>
      <c r="FD33" s="18">
        <v>240.851</v>
      </c>
      <c r="FE33" s="18">
        <v>240.07900000000001</v>
      </c>
      <c r="FF33" s="18">
        <v>241.941</v>
      </c>
      <c r="FG33" s="18">
        <v>238.21700000000001</v>
      </c>
      <c r="FH33" s="18">
        <v>236.82599999999999</v>
      </c>
      <c r="FI33" s="18">
        <v>237.45599999999999</v>
      </c>
      <c r="FJ33" s="18">
        <v>237.505</v>
      </c>
      <c r="FK33" s="18">
        <v>236.965</v>
      </c>
      <c r="FL33" s="18">
        <v>234.16</v>
      </c>
      <c r="FM33" s="18">
        <v>233.749</v>
      </c>
      <c r="FN33" s="18">
        <v>230.17400000000001</v>
      </c>
      <c r="FO33" s="18">
        <v>220.715</v>
      </c>
      <c r="FP33" s="18">
        <v>218.751</v>
      </c>
      <c r="FQ33" s="18">
        <v>217.67</v>
      </c>
      <c r="FR33" s="18">
        <v>223.83099999999999</v>
      </c>
      <c r="FS33" s="18">
        <v>230.33</v>
      </c>
      <c r="FT33" s="18">
        <v>231.47499999999999</v>
      </c>
      <c r="FU33" s="18">
        <v>228.10499999999999</v>
      </c>
      <c r="FV33" s="18">
        <v>222.05500000000001</v>
      </c>
      <c r="FW33" s="18">
        <v>213.65899999999999</v>
      </c>
      <c r="FX33" s="18">
        <v>214.804</v>
      </c>
      <c r="FY33" s="18">
        <v>216.709</v>
      </c>
      <c r="FZ33" s="18">
        <v>223.18199999999999</v>
      </c>
      <c r="GA33" s="18">
        <v>229.203</v>
      </c>
      <c r="GB33" s="18">
        <v>234.35900000000001</v>
      </c>
      <c r="GC33" s="18">
        <v>236.714</v>
      </c>
      <c r="GD33" s="18">
        <v>238.07</v>
      </c>
      <c r="GE33" s="18">
        <v>240.38200000000001</v>
      </c>
      <c r="GF33" s="18">
        <v>245.26900000000001</v>
      </c>
      <c r="GG33" s="18">
        <v>248.29</v>
      </c>
      <c r="GH33" s="18">
        <v>250.32</v>
      </c>
      <c r="GI33" s="18">
        <v>259.584</v>
      </c>
      <c r="GJ33" s="18">
        <v>260.01100000000002</v>
      </c>
      <c r="GK33" s="18">
        <v>258.50799999999998</v>
      </c>
      <c r="GL33" s="18">
        <v>254.41200000000001</v>
      </c>
      <c r="GM33" s="18">
        <v>254.673</v>
      </c>
      <c r="GN33" s="18">
        <v>256.84399999999999</v>
      </c>
      <c r="GO33" s="18">
        <v>244.98699999999999</v>
      </c>
      <c r="GP33" s="18">
        <v>235.172</v>
      </c>
      <c r="GQ33" s="18">
        <v>242.785</v>
      </c>
      <c r="GR33" s="18">
        <v>246.54499999999999</v>
      </c>
      <c r="GS33" s="18">
        <v>250.09899999999999</v>
      </c>
      <c r="GT33" s="18">
        <v>253.65199999999999</v>
      </c>
      <c r="GU33" s="18">
        <v>245.75399999999999</v>
      </c>
      <c r="GV33" s="18">
        <v>245.03299999999999</v>
      </c>
      <c r="GW33" s="18">
        <v>242</v>
      </c>
      <c r="GX33" s="18">
        <v>257.346</v>
      </c>
      <c r="GY33" s="18">
        <v>252.20699999999999</v>
      </c>
      <c r="GZ33" s="18">
        <v>240.14400000000001</v>
      </c>
      <c r="HA33" s="18">
        <v>231.69300000000001</v>
      </c>
      <c r="HB33" s="18">
        <v>223.703</v>
      </c>
      <c r="HC33" s="18">
        <v>216.566</v>
      </c>
      <c r="HD33" s="18">
        <v>266.45400000000001</v>
      </c>
      <c r="HE33" s="18">
        <v>264.60599999999999</v>
      </c>
      <c r="HF33" s="18">
        <v>261.67200000000003</v>
      </c>
      <c r="HG33" s="18">
        <v>256.57299999999998</v>
      </c>
      <c r="HH33" s="18">
        <v>248.946</v>
      </c>
      <c r="HI33" s="18">
        <v>263.226</v>
      </c>
      <c r="HJ33" s="18">
        <v>266.14999999999998</v>
      </c>
      <c r="HK33" s="18">
        <v>257.33</v>
      </c>
      <c r="HL33" s="18">
        <v>255.233</v>
      </c>
      <c r="HM33" s="18">
        <v>255.78700000000001</v>
      </c>
      <c r="HN33" s="18">
        <v>251.137</v>
      </c>
      <c r="HO33" s="18">
        <v>243.76</v>
      </c>
      <c r="HP33" s="18">
        <v>239.43299999999999</v>
      </c>
      <c r="HQ33" s="18">
        <v>239.26599999999999</v>
      </c>
      <c r="HR33" s="18">
        <v>239.3</v>
      </c>
      <c r="HS33" s="18">
        <v>255.11699999999999</v>
      </c>
      <c r="HT33" s="18">
        <v>270.02</v>
      </c>
      <c r="HU33" s="18">
        <v>277.88499999999999</v>
      </c>
      <c r="HV33" s="18">
        <v>289.55799999999999</v>
      </c>
      <c r="HW33" s="18">
        <v>297.92899999999997</v>
      </c>
      <c r="HX33" s="18">
        <v>279.05900000000003</v>
      </c>
      <c r="HY33" s="18">
        <v>272.827</v>
      </c>
      <c r="HZ33" s="18">
        <v>263.423</v>
      </c>
      <c r="IA33" s="18">
        <v>266.89999999999998</v>
      </c>
      <c r="IB33" s="18">
        <v>272.93099999999998</v>
      </c>
      <c r="IC33" s="18">
        <v>281.48399999999998</v>
      </c>
      <c r="ID33" s="18">
        <v>290.69099999999997</v>
      </c>
      <c r="IE33" s="18">
        <v>312.18900000000002</v>
      </c>
      <c r="IF33" s="18">
        <v>295.90600000000001</v>
      </c>
      <c r="IG33" s="18">
        <v>276.32900000000001</v>
      </c>
      <c r="IH33" s="18">
        <v>262.85899999999998</v>
      </c>
      <c r="II33" s="18">
        <v>257.46499999999997</v>
      </c>
      <c r="IJ33" s="18">
        <v>242.91900000000001</v>
      </c>
      <c r="IK33" s="18">
        <v>234.14099999999999</v>
      </c>
      <c r="IL33" s="18">
        <v>224.535</v>
      </c>
      <c r="IM33" s="18">
        <v>244.63200000000001</v>
      </c>
      <c r="IN33" s="18">
        <v>254.881</v>
      </c>
      <c r="IO33" s="18">
        <v>262.27800000000002</v>
      </c>
      <c r="IP33" s="18">
        <v>260.28199999999998</v>
      </c>
      <c r="IQ33" s="18">
        <v>258.8</v>
      </c>
      <c r="IR33" s="18">
        <v>246.643</v>
      </c>
      <c r="IS33" s="18">
        <v>242.05799999999999</v>
      </c>
      <c r="IT33" s="18">
        <v>241.66</v>
      </c>
      <c r="IU33" s="18">
        <v>240.738</v>
      </c>
      <c r="IV33" s="18">
        <v>242.41</v>
      </c>
      <c r="IW33" s="18">
        <v>251.71299999999999</v>
      </c>
      <c r="IX33" s="18">
        <v>253.858</v>
      </c>
      <c r="IY33" s="18">
        <v>245.05799999999999</v>
      </c>
      <c r="IZ33" s="18">
        <v>230.84899999999999</v>
      </c>
      <c r="JA33" s="18">
        <v>224.59</v>
      </c>
      <c r="JB33" s="18">
        <v>224.05699999999999</v>
      </c>
      <c r="JC33" s="18">
        <v>228.45400000000001</v>
      </c>
      <c r="JD33" s="18">
        <v>232.11500000000001</v>
      </c>
      <c r="JE33" s="18">
        <v>250.51499999999999</v>
      </c>
      <c r="JF33" s="18">
        <v>267.29700000000003</v>
      </c>
      <c r="JG33" s="18">
        <v>273.56799999999998</v>
      </c>
      <c r="JH33" s="18">
        <v>264.67399999999998</v>
      </c>
      <c r="JI33" s="18">
        <v>260.20400000000001</v>
      </c>
      <c r="JJ33" s="18">
        <v>260.61799999999999</v>
      </c>
      <c r="JK33" s="18">
        <v>253.72499999999999</v>
      </c>
      <c r="JL33" s="18">
        <v>261.077</v>
      </c>
      <c r="JM33" s="18">
        <v>285.96800000000002</v>
      </c>
      <c r="JN33" s="18">
        <v>306.96800000000002</v>
      </c>
      <c r="JO33" s="18">
        <v>309.81299999999999</v>
      </c>
      <c r="JP33" s="18">
        <v>312.20499999999998</v>
      </c>
      <c r="JQ33" s="18">
        <v>316.38099999999997</v>
      </c>
      <c r="JR33" s="18">
        <v>302.69200000000001</v>
      </c>
      <c r="JS33" s="18">
        <v>315.54300000000001</v>
      </c>
      <c r="JT33" s="18">
        <v>330.83</v>
      </c>
      <c r="JU33" s="18">
        <v>331.49700000000001</v>
      </c>
      <c r="JV33" s="18">
        <v>348.25900000000001</v>
      </c>
      <c r="JW33" s="18">
        <v>361.33</v>
      </c>
      <c r="JX33" s="18">
        <v>370.41899999999998</v>
      </c>
      <c r="JY33" s="18">
        <v>369.029</v>
      </c>
      <c r="JZ33" s="18">
        <v>361.81900000000002</v>
      </c>
      <c r="KA33" s="18">
        <v>370.75400000000002</v>
      </c>
      <c r="KB33" s="18">
        <v>366.76499999999999</v>
      </c>
      <c r="KC33" s="18">
        <v>366.96300000000002</v>
      </c>
      <c r="KD33" s="18">
        <v>368.19099999999997</v>
      </c>
      <c r="KE33" s="18">
        <v>373.08100000000002</v>
      </c>
      <c r="KF33" s="18">
        <v>361.41800000000001</v>
      </c>
      <c r="KG33" s="18">
        <v>358.12900000000002</v>
      </c>
      <c r="KH33" s="18">
        <v>357.036</v>
      </c>
      <c r="KI33" s="18">
        <v>359.64400000000001</v>
      </c>
      <c r="KJ33" s="18">
        <v>356.416</v>
      </c>
      <c r="KK33" s="18">
        <v>366.22300000000001</v>
      </c>
      <c r="KL33" s="18">
        <v>367.803</v>
      </c>
      <c r="KM33" s="18">
        <v>376.25900000000001</v>
      </c>
      <c r="KN33" s="18">
        <v>368.721</v>
      </c>
      <c r="KO33" s="18">
        <v>388.67899999999997</v>
      </c>
      <c r="KP33" s="18">
        <v>380.50400000000002</v>
      </c>
      <c r="KQ33" s="18">
        <v>361.68700000000001</v>
      </c>
      <c r="KR33" s="18">
        <v>345.267</v>
      </c>
      <c r="KS33" s="18">
        <v>342.45400000000001</v>
      </c>
      <c r="KT33" s="18">
        <v>336.95499999999998</v>
      </c>
      <c r="KU33" s="18">
        <v>346.81299999999999</v>
      </c>
      <c r="KV33" s="18">
        <v>356.41199999999998</v>
      </c>
      <c r="KW33" s="18">
        <v>368.65199999999999</v>
      </c>
      <c r="KX33" s="18">
        <v>353.01299999999998</v>
      </c>
      <c r="KY33" s="18">
        <v>337.12599999999998</v>
      </c>
      <c r="KZ33" s="18">
        <v>331.13900000000001</v>
      </c>
      <c r="LA33" s="18">
        <v>329.84899999999999</v>
      </c>
      <c r="LB33" s="18">
        <v>323.505</v>
      </c>
      <c r="LC33" s="18">
        <v>318.59800000000001</v>
      </c>
      <c r="LD33" s="18">
        <v>313.22699999999998</v>
      </c>
      <c r="LE33" s="18">
        <v>324.70400000000001</v>
      </c>
      <c r="LF33" s="18">
        <v>336.154</v>
      </c>
      <c r="LG33" s="18">
        <v>346.05900000000003</v>
      </c>
      <c r="LH33" s="18">
        <v>345.79300000000001</v>
      </c>
      <c r="LI33" s="18">
        <v>343.91399999999999</v>
      </c>
      <c r="LJ33" s="18">
        <v>339.11</v>
      </c>
      <c r="LK33" s="18">
        <v>338.52699999999999</v>
      </c>
      <c r="LL33" s="18">
        <v>333.94499999999999</v>
      </c>
      <c r="LM33" s="18">
        <v>336.52</v>
      </c>
      <c r="LN33" s="18">
        <v>334.69499999999999</v>
      </c>
      <c r="LO33" s="18">
        <v>361.49599999999998</v>
      </c>
      <c r="LP33" s="18">
        <v>372.14</v>
      </c>
      <c r="LQ33" s="18">
        <v>381.71600000000001</v>
      </c>
      <c r="LR33" s="18">
        <v>383.96300000000002</v>
      </c>
      <c r="LS33" s="18">
        <v>393.85899999999998</v>
      </c>
      <c r="LT33" s="18">
        <v>388.80099999999999</v>
      </c>
      <c r="LU33" s="18">
        <v>376.7</v>
      </c>
      <c r="LV33" s="18">
        <v>368.52199999999999</v>
      </c>
      <c r="LW33" s="18">
        <v>352.858</v>
      </c>
      <c r="LX33" s="18">
        <v>356.25099999999998</v>
      </c>
      <c r="LY33" s="18">
        <v>360.79300000000001</v>
      </c>
      <c r="LZ33" s="18">
        <v>356.94799999999998</v>
      </c>
      <c r="MA33" s="18">
        <v>369.32</v>
      </c>
      <c r="MB33" s="18">
        <v>378.50099999999998</v>
      </c>
      <c r="MC33" s="18">
        <v>390.86700000000002</v>
      </c>
      <c r="MD33" s="18">
        <v>410.185</v>
      </c>
      <c r="ME33" s="18">
        <v>406.24799999999999</v>
      </c>
      <c r="MF33" s="18">
        <v>397.92599999999999</v>
      </c>
      <c r="MG33" s="18">
        <v>369.01100000000002</v>
      </c>
      <c r="MH33" s="18">
        <v>366.19900000000001</v>
      </c>
      <c r="MI33" s="18">
        <v>363.64499999999998</v>
      </c>
      <c r="MJ33" s="18">
        <v>344.59399999999999</v>
      </c>
      <c r="MK33" s="18">
        <v>341.09100000000001</v>
      </c>
      <c r="ML33" s="18">
        <v>357.58300000000003</v>
      </c>
      <c r="MM33" s="18">
        <v>374.197</v>
      </c>
      <c r="MN33" s="18">
        <v>390.82299999999998</v>
      </c>
      <c r="MO33" s="18">
        <v>384.762</v>
      </c>
      <c r="MP33" s="18">
        <v>378.07600000000002</v>
      </c>
      <c r="MQ33" s="18">
        <v>374.149</v>
      </c>
      <c r="MR33" s="18">
        <v>377.279</v>
      </c>
      <c r="MS33" s="18">
        <v>383.62200000000001</v>
      </c>
      <c r="MT33" s="18">
        <v>380.70499999999998</v>
      </c>
      <c r="MU33" s="18">
        <v>379.13600000000002</v>
      </c>
      <c r="MV33" s="18">
        <v>382.20600000000002</v>
      </c>
      <c r="MW33" s="18">
        <v>416.00599999999997</v>
      </c>
      <c r="MX33" s="18">
        <v>420.09500000000003</v>
      </c>
      <c r="MY33" s="18">
        <v>402.66500000000002</v>
      </c>
      <c r="MZ33" s="18">
        <v>376.58100000000002</v>
      </c>
      <c r="NA33" s="18">
        <v>385.35300000000001</v>
      </c>
      <c r="NB33" s="18">
        <v>403.14800000000002</v>
      </c>
      <c r="NC33" s="18">
        <v>402.53399999999999</v>
      </c>
      <c r="ND33" s="18">
        <v>399.04899999999998</v>
      </c>
      <c r="NE33" s="18">
        <v>423.935</v>
      </c>
      <c r="NF33" s="18">
        <v>437.20699999999999</v>
      </c>
      <c r="NG33" s="18">
        <v>437.67200000000003</v>
      </c>
      <c r="NH33" s="18">
        <v>439.17599999999999</v>
      </c>
      <c r="NI33" s="18">
        <v>447.77800000000002</v>
      </c>
      <c r="NJ33" s="18">
        <v>443.358</v>
      </c>
      <c r="NK33" s="18">
        <v>439.101</v>
      </c>
      <c r="NL33" s="18">
        <v>424.82499999999999</v>
      </c>
      <c r="NM33" s="18">
        <v>426.13900000000001</v>
      </c>
      <c r="NN33" s="18">
        <v>439.90300000000002</v>
      </c>
      <c r="NO33" s="18">
        <v>428.904</v>
      </c>
      <c r="NP33" s="18">
        <v>439.63099999999997</v>
      </c>
      <c r="NQ33" s="18">
        <v>434.76400000000001</v>
      </c>
      <c r="NR33" s="18">
        <v>424.99799999999999</v>
      </c>
      <c r="NS33" s="18">
        <v>445.40100000000001</v>
      </c>
      <c r="NT33" s="18">
        <v>441.09899999999999</v>
      </c>
      <c r="NU33" s="18">
        <v>455.31200000000001</v>
      </c>
      <c r="NV33" s="18">
        <v>473.30399999999997</v>
      </c>
      <c r="NW33" s="18">
        <v>486.06900000000002</v>
      </c>
      <c r="NX33" s="18">
        <v>488.56</v>
      </c>
      <c r="NY33" s="18">
        <v>467.029</v>
      </c>
      <c r="NZ33" s="18">
        <v>451.90600000000001</v>
      </c>
      <c r="OA33" s="18">
        <v>453.21100000000001</v>
      </c>
      <c r="OB33" s="18">
        <v>451.89400000000001</v>
      </c>
      <c r="OC33" s="18">
        <v>445.47399999999999</v>
      </c>
      <c r="OD33" s="18">
        <v>446.64100000000002</v>
      </c>
      <c r="OE33" s="18">
        <v>440.97699999999998</v>
      </c>
      <c r="OF33" s="18">
        <v>438.36900000000003</v>
      </c>
      <c r="OG33" s="18">
        <v>436.36799999999999</v>
      </c>
      <c r="OH33" s="18">
        <v>431.21499999999997</v>
      </c>
      <c r="OI33" s="18">
        <v>429.226</v>
      </c>
      <c r="OJ33" s="18">
        <v>425.84300000000002</v>
      </c>
      <c r="OK33" s="18">
        <v>439.89299999999997</v>
      </c>
      <c r="OL33" s="18">
        <v>469.94200000000001</v>
      </c>
      <c r="OM33" s="18">
        <v>473.95800000000003</v>
      </c>
      <c r="ON33" s="18">
        <v>470.27499999999998</v>
      </c>
      <c r="OO33" s="18">
        <v>469.62799999999999</v>
      </c>
      <c r="OP33" s="18">
        <v>455.14</v>
      </c>
      <c r="OQ33" s="18">
        <v>443.12599999999998</v>
      </c>
      <c r="OR33" s="18">
        <v>430.99200000000002</v>
      </c>
      <c r="OS33" s="18">
        <v>434.32499999999999</v>
      </c>
      <c r="OT33" s="18">
        <v>417.18</v>
      </c>
      <c r="OU33" s="18">
        <v>404.76499999999999</v>
      </c>
      <c r="OV33" s="18">
        <v>400.54199999999997</v>
      </c>
      <c r="OW33" s="18">
        <v>396.64699999999999</v>
      </c>
      <c r="OX33" s="18">
        <v>409.04199999999997</v>
      </c>
      <c r="OY33" s="18">
        <v>415.387</v>
      </c>
      <c r="OZ33" s="18">
        <v>417.43799999999999</v>
      </c>
      <c r="PA33" s="18">
        <v>432.32400000000001</v>
      </c>
      <c r="PB33" s="18">
        <v>414.07799999999997</v>
      </c>
      <c r="PC33" s="18">
        <v>404.93099999999998</v>
      </c>
      <c r="PD33" s="18">
        <v>397.60199999999998</v>
      </c>
      <c r="PE33" s="18">
        <v>372.89499999999998</v>
      </c>
      <c r="PF33" s="18">
        <v>360.01400000000001</v>
      </c>
      <c r="PG33" s="18">
        <v>355.68700000000001</v>
      </c>
      <c r="PH33" s="18">
        <v>343.565</v>
      </c>
      <c r="PI33" s="18">
        <v>328.30099999999999</v>
      </c>
      <c r="PJ33" s="18">
        <v>325.44400000000002</v>
      </c>
      <c r="PK33" s="18">
        <v>340.59199999999998</v>
      </c>
      <c r="PL33" s="18">
        <v>340.41800000000001</v>
      </c>
      <c r="PM33" s="18">
        <v>340.858</v>
      </c>
      <c r="PN33" s="18">
        <v>355.81799999999998</v>
      </c>
      <c r="PO33" s="18">
        <v>374.733</v>
      </c>
      <c r="PP33" s="18">
        <v>387.125</v>
      </c>
      <c r="PQ33" s="18">
        <v>388.93</v>
      </c>
      <c r="PR33" s="18">
        <v>390.78199999999998</v>
      </c>
      <c r="PS33" s="18">
        <v>375.77699999999999</v>
      </c>
      <c r="PT33" s="18">
        <v>375.32900000000001</v>
      </c>
      <c r="PU33" s="18">
        <v>371.77300000000002</v>
      </c>
      <c r="PV33" s="18">
        <v>364.73500000000001</v>
      </c>
      <c r="PW33" s="18">
        <v>370.52100000000002</v>
      </c>
      <c r="PX33" s="18">
        <v>365.608</v>
      </c>
      <c r="PY33" s="18">
        <v>358.02300000000002</v>
      </c>
      <c r="PZ33" s="18">
        <v>358.35199999999998</v>
      </c>
      <c r="QA33" s="18">
        <v>359.08800000000002</v>
      </c>
      <c r="QB33" s="18">
        <v>358.05399999999997</v>
      </c>
      <c r="QC33" s="18">
        <v>359.351</v>
      </c>
      <c r="QD33" s="18">
        <v>349.06599999999997</v>
      </c>
      <c r="QE33" s="18">
        <v>347.94</v>
      </c>
      <c r="QF33" s="18">
        <v>350.66500000000002</v>
      </c>
      <c r="QG33" s="18">
        <v>340.65899999999999</v>
      </c>
      <c r="QH33" s="18">
        <v>335.36599999999999</v>
      </c>
      <c r="QI33" s="18">
        <v>327.52300000000002</v>
      </c>
      <c r="QJ33" s="18">
        <v>332.96699999999998</v>
      </c>
      <c r="QK33" s="18">
        <v>328.77600000000001</v>
      </c>
      <c r="QL33" s="18">
        <v>335.642</v>
      </c>
      <c r="QM33" s="18">
        <v>326.39100000000002</v>
      </c>
      <c r="QN33" s="18">
        <v>328.94799999999998</v>
      </c>
      <c r="QO33" s="18">
        <v>356.072</v>
      </c>
      <c r="QP33" s="18">
        <v>356.98099999999999</v>
      </c>
      <c r="QQ33" s="18">
        <v>351.25900000000001</v>
      </c>
      <c r="QR33" s="18">
        <v>349.52</v>
      </c>
      <c r="QS33" s="18">
        <v>352.70299999999997</v>
      </c>
      <c r="QT33" s="18">
        <v>357.80900000000003</v>
      </c>
      <c r="QU33" s="18">
        <v>364.435</v>
      </c>
      <c r="QV33" s="18">
        <v>365.3</v>
      </c>
      <c r="QW33" s="18">
        <v>374.43599999999998</v>
      </c>
      <c r="QX33" s="18">
        <v>376.346</v>
      </c>
      <c r="QY33" s="18">
        <v>369.214</v>
      </c>
      <c r="QZ33" s="18">
        <v>379.85199999999998</v>
      </c>
      <c r="RA33" s="18">
        <v>394.13099999999997</v>
      </c>
      <c r="RB33" s="18">
        <v>401.46899999999999</v>
      </c>
      <c r="RC33" s="18">
        <v>405.72500000000002</v>
      </c>
      <c r="RD33" s="18">
        <v>405.94499999999999</v>
      </c>
      <c r="RE33" s="18">
        <v>399.52699999999999</v>
      </c>
      <c r="RF33" s="18">
        <v>391.23</v>
      </c>
      <c r="RG33" s="18">
        <v>377.30399999999997</v>
      </c>
      <c r="RH33" s="18">
        <v>369.84399999999999</v>
      </c>
      <c r="RI33" s="18">
        <v>368.49700000000001</v>
      </c>
      <c r="RJ33" s="18">
        <v>367.65600000000001</v>
      </c>
      <c r="RK33" s="18">
        <v>368.041</v>
      </c>
      <c r="RL33" s="18">
        <v>367.13400000000001</v>
      </c>
      <c r="RM33" s="18">
        <v>365.86700000000002</v>
      </c>
      <c r="RN33" s="18">
        <v>366.63900000000001</v>
      </c>
      <c r="RO33" s="18">
        <v>379.142</v>
      </c>
      <c r="RP33" s="18">
        <v>380.16800000000001</v>
      </c>
      <c r="RQ33" s="18">
        <v>379.49400000000003</v>
      </c>
      <c r="RR33" s="18">
        <v>379.70800000000003</v>
      </c>
      <c r="RS33" s="18">
        <v>363.423</v>
      </c>
      <c r="RT33" s="18">
        <v>362.18</v>
      </c>
      <c r="RU33" s="18">
        <v>350.81900000000002</v>
      </c>
      <c r="RV33" s="18">
        <v>333.82900000000001</v>
      </c>
      <c r="RW33" s="18">
        <v>330.20800000000003</v>
      </c>
      <c r="RX33" s="18">
        <v>328.40899999999999</v>
      </c>
      <c r="RY33" s="18">
        <v>331.786</v>
      </c>
      <c r="RZ33" s="18">
        <v>330.30099999999999</v>
      </c>
      <c r="SA33" s="18">
        <v>327.34199999999998</v>
      </c>
      <c r="SB33" s="18">
        <v>320.18799999999999</v>
      </c>
      <c r="SC33" s="18">
        <v>321.32499999999999</v>
      </c>
      <c r="SD33" s="18">
        <v>322.56</v>
      </c>
      <c r="SE33" s="18">
        <v>322.64699999999999</v>
      </c>
      <c r="SF33" s="18">
        <v>326.07499999999999</v>
      </c>
      <c r="SG33" s="18">
        <v>336.34800000000001</v>
      </c>
      <c r="SH33" s="18">
        <v>336.762</v>
      </c>
      <c r="SI33" s="18">
        <v>339.94900000000001</v>
      </c>
      <c r="SJ33" s="18">
        <v>341.96899999999999</v>
      </c>
      <c r="SK33" s="18">
        <v>340.72199999999998</v>
      </c>
      <c r="SL33" s="18">
        <v>339.75</v>
      </c>
      <c r="SM33" s="18">
        <v>338.61</v>
      </c>
      <c r="SN33" s="18">
        <v>337.53500000000003</v>
      </c>
      <c r="SO33" s="18">
        <v>341.28300000000002</v>
      </c>
      <c r="SP33" s="18">
        <v>341.54599999999999</v>
      </c>
      <c r="SQ33" s="18">
        <v>341.41800000000001</v>
      </c>
      <c r="SR33" s="18">
        <v>334.048</v>
      </c>
      <c r="SS33" s="18">
        <v>342.57600000000002</v>
      </c>
      <c r="ST33" s="18">
        <v>362.92500000000001</v>
      </c>
      <c r="SU33" s="18"/>
    </row>
    <row r="34" spans="1:515" s="5" customFormat="1" x14ac:dyDescent="0.25">
      <c r="A34" s="5">
        <f t="shared" ref="A34:A39" si="9">A33+1</f>
        <v>3</v>
      </c>
      <c r="B34" s="11" t="str">
        <f t="shared" si="8"/>
        <v>TELEFO 3 PERP nc-23</v>
      </c>
      <c r="C34" s="5">
        <f>_xlfn.XMATCH(B34,bonds[unique lookup])</f>
        <v>71</v>
      </c>
      <c r="D34" s="5" t="str" cm="1">
        <f t="array" ref="D34">INDEX(bonds[ID_ISIN],C34)&amp;" Corp"</f>
        <v>XS1795406575 Corp</v>
      </c>
      <c r="E34" s="33" cm="1">
        <f t="array" ref="E34">_xll.BDP(D34,E$31)*1</f>
        <v>45173</v>
      </c>
      <c r="F34" s="18">
        <f>_xll.BDH(D34,$B$29,"-2AY",,"Dates=H","Fill=C","Sort=R","Dir=H","cols=509;rows=1")</f>
        <v>375.529</v>
      </c>
      <c r="G34" s="18">
        <v>387.98200000000003</v>
      </c>
      <c r="H34" s="18">
        <v>399.53500000000003</v>
      </c>
      <c r="I34" s="18">
        <v>409.59399999999999</v>
      </c>
      <c r="J34" s="18">
        <v>412.67700000000002</v>
      </c>
      <c r="K34" s="18">
        <v>410.62599999999998</v>
      </c>
      <c r="L34" s="18">
        <v>411.38900000000001</v>
      </c>
      <c r="M34" s="18">
        <v>408.23599999999999</v>
      </c>
      <c r="N34" s="18">
        <v>403.17700000000002</v>
      </c>
      <c r="O34" s="18">
        <v>412.96600000000001</v>
      </c>
      <c r="P34" s="18">
        <v>391.12599999999998</v>
      </c>
      <c r="Q34" s="18">
        <v>393.03300000000002</v>
      </c>
      <c r="R34" s="18">
        <v>384.07400000000001</v>
      </c>
      <c r="S34" s="18">
        <v>371.72199999999998</v>
      </c>
      <c r="T34" s="18">
        <v>407.68299999999999</v>
      </c>
      <c r="U34" s="18">
        <v>394.358</v>
      </c>
      <c r="V34" s="18">
        <v>398.31</v>
      </c>
      <c r="W34" s="18">
        <v>361.76499999999999</v>
      </c>
      <c r="X34" s="18">
        <v>330.51299999999998</v>
      </c>
      <c r="Y34" s="18">
        <v>304.94499999999999</v>
      </c>
      <c r="Z34" s="18">
        <v>321.38400000000001</v>
      </c>
      <c r="AA34" s="18">
        <v>358.166</v>
      </c>
      <c r="AB34" s="18">
        <v>367.8</v>
      </c>
      <c r="AC34" s="18">
        <v>390.37</v>
      </c>
      <c r="AD34" s="18">
        <v>392.87400000000002</v>
      </c>
      <c r="AE34" s="18">
        <v>389.084</v>
      </c>
      <c r="AF34" s="18">
        <v>366.68900000000002</v>
      </c>
      <c r="AG34" s="18">
        <v>358.35399999999998</v>
      </c>
      <c r="AH34" s="18">
        <v>374.26499999999999</v>
      </c>
      <c r="AI34" s="18">
        <v>408.67200000000003</v>
      </c>
      <c r="AJ34" s="18">
        <v>402.964</v>
      </c>
      <c r="AK34" s="18">
        <v>402.38900000000001</v>
      </c>
      <c r="AL34" s="18">
        <v>406.601</v>
      </c>
      <c r="AM34" s="18">
        <v>425.77800000000002</v>
      </c>
      <c r="AN34" s="18">
        <v>446.72800000000001</v>
      </c>
      <c r="AO34" s="18">
        <v>459.26799999999997</v>
      </c>
      <c r="AP34" s="18">
        <v>456.04500000000002</v>
      </c>
      <c r="AQ34" s="18">
        <v>436.07100000000003</v>
      </c>
      <c r="AR34" s="18">
        <v>418.88900000000001</v>
      </c>
      <c r="AS34" s="18">
        <v>411.63400000000001</v>
      </c>
      <c r="AT34" s="18">
        <v>417.97</v>
      </c>
      <c r="AU34" s="18">
        <v>409.92500000000001</v>
      </c>
      <c r="AV34" s="18">
        <v>439.41800000000001</v>
      </c>
      <c r="AW34" s="18">
        <v>449.50599999999997</v>
      </c>
      <c r="AX34" s="18">
        <v>457.536</v>
      </c>
      <c r="AY34" s="18">
        <v>421.22</v>
      </c>
      <c r="AZ34" s="18">
        <v>409.33</v>
      </c>
      <c r="BA34" s="18">
        <v>393.976</v>
      </c>
      <c r="BB34" s="18">
        <v>381.92899999999997</v>
      </c>
      <c r="BC34" s="18">
        <v>395.89600000000002</v>
      </c>
      <c r="BD34" s="18">
        <v>406.774</v>
      </c>
      <c r="BE34" s="18">
        <v>428.245</v>
      </c>
      <c r="BF34" s="18">
        <v>431.52199999999999</v>
      </c>
      <c r="BG34" s="18">
        <v>410.21699999999998</v>
      </c>
      <c r="BH34" s="18">
        <v>385.72199999999998</v>
      </c>
      <c r="BI34" s="18">
        <v>386.12099999999998</v>
      </c>
      <c r="BJ34" s="18">
        <v>352.75200000000001</v>
      </c>
      <c r="BK34" s="18">
        <v>334.03500000000003</v>
      </c>
      <c r="BL34" s="18">
        <v>395.41800000000001</v>
      </c>
      <c r="BM34" s="18">
        <v>449.26900000000001</v>
      </c>
      <c r="BN34" s="18">
        <v>487.81900000000002</v>
      </c>
      <c r="BO34" s="18">
        <v>538.62</v>
      </c>
      <c r="BP34" s="18">
        <v>554.08100000000002</v>
      </c>
      <c r="BQ34" s="18">
        <v>544.899</v>
      </c>
      <c r="BR34" s="18">
        <v>546.61699999999996</v>
      </c>
      <c r="BS34" s="18">
        <v>546.73199999999997</v>
      </c>
      <c r="BT34" s="18">
        <v>545.13</v>
      </c>
      <c r="BU34" s="18">
        <v>541.63199999999995</v>
      </c>
      <c r="BV34" s="18">
        <v>568.19299999999998</v>
      </c>
      <c r="BW34" s="18">
        <v>600.34400000000005</v>
      </c>
      <c r="BX34" s="18">
        <v>731.54700000000003</v>
      </c>
      <c r="BY34" s="18">
        <v>767.62900000000002</v>
      </c>
      <c r="BZ34" s="18">
        <v>740.63499999999999</v>
      </c>
      <c r="CA34" s="18">
        <v>781.83600000000001</v>
      </c>
      <c r="CB34" s="18">
        <v>787.49699999999996</v>
      </c>
      <c r="CC34" s="18">
        <v>654.17399999999998</v>
      </c>
      <c r="CD34" s="18">
        <v>573.57100000000003</v>
      </c>
      <c r="CE34" s="18">
        <v>467.779</v>
      </c>
      <c r="CF34" s="18">
        <v>448.23899999999998</v>
      </c>
      <c r="CG34" s="18">
        <v>347.05500000000001</v>
      </c>
      <c r="CH34" s="18">
        <v>333.62700000000001</v>
      </c>
      <c r="CI34" s="18">
        <v>350.27199999999999</v>
      </c>
      <c r="CJ34" s="18">
        <v>286.06599999999997</v>
      </c>
      <c r="CK34" s="18">
        <v>247.482</v>
      </c>
      <c r="CL34" s="18">
        <v>230.447</v>
      </c>
      <c r="CM34" s="18">
        <v>235.23</v>
      </c>
      <c r="CN34" s="18">
        <v>267.34399999999999</v>
      </c>
      <c r="CO34" s="18">
        <v>272.74</v>
      </c>
      <c r="CP34" s="18">
        <v>240.63800000000001</v>
      </c>
      <c r="CQ34" s="18">
        <v>221.429</v>
      </c>
      <c r="CR34" s="18">
        <v>216.261</v>
      </c>
      <c r="CS34" s="18">
        <v>204.91300000000001</v>
      </c>
      <c r="CT34" s="18">
        <v>181.91800000000001</v>
      </c>
      <c r="CU34" s="18">
        <v>185.39</v>
      </c>
      <c r="CV34" s="18">
        <v>187.148</v>
      </c>
      <c r="CW34" s="18">
        <v>192.065</v>
      </c>
      <c r="CX34" s="18">
        <v>190.298</v>
      </c>
      <c r="CY34" s="18">
        <v>190.94900000000001</v>
      </c>
      <c r="CZ34" s="18">
        <v>192.57</v>
      </c>
      <c r="DA34" s="18">
        <v>186.28800000000001</v>
      </c>
      <c r="DB34" s="18">
        <v>190.92400000000001</v>
      </c>
      <c r="DC34" s="18">
        <v>196.01900000000001</v>
      </c>
      <c r="DD34" s="18">
        <v>192.13300000000001</v>
      </c>
      <c r="DE34" s="18">
        <v>191.214</v>
      </c>
      <c r="DF34" s="18">
        <v>195.05</v>
      </c>
      <c r="DG34" s="18">
        <v>202.524</v>
      </c>
      <c r="DH34" s="18">
        <v>212.89599999999999</v>
      </c>
      <c r="DI34" s="18">
        <v>214.62299999999999</v>
      </c>
      <c r="DJ34" s="18">
        <v>213.35400000000001</v>
      </c>
      <c r="DK34" s="18">
        <v>206.92099999999999</v>
      </c>
      <c r="DL34" s="18">
        <v>213.39400000000001</v>
      </c>
      <c r="DM34" s="18">
        <v>227.405</v>
      </c>
      <c r="DN34" s="18">
        <v>207.529</v>
      </c>
      <c r="DO34" s="18">
        <v>200.12</v>
      </c>
      <c r="DP34" s="18">
        <v>187.15199999999999</v>
      </c>
      <c r="DQ34" s="18">
        <v>182.35</v>
      </c>
      <c r="DR34" s="18">
        <v>179.316</v>
      </c>
      <c r="DS34" s="18">
        <v>187.34700000000001</v>
      </c>
      <c r="DT34" s="18">
        <v>195.89099999999999</v>
      </c>
      <c r="DU34" s="18">
        <v>199.471</v>
      </c>
      <c r="DV34" s="18">
        <v>198.464</v>
      </c>
      <c r="DW34" s="18">
        <v>198.065</v>
      </c>
      <c r="DX34" s="18">
        <v>200.32400000000001</v>
      </c>
      <c r="DY34" s="18">
        <v>201.81299999999999</v>
      </c>
      <c r="DZ34" s="18">
        <v>208.94200000000001</v>
      </c>
      <c r="EA34" s="18">
        <v>202.49299999999999</v>
      </c>
      <c r="EB34" s="18">
        <v>197.34100000000001</v>
      </c>
      <c r="EC34" s="18">
        <v>188.196</v>
      </c>
      <c r="ED34" s="18">
        <v>183.72300000000001</v>
      </c>
      <c r="EE34" s="18">
        <v>182.357</v>
      </c>
      <c r="EF34" s="18">
        <v>181.45</v>
      </c>
      <c r="EG34" s="18">
        <v>185.67599999999999</v>
      </c>
      <c r="EH34" s="18">
        <v>185.923</v>
      </c>
      <c r="EI34" s="18">
        <v>184.74600000000001</v>
      </c>
      <c r="EJ34" s="18">
        <v>186.78700000000001</v>
      </c>
      <c r="EK34" s="18">
        <v>186.17400000000001</v>
      </c>
      <c r="EL34" s="18">
        <v>185.256</v>
      </c>
      <c r="EM34" s="18">
        <v>186.64099999999999</v>
      </c>
      <c r="EN34" s="18">
        <v>186.029</v>
      </c>
      <c r="EO34" s="18">
        <v>186.31</v>
      </c>
      <c r="EP34" s="18">
        <v>190.73</v>
      </c>
      <c r="EQ34" s="18">
        <v>192.17699999999999</v>
      </c>
      <c r="ER34" s="18">
        <v>188.46600000000001</v>
      </c>
      <c r="ES34" s="18">
        <v>195.255</v>
      </c>
      <c r="ET34" s="18">
        <v>202.70599999999999</v>
      </c>
      <c r="EU34" s="18">
        <v>210.059</v>
      </c>
      <c r="EV34" s="18">
        <v>221.471</v>
      </c>
      <c r="EW34" s="18">
        <v>224.727</v>
      </c>
      <c r="EX34" s="18">
        <v>211.143</v>
      </c>
      <c r="EY34" s="18">
        <v>214.44900000000001</v>
      </c>
      <c r="EZ34" s="18">
        <v>218.36099999999999</v>
      </c>
      <c r="FA34" s="18">
        <v>226.70599999999999</v>
      </c>
      <c r="FB34" s="18">
        <v>228.75200000000001</v>
      </c>
      <c r="FC34" s="18">
        <v>237.79</v>
      </c>
      <c r="FD34" s="18">
        <v>260.048</v>
      </c>
      <c r="FE34" s="18">
        <v>266.00299999999999</v>
      </c>
      <c r="FF34" s="18">
        <v>266.80700000000002</v>
      </c>
      <c r="FG34" s="18">
        <v>258.98099999999999</v>
      </c>
      <c r="FH34" s="18">
        <v>256.84100000000001</v>
      </c>
      <c r="FI34" s="18">
        <v>259.03500000000003</v>
      </c>
      <c r="FJ34" s="18">
        <v>258.20800000000003</v>
      </c>
      <c r="FK34" s="18">
        <v>253.70599999999999</v>
      </c>
      <c r="FL34" s="18">
        <v>245.584</v>
      </c>
      <c r="FM34" s="18">
        <v>247.00299999999999</v>
      </c>
      <c r="FN34" s="18">
        <v>241.09899999999999</v>
      </c>
      <c r="FO34" s="18">
        <v>225.00899999999999</v>
      </c>
      <c r="FP34" s="18">
        <v>222.86</v>
      </c>
      <c r="FQ34" s="18">
        <v>220.35400000000001</v>
      </c>
      <c r="FR34" s="18">
        <v>230.416</v>
      </c>
      <c r="FS34" s="18">
        <v>239.625</v>
      </c>
      <c r="FT34" s="18">
        <v>240.91800000000001</v>
      </c>
      <c r="FU34" s="18">
        <v>235.059</v>
      </c>
      <c r="FV34" s="18">
        <v>229.136</v>
      </c>
      <c r="FW34" s="18">
        <v>221.244</v>
      </c>
      <c r="FX34" s="18">
        <v>222.06200000000001</v>
      </c>
      <c r="FY34" s="18">
        <v>224.559</v>
      </c>
      <c r="FZ34" s="18">
        <v>234.16800000000001</v>
      </c>
      <c r="GA34" s="18">
        <v>238.047</v>
      </c>
      <c r="GB34" s="18">
        <v>241.01</v>
      </c>
      <c r="GC34" s="18">
        <v>245.934</v>
      </c>
      <c r="GD34" s="18">
        <v>245.292</v>
      </c>
      <c r="GE34" s="18">
        <v>245.64099999999999</v>
      </c>
      <c r="GF34" s="18">
        <v>250.84800000000001</v>
      </c>
      <c r="GG34" s="18">
        <v>253.96299999999999</v>
      </c>
      <c r="GH34" s="18">
        <v>254.66900000000001</v>
      </c>
      <c r="GI34" s="18">
        <v>263.81099999999998</v>
      </c>
      <c r="GJ34" s="18">
        <v>267.67700000000002</v>
      </c>
      <c r="GK34" s="18">
        <v>265.79199999999997</v>
      </c>
      <c r="GL34" s="18">
        <v>259.83</v>
      </c>
      <c r="GM34" s="18">
        <v>258.12700000000001</v>
      </c>
      <c r="GN34" s="18">
        <v>263.26400000000001</v>
      </c>
      <c r="GO34" s="18">
        <v>251.72300000000001</v>
      </c>
      <c r="GP34" s="18">
        <v>240.68299999999999</v>
      </c>
      <c r="GQ34" s="18">
        <v>249.024</v>
      </c>
      <c r="GR34" s="18">
        <v>253.779</v>
      </c>
      <c r="GS34" s="18">
        <v>260.82600000000002</v>
      </c>
      <c r="GT34" s="18">
        <v>266.81900000000002</v>
      </c>
      <c r="GU34" s="18">
        <v>258.32400000000001</v>
      </c>
      <c r="GV34" s="18">
        <v>257.7</v>
      </c>
      <c r="GW34" s="18">
        <v>255.33799999999999</v>
      </c>
      <c r="GX34" s="18">
        <v>268.96899999999999</v>
      </c>
      <c r="GY34" s="18">
        <v>263.48700000000002</v>
      </c>
      <c r="GZ34" s="18">
        <v>252.41499999999999</v>
      </c>
      <c r="HA34" s="18">
        <v>242.34200000000001</v>
      </c>
      <c r="HB34" s="18">
        <v>233.947</v>
      </c>
      <c r="HC34" s="18">
        <v>219.91200000000001</v>
      </c>
      <c r="HD34" s="18">
        <v>268.27300000000002</v>
      </c>
      <c r="HE34" s="18">
        <v>265.17700000000002</v>
      </c>
      <c r="HF34" s="18">
        <v>259.00400000000002</v>
      </c>
      <c r="HG34" s="18">
        <v>258.3</v>
      </c>
      <c r="HH34" s="18">
        <v>249.167</v>
      </c>
      <c r="HI34" s="18">
        <v>262.916</v>
      </c>
      <c r="HJ34" s="18">
        <v>266.32900000000001</v>
      </c>
      <c r="HK34" s="18">
        <v>255.67599999999999</v>
      </c>
      <c r="HL34" s="18">
        <v>254.90700000000001</v>
      </c>
      <c r="HM34" s="18">
        <v>254.89599999999999</v>
      </c>
      <c r="HN34" s="18">
        <v>252.23400000000001</v>
      </c>
      <c r="HO34" s="18">
        <v>246.63399999999999</v>
      </c>
      <c r="HP34" s="18">
        <v>243.00800000000001</v>
      </c>
      <c r="HQ34" s="18">
        <v>241.71</v>
      </c>
      <c r="HR34" s="18">
        <v>243.14699999999999</v>
      </c>
      <c r="HS34" s="18">
        <v>256.83499999999998</v>
      </c>
      <c r="HT34" s="18">
        <v>270.363</v>
      </c>
      <c r="HU34" s="18">
        <v>278.21899999999999</v>
      </c>
      <c r="HV34" s="18">
        <v>293.57799999999997</v>
      </c>
      <c r="HW34" s="18">
        <v>302.21300000000002</v>
      </c>
      <c r="HX34" s="18">
        <v>283.565</v>
      </c>
      <c r="HY34" s="18">
        <v>277.63499999999999</v>
      </c>
      <c r="HZ34" s="18">
        <v>269.24799999999999</v>
      </c>
      <c r="IA34" s="18">
        <v>274.69</v>
      </c>
      <c r="IB34" s="18">
        <v>277.39299999999997</v>
      </c>
      <c r="IC34" s="18">
        <v>287.25400000000002</v>
      </c>
      <c r="ID34" s="18">
        <v>296.65600000000001</v>
      </c>
      <c r="IE34" s="18">
        <v>322.58600000000001</v>
      </c>
      <c r="IF34" s="18">
        <v>307.036</v>
      </c>
      <c r="IG34" s="18">
        <v>286.25900000000001</v>
      </c>
      <c r="IH34" s="18">
        <v>273.53199999999998</v>
      </c>
      <c r="II34" s="18">
        <v>270.46199999999999</v>
      </c>
      <c r="IJ34" s="18">
        <v>249.816</v>
      </c>
      <c r="IK34" s="18">
        <v>244.68</v>
      </c>
      <c r="IL34" s="18">
        <v>237.50299999999999</v>
      </c>
      <c r="IM34" s="18">
        <v>253.154</v>
      </c>
      <c r="IN34" s="18">
        <v>264.82600000000002</v>
      </c>
      <c r="IO34" s="18">
        <v>271.76900000000001</v>
      </c>
      <c r="IP34" s="18">
        <v>272.685</v>
      </c>
      <c r="IQ34" s="18">
        <v>274.298</v>
      </c>
      <c r="IR34" s="18">
        <v>261.14100000000002</v>
      </c>
      <c r="IS34" s="18">
        <v>252.42599999999999</v>
      </c>
      <c r="IT34" s="18">
        <v>252.59399999999999</v>
      </c>
      <c r="IU34" s="18">
        <v>252.017</v>
      </c>
      <c r="IV34" s="18">
        <v>255.64</v>
      </c>
      <c r="IW34" s="18">
        <v>268.14699999999999</v>
      </c>
      <c r="IX34" s="18">
        <v>272.69099999999997</v>
      </c>
      <c r="IY34" s="18">
        <v>258.37799999999999</v>
      </c>
      <c r="IZ34" s="18">
        <v>242.72800000000001</v>
      </c>
      <c r="JA34" s="18">
        <v>237.20400000000001</v>
      </c>
      <c r="JB34" s="18">
        <v>237.06100000000001</v>
      </c>
      <c r="JC34" s="18">
        <v>239.994</v>
      </c>
      <c r="JD34" s="18">
        <v>241.804</v>
      </c>
      <c r="JE34" s="18">
        <v>264.71300000000002</v>
      </c>
      <c r="JF34" s="18">
        <v>277.38499999999999</v>
      </c>
      <c r="JG34" s="18">
        <v>285.86200000000002</v>
      </c>
      <c r="JH34" s="18">
        <v>273.34399999999999</v>
      </c>
      <c r="JI34" s="18">
        <v>268.49200000000002</v>
      </c>
      <c r="JJ34" s="18">
        <v>264.86200000000002</v>
      </c>
      <c r="JK34" s="18">
        <v>260.12</v>
      </c>
      <c r="JL34" s="18">
        <v>260.21699999999998</v>
      </c>
      <c r="JM34" s="18">
        <v>290.21100000000001</v>
      </c>
      <c r="JN34" s="18">
        <v>310.22399999999999</v>
      </c>
      <c r="JO34" s="18">
        <v>312.86099999999999</v>
      </c>
      <c r="JP34" s="18">
        <v>314.88200000000001</v>
      </c>
      <c r="JQ34" s="18">
        <v>318.50200000000001</v>
      </c>
      <c r="JR34" s="18">
        <v>306.65800000000002</v>
      </c>
      <c r="JS34" s="18">
        <v>318.596</v>
      </c>
      <c r="JT34" s="18">
        <v>331.59199999999998</v>
      </c>
      <c r="JU34" s="18">
        <v>338.25599999999997</v>
      </c>
      <c r="JV34" s="18">
        <v>349.51100000000002</v>
      </c>
      <c r="JW34" s="18">
        <v>362.97500000000002</v>
      </c>
      <c r="JX34" s="18">
        <v>376.89699999999999</v>
      </c>
      <c r="JY34" s="18">
        <v>374.39400000000001</v>
      </c>
      <c r="JZ34" s="18">
        <v>365.17099999999999</v>
      </c>
      <c r="KA34" s="18">
        <v>373.30700000000002</v>
      </c>
      <c r="KB34" s="18">
        <v>371.31900000000002</v>
      </c>
      <c r="KC34" s="18">
        <v>378.42899999999997</v>
      </c>
      <c r="KD34" s="18">
        <v>375.16800000000001</v>
      </c>
      <c r="KE34" s="18">
        <v>379.54199999999997</v>
      </c>
      <c r="KF34" s="18">
        <v>361.05900000000003</v>
      </c>
      <c r="KG34" s="18">
        <v>350.48399999999998</v>
      </c>
      <c r="KH34" s="18">
        <v>350.74099999999999</v>
      </c>
      <c r="KI34" s="18">
        <v>349.553</v>
      </c>
      <c r="KJ34" s="18">
        <v>348.87099999999998</v>
      </c>
      <c r="KK34" s="18">
        <v>357.92399999999998</v>
      </c>
      <c r="KL34" s="18">
        <v>360.18099999999998</v>
      </c>
      <c r="KM34" s="18">
        <v>367.34399999999999</v>
      </c>
      <c r="KN34" s="18">
        <v>359.34899999999999</v>
      </c>
      <c r="KO34" s="18">
        <v>374.96</v>
      </c>
      <c r="KP34" s="18">
        <v>368.21699999999998</v>
      </c>
      <c r="KQ34" s="18">
        <v>354.47500000000002</v>
      </c>
      <c r="KR34" s="18">
        <v>338.07900000000001</v>
      </c>
      <c r="KS34" s="18">
        <v>336.78199999999998</v>
      </c>
      <c r="KT34" s="18">
        <v>334.85599999999999</v>
      </c>
      <c r="KU34" s="18">
        <v>345.75299999999999</v>
      </c>
      <c r="KV34" s="18">
        <v>357.24799999999999</v>
      </c>
      <c r="KW34" s="18">
        <v>366.67099999999999</v>
      </c>
      <c r="KX34" s="18">
        <v>352.04300000000001</v>
      </c>
      <c r="KY34" s="18">
        <v>340.23099999999999</v>
      </c>
      <c r="KZ34" s="18">
        <v>334.9</v>
      </c>
      <c r="LA34" s="18">
        <v>333.65100000000001</v>
      </c>
      <c r="LB34" s="18">
        <v>328.08699999999999</v>
      </c>
      <c r="LC34" s="18">
        <v>322.01</v>
      </c>
      <c r="LD34" s="18">
        <v>316.36599999999999</v>
      </c>
      <c r="LE34" s="18">
        <v>323.86700000000002</v>
      </c>
      <c r="LF34" s="18">
        <v>337.709</v>
      </c>
      <c r="LG34" s="18">
        <v>345.25700000000001</v>
      </c>
      <c r="LH34" s="18">
        <v>345.88299999999998</v>
      </c>
      <c r="LI34" s="18">
        <v>344.80399999999997</v>
      </c>
      <c r="LJ34" s="18">
        <v>341.69499999999999</v>
      </c>
      <c r="LK34" s="18">
        <v>342.12299999999999</v>
      </c>
      <c r="LL34" s="18">
        <v>337.40499999999997</v>
      </c>
      <c r="LM34" s="18">
        <v>338.17399999999998</v>
      </c>
      <c r="LN34" s="18">
        <v>336.13400000000001</v>
      </c>
      <c r="LO34" s="18">
        <v>355.65</v>
      </c>
      <c r="LP34" s="18">
        <v>368.50400000000002</v>
      </c>
      <c r="LQ34" s="18">
        <v>380.096</v>
      </c>
      <c r="LR34" s="18">
        <v>380</v>
      </c>
      <c r="LS34" s="18">
        <v>391.721</v>
      </c>
      <c r="LT34" s="18">
        <v>387.33300000000003</v>
      </c>
      <c r="LU34" s="18">
        <v>373.27800000000002</v>
      </c>
      <c r="LV34" s="18">
        <v>364.25</v>
      </c>
      <c r="LW34" s="18">
        <v>348.07</v>
      </c>
      <c r="LX34" s="18">
        <v>350.15800000000002</v>
      </c>
      <c r="LY34" s="18">
        <v>349.78500000000003</v>
      </c>
      <c r="LZ34" s="18">
        <v>344.76600000000002</v>
      </c>
      <c r="MA34" s="18">
        <v>359.32900000000001</v>
      </c>
      <c r="MB34" s="18">
        <v>371.173</v>
      </c>
      <c r="MC34" s="18">
        <v>386.37799999999999</v>
      </c>
      <c r="MD34" s="18">
        <v>404.72899999999998</v>
      </c>
      <c r="ME34" s="18">
        <v>401.13</v>
      </c>
      <c r="MF34" s="18">
        <v>391.84300000000002</v>
      </c>
      <c r="MG34" s="18">
        <v>362.85199999999998</v>
      </c>
      <c r="MH34" s="18">
        <v>364.803</v>
      </c>
      <c r="MI34" s="18">
        <v>363.24700000000001</v>
      </c>
      <c r="MJ34" s="18">
        <v>340.39400000000001</v>
      </c>
      <c r="MK34" s="18">
        <v>344.01</v>
      </c>
      <c r="ML34" s="18">
        <v>361.49400000000003</v>
      </c>
      <c r="MM34" s="18">
        <v>382.65199999999999</v>
      </c>
      <c r="MN34" s="18">
        <v>398.01799999999997</v>
      </c>
      <c r="MO34" s="18">
        <v>391.97199999999998</v>
      </c>
      <c r="MP34" s="18">
        <v>389.29899999999998</v>
      </c>
      <c r="MQ34" s="18">
        <v>384.53699999999998</v>
      </c>
      <c r="MR34" s="18">
        <v>387.16399999999999</v>
      </c>
      <c r="MS34" s="18">
        <v>397.56900000000002</v>
      </c>
      <c r="MT34" s="18">
        <v>389.08300000000003</v>
      </c>
      <c r="MU34" s="18">
        <v>386.05399999999997</v>
      </c>
      <c r="MV34" s="18">
        <v>390.363</v>
      </c>
      <c r="MW34" s="18">
        <v>413.904</v>
      </c>
      <c r="MX34" s="18">
        <v>415.25</v>
      </c>
      <c r="MY34" s="18">
        <v>398.834</v>
      </c>
      <c r="MZ34" s="18">
        <v>373.875</v>
      </c>
      <c r="NA34" s="18">
        <v>382.245</v>
      </c>
      <c r="NB34" s="18">
        <v>395.072</v>
      </c>
      <c r="NC34" s="18">
        <v>392.06700000000001</v>
      </c>
      <c r="ND34" s="18">
        <v>390.923</v>
      </c>
      <c r="NE34" s="18">
        <v>417.447</v>
      </c>
      <c r="NF34" s="18">
        <v>427.63400000000001</v>
      </c>
      <c r="NG34" s="18">
        <v>426.97699999999998</v>
      </c>
      <c r="NH34" s="18">
        <v>429.32100000000003</v>
      </c>
      <c r="NI34" s="18">
        <v>439.96800000000002</v>
      </c>
      <c r="NJ34" s="18">
        <v>435.16899999999998</v>
      </c>
      <c r="NK34" s="18">
        <v>429.67500000000001</v>
      </c>
      <c r="NL34" s="18">
        <v>413.77</v>
      </c>
      <c r="NM34" s="18">
        <v>414.327</v>
      </c>
      <c r="NN34" s="18">
        <v>424.91699999999997</v>
      </c>
      <c r="NO34" s="18">
        <v>420.68099999999998</v>
      </c>
      <c r="NP34" s="18">
        <v>433.46300000000002</v>
      </c>
      <c r="NQ34" s="18">
        <v>430.87099999999998</v>
      </c>
      <c r="NR34" s="18">
        <v>417.44499999999999</v>
      </c>
      <c r="NS34" s="18">
        <v>423.654</v>
      </c>
      <c r="NT34" s="18">
        <v>417.65699999999998</v>
      </c>
      <c r="NU34" s="18">
        <v>442.77699999999999</v>
      </c>
      <c r="NV34" s="18">
        <v>463.61</v>
      </c>
      <c r="NW34" s="18">
        <v>475.54399999999998</v>
      </c>
      <c r="NX34" s="18">
        <v>478.02199999999999</v>
      </c>
      <c r="NY34" s="18">
        <v>456.512</v>
      </c>
      <c r="NZ34" s="18">
        <v>441.61500000000001</v>
      </c>
      <c r="OA34" s="18">
        <v>439.67899999999997</v>
      </c>
      <c r="OB34" s="18">
        <v>438.17500000000001</v>
      </c>
      <c r="OC34" s="18">
        <v>433.15</v>
      </c>
      <c r="OD34" s="18">
        <v>433.69600000000003</v>
      </c>
      <c r="OE34" s="18">
        <v>431.24599999999998</v>
      </c>
      <c r="OF34" s="18">
        <v>430.51600000000002</v>
      </c>
      <c r="OG34" s="18">
        <v>429.45400000000001</v>
      </c>
      <c r="OH34" s="18">
        <v>422.79700000000003</v>
      </c>
      <c r="OI34" s="18">
        <v>423.12200000000001</v>
      </c>
      <c r="OJ34" s="18">
        <v>421.173</v>
      </c>
      <c r="OK34" s="18">
        <v>443.30399999999997</v>
      </c>
      <c r="OL34" s="18">
        <v>473.81299999999999</v>
      </c>
      <c r="OM34" s="18">
        <v>478.62400000000002</v>
      </c>
      <c r="ON34" s="18">
        <v>474.67700000000002</v>
      </c>
      <c r="OO34" s="18">
        <v>471.00799999999998</v>
      </c>
      <c r="OP34" s="18">
        <v>459.30900000000003</v>
      </c>
      <c r="OQ34" s="18">
        <v>447.29300000000001</v>
      </c>
      <c r="OR34" s="18">
        <v>433.04500000000002</v>
      </c>
      <c r="OS34" s="18">
        <v>431.51600000000002</v>
      </c>
      <c r="OT34" s="18">
        <v>411.84199999999998</v>
      </c>
      <c r="OU34" s="18">
        <v>397.916</v>
      </c>
      <c r="OV34" s="18">
        <v>393.392</v>
      </c>
      <c r="OW34" s="18">
        <v>389.38900000000001</v>
      </c>
      <c r="OX34" s="18">
        <v>402.12900000000002</v>
      </c>
      <c r="OY34" s="18">
        <v>408.33199999999999</v>
      </c>
      <c r="OZ34" s="18">
        <v>409.40499999999997</v>
      </c>
      <c r="PA34" s="18">
        <v>427.00400000000002</v>
      </c>
      <c r="PB34" s="18">
        <v>409.51900000000001</v>
      </c>
      <c r="PC34" s="18">
        <v>400.39</v>
      </c>
      <c r="PD34" s="18">
        <v>394.041</v>
      </c>
      <c r="PE34" s="18">
        <v>370.26400000000001</v>
      </c>
      <c r="PF34" s="18">
        <v>360.55399999999997</v>
      </c>
      <c r="PG34" s="18">
        <v>352.59399999999999</v>
      </c>
      <c r="PH34" s="18">
        <v>341.75</v>
      </c>
      <c r="PI34" s="18">
        <v>323.44200000000001</v>
      </c>
      <c r="PJ34" s="18">
        <v>317.52699999999999</v>
      </c>
      <c r="PK34" s="18">
        <v>330.98700000000002</v>
      </c>
      <c r="PL34" s="18">
        <v>331.69200000000001</v>
      </c>
      <c r="PM34" s="18">
        <v>330.084</v>
      </c>
      <c r="PN34" s="18">
        <v>340.899</v>
      </c>
      <c r="PO34" s="18">
        <v>366.68299999999999</v>
      </c>
      <c r="PP34" s="18">
        <v>373.18200000000002</v>
      </c>
      <c r="PQ34" s="18">
        <v>374.74</v>
      </c>
      <c r="PR34" s="18">
        <v>381.94299999999998</v>
      </c>
      <c r="PS34" s="18">
        <v>368.68900000000002</v>
      </c>
      <c r="PT34" s="18">
        <v>366.01299999999998</v>
      </c>
      <c r="PU34" s="18">
        <v>363.21800000000002</v>
      </c>
      <c r="PV34" s="18">
        <v>359.30700000000002</v>
      </c>
      <c r="PW34" s="18">
        <v>364.83499999999998</v>
      </c>
      <c r="PX34" s="18">
        <v>360.77100000000002</v>
      </c>
      <c r="PY34" s="18">
        <v>352.05799999999999</v>
      </c>
      <c r="PZ34" s="18">
        <v>360.98700000000002</v>
      </c>
      <c r="QA34" s="18">
        <v>364.48399999999998</v>
      </c>
      <c r="QB34" s="18">
        <v>364.69299999999998</v>
      </c>
      <c r="QC34" s="18">
        <v>366.64</v>
      </c>
      <c r="QD34" s="18">
        <v>356.52600000000001</v>
      </c>
      <c r="QE34" s="18">
        <v>357.32600000000002</v>
      </c>
      <c r="QF34" s="18">
        <v>361.80900000000003</v>
      </c>
      <c r="QG34" s="18">
        <v>347.41399999999999</v>
      </c>
      <c r="QH34" s="18">
        <v>340.88799999999998</v>
      </c>
      <c r="QI34" s="18">
        <v>336.55</v>
      </c>
      <c r="QJ34" s="18">
        <v>345.15300000000002</v>
      </c>
      <c r="QK34" s="18">
        <v>342.952</v>
      </c>
      <c r="QL34" s="18">
        <v>353.55700000000002</v>
      </c>
      <c r="QM34" s="18">
        <v>342.726</v>
      </c>
      <c r="QN34" s="18">
        <v>348.61</v>
      </c>
      <c r="QO34" s="18">
        <v>367.80700000000002</v>
      </c>
      <c r="QP34" s="18">
        <v>369.04</v>
      </c>
      <c r="QQ34" s="18">
        <v>365.06700000000001</v>
      </c>
      <c r="QR34" s="18">
        <v>363.95800000000003</v>
      </c>
      <c r="QS34" s="18">
        <v>367.22</v>
      </c>
      <c r="QT34" s="18">
        <v>370.43599999999998</v>
      </c>
      <c r="QU34" s="18">
        <v>376.541</v>
      </c>
      <c r="QV34" s="18">
        <v>377.18200000000002</v>
      </c>
      <c r="QW34" s="18">
        <v>385.02</v>
      </c>
      <c r="QX34" s="18">
        <v>386.61700000000002</v>
      </c>
      <c r="QY34" s="18">
        <v>380.59699999999998</v>
      </c>
      <c r="QZ34" s="18">
        <v>382.60500000000002</v>
      </c>
      <c r="RA34" s="18">
        <v>393.464</v>
      </c>
      <c r="RB34" s="18">
        <v>402.428</v>
      </c>
      <c r="RC34" s="18">
        <v>404.93099999999998</v>
      </c>
      <c r="RD34" s="18">
        <v>406.005</v>
      </c>
      <c r="RE34" s="18">
        <v>400.08800000000002</v>
      </c>
      <c r="RF34" s="18">
        <v>390.471</v>
      </c>
      <c r="RG34" s="18">
        <v>378.49599999999998</v>
      </c>
      <c r="RH34" s="18">
        <v>367.80399999999997</v>
      </c>
      <c r="RI34" s="18">
        <v>366.79399999999998</v>
      </c>
      <c r="RJ34" s="18">
        <v>365.80500000000001</v>
      </c>
      <c r="RK34" s="18">
        <v>365.75400000000002</v>
      </c>
      <c r="RL34" s="18">
        <v>363.7</v>
      </c>
      <c r="RM34" s="18">
        <v>361.54</v>
      </c>
      <c r="RN34" s="18">
        <v>361.84</v>
      </c>
      <c r="RO34" s="18">
        <v>375.31299999999999</v>
      </c>
      <c r="RP34" s="18">
        <v>375.22899999999998</v>
      </c>
      <c r="RQ34" s="18">
        <v>373.28300000000002</v>
      </c>
      <c r="RR34" s="18">
        <v>374.59899999999999</v>
      </c>
      <c r="RS34" s="18">
        <v>362.41699999999997</v>
      </c>
      <c r="RT34" s="18">
        <v>362.34100000000001</v>
      </c>
      <c r="RU34" s="18">
        <v>352.73200000000003</v>
      </c>
      <c r="RV34" s="18">
        <v>332.11</v>
      </c>
      <c r="RW34" s="18">
        <v>329.29</v>
      </c>
      <c r="RX34" s="18">
        <v>329.03699999999998</v>
      </c>
      <c r="RY34" s="18">
        <v>328.67200000000003</v>
      </c>
      <c r="RZ34" s="18">
        <v>326.93400000000003</v>
      </c>
      <c r="SA34" s="18">
        <v>319.53399999999999</v>
      </c>
      <c r="SB34" s="18">
        <v>312.178</v>
      </c>
      <c r="SC34" s="18">
        <v>313.613</v>
      </c>
      <c r="SD34" s="18">
        <v>314.96600000000001</v>
      </c>
      <c r="SE34" s="18">
        <v>316.07799999999997</v>
      </c>
      <c r="SF34" s="18">
        <v>316.33699999999999</v>
      </c>
      <c r="SG34" s="18">
        <v>333.11</v>
      </c>
      <c r="SH34" s="18">
        <v>333.10899999999998</v>
      </c>
      <c r="SI34" s="18">
        <v>335.64699999999999</v>
      </c>
      <c r="SJ34" s="18">
        <v>336.60199999999998</v>
      </c>
      <c r="SK34" s="18">
        <v>335.27300000000002</v>
      </c>
      <c r="SL34" s="18">
        <v>334.23500000000001</v>
      </c>
      <c r="SM34" s="18">
        <v>332.94400000000002</v>
      </c>
      <c r="SN34" s="18">
        <v>330.80700000000002</v>
      </c>
      <c r="SO34" s="18">
        <v>334.42899999999997</v>
      </c>
      <c r="SP34" s="18">
        <v>333.89299999999997</v>
      </c>
      <c r="SQ34" s="18">
        <v>335.351</v>
      </c>
      <c r="SR34" s="18">
        <v>329.255</v>
      </c>
      <c r="SS34" s="18">
        <v>338.41800000000001</v>
      </c>
      <c r="ST34" s="18">
        <v>350.87299999999999</v>
      </c>
      <c r="SU34" s="18"/>
    </row>
    <row r="35" spans="1:515" s="5" customFormat="1" x14ac:dyDescent="0.25">
      <c r="A35" s="5">
        <f t="shared" si="9"/>
        <v>4</v>
      </c>
      <c r="B35" s="11" t="str">
        <f t="shared" si="8"/>
        <v>TELEFO 5 7/8 PERP nc-24</v>
      </c>
      <c r="C35" s="5">
        <f>_xlfn.XMATCH(B35,bonds[unique lookup])</f>
        <v>72</v>
      </c>
      <c r="D35" s="5" t="str" cm="1">
        <f t="array" ref="D35">INDEX(bonds[ID_ISIN],C35)&amp;" Corp"</f>
        <v>XS1050461034 Corp</v>
      </c>
      <c r="E35" s="33" cm="1">
        <f t="array" ref="E35">_xll.BDP(D35,E$31)*1</f>
        <v>45382</v>
      </c>
      <c r="F35" s="18">
        <f>_xll.BDH(D35,$B$29,"-2AY",,"Dates=H","Fill=C","Sort=R","Dir=H","cols=509;rows=1")</f>
        <v>359.178</v>
      </c>
      <c r="G35" s="18">
        <v>364.86500000000001</v>
      </c>
      <c r="H35" s="18">
        <v>374.57100000000003</v>
      </c>
      <c r="I35" s="18">
        <v>386.90600000000001</v>
      </c>
      <c r="J35" s="18">
        <v>391.387</v>
      </c>
      <c r="K35" s="18">
        <v>392.29300000000001</v>
      </c>
      <c r="L35" s="18">
        <v>391.25200000000001</v>
      </c>
      <c r="M35" s="18">
        <v>390.27300000000002</v>
      </c>
      <c r="N35" s="18">
        <v>386.10199999999998</v>
      </c>
      <c r="O35" s="18">
        <v>389.78199999999998</v>
      </c>
      <c r="P35" s="18">
        <v>378.44499999999999</v>
      </c>
      <c r="Q35" s="18">
        <v>378.11200000000002</v>
      </c>
      <c r="R35" s="18">
        <v>367.57499999999999</v>
      </c>
      <c r="S35" s="18">
        <v>353.37599999999998</v>
      </c>
      <c r="T35" s="18">
        <v>379.62900000000002</v>
      </c>
      <c r="U35" s="18">
        <v>370.48099999999999</v>
      </c>
      <c r="V35" s="18">
        <v>373.88600000000002</v>
      </c>
      <c r="W35" s="18">
        <v>342.56099999999998</v>
      </c>
      <c r="X35" s="18">
        <v>320.173</v>
      </c>
      <c r="Y35" s="18">
        <v>298.21100000000001</v>
      </c>
      <c r="Z35" s="18">
        <v>315.93700000000001</v>
      </c>
      <c r="AA35" s="18">
        <v>342.63</v>
      </c>
      <c r="AB35" s="18">
        <v>348.42599999999999</v>
      </c>
      <c r="AC35" s="18">
        <v>366.01900000000001</v>
      </c>
      <c r="AD35" s="18">
        <v>366.97699999999998</v>
      </c>
      <c r="AE35" s="18">
        <v>369.44099999999997</v>
      </c>
      <c r="AF35" s="18">
        <v>360.54599999999999</v>
      </c>
      <c r="AG35" s="18">
        <v>354.41500000000002</v>
      </c>
      <c r="AH35" s="18">
        <v>367.37</v>
      </c>
      <c r="AI35" s="18">
        <v>371.43599999999998</v>
      </c>
      <c r="AJ35" s="18">
        <v>394.00200000000001</v>
      </c>
      <c r="AK35" s="18">
        <v>393.24099999999999</v>
      </c>
      <c r="AL35" s="18">
        <v>399.16699999999997</v>
      </c>
      <c r="AM35" s="18">
        <v>409.44200000000001</v>
      </c>
      <c r="AN35" s="18">
        <v>432.697</v>
      </c>
      <c r="AO35" s="18">
        <v>442.25599999999997</v>
      </c>
      <c r="AP35" s="18">
        <v>443.517</v>
      </c>
      <c r="AQ35" s="18">
        <v>418.32100000000003</v>
      </c>
      <c r="AR35" s="18">
        <v>404.58</v>
      </c>
      <c r="AS35" s="18">
        <v>404.38099999999997</v>
      </c>
      <c r="AT35" s="18">
        <v>398.36200000000002</v>
      </c>
      <c r="AU35" s="18">
        <v>406.59399999999999</v>
      </c>
      <c r="AV35" s="18">
        <v>445.39400000000001</v>
      </c>
      <c r="AW35" s="18">
        <v>454.32400000000001</v>
      </c>
      <c r="AX35" s="18">
        <v>455.95499999999998</v>
      </c>
      <c r="AY35" s="18">
        <v>421.92200000000003</v>
      </c>
      <c r="AZ35" s="18">
        <v>406.887</v>
      </c>
      <c r="BA35" s="18">
        <v>397.48500000000001</v>
      </c>
      <c r="BB35" s="18">
        <v>389.84</v>
      </c>
      <c r="BC35" s="18">
        <v>407.45800000000003</v>
      </c>
      <c r="BD35" s="18">
        <v>411.85899999999998</v>
      </c>
      <c r="BE35" s="18">
        <v>425.46499999999997</v>
      </c>
      <c r="BF35" s="18">
        <v>423.05099999999999</v>
      </c>
      <c r="BG35" s="18">
        <v>394.149</v>
      </c>
      <c r="BH35" s="18">
        <v>380.43599999999998</v>
      </c>
      <c r="BI35" s="18">
        <v>383.81299999999999</v>
      </c>
      <c r="BJ35" s="18">
        <v>357.07900000000001</v>
      </c>
      <c r="BK35" s="18">
        <v>347.70100000000002</v>
      </c>
      <c r="BL35" s="18">
        <v>397.20800000000003</v>
      </c>
      <c r="BM35" s="18">
        <v>450.238</v>
      </c>
      <c r="BN35" s="18">
        <v>485.29</v>
      </c>
      <c r="BO35" s="18">
        <v>525.40700000000004</v>
      </c>
      <c r="BP35" s="18">
        <v>534.10400000000004</v>
      </c>
      <c r="BQ35" s="18">
        <v>533.01300000000003</v>
      </c>
      <c r="BR35" s="18">
        <v>535.13599999999997</v>
      </c>
      <c r="BS35" s="18">
        <v>539.79100000000005</v>
      </c>
      <c r="BT35" s="18">
        <v>551.03399999999999</v>
      </c>
      <c r="BU35" s="18">
        <v>544.15300000000002</v>
      </c>
      <c r="BV35" s="18">
        <v>561.74800000000005</v>
      </c>
      <c r="BW35" s="18">
        <v>585.48</v>
      </c>
      <c r="BX35" s="18">
        <v>677.52499999999998</v>
      </c>
      <c r="BY35" s="18">
        <v>706.66800000000001</v>
      </c>
      <c r="BZ35" s="18">
        <v>680.05700000000002</v>
      </c>
      <c r="CA35" s="18">
        <v>719.31</v>
      </c>
      <c r="CB35" s="18">
        <v>710.99699999999996</v>
      </c>
      <c r="CC35" s="18">
        <v>601.42999999999995</v>
      </c>
      <c r="CD35" s="18">
        <v>516.87900000000002</v>
      </c>
      <c r="CE35" s="18">
        <v>434.26100000000002</v>
      </c>
      <c r="CF35" s="18">
        <v>424.209</v>
      </c>
      <c r="CG35" s="18">
        <v>341.95</v>
      </c>
      <c r="CH35" s="18">
        <v>333.012</v>
      </c>
      <c r="CI35" s="18">
        <v>340.85</v>
      </c>
      <c r="CJ35" s="18">
        <v>279.29599999999999</v>
      </c>
      <c r="CK35" s="18">
        <v>246.84299999999999</v>
      </c>
      <c r="CL35" s="18">
        <v>228.13399999999999</v>
      </c>
      <c r="CM35" s="18">
        <v>232.51</v>
      </c>
      <c r="CN35" s="18">
        <v>260.67599999999999</v>
      </c>
      <c r="CO35" s="18">
        <v>262.911</v>
      </c>
      <c r="CP35" s="18">
        <v>234.07300000000001</v>
      </c>
      <c r="CQ35" s="18">
        <v>217.43899999999999</v>
      </c>
      <c r="CR35" s="18">
        <v>212.34</v>
      </c>
      <c r="CS35" s="18">
        <v>202.64599999999999</v>
      </c>
      <c r="CT35" s="18">
        <v>184.63</v>
      </c>
      <c r="CU35" s="18">
        <v>187.636</v>
      </c>
      <c r="CV35" s="18">
        <v>190.81200000000001</v>
      </c>
      <c r="CW35" s="18">
        <v>194.75800000000001</v>
      </c>
      <c r="CX35" s="18">
        <v>194.708</v>
      </c>
      <c r="CY35" s="18">
        <v>196.059</v>
      </c>
      <c r="CZ35" s="18">
        <v>194.99</v>
      </c>
      <c r="DA35" s="18">
        <v>192.22800000000001</v>
      </c>
      <c r="DB35" s="18">
        <v>196.673</v>
      </c>
      <c r="DC35" s="18">
        <v>200.982</v>
      </c>
      <c r="DD35" s="18">
        <v>196.88200000000001</v>
      </c>
      <c r="DE35" s="18">
        <v>196.828</v>
      </c>
      <c r="DF35" s="18">
        <v>200.06299999999999</v>
      </c>
      <c r="DG35" s="18">
        <v>205.68700000000001</v>
      </c>
      <c r="DH35" s="18">
        <v>214.24799999999999</v>
      </c>
      <c r="DI35" s="18">
        <v>213.739</v>
      </c>
      <c r="DJ35" s="18">
        <v>212.00299999999999</v>
      </c>
      <c r="DK35" s="18">
        <v>204.364</v>
      </c>
      <c r="DL35" s="18">
        <v>207.661</v>
      </c>
      <c r="DM35" s="18">
        <v>212.535</v>
      </c>
      <c r="DN35" s="18">
        <v>199.02500000000001</v>
      </c>
      <c r="DO35" s="18">
        <v>191.92</v>
      </c>
      <c r="DP35" s="18">
        <v>184.922</v>
      </c>
      <c r="DQ35" s="18">
        <v>184.41</v>
      </c>
      <c r="DR35" s="18">
        <v>182.43299999999999</v>
      </c>
      <c r="DS35" s="18">
        <v>189.202</v>
      </c>
      <c r="DT35" s="18">
        <v>197.21100000000001</v>
      </c>
      <c r="DU35" s="18">
        <v>201.262</v>
      </c>
      <c r="DV35" s="18">
        <v>200.57400000000001</v>
      </c>
      <c r="DW35" s="18">
        <v>199.42099999999999</v>
      </c>
      <c r="DX35" s="18">
        <v>201.274</v>
      </c>
      <c r="DY35" s="18">
        <v>203.12200000000001</v>
      </c>
      <c r="DZ35" s="18">
        <v>210.00800000000001</v>
      </c>
      <c r="EA35" s="18">
        <v>205.95</v>
      </c>
      <c r="EB35" s="18">
        <v>200.209</v>
      </c>
      <c r="EC35" s="18">
        <v>190.61099999999999</v>
      </c>
      <c r="ED35" s="18">
        <v>185.70400000000001</v>
      </c>
      <c r="EE35" s="18">
        <v>183.44499999999999</v>
      </c>
      <c r="EF35" s="18">
        <v>181.83600000000001</v>
      </c>
      <c r="EG35" s="18">
        <v>185.90799999999999</v>
      </c>
      <c r="EH35" s="18">
        <v>188.02699999999999</v>
      </c>
      <c r="EI35" s="18">
        <v>186.76300000000001</v>
      </c>
      <c r="EJ35" s="18">
        <v>190.21899999999999</v>
      </c>
      <c r="EK35" s="18">
        <v>189.78299999999999</v>
      </c>
      <c r="EL35" s="18">
        <v>190.68199999999999</v>
      </c>
      <c r="EM35" s="18">
        <v>191.84899999999999</v>
      </c>
      <c r="EN35" s="18">
        <v>191.577</v>
      </c>
      <c r="EO35" s="18">
        <v>192.91200000000001</v>
      </c>
      <c r="EP35" s="18">
        <v>197.75399999999999</v>
      </c>
      <c r="EQ35" s="18">
        <v>198.40299999999999</v>
      </c>
      <c r="ER35" s="18">
        <v>193.875</v>
      </c>
      <c r="ES35" s="18">
        <v>197.49799999999999</v>
      </c>
      <c r="ET35" s="18">
        <v>203.209</v>
      </c>
      <c r="EU35" s="18">
        <v>207.50700000000001</v>
      </c>
      <c r="EV35" s="18">
        <v>214.34899999999999</v>
      </c>
      <c r="EW35" s="18">
        <v>216.43899999999999</v>
      </c>
      <c r="EX35" s="18">
        <v>202.85499999999999</v>
      </c>
      <c r="EY35" s="18">
        <v>204.37700000000001</v>
      </c>
      <c r="EZ35" s="18">
        <v>207.477</v>
      </c>
      <c r="FA35" s="18">
        <v>220.637</v>
      </c>
      <c r="FB35" s="18">
        <v>224.95699999999999</v>
      </c>
      <c r="FC35" s="18">
        <v>235.06899999999999</v>
      </c>
      <c r="FD35" s="18">
        <v>249.363</v>
      </c>
      <c r="FE35" s="18">
        <v>254.85300000000001</v>
      </c>
      <c r="FF35" s="18">
        <v>255.59899999999999</v>
      </c>
      <c r="FG35" s="18">
        <v>247.84299999999999</v>
      </c>
      <c r="FH35" s="18">
        <v>246.52099999999999</v>
      </c>
      <c r="FI35" s="18">
        <v>247.541</v>
      </c>
      <c r="FJ35" s="18">
        <v>247.11600000000001</v>
      </c>
      <c r="FK35" s="18">
        <v>244.18600000000001</v>
      </c>
      <c r="FL35" s="18">
        <v>237.446</v>
      </c>
      <c r="FM35" s="18">
        <v>237.29499999999999</v>
      </c>
      <c r="FN35" s="18">
        <v>233.988</v>
      </c>
      <c r="FO35" s="18">
        <v>221.63399999999999</v>
      </c>
      <c r="FP35" s="18">
        <v>221.00200000000001</v>
      </c>
      <c r="FQ35" s="18">
        <v>220.238</v>
      </c>
      <c r="FR35" s="18">
        <v>225.828</v>
      </c>
      <c r="FS35" s="18">
        <v>234.41900000000001</v>
      </c>
      <c r="FT35" s="18">
        <v>235.04900000000001</v>
      </c>
      <c r="FU35" s="18">
        <v>229.23400000000001</v>
      </c>
      <c r="FV35" s="18">
        <v>224.37799999999999</v>
      </c>
      <c r="FW35" s="18">
        <v>219.81399999999999</v>
      </c>
      <c r="FX35" s="18">
        <v>221.05699999999999</v>
      </c>
      <c r="FY35" s="18">
        <v>224.64400000000001</v>
      </c>
      <c r="FZ35" s="18">
        <v>228.10400000000001</v>
      </c>
      <c r="GA35" s="18">
        <v>230.09200000000001</v>
      </c>
      <c r="GB35" s="18">
        <v>233.60300000000001</v>
      </c>
      <c r="GC35" s="18">
        <v>237.94399999999999</v>
      </c>
      <c r="GD35" s="18">
        <v>238.684</v>
      </c>
      <c r="GE35" s="18">
        <v>241.68700000000001</v>
      </c>
      <c r="GF35" s="18">
        <v>245.739</v>
      </c>
      <c r="GG35" s="18">
        <v>248.76499999999999</v>
      </c>
      <c r="GH35" s="18">
        <v>249.916</v>
      </c>
      <c r="GI35" s="18">
        <v>259.18299999999999</v>
      </c>
      <c r="GJ35" s="18">
        <v>262.86799999999999</v>
      </c>
      <c r="GK35" s="18">
        <v>263.77999999999997</v>
      </c>
      <c r="GL35" s="18">
        <v>257.03699999999998</v>
      </c>
      <c r="GM35" s="18">
        <v>256.86700000000002</v>
      </c>
      <c r="GN35" s="18">
        <v>259.012</v>
      </c>
      <c r="GO35" s="18">
        <v>250.68100000000001</v>
      </c>
      <c r="GP35" s="18">
        <v>243.56899999999999</v>
      </c>
      <c r="GQ35" s="18">
        <v>250.06200000000001</v>
      </c>
      <c r="GR35" s="18">
        <v>249.85</v>
      </c>
      <c r="GS35" s="18">
        <v>253.446</v>
      </c>
      <c r="GT35" s="18">
        <v>254.96299999999999</v>
      </c>
      <c r="GU35" s="18">
        <v>245.29400000000001</v>
      </c>
      <c r="GV35" s="18">
        <v>243.53100000000001</v>
      </c>
      <c r="GW35" s="18">
        <v>235.83799999999999</v>
      </c>
      <c r="GX35" s="18">
        <v>246.76499999999999</v>
      </c>
      <c r="GY35" s="18">
        <v>243.24100000000001</v>
      </c>
      <c r="GZ35" s="18">
        <v>234.70400000000001</v>
      </c>
      <c r="HA35" s="18">
        <v>224</v>
      </c>
      <c r="HB35" s="18">
        <v>219.35</v>
      </c>
      <c r="HC35" s="18">
        <v>213.69300000000001</v>
      </c>
      <c r="HD35" s="18">
        <v>260.86200000000002</v>
      </c>
      <c r="HE35" s="18">
        <v>257.66399999999999</v>
      </c>
      <c r="HF35" s="18">
        <v>253.315</v>
      </c>
      <c r="HG35" s="18">
        <v>251.84</v>
      </c>
      <c r="HH35" s="18">
        <v>247.209</v>
      </c>
      <c r="HI35" s="18">
        <v>259.56700000000001</v>
      </c>
      <c r="HJ35" s="18">
        <v>261.33499999999998</v>
      </c>
      <c r="HK35" s="18">
        <v>251.26400000000001</v>
      </c>
      <c r="HL35" s="18">
        <v>250.249</v>
      </c>
      <c r="HM35" s="18">
        <v>249.3</v>
      </c>
      <c r="HN35" s="18">
        <v>246.21799999999999</v>
      </c>
      <c r="HO35" s="18">
        <v>240.60900000000001</v>
      </c>
      <c r="HP35" s="18">
        <v>234.614</v>
      </c>
      <c r="HQ35" s="18">
        <v>236.76400000000001</v>
      </c>
      <c r="HR35" s="18">
        <v>238.63399999999999</v>
      </c>
      <c r="HS35" s="18">
        <v>249.69</v>
      </c>
      <c r="HT35" s="18">
        <v>266.15800000000002</v>
      </c>
      <c r="HU35" s="18">
        <v>270.45800000000003</v>
      </c>
      <c r="HV35" s="18">
        <v>284.35500000000002</v>
      </c>
      <c r="HW35" s="18">
        <v>291.63299999999998</v>
      </c>
      <c r="HX35" s="18">
        <v>273.67399999999998</v>
      </c>
      <c r="HY35" s="18">
        <v>264.76900000000001</v>
      </c>
      <c r="HZ35" s="18">
        <v>259.57799999999997</v>
      </c>
      <c r="IA35" s="18">
        <v>262.19499999999999</v>
      </c>
      <c r="IB35" s="18">
        <v>269.803</v>
      </c>
      <c r="IC35" s="18">
        <v>277.99099999999999</v>
      </c>
      <c r="ID35" s="18">
        <v>285.34300000000002</v>
      </c>
      <c r="IE35" s="18">
        <v>301.82600000000002</v>
      </c>
      <c r="IF35" s="18">
        <v>286.50400000000002</v>
      </c>
      <c r="IG35" s="18">
        <v>267.45800000000003</v>
      </c>
      <c r="IH35" s="18">
        <v>260.952</v>
      </c>
      <c r="II35" s="18">
        <v>256.90899999999999</v>
      </c>
      <c r="IJ35" s="18">
        <v>242.828</v>
      </c>
      <c r="IK35" s="18">
        <v>234.791</v>
      </c>
      <c r="IL35" s="18">
        <v>229.24100000000001</v>
      </c>
      <c r="IM35" s="18">
        <v>241.20500000000001</v>
      </c>
      <c r="IN35" s="18">
        <v>247.99299999999999</v>
      </c>
      <c r="IO35" s="18">
        <v>249.19200000000001</v>
      </c>
      <c r="IP35" s="18">
        <v>248.626</v>
      </c>
      <c r="IQ35" s="18">
        <v>248.49199999999999</v>
      </c>
      <c r="IR35" s="18">
        <v>237.22</v>
      </c>
      <c r="IS35" s="18">
        <v>229.744</v>
      </c>
      <c r="IT35" s="18">
        <v>230.65</v>
      </c>
      <c r="IU35" s="18">
        <v>230.19</v>
      </c>
      <c r="IV35" s="18">
        <v>231.93799999999999</v>
      </c>
      <c r="IW35" s="18">
        <v>242.529</v>
      </c>
      <c r="IX35" s="18">
        <v>247.82400000000001</v>
      </c>
      <c r="IY35" s="18">
        <v>236.60599999999999</v>
      </c>
      <c r="IZ35" s="18">
        <v>225.78</v>
      </c>
      <c r="JA35" s="18">
        <v>220.08199999999999</v>
      </c>
      <c r="JB35" s="18">
        <v>221.73400000000001</v>
      </c>
      <c r="JC35" s="18">
        <v>227.3</v>
      </c>
      <c r="JD35" s="18">
        <v>232.06</v>
      </c>
      <c r="JE35" s="18">
        <v>244.31</v>
      </c>
      <c r="JF35" s="18">
        <v>253.09</v>
      </c>
      <c r="JG35" s="18">
        <v>259.17200000000003</v>
      </c>
      <c r="JH35" s="18">
        <v>250.69300000000001</v>
      </c>
      <c r="JI35" s="18">
        <v>245.52500000000001</v>
      </c>
      <c r="JJ35" s="18">
        <v>241.881</v>
      </c>
      <c r="JK35" s="18">
        <v>238.14</v>
      </c>
      <c r="JL35" s="18">
        <v>240.64599999999999</v>
      </c>
      <c r="JM35" s="18">
        <v>262.541</v>
      </c>
      <c r="JN35" s="18">
        <v>276.86099999999999</v>
      </c>
      <c r="JO35" s="18">
        <v>278.57799999999997</v>
      </c>
      <c r="JP35" s="18">
        <v>282.18599999999998</v>
      </c>
      <c r="JQ35" s="18">
        <v>283.57900000000001</v>
      </c>
      <c r="JR35" s="18">
        <v>274.50599999999997</v>
      </c>
      <c r="JS35" s="18">
        <v>283.98</v>
      </c>
      <c r="JT35" s="18">
        <v>293.161</v>
      </c>
      <c r="JU35" s="18">
        <v>295.233</v>
      </c>
      <c r="JV35" s="18">
        <v>301.86599999999999</v>
      </c>
      <c r="JW35" s="18">
        <v>315.17200000000003</v>
      </c>
      <c r="JX35" s="18">
        <v>325.16000000000003</v>
      </c>
      <c r="JY35" s="18">
        <v>323.892</v>
      </c>
      <c r="JZ35" s="18">
        <v>317.49900000000002</v>
      </c>
      <c r="KA35" s="18">
        <v>324.60199999999998</v>
      </c>
      <c r="KB35" s="18">
        <v>322.76499999999999</v>
      </c>
      <c r="KC35" s="18">
        <v>325.72899999999998</v>
      </c>
      <c r="KD35" s="18">
        <v>324.45400000000001</v>
      </c>
      <c r="KE35" s="18">
        <v>329.76</v>
      </c>
      <c r="KF35" s="18">
        <v>318.78100000000001</v>
      </c>
      <c r="KG35" s="18">
        <v>313.291</v>
      </c>
      <c r="KH35" s="18">
        <v>315.798</v>
      </c>
      <c r="KI35" s="18">
        <v>318.75099999999998</v>
      </c>
      <c r="KJ35" s="18">
        <v>316.87099999999998</v>
      </c>
      <c r="KK35" s="18">
        <v>323.41300000000001</v>
      </c>
      <c r="KL35" s="18">
        <v>324.41399999999999</v>
      </c>
      <c r="KM35" s="18">
        <v>328.03300000000002</v>
      </c>
      <c r="KN35" s="18">
        <v>317.05399999999997</v>
      </c>
      <c r="KO35" s="18">
        <v>326.50900000000001</v>
      </c>
      <c r="KP35" s="18">
        <v>319.66500000000002</v>
      </c>
      <c r="KQ35" s="18">
        <v>309.94499999999999</v>
      </c>
      <c r="KR35" s="18">
        <v>291.18599999999998</v>
      </c>
      <c r="KS35" s="18">
        <v>291.19299999999998</v>
      </c>
      <c r="KT35" s="18">
        <v>290.267</v>
      </c>
      <c r="KU35" s="18">
        <v>296.97300000000001</v>
      </c>
      <c r="KV35" s="18">
        <v>303.20699999999999</v>
      </c>
      <c r="KW35" s="18">
        <v>308.43099999999998</v>
      </c>
      <c r="KX35" s="18">
        <v>301.28199999999998</v>
      </c>
      <c r="KY35" s="18">
        <v>294.08600000000001</v>
      </c>
      <c r="KZ35" s="18">
        <v>289.00200000000001</v>
      </c>
      <c r="LA35" s="18">
        <v>287.97199999999998</v>
      </c>
      <c r="LB35" s="18">
        <v>284.45999999999998</v>
      </c>
      <c r="LC35" s="18">
        <v>285.08999999999997</v>
      </c>
      <c r="LD35" s="18">
        <v>284.13400000000001</v>
      </c>
      <c r="LE35" s="18">
        <v>299.32100000000003</v>
      </c>
      <c r="LF35" s="18">
        <v>312.85300000000001</v>
      </c>
      <c r="LG35" s="18">
        <v>322.55099999999999</v>
      </c>
      <c r="LH35" s="18">
        <v>320.72300000000001</v>
      </c>
      <c r="LI35" s="18">
        <v>320.25</v>
      </c>
      <c r="LJ35" s="18">
        <v>320.029</v>
      </c>
      <c r="LK35" s="18">
        <v>319.86200000000002</v>
      </c>
      <c r="LL35" s="18">
        <v>317.70299999999997</v>
      </c>
      <c r="LM35" s="18">
        <v>320.70299999999997</v>
      </c>
      <c r="LN35" s="18">
        <v>319.154</v>
      </c>
      <c r="LO35" s="18">
        <v>334.44299999999998</v>
      </c>
      <c r="LP35" s="18">
        <v>343.03300000000002</v>
      </c>
      <c r="LQ35" s="18">
        <v>350.27199999999999</v>
      </c>
      <c r="LR35" s="18">
        <v>348.86700000000002</v>
      </c>
      <c r="LS35" s="18">
        <v>358.447</v>
      </c>
      <c r="LT35" s="18">
        <v>355.37799999999999</v>
      </c>
      <c r="LU35" s="18">
        <v>346.38600000000002</v>
      </c>
      <c r="LV35" s="18">
        <v>341.55399999999997</v>
      </c>
      <c r="LW35" s="18">
        <v>329.13099999999997</v>
      </c>
      <c r="LX35" s="18">
        <v>333.81400000000002</v>
      </c>
      <c r="LY35" s="18">
        <v>337.41899999999998</v>
      </c>
      <c r="LZ35" s="18">
        <v>335.29300000000001</v>
      </c>
      <c r="MA35" s="18">
        <v>354.45699999999999</v>
      </c>
      <c r="MB35" s="18">
        <v>360.98500000000001</v>
      </c>
      <c r="MC35" s="18">
        <v>367.12599999999998</v>
      </c>
      <c r="MD35" s="18">
        <v>384.93799999999999</v>
      </c>
      <c r="ME35" s="18">
        <v>382.28699999999998</v>
      </c>
      <c r="MF35" s="18">
        <v>374.77100000000002</v>
      </c>
      <c r="MG35" s="18">
        <v>343.33800000000002</v>
      </c>
      <c r="MH35" s="18">
        <v>337.13900000000001</v>
      </c>
      <c r="MI35" s="18">
        <v>335.327</v>
      </c>
      <c r="MJ35" s="18">
        <v>316.75799999999998</v>
      </c>
      <c r="MK35" s="18">
        <v>317.00900000000001</v>
      </c>
      <c r="ML35" s="18">
        <v>330.83800000000002</v>
      </c>
      <c r="MM35" s="18">
        <v>342.46600000000001</v>
      </c>
      <c r="MN35" s="18">
        <v>356.03100000000001</v>
      </c>
      <c r="MO35" s="18">
        <v>350.26400000000001</v>
      </c>
      <c r="MP35" s="18">
        <v>345.80700000000002</v>
      </c>
      <c r="MQ35" s="18">
        <v>339.86</v>
      </c>
      <c r="MR35" s="18">
        <v>344.79300000000001</v>
      </c>
      <c r="MS35" s="18">
        <v>348.42</v>
      </c>
      <c r="MT35" s="18">
        <v>347.28399999999999</v>
      </c>
      <c r="MU35" s="18">
        <v>345.92399999999998</v>
      </c>
      <c r="MV35" s="18">
        <v>349.06900000000002</v>
      </c>
      <c r="MW35" s="18">
        <v>373.76400000000001</v>
      </c>
      <c r="MX35" s="18">
        <v>381.279</v>
      </c>
      <c r="MY35" s="18">
        <v>370.50299999999999</v>
      </c>
      <c r="MZ35" s="18">
        <v>350.71300000000002</v>
      </c>
      <c r="NA35" s="18">
        <v>354.69799999999998</v>
      </c>
      <c r="NB35" s="18">
        <v>364.495</v>
      </c>
      <c r="NC35" s="18">
        <v>364.54300000000001</v>
      </c>
      <c r="ND35" s="18">
        <v>363.47199999999998</v>
      </c>
      <c r="NE35" s="18">
        <v>384.19499999999999</v>
      </c>
      <c r="NF35" s="18">
        <v>397.31299999999999</v>
      </c>
      <c r="NG35" s="18">
        <v>396.721</v>
      </c>
      <c r="NH35" s="18">
        <v>401.75200000000001</v>
      </c>
      <c r="NI35" s="18">
        <v>411.98700000000002</v>
      </c>
      <c r="NJ35" s="18">
        <v>411.62599999999998</v>
      </c>
      <c r="NK35" s="18">
        <v>407.97</v>
      </c>
      <c r="NL35" s="18">
        <v>399.57</v>
      </c>
      <c r="NM35" s="18">
        <v>399.31299999999999</v>
      </c>
      <c r="NN35" s="18">
        <v>410.12400000000002</v>
      </c>
      <c r="NO35" s="18">
        <v>404.916</v>
      </c>
      <c r="NP35" s="18">
        <v>414.95</v>
      </c>
      <c r="NQ35" s="18">
        <v>415.31700000000001</v>
      </c>
      <c r="NR35" s="18">
        <v>405.42599999999999</v>
      </c>
      <c r="NS35" s="18">
        <v>409.10399999999998</v>
      </c>
      <c r="NT35" s="18">
        <v>404.762</v>
      </c>
      <c r="NU35" s="18">
        <v>420.43299999999999</v>
      </c>
      <c r="NV35" s="18">
        <v>432.10899999999998</v>
      </c>
      <c r="NW35" s="18">
        <v>443.322</v>
      </c>
      <c r="NX35" s="18">
        <v>445.58699999999999</v>
      </c>
      <c r="NY35" s="18">
        <v>428.053</v>
      </c>
      <c r="NZ35" s="18">
        <v>416.27199999999999</v>
      </c>
      <c r="OA35" s="18">
        <v>415.52300000000002</v>
      </c>
      <c r="OB35" s="18">
        <v>416.31599999999997</v>
      </c>
      <c r="OC35" s="18">
        <v>411.17599999999999</v>
      </c>
      <c r="OD35" s="18">
        <v>412.298</v>
      </c>
      <c r="OE35" s="18">
        <v>406.72199999999998</v>
      </c>
      <c r="OF35" s="18">
        <v>404.346</v>
      </c>
      <c r="OG35" s="18">
        <v>401.56400000000002</v>
      </c>
      <c r="OH35" s="18">
        <v>395.60500000000002</v>
      </c>
      <c r="OI35" s="18">
        <v>393.66199999999998</v>
      </c>
      <c r="OJ35" s="18">
        <v>390.57</v>
      </c>
      <c r="OK35" s="18">
        <v>407.27800000000002</v>
      </c>
      <c r="OL35" s="18">
        <v>429.79700000000003</v>
      </c>
      <c r="OM35" s="18">
        <v>433.52100000000002</v>
      </c>
      <c r="ON35" s="18">
        <v>432.17700000000002</v>
      </c>
      <c r="OO35" s="18">
        <v>432.19900000000001</v>
      </c>
      <c r="OP35" s="18">
        <v>417.19200000000001</v>
      </c>
      <c r="OQ35" s="18">
        <v>408.83199999999999</v>
      </c>
      <c r="OR35" s="18">
        <v>396.851</v>
      </c>
      <c r="OS35" s="18">
        <v>399.476</v>
      </c>
      <c r="OT35" s="18">
        <v>387.28399999999999</v>
      </c>
      <c r="OU35" s="18">
        <v>375.32</v>
      </c>
      <c r="OV35" s="18">
        <v>372.88499999999999</v>
      </c>
      <c r="OW35" s="18">
        <v>368.41399999999999</v>
      </c>
      <c r="OX35" s="18">
        <v>376.83800000000002</v>
      </c>
      <c r="OY35" s="18">
        <v>381.096</v>
      </c>
      <c r="OZ35" s="18">
        <v>382.47899999999998</v>
      </c>
      <c r="PA35" s="18">
        <v>396.43099999999998</v>
      </c>
      <c r="PB35" s="18">
        <v>381.68299999999999</v>
      </c>
      <c r="PC35" s="18">
        <v>375.08</v>
      </c>
      <c r="PD35" s="18">
        <v>369.65899999999999</v>
      </c>
      <c r="PE35" s="18">
        <v>353.10700000000003</v>
      </c>
      <c r="PF35" s="18">
        <v>344.88299999999998</v>
      </c>
      <c r="PG35" s="18">
        <v>338.95400000000001</v>
      </c>
      <c r="PH35" s="18">
        <v>329.61799999999999</v>
      </c>
      <c r="PI35" s="18">
        <v>315.952</v>
      </c>
      <c r="PJ35" s="18">
        <v>315.94400000000002</v>
      </c>
      <c r="PK35" s="18">
        <v>320.86</v>
      </c>
      <c r="PL35" s="18">
        <v>319.77300000000002</v>
      </c>
      <c r="PM35" s="18">
        <v>317.67200000000003</v>
      </c>
      <c r="PN35" s="18">
        <v>324.30900000000003</v>
      </c>
      <c r="PO35" s="18">
        <v>336.39800000000002</v>
      </c>
      <c r="PP35" s="18">
        <v>345.40600000000001</v>
      </c>
      <c r="PQ35" s="18">
        <v>347.18799999999999</v>
      </c>
      <c r="PR35" s="18">
        <v>350.67599999999999</v>
      </c>
      <c r="PS35" s="18">
        <v>338.97899999999998</v>
      </c>
      <c r="PT35" s="18">
        <v>337.27499999999998</v>
      </c>
      <c r="PU35" s="18">
        <v>334.55599999999998</v>
      </c>
      <c r="PV35" s="18">
        <v>329.04700000000003</v>
      </c>
      <c r="PW35" s="18">
        <v>333.09699999999998</v>
      </c>
      <c r="PX35" s="18">
        <v>332.041</v>
      </c>
      <c r="PY35" s="18">
        <v>324.89999999999998</v>
      </c>
      <c r="PZ35" s="18">
        <v>326.67399999999998</v>
      </c>
      <c r="QA35" s="18">
        <v>327.28500000000003</v>
      </c>
      <c r="QB35" s="18">
        <v>326.029</v>
      </c>
      <c r="QC35" s="18">
        <v>324.41899999999998</v>
      </c>
      <c r="QD35" s="18">
        <v>313.57</v>
      </c>
      <c r="QE35" s="18">
        <v>313.63099999999997</v>
      </c>
      <c r="QF35" s="18">
        <v>315.73700000000002</v>
      </c>
      <c r="QG35" s="18">
        <v>308.15699999999998</v>
      </c>
      <c r="QH35" s="18">
        <v>304.97899999999998</v>
      </c>
      <c r="QI35" s="18">
        <v>305.755</v>
      </c>
      <c r="QJ35" s="18">
        <v>316.70400000000001</v>
      </c>
      <c r="QK35" s="18">
        <v>316.10300000000001</v>
      </c>
      <c r="QL35" s="18">
        <v>325.44299999999998</v>
      </c>
      <c r="QM35" s="18">
        <v>319.78199999999998</v>
      </c>
      <c r="QN35" s="18">
        <v>321.35500000000002</v>
      </c>
      <c r="QO35" s="18">
        <v>346.25200000000001</v>
      </c>
      <c r="QP35" s="18">
        <v>347.71699999999998</v>
      </c>
      <c r="QQ35" s="18">
        <v>343.13900000000001</v>
      </c>
      <c r="QR35" s="18">
        <v>342.36900000000003</v>
      </c>
      <c r="QS35" s="18">
        <v>344.233</v>
      </c>
      <c r="QT35" s="18">
        <v>348.43099999999998</v>
      </c>
      <c r="QU35" s="18">
        <v>356.31900000000002</v>
      </c>
      <c r="QV35" s="18">
        <v>363.20400000000001</v>
      </c>
      <c r="QW35" s="18">
        <v>372.65499999999997</v>
      </c>
      <c r="QX35" s="18">
        <v>374.67200000000003</v>
      </c>
      <c r="QY35" s="18">
        <v>369.16300000000001</v>
      </c>
      <c r="QZ35" s="18">
        <v>372.786</v>
      </c>
      <c r="RA35" s="18">
        <v>383.89299999999997</v>
      </c>
      <c r="RB35" s="18">
        <v>391.69</v>
      </c>
      <c r="RC35" s="18">
        <v>395.85899999999998</v>
      </c>
      <c r="RD35" s="18">
        <v>394.25799999999998</v>
      </c>
      <c r="RE35" s="18">
        <v>389.392</v>
      </c>
      <c r="RF35" s="18">
        <v>380.95100000000002</v>
      </c>
      <c r="RG35" s="18">
        <v>366.62799999999999</v>
      </c>
      <c r="RH35" s="18">
        <v>359.14699999999999</v>
      </c>
      <c r="RI35" s="18">
        <v>357.995</v>
      </c>
      <c r="RJ35" s="18">
        <v>353.55</v>
      </c>
      <c r="RK35" s="18">
        <v>358.089</v>
      </c>
      <c r="RL35" s="18">
        <v>354.06700000000001</v>
      </c>
      <c r="RM35" s="18">
        <v>350.53</v>
      </c>
      <c r="RN35" s="18">
        <v>353.57799999999997</v>
      </c>
      <c r="RO35" s="18">
        <v>365.73099999999999</v>
      </c>
      <c r="RP35" s="18">
        <v>367.077</v>
      </c>
      <c r="RQ35" s="18">
        <v>365.91899999999998</v>
      </c>
      <c r="RR35" s="18">
        <v>367.28500000000003</v>
      </c>
      <c r="RS35" s="18">
        <v>354.93400000000003</v>
      </c>
      <c r="RT35" s="18">
        <v>354.423</v>
      </c>
      <c r="RU35" s="18">
        <v>341.44499999999999</v>
      </c>
      <c r="RV35" s="18">
        <v>322.791</v>
      </c>
      <c r="RW35" s="18">
        <v>320.738</v>
      </c>
      <c r="RX35" s="18">
        <v>319.64600000000002</v>
      </c>
      <c r="RY35" s="18">
        <v>322.404</v>
      </c>
      <c r="RZ35" s="18">
        <v>322.19200000000001</v>
      </c>
      <c r="SA35" s="18">
        <v>316.02100000000002</v>
      </c>
      <c r="SB35" s="18">
        <v>310.84300000000002</v>
      </c>
      <c r="SC35" s="18">
        <v>312.99299999999999</v>
      </c>
      <c r="SD35" s="18">
        <v>315.68700000000001</v>
      </c>
      <c r="SE35" s="18">
        <v>316.23700000000002</v>
      </c>
      <c r="SF35" s="18">
        <v>317.25</v>
      </c>
      <c r="SG35" s="18">
        <v>327.358</v>
      </c>
      <c r="SH35" s="18">
        <v>327.37099999999998</v>
      </c>
      <c r="SI35" s="18">
        <v>329.71100000000001</v>
      </c>
      <c r="SJ35" s="18">
        <v>331.87700000000001</v>
      </c>
      <c r="SK35" s="18">
        <v>330.47199999999998</v>
      </c>
      <c r="SL35" s="18">
        <v>329.476</v>
      </c>
      <c r="SM35" s="18">
        <v>329.29300000000001</v>
      </c>
      <c r="SN35" s="18">
        <v>327.44900000000001</v>
      </c>
      <c r="SO35" s="18">
        <v>330.19499999999999</v>
      </c>
      <c r="SP35" s="18">
        <v>328.74900000000002</v>
      </c>
      <c r="SQ35" s="18">
        <v>330.24200000000002</v>
      </c>
      <c r="SR35" s="18">
        <v>319.89999999999998</v>
      </c>
      <c r="SS35" s="18">
        <v>330.51299999999998</v>
      </c>
      <c r="ST35" s="18">
        <v>340.93200000000002</v>
      </c>
    </row>
    <row r="36" spans="1:515" s="5" customFormat="1" x14ac:dyDescent="0.25">
      <c r="A36" s="5">
        <f t="shared" si="9"/>
        <v>5</v>
      </c>
      <c r="B36" s="11" t="str">
        <f t="shared" si="8"/>
        <v>TELEFO 4 3/8 PERP nc-24</v>
      </c>
      <c r="C36" s="5">
        <f>_xlfn.XMATCH(B36,bonds[unique lookup])</f>
        <v>73</v>
      </c>
      <c r="D36" s="5" t="str" cm="1">
        <f t="array" ref="D36">INDEX(bonds[ID_ISIN],C36)&amp;" Corp"</f>
        <v>XS1933828433 Corp</v>
      </c>
      <c r="E36" s="33" cm="1">
        <f t="array" ref="E36">_xll.BDP(D36,E$31)*1</f>
        <v>45640</v>
      </c>
      <c r="F36" s="18">
        <f>_xll.BDH(D36,$B$29,"-2AY",,"Dates=H","Fill=C","Sort=R","Dir=H","cols=338;rows=1")</f>
        <v>366.06099999999998</v>
      </c>
      <c r="G36" s="18">
        <v>373.66300000000001</v>
      </c>
      <c r="H36" s="18">
        <v>379.94400000000002</v>
      </c>
      <c r="I36" s="18">
        <v>388.06799999999998</v>
      </c>
      <c r="J36" s="18">
        <v>391.31599999999997</v>
      </c>
      <c r="K36" s="18">
        <v>391.947</v>
      </c>
      <c r="L36" s="18">
        <v>390.62299999999999</v>
      </c>
      <c r="M36" s="18">
        <v>386.52800000000002</v>
      </c>
      <c r="N36" s="18">
        <v>381.52800000000002</v>
      </c>
      <c r="O36" s="18">
        <v>383.80200000000002</v>
      </c>
      <c r="P36" s="18">
        <v>367.59</v>
      </c>
      <c r="Q36" s="18">
        <v>367.21899999999999</v>
      </c>
      <c r="R36" s="18">
        <v>359.02300000000002</v>
      </c>
      <c r="S36" s="18">
        <v>348.58</v>
      </c>
      <c r="T36" s="18">
        <v>372.61700000000002</v>
      </c>
      <c r="U36" s="18">
        <v>368.75200000000001</v>
      </c>
      <c r="V36" s="18">
        <v>375.23700000000002</v>
      </c>
      <c r="W36" s="18">
        <v>340.08499999999998</v>
      </c>
      <c r="X36" s="18">
        <v>316.47800000000001</v>
      </c>
      <c r="Y36" s="18">
        <v>299.96499999999997</v>
      </c>
      <c r="Z36" s="18">
        <v>316.596</v>
      </c>
      <c r="AA36" s="18">
        <v>339.762</v>
      </c>
      <c r="AB36" s="18">
        <v>349.14800000000002</v>
      </c>
      <c r="AC36" s="18">
        <v>370.89100000000002</v>
      </c>
      <c r="AD36" s="18">
        <v>374.97399999999999</v>
      </c>
      <c r="AE36" s="18">
        <v>375.505</v>
      </c>
      <c r="AF36" s="18">
        <v>366.57299999999998</v>
      </c>
      <c r="AG36" s="18">
        <v>361.89400000000001</v>
      </c>
      <c r="AH36" s="18">
        <v>375.16800000000001</v>
      </c>
      <c r="AI36" s="18">
        <v>377.98</v>
      </c>
      <c r="AJ36" s="18">
        <v>394.58300000000003</v>
      </c>
      <c r="AK36" s="18">
        <v>400.69400000000002</v>
      </c>
      <c r="AL36" s="18">
        <v>402.60300000000001</v>
      </c>
      <c r="AM36" s="18">
        <v>412.47</v>
      </c>
      <c r="AN36" s="18">
        <v>430.80900000000003</v>
      </c>
      <c r="AO36" s="18">
        <v>438.81599999999997</v>
      </c>
      <c r="AP36" s="18">
        <v>437.077</v>
      </c>
      <c r="AQ36" s="18">
        <v>416.65100000000001</v>
      </c>
      <c r="AR36" s="18">
        <v>405.755</v>
      </c>
      <c r="AS36" s="18">
        <v>405.64400000000001</v>
      </c>
      <c r="AT36" s="18">
        <v>408.01400000000001</v>
      </c>
      <c r="AU36" s="18">
        <v>405.34500000000003</v>
      </c>
      <c r="AV36" s="18">
        <v>438.31200000000001</v>
      </c>
      <c r="AW36" s="18">
        <v>445.24799999999999</v>
      </c>
      <c r="AX36" s="18">
        <v>448.21699999999998</v>
      </c>
      <c r="AY36" s="18">
        <v>422.411</v>
      </c>
      <c r="AZ36" s="18">
        <v>408.60399999999998</v>
      </c>
      <c r="BA36" s="18">
        <v>395.44499999999999</v>
      </c>
      <c r="BB36" s="18">
        <v>390.524</v>
      </c>
      <c r="BC36" s="18">
        <v>412.03500000000003</v>
      </c>
      <c r="BD36" s="18">
        <v>417.73200000000003</v>
      </c>
      <c r="BE36" s="18">
        <v>431.024</v>
      </c>
      <c r="BF36" s="18">
        <v>429.09800000000001</v>
      </c>
      <c r="BG36" s="18">
        <v>407.572</v>
      </c>
      <c r="BH36" s="18">
        <v>399.82299999999998</v>
      </c>
      <c r="BI36" s="18">
        <v>398.81299999999999</v>
      </c>
      <c r="BJ36" s="18">
        <v>373.84500000000003</v>
      </c>
      <c r="BK36" s="18">
        <v>368.69600000000003</v>
      </c>
      <c r="BL36" s="18">
        <v>409.142</v>
      </c>
      <c r="BM36" s="18">
        <v>449.88</v>
      </c>
      <c r="BN36" s="18">
        <v>475.81</v>
      </c>
      <c r="BO36" s="18">
        <v>512.08600000000001</v>
      </c>
      <c r="BP36" s="18">
        <v>519.96699999999998</v>
      </c>
      <c r="BQ36" s="18">
        <v>517.12800000000004</v>
      </c>
      <c r="BR36" s="18">
        <v>513.86199999999997</v>
      </c>
      <c r="BS36" s="18">
        <v>514.28300000000002</v>
      </c>
      <c r="BT36" s="18">
        <v>518.20600000000002</v>
      </c>
      <c r="BU36" s="18">
        <v>514.20899999999995</v>
      </c>
      <c r="BV36" s="18">
        <v>532.14200000000005</v>
      </c>
      <c r="BW36" s="18">
        <v>550.85599999999999</v>
      </c>
      <c r="BX36" s="18">
        <v>632.88499999999999</v>
      </c>
      <c r="BY36" s="18">
        <v>665.04200000000003</v>
      </c>
      <c r="BZ36" s="18">
        <v>638.76</v>
      </c>
      <c r="CA36" s="18">
        <v>663.774</v>
      </c>
      <c r="CB36" s="18">
        <v>655.57299999999998</v>
      </c>
      <c r="CC36" s="18">
        <v>565.47299999999996</v>
      </c>
      <c r="CD36" s="18">
        <v>494.26299999999998</v>
      </c>
      <c r="CE36" s="18">
        <v>412.69600000000003</v>
      </c>
      <c r="CF36" s="18">
        <v>413.36700000000002</v>
      </c>
      <c r="CG36" s="18">
        <v>329.303</v>
      </c>
      <c r="CH36" s="18">
        <v>320.86900000000003</v>
      </c>
      <c r="CI36" s="18">
        <v>332.78800000000001</v>
      </c>
      <c r="CJ36" s="18">
        <v>270.50799999999998</v>
      </c>
      <c r="CK36" s="18">
        <v>244.226</v>
      </c>
      <c r="CL36" s="18">
        <v>231.52600000000001</v>
      </c>
      <c r="CM36" s="18">
        <v>234.464</v>
      </c>
      <c r="CN36" s="18">
        <v>262.21300000000002</v>
      </c>
      <c r="CO36" s="18">
        <v>266.02600000000001</v>
      </c>
      <c r="CP36" s="18">
        <v>242.501</v>
      </c>
      <c r="CQ36" s="18">
        <v>227.54499999999999</v>
      </c>
      <c r="CR36" s="18">
        <v>222.81800000000001</v>
      </c>
      <c r="CS36" s="18">
        <v>210.672</v>
      </c>
      <c r="CT36" s="18">
        <v>191.11600000000001</v>
      </c>
      <c r="CU36" s="18">
        <v>193.113</v>
      </c>
      <c r="CV36" s="18">
        <v>194.214</v>
      </c>
      <c r="CW36" s="18">
        <v>199.774</v>
      </c>
      <c r="CX36" s="18">
        <v>199.13300000000001</v>
      </c>
      <c r="CY36" s="18">
        <v>199.953</v>
      </c>
      <c r="CZ36" s="18">
        <v>199.97</v>
      </c>
      <c r="DA36" s="18">
        <v>199.55</v>
      </c>
      <c r="DB36" s="18">
        <v>203.958</v>
      </c>
      <c r="DC36" s="18">
        <v>208.803</v>
      </c>
      <c r="DD36" s="18">
        <v>204.43299999999999</v>
      </c>
      <c r="DE36" s="18">
        <v>203.321</v>
      </c>
      <c r="DF36" s="18">
        <v>205.923</v>
      </c>
      <c r="DG36" s="18">
        <v>212.97800000000001</v>
      </c>
      <c r="DH36" s="18">
        <v>221.595</v>
      </c>
      <c r="DI36" s="18">
        <v>219.791</v>
      </c>
      <c r="DJ36" s="18">
        <v>217.75399999999999</v>
      </c>
      <c r="DK36" s="18">
        <v>211.608</v>
      </c>
      <c r="DL36" s="18">
        <v>216.059</v>
      </c>
      <c r="DM36" s="18">
        <v>228.727</v>
      </c>
      <c r="DN36" s="18">
        <v>214.99799999999999</v>
      </c>
      <c r="DO36" s="18">
        <v>209.977</v>
      </c>
      <c r="DP36" s="18">
        <v>206.05500000000001</v>
      </c>
      <c r="DQ36" s="18">
        <v>205.858</v>
      </c>
      <c r="DR36" s="18">
        <v>202.97200000000001</v>
      </c>
      <c r="DS36" s="18">
        <v>208.71600000000001</v>
      </c>
      <c r="DT36" s="18">
        <v>216.24100000000001</v>
      </c>
      <c r="DU36" s="18">
        <v>219.48699999999999</v>
      </c>
      <c r="DV36" s="18">
        <v>217.458</v>
      </c>
      <c r="DW36" s="18">
        <v>216.46899999999999</v>
      </c>
      <c r="DX36" s="18">
        <v>218.28200000000001</v>
      </c>
      <c r="DY36" s="18">
        <v>219.36600000000001</v>
      </c>
      <c r="DZ36" s="18">
        <v>227.47300000000001</v>
      </c>
      <c r="EA36" s="18">
        <v>222.59899999999999</v>
      </c>
      <c r="EB36" s="18">
        <v>213.38800000000001</v>
      </c>
      <c r="EC36" s="18">
        <v>205.53299999999999</v>
      </c>
      <c r="ED36" s="18">
        <v>198.81899999999999</v>
      </c>
      <c r="EE36" s="18">
        <v>198.00200000000001</v>
      </c>
      <c r="EF36" s="18">
        <v>195.58199999999999</v>
      </c>
      <c r="EG36" s="18">
        <v>200.29499999999999</v>
      </c>
      <c r="EH36" s="18">
        <v>199.76400000000001</v>
      </c>
      <c r="EI36" s="18">
        <v>200.392</v>
      </c>
      <c r="EJ36" s="18">
        <v>201.684</v>
      </c>
      <c r="EK36" s="18">
        <v>201.46199999999999</v>
      </c>
      <c r="EL36" s="18">
        <v>201.71299999999999</v>
      </c>
      <c r="EM36" s="18">
        <v>203.256</v>
      </c>
      <c r="EN36" s="18">
        <v>203.99299999999999</v>
      </c>
      <c r="EO36" s="18">
        <v>205.34700000000001</v>
      </c>
      <c r="EP36" s="18">
        <v>208.75899999999999</v>
      </c>
      <c r="EQ36" s="18">
        <v>211.54599999999999</v>
      </c>
      <c r="ER36" s="18">
        <v>206.75800000000001</v>
      </c>
      <c r="ES36" s="18">
        <v>209.97900000000001</v>
      </c>
      <c r="ET36" s="18">
        <v>214.82</v>
      </c>
      <c r="EU36" s="18">
        <v>223.6</v>
      </c>
      <c r="EV36" s="18">
        <v>235.024</v>
      </c>
      <c r="EW36" s="18">
        <v>237.88200000000001</v>
      </c>
      <c r="EX36" s="18">
        <v>228.64099999999999</v>
      </c>
      <c r="EY36" s="18">
        <v>233.221</v>
      </c>
      <c r="EZ36" s="18">
        <v>236.63499999999999</v>
      </c>
      <c r="FA36" s="18">
        <v>248.88800000000001</v>
      </c>
      <c r="FB36" s="18">
        <v>248.59100000000001</v>
      </c>
      <c r="FC36" s="18">
        <v>252.309</v>
      </c>
      <c r="FD36" s="18">
        <v>265.22300000000001</v>
      </c>
      <c r="FE36" s="18">
        <v>268.39100000000002</v>
      </c>
      <c r="FF36" s="18">
        <v>270.06299999999999</v>
      </c>
      <c r="FG36" s="18">
        <v>263.67</v>
      </c>
      <c r="FH36" s="18">
        <v>260.69799999999998</v>
      </c>
      <c r="FI36" s="18">
        <v>261.20499999999998</v>
      </c>
      <c r="FJ36" s="18">
        <v>259.029</v>
      </c>
      <c r="FK36" s="18">
        <v>254.471</v>
      </c>
      <c r="FL36" s="18">
        <v>248.577</v>
      </c>
      <c r="FM36" s="18">
        <v>248.91800000000001</v>
      </c>
      <c r="FN36" s="18">
        <v>243.34899999999999</v>
      </c>
      <c r="FO36" s="18">
        <v>229.28899999999999</v>
      </c>
      <c r="FP36" s="18">
        <v>228.95699999999999</v>
      </c>
      <c r="FQ36" s="18">
        <v>227.446</v>
      </c>
      <c r="FR36" s="18">
        <v>235.01499999999999</v>
      </c>
      <c r="FS36" s="18">
        <v>249.00800000000001</v>
      </c>
      <c r="FT36" s="18">
        <v>250.58799999999999</v>
      </c>
      <c r="FU36" s="18">
        <v>242.47900000000001</v>
      </c>
      <c r="FV36" s="18">
        <v>237.65</v>
      </c>
      <c r="FW36" s="18">
        <v>231.78700000000001</v>
      </c>
      <c r="FX36" s="18">
        <v>234.464</v>
      </c>
      <c r="FY36" s="18">
        <v>237.84100000000001</v>
      </c>
      <c r="FZ36" s="18">
        <v>244.203</v>
      </c>
      <c r="GA36" s="18">
        <v>249.67599999999999</v>
      </c>
      <c r="GB36" s="18">
        <v>252.322</v>
      </c>
      <c r="GC36" s="18">
        <v>258.21600000000001</v>
      </c>
      <c r="GD36" s="18">
        <v>260.01600000000002</v>
      </c>
      <c r="GE36" s="18">
        <v>262.40600000000001</v>
      </c>
      <c r="GF36" s="18">
        <v>267.20800000000003</v>
      </c>
      <c r="GG36" s="18">
        <v>270.91300000000001</v>
      </c>
      <c r="GH36" s="18">
        <v>272.166</v>
      </c>
      <c r="GI36" s="18">
        <v>280.03500000000003</v>
      </c>
      <c r="GJ36" s="18">
        <v>285.32499999999999</v>
      </c>
      <c r="GK36" s="18">
        <v>285.20299999999997</v>
      </c>
      <c r="GL36" s="18">
        <v>278.16199999999998</v>
      </c>
      <c r="GM36" s="18">
        <v>278.28399999999999</v>
      </c>
      <c r="GN36" s="18">
        <v>279.80200000000002</v>
      </c>
      <c r="GO36" s="18">
        <v>268.56700000000001</v>
      </c>
      <c r="GP36" s="18">
        <v>260.03899999999999</v>
      </c>
      <c r="GQ36" s="18">
        <v>265.72500000000002</v>
      </c>
      <c r="GR36" s="18">
        <v>266.00400000000002</v>
      </c>
      <c r="GS36" s="18">
        <v>270.49099999999999</v>
      </c>
      <c r="GT36" s="18">
        <v>271.80700000000002</v>
      </c>
      <c r="GU36" s="18">
        <v>263.10000000000002</v>
      </c>
      <c r="GV36" s="18">
        <v>261.14100000000002</v>
      </c>
      <c r="GW36" s="18">
        <v>255.791</v>
      </c>
      <c r="GX36" s="18">
        <v>267.35500000000002</v>
      </c>
      <c r="GY36" s="18">
        <v>265.03800000000001</v>
      </c>
      <c r="GZ36" s="18">
        <v>251.233</v>
      </c>
      <c r="HA36" s="18">
        <v>242.52600000000001</v>
      </c>
      <c r="HB36" s="18">
        <v>237.626</v>
      </c>
      <c r="HC36" s="18">
        <v>232.024</v>
      </c>
      <c r="HD36" s="18">
        <v>275.57900000000001</v>
      </c>
      <c r="HE36" s="18">
        <v>275.214</v>
      </c>
      <c r="HF36" s="18">
        <v>273.73</v>
      </c>
      <c r="HG36" s="18">
        <v>271.84399999999999</v>
      </c>
      <c r="HH36" s="18">
        <v>264.40800000000002</v>
      </c>
      <c r="HI36" s="18">
        <v>278.43400000000003</v>
      </c>
      <c r="HJ36" s="18">
        <v>280.36</v>
      </c>
      <c r="HK36" s="18">
        <v>273.21499999999997</v>
      </c>
      <c r="HL36" s="18">
        <v>270.892</v>
      </c>
      <c r="HM36" s="18">
        <v>271.64600000000002</v>
      </c>
      <c r="HN36" s="18">
        <v>267.387</v>
      </c>
      <c r="HO36" s="18">
        <v>260.49200000000002</v>
      </c>
      <c r="HP36" s="18">
        <v>256.512</v>
      </c>
      <c r="HQ36" s="18">
        <v>256.00200000000001</v>
      </c>
      <c r="HR36" s="18">
        <v>258.339</v>
      </c>
      <c r="HS36" s="18">
        <v>271.053</v>
      </c>
      <c r="HT36" s="18">
        <v>285.255</v>
      </c>
      <c r="HU36" s="18">
        <v>291.483</v>
      </c>
      <c r="HV36" s="18">
        <v>306.86700000000002</v>
      </c>
      <c r="HW36" s="18">
        <v>312.726</v>
      </c>
      <c r="HX36" s="18">
        <v>296.10000000000002</v>
      </c>
      <c r="HY36" s="18">
        <v>287.67</v>
      </c>
      <c r="HZ36" s="18">
        <v>282.447</v>
      </c>
      <c r="IA36" s="18">
        <v>284.00900000000001</v>
      </c>
      <c r="IB36" s="18">
        <v>291.089</v>
      </c>
      <c r="IC36" s="18">
        <v>300.10199999999998</v>
      </c>
      <c r="ID36" s="18">
        <v>306.30599999999998</v>
      </c>
      <c r="IE36" s="18">
        <v>321.88</v>
      </c>
      <c r="IF36" s="18">
        <v>305.89800000000002</v>
      </c>
      <c r="IG36" s="18">
        <v>292.41699999999997</v>
      </c>
      <c r="IH36" s="18">
        <v>290.55700000000002</v>
      </c>
      <c r="II36" s="18">
        <v>288.77699999999999</v>
      </c>
      <c r="IJ36" s="18">
        <v>272.86099999999999</v>
      </c>
      <c r="IK36" s="18">
        <v>268.15300000000002</v>
      </c>
      <c r="IL36" s="18">
        <v>260.48500000000001</v>
      </c>
      <c r="IM36" s="18">
        <v>275.995</v>
      </c>
      <c r="IN36" s="18">
        <v>287.16699999999997</v>
      </c>
      <c r="IO36" s="18">
        <v>292.70100000000002</v>
      </c>
      <c r="IP36" s="18">
        <v>292.07799999999997</v>
      </c>
      <c r="IQ36" s="18">
        <v>291.32100000000003</v>
      </c>
      <c r="IR36" s="18">
        <v>281.84199999999998</v>
      </c>
      <c r="IS36" s="18">
        <v>275.464</v>
      </c>
      <c r="IT36" s="18">
        <v>275.15499999999997</v>
      </c>
      <c r="IU36" s="18">
        <v>273.92599999999999</v>
      </c>
      <c r="IV36" s="18">
        <v>276.05</v>
      </c>
      <c r="IW36" s="18">
        <v>286.64299999999997</v>
      </c>
      <c r="IX36" s="18">
        <v>291.40899999999999</v>
      </c>
      <c r="IY36" s="18">
        <v>283.45600000000002</v>
      </c>
      <c r="IZ36" s="18">
        <v>272.45400000000001</v>
      </c>
      <c r="JA36" s="18">
        <v>264.62900000000002</v>
      </c>
      <c r="JB36" s="18">
        <v>264.47399999999999</v>
      </c>
      <c r="JC36" s="18">
        <v>266.601</v>
      </c>
      <c r="JD36" s="18">
        <v>268.29399999999998</v>
      </c>
      <c r="JE36" s="18">
        <v>281.77999999999997</v>
      </c>
      <c r="JF36" s="18">
        <v>292.209</v>
      </c>
      <c r="JG36" s="18">
        <v>298.20499999999998</v>
      </c>
      <c r="JH36" s="18">
        <v>289.39400000000001</v>
      </c>
      <c r="JI36" s="18">
        <v>281.66199999999998</v>
      </c>
      <c r="JJ36" s="18">
        <v>279.96499999999997</v>
      </c>
      <c r="JK36" s="18">
        <v>274.29500000000002</v>
      </c>
      <c r="JL36" s="18">
        <v>275.32600000000002</v>
      </c>
      <c r="JM36" s="18">
        <v>294.87</v>
      </c>
      <c r="JN36" s="18">
        <v>314.851</v>
      </c>
      <c r="JO36" s="18">
        <v>315.96100000000001</v>
      </c>
      <c r="JP36" s="18">
        <v>318.58800000000002</v>
      </c>
      <c r="JQ36" s="18">
        <v>322.94400000000002</v>
      </c>
      <c r="JR36" s="18">
        <v>308.89499999999998</v>
      </c>
      <c r="JS36" s="18">
        <v>318.44299999999998</v>
      </c>
      <c r="JT36" s="18">
        <v>333.452</v>
      </c>
      <c r="JU36" s="18">
        <v>337.28100000000001</v>
      </c>
      <c r="JV36" s="18">
        <v>349.07299999999998</v>
      </c>
      <c r="JW36" s="18">
        <v>358.53899999999999</v>
      </c>
      <c r="JX36" s="18">
        <v>372.13400000000001</v>
      </c>
      <c r="JY36" s="18">
        <v>369.899</v>
      </c>
      <c r="JZ36" s="18">
        <v>364.91899999999998</v>
      </c>
      <c r="KA36" s="18">
        <v>373.82400000000001</v>
      </c>
      <c r="KB36" s="18">
        <v>373.36099999999999</v>
      </c>
      <c r="KC36" s="18">
        <v>378.83800000000002</v>
      </c>
      <c r="KD36" s="18">
        <v>376.529</v>
      </c>
      <c r="KE36" s="18">
        <v>384.57799999999997</v>
      </c>
      <c r="KF36" s="18">
        <v>371.101</v>
      </c>
      <c r="KG36" s="18">
        <v>358.61900000000003</v>
      </c>
      <c r="KH36" s="18">
        <v>356.76</v>
      </c>
      <c r="KI36" s="18">
        <v>357.38499999999999</v>
      </c>
      <c r="KJ36" s="18">
        <v>355.34500000000003</v>
      </c>
      <c r="KK36" s="18">
        <v>364.06</v>
      </c>
      <c r="KL36" s="18">
        <v>363.1</v>
      </c>
      <c r="KM36" s="18">
        <v>367.06799999999998</v>
      </c>
      <c r="KN36" s="18">
        <v>354.16399999999999</v>
      </c>
      <c r="KO36" s="18">
        <v>366.27100000000002</v>
      </c>
      <c r="KP36" s="18">
        <v>360.04300000000001</v>
      </c>
      <c r="KQ36" s="18">
        <v>350.48</v>
      </c>
      <c r="KR36" s="18">
        <v>332.95400000000001</v>
      </c>
      <c r="KS36" s="18">
        <v>330.97</v>
      </c>
      <c r="KT36" s="18">
        <v>328.30099999999999</v>
      </c>
      <c r="KU36" s="18">
        <v>336.30099999999999</v>
      </c>
      <c r="KV36" s="18">
        <v>343.10899999999998</v>
      </c>
      <c r="KW36" s="18">
        <v>349.30599999999998</v>
      </c>
      <c r="KX36" s="18">
        <v>341.77600000000001</v>
      </c>
      <c r="KY36" s="18">
        <v>332.76299999999998</v>
      </c>
      <c r="KZ36" s="18">
        <v>327.69900000000001</v>
      </c>
      <c r="LA36" s="18">
        <v>327.56900000000002</v>
      </c>
      <c r="LB36" s="18">
        <v>317.32</v>
      </c>
      <c r="LC36" s="18">
        <v>317.09500000000003</v>
      </c>
      <c r="LD36" s="18">
        <v>319.18900000000002</v>
      </c>
      <c r="LE36" s="18">
        <v>336.29700000000003</v>
      </c>
      <c r="LF36" s="18">
        <v>351.87400000000002</v>
      </c>
      <c r="LG36" s="18">
        <v>359.41199999999998</v>
      </c>
      <c r="LH36" s="18">
        <v>361.96</v>
      </c>
      <c r="LI36" s="18">
        <v>359.74700000000001</v>
      </c>
      <c r="LJ36" s="18">
        <v>356.85599999999999</v>
      </c>
      <c r="LK36" s="18">
        <v>355.47199999999998</v>
      </c>
      <c r="LL36" s="18">
        <v>349.63799999999998</v>
      </c>
      <c r="LM36" s="18">
        <v>353.89299999999997</v>
      </c>
      <c r="LN36" s="18">
        <v>351.012</v>
      </c>
      <c r="LO36" s="18">
        <v>374.286</v>
      </c>
      <c r="LP36" s="18">
        <v>385.76</v>
      </c>
      <c r="LQ36" s="18">
        <v>394.21300000000002</v>
      </c>
      <c r="LR36" s="18">
        <v>396.81599999999997</v>
      </c>
      <c r="LS36" s="18">
        <v>406.62700000000001</v>
      </c>
      <c r="LT36" s="18">
        <v>402.20699999999999</v>
      </c>
      <c r="LU36" s="18">
        <v>395.37700000000001</v>
      </c>
      <c r="LV36" s="18">
        <v>393.96499999999997</v>
      </c>
      <c r="LW36" s="18">
        <v>380.93299999999999</v>
      </c>
      <c r="LX36" s="18">
        <v>385.24700000000001</v>
      </c>
      <c r="LY36" s="18">
        <v>391.76299999999998</v>
      </c>
      <c r="LZ36" s="18">
        <v>381.524</v>
      </c>
      <c r="MA36" s="18">
        <v>397.32400000000001</v>
      </c>
      <c r="MB36" s="18">
        <v>404.21800000000002</v>
      </c>
      <c r="MC36" s="18">
        <v>410.77699999999999</v>
      </c>
      <c r="MD36" s="18">
        <v>423.55200000000002</v>
      </c>
      <c r="ME36" s="18">
        <v>422.31099999999998</v>
      </c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</row>
    <row r="37" spans="1:515" s="5" customFormat="1" x14ac:dyDescent="0.25">
      <c r="A37" s="5">
        <f t="shared" si="9"/>
        <v>6</v>
      </c>
      <c r="B37" s="11" t="str">
        <f t="shared" si="8"/>
        <v>TELEFO 3 7/8 PERP nc-26</v>
      </c>
      <c r="C37" s="5">
        <f>_xlfn.XMATCH(B37,bonds[unique lookup])</f>
        <v>74</v>
      </c>
      <c r="D37" s="5" t="str" cm="1">
        <f t="array" ref="D37">INDEX(bonds[ID_ISIN],C37)&amp;" Corp"</f>
        <v>XS1795406658 Corp</v>
      </c>
      <c r="E37" s="33" cm="1">
        <f t="array" ref="E37">_xll.BDP(D37,E$31)*1</f>
        <v>46195</v>
      </c>
      <c r="F37" s="18">
        <f>_xll.BDH(D37,$B$29,"-2AY",,"Dates=H","Fill=C","Sort=R","Dir=H","cols=509;rows=1")</f>
        <v>319.43700000000001</v>
      </c>
      <c r="G37" s="18">
        <v>322.68900000000002</v>
      </c>
      <c r="H37" s="18">
        <v>319.43200000000002</v>
      </c>
      <c r="I37" s="18">
        <v>323.55900000000003</v>
      </c>
      <c r="J37" s="18">
        <v>322.50900000000001</v>
      </c>
      <c r="K37" s="18">
        <v>324.17399999999998</v>
      </c>
      <c r="L37" s="18">
        <v>322.32299999999998</v>
      </c>
      <c r="M37" s="18">
        <v>322.26799999999997</v>
      </c>
      <c r="N37" s="18">
        <v>320.13200000000001</v>
      </c>
      <c r="O37" s="18">
        <v>323.08800000000002</v>
      </c>
      <c r="P37" s="18">
        <v>318.55700000000002</v>
      </c>
      <c r="Q37" s="18">
        <v>320.28899999999999</v>
      </c>
      <c r="R37" s="18">
        <v>316.72500000000002</v>
      </c>
      <c r="S37" s="18">
        <v>315.20100000000002</v>
      </c>
      <c r="T37" s="18">
        <v>319.17399999999998</v>
      </c>
      <c r="U37" s="18">
        <v>318.22300000000001</v>
      </c>
      <c r="V37" s="18">
        <v>322.20499999999998</v>
      </c>
      <c r="W37" s="18">
        <v>316.00200000000001</v>
      </c>
      <c r="X37" s="18">
        <v>311.483</v>
      </c>
      <c r="Y37" s="18">
        <v>312.22199999999998</v>
      </c>
      <c r="Z37" s="18">
        <v>311.54599999999999</v>
      </c>
      <c r="AA37" s="18">
        <v>315.38</v>
      </c>
      <c r="AB37" s="18">
        <v>315.19</v>
      </c>
      <c r="AC37" s="18">
        <v>319.76799999999997</v>
      </c>
      <c r="AD37" s="18">
        <v>318.745</v>
      </c>
      <c r="AE37" s="18">
        <v>321.101</v>
      </c>
      <c r="AF37" s="18">
        <v>319.53199999999998</v>
      </c>
      <c r="AG37" s="18">
        <v>317.495</v>
      </c>
      <c r="AH37" s="18">
        <v>316.90300000000002</v>
      </c>
      <c r="AI37" s="18">
        <v>322.75099999999998</v>
      </c>
      <c r="AJ37" s="18">
        <v>323.07600000000002</v>
      </c>
      <c r="AK37" s="18">
        <v>324.14499999999998</v>
      </c>
      <c r="AL37" s="18">
        <v>322.983</v>
      </c>
      <c r="AM37" s="18">
        <v>325.06799999999998</v>
      </c>
      <c r="AN37" s="18">
        <v>326.04199999999997</v>
      </c>
      <c r="AO37" s="18">
        <v>329.12200000000001</v>
      </c>
      <c r="AP37" s="18">
        <v>329.92099999999999</v>
      </c>
      <c r="AQ37" s="18">
        <v>327.58600000000001</v>
      </c>
      <c r="AR37" s="18">
        <v>327.738</v>
      </c>
      <c r="AS37" s="18">
        <v>326.21300000000002</v>
      </c>
      <c r="AT37" s="18">
        <v>325.54700000000003</v>
      </c>
      <c r="AU37" s="18">
        <v>325.91000000000003</v>
      </c>
      <c r="AV37" s="18">
        <v>326.78199999999998</v>
      </c>
      <c r="AW37" s="18">
        <v>330.89400000000001</v>
      </c>
      <c r="AX37" s="18">
        <v>329.31</v>
      </c>
      <c r="AY37" s="18">
        <v>332.52600000000001</v>
      </c>
      <c r="AZ37" s="18">
        <v>325.97899999999998</v>
      </c>
      <c r="BA37" s="18">
        <v>325.59500000000003</v>
      </c>
      <c r="BB37" s="18">
        <v>320.76900000000001</v>
      </c>
      <c r="BC37" s="18">
        <v>326.35599999999999</v>
      </c>
      <c r="BD37" s="18">
        <v>327.79300000000001</v>
      </c>
      <c r="BE37" s="18">
        <v>323.54899999999998</v>
      </c>
      <c r="BF37" s="18">
        <v>325.05799999999999</v>
      </c>
      <c r="BG37" s="18">
        <v>320.99400000000003</v>
      </c>
      <c r="BH37" s="18">
        <v>321.20600000000002</v>
      </c>
      <c r="BI37" s="18">
        <v>323.12099999999998</v>
      </c>
      <c r="BJ37" s="18">
        <v>321.74</v>
      </c>
      <c r="BK37" s="18">
        <v>321.58999999999997</v>
      </c>
      <c r="BL37" s="18">
        <v>329.73200000000003</v>
      </c>
      <c r="BM37" s="18">
        <v>331.40499999999997</v>
      </c>
      <c r="BN37" s="18">
        <v>330.46199999999999</v>
      </c>
      <c r="BO37" s="18">
        <v>341.48500000000001</v>
      </c>
      <c r="BP37" s="18">
        <v>344.20499999999998</v>
      </c>
      <c r="BQ37" s="18">
        <v>342.19</v>
      </c>
      <c r="BR37" s="18">
        <v>342.459</v>
      </c>
      <c r="BS37" s="18">
        <v>341.91399999999999</v>
      </c>
      <c r="BT37" s="18">
        <v>342.87299999999999</v>
      </c>
      <c r="BU37" s="18">
        <v>348.70699999999999</v>
      </c>
      <c r="BV37" s="18">
        <v>348.07299999999998</v>
      </c>
      <c r="BW37" s="18">
        <v>344.73599999999999</v>
      </c>
      <c r="BX37" s="18">
        <v>353.36099999999999</v>
      </c>
      <c r="BY37" s="18">
        <v>363.233</v>
      </c>
      <c r="BZ37" s="18">
        <v>365.29700000000003</v>
      </c>
      <c r="CA37" s="18">
        <v>364.95299999999997</v>
      </c>
      <c r="CB37" s="18">
        <v>356.03699999999998</v>
      </c>
      <c r="CC37" s="18">
        <v>343.51100000000002</v>
      </c>
      <c r="CD37" s="18">
        <v>332.089</v>
      </c>
      <c r="CE37" s="18">
        <v>313.10300000000001</v>
      </c>
      <c r="CF37" s="18">
        <v>316.71499999999997</v>
      </c>
      <c r="CG37" s="18">
        <v>312.69600000000003</v>
      </c>
      <c r="CH37" s="18">
        <v>304.60300000000001</v>
      </c>
      <c r="CI37" s="18">
        <v>314.16000000000003</v>
      </c>
      <c r="CJ37" s="18">
        <v>294.62599999999998</v>
      </c>
      <c r="CK37" s="18">
        <v>274.77800000000002</v>
      </c>
      <c r="CL37" s="18">
        <v>264.03500000000003</v>
      </c>
      <c r="CM37" s="18">
        <v>267.66699999999997</v>
      </c>
      <c r="CN37" s="18">
        <v>291.70699999999999</v>
      </c>
      <c r="CO37" s="18">
        <v>291.286</v>
      </c>
      <c r="CP37" s="18">
        <v>271.47000000000003</v>
      </c>
      <c r="CQ37" s="18">
        <v>256.67899999999997</v>
      </c>
      <c r="CR37" s="18">
        <v>256.00599999999997</v>
      </c>
      <c r="CS37" s="18">
        <v>247.80600000000001</v>
      </c>
      <c r="CT37" s="18">
        <v>231.35900000000001</v>
      </c>
      <c r="CU37" s="18">
        <v>234.87</v>
      </c>
      <c r="CV37" s="18">
        <v>236.05099999999999</v>
      </c>
      <c r="CW37" s="18">
        <v>239.22499999999999</v>
      </c>
      <c r="CX37" s="18">
        <v>239.30099999999999</v>
      </c>
      <c r="CY37" s="18">
        <v>240.262</v>
      </c>
      <c r="CZ37" s="18">
        <v>239.565</v>
      </c>
      <c r="DA37" s="18">
        <v>238.81200000000001</v>
      </c>
      <c r="DB37" s="18">
        <v>243.357</v>
      </c>
      <c r="DC37" s="18">
        <v>251.98599999999999</v>
      </c>
      <c r="DD37" s="18">
        <v>247.69900000000001</v>
      </c>
      <c r="DE37" s="18">
        <v>246.00899999999999</v>
      </c>
      <c r="DF37" s="18">
        <v>249.52699999999999</v>
      </c>
      <c r="DG37" s="18">
        <v>255.791</v>
      </c>
      <c r="DH37" s="18">
        <v>266.18099999999998</v>
      </c>
      <c r="DI37" s="18">
        <v>265.91699999999997</v>
      </c>
      <c r="DJ37" s="18">
        <v>263.16300000000001</v>
      </c>
      <c r="DK37" s="18">
        <v>255.37200000000001</v>
      </c>
      <c r="DL37" s="18">
        <v>256.09699999999998</v>
      </c>
      <c r="DM37" s="18">
        <v>268.62</v>
      </c>
      <c r="DN37" s="18">
        <v>254.64400000000001</v>
      </c>
      <c r="DO37" s="18">
        <v>249.43899999999999</v>
      </c>
      <c r="DP37" s="18">
        <v>242.184</v>
      </c>
      <c r="DQ37" s="18">
        <v>240.77600000000001</v>
      </c>
      <c r="DR37" s="18">
        <v>236.96899999999999</v>
      </c>
      <c r="DS37" s="18">
        <v>244.738</v>
      </c>
      <c r="DT37" s="18">
        <v>251.256</v>
      </c>
      <c r="DU37" s="18">
        <v>255.083</v>
      </c>
      <c r="DV37" s="18">
        <v>254.00299999999999</v>
      </c>
      <c r="DW37" s="18">
        <v>254.09200000000001</v>
      </c>
      <c r="DX37" s="18">
        <v>257.57</v>
      </c>
      <c r="DY37" s="18">
        <v>258.17</v>
      </c>
      <c r="DZ37" s="18">
        <v>267.01600000000002</v>
      </c>
      <c r="EA37" s="18">
        <v>264.27800000000002</v>
      </c>
      <c r="EB37" s="18">
        <v>255.02799999999999</v>
      </c>
      <c r="EC37" s="18">
        <v>248.524</v>
      </c>
      <c r="ED37" s="18">
        <v>241.434</v>
      </c>
      <c r="EE37" s="18">
        <v>237.5</v>
      </c>
      <c r="EF37" s="18">
        <v>236.63900000000001</v>
      </c>
      <c r="EG37" s="18">
        <v>241.018</v>
      </c>
      <c r="EH37" s="18">
        <v>241.36099999999999</v>
      </c>
      <c r="EI37" s="18">
        <v>240.66900000000001</v>
      </c>
      <c r="EJ37" s="18">
        <v>242.36</v>
      </c>
      <c r="EK37" s="18">
        <v>242.40799999999999</v>
      </c>
      <c r="EL37" s="18">
        <v>242.535</v>
      </c>
      <c r="EM37" s="18">
        <v>245.33799999999999</v>
      </c>
      <c r="EN37" s="18">
        <v>244.506</v>
      </c>
      <c r="EO37" s="18">
        <v>245.90199999999999</v>
      </c>
      <c r="EP37" s="18">
        <v>247.93299999999999</v>
      </c>
      <c r="EQ37" s="18">
        <v>250.149</v>
      </c>
      <c r="ER37" s="18">
        <v>246.51400000000001</v>
      </c>
      <c r="ES37" s="18">
        <v>250.035</v>
      </c>
      <c r="ET37" s="18">
        <v>254.97200000000001</v>
      </c>
      <c r="EU37" s="18">
        <v>262.71199999999999</v>
      </c>
      <c r="EV37" s="18">
        <v>271.66399999999999</v>
      </c>
      <c r="EW37" s="18">
        <v>276.79399999999998</v>
      </c>
      <c r="EX37" s="18">
        <v>266.38200000000001</v>
      </c>
      <c r="EY37" s="18">
        <v>271.01499999999999</v>
      </c>
      <c r="EZ37" s="18">
        <v>277.82400000000001</v>
      </c>
      <c r="FA37" s="18">
        <v>287.07900000000001</v>
      </c>
      <c r="FB37" s="18">
        <v>286.66300000000001</v>
      </c>
      <c r="FC37" s="18">
        <v>290.75700000000001</v>
      </c>
      <c r="FD37" s="18">
        <v>303.33</v>
      </c>
      <c r="FE37" s="18">
        <v>302.16300000000001</v>
      </c>
      <c r="FF37" s="18">
        <v>304.11599999999999</v>
      </c>
      <c r="FG37" s="18">
        <v>301.62299999999999</v>
      </c>
      <c r="FH37" s="18">
        <v>300.15100000000001</v>
      </c>
      <c r="FI37" s="18">
        <v>300.27300000000002</v>
      </c>
      <c r="FJ37" s="18">
        <v>299.29899999999998</v>
      </c>
      <c r="FK37" s="18">
        <v>293.89100000000002</v>
      </c>
      <c r="FL37" s="18">
        <v>287.46899999999999</v>
      </c>
      <c r="FM37" s="18">
        <v>287.399</v>
      </c>
      <c r="FN37" s="18">
        <v>282.88099999999997</v>
      </c>
      <c r="FO37" s="18">
        <v>270.42500000000001</v>
      </c>
      <c r="FP37" s="18">
        <v>272.45</v>
      </c>
      <c r="FQ37" s="18">
        <v>269.45</v>
      </c>
      <c r="FR37" s="18">
        <v>279.51100000000002</v>
      </c>
      <c r="FS37" s="18">
        <v>289.57499999999999</v>
      </c>
      <c r="FT37" s="18">
        <v>291.73</v>
      </c>
      <c r="FU37" s="18">
        <v>284.00599999999997</v>
      </c>
      <c r="FV37" s="18">
        <v>280.11099999999999</v>
      </c>
      <c r="FW37" s="18">
        <v>273.87099999999998</v>
      </c>
      <c r="FX37" s="18">
        <v>275.79300000000001</v>
      </c>
      <c r="FY37" s="18">
        <v>280.11099999999999</v>
      </c>
      <c r="FZ37" s="18">
        <v>283.52300000000002</v>
      </c>
      <c r="GA37" s="18">
        <v>284.39800000000002</v>
      </c>
      <c r="GB37" s="18">
        <v>285.66300000000001</v>
      </c>
      <c r="GC37" s="18">
        <v>288.37400000000002</v>
      </c>
      <c r="GD37" s="18">
        <v>290.10700000000003</v>
      </c>
      <c r="GE37" s="18">
        <v>289.83699999999999</v>
      </c>
      <c r="GF37" s="18">
        <v>293.67099999999999</v>
      </c>
      <c r="GG37" s="18">
        <v>296.64400000000001</v>
      </c>
      <c r="GH37" s="18">
        <v>294.875</v>
      </c>
      <c r="GI37" s="18">
        <v>299.99</v>
      </c>
      <c r="GJ37" s="18">
        <v>302.26</v>
      </c>
      <c r="GK37" s="18">
        <v>306.661</v>
      </c>
      <c r="GL37" s="18">
        <v>302.76</v>
      </c>
      <c r="GM37" s="18">
        <v>303.37599999999998</v>
      </c>
      <c r="GN37" s="18">
        <v>305.43400000000003</v>
      </c>
      <c r="GO37" s="18">
        <v>298.036</v>
      </c>
      <c r="GP37" s="18">
        <v>291.29599999999999</v>
      </c>
      <c r="GQ37" s="18">
        <v>295.74099999999999</v>
      </c>
      <c r="GR37" s="18">
        <v>296.66899999999998</v>
      </c>
      <c r="GS37" s="18">
        <v>300.85000000000002</v>
      </c>
      <c r="GT37" s="18">
        <v>304.892</v>
      </c>
      <c r="GU37" s="18">
        <v>298.77999999999997</v>
      </c>
      <c r="GV37" s="18">
        <v>297.40600000000001</v>
      </c>
      <c r="GW37" s="18">
        <v>290.56299999999999</v>
      </c>
      <c r="GX37" s="18">
        <v>303.29599999999999</v>
      </c>
      <c r="GY37" s="18">
        <v>300.32</v>
      </c>
      <c r="GZ37" s="18">
        <v>292.99</v>
      </c>
      <c r="HA37" s="18">
        <v>285.62299999999999</v>
      </c>
      <c r="HB37" s="18">
        <v>277.66500000000002</v>
      </c>
      <c r="HC37" s="18">
        <v>275.00400000000002</v>
      </c>
      <c r="HD37" s="18">
        <v>309.839</v>
      </c>
      <c r="HE37" s="18">
        <v>307.33100000000002</v>
      </c>
      <c r="HF37" s="18">
        <v>304.488</v>
      </c>
      <c r="HG37" s="18">
        <v>305.012</v>
      </c>
      <c r="HH37" s="18">
        <v>296.26799999999997</v>
      </c>
      <c r="HI37" s="18">
        <v>314.56299999999999</v>
      </c>
      <c r="HJ37" s="18">
        <v>316.89</v>
      </c>
      <c r="HK37" s="18">
        <v>311.267</v>
      </c>
      <c r="HL37" s="18">
        <v>310.17200000000003</v>
      </c>
      <c r="HM37" s="18">
        <v>310.18599999999998</v>
      </c>
      <c r="HN37" s="18">
        <v>309.334</v>
      </c>
      <c r="HO37" s="18">
        <v>302.27499999999998</v>
      </c>
      <c r="HP37" s="18">
        <v>297.07600000000002</v>
      </c>
      <c r="HQ37" s="18">
        <v>295.26900000000001</v>
      </c>
      <c r="HR37" s="18">
        <v>298.03100000000001</v>
      </c>
      <c r="HS37" s="18">
        <v>311.00299999999999</v>
      </c>
      <c r="HT37" s="18">
        <v>327.48200000000003</v>
      </c>
      <c r="HU37" s="18">
        <v>334.42599999999999</v>
      </c>
      <c r="HV37" s="18">
        <v>350.25700000000001</v>
      </c>
      <c r="HW37" s="18">
        <v>355.06799999999998</v>
      </c>
      <c r="HX37" s="18">
        <v>339.09100000000001</v>
      </c>
      <c r="HY37" s="18">
        <v>330.43200000000002</v>
      </c>
      <c r="HZ37" s="18">
        <v>325.19299999999998</v>
      </c>
      <c r="IA37" s="18">
        <v>327.47699999999998</v>
      </c>
      <c r="IB37" s="18">
        <v>331.21699999999998</v>
      </c>
      <c r="IC37" s="18">
        <v>340.803</v>
      </c>
      <c r="ID37" s="18">
        <v>344.98700000000002</v>
      </c>
      <c r="IE37" s="18">
        <v>362.428</v>
      </c>
      <c r="IF37" s="18">
        <v>345.80200000000002</v>
      </c>
      <c r="IG37" s="18">
        <v>327.98200000000003</v>
      </c>
      <c r="IH37" s="18">
        <v>323.73899999999998</v>
      </c>
      <c r="II37" s="18">
        <v>322.50799999999998</v>
      </c>
      <c r="IJ37" s="18">
        <v>302.07</v>
      </c>
      <c r="IK37" s="18">
        <v>294.77600000000001</v>
      </c>
      <c r="IL37" s="18">
        <v>286.48399999999998</v>
      </c>
      <c r="IM37" s="18">
        <v>302.75599999999997</v>
      </c>
      <c r="IN37" s="18">
        <v>313.06400000000002</v>
      </c>
      <c r="IO37" s="18">
        <v>320.32299999999998</v>
      </c>
      <c r="IP37" s="18">
        <v>320.10500000000002</v>
      </c>
      <c r="IQ37" s="18">
        <v>321.28500000000003</v>
      </c>
      <c r="IR37" s="18">
        <v>315.661</v>
      </c>
      <c r="IS37" s="18">
        <v>311.76499999999999</v>
      </c>
      <c r="IT37" s="18">
        <v>313.721</v>
      </c>
      <c r="IU37" s="18">
        <v>311.83199999999999</v>
      </c>
      <c r="IV37" s="18">
        <v>313.33800000000002</v>
      </c>
      <c r="IW37" s="18">
        <v>325.84899999999999</v>
      </c>
      <c r="IX37" s="18">
        <v>332.29599999999999</v>
      </c>
      <c r="IY37" s="18">
        <v>327.23700000000002</v>
      </c>
      <c r="IZ37" s="18">
        <v>316.74900000000002</v>
      </c>
      <c r="JA37" s="18">
        <v>314.91699999999997</v>
      </c>
      <c r="JB37" s="18">
        <v>316.178</v>
      </c>
      <c r="JC37" s="18">
        <v>317.93099999999998</v>
      </c>
      <c r="JD37" s="18">
        <v>320.23500000000001</v>
      </c>
      <c r="JE37" s="18">
        <v>333.26900000000001</v>
      </c>
      <c r="JF37" s="18">
        <v>341.86</v>
      </c>
      <c r="JG37" s="18">
        <v>347.76600000000002</v>
      </c>
      <c r="JH37" s="18">
        <v>342.75599999999997</v>
      </c>
      <c r="JI37" s="18">
        <v>338.14299999999997</v>
      </c>
      <c r="JJ37" s="18">
        <v>335.45499999999998</v>
      </c>
      <c r="JK37" s="18">
        <v>330.95</v>
      </c>
      <c r="JL37" s="18">
        <v>337.07600000000002</v>
      </c>
      <c r="JM37" s="18">
        <v>359.43299999999999</v>
      </c>
      <c r="JN37" s="18">
        <v>373.52199999999999</v>
      </c>
      <c r="JO37" s="18">
        <v>373.928</v>
      </c>
      <c r="JP37" s="18">
        <v>377.16300000000001</v>
      </c>
      <c r="JQ37" s="18">
        <v>385.56700000000001</v>
      </c>
      <c r="JR37" s="18">
        <v>376.541</v>
      </c>
      <c r="JS37" s="18">
        <v>390.11200000000002</v>
      </c>
      <c r="JT37" s="18">
        <v>402.09899999999999</v>
      </c>
      <c r="JU37" s="18">
        <v>405.37700000000001</v>
      </c>
      <c r="JV37" s="18">
        <v>412.22500000000002</v>
      </c>
      <c r="JW37" s="18">
        <v>420.81599999999997</v>
      </c>
      <c r="JX37" s="18">
        <v>433.45400000000001</v>
      </c>
      <c r="JY37" s="18">
        <v>432.98200000000003</v>
      </c>
      <c r="JZ37" s="18">
        <v>426.50200000000001</v>
      </c>
      <c r="KA37" s="18">
        <v>433.14499999999998</v>
      </c>
      <c r="KB37" s="18">
        <v>430.69099999999997</v>
      </c>
      <c r="KC37" s="18">
        <v>437.59100000000001</v>
      </c>
      <c r="KD37" s="18">
        <v>433.286</v>
      </c>
      <c r="KE37" s="18">
        <v>436.00900000000001</v>
      </c>
      <c r="KF37" s="18">
        <v>421.84</v>
      </c>
      <c r="KG37" s="18">
        <v>412.4</v>
      </c>
      <c r="KH37" s="18">
        <v>411.75</v>
      </c>
      <c r="KI37" s="18">
        <v>411.61</v>
      </c>
      <c r="KJ37" s="18">
        <v>409.04</v>
      </c>
      <c r="KK37" s="18">
        <v>414.92500000000001</v>
      </c>
      <c r="KL37" s="18">
        <v>414.81099999999998</v>
      </c>
      <c r="KM37" s="18">
        <v>417.202</v>
      </c>
      <c r="KN37" s="18">
        <v>406.51400000000001</v>
      </c>
      <c r="KO37" s="18">
        <v>417.14600000000002</v>
      </c>
      <c r="KP37" s="18">
        <v>413.13</v>
      </c>
      <c r="KQ37" s="18">
        <v>401.70299999999997</v>
      </c>
      <c r="KR37" s="18">
        <v>381.065</v>
      </c>
      <c r="KS37" s="18">
        <v>379.56</v>
      </c>
      <c r="KT37" s="18">
        <v>378.62599999999998</v>
      </c>
      <c r="KU37" s="18">
        <v>385.875</v>
      </c>
      <c r="KV37" s="18">
        <v>392.49400000000003</v>
      </c>
      <c r="KW37" s="18">
        <v>398.42</v>
      </c>
      <c r="KX37" s="18">
        <v>392.245</v>
      </c>
      <c r="KY37" s="18">
        <v>389.07900000000001</v>
      </c>
      <c r="KZ37" s="18">
        <v>385.31900000000002</v>
      </c>
      <c r="LA37" s="18">
        <v>386.34500000000003</v>
      </c>
      <c r="LB37" s="18">
        <v>381.16800000000001</v>
      </c>
      <c r="LC37" s="18">
        <v>379.80200000000002</v>
      </c>
      <c r="LD37" s="18">
        <v>378.73599999999999</v>
      </c>
      <c r="LE37" s="18">
        <v>387.95600000000002</v>
      </c>
      <c r="LF37" s="18">
        <v>403.95699999999999</v>
      </c>
      <c r="LG37" s="18">
        <v>409.78399999999999</v>
      </c>
      <c r="LH37" s="18">
        <v>409.92099999999999</v>
      </c>
      <c r="LI37" s="18">
        <v>408.92599999999999</v>
      </c>
      <c r="LJ37" s="18">
        <v>409.10399999999998</v>
      </c>
      <c r="LK37" s="18">
        <v>410.62400000000002</v>
      </c>
      <c r="LL37" s="18">
        <v>409.37599999999998</v>
      </c>
      <c r="LM37" s="18">
        <v>413.858</v>
      </c>
      <c r="LN37" s="18">
        <v>411.23500000000001</v>
      </c>
      <c r="LO37" s="18">
        <v>420.25700000000001</v>
      </c>
      <c r="LP37" s="18">
        <v>428.93799999999999</v>
      </c>
      <c r="LQ37" s="18">
        <v>434.46699999999998</v>
      </c>
      <c r="LR37" s="18">
        <v>432.67</v>
      </c>
      <c r="LS37" s="18">
        <v>440.93799999999999</v>
      </c>
      <c r="LT37" s="18">
        <v>435.86500000000001</v>
      </c>
      <c r="LU37" s="18">
        <v>429.84899999999999</v>
      </c>
      <c r="LV37" s="18">
        <v>424.303</v>
      </c>
      <c r="LW37" s="18">
        <v>409.61200000000002</v>
      </c>
      <c r="LX37" s="18">
        <v>412.83199999999999</v>
      </c>
      <c r="LY37" s="18">
        <v>412.21499999999997</v>
      </c>
      <c r="LZ37" s="18">
        <v>407.13400000000001</v>
      </c>
      <c r="MA37" s="18">
        <v>422.09399999999999</v>
      </c>
      <c r="MB37" s="18">
        <v>437.37599999999998</v>
      </c>
      <c r="MC37" s="18">
        <v>448.39299999999997</v>
      </c>
      <c r="MD37" s="18">
        <v>460.85</v>
      </c>
      <c r="ME37" s="18">
        <v>459.59100000000001</v>
      </c>
      <c r="MF37" s="18">
        <v>451.71100000000001</v>
      </c>
      <c r="MG37" s="18">
        <v>433.17200000000003</v>
      </c>
      <c r="MH37" s="18">
        <v>449.11700000000002</v>
      </c>
      <c r="MI37" s="18">
        <v>446.78800000000001</v>
      </c>
      <c r="MJ37" s="18">
        <v>426.08600000000001</v>
      </c>
      <c r="MK37" s="18">
        <v>426.07600000000002</v>
      </c>
      <c r="ML37" s="18">
        <v>433.47</v>
      </c>
      <c r="MM37" s="18">
        <v>442.85599999999999</v>
      </c>
      <c r="MN37" s="18">
        <v>454.13499999999999</v>
      </c>
      <c r="MO37" s="18">
        <v>447.13099999999997</v>
      </c>
      <c r="MP37" s="18">
        <v>442.42599999999999</v>
      </c>
      <c r="MQ37" s="18">
        <v>437.34699999999998</v>
      </c>
      <c r="MR37" s="18">
        <v>439.77800000000002</v>
      </c>
      <c r="MS37" s="18">
        <v>448.38499999999999</v>
      </c>
      <c r="MT37" s="18">
        <v>440.42700000000002</v>
      </c>
      <c r="MU37" s="18">
        <v>435.47899999999998</v>
      </c>
      <c r="MV37" s="18">
        <v>440.09100000000001</v>
      </c>
      <c r="MW37" s="18">
        <v>458.84199999999998</v>
      </c>
      <c r="MX37" s="18">
        <v>463.036</v>
      </c>
      <c r="MY37" s="18">
        <v>454.654</v>
      </c>
      <c r="MZ37" s="18">
        <v>430.38099999999997</v>
      </c>
      <c r="NA37" s="18">
        <v>436.61</v>
      </c>
      <c r="NB37" s="18">
        <v>446.84899999999999</v>
      </c>
      <c r="NC37" s="18">
        <v>446.70299999999997</v>
      </c>
      <c r="ND37" s="18">
        <v>449.053</v>
      </c>
      <c r="NE37" s="18">
        <v>467.44799999999998</v>
      </c>
      <c r="NF37" s="18">
        <v>477.55900000000003</v>
      </c>
      <c r="NG37" s="18">
        <v>477.61500000000001</v>
      </c>
      <c r="NH37" s="18">
        <v>481.23500000000001</v>
      </c>
      <c r="NI37" s="18">
        <v>488.17099999999999</v>
      </c>
      <c r="NJ37" s="18">
        <v>484.95800000000003</v>
      </c>
      <c r="NK37" s="18">
        <v>479.15100000000001</v>
      </c>
      <c r="NL37" s="18">
        <v>467.93799999999999</v>
      </c>
      <c r="NM37" s="18">
        <v>464.58</v>
      </c>
      <c r="NN37" s="18">
        <v>469.91699999999997</v>
      </c>
      <c r="NO37" s="18">
        <v>465.16399999999999</v>
      </c>
      <c r="NP37" s="18">
        <v>473.68099999999998</v>
      </c>
      <c r="NQ37" s="18">
        <v>471.12</v>
      </c>
      <c r="NR37" s="18">
        <v>462.21</v>
      </c>
      <c r="NS37" s="18">
        <v>470.79399999999998</v>
      </c>
      <c r="NT37" s="18">
        <v>467.11799999999999</v>
      </c>
      <c r="NU37" s="18">
        <v>487.50299999999999</v>
      </c>
      <c r="NV37" s="18">
        <v>499.32600000000002</v>
      </c>
      <c r="NW37" s="18">
        <v>505.13499999999999</v>
      </c>
      <c r="NX37" s="18">
        <v>508.28</v>
      </c>
      <c r="NY37" s="18">
        <v>492.346</v>
      </c>
      <c r="NZ37" s="18">
        <v>480.02800000000002</v>
      </c>
      <c r="OA37" s="18">
        <v>479.875</v>
      </c>
      <c r="OB37" s="18">
        <v>479.89100000000002</v>
      </c>
      <c r="OC37" s="18">
        <v>476.87599999999998</v>
      </c>
      <c r="OD37" s="18">
        <v>476.59100000000001</v>
      </c>
      <c r="OE37" s="18">
        <v>473.89600000000002</v>
      </c>
      <c r="OF37" s="18">
        <v>469.95</v>
      </c>
      <c r="OG37" s="18">
        <v>468.46800000000002</v>
      </c>
      <c r="OH37" s="18">
        <v>463.56700000000001</v>
      </c>
      <c r="OI37" s="18">
        <v>462.65499999999997</v>
      </c>
      <c r="OJ37" s="18">
        <v>459.375</v>
      </c>
      <c r="OK37" s="18">
        <v>473.05799999999999</v>
      </c>
      <c r="OL37" s="18">
        <v>494.541</v>
      </c>
      <c r="OM37" s="18">
        <v>498.13299999999998</v>
      </c>
      <c r="ON37" s="18">
        <v>494.947</v>
      </c>
      <c r="OO37" s="18">
        <v>495.50099999999998</v>
      </c>
      <c r="OP37" s="18">
        <v>486.76600000000002</v>
      </c>
      <c r="OQ37" s="18">
        <v>478.41</v>
      </c>
      <c r="OR37" s="18">
        <v>465.18799999999999</v>
      </c>
      <c r="OS37" s="18">
        <v>465.286</v>
      </c>
      <c r="OT37" s="18">
        <v>458.44299999999998</v>
      </c>
      <c r="OU37" s="18">
        <v>450.77499999999998</v>
      </c>
      <c r="OV37" s="18">
        <v>447.36900000000003</v>
      </c>
      <c r="OW37" s="18">
        <v>443.24400000000003</v>
      </c>
      <c r="OX37" s="18">
        <v>449.06599999999997</v>
      </c>
      <c r="OY37" s="18">
        <v>449.67</v>
      </c>
      <c r="OZ37" s="18">
        <v>450.964</v>
      </c>
      <c r="PA37" s="18">
        <v>463.49299999999999</v>
      </c>
      <c r="PB37" s="18">
        <v>451.20499999999998</v>
      </c>
      <c r="PC37" s="18">
        <v>443.32100000000003</v>
      </c>
      <c r="PD37" s="18">
        <v>438.72800000000001</v>
      </c>
      <c r="PE37" s="18">
        <v>421.29199999999997</v>
      </c>
      <c r="PF37" s="18">
        <v>414.92599999999999</v>
      </c>
      <c r="PG37" s="18">
        <v>407.47899999999998</v>
      </c>
      <c r="PH37" s="18">
        <v>400.77699999999999</v>
      </c>
      <c r="PI37" s="18">
        <v>388.03300000000002</v>
      </c>
      <c r="PJ37" s="18">
        <v>387.58</v>
      </c>
      <c r="PK37" s="18">
        <v>393.02699999999999</v>
      </c>
      <c r="PL37" s="18">
        <v>393.68</v>
      </c>
      <c r="PM37" s="18">
        <v>388.25</v>
      </c>
      <c r="PN37" s="18">
        <v>401.851</v>
      </c>
      <c r="PO37" s="18">
        <v>418.27100000000002</v>
      </c>
      <c r="PP37" s="18">
        <v>429.21800000000002</v>
      </c>
      <c r="PQ37" s="18">
        <v>431.06400000000002</v>
      </c>
      <c r="PR37" s="18">
        <v>438.00299999999999</v>
      </c>
      <c r="PS37" s="18">
        <v>423.66800000000001</v>
      </c>
      <c r="PT37" s="18">
        <v>422.274</v>
      </c>
      <c r="PU37" s="18">
        <v>419.63</v>
      </c>
      <c r="PV37" s="18">
        <v>414.01900000000001</v>
      </c>
      <c r="PW37" s="18">
        <v>416.779</v>
      </c>
      <c r="PX37" s="18">
        <v>412.16</v>
      </c>
      <c r="PY37" s="18">
        <v>407.43700000000001</v>
      </c>
      <c r="PZ37" s="18">
        <v>412.28800000000001</v>
      </c>
      <c r="QA37" s="18">
        <v>414.62400000000002</v>
      </c>
      <c r="QB37" s="18">
        <v>414.29700000000003</v>
      </c>
      <c r="QC37" s="18">
        <v>418.142</v>
      </c>
      <c r="QD37" s="18">
        <v>408.77199999999999</v>
      </c>
      <c r="QE37" s="18">
        <v>408.35199999999998</v>
      </c>
      <c r="QF37" s="18">
        <v>411.238</v>
      </c>
      <c r="QG37" s="18">
        <v>399.19299999999998</v>
      </c>
      <c r="QH37" s="18">
        <v>394.678</v>
      </c>
      <c r="QI37" s="18">
        <v>388.80900000000003</v>
      </c>
      <c r="QJ37" s="18">
        <v>395.18299999999999</v>
      </c>
      <c r="QK37" s="18">
        <v>391.23399999999998</v>
      </c>
      <c r="QL37" s="18">
        <v>400.31400000000002</v>
      </c>
      <c r="QM37" s="18">
        <v>391.54</v>
      </c>
      <c r="QN37" s="18">
        <v>391.57900000000001</v>
      </c>
      <c r="QO37" s="18">
        <v>418.52699999999999</v>
      </c>
      <c r="QP37" s="18">
        <v>419.27800000000002</v>
      </c>
      <c r="QQ37" s="18">
        <v>412.81700000000001</v>
      </c>
      <c r="QR37" s="18">
        <v>411.67</v>
      </c>
      <c r="QS37" s="18">
        <v>411.363</v>
      </c>
      <c r="QT37" s="18">
        <v>414.15</v>
      </c>
      <c r="QU37" s="18">
        <v>417.63099999999997</v>
      </c>
      <c r="QV37" s="18">
        <v>419.69400000000002</v>
      </c>
      <c r="QW37" s="18">
        <v>428.98599999999999</v>
      </c>
      <c r="QX37" s="18">
        <v>431.41899999999998</v>
      </c>
      <c r="QY37" s="18">
        <v>422.40199999999999</v>
      </c>
      <c r="QZ37" s="18">
        <v>425.52699999999999</v>
      </c>
      <c r="RA37" s="18">
        <v>439.89299999999997</v>
      </c>
      <c r="RB37" s="18">
        <v>447.58600000000001</v>
      </c>
      <c r="RC37" s="18">
        <v>453.10899999999998</v>
      </c>
      <c r="RD37" s="18">
        <v>452.81799999999998</v>
      </c>
      <c r="RE37" s="18">
        <v>447.34</v>
      </c>
      <c r="RF37" s="18">
        <v>437.49599999999998</v>
      </c>
      <c r="RG37" s="18">
        <v>426.47500000000002</v>
      </c>
      <c r="RH37" s="18">
        <v>419.35300000000001</v>
      </c>
      <c r="RI37" s="18">
        <v>418.11200000000002</v>
      </c>
      <c r="RJ37" s="18">
        <v>415.74200000000002</v>
      </c>
      <c r="RK37" s="18">
        <v>417.67099999999999</v>
      </c>
      <c r="RL37" s="18">
        <v>416.72500000000002</v>
      </c>
      <c r="RM37" s="18">
        <v>414.77800000000002</v>
      </c>
      <c r="RN37" s="18">
        <v>417.23399999999998</v>
      </c>
      <c r="RO37" s="18">
        <v>425.36200000000002</v>
      </c>
      <c r="RP37" s="18">
        <v>425.59800000000001</v>
      </c>
      <c r="RQ37" s="18">
        <v>424.45499999999998</v>
      </c>
      <c r="RR37" s="18">
        <v>424.27499999999998</v>
      </c>
      <c r="RS37" s="18">
        <v>409.54199999999997</v>
      </c>
      <c r="RT37" s="18">
        <v>409.54300000000001</v>
      </c>
      <c r="RU37" s="18">
        <v>403.52</v>
      </c>
      <c r="RV37" s="18">
        <v>388.83300000000003</v>
      </c>
      <c r="RW37" s="18">
        <v>386.709</v>
      </c>
      <c r="RX37" s="18">
        <v>385.02300000000002</v>
      </c>
      <c r="RY37" s="18">
        <v>385.98700000000002</v>
      </c>
      <c r="RZ37" s="18">
        <v>384.166</v>
      </c>
      <c r="SA37" s="18">
        <v>379.37799999999999</v>
      </c>
      <c r="SB37" s="18">
        <v>373.87099999999998</v>
      </c>
      <c r="SC37" s="18">
        <v>375.93900000000002</v>
      </c>
      <c r="SD37" s="18">
        <v>376.649</v>
      </c>
      <c r="SE37" s="18">
        <v>379.04199999999997</v>
      </c>
      <c r="SF37" s="18">
        <v>379.88499999999999</v>
      </c>
      <c r="SG37" s="18">
        <v>390.44200000000001</v>
      </c>
      <c r="SH37" s="18">
        <v>390.17700000000002</v>
      </c>
      <c r="SI37" s="18">
        <v>392.214</v>
      </c>
      <c r="SJ37" s="18">
        <v>392.05599999999998</v>
      </c>
      <c r="SK37" s="18">
        <v>391.05399999999997</v>
      </c>
      <c r="SL37" s="18">
        <v>390.24299999999999</v>
      </c>
      <c r="SM37" s="18">
        <v>389.59100000000001</v>
      </c>
      <c r="SN37" s="18">
        <v>387.96600000000001</v>
      </c>
      <c r="SO37" s="18">
        <v>389.80700000000002</v>
      </c>
      <c r="SP37" s="18">
        <v>390.78399999999999</v>
      </c>
      <c r="SQ37" s="18">
        <v>390.13400000000001</v>
      </c>
      <c r="SR37" s="18">
        <v>383.72500000000002</v>
      </c>
      <c r="SS37" s="18">
        <v>392.35399999999998</v>
      </c>
      <c r="ST37" s="18">
        <v>404.12200000000001</v>
      </c>
    </row>
    <row r="38" spans="1:515" s="5" customFormat="1" x14ac:dyDescent="0.25">
      <c r="A38" s="5">
        <f t="shared" si="9"/>
        <v>7</v>
      </c>
      <c r="B38" s="11" t="str">
        <f t="shared" si="8"/>
        <v>TELEFO 2.502 PERP nc-27</v>
      </c>
      <c r="C38" s="5">
        <f>_xlfn.XMATCH(B38,bonds[unique lookup])</f>
        <v>75</v>
      </c>
      <c r="D38" s="5" t="str" cm="1">
        <f t="array" ref="D38">INDEX(bonds[ID_ISIN],C38)&amp;" Corp"</f>
        <v>XS2109819859 Corp</v>
      </c>
      <c r="E38" s="33" cm="1">
        <f t="array" ref="E38">_xll.BDP(D38,E$31)*1</f>
        <v>46423</v>
      </c>
      <c r="F38" s="18">
        <f>_xll.BDH(D38,$B$29,"-2AY",,"Dates=H","Fill=C","Sort=R","Dir=H","cols=110;rows=1")</f>
        <v>354.75799999999998</v>
      </c>
      <c r="G38" s="18">
        <v>358.43799999999999</v>
      </c>
      <c r="H38" s="18">
        <v>363.17700000000002</v>
      </c>
      <c r="I38" s="18">
        <v>367.78699999999998</v>
      </c>
      <c r="J38" s="18">
        <v>369.37799999999999</v>
      </c>
      <c r="K38" s="18">
        <v>369.572</v>
      </c>
      <c r="L38" s="18">
        <v>367.14499999999998</v>
      </c>
      <c r="M38" s="18">
        <v>363.44</v>
      </c>
      <c r="N38" s="18">
        <v>359.30799999999999</v>
      </c>
      <c r="O38" s="18">
        <v>359.94200000000001</v>
      </c>
      <c r="P38" s="18">
        <v>352.08199999999999</v>
      </c>
      <c r="Q38" s="18">
        <v>350.56700000000001</v>
      </c>
      <c r="R38" s="18">
        <v>343.35899999999998</v>
      </c>
      <c r="S38" s="18">
        <v>337.41699999999997</v>
      </c>
      <c r="T38" s="18">
        <v>359.17099999999999</v>
      </c>
      <c r="U38" s="18">
        <v>354.03199999999998</v>
      </c>
      <c r="V38" s="18">
        <v>354.28</v>
      </c>
      <c r="W38" s="18">
        <v>326.64100000000002</v>
      </c>
      <c r="X38" s="18">
        <v>310.45400000000001</v>
      </c>
      <c r="Y38" s="18">
        <v>296.65100000000001</v>
      </c>
      <c r="Z38" s="18">
        <v>309.50700000000001</v>
      </c>
      <c r="AA38" s="18">
        <v>334.334</v>
      </c>
      <c r="AB38" s="18">
        <v>345.65100000000001</v>
      </c>
      <c r="AC38" s="18">
        <v>364.44900000000001</v>
      </c>
      <c r="AD38" s="18">
        <v>364.85700000000003</v>
      </c>
      <c r="AE38" s="18">
        <v>365.84399999999999</v>
      </c>
      <c r="AF38" s="18">
        <v>358.12200000000001</v>
      </c>
      <c r="AG38" s="18">
        <v>352.738</v>
      </c>
      <c r="AH38" s="18">
        <v>362.435</v>
      </c>
      <c r="AI38" s="18">
        <v>375.077</v>
      </c>
      <c r="AJ38" s="18">
        <v>378.67599999999999</v>
      </c>
      <c r="AK38" s="18">
        <v>377.66800000000001</v>
      </c>
      <c r="AL38" s="18">
        <v>380.334</v>
      </c>
      <c r="AM38" s="18">
        <v>391.10300000000001</v>
      </c>
      <c r="AN38" s="18">
        <v>403.709</v>
      </c>
      <c r="AO38" s="18">
        <v>411.053</v>
      </c>
      <c r="AP38" s="18">
        <v>412.154</v>
      </c>
      <c r="AQ38" s="18">
        <v>393.51</v>
      </c>
      <c r="AR38" s="18">
        <v>386.37</v>
      </c>
      <c r="AS38" s="18">
        <v>384.95100000000002</v>
      </c>
      <c r="AT38" s="18">
        <v>384.35899999999998</v>
      </c>
      <c r="AU38" s="18">
        <v>387.37200000000001</v>
      </c>
      <c r="AV38" s="18">
        <v>411.09500000000003</v>
      </c>
      <c r="AW38" s="18">
        <v>417.06099999999998</v>
      </c>
      <c r="AX38" s="18">
        <v>419.60300000000001</v>
      </c>
      <c r="AY38" s="18">
        <v>395.37</v>
      </c>
      <c r="AZ38" s="18">
        <v>383.59699999999998</v>
      </c>
      <c r="BA38" s="18">
        <v>376.01299999999998</v>
      </c>
      <c r="BB38" s="18">
        <v>370.21699999999998</v>
      </c>
      <c r="BC38" s="18">
        <v>383.86399999999998</v>
      </c>
      <c r="BD38" s="18">
        <v>387.67</v>
      </c>
      <c r="BE38" s="18">
        <v>401.35500000000002</v>
      </c>
      <c r="BF38" s="18">
        <v>405.19400000000002</v>
      </c>
      <c r="BG38" s="18">
        <v>392.22300000000001</v>
      </c>
      <c r="BH38" s="18">
        <v>386.94</v>
      </c>
      <c r="BI38" s="18">
        <v>392.74599999999998</v>
      </c>
      <c r="BJ38" s="18">
        <v>371.82499999999999</v>
      </c>
      <c r="BK38" s="18">
        <v>371.06099999999998</v>
      </c>
      <c r="BL38" s="18">
        <v>413.70699999999999</v>
      </c>
      <c r="BM38" s="18">
        <v>446.678</v>
      </c>
      <c r="BN38" s="18">
        <v>468.50599999999997</v>
      </c>
      <c r="BO38" s="18">
        <v>504.738</v>
      </c>
      <c r="BP38" s="18">
        <v>512.55899999999997</v>
      </c>
      <c r="BQ38" s="18">
        <v>509.798</v>
      </c>
      <c r="BR38" s="18">
        <v>507.74599999999998</v>
      </c>
      <c r="BS38" s="18">
        <v>506.50200000000001</v>
      </c>
      <c r="BT38" s="18">
        <v>513.09500000000003</v>
      </c>
      <c r="BU38" s="18">
        <v>509.21199999999999</v>
      </c>
      <c r="BV38" s="18">
        <v>516.976</v>
      </c>
      <c r="BW38" s="18">
        <v>529.60900000000004</v>
      </c>
      <c r="BX38" s="18">
        <v>600.827</v>
      </c>
      <c r="BY38" s="18">
        <v>630.10799999999995</v>
      </c>
      <c r="BZ38" s="18">
        <v>590.98599999999999</v>
      </c>
      <c r="CA38" s="18">
        <v>630.947</v>
      </c>
      <c r="CB38" s="18">
        <v>626.55999999999995</v>
      </c>
      <c r="CC38" s="18">
        <v>528.40800000000002</v>
      </c>
      <c r="CD38" s="18">
        <v>467.40699999999998</v>
      </c>
      <c r="CE38" s="18">
        <v>392.36399999999998</v>
      </c>
      <c r="CF38" s="18">
        <v>392.81700000000001</v>
      </c>
      <c r="CG38" s="18">
        <v>325.226</v>
      </c>
      <c r="CH38" s="18">
        <v>323.01</v>
      </c>
      <c r="CI38" s="18">
        <v>339.76799999999997</v>
      </c>
      <c r="CJ38" s="18">
        <v>287.95600000000002</v>
      </c>
      <c r="CK38" s="18">
        <v>262.75799999999998</v>
      </c>
      <c r="CL38" s="18">
        <v>250.91300000000001</v>
      </c>
      <c r="CM38" s="18">
        <v>259.07299999999998</v>
      </c>
      <c r="CN38" s="18">
        <v>282.096</v>
      </c>
      <c r="CO38" s="18">
        <v>286.65899999999999</v>
      </c>
      <c r="CP38" s="18">
        <v>266.17899999999997</v>
      </c>
      <c r="CQ38" s="18">
        <v>252.37899999999999</v>
      </c>
      <c r="CR38" s="18">
        <v>249.95099999999999</v>
      </c>
      <c r="CS38" s="18">
        <v>241.67699999999999</v>
      </c>
      <c r="CT38" s="18">
        <v>223.32</v>
      </c>
      <c r="CU38" s="18">
        <v>225.88900000000001</v>
      </c>
      <c r="CV38" s="18">
        <v>225.99100000000001</v>
      </c>
      <c r="CW38" s="18">
        <v>228.381</v>
      </c>
      <c r="CX38" s="18">
        <v>226.84800000000001</v>
      </c>
      <c r="CY38" s="18">
        <v>227.37700000000001</v>
      </c>
      <c r="CZ38" s="18">
        <v>228.428</v>
      </c>
      <c r="DA38" s="18">
        <v>227.48099999999999</v>
      </c>
      <c r="DB38" s="18">
        <v>232.03299999999999</v>
      </c>
      <c r="DC38" s="18">
        <v>239.97300000000001</v>
      </c>
      <c r="DD38" s="18">
        <v>235.839</v>
      </c>
      <c r="DE38" s="18">
        <v>233.82300000000001</v>
      </c>
      <c r="DF38" s="18">
        <v>236.71700000000001</v>
      </c>
      <c r="DG38" s="18">
        <v>244.142</v>
      </c>
      <c r="DH38" s="18">
        <v>255.828</v>
      </c>
      <c r="DI38" s="18">
        <v>258.04300000000001</v>
      </c>
      <c r="DJ38" s="18">
        <v>257.69200000000001</v>
      </c>
      <c r="DK38" s="18">
        <v>253.196</v>
      </c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</row>
    <row r="39" spans="1:515" s="5" customFormat="1" x14ac:dyDescent="0.25">
      <c r="A39" s="5">
        <f t="shared" si="9"/>
        <v>8</v>
      </c>
      <c r="B39" s="11" t="str">
        <f t="shared" si="8"/>
        <v>TELEFO 2 7/8 PERP nc-27</v>
      </c>
      <c r="C39" s="5">
        <f>_xlfn.XMATCH(B39,bonds[unique lookup])</f>
        <v>76</v>
      </c>
      <c r="D39" s="5" t="str" cm="1">
        <f t="array" ref="D39">INDEX(bonds[ID_ISIN],C39)&amp;" Corp"</f>
        <v>XS2056371334 Corp</v>
      </c>
      <c r="E39" s="33" cm="1">
        <f t="array" ref="E39">_xll.BDP(D39,E$31)*1</f>
        <v>46562</v>
      </c>
      <c r="F39" s="18">
        <f>_xll.BDH(D39,$B$29,"-2AY",,"Dates=H","Fill=C","Sort=R","Dir=H","cols=201;rows=1")</f>
        <v>380.43099999999998</v>
      </c>
      <c r="G39" s="18">
        <v>383.88299999999998</v>
      </c>
      <c r="H39" s="18">
        <v>387.45100000000002</v>
      </c>
      <c r="I39" s="18">
        <v>391.52100000000002</v>
      </c>
      <c r="J39" s="18">
        <v>393.14800000000002</v>
      </c>
      <c r="K39" s="18">
        <v>392.34300000000002</v>
      </c>
      <c r="L39" s="18">
        <v>390.209</v>
      </c>
      <c r="M39" s="18">
        <v>383.91899999999998</v>
      </c>
      <c r="N39" s="18">
        <v>378.94099999999997</v>
      </c>
      <c r="O39" s="18">
        <v>381.50099999999998</v>
      </c>
      <c r="P39" s="18">
        <v>367.36599999999999</v>
      </c>
      <c r="Q39" s="18">
        <v>366.23</v>
      </c>
      <c r="R39" s="18">
        <v>354.39400000000001</v>
      </c>
      <c r="S39" s="18">
        <v>344.137</v>
      </c>
      <c r="T39" s="18">
        <v>368.108</v>
      </c>
      <c r="U39" s="18">
        <v>361.97699999999998</v>
      </c>
      <c r="V39" s="18">
        <v>362.72300000000001</v>
      </c>
      <c r="W39" s="18">
        <v>339.03</v>
      </c>
      <c r="X39" s="18">
        <v>321.94600000000003</v>
      </c>
      <c r="Y39" s="18">
        <v>306.60899999999998</v>
      </c>
      <c r="Z39" s="18">
        <v>321.19200000000001</v>
      </c>
      <c r="AA39" s="18">
        <v>347.70499999999998</v>
      </c>
      <c r="AB39" s="18">
        <v>359.38099999999997</v>
      </c>
      <c r="AC39" s="18">
        <v>379.46699999999998</v>
      </c>
      <c r="AD39" s="18">
        <v>381.86</v>
      </c>
      <c r="AE39" s="18">
        <v>383.93299999999999</v>
      </c>
      <c r="AF39" s="18">
        <v>372.54199999999997</v>
      </c>
      <c r="AG39" s="18">
        <v>369.52</v>
      </c>
      <c r="AH39" s="18">
        <v>385.25900000000001</v>
      </c>
      <c r="AI39" s="18">
        <v>392.01100000000002</v>
      </c>
      <c r="AJ39" s="18">
        <v>406.82799999999997</v>
      </c>
      <c r="AK39" s="18">
        <v>407.75</v>
      </c>
      <c r="AL39" s="18">
        <v>410.91899999999998</v>
      </c>
      <c r="AM39" s="18">
        <v>422.89</v>
      </c>
      <c r="AN39" s="18">
        <v>435.98599999999999</v>
      </c>
      <c r="AO39" s="18">
        <v>443.40899999999999</v>
      </c>
      <c r="AP39" s="18">
        <v>444.35899999999998</v>
      </c>
      <c r="AQ39" s="18">
        <v>431.08800000000002</v>
      </c>
      <c r="AR39" s="18">
        <v>422.09199999999998</v>
      </c>
      <c r="AS39" s="18">
        <v>420.67099999999999</v>
      </c>
      <c r="AT39" s="18">
        <v>417.10399999999998</v>
      </c>
      <c r="AU39" s="18">
        <v>424.63400000000001</v>
      </c>
      <c r="AV39" s="18">
        <v>450.59399999999999</v>
      </c>
      <c r="AW39" s="18">
        <v>458.57400000000001</v>
      </c>
      <c r="AX39" s="18">
        <v>462.899</v>
      </c>
      <c r="AY39" s="18">
        <v>438.93799999999999</v>
      </c>
      <c r="AZ39" s="18">
        <v>424.34199999999998</v>
      </c>
      <c r="BA39" s="18">
        <v>417.01900000000001</v>
      </c>
      <c r="BB39" s="18">
        <v>410.952</v>
      </c>
      <c r="BC39" s="18">
        <v>427.06400000000002</v>
      </c>
      <c r="BD39" s="18">
        <v>431.12299999999999</v>
      </c>
      <c r="BE39" s="18">
        <v>448.57799999999997</v>
      </c>
      <c r="BF39" s="18">
        <v>451.46199999999999</v>
      </c>
      <c r="BG39" s="18">
        <v>437.22399999999999</v>
      </c>
      <c r="BH39" s="18">
        <v>430.60599999999999</v>
      </c>
      <c r="BI39" s="18">
        <v>432.21600000000001</v>
      </c>
      <c r="BJ39" s="18">
        <v>412.66500000000002</v>
      </c>
      <c r="BK39" s="18">
        <v>407.46699999999998</v>
      </c>
      <c r="BL39" s="18">
        <v>446.61799999999999</v>
      </c>
      <c r="BM39" s="18">
        <v>484.02</v>
      </c>
      <c r="BN39" s="18">
        <v>502.38</v>
      </c>
      <c r="BO39" s="18">
        <v>533.93299999999999</v>
      </c>
      <c r="BP39" s="18">
        <v>540.76599999999996</v>
      </c>
      <c r="BQ39" s="18">
        <v>538.54399999999998</v>
      </c>
      <c r="BR39" s="18">
        <v>539.60900000000004</v>
      </c>
      <c r="BS39" s="18">
        <v>539.46400000000006</v>
      </c>
      <c r="BT39" s="18">
        <v>547.21</v>
      </c>
      <c r="BU39" s="18">
        <v>542.24400000000003</v>
      </c>
      <c r="BV39" s="18">
        <v>552.18399999999997</v>
      </c>
      <c r="BW39" s="18">
        <v>564.03300000000002</v>
      </c>
      <c r="BX39" s="18">
        <v>634.44200000000001</v>
      </c>
      <c r="BY39" s="18">
        <v>660.98800000000006</v>
      </c>
      <c r="BZ39" s="18">
        <v>635.17700000000002</v>
      </c>
      <c r="CA39" s="18">
        <v>663.54200000000003</v>
      </c>
      <c r="CB39" s="18">
        <v>652.33199999999999</v>
      </c>
      <c r="CC39" s="18">
        <v>551.13699999999994</v>
      </c>
      <c r="CD39" s="18">
        <v>498.19099999999997</v>
      </c>
      <c r="CE39" s="18">
        <v>409.35500000000002</v>
      </c>
      <c r="CF39" s="18">
        <v>409.45100000000002</v>
      </c>
      <c r="CG39" s="18">
        <v>348.07299999999998</v>
      </c>
      <c r="CH39" s="18">
        <v>340.09100000000001</v>
      </c>
      <c r="CI39" s="18">
        <v>356.16199999999998</v>
      </c>
      <c r="CJ39" s="18">
        <v>298.57499999999999</v>
      </c>
      <c r="CK39" s="18">
        <v>275.72800000000001</v>
      </c>
      <c r="CL39" s="18">
        <v>265.59699999999998</v>
      </c>
      <c r="CM39" s="18">
        <v>268.392</v>
      </c>
      <c r="CN39" s="18">
        <v>288.923</v>
      </c>
      <c r="CO39" s="18">
        <v>289.5</v>
      </c>
      <c r="CP39" s="18">
        <v>268.59699999999998</v>
      </c>
      <c r="CQ39" s="18">
        <v>255.535</v>
      </c>
      <c r="CR39" s="18">
        <v>253.977</v>
      </c>
      <c r="CS39" s="18">
        <v>246.83600000000001</v>
      </c>
      <c r="CT39" s="18">
        <v>232.358</v>
      </c>
      <c r="CU39" s="18">
        <v>236.834</v>
      </c>
      <c r="CV39" s="18">
        <v>235.88200000000001</v>
      </c>
      <c r="CW39" s="18">
        <v>238.76</v>
      </c>
      <c r="CX39" s="18">
        <v>237.71600000000001</v>
      </c>
      <c r="CY39" s="18">
        <v>239.911</v>
      </c>
      <c r="CZ39" s="18">
        <v>240.31399999999999</v>
      </c>
      <c r="DA39" s="18">
        <v>238.77099999999999</v>
      </c>
      <c r="DB39" s="18">
        <v>245.17599999999999</v>
      </c>
      <c r="DC39" s="18">
        <v>255.971</v>
      </c>
      <c r="DD39" s="18">
        <v>252.07599999999999</v>
      </c>
      <c r="DE39" s="18">
        <v>249.733</v>
      </c>
      <c r="DF39" s="18">
        <v>251.05699999999999</v>
      </c>
      <c r="DG39" s="18">
        <v>259.64299999999997</v>
      </c>
      <c r="DH39" s="18">
        <v>269.613</v>
      </c>
      <c r="DI39" s="18">
        <v>269.29399999999998</v>
      </c>
      <c r="DJ39" s="18">
        <v>266.83199999999999</v>
      </c>
      <c r="DK39" s="18">
        <v>260.82799999999997</v>
      </c>
      <c r="DL39" s="18">
        <v>261.55700000000002</v>
      </c>
      <c r="DM39" s="18">
        <v>271.78800000000001</v>
      </c>
      <c r="DN39" s="18">
        <v>257.86900000000003</v>
      </c>
      <c r="DO39" s="18">
        <v>252.15299999999999</v>
      </c>
      <c r="DP39" s="18">
        <v>245.79</v>
      </c>
      <c r="DQ39" s="18">
        <v>244.84100000000001</v>
      </c>
      <c r="DR39" s="18">
        <v>241.24600000000001</v>
      </c>
      <c r="DS39" s="18">
        <v>247.547</v>
      </c>
      <c r="DT39" s="18">
        <v>254.411</v>
      </c>
      <c r="DU39" s="18">
        <v>258.33600000000001</v>
      </c>
      <c r="DV39" s="18">
        <v>256.685</v>
      </c>
      <c r="DW39" s="18">
        <v>256.923</v>
      </c>
      <c r="DX39" s="18">
        <v>259.88200000000001</v>
      </c>
      <c r="DY39" s="18">
        <v>260.226</v>
      </c>
      <c r="DZ39" s="18">
        <v>268.56700000000001</v>
      </c>
      <c r="EA39" s="18">
        <v>267.39800000000002</v>
      </c>
      <c r="EB39" s="18">
        <v>262.43599999999998</v>
      </c>
      <c r="EC39" s="18">
        <v>256.73500000000001</v>
      </c>
      <c r="ED39" s="18">
        <v>249.64599999999999</v>
      </c>
      <c r="EE39" s="18">
        <v>245.67400000000001</v>
      </c>
      <c r="EF39" s="18">
        <v>245.75899999999999</v>
      </c>
      <c r="EG39" s="18">
        <v>250.62</v>
      </c>
      <c r="EH39" s="18">
        <v>249.16300000000001</v>
      </c>
      <c r="EI39" s="18">
        <v>249.857</v>
      </c>
      <c r="EJ39" s="18">
        <v>251.89699999999999</v>
      </c>
      <c r="EK39" s="18">
        <v>251.21299999999999</v>
      </c>
      <c r="EL39" s="18">
        <v>252.41800000000001</v>
      </c>
      <c r="EM39" s="18">
        <v>255.791</v>
      </c>
      <c r="EN39" s="18">
        <v>255.03700000000001</v>
      </c>
      <c r="EO39" s="18">
        <v>258.05500000000001</v>
      </c>
      <c r="EP39" s="18">
        <v>260.20699999999999</v>
      </c>
      <c r="EQ39" s="18">
        <v>262.36099999999999</v>
      </c>
      <c r="ER39" s="18">
        <v>258.50599999999997</v>
      </c>
      <c r="ES39" s="18">
        <v>260.404</v>
      </c>
      <c r="ET39" s="18">
        <v>265.17</v>
      </c>
      <c r="EU39" s="18">
        <v>269.64800000000002</v>
      </c>
      <c r="EV39" s="18">
        <v>276.74900000000002</v>
      </c>
      <c r="EW39" s="18">
        <v>280.87200000000001</v>
      </c>
      <c r="EX39" s="18">
        <v>271.00299999999999</v>
      </c>
      <c r="EY39" s="18">
        <v>277.012</v>
      </c>
      <c r="EZ39" s="18">
        <v>279.83199999999999</v>
      </c>
      <c r="FA39" s="18">
        <v>288.50700000000001</v>
      </c>
      <c r="FB39" s="18">
        <v>288.50299999999999</v>
      </c>
      <c r="FC39" s="18">
        <v>291.58199999999999</v>
      </c>
      <c r="FD39" s="18">
        <v>303.61700000000002</v>
      </c>
      <c r="FE39" s="18">
        <v>306.89</v>
      </c>
      <c r="FF39" s="18">
        <v>308.40800000000002</v>
      </c>
      <c r="FG39" s="18">
        <v>303.88099999999997</v>
      </c>
      <c r="FH39" s="18">
        <v>303.16399999999999</v>
      </c>
      <c r="FI39" s="18">
        <v>303.72000000000003</v>
      </c>
      <c r="FJ39" s="18">
        <v>303.55900000000003</v>
      </c>
      <c r="FK39" s="18">
        <v>298.23</v>
      </c>
      <c r="FL39" s="18">
        <v>291.78100000000001</v>
      </c>
      <c r="FM39" s="18">
        <v>291.47300000000001</v>
      </c>
      <c r="FN39" s="18">
        <v>286.79300000000001</v>
      </c>
      <c r="FO39" s="18">
        <v>275.52499999999998</v>
      </c>
      <c r="FP39" s="18">
        <v>277.51299999999998</v>
      </c>
      <c r="FQ39" s="18">
        <v>274.97899999999998</v>
      </c>
      <c r="FR39" s="18">
        <v>283.27499999999998</v>
      </c>
      <c r="FS39" s="18">
        <v>294.21199999999999</v>
      </c>
      <c r="FT39" s="18">
        <v>296.53899999999999</v>
      </c>
      <c r="FU39" s="18">
        <v>290.71499999999997</v>
      </c>
      <c r="FV39" s="18">
        <v>287.14299999999997</v>
      </c>
      <c r="FW39" s="18">
        <v>279.96499999999997</v>
      </c>
      <c r="FX39" s="18">
        <v>281.03399999999999</v>
      </c>
      <c r="FY39" s="18">
        <v>285.99599999999998</v>
      </c>
      <c r="FZ39" s="18">
        <v>289.30099999999999</v>
      </c>
      <c r="GA39" s="18">
        <v>289.26499999999999</v>
      </c>
      <c r="GB39" s="18">
        <v>289.84699999999998</v>
      </c>
      <c r="GC39" s="18">
        <v>294.19200000000001</v>
      </c>
      <c r="GD39" s="18">
        <v>296.14100000000002</v>
      </c>
      <c r="GE39" s="18">
        <v>295.35000000000002</v>
      </c>
      <c r="GF39" s="18">
        <v>299.58499999999998</v>
      </c>
      <c r="GG39" s="18">
        <v>302.84500000000003</v>
      </c>
      <c r="GH39" s="18">
        <v>302.495</v>
      </c>
      <c r="GI39" s="18">
        <v>312.291</v>
      </c>
      <c r="GJ39" s="18">
        <v>317.44200000000001</v>
      </c>
      <c r="GK39" s="18">
        <v>319.57</v>
      </c>
      <c r="GL39" s="18">
        <v>314.02</v>
      </c>
      <c r="GM39" s="18">
        <v>314.113</v>
      </c>
      <c r="GN39" s="18">
        <v>314.97800000000001</v>
      </c>
      <c r="GO39" s="18">
        <v>305.41199999999998</v>
      </c>
      <c r="GP39" s="18">
        <v>298.53100000000001</v>
      </c>
      <c r="GQ39" s="18">
        <v>302.27499999999998</v>
      </c>
      <c r="GR39" s="18">
        <v>303.68700000000001</v>
      </c>
      <c r="GS39" s="18">
        <v>309.29700000000003</v>
      </c>
      <c r="GT39" s="18">
        <v>311.80900000000003</v>
      </c>
      <c r="GU39" s="18">
        <v>310.79399999999998</v>
      </c>
      <c r="GV39" s="18">
        <v>309.14600000000002</v>
      </c>
      <c r="GW39" s="18">
        <v>304.10599999999999</v>
      </c>
      <c r="GX39" s="18">
        <v>311.44099999999997</v>
      </c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</row>
    <row r="40" spans="1:515" s="5" customFormat="1" x14ac:dyDescent="0.25"/>
    <row r="41" spans="1:515" s="5" customFormat="1" x14ac:dyDescent="0.25"/>
    <row r="42" spans="1:515" s="5" customFormat="1" x14ac:dyDescent="0.25"/>
    <row r="43" spans="1:515" s="5" customFormat="1" x14ac:dyDescent="0.25">
      <c r="B43" s="5" t="s">
        <v>150</v>
      </c>
    </row>
    <row r="44" spans="1:515" s="5" customFormat="1" x14ac:dyDescent="0.25">
      <c r="B44" s="11" t="s">
        <v>493</v>
      </c>
      <c r="C44" s="5">
        <f>_xlfn.XMATCH(B44,$B$32:$B$40)</f>
        <v>8</v>
      </c>
      <c r="F44" s="43" cm="1">
        <f t="array" ref="F44">INDEX(F$32:F$40,$C44)-INDEX(F$32:F$40,$C45)</f>
        <v>32.962999999999965</v>
      </c>
      <c r="G44" s="18" cm="1">
        <f t="array" ref="G44">INDEX(G$32:G$40,$C44)-INDEX(G$32:G$40,$C45)</f>
        <v>29.656000000000006</v>
      </c>
      <c r="H44" s="18" cm="1">
        <f t="array" ref="H44">INDEX(H$32:H$40,$C44)-INDEX(H$32:H$40,$C45)</f>
        <v>22.348000000000013</v>
      </c>
      <c r="I44" s="18" cm="1">
        <f t="array" ref="I44">INDEX(I$32:I$40,$C44)-INDEX(I$32:I$40,$C45)</f>
        <v>13.641999999999996</v>
      </c>
      <c r="J44" s="18" cm="1">
        <f t="array" ref="J44">INDEX(J$32:J$40,$C44)-INDEX(J$32:J$40,$C45)</f>
        <v>6.4090000000000487</v>
      </c>
      <c r="K44" s="18" cm="1">
        <f t="array" ref="K44">INDEX(K$32:K$40,$C44)-INDEX(K$32:K$40,$C45)</f>
        <v>3.51400000000001</v>
      </c>
      <c r="L44" s="18" cm="1">
        <f t="array" ref="L44">INDEX(L$32:L$40,$C44)-INDEX(L$32:L$40,$C45)</f>
        <v>3.0810000000000173</v>
      </c>
      <c r="M44" s="18" cm="1">
        <f t="array" ref="M44">INDEX(M$32:M$40,$C44)-INDEX(M$32:M$40,$C45)</f>
        <v>3.1059999999999945</v>
      </c>
      <c r="N44" s="18" cm="1">
        <f t="array" ref="N44">INDEX(N$32:N$40,$C44)-INDEX(N$32:N$40,$C45)</f>
        <v>1.2999999999999545</v>
      </c>
      <c r="O44" s="18" cm="1">
        <f t="array" ref="O44">INDEX(O$32:O$40,$C44)-INDEX(O$32:O$40,$C45)</f>
        <v>-2.125</v>
      </c>
      <c r="P44" s="18" cm="1">
        <f t="array" ref="P44">INDEX(P$32:P$40,$C44)-INDEX(P$32:P$40,$C45)</f>
        <v>-11.903999999999996</v>
      </c>
      <c r="Q44" s="18" cm="1">
        <f t="array" ref="Q44">INDEX(Q$32:Q$40,$C44)-INDEX(Q$32:Q$40,$C45)</f>
        <v>-14.966999999999985</v>
      </c>
      <c r="R44" s="18" cm="1">
        <f t="array" ref="R44">INDEX(R$32:R$40,$C44)-INDEX(R$32:R$40,$C45)</f>
        <v>-12.017999999999972</v>
      </c>
      <c r="S44" s="18" cm="1">
        <f t="array" ref="S44">INDEX(S$32:S$40,$C44)-INDEX(S$32:S$40,$C45)</f>
        <v>-13.675999999999988</v>
      </c>
      <c r="T44" s="18" cm="1">
        <f t="array" ref="T44">INDEX(T$32:T$40,$C44)-INDEX(T$32:T$40,$C45)</f>
        <v>-29.687999999999988</v>
      </c>
      <c r="U44" s="18" cm="1">
        <f t="array" ref="U44">INDEX(U$32:U$40,$C44)-INDEX(U$32:U$40,$C45)</f>
        <v>-24.199000000000012</v>
      </c>
      <c r="V44" s="18" cm="1">
        <f t="array" ref="V44">INDEX(V$32:V$40,$C44)-INDEX(V$32:V$40,$C45)</f>
        <v>-29.657999999999959</v>
      </c>
      <c r="W44" s="18" cm="1">
        <f t="array" ref="W44">INDEX(W$32:W$40,$C44)-INDEX(W$32:W$40,$C45)</f>
        <v>-8.7770000000000437</v>
      </c>
      <c r="X44" s="18" cm="1">
        <f t="array" ref="X44">INDEX(X$32:X$40,$C44)-INDEX(X$32:X$40,$C45)</f>
        <v>9.3509999999999991</v>
      </c>
      <c r="Y44" s="18" cm="1">
        <f t="array" ref="Y44">INDEX(Y$32:Y$40,$C44)-INDEX(Y$32:Y$40,$C45)</f>
        <v>28.615999999999985</v>
      </c>
      <c r="Z44" s="18" cm="1">
        <f t="array" ref="Z44">INDEX(Z$32:Z$40,$C44)-INDEX(Z$32:Z$40,$C45)</f>
        <v>20.370000000000005</v>
      </c>
      <c r="AA44" s="18" cm="1">
        <f t="array" ref="AA44">INDEX(AA$32:AA$40,$C44)-INDEX(AA$32:AA$40,$C45)</f>
        <v>15.300999999999988</v>
      </c>
      <c r="AB44" s="18" cm="1">
        <f t="array" ref="AB44">INDEX(AB$32:AB$40,$C44)-INDEX(AB$32:AB$40,$C45)</f>
        <v>17.222999999999956</v>
      </c>
      <c r="AC44" s="18" cm="1">
        <f t="array" ref="AC44">INDEX(AC$32:AC$40,$C44)-INDEX(AC$32:AC$40,$C45)</f>
        <v>14.611999999999966</v>
      </c>
      <c r="AD44" s="18" cm="1">
        <f t="array" ref="AD44">INDEX(AD$32:AD$40,$C44)-INDEX(AD$32:AD$40,$C45)</f>
        <v>13.852000000000032</v>
      </c>
      <c r="AE44" s="18" cm="1">
        <f t="array" ref="AE44">INDEX(AE$32:AE$40,$C44)-INDEX(AE$32:AE$40,$C45)</f>
        <v>18.120000000000005</v>
      </c>
      <c r="AF44" s="18" cm="1">
        <f t="array" ref="AF44">INDEX(AF$32:AF$40,$C44)-INDEX(AF$32:AF$40,$C45)</f>
        <v>28.129999999999995</v>
      </c>
      <c r="AG44" s="18" cm="1">
        <f t="array" ref="AG44">INDEX(AG$32:AG$40,$C44)-INDEX(AG$32:AG$40,$C45)</f>
        <v>28.740000000000009</v>
      </c>
      <c r="AH44" s="18" cm="1">
        <f t="array" ref="AH44">INDEX(AH$32:AH$40,$C44)-INDEX(AH$32:AH$40,$C45)</f>
        <v>32.747000000000014</v>
      </c>
      <c r="AI44" s="18" cm="1">
        <f t="array" ref="AI44">INDEX(AI$32:AI$40,$C44)-INDEX(AI$32:AI$40,$C45)</f>
        <v>57.680000000000007</v>
      </c>
      <c r="AJ44" s="18" cm="1">
        <f t="array" ref="AJ44">INDEX(AJ$32:AJ$40,$C44)-INDEX(AJ$32:AJ$40,$C45)</f>
        <v>29.61099999999999</v>
      </c>
      <c r="AK44" s="18" cm="1">
        <f t="array" ref="AK44">INDEX(AK$32:AK$40,$C44)-INDEX(AK$32:AK$40,$C45)</f>
        <v>33.372000000000014</v>
      </c>
      <c r="AL44" s="18" cm="1">
        <f t="array" ref="AL44">INDEX(AL$32:AL$40,$C44)-INDEX(AL$32:AL$40,$C45)</f>
        <v>33.887</v>
      </c>
      <c r="AM44" s="18" cm="1">
        <f t="array" ref="AM44">INDEX(AM$32:AM$40,$C44)-INDEX(AM$32:AM$40,$C45)</f>
        <v>34.837999999999965</v>
      </c>
      <c r="AN44" s="18" cm="1">
        <f t="array" ref="AN44">INDEX(AN$32:AN$40,$C44)-INDEX(AN$32:AN$40,$C45)</f>
        <v>22.990000000000009</v>
      </c>
      <c r="AO44" s="18" cm="1">
        <f t="array" ref="AO44">INDEX(AO$32:AO$40,$C44)-INDEX(AO$32:AO$40,$C45)</f>
        <v>20.40100000000001</v>
      </c>
      <c r="AP44" s="18" cm="1">
        <f t="array" ref="AP44">INDEX(AP$32:AP$40,$C44)-INDEX(AP$32:AP$40,$C45)</f>
        <v>28.933999999999969</v>
      </c>
      <c r="AQ44" s="18" cm="1">
        <f t="array" ref="AQ44">INDEX(AQ$32:AQ$40,$C44)-INDEX(AQ$32:AQ$40,$C45)</f>
        <v>35.843999999999994</v>
      </c>
      <c r="AR44" s="18" cm="1">
        <f t="array" ref="AR44">INDEX(AR$32:AR$40,$C44)-INDEX(AR$32:AR$40,$C45)</f>
        <v>50.863</v>
      </c>
      <c r="AS44" s="18" cm="1">
        <f t="array" ref="AS44">INDEX(AS$32:AS$40,$C44)-INDEX(AS$32:AS$40,$C45)</f>
        <v>52.343000000000018</v>
      </c>
      <c r="AT44" s="18" cm="1">
        <f t="array" ref="AT44">INDEX(AT$32:AT$40,$C44)-INDEX(AT$32:AT$40,$C45)</f>
        <v>68.86099999999999</v>
      </c>
      <c r="AU44" s="18" cm="1">
        <f t="array" ref="AU44">INDEX(AU$32:AU$40,$C44)-INDEX(AU$32:AU$40,$C45)</f>
        <v>51.032000000000039</v>
      </c>
      <c r="AV44" s="18" cm="1">
        <f t="array" ref="AV44">INDEX(AV$32:AV$40,$C44)-INDEX(AV$32:AV$40,$C45)</f>
        <v>15.194999999999993</v>
      </c>
      <c r="AW44" s="18" cm="1">
        <f t="array" ref="AW44">INDEX(AW$32:AW$40,$C44)-INDEX(AW$32:AW$40,$C45)</f>
        <v>13.449999999999989</v>
      </c>
      <c r="AX44" s="18" cm="1">
        <f t="array" ref="AX44">INDEX(AX$32:AX$40,$C44)-INDEX(AX$32:AX$40,$C45)</f>
        <v>6.9060000000000059</v>
      </c>
      <c r="AY44" s="18" cm="1">
        <f t="array" ref="AY44">INDEX(AY$32:AY$40,$C44)-INDEX(AY$32:AY$40,$C45)</f>
        <v>39.180000000000007</v>
      </c>
      <c r="AZ44" s="18" cm="1">
        <f t="array" ref="AZ44">INDEX(AZ$32:AZ$40,$C44)-INDEX(AZ$32:AZ$40,$C45)</f>
        <v>35.168000000000006</v>
      </c>
      <c r="BA44" s="18" cm="1">
        <f t="array" ref="BA44">INDEX(BA$32:BA$40,$C44)-INDEX(BA$32:BA$40,$C45)</f>
        <v>41.449999999999989</v>
      </c>
      <c r="BB44" s="18" cm="1">
        <f t="array" ref="BB44">INDEX(BB$32:BB$40,$C44)-INDEX(BB$32:BB$40,$C45)</f>
        <v>40.47399999999999</v>
      </c>
      <c r="BC44" s="18" cm="1">
        <f t="array" ref="BC44">INDEX(BC$32:BC$40,$C44)-INDEX(BC$32:BC$40,$C45)</f>
        <v>37.370000000000005</v>
      </c>
      <c r="BD44" s="18" cm="1">
        <f t="array" ref="BD44">INDEX(BD$32:BD$40,$C44)-INDEX(BD$32:BD$40,$C45)</f>
        <v>35.774000000000001</v>
      </c>
      <c r="BE44" s="18" cm="1">
        <f t="array" ref="BE44">INDEX(BE$32:BE$40,$C44)-INDEX(BE$32:BE$40,$C45)</f>
        <v>45.126999999999953</v>
      </c>
      <c r="BF44" s="18" cm="1">
        <f t="array" ref="BF44">INDEX(BF$32:BF$40,$C44)-INDEX(BF$32:BF$40,$C45)</f>
        <v>50.642999999999972</v>
      </c>
      <c r="BG44" s="18" cm="1">
        <f t="array" ref="BG44">INDEX(BG$32:BG$40,$C44)-INDEX(BG$32:BG$40,$C45)</f>
        <v>66.656000000000006</v>
      </c>
      <c r="BH44" s="18" cm="1">
        <f t="array" ref="BH44">INDEX(BH$32:BH$40,$C44)-INDEX(BH$32:BH$40,$C45)</f>
        <v>84.641999999999996</v>
      </c>
      <c r="BI44" s="18" cm="1">
        <f t="array" ref="BI44">INDEX(BI$32:BI$40,$C44)-INDEX(BI$32:BI$40,$C45)</f>
        <v>81.718000000000018</v>
      </c>
      <c r="BJ44" s="18" cm="1">
        <f t="array" ref="BJ44">INDEX(BJ$32:BJ$40,$C44)-INDEX(BJ$32:BJ$40,$C45)</f>
        <v>107.67200000000003</v>
      </c>
      <c r="BK44" s="18" cm="1">
        <f t="array" ref="BK44">INDEX(BK$32:BK$40,$C44)-INDEX(BK$32:BK$40,$C45)</f>
        <v>124.95099999999996</v>
      </c>
      <c r="BL44" s="18" cm="1">
        <f t="array" ref="BL44">INDEX(BL$32:BL$40,$C44)-INDEX(BL$32:BL$40,$C45)</f>
        <v>104.18799999999999</v>
      </c>
      <c r="BM44" s="18" cm="1">
        <f t="array" ref="BM44">INDEX(BM$32:BM$40,$C44)-INDEX(BM$32:BM$40,$C45)</f>
        <v>57.527999999999963</v>
      </c>
      <c r="BN44" s="18" cm="1">
        <f t="array" ref="BN44">INDEX(BN$32:BN$40,$C44)-INDEX(BN$32:BN$40,$C45)</f>
        <v>36.84899999999999</v>
      </c>
      <c r="BO44" s="18" cm="1">
        <f t="array" ref="BO44">INDEX(BO$32:BO$40,$C44)-INDEX(BO$32:BO$40,$C45)</f>
        <v>13.754999999999995</v>
      </c>
      <c r="BP44" s="18" cm="1">
        <f t="array" ref="BP44">INDEX(BP$32:BP$40,$C44)-INDEX(BP$32:BP$40,$C45)</f>
        <v>12.341000000000008</v>
      </c>
      <c r="BQ44" s="18" cm="1">
        <f t="array" ref="BQ44">INDEX(BQ$32:BQ$40,$C44)-INDEX(BQ$32:BQ$40,$C45)</f>
        <v>15.482999999999947</v>
      </c>
      <c r="BR44" s="18" cm="1">
        <f t="array" ref="BR44">INDEX(BR$32:BR$40,$C44)-INDEX(BR$32:BR$40,$C45)</f>
        <v>11.035000000000082</v>
      </c>
      <c r="BS44" s="18" cm="1">
        <f t="array" ref="BS44">INDEX(BS$32:BS$40,$C44)-INDEX(BS$32:BS$40,$C45)</f>
        <v>10.735000000000014</v>
      </c>
      <c r="BT44" s="18" cm="1">
        <f t="array" ref="BT44">INDEX(BT$32:BT$40,$C44)-INDEX(BT$32:BT$40,$C45)</f>
        <v>6.7400000000000091</v>
      </c>
      <c r="BU44" s="18" cm="1">
        <f t="array" ref="BU44">INDEX(BU$32:BU$40,$C44)-INDEX(BU$32:BU$40,$C45)</f>
        <v>8.0529999999999973</v>
      </c>
      <c r="BV44" s="18" cm="1">
        <f t="array" ref="BV44">INDEX(BV$32:BV$40,$C44)-INDEX(BV$32:BV$40,$C45)</f>
        <v>-35.040000000000077</v>
      </c>
      <c r="BW44" s="18" cm="1">
        <f t="array" ref="BW44">INDEX(BW$32:BW$40,$C44)-INDEX(BW$32:BW$40,$C45)</f>
        <v>-48.970000000000027</v>
      </c>
      <c r="BX44" s="18" cm="1">
        <f t="array" ref="BX44">INDEX(BX$32:BX$40,$C44)-INDEX(BX$32:BX$40,$C45)</f>
        <v>-85.336999999999989</v>
      </c>
      <c r="BY44" s="18" cm="1">
        <f t="array" ref="BY44">INDEX(BY$32:BY$40,$C44)-INDEX(BY$32:BY$40,$C45)</f>
        <v>-105.52299999999991</v>
      </c>
      <c r="BZ44" s="18" cm="1">
        <f t="array" ref="BZ44">INDEX(BZ$32:BZ$40,$C44)-INDEX(BZ$32:BZ$40,$C45)</f>
        <v>-84.537000000000035</v>
      </c>
      <c r="CA44" s="18" cm="1">
        <f t="array" ref="CA44">INDEX(CA$32:CA$40,$C44)-INDEX(CA$32:CA$40,$C45)</f>
        <v>-131.72399999999993</v>
      </c>
      <c r="CB44" s="18" cm="1">
        <f t="array" ref="CB44">INDEX(CB$32:CB$40,$C44)-INDEX(CB$32:CB$40,$C45)</f>
        <v>-140.51499999999999</v>
      </c>
      <c r="CC44" s="18" cm="1">
        <f t="array" ref="CC44">INDEX(CC$32:CC$40,$C44)-INDEX(CC$32:CC$40,$C45)</f>
        <v>-71.648000000000025</v>
      </c>
      <c r="CD44" s="18" cm="1">
        <f t="array" ref="CD44">INDEX(CD$32:CD$40,$C44)-INDEX(CD$32:CD$40,$C45)</f>
        <v>-0.78900000000004411</v>
      </c>
      <c r="CE44" s="18" cm="1">
        <f t="array" ref="CE44">INDEX(CE$32:CE$40,$C44)-INDEX(CE$32:CE$40,$C45)</f>
        <v>26.902000000000044</v>
      </c>
      <c r="CF44" s="18" cm="1">
        <f t="array" ref="CF44">INDEX(CF$32:CF$40,$C44)-INDEX(CF$32:CF$40,$C45)</f>
        <v>38.876000000000033</v>
      </c>
      <c r="CG44" s="18" cm="1">
        <f t="array" ref="CG44">INDEX(CG$32:CG$40,$C44)-INDEX(CG$32:CG$40,$C45)</f>
        <v>45.327999999999975</v>
      </c>
      <c r="CH44" s="18" cm="1">
        <f t="array" ref="CH44">INDEX(CH$32:CH$40,$C44)-INDEX(CH$32:CH$40,$C45)</f>
        <v>45.737000000000023</v>
      </c>
      <c r="CI44" s="18" cm="1">
        <f t="array" ref="CI44">INDEX(CI$32:CI$40,$C44)-INDEX(CI$32:CI$40,$C45)</f>
        <v>42.894999999999982</v>
      </c>
      <c r="CJ44" s="18" cm="1">
        <f t="array" ref="CJ44">INDEX(CJ$32:CJ$40,$C44)-INDEX(CJ$32:CJ$40,$C45)</f>
        <v>70.726999999999975</v>
      </c>
      <c r="CK44" s="18" cm="1">
        <f t="array" ref="CK44">INDEX(CK$32:CK$40,$C44)-INDEX(CK$32:CK$40,$C45)</f>
        <v>83.873999999999995</v>
      </c>
      <c r="CL44" s="18" cm="1">
        <f t="array" ref="CL44">INDEX(CL$32:CL$40,$C44)-INDEX(CL$32:CL$40,$C45)</f>
        <v>88.863999999999976</v>
      </c>
      <c r="CM44" s="18" cm="1">
        <f t="array" ref="CM44">INDEX(CM$32:CM$40,$C44)-INDEX(CM$32:CM$40,$C45)</f>
        <v>86.244</v>
      </c>
      <c r="CN44" s="18" cm="1">
        <f t="array" ref="CN44">INDEX(CN$32:CN$40,$C44)-INDEX(CN$32:CN$40,$C45)</f>
        <v>85.37299999999999</v>
      </c>
      <c r="CO44" s="18" cm="1">
        <f t="array" ref="CO44">INDEX(CO$32:CO$40,$C44)-INDEX(CO$32:CO$40,$C45)</f>
        <v>83.575999999999993</v>
      </c>
      <c r="CP44" s="18" cm="1">
        <f t="array" ref="CP44">INDEX(CP$32:CP$40,$C44)-INDEX(CP$32:CP$40,$C45)</f>
        <v>103.03199999999998</v>
      </c>
      <c r="CQ44" s="18" cm="1">
        <f t="array" ref="CQ44">INDEX(CQ$32:CQ$40,$C44)-INDEX(CQ$32:CQ$40,$C45)</f>
        <v>97.649000000000001</v>
      </c>
      <c r="CR44" s="18" cm="1">
        <f t="array" ref="CR44">INDEX(CR$32:CR$40,$C44)-INDEX(CR$32:CR$40,$C45)</f>
        <v>101.03399999999999</v>
      </c>
      <c r="CS44" s="18" cm="1">
        <f t="array" ref="CS44">INDEX(CS$32:CS$40,$C44)-INDEX(CS$32:CS$40,$C45)</f>
        <v>104.06700000000001</v>
      </c>
      <c r="CT44" s="18" cm="1">
        <f t="array" ref="CT44">INDEX(CT$32:CT$40,$C44)-INDEX(CT$32:CT$40,$C45)</f>
        <v>105.10000000000001</v>
      </c>
      <c r="CU44" s="18" cm="1">
        <f t="array" ref="CU44">INDEX(CU$32:CU$40,$C44)-INDEX(CU$32:CU$40,$C45)</f>
        <v>107.07</v>
      </c>
      <c r="CV44" s="18" cm="1">
        <f t="array" ref="CV44">INDEX(CV$32:CV$40,$C44)-INDEX(CV$32:CV$40,$C45)</f>
        <v>103.755</v>
      </c>
      <c r="CW44" s="18" cm="1">
        <f t="array" ref="CW44">INDEX(CW$32:CW$40,$C44)-INDEX(CW$32:CW$40,$C45)</f>
        <v>103.179</v>
      </c>
      <c r="CX44" s="18" cm="1">
        <f t="array" ref="CX44">INDEX(CX$32:CX$40,$C44)-INDEX(CX$32:CX$40,$C45)</f>
        <v>101.50200000000001</v>
      </c>
      <c r="CY44" s="18" cm="1">
        <f t="array" ref="CY44">INDEX(CY$32:CY$40,$C44)-INDEX(CY$32:CY$40,$C45)</f>
        <v>101.49199999999999</v>
      </c>
      <c r="CZ44" s="18" cm="1">
        <f t="array" ref="CZ44">INDEX(CZ$32:CZ$40,$C44)-INDEX(CZ$32:CZ$40,$C45)</f>
        <v>100.88899999999998</v>
      </c>
      <c r="DA44" s="18" cm="1">
        <f t="array" ref="DA44">INDEX(DA$32:DA$40,$C44)-INDEX(DA$32:DA$40,$C45)</f>
        <v>100.494</v>
      </c>
      <c r="DB44" s="18" cm="1">
        <f t="array" ref="DB44">INDEX(DB$32:DB$40,$C44)-INDEX(DB$32:DB$40,$C45)</f>
        <v>105.434</v>
      </c>
      <c r="DC44" s="18" cm="1">
        <f t="array" ref="DC44">INDEX(DC$32:DC$40,$C44)-INDEX(DC$32:DC$40,$C45)</f>
        <v>112.26900000000001</v>
      </c>
      <c r="DD44" s="18" cm="1">
        <f t="array" ref="DD44">INDEX(DD$32:DD$40,$C44)-INDEX(DD$32:DD$40,$C45)</f>
        <v>114.40199999999999</v>
      </c>
      <c r="DE44" s="18" cm="1">
        <f t="array" ref="DE44">INDEX(DE$32:DE$40,$C44)-INDEX(DE$32:DE$40,$C45)</f>
        <v>113.18100000000001</v>
      </c>
      <c r="DF44" s="18" cm="1">
        <f t="array" ref="DF44">INDEX(DF$32:DF$40,$C44)-INDEX(DF$32:DF$40,$C45)</f>
        <v>111.184</v>
      </c>
      <c r="DG44" s="18" cm="1">
        <f t="array" ref="DG44">INDEX(DG$32:DG$40,$C44)-INDEX(DG$32:DG$40,$C45)</f>
        <v>117.18899999999996</v>
      </c>
      <c r="DH44" s="18" cm="1">
        <f t="array" ref="DH44">INDEX(DH$32:DH$40,$C44)-INDEX(DH$32:DH$40,$C45)</f>
        <v>122.505</v>
      </c>
      <c r="DI44" s="18" cm="1">
        <f t="array" ref="DI44">INDEX(DI$32:DI$40,$C44)-INDEX(DI$32:DI$40,$C45)</f>
        <v>122.58499999999998</v>
      </c>
      <c r="DJ44" s="18" cm="1">
        <f t="array" ref="DJ44">INDEX(DJ$32:DJ$40,$C44)-INDEX(DJ$32:DJ$40,$C45)</f>
        <v>121.21699999999998</v>
      </c>
      <c r="DK44" s="18" cm="1">
        <f t="array" ref="DK44">INDEX(DK$32:DK$40,$C44)-INDEX(DK$32:DK$40,$C45)</f>
        <v>120.31499999999997</v>
      </c>
      <c r="DL44" s="18" cm="1">
        <f t="array" ref="DL44">INDEX(DL$32:DL$40,$C44)-INDEX(DL$32:DL$40,$C45)</f>
        <v>118.197</v>
      </c>
      <c r="DM44" s="18" cm="1">
        <f t="array" ref="DM44">INDEX(DM$32:DM$40,$C44)-INDEX(DM$32:DM$40,$C45)</f>
        <v>118.21100000000001</v>
      </c>
      <c r="DN44" s="18" cm="1">
        <f t="array" ref="DN44">INDEX(DN$32:DN$40,$C44)-INDEX(DN$32:DN$40,$C45)</f>
        <v>113.67000000000002</v>
      </c>
      <c r="DO44" s="18" cm="1">
        <f t="array" ref="DO44">INDEX(DO$32:DO$40,$C44)-INDEX(DO$32:DO$40,$C45)</f>
        <v>111.679</v>
      </c>
      <c r="DP44" s="18" cm="1">
        <f t="array" ref="DP44">INDEX(DP$32:DP$40,$C44)-INDEX(DP$32:DP$40,$C45)</f>
        <v>109.691</v>
      </c>
      <c r="DQ44" s="18" cm="1">
        <f t="array" ref="DQ44">INDEX(DQ$32:DQ$40,$C44)-INDEX(DQ$32:DQ$40,$C45)</f>
        <v>108.58600000000001</v>
      </c>
      <c r="DR44" s="18" cm="1">
        <f t="array" ref="DR44">INDEX(DR$32:DR$40,$C44)-INDEX(DR$32:DR$40,$C45)</f>
        <v>106.57000000000002</v>
      </c>
      <c r="DS44" s="18" cm="1">
        <f t="array" ref="DS44">INDEX(DS$32:DS$40,$C44)-INDEX(DS$32:DS$40,$C45)</f>
        <v>107.446</v>
      </c>
      <c r="DT44" s="18" cm="1">
        <f t="array" ref="DT44">INDEX(DT$32:DT$40,$C44)-INDEX(DT$32:DT$40,$C45)</f>
        <v>110.41499999999999</v>
      </c>
      <c r="DU44" s="18" cm="1">
        <f t="array" ref="DU44">INDEX(DU$32:DU$40,$C44)-INDEX(DU$32:DU$40,$C45)</f>
        <v>112.214</v>
      </c>
      <c r="DV44" s="18" cm="1">
        <f t="array" ref="DV44">INDEX(DV$32:DV$40,$C44)-INDEX(DV$32:DV$40,$C45)</f>
        <v>108.24299999999999</v>
      </c>
      <c r="DW44" s="18" cm="1">
        <f t="array" ref="DW44">INDEX(DW$32:DW$40,$C44)-INDEX(DW$32:DW$40,$C45)</f>
        <v>111.476</v>
      </c>
      <c r="DX44" s="18" cm="1">
        <f t="array" ref="DX44">INDEX(DX$32:DX$40,$C44)-INDEX(DX$32:DX$40,$C45)</f>
        <v>113.131</v>
      </c>
      <c r="DY44" s="18" cm="1">
        <f t="array" ref="DY44">INDEX(DY$32:DY$40,$C44)-INDEX(DY$32:DY$40,$C45)</f>
        <v>112.136</v>
      </c>
      <c r="DZ44" s="18" cm="1">
        <f t="array" ref="DZ44">INDEX(DZ$32:DZ$40,$C44)-INDEX(DZ$32:DZ$40,$C45)</f>
        <v>114.80000000000001</v>
      </c>
      <c r="EA44" s="18" cm="1">
        <f t="array" ref="EA44">INDEX(EA$32:EA$40,$C44)-INDEX(EA$32:EA$40,$C45)</f>
        <v>120.57400000000001</v>
      </c>
      <c r="EB44" s="18" cm="1">
        <f t="array" ref="EB44">INDEX(EB$32:EB$40,$C44)-INDEX(EB$32:EB$40,$C45)</f>
        <v>116.04399999999998</v>
      </c>
      <c r="EC44" s="18" cm="1">
        <f t="array" ref="EC44">INDEX(EC$32:EC$40,$C44)-INDEX(EC$32:EC$40,$C45)</f>
        <v>117.155</v>
      </c>
      <c r="ED44" s="18" cm="1">
        <f t="array" ref="ED44">INDEX(ED$32:ED$40,$C44)-INDEX(ED$32:ED$40,$C45)</f>
        <v>111.607</v>
      </c>
      <c r="EE44" s="18" cm="1">
        <f t="array" ref="EE44">INDEX(EE$32:EE$40,$C44)-INDEX(EE$32:EE$40,$C45)</f>
        <v>107.51400000000001</v>
      </c>
      <c r="EF44" s="18" cm="1">
        <f t="array" ref="EF44">INDEX(EF$32:EF$40,$C44)-INDEX(EF$32:EF$40,$C45)</f>
        <v>106.93699999999998</v>
      </c>
      <c r="EG44" s="18" cm="1">
        <f t="array" ref="EG44">INDEX(EG$32:EG$40,$C44)-INDEX(EG$32:EG$40,$C45)</f>
        <v>107.77799999999999</v>
      </c>
      <c r="EH44" s="18" cm="1">
        <f t="array" ref="EH44">INDEX(EH$32:EH$40,$C44)-INDEX(EH$32:EH$40,$C45)</f>
        <v>106.03300000000002</v>
      </c>
      <c r="EI44" s="18" cm="1">
        <f t="array" ref="EI44">INDEX(EI$32:EI$40,$C44)-INDEX(EI$32:EI$40,$C45)</f>
        <v>106.59299999999999</v>
      </c>
      <c r="EJ44" s="18" cm="1">
        <f t="array" ref="EJ44">INDEX(EJ$32:EJ$40,$C44)-INDEX(EJ$32:EJ$40,$C45)</f>
        <v>107.52499999999998</v>
      </c>
      <c r="EK44" s="18" cm="1">
        <f t="array" ref="EK44">INDEX(EK$32:EK$40,$C44)-INDEX(EK$32:EK$40,$C45)</f>
        <v>107.821</v>
      </c>
      <c r="EL44" s="18" cm="1">
        <f t="array" ref="EL44">INDEX(EL$32:EL$40,$C44)-INDEX(EL$32:EL$40,$C45)</f>
        <v>106.77800000000002</v>
      </c>
      <c r="EM44" s="18" cm="1">
        <f t="array" ref="EM44">INDEX(EM$32:EM$40,$C44)-INDEX(EM$32:EM$40,$C45)</f>
        <v>108.10599999999999</v>
      </c>
      <c r="EN44" s="18" cm="1">
        <f t="array" ref="EN44">INDEX(EN$32:EN$40,$C44)-INDEX(EN$32:EN$40,$C45)</f>
        <v>110.785</v>
      </c>
      <c r="EO44" s="18" cm="1">
        <f t="array" ref="EO44">INDEX(EO$32:EO$40,$C44)-INDEX(EO$32:EO$40,$C45)</f>
        <v>113.762</v>
      </c>
      <c r="EP44" s="18" cm="1">
        <f t="array" ref="EP44">INDEX(EP$32:EP$40,$C44)-INDEX(EP$32:EP$40,$C45)</f>
        <v>112.66999999999999</v>
      </c>
      <c r="EQ44" s="18" cm="1">
        <f t="array" ref="EQ44">INDEX(EQ$32:EQ$40,$C44)-INDEX(EQ$32:EQ$40,$C45)</f>
        <v>115.11699999999999</v>
      </c>
      <c r="ER44" s="18" cm="1">
        <f t="array" ref="ER44">INDEX(ER$32:ER$40,$C44)-INDEX(ER$32:ER$40,$C45)</f>
        <v>115.96799999999996</v>
      </c>
      <c r="ES44" s="18" cm="1">
        <f t="array" ref="ES44">INDEX(ES$32:ES$40,$C44)-INDEX(ES$32:ES$40,$C45)</f>
        <v>115.26900000000001</v>
      </c>
      <c r="ET44" s="18" cm="1">
        <f t="array" ref="ET44">INDEX(ET$32:ET$40,$C44)-INDEX(ET$32:ET$40,$C45)</f>
        <v>114.47800000000001</v>
      </c>
      <c r="EU44" s="18" cm="1">
        <f t="array" ref="EU44">INDEX(EU$32:EU$40,$C44)-INDEX(EU$32:EU$40,$C45)</f>
        <v>119.12500000000003</v>
      </c>
      <c r="EV44" s="18" cm="1">
        <f t="array" ref="EV44">INDEX(EV$32:EV$40,$C44)-INDEX(EV$32:EV$40,$C45)</f>
        <v>117.64600000000002</v>
      </c>
      <c r="EW44" s="18" cm="1">
        <f t="array" ref="EW44">INDEX(EW$32:EW$40,$C44)-INDEX(EW$32:EW$40,$C45)</f>
        <v>119.73400000000001</v>
      </c>
      <c r="EX44" s="18" cm="1">
        <f t="array" ref="EX44">INDEX(EX$32:EX$40,$C44)-INDEX(EX$32:EX$40,$C45)</f>
        <v>119.22799999999998</v>
      </c>
      <c r="EY44" s="18" cm="1">
        <f t="array" ref="EY44">INDEX(EY$32:EY$40,$C44)-INDEX(EY$32:EY$40,$C45)</f>
        <v>128.57</v>
      </c>
      <c r="EZ44" s="18" cm="1">
        <f t="array" ref="EZ44">INDEX(EZ$32:EZ$40,$C44)-INDEX(EZ$32:EZ$40,$C45)</f>
        <v>129.631</v>
      </c>
      <c r="FA44" s="18" cm="1">
        <f t="array" ref="FA44">INDEX(FA$32:FA$40,$C44)-INDEX(FA$32:FA$40,$C45)</f>
        <v>133.267</v>
      </c>
      <c r="FB44" s="18" cm="1">
        <f t="array" ref="FB44">INDEX(FB$32:FB$40,$C44)-INDEX(FB$32:FB$40,$C45)</f>
        <v>131.071</v>
      </c>
      <c r="FC44" s="18" cm="1">
        <f t="array" ref="FC44">INDEX(FC$32:FC$40,$C44)-INDEX(FC$32:FC$40,$C45)</f>
        <v>131.16999999999999</v>
      </c>
      <c r="FD44" s="18" cm="1">
        <f t="array" ref="FD44">INDEX(FD$32:FD$40,$C44)-INDEX(FD$32:FD$40,$C45)</f>
        <v>131.68</v>
      </c>
      <c r="FE44" s="18" cm="1">
        <f t="array" ref="FE44">INDEX(FE$32:FE$40,$C44)-INDEX(FE$32:FE$40,$C45)</f>
        <v>131.01599999999999</v>
      </c>
      <c r="FF44" s="18" cm="1">
        <f t="array" ref="FF44">INDEX(FF$32:FF$40,$C44)-INDEX(FF$32:FF$40,$C45)</f>
        <v>130.73000000000002</v>
      </c>
      <c r="FG44" s="18" cm="1">
        <f t="array" ref="FG44">INDEX(FG$32:FG$40,$C44)-INDEX(FG$32:FG$40,$C45)</f>
        <v>131.77999999999997</v>
      </c>
      <c r="FH44" s="18" cm="1">
        <f t="array" ref="FH44">INDEX(FH$32:FH$40,$C44)-INDEX(FH$32:FH$40,$C45)</f>
        <v>131.77799999999999</v>
      </c>
      <c r="FI44" s="18" cm="1">
        <f t="array" ref="FI44">INDEX(FI$32:FI$40,$C44)-INDEX(FI$32:FI$40,$C45)</f>
        <v>132.91500000000002</v>
      </c>
      <c r="FJ44" s="18" cm="1">
        <f t="array" ref="FJ44">INDEX(FJ$32:FJ$40,$C44)-INDEX(FJ$32:FJ$40,$C45)</f>
        <v>131.13200000000003</v>
      </c>
      <c r="FK44" s="18" cm="1">
        <f t="array" ref="FK44">INDEX(FK$32:FK$40,$C44)-INDEX(FK$32:FK$40,$C45)</f>
        <v>128.25600000000003</v>
      </c>
      <c r="FL44" s="18" cm="1">
        <f t="array" ref="FL44">INDEX(FL$32:FL$40,$C44)-INDEX(FL$32:FL$40,$C45)</f>
        <v>126.26500000000001</v>
      </c>
      <c r="FM44" s="18" cm="1">
        <f t="array" ref="FM44">INDEX(FM$32:FM$40,$C44)-INDEX(FM$32:FM$40,$C45)</f>
        <v>125.09900000000002</v>
      </c>
      <c r="FN44" s="18" cm="1">
        <f t="array" ref="FN44">INDEX(FN$32:FN$40,$C44)-INDEX(FN$32:FN$40,$C45)</f>
        <v>125.899</v>
      </c>
      <c r="FO44" s="18" cm="1">
        <f t="array" ref="FO44">INDEX(FO$32:FO$40,$C44)-INDEX(FO$32:FO$40,$C45)</f>
        <v>121.07699999999997</v>
      </c>
      <c r="FP44" s="18" cm="1">
        <f t="array" ref="FP44">INDEX(FP$32:FP$40,$C44)-INDEX(FP$32:FP$40,$C45)</f>
        <v>124.03499999999997</v>
      </c>
      <c r="FQ44" s="18" cm="1">
        <f t="array" ref="FQ44">INDEX(FQ$32:FQ$40,$C44)-INDEX(FQ$32:FQ$40,$C45)</f>
        <v>122.61999999999998</v>
      </c>
      <c r="FR44" s="18" cm="1">
        <f t="array" ref="FR44">INDEX(FR$32:FR$40,$C44)-INDEX(FR$32:FR$40,$C45)</f>
        <v>127.00199999999998</v>
      </c>
      <c r="FS44" s="18" cm="1">
        <f t="array" ref="FS44">INDEX(FS$32:FS$40,$C44)-INDEX(FS$32:FS$40,$C45)</f>
        <v>130.97699999999998</v>
      </c>
      <c r="FT44" s="18" cm="1">
        <f t="array" ref="FT44">INDEX(FT$32:FT$40,$C44)-INDEX(FT$32:FT$40,$C45)</f>
        <v>131.69699999999997</v>
      </c>
      <c r="FU44" s="18" cm="1">
        <f t="array" ref="FU44">INDEX(FU$32:FU$40,$C44)-INDEX(FU$32:FU$40,$C45)</f>
        <v>113.32799999999997</v>
      </c>
      <c r="FV44" s="18" cm="1">
        <f t="array" ref="FV44">INDEX(FV$32:FV$40,$C44)-INDEX(FV$32:FV$40,$C45)</f>
        <v>129.70699999999997</v>
      </c>
      <c r="FW44" s="18" cm="1">
        <f t="array" ref="FW44">INDEX(FW$32:FW$40,$C44)-INDEX(FW$32:FW$40,$C45)</f>
        <v>128.86799999999997</v>
      </c>
      <c r="FX44" s="18" cm="1">
        <f t="array" ref="FX44">INDEX(FX$32:FX$40,$C44)-INDEX(FX$32:FX$40,$C45)</f>
        <v>129.61499999999998</v>
      </c>
      <c r="FY44" s="18" cm="1">
        <f t="array" ref="FY44">INDEX(FY$32:FY$40,$C44)-INDEX(FY$32:FY$40,$C45)</f>
        <v>133.14399999999998</v>
      </c>
      <c r="FZ44" s="18" cm="1">
        <f t="array" ref="FZ44">INDEX(FZ$32:FZ$40,$C44)-INDEX(FZ$32:FZ$40,$C45)</f>
        <v>133.13</v>
      </c>
      <c r="GA44" s="18" cm="1">
        <f t="array" ref="GA44">INDEX(GA$32:GA$40,$C44)-INDEX(GA$32:GA$40,$C45)</f>
        <v>130.21499999999997</v>
      </c>
      <c r="GB44" s="18" cm="1">
        <f t="array" ref="GB44">INDEX(GB$32:GB$40,$C44)-INDEX(GB$32:GB$40,$C45)</f>
        <v>129.25499999999997</v>
      </c>
      <c r="GC44" s="18" cm="1">
        <f t="array" ref="GC44">INDEX(GC$32:GC$40,$C44)-INDEX(GC$32:GC$40,$C45)</f>
        <v>131.01600000000002</v>
      </c>
      <c r="GD44" s="18" cm="1">
        <f t="array" ref="GD44">INDEX(GD$32:GD$40,$C44)-INDEX(GD$32:GD$40,$C45)</f>
        <v>131.33100000000002</v>
      </c>
      <c r="GE44" s="18" cm="1">
        <f t="array" ref="GE44">INDEX(GE$32:GE$40,$C44)-INDEX(GE$32:GE$40,$C45)</f>
        <v>128.69900000000001</v>
      </c>
      <c r="GF44" s="18" cm="1">
        <f t="array" ref="GF44">INDEX(GF$32:GF$40,$C44)-INDEX(GF$32:GF$40,$C45)</f>
        <v>128.55599999999998</v>
      </c>
      <c r="GG44" s="18" cm="1">
        <f t="array" ref="GG44">INDEX(GG$32:GG$40,$C44)-INDEX(GG$32:GG$40,$C45)</f>
        <v>129.38100000000003</v>
      </c>
      <c r="GH44" s="18" cm="1">
        <f t="array" ref="GH44">INDEX(GH$32:GH$40,$C44)-INDEX(GH$32:GH$40,$C45)</f>
        <v>125.98400000000001</v>
      </c>
      <c r="GI44" s="18" cm="1">
        <f t="array" ref="GI44">INDEX(GI$32:GI$40,$C44)-INDEX(GI$32:GI$40,$C45)</f>
        <v>127.40100000000001</v>
      </c>
      <c r="GJ44" s="18" cm="1">
        <f t="array" ref="GJ44">INDEX(GJ$32:GJ$40,$C44)-INDEX(GJ$32:GJ$40,$C45)</f>
        <v>127.60599999999999</v>
      </c>
      <c r="GK44" s="18" cm="1">
        <f t="array" ref="GK44">INDEX(GK$32:GK$40,$C44)-INDEX(GK$32:GK$40,$C45)</f>
        <v>129.477</v>
      </c>
      <c r="GL44" s="18" cm="1">
        <f t="array" ref="GL44">INDEX(GL$32:GL$40,$C44)-INDEX(GL$32:GL$40,$C45)</f>
        <v>130.80699999999999</v>
      </c>
      <c r="GM44" s="18" cm="1">
        <f t="array" ref="GM44">INDEX(GM$32:GM$40,$C44)-INDEX(GM$32:GM$40,$C45)</f>
        <v>129.88</v>
      </c>
      <c r="GN44" s="18" cm="1">
        <f t="array" ref="GN44">INDEX(GN$32:GN$40,$C44)-INDEX(GN$32:GN$40,$C45)</f>
        <v>129.977</v>
      </c>
      <c r="GO44" s="18" cm="1">
        <f t="array" ref="GO44">INDEX(GO$32:GO$40,$C44)-INDEX(GO$32:GO$40,$C45)</f>
        <v>130.86299999999997</v>
      </c>
      <c r="GP44" s="18" cm="1">
        <f t="array" ref="GP44">INDEX(GP$32:GP$40,$C44)-INDEX(GP$32:GP$40,$C45)</f>
        <v>136.31399999999999</v>
      </c>
      <c r="GQ44" s="18" cm="1">
        <f t="array" ref="GQ44">INDEX(GQ$32:GQ$40,$C44)-INDEX(GQ$32:GQ$40,$C45)</f>
        <v>134.45899999999997</v>
      </c>
      <c r="GR44" s="18" cm="1">
        <f t="array" ref="GR44">INDEX(GR$32:GR$40,$C44)-INDEX(GR$32:GR$40,$C45)</f>
        <v>134.78</v>
      </c>
      <c r="GS44" s="18" cm="1">
        <f t="array" ref="GS44">INDEX(GS$32:GS$40,$C44)-INDEX(GS$32:GS$40,$C45)</f>
        <v>137.47800000000004</v>
      </c>
      <c r="GT44" s="18" cm="1">
        <f t="array" ref="GT44">INDEX(GT$32:GT$40,$C44)-INDEX(GT$32:GT$40,$C45)</f>
        <v>136.96800000000002</v>
      </c>
      <c r="GU44" s="18" cm="1">
        <f t="array" ref="GU44">INDEX(GU$32:GU$40,$C44)-INDEX(GU$32:GU$40,$C45)</f>
        <v>145.57899999999998</v>
      </c>
      <c r="GV44" s="18" cm="1">
        <f t="array" ref="GV44">INDEX(GV$32:GV$40,$C44)-INDEX(GV$32:GV$40,$C45)</f>
        <v>144.83900000000003</v>
      </c>
      <c r="GW44" s="18" cm="1">
        <f t="array" ref="GW44">INDEX(GW$32:GW$40,$C44)-INDEX(GW$32:GW$40,$C45)</f>
        <v>142.98499999999999</v>
      </c>
      <c r="GX44" s="18" cm="1">
        <f t="array" ref="GX44">INDEX(GX$32:GX$40,$C44)-INDEX(GX$32:GX$40,$C45)</f>
        <v>134.85499999999996</v>
      </c>
      <c r="GY44" s="18" cm="1">
        <f t="array" ref="GY44">INDEX(GY$32:GY$40,$C44)-INDEX(GY$32:GY$40,$C45)</f>
        <v>-174.435</v>
      </c>
      <c r="GZ44" s="18" cm="1">
        <f t="array" ref="GZ44">INDEX(GZ$32:GZ$40,$C44)-INDEX(GZ$32:GZ$40,$C45)</f>
        <v>-166.15600000000001</v>
      </c>
      <c r="HA44" s="18" cm="1">
        <f t="array" ref="HA44">INDEX(HA$32:HA$40,$C44)-INDEX(HA$32:HA$40,$C45)</f>
        <v>-151.26499999999999</v>
      </c>
      <c r="HB44" s="18" cm="1">
        <f t="array" ref="HB44">INDEX(HB$32:HB$40,$C44)-INDEX(HB$32:HB$40,$C45)</f>
        <v>-144.685</v>
      </c>
      <c r="HC44" s="18" cm="1">
        <f t="array" ref="HC44">INDEX(HC$32:HC$40,$C44)-INDEX(HC$32:HC$40,$C45)</f>
        <v>-138.845</v>
      </c>
      <c r="HD44" s="18" cm="1">
        <f t="array" ref="HD44">INDEX(HD$32:HD$40,$C44)-INDEX(HD$32:HD$40,$C45)</f>
        <v>-189.04400000000001</v>
      </c>
      <c r="HE44" s="18" cm="1">
        <f t="array" ref="HE44">INDEX(HE$32:HE$40,$C44)-INDEX(HE$32:HE$40,$C45)</f>
        <v>-186.452</v>
      </c>
      <c r="HF44" s="18" cm="1">
        <f t="array" ref="HF44">INDEX(HF$32:HF$40,$C44)-INDEX(HF$32:HF$40,$C45)</f>
        <v>-183.95699999999999</v>
      </c>
      <c r="HG44" s="18" cm="1">
        <f t="array" ref="HG44">INDEX(HG$32:HG$40,$C44)-INDEX(HG$32:HG$40,$C45)</f>
        <v>-181.96100000000001</v>
      </c>
      <c r="HH44" s="18" cm="1">
        <f t="array" ref="HH44">INDEX(HH$32:HH$40,$C44)-INDEX(HH$32:HH$40,$C45)</f>
        <v>-175.566</v>
      </c>
      <c r="HI44" s="18" cm="1">
        <f t="array" ref="HI44">INDEX(HI$32:HI$40,$C44)-INDEX(HI$32:HI$40,$C45)</f>
        <v>-186.99600000000001</v>
      </c>
      <c r="HJ44" s="18" cm="1">
        <f t="array" ref="HJ44">INDEX(HJ$32:HJ$40,$C44)-INDEX(HJ$32:HJ$40,$C45)</f>
        <v>-190.71799999999999</v>
      </c>
      <c r="HK44" s="18" cm="1">
        <f t="array" ref="HK44">INDEX(HK$32:HK$40,$C44)-INDEX(HK$32:HK$40,$C45)</f>
        <v>-177.33799999999999</v>
      </c>
      <c r="HL44" s="18" cm="1">
        <f t="array" ref="HL44">INDEX(HL$32:HL$40,$C44)-INDEX(HL$32:HL$40,$C45)</f>
        <v>-175.619</v>
      </c>
      <c r="HM44" s="18" cm="1">
        <f t="array" ref="HM44">INDEX(HM$32:HM$40,$C44)-INDEX(HM$32:HM$40,$C45)</f>
        <v>-173.98400000000001</v>
      </c>
      <c r="HN44" s="18" cm="1">
        <f t="array" ref="HN44">INDEX(HN$32:HN$40,$C44)-INDEX(HN$32:HN$40,$C45)</f>
        <v>-166.215</v>
      </c>
      <c r="HO44" s="18" cm="1">
        <f t="array" ref="HO44">INDEX(HO$32:HO$40,$C44)-INDEX(HO$32:HO$40,$C45)</f>
        <v>-159.97</v>
      </c>
      <c r="HP44" s="18" cm="1">
        <f t="array" ref="HP44">INDEX(HP$32:HP$40,$C44)-INDEX(HP$32:HP$40,$C45)</f>
        <v>-154.881</v>
      </c>
      <c r="HQ44" s="18" cm="1">
        <f t="array" ref="HQ44">INDEX(HQ$32:HQ$40,$C44)-INDEX(HQ$32:HQ$40,$C45)</f>
        <v>-155.65799999999999</v>
      </c>
      <c r="HR44" s="18" cm="1">
        <f t="array" ref="HR44">INDEX(HR$32:HR$40,$C44)-INDEX(HR$32:HR$40,$C45)</f>
        <v>-156.376</v>
      </c>
      <c r="HS44" s="18" cm="1">
        <f t="array" ref="HS44">INDEX(HS$32:HS$40,$C44)-INDEX(HS$32:HS$40,$C45)</f>
        <v>-173.02</v>
      </c>
      <c r="HT44" s="18" cm="1">
        <f t="array" ref="HT44">INDEX(HT$32:HT$40,$C44)-INDEX(HT$32:HT$40,$C45)</f>
        <v>-185.762</v>
      </c>
      <c r="HU44" s="18" cm="1">
        <f t="array" ref="HU44">INDEX(HU$32:HU$40,$C44)-INDEX(HU$32:HU$40,$C45)</f>
        <v>-196.357</v>
      </c>
      <c r="HV44" s="18" cm="1">
        <f t="array" ref="HV44">INDEX(HV$32:HV$40,$C44)-INDEX(HV$32:HV$40,$C45)</f>
        <v>-212.125</v>
      </c>
      <c r="HW44" s="18" cm="1">
        <f t="array" ref="HW44">INDEX(HW$32:HW$40,$C44)-INDEX(HW$32:HW$40,$C45)</f>
        <v>-220.81100000000001</v>
      </c>
      <c r="HX44" s="18" cm="1">
        <f t="array" ref="HX44">INDEX(HX$32:HX$40,$C44)-INDEX(HX$32:HX$40,$C45)</f>
        <v>-197.00399999999999</v>
      </c>
      <c r="HY44" s="18" cm="1">
        <f t="array" ref="HY44">INDEX(HY$32:HY$40,$C44)-INDEX(HY$32:HY$40,$C45)</f>
        <v>-195.249</v>
      </c>
      <c r="HZ44" s="18" cm="1">
        <f t="array" ref="HZ44">INDEX(HZ$32:HZ$40,$C44)-INDEX(HZ$32:HZ$40,$C45)</f>
        <v>-204.178</v>
      </c>
      <c r="IA44" s="18" cm="1">
        <f t="array" ref="IA44">INDEX(IA$32:IA$40,$C44)-INDEX(IA$32:IA$40,$C45)</f>
        <v>-192.274</v>
      </c>
      <c r="IB44" s="18" cm="1">
        <f t="array" ref="IB44">INDEX(IB$32:IB$40,$C44)-INDEX(IB$32:IB$40,$C45)</f>
        <v>-195.297</v>
      </c>
      <c r="IC44" s="18" cm="1">
        <f t="array" ref="IC44">INDEX(IC$32:IC$40,$C44)-INDEX(IC$32:IC$40,$C45)</f>
        <v>-205.697</v>
      </c>
      <c r="ID44" s="18" cm="1">
        <f t="array" ref="ID44">INDEX(ID$32:ID$40,$C44)-INDEX(ID$32:ID$40,$C45)</f>
        <v>-210.63</v>
      </c>
      <c r="IE44" s="18" cm="1">
        <f t="array" ref="IE44">INDEX(IE$32:IE$40,$C44)-INDEX(IE$32:IE$40,$C45)</f>
        <v>-224.57900000000001</v>
      </c>
      <c r="IF44" s="18" cm="1">
        <f t="array" ref="IF44">INDEX(IF$32:IF$40,$C44)-INDEX(IF$32:IF$40,$C45)</f>
        <v>-214.14</v>
      </c>
      <c r="IG44" s="18" cm="1">
        <f t="array" ref="IG44">INDEX(IG$32:IG$40,$C44)-INDEX(IG$32:IG$40,$C45)</f>
        <v>-200.334</v>
      </c>
      <c r="IH44" s="18" cm="1">
        <f t="array" ref="IH44">INDEX(IH$32:IH$40,$C44)-INDEX(IH$32:IH$40,$C45)</f>
        <v>-192.43799999999999</v>
      </c>
      <c r="II44" s="18" cm="1">
        <f t="array" ref="II44">INDEX(II$32:II$40,$C44)-INDEX(II$32:II$40,$C45)</f>
        <v>-190.02699999999999</v>
      </c>
      <c r="IJ44" s="18" cm="1">
        <f t="array" ref="IJ44">INDEX(IJ$32:IJ$40,$C44)-INDEX(IJ$32:IJ$40,$C45)</f>
        <v>-176.81800000000001</v>
      </c>
      <c r="IK44" s="18" cm="1">
        <f t="array" ref="IK44">INDEX(IK$32:IK$40,$C44)-INDEX(IK$32:IK$40,$C45)</f>
        <v>-174.75800000000001</v>
      </c>
      <c r="IL44" s="18" cm="1">
        <f t="array" ref="IL44">INDEX(IL$32:IL$40,$C44)-INDEX(IL$32:IL$40,$C45)</f>
        <v>-170.45</v>
      </c>
      <c r="IM44" s="18" cm="1">
        <f t="array" ref="IM44">INDEX(IM$32:IM$40,$C44)-INDEX(IM$32:IM$40,$C45)</f>
        <v>-185.517</v>
      </c>
      <c r="IN44" s="18" cm="1">
        <f t="array" ref="IN44">INDEX(IN$32:IN$40,$C44)-INDEX(IN$32:IN$40,$C45)</f>
        <v>-201.67</v>
      </c>
      <c r="IO44" s="18" cm="1">
        <f t="array" ref="IO44">INDEX(IO$32:IO$40,$C44)-INDEX(IO$32:IO$40,$C45)</f>
        <v>-206.565</v>
      </c>
      <c r="IP44" s="18" cm="1">
        <f t="array" ref="IP44">INDEX(IP$32:IP$40,$C44)-INDEX(IP$32:IP$40,$C45)</f>
        <v>-208.69</v>
      </c>
      <c r="IQ44" s="18" cm="1">
        <f t="array" ref="IQ44">INDEX(IQ$32:IQ$40,$C44)-INDEX(IQ$32:IQ$40,$C45)</f>
        <v>-206.65799999999999</v>
      </c>
      <c r="IR44" s="18" cm="1">
        <f t="array" ref="IR44">INDEX(IR$32:IR$40,$C44)-INDEX(IR$32:IR$40,$C45)</f>
        <v>-193.649</v>
      </c>
      <c r="IS44" s="18" cm="1">
        <f t="array" ref="IS44">INDEX(IS$32:IS$40,$C44)-INDEX(IS$32:IS$40,$C45)</f>
        <v>-190.435</v>
      </c>
      <c r="IT44" s="18" cm="1">
        <f t="array" ref="IT44">INDEX(IT$32:IT$40,$C44)-INDEX(IT$32:IT$40,$C45)</f>
        <v>-192.321</v>
      </c>
      <c r="IU44" s="18" cm="1">
        <f t="array" ref="IU44">INDEX(IU$32:IU$40,$C44)-INDEX(IU$32:IU$40,$C45)</f>
        <v>-191.893</v>
      </c>
      <c r="IV44" s="18" cm="1">
        <f t="array" ref="IV44">INDEX(IV$32:IV$40,$C44)-INDEX(IV$32:IV$40,$C45)</f>
        <v>-192.92500000000001</v>
      </c>
      <c r="IW44" s="18" cm="1">
        <f t="array" ref="IW44">INDEX(IW$32:IW$40,$C44)-INDEX(IW$32:IW$40,$C45)</f>
        <v>-198.899</v>
      </c>
      <c r="IX44" s="18" cm="1">
        <f t="array" ref="IX44">INDEX(IX$32:IX$40,$C44)-INDEX(IX$32:IX$40,$C45)</f>
        <v>-198.91900000000001</v>
      </c>
      <c r="IY44" s="18" cm="1">
        <f t="array" ref="IY44">INDEX(IY$32:IY$40,$C44)-INDEX(IY$32:IY$40,$C45)</f>
        <v>-191.648</v>
      </c>
      <c r="IZ44" s="18" cm="1">
        <f t="array" ref="IZ44">INDEX(IZ$32:IZ$40,$C44)-INDEX(IZ$32:IZ$40,$C45)</f>
        <v>-183.03200000000001</v>
      </c>
      <c r="JA44" s="18" cm="1">
        <f t="array" ref="JA44">INDEX(JA$32:JA$40,$C44)-INDEX(JA$32:JA$40,$C45)</f>
        <v>-176.54</v>
      </c>
      <c r="JB44" s="18" cm="1">
        <f t="array" ref="JB44">INDEX(JB$32:JB$40,$C44)-INDEX(JB$32:JB$40,$C45)</f>
        <v>-175.685</v>
      </c>
      <c r="JC44" s="18" cm="1">
        <f t="array" ref="JC44">INDEX(JC$32:JC$40,$C44)-INDEX(JC$32:JC$40,$C45)</f>
        <v>-177.46100000000001</v>
      </c>
      <c r="JD44" s="18" cm="1">
        <f t="array" ref="JD44">INDEX(JD$32:JD$40,$C44)-INDEX(JD$32:JD$40,$C45)</f>
        <v>-177.00200000000001</v>
      </c>
      <c r="JE44" s="18" cm="1">
        <f t="array" ref="JE44">INDEX(JE$32:JE$40,$C44)-INDEX(JE$32:JE$40,$C45)</f>
        <v>-183.36500000000001</v>
      </c>
      <c r="JF44" s="18" cm="1">
        <f t="array" ref="JF44">INDEX(JF$32:JF$40,$C44)-INDEX(JF$32:JF$40,$C45)</f>
        <v>-191.334</v>
      </c>
      <c r="JG44" s="18" cm="1">
        <f t="array" ref="JG44">INDEX(JG$32:JG$40,$C44)-INDEX(JG$32:JG$40,$C45)</f>
        <v>-198.09299999999999</v>
      </c>
      <c r="JH44" s="18" cm="1">
        <f t="array" ref="JH44">INDEX(JH$32:JH$40,$C44)-INDEX(JH$32:JH$40,$C45)</f>
        <v>-188.58199999999999</v>
      </c>
      <c r="JI44" s="18" cm="1">
        <f t="array" ref="JI44">INDEX(JI$32:JI$40,$C44)-INDEX(JI$32:JI$40,$C45)</f>
        <v>-185.423</v>
      </c>
      <c r="JJ44" s="18" cm="1">
        <f t="array" ref="JJ44">INDEX(JJ$32:JJ$40,$C44)-INDEX(JJ$32:JJ$40,$C45)</f>
        <v>-186.01599999999999</v>
      </c>
      <c r="JK44" s="18" cm="1">
        <f t="array" ref="JK44">INDEX(JK$32:JK$40,$C44)-INDEX(JK$32:JK$40,$C45)</f>
        <v>-180.75800000000001</v>
      </c>
      <c r="JL44" s="18" cm="1">
        <f t="array" ref="JL44">INDEX(JL$32:JL$40,$C44)-INDEX(JL$32:JL$40,$C45)</f>
        <v>-180.267</v>
      </c>
      <c r="JM44" s="18" cm="1">
        <f t="array" ref="JM44">INDEX(JM$32:JM$40,$C44)-INDEX(JM$32:JM$40,$C45)</f>
        <v>-197.172</v>
      </c>
      <c r="JN44" s="18" cm="1">
        <f t="array" ref="JN44">INDEX(JN$32:JN$40,$C44)-INDEX(JN$32:JN$40,$C45)</f>
        <v>-209.328</v>
      </c>
      <c r="JO44" s="18" cm="1">
        <f t="array" ref="JO44">INDEX(JO$32:JO$40,$C44)-INDEX(JO$32:JO$40,$C45)</f>
        <v>-213.529</v>
      </c>
      <c r="JP44" s="18" cm="1">
        <f t="array" ref="JP44">INDEX(JP$32:JP$40,$C44)-INDEX(JP$32:JP$40,$C45)</f>
        <v>-214.518</v>
      </c>
      <c r="JQ44" s="18" cm="1">
        <f t="array" ref="JQ44">INDEX(JQ$32:JQ$40,$C44)-INDEX(JQ$32:JQ$40,$C45)</f>
        <v>-217.16800000000001</v>
      </c>
      <c r="JR44" s="18" cm="1">
        <f t="array" ref="JR44">INDEX(JR$32:JR$40,$C44)-INDEX(JR$32:JR$40,$C45)</f>
        <v>-205.429</v>
      </c>
      <c r="JS44" s="18" cm="1">
        <f t="array" ref="JS44">INDEX(JS$32:JS$40,$C44)-INDEX(JS$32:JS$40,$C45)</f>
        <v>-210.643</v>
      </c>
      <c r="JT44" s="18" cm="1">
        <f t="array" ref="JT44">INDEX(JT$32:JT$40,$C44)-INDEX(JT$32:JT$40,$C45)</f>
        <v>-226.52099999999999</v>
      </c>
      <c r="JU44" s="18" cm="1">
        <f t="array" ref="JU44">INDEX(JU$32:JU$40,$C44)-INDEX(JU$32:JU$40,$C45)</f>
        <v>-228.89400000000001</v>
      </c>
      <c r="JV44" s="18" cm="1">
        <f t="array" ref="JV44">INDEX(JV$32:JV$40,$C44)-INDEX(JV$32:JV$40,$C45)</f>
        <v>-236.667</v>
      </c>
      <c r="JW44" s="18" cm="1">
        <f t="array" ref="JW44">INDEX(JW$32:JW$40,$C44)-INDEX(JW$32:JW$40,$C45)</f>
        <v>-246.18299999999999</v>
      </c>
      <c r="JX44" s="18" cm="1">
        <f t="array" ref="JX44">INDEX(JX$32:JX$40,$C44)-INDEX(JX$32:JX$40,$C45)</f>
        <v>-257.24</v>
      </c>
      <c r="JY44" s="18" cm="1">
        <f t="array" ref="JY44">INDEX(JY$32:JY$40,$C44)-INDEX(JY$32:JY$40,$C45)</f>
        <v>-257.83800000000002</v>
      </c>
      <c r="JZ44" s="18" cm="1">
        <f t="array" ref="JZ44">INDEX(JZ$32:JZ$40,$C44)-INDEX(JZ$32:JZ$40,$C45)</f>
        <v>-249.57</v>
      </c>
      <c r="KA44" s="18" cm="1">
        <f t="array" ref="KA44">INDEX(KA$32:KA$40,$C44)-INDEX(KA$32:KA$40,$C45)</f>
        <v>-262.86399999999998</v>
      </c>
      <c r="KB44" s="18" cm="1">
        <f t="array" ref="KB44">INDEX(KB$32:KB$40,$C44)-INDEX(KB$32:KB$40,$C45)</f>
        <v>-262.935</v>
      </c>
      <c r="KC44" s="18" cm="1">
        <f t="array" ref="KC44">INDEX(KC$32:KC$40,$C44)-INDEX(KC$32:KC$40,$C45)</f>
        <v>-265.20999999999998</v>
      </c>
      <c r="KD44" s="18" cm="1">
        <f t="array" ref="KD44">INDEX(KD$32:KD$40,$C44)-INDEX(KD$32:KD$40,$C45)</f>
        <v>-267.05500000000001</v>
      </c>
      <c r="KE44" s="18" cm="1">
        <f t="array" ref="KE44">INDEX(KE$32:KE$40,$C44)-INDEX(KE$32:KE$40,$C45)</f>
        <v>-271.76</v>
      </c>
      <c r="KF44" s="18" cm="1">
        <f t="array" ref="KF44">INDEX(KF$32:KF$40,$C44)-INDEX(KF$32:KF$40,$C45)</f>
        <v>-263.25700000000001</v>
      </c>
      <c r="KG44" s="18" cm="1">
        <f t="array" ref="KG44">INDEX(KG$32:KG$40,$C44)-INDEX(KG$32:KG$40,$C45)</f>
        <v>-263.72800000000001</v>
      </c>
      <c r="KH44" s="18" cm="1">
        <f t="array" ref="KH44">INDEX(KH$32:KH$40,$C44)-INDEX(KH$32:KH$40,$C45)</f>
        <v>-265.39400000000001</v>
      </c>
      <c r="KI44" s="18" cm="1">
        <f t="array" ref="KI44">INDEX(KI$32:KI$40,$C44)-INDEX(KI$32:KI$40,$C45)</f>
        <v>-266.387</v>
      </c>
      <c r="KJ44" s="18" cm="1">
        <f t="array" ref="KJ44">INDEX(KJ$32:KJ$40,$C44)-INDEX(KJ$32:KJ$40,$C45)</f>
        <v>-263.04500000000002</v>
      </c>
      <c r="KK44" s="18" cm="1">
        <f t="array" ref="KK44">INDEX(KK$32:KK$40,$C44)-INDEX(KK$32:KK$40,$C45)</f>
        <v>-270.38</v>
      </c>
      <c r="KL44" s="18" cm="1">
        <f t="array" ref="KL44">INDEX(KL$32:KL$40,$C44)-INDEX(KL$32:KL$40,$C45)</f>
        <v>-270.80099999999999</v>
      </c>
      <c r="KM44" s="18" cm="1">
        <f t="array" ref="KM44">INDEX(KM$32:KM$40,$C44)-INDEX(KM$32:KM$40,$C45)</f>
        <v>-275.43900000000002</v>
      </c>
      <c r="KN44" s="18" cm="1">
        <f t="array" ref="KN44">INDEX(KN$32:KN$40,$C44)-INDEX(KN$32:KN$40,$C45)</f>
        <v>-264.726</v>
      </c>
      <c r="KO44" s="18" cm="1">
        <f t="array" ref="KO44">INDEX(KO$32:KO$40,$C44)-INDEX(KO$32:KO$40,$C45)</f>
        <v>-276.47399999999999</v>
      </c>
      <c r="KP44" s="18" cm="1">
        <f t="array" ref="KP44">INDEX(KP$32:KP$40,$C44)-INDEX(KP$32:KP$40,$C45)</f>
        <v>-269.87900000000002</v>
      </c>
      <c r="KQ44" s="18" cm="1">
        <f t="array" ref="KQ44">INDEX(KQ$32:KQ$40,$C44)-INDEX(KQ$32:KQ$40,$C45)</f>
        <v>-245.208</v>
      </c>
      <c r="KR44" s="18" cm="1">
        <f t="array" ref="KR44">INDEX(KR$32:KR$40,$C44)-INDEX(KR$32:KR$40,$C45)</f>
        <v>-221.851</v>
      </c>
      <c r="KS44" s="18" cm="1">
        <f t="array" ref="KS44">INDEX(KS$32:KS$40,$C44)-INDEX(KS$32:KS$40,$C45)</f>
        <v>-223.023</v>
      </c>
      <c r="KT44" s="18" cm="1">
        <f t="array" ref="KT44">INDEX(KT$32:KT$40,$C44)-INDEX(KT$32:KT$40,$C45)</f>
        <v>-220.208</v>
      </c>
      <c r="KU44" s="18" cm="1">
        <f t="array" ref="KU44">INDEX(KU$32:KU$40,$C44)-INDEX(KU$32:KU$40,$C45)</f>
        <v>-226.70500000000001</v>
      </c>
      <c r="KV44" s="18" cm="1">
        <f t="array" ref="KV44">INDEX(KV$32:KV$40,$C44)-INDEX(KV$32:KV$40,$C45)</f>
        <v>-229.917</v>
      </c>
      <c r="KW44" s="18" cm="1">
        <f t="array" ref="KW44">INDEX(KW$32:KW$40,$C44)-INDEX(KW$32:KW$40,$C45)</f>
        <v>-236.37899999999999</v>
      </c>
      <c r="KX44" s="18" cm="1">
        <f t="array" ref="KX44">INDEX(KX$32:KX$40,$C44)-INDEX(KX$32:KX$40,$C45)</f>
        <v>-223.11500000000001</v>
      </c>
      <c r="KY44" s="18" cm="1">
        <f t="array" ref="KY44">INDEX(KY$32:KY$40,$C44)-INDEX(KY$32:KY$40,$C45)</f>
        <v>-219.96199999999999</v>
      </c>
      <c r="KZ44" s="18" cm="1">
        <f t="array" ref="KZ44">INDEX(KZ$32:KZ$40,$C44)-INDEX(KZ$32:KZ$40,$C45)</f>
        <v>-218.715</v>
      </c>
      <c r="LA44" s="18" cm="1">
        <f t="array" ref="LA44">INDEX(LA$32:LA$40,$C44)-INDEX(LA$32:LA$40,$C45)</f>
        <v>-220.79499999999999</v>
      </c>
      <c r="LB44" s="18" cm="1">
        <f t="array" ref="LB44">INDEX(LB$32:LB$40,$C44)-INDEX(LB$32:LB$40,$C45)</f>
        <v>-213.57499999999999</v>
      </c>
      <c r="LC44" s="18" cm="1">
        <f t="array" ref="LC44">INDEX(LC$32:LC$40,$C44)-INDEX(LC$32:LC$40,$C45)</f>
        <v>-210.036</v>
      </c>
      <c r="LD44" s="18" cm="1">
        <f t="array" ref="LD44">INDEX(LD$32:LD$40,$C44)-INDEX(LD$32:LD$40,$C45)</f>
        <v>-210.733</v>
      </c>
      <c r="LE44" s="18" cm="1">
        <f t="array" ref="LE44">INDEX(LE$32:LE$40,$C44)-INDEX(LE$32:LE$40,$C45)</f>
        <v>-225.797</v>
      </c>
      <c r="LF44" s="18" cm="1">
        <f t="array" ref="LF44">INDEX(LF$32:LF$40,$C44)-INDEX(LF$32:LF$40,$C45)</f>
        <v>-236.68100000000001</v>
      </c>
      <c r="LG44" s="18" cm="1">
        <f t="array" ref="LG44">INDEX(LG$32:LG$40,$C44)-INDEX(LG$32:LG$40,$C45)</f>
        <v>-245.67099999999999</v>
      </c>
      <c r="LH44" s="18" cm="1">
        <f t="array" ref="LH44">INDEX(LH$32:LH$40,$C44)-INDEX(LH$32:LH$40,$C45)</f>
        <v>-243.68799999999999</v>
      </c>
      <c r="LI44" s="18" cm="1">
        <f t="array" ref="LI44">INDEX(LI$32:LI$40,$C44)-INDEX(LI$32:LI$40,$C45)</f>
        <v>-243.161</v>
      </c>
      <c r="LJ44" s="18" cm="1">
        <f t="array" ref="LJ44">INDEX(LJ$32:LJ$40,$C44)-INDEX(LJ$32:LJ$40,$C45)</f>
        <v>-239.78</v>
      </c>
      <c r="LK44" s="18" cm="1">
        <f t="array" ref="LK44">INDEX(LK$32:LK$40,$C44)-INDEX(LK$32:LK$40,$C45)</f>
        <v>-239.49199999999999</v>
      </c>
      <c r="LL44" s="18" cm="1">
        <f t="array" ref="LL44">INDEX(LL$32:LL$40,$C44)-INDEX(LL$32:LL$40,$C45)</f>
        <v>-234.953</v>
      </c>
      <c r="LM44" s="18" cm="1">
        <f t="array" ref="LM44">INDEX(LM$32:LM$40,$C44)-INDEX(LM$32:LM$40,$C45)</f>
        <v>-235.01599999999999</v>
      </c>
      <c r="LN44" s="18" cm="1">
        <f t="array" ref="LN44">INDEX(LN$32:LN$40,$C44)-INDEX(LN$32:LN$40,$C45)</f>
        <v>-230.80199999999999</v>
      </c>
      <c r="LO44" s="18" cm="1">
        <f t="array" ref="LO44">INDEX(LO$32:LO$40,$C44)-INDEX(LO$32:LO$40,$C45)</f>
        <v>-246.28800000000001</v>
      </c>
      <c r="LP44" s="18" cm="1">
        <f t="array" ref="LP44">INDEX(LP$32:LP$40,$C44)-INDEX(LP$32:LP$40,$C45)</f>
        <v>-254.33</v>
      </c>
      <c r="LQ44" s="18" cm="1">
        <f t="array" ref="LQ44">INDEX(LQ$32:LQ$40,$C44)-INDEX(LQ$32:LQ$40,$C45)</f>
        <v>-262.92899999999997</v>
      </c>
      <c r="LR44" s="18" cm="1">
        <f t="array" ref="LR44">INDEX(LR$32:LR$40,$C44)-INDEX(LR$32:LR$40,$C45)</f>
        <v>-265.49900000000002</v>
      </c>
      <c r="LS44" s="18" cm="1">
        <f t="array" ref="LS44">INDEX(LS$32:LS$40,$C44)-INDEX(LS$32:LS$40,$C45)</f>
        <v>-280.46699999999998</v>
      </c>
      <c r="LT44" s="18" cm="1">
        <f t="array" ref="LT44">INDEX(LT$32:LT$40,$C44)-INDEX(LT$32:LT$40,$C45)</f>
        <v>-274.91699999999997</v>
      </c>
      <c r="LU44" s="18" cm="1">
        <f t="array" ref="LU44">INDEX(LU$32:LU$40,$C44)-INDEX(LU$32:LU$40,$C45)</f>
        <v>-267.83100000000002</v>
      </c>
      <c r="LV44" s="18" cm="1">
        <f t="array" ref="LV44">INDEX(LV$32:LV$40,$C44)-INDEX(LV$32:LV$40,$C45)</f>
        <v>-267.82</v>
      </c>
      <c r="LW44" s="18" cm="1">
        <f t="array" ref="LW44">INDEX(LW$32:LW$40,$C44)-INDEX(LW$32:LW$40,$C45)</f>
        <v>-253.916</v>
      </c>
      <c r="LX44" s="18" cm="1">
        <f t="array" ref="LX44">INDEX(LX$32:LX$40,$C44)-INDEX(LX$32:LX$40,$C45)</f>
        <v>-260.303</v>
      </c>
      <c r="LY44" s="18" cm="1">
        <f t="array" ref="LY44">INDEX(LY$32:LY$40,$C44)-INDEX(LY$32:LY$40,$C45)</f>
        <v>-262.84199999999998</v>
      </c>
      <c r="LZ44" s="18" cm="1">
        <f t="array" ref="LZ44">INDEX(LZ$32:LZ$40,$C44)-INDEX(LZ$32:LZ$40,$C45)</f>
        <v>-260.25</v>
      </c>
      <c r="MA44" s="18" cm="1">
        <f t="array" ref="MA44">INDEX(MA$32:MA$40,$C44)-INDEX(MA$32:MA$40,$C45)</f>
        <v>-270.19299999999998</v>
      </c>
      <c r="MB44" s="18" cm="1">
        <f t="array" ref="MB44">INDEX(MB$32:MB$40,$C44)-INDEX(MB$32:MB$40,$C45)</f>
        <v>-278.60599999999999</v>
      </c>
      <c r="MC44" s="18" cm="1">
        <f t="array" ref="MC44">INDEX(MC$32:MC$40,$C44)-INDEX(MC$32:MC$40,$C45)</f>
        <v>-291.39100000000002</v>
      </c>
      <c r="MD44" s="18" cm="1">
        <f t="array" ref="MD44">INDEX(MD$32:MD$40,$C44)-INDEX(MD$32:MD$40,$C45)</f>
        <v>-307.62599999999998</v>
      </c>
      <c r="ME44" s="18" cm="1">
        <f t="array" ref="ME44">INDEX(ME$32:ME$40,$C44)-INDEX(ME$32:ME$40,$C45)</f>
        <v>-303.22399999999999</v>
      </c>
      <c r="MF44" s="18" cm="1">
        <f t="array" ref="MF44">INDEX(MF$32:MF$40,$C44)-INDEX(MF$32:MF$40,$C45)</f>
        <v>-297.00700000000001</v>
      </c>
      <c r="MG44" s="18" cm="1">
        <f t="array" ref="MG44">INDEX(MG$32:MG$40,$C44)-INDEX(MG$32:MG$40,$C45)</f>
        <v>-278.99900000000002</v>
      </c>
      <c r="MH44" s="18" cm="1">
        <f t="array" ref="MH44">INDEX(MH$32:MH$40,$C44)-INDEX(MH$32:MH$40,$C45)</f>
        <v>-277.33300000000003</v>
      </c>
      <c r="MI44" s="18" cm="1">
        <f t="array" ref="MI44">INDEX(MI$32:MI$40,$C44)-INDEX(MI$32:MI$40,$C45)</f>
        <v>-272.15300000000002</v>
      </c>
      <c r="MJ44" s="18" cm="1">
        <f t="array" ref="MJ44">INDEX(MJ$32:MJ$40,$C44)-INDEX(MJ$32:MJ$40,$C45)</f>
        <v>-249.244</v>
      </c>
      <c r="MK44" s="18" cm="1">
        <f t="array" ref="MK44">INDEX(MK$32:MK$40,$C44)-INDEX(MK$32:MK$40,$C45)</f>
        <v>-246.80600000000001</v>
      </c>
      <c r="ML44" s="18" cm="1">
        <f t="array" ref="ML44">INDEX(ML$32:ML$40,$C44)-INDEX(ML$32:ML$40,$C45)</f>
        <v>-260.29599999999999</v>
      </c>
      <c r="MM44" s="18" cm="1">
        <f t="array" ref="MM44">INDEX(MM$32:MM$40,$C44)-INDEX(MM$32:MM$40,$C45)</f>
        <v>-278.27999999999997</v>
      </c>
      <c r="MN44" s="18" cm="1">
        <f t="array" ref="MN44">INDEX(MN$32:MN$40,$C44)-INDEX(MN$32:MN$40,$C45)</f>
        <v>-291.77199999999999</v>
      </c>
      <c r="MO44" s="18" cm="1">
        <f t="array" ref="MO44">INDEX(MO$32:MO$40,$C44)-INDEX(MO$32:MO$40,$C45)</f>
        <v>-283.52</v>
      </c>
      <c r="MP44" s="18" cm="1">
        <f t="array" ref="MP44">INDEX(MP$32:MP$40,$C44)-INDEX(MP$32:MP$40,$C45)</f>
        <v>-276.20800000000003</v>
      </c>
      <c r="MQ44" s="18" cm="1">
        <f t="array" ref="MQ44">INDEX(MQ$32:MQ$40,$C44)-INDEX(MQ$32:MQ$40,$C45)</f>
        <v>-273.78800000000001</v>
      </c>
      <c r="MR44" s="18" cm="1">
        <f t="array" ref="MR44">INDEX(MR$32:MR$40,$C44)-INDEX(MR$32:MR$40,$C45)</f>
        <v>-279.15800000000002</v>
      </c>
      <c r="MS44" s="18" cm="1">
        <f t="array" ref="MS44">INDEX(MS$32:MS$40,$C44)-INDEX(MS$32:MS$40,$C45)</f>
        <v>-287.63900000000001</v>
      </c>
      <c r="MT44" s="18" cm="1">
        <f t="array" ref="MT44">INDEX(MT$32:MT$40,$C44)-INDEX(MT$32:MT$40,$C45)</f>
        <v>-282.029</v>
      </c>
      <c r="MU44" s="18" cm="1">
        <f t="array" ref="MU44">INDEX(MU$32:MU$40,$C44)-INDEX(MU$32:MU$40,$C45)</f>
        <v>-279.55900000000003</v>
      </c>
      <c r="MV44" s="18" cm="1">
        <f t="array" ref="MV44">INDEX(MV$32:MV$40,$C44)-INDEX(MV$32:MV$40,$C45)</f>
        <v>-279.26900000000001</v>
      </c>
      <c r="MW44" s="18" cm="1">
        <f t="array" ref="MW44">INDEX(MW$32:MW$40,$C44)-INDEX(MW$32:MW$40,$C45)</f>
        <v>-298.77800000000002</v>
      </c>
      <c r="MX44" s="18" cm="1">
        <f t="array" ref="MX44">INDEX(MX$32:MX$40,$C44)-INDEX(MX$32:MX$40,$C45)</f>
        <v>-302.27</v>
      </c>
      <c r="MY44" s="18" cm="1">
        <f t="array" ref="MY44">INDEX(MY$32:MY$40,$C44)-INDEX(MY$32:MY$40,$C45)</f>
        <v>-290.75200000000001</v>
      </c>
      <c r="MZ44" s="18" cm="1">
        <f t="array" ref="MZ44">INDEX(MZ$32:MZ$40,$C44)-INDEX(MZ$32:MZ$40,$C45)</f>
        <v>-266.28699999999998</v>
      </c>
      <c r="NA44" s="18" cm="1">
        <f t="array" ref="NA44">INDEX(NA$32:NA$40,$C44)-INDEX(NA$32:NA$40,$C45)</f>
        <v>-272.91199999999998</v>
      </c>
      <c r="NB44" s="18" cm="1">
        <f t="array" ref="NB44">INDEX(NB$32:NB$40,$C44)-INDEX(NB$32:NB$40,$C45)</f>
        <v>-288.952</v>
      </c>
      <c r="NC44" s="18" cm="1">
        <f t="array" ref="NC44">INDEX(NC$32:NC$40,$C44)-INDEX(NC$32:NC$40,$C45)</f>
        <v>-292.31200000000001</v>
      </c>
      <c r="ND44" s="18" cm="1">
        <f t="array" ref="ND44">INDEX(ND$32:ND$40,$C44)-INDEX(ND$32:ND$40,$C45)</f>
        <v>-295.24200000000002</v>
      </c>
      <c r="NE44" s="18" cm="1">
        <f t="array" ref="NE44">INDEX(NE$32:NE$40,$C44)-INDEX(NE$32:NE$40,$C45)</f>
        <v>-317.23200000000003</v>
      </c>
      <c r="NF44" s="18" cm="1">
        <f t="array" ref="NF44">INDEX(NF$32:NF$40,$C44)-INDEX(NF$32:NF$40,$C45)</f>
        <v>-322.54500000000002</v>
      </c>
      <c r="NG44" s="18" cm="1">
        <f t="array" ref="NG44">INDEX(NG$32:NG$40,$C44)-INDEX(NG$32:NG$40,$C45)</f>
        <v>-322.71800000000002</v>
      </c>
      <c r="NH44" s="18" cm="1">
        <f t="array" ref="NH44">INDEX(NH$32:NH$40,$C44)-INDEX(NH$32:NH$40,$C45)</f>
        <v>-323.00200000000001</v>
      </c>
      <c r="NI44" s="18" cm="1">
        <f t="array" ref="NI44">INDEX(NI$32:NI$40,$C44)-INDEX(NI$32:NI$40,$C45)</f>
        <v>-329.71699999999998</v>
      </c>
      <c r="NJ44" s="18" cm="1">
        <f t="array" ref="NJ44">INDEX(NJ$32:NJ$40,$C44)-INDEX(NJ$32:NJ$40,$C45)</f>
        <v>-328.21899999999999</v>
      </c>
      <c r="NK44" s="18" cm="1">
        <f t="array" ref="NK44">INDEX(NK$32:NK$40,$C44)-INDEX(NK$32:NK$40,$C45)</f>
        <v>-324.07499999999999</v>
      </c>
      <c r="NL44" s="18" cm="1">
        <f t="array" ref="NL44">INDEX(NL$32:NL$40,$C44)-INDEX(NL$32:NL$40,$C45)</f>
        <v>-312.32299999999998</v>
      </c>
      <c r="NM44" s="18" cm="1">
        <f t="array" ref="NM44">INDEX(NM$32:NM$40,$C44)-INDEX(NM$32:NM$40,$C45)</f>
        <v>-313.053</v>
      </c>
      <c r="NN44" s="18" cm="1">
        <f t="array" ref="NN44">INDEX(NN$32:NN$40,$C44)-INDEX(NN$32:NN$40,$C45)</f>
        <v>-329.45499999999998</v>
      </c>
      <c r="NO44" s="18" cm="1">
        <f t="array" ref="NO44">INDEX(NO$32:NO$40,$C44)-INDEX(NO$32:NO$40,$C45)</f>
        <v>-323.83</v>
      </c>
      <c r="NP44" s="18" cm="1">
        <f t="array" ref="NP44">INDEX(NP$32:NP$40,$C44)-INDEX(NP$32:NP$40,$C45)</f>
        <v>-333.58800000000002</v>
      </c>
      <c r="NQ44" s="18" cm="1">
        <f t="array" ref="NQ44">INDEX(NQ$32:NQ$40,$C44)-INDEX(NQ$32:NQ$40,$C45)</f>
        <v>-333.38</v>
      </c>
      <c r="NR44" s="18" cm="1">
        <f t="array" ref="NR44">INDEX(NR$32:NR$40,$C44)-INDEX(NR$32:NR$40,$C45)</f>
        <v>-324.74</v>
      </c>
      <c r="NS44" s="18" cm="1">
        <f t="array" ref="NS44">INDEX(NS$32:NS$40,$C44)-INDEX(NS$32:NS$40,$C45)</f>
        <v>-333.24099999999999</v>
      </c>
      <c r="NT44" s="18" cm="1">
        <f t="array" ref="NT44">INDEX(NT$32:NT$40,$C44)-INDEX(NT$32:NT$40,$C45)</f>
        <v>-329.654</v>
      </c>
      <c r="NU44" s="18" cm="1">
        <f t="array" ref="NU44">INDEX(NU$32:NU$40,$C44)-INDEX(NU$32:NU$40,$C45)</f>
        <v>-352.87099999999998</v>
      </c>
      <c r="NV44" s="18" cm="1">
        <f t="array" ref="NV44">INDEX(NV$32:NV$40,$C44)-INDEX(NV$32:NV$40,$C45)</f>
        <v>-370.43700000000001</v>
      </c>
      <c r="NW44" s="18" cm="1">
        <f t="array" ref="NW44">INDEX(NW$32:NW$40,$C44)-INDEX(NW$32:NW$40,$C45)</f>
        <v>-382.416</v>
      </c>
      <c r="NX44" s="18" cm="1">
        <f t="array" ref="NX44">INDEX(NX$32:NX$40,$C44)-INDEX(NX$32:NX$40,$C45)</f>
        <v>-382.93200000000002</v>
      </c>
      <c r="NY44" s="18" cm="1">
        <f t="array" ref="NY44">INDEX(NY$32:NY$40,$C44)-INDEX(NY$32:NY$40,$C45)</f>
        <v>-359.11700000000002</v>
      </c>
      <c r="NZ44" s="18" cm="1">
        <f t="array" ref="NZ44">INDEX(NZ$32:NZ$40,$C44)-INDEX(NZ$32:NZ$40,$C45)</f>
        <v>-347.82100000000003</v>
      </c>
      <c r="OA44" s="18" cm="1">
        <f t="array" ref="OA44">INDEX(OA$32:OA$40,$C44)-INDEX(OA$32:OA$40,$C45)</f>
        <v>-347.298</v>
      </c>
      <c r="OB44" s="18" cm="1">
        <f t="array" ref="OB44">INDEX(OB$32:OB$40,$C44)-INDEX(OB$32:OB$40,$C45)</f>
        <v>-347.75400000000002</v>
      </c>
      <c r="OC44" s="18" cm="1">
        <f t="array" ref="OC44">INDEX(OC$32:OC$40,$C44)-INDEX(OC$32:OC$40,$C45)</f>
        <v>-345.21300000000002</v>
      </c>
      <c r="OD44" s="18" cm="1">
        <f t="array" ref="OD44">INDEX(OD$32:OD$40,$C44)-INDEX(OD$32:OD$40,$C45)</f>
        <v>-342.42200000000003</v>
      </c>
      <c r="OE44" s="18" cm="1">
        <f t="array" ref="OE44">INDEX(OE$32:OE$40,$C44)-INDEX(OE$32:OE$40,$C45)</f>
        <v>-340.209</v>
      </c>
      <c r="OF44" s="18" cm="1">
        <f t="array" ref="OF44">INDEX(OF$32:OF$40,$C44)-INDEX(OF$32:OF$40,$C45)</f>
        <v>-338.74400000000003</v>
      </c>
      <c r="OG44" s="18" cm="1">
        <f t="array" ref="OG44">INDEX(OG$32:OG$40,$C44)-INDEX(OG$32:OG$40,$C45)</f>
        <v>-338.14800000000002</v>
      </c>
      <c r="OH44" s="18" cm="1">
        <f t="array" ref="OH44">INDEX(OH$32:OH$40,$C44)-INDEX(OH$32:OH$40,$C45)</f>
        <v>-333.61799999999999</v>
      </c>
      <c r="OI44" s="18" cm="1">
        <f t="array" ref="OI44">INDEX(OI$32:OI$40,$C44)-INDEX(OI$32:OI$40,$C45)</f>
        <v>-334.185</v>
      </c>
      <c r="OJ44" s="18" cm="1">
        <f t="array" ref="OJ44">INDEX(OJ$32:OJ$40,$C44)-INDEX(OJ$32:OJ$40,$C45)</f>
        <v>-332.822</v>
      </c>
      <c r="OK44" s="18" cm="1">
        <f t="array" ref="OK44">INDEX(OK$32:OK$40,$C44)-INDEX(OK$32:OK$40,$C45)</f>
        <v>-350.517</v>
      </c>
      <c r="OL44" s="18" cm="1">
        <f t="array" ref="OL44">INDEX(OL$32:OL$40,$C44)-INDEX(OL$32:OL$40,$C45)</f>
        <v>-375.74799999999999</v>
      </c>
      <c r="OM44" s="18" cm="1">
        <f t="array" ref="OM44">INDEX(OM$32:OM$40,$C44)-INDEX(OM$32:OM$40,$C45)</f>
        <v>-382.12099999999998</v>
      </c>
      <c r="ON44" s="18" cm="1">
        <f t="array" ref="ON44">INDEX(ON$32:ON$40,$C44)-INDEX(ON$32:ON$40,$C45)</f>
        <v>-378.60899999999998</v>
      </c>
      <c r="OO44" s="18" cm="1">
        <f t="array" ref="OO44">INDEX(OO$32:OO$40,$C44)-INDEX(OO$32:OO$40,$C45)</f>
        <v>-381.72800000000001</v>
      </c>
      <c r="OP44" s="18" cm="1">
        <f t="array" ref="OP44">INDEX(OP$32:OP$40,$C44)-INDEX(OP$32:OP$40,$C45)</f>
        <v>-372.48500000000001</v>
      </c>
      <c r="OQ44" s="18" cm="1">
        <f t="array" ref="OQ44">INDEX(OQ$32:OQ$40,$C44)-INDEX(OQ$32:OQ$40,$C45)</f>
        <v>-359.84800000000001</v>
      </c>
      <c r="OR44" s="18" cm="1">
        <f t="array" ref="OR44">INDEX(OR$32:OR$40,$C44)-INDEX(OR$32:OR$40,$C45)</f>
        <v>-347.01499999999999</v>
      </c>
      <c r="OS44" s="18" cm="1">
        <f t="array" ref="OS44">INDEX(OS$32:OS$40,$C44)-INDEX(OS$32:OS$40,$C45)</f>
        <v>-358.99700000000001</v>
      </c>
      <c r="OT44" s="18" cm="1">
        <f t="array" ref="OT44">INDEX(OT$32:OT$40,$C44)-INDEX(OT$32:OT$40,$C45)</f>
        <v>-340.15300000000002</v>
      </c>
      <c r="OU44" s="18" cm="1">
        <f t="array" ref="OU44">INDEX(OU$32:OU$40,$C44)-INDEX(OU$32:OU$40,$C45)</f>
        <v>-326.91399999999999</v>
      </c>
      <c r="OV44" s="18" cm="1">
        <f t="array" ref="OV44">INDEX(OV$32:OV$40,$C44)-INDEX(OV$32:OV$40,$C45)</f>
        <v>-323.33499999999998</v>
      </c>
      <c r="OW44" s="18" cm="1">
        <f t="array" ref="OW44">INDEX(OW$32:OW$40,$C44)-INDEX(OW$32:OW$40,$C45)</f>
        <v>-314.84699999999998</v>
      </c>
      <c r="OX44" s="18" cm="1">
        <f t="array" ref="OX44">INDEX(OX$32:OX$40,$C44)-INDEX(OX$32:OX$40,$C45)</f>
        <v>-330.96199999999999</v>
      </c>
      <c r="OY44" s="18" cm="1">
        <f t="array" ref="OY44">INDEX(OY$32:OY$40,$C44)-INDEX(OY$32:OY$40,$C45)</f>
        <v>-340.48500000000001</v>
      </c>
      <c r="OZ44" s="18" cm="1">
        <f t="array" ref="OZ44">INDEX(OZ$32:OZ$40,$C44)-INDEX(OZ$32:OZ$40,$C45)</f>
        <v>-341.47899999999998</v>
      </c>
      <c r="PA44" s="18" cm="1">
        <f t="array" ref="PA44">INDEX(PA$32:PA$40,$C44)-INDEX(PA$32:PA$40,$C45)</f>
        <v>-363.25900000000001</v>
      </c>
      <c r="PB44" s="18" cm="1">
        <f t="array" ref="PB44">INDEX(PB$32:PB$40,$C44)-INDEX(PB$32:PB$40,$C45)</f>
        <v>-343.02600000000001</v>
      </c>
      <c r="PC44" s="18" cm="1">
        <f t="array" ref="PC44">INDEX(PC$32:PC$40,$C44)-INDEX(PC$32:PC$40,$C45)</f>
        <v>-333.70100000000002</v>
      </c>
      <c r="PD44" s="18" cm="1">
        <f t="array" ref="PD44">INDEX(PD$32:PD$40,$C44)-INDEX(PD$32:PD$40,$C45)</f>
        <v>-324.30900000000003</v>
      </c>
      <c r="PE44" s="18" cm="1">
        <f t="array" ref="PE44">INDEX(PE$32:PE$40,$C44)-INDEX(PE$32:PE$40,$C45)</f>
        <v>-305.67200000000003</v>
      </c>
      <c r="PF44" s="18" cm="1">
        <f t="array" ref="PF44">INDEX(PF$32:PF$40,$C44)-INDEX(PF$32:PF$40,$C45)</f>
        <v>-293.221</v>
      </c>
      <c r="PG44" s="18" cm="1">
        <f t="array" ref="PG44">INDEX(PG$32:PG$40,$C44)-INDEX(PG$32:PG$40,$C45)</f>
        <v>-286.97699999999998</v>
      </c>
      <c r="PH44" s="18" cm="1">
        <f t="array" ref="PH44">INDEX(PH$32:PH$40,$C44)-INDEX(PH$32:PH$40,$C45)</f>
        <v>-276.447</v>
      </c>
      <c r="PI44" s="18" cm="1">
        <f t="array" ref="PI44">INDEX(PI$32:PI$40,$C44)-INDEX(PI$32:PI$40,$C45)</f>
        <v>-258.32600000000002</v>
      </c>
      <c r="PJ44" s="18" cm="1">
        <f t="array" ref="PJ44">INDEX(PJ$32:PJ$40,$C44)-INDEX(PJ$32:PJ$40,$C45)</f>
        <v>-256.73200000000003</v>
      </c>
      <c r="PK44" s="18" cm="1">
        <f t="array" ref="PK44">INDEX(PK$32:PK$40,$C44)-INDEX(PK$32:PK$40,$C45)</f>
        <v>-270.255</v>
      </c>
      <c r="PL44" s="18" cm="1">
        <f t="array" ref="PL44">INDEX(PL$32:PL$40,$C44)-INDEX(PL$32:PL$40,$C45)</f>
        <v>-271.51799999999997</v>
      </c>
      <c r="PM44" s="18" cm="1">
        <f t="array" ref="PM44">INDEX(PM$32:PM$40,$C44)-INDEX(PM$32:PM$40,$C45)</f>
        <v>-270.39800000000002</v>
      </c>
      <c r="PN44" s="18" cm="1">
        <f t="array" ref="PN44">INDEX(PN$32:PN$40,$C44)-INDEX(PN$32:PN$40,$C45)</f>
        <v>-277.435</v>
      </c>
      <c r="PO44" s="18" cm="1">
        <f t="array" ref="PO44">INDEX(PO$32:PO$40,$C44)-INDEX(PO$32:PO$40,$C45)</f>
        <v>-296.83199999999999</v>
      </c>
      <c r="PP44" s="18" cm="1">
        <f t="array" ref="PP44">INDEX(PP$32:PP$40,$C44)-INDEX(PP$32:PP$40,$C45)</f>
        <v>-308.55700000000002</v>
      </c>
      <c r="PQ44" s="18" cm="1">
        <f t="array" ref="PQ44">INDEX(PQ$32:PQ$40,$C44)-INDEX(PQ$32:PQ$40,$C45)</f>
        <v>-310.66800000000001</v>
      </c>
      <c r="PR44" s="18" cm="1">
        <f t="array" ref="PR44">INDEX(PR$32:PR$40,$C44)-INDEX(PR$32:PR$40,$C45)</f>
        <v>-315.73099999999999</v>
      </c>
      <c r="PS44" s="18" cm="1">
        <f t="array" ref="PS44">INDEX(PS$32:PS$40,$C44)-INDEX(PS$32:PS$40,$C45)</f>
        <v>-299.21699999999998</v>
      </c>
      <c r="PT44" s="18" cm="1">
        <f t="array" ref="PT44">INDEX(PT$32:PT$40,$C44)-INDEX(PT$32:PT$40,$C45)</f>
        <v>-299.24900000000002</v>
      </c>
      <c r="PU44" s="18" cm="1">
        <f t="array" ref="PU44">INDEX(PU$32:PU$40,$C44)-INDEX(PU$32:PU$40,$C45)</f>
        <v>-297.036</v>
      </c>
      <c r="PV44" s="18" cm="1">
        <f t="array" ref="PV44">INDEX(PV$32:PV$40,$C44)-INDEX(PV$32:PV$40,$C45)</f>
        <v>-292.31799999999998</v>
      </c>
      <c r="PW44" s="18" cm="1">
        <f t="array" ref="PW44">INDEX(PW$32:PW$40,$C44)-INDEX(PW$32:PW$40,$C45)</f>
        <v>-298.23500000000001</v>
      </c>
      <c r="PX44" s="18" cm="1">
        <f t="array" ref="PX44">INDEX(PX$32:PX$40,$C44)-INDEX(PX$32:PX$40,$C45)</f>
        <v>-291.47399999999999</v>
      </c>
      <c r="PY44" s="18" cm="1">
        <f t="array" ref="PY44">INDEX(PY$32:PY$40,$C44)-INDEX(PY$32:PY$40,$C45)</f>
        <v>-285.20400000000001</v>
      </c>
      <c r="PZ44" s="18" cm="1">
        <f t="array" ref="PZ44">INDEX(PZ$32:PZ$40,$C44)-INDEX(PZ$32:PZ$40,$C45)</f>
        <v>-294.63499999999999</v>
      </c>
      <c r="QA44" s="18" cm="1">
        <f t="array" ref="QA44">INDEX(QA$32:QA$40,$C44)-INDEX(QA$32:QA$40,$C45)</f>
        <v>-297.685</v>
      </c>
      <c r="QB44" s="18" cm="1">
        <f t="array" ref="QB44">INDEX(QB$32:QB$40,$C44)-INDEX(QB$32:QB$40,$C45)</f>
        <v>-299.26100000000002</v>
      </c>
      <c r="QC44" s="18" cm="1">
        <f t="array" ref="QC44">INDEX(QC$32:QC$40,$C44)-INDEX(QC$32:QC$40,$C45)</f>
        <v>-299.98599999999999</v>
      </c>
      <c r="QD44" s="18" cm="1">
        <f t="array" ref="QD44">INDEX(QD$32:QD$40,$C44)-INDEX(QD$32:QD$40,$C45)</f>
        <v>-285.99599999999998</v>
      </c>
      <c r="QE44" s="18" cm="1">
        <f t="array" ref="QE44">INDEX(QE$32:QE$40,$C44)-INDEX(QE$32:QE$40,$C45)</f>
        <v>-285.62299999999999</v>
      </c>
      <c r="QF44" s="18" cm="1">
        <f t="array" ref="QF44">INDEX(QF$32:QF$40,$C44)-INDEX(QF$32:QF$40,$C45)</f>
        <v>-286.95499999999998</v>
      </c>
      <c r="QG44" s="18" cm="1">
        <f t="array" ref="QG44">INDEX(QG$32:QG$40,$C44)-INDEX(QG$32:QG$40,$C45)</f>
        <v>-274.98500000000001</v>
      </c>
      <c r="QH44" s="18" cm="1">
        <f t="array" ref="QH44">INDEX(QH$32:QH$40,$C44)-INDEX(QH$32:QH$40,$C45)</f>
        <v>-268.91699999999997</v>
      </c>
      <c r="QI44" s="18" cm="1">
        <f t="array" ref="QI44">INDEX(QI$32:QI$40,$C44)-INDEX(QI$32:QI$40,$C45)</f>
        <v>-270.524</v>
      </c>
      <c r="QJ44" s="18" cm="1">
        <f t="array" ref="QJ44">INDEX(QJ$32:QJ$40,$C44)-INDEX(QJ$32:QJ$40,$C45)</f>
        <v>-278.38200000000001</v>
      </c>
      <c r="QK44" s="18" cm="1">
        <f t="array" ref="QK44">INDEX(QK$32:QK$40,$C44)-INDEX(QK$32:QK$40,$C45)</f>
        <v>-276.94400000000002</v>
      </c>
      <c r="QL44" s="18" cm="1">
        <f t="array" ref="QL44">INDEX(QL$32:QL$40,$C44)-INDEX(QL$32:QL$40,$C45)</f>
        <v>-283.19400000000002</v>
      </c>
      <c r="QM44" s="18" cm="1">
        <f t="array" ref="QM44">INDEX(QM$32:QM$40,$C44)-INDEX(QM$32:QM$40,$C45)</f>
        <v>-273.66899999999998</v>
      </c>
      <c r="QN44" s="18" cm="1">
        <f t="array" ref="QN44">INDEX(QN$32:QN$40,$C44)-INDEX(QN$32:QN$40,$C45)</f>
        <v>-273.15800000000002</v>
      </c>
      <c r="QO44" s="18" cm="1">
        <f t="array" ref="QO44">INDEX(QO$32:QO$40,$C44)-INDEX(QO$32:QO$40,$C45)</f>
        <v>-307.197</v>
      </c>
      <c r="QP44" s="18" cm="1">
        <f t="array" ref="QP44">INDEX(QP$32:QP$40,$C44)-INDEX(QP$32:QP$40,$C45)</f>
        <v>-307.44900000000001</v>
      </c>
      <c r="QQ44" s="18" cm="1">
        <f t="array" ref="QQ44">INDEX(QQ$32:QQ$40,$C44)-INDEX(QQ$32:QQ$40,$C45)</f>
        <v>-302.25799999999998</v>
      </c>
      <c r="QR44" s="18" cm="1">
        <f t="array" ref="QR44">INDEX(QR$32:QR$40,$C44)-INDEX(QR$32:QR$40,$C45)</f>
        <v>-303.755</v>
      </c>
      <c r="QS44" s="18" cm="1">
        <f t="array" ref="QS44">INDEX(QS$32:QS$40,$C44)-INDEX(QS$32:QS$40,$C45)</f>
        <v>-305.44099999999997</v>
      </c>
      <c r="QT44" s="18" cm="1">
        <f t="array" ref="QT44">INDEX(QT$32:QT$40,$C44)-INDEX(QT$32:QT$40,$C45)</f>
        <v>-307.584</v>
      </c>
      <c r="QU44" s="18" cm="1">
        <f t="array" ref="QU44">INDEX(QU$32:QU$40,$C44)-INDEX(QU$32:QU$40,$C45)</f>
        <v>-311.18299999999999</v>
      </c>
      <c r="QV44" s="18" cm="1">
        <f t="array" ref="QV44">INDEX(QV$32:QV$40,$C44)-INDEX(QV$32:QV$40,$C45)</f>
        <v>-315.529</v>
      </c>
      <c r="QW44" s="18" cm="1">
        <f t="array" ref="QW44">INDEX(QW$32:QW$40,$C44)-INDEX(QW$32:QW$40,$C45)</f>
        <v>-319.43200000000002</v>
      </c>
      <c r="QX44" s="18" cm="1">
        <f t="array" ref="QX44">INDEX(QX$32:QX$40,$C44)-INDEX(QX$32:QX$40,$C45)</f>
        <v>-320.42099999999999</v>
      </c>
      <c r="QY44" s="18" cm="1">
        <f t="array" ref="QY44">INDEX(QY$32:QY$40,$C44)-INDEX(QY$32:QY$40,$C45)</f>
        <v>-315.55200000000002</v>
      </c>
      <c r="QZ44" s="18" cm="1">
        <f t="array" ref="QZ44">INDEX(QZ$32:QZ$40,$C44)-INDEX(QZ$32:QZ$40,$C45)</f>
        <v>-319.31299999999999</v>
      </c>
      <c r="RA44" s="18" cm="1">
        <f t="array" ref="RA44">INDEX(RA$32:RA$40,$C44)-INDEX(RA$32:RA$40,$C45)</f>
        <v>-329.55900000000003</v>
      </c>
      <c r="RB44" s="18" cm="1">
        <f t="array" ref="RB44">INDEX(RB$32:RB$40,$C44)-INDEX(RB$32:RB$40,$C45)</f>
        <v>-336.47</v>
      </c>
      <c r="RC44" s="18" cm="1">
        <f t="array" ref="RC44">INDEX(RC$32:RC$40,$C44)-INDEX(RC$32:RC$40,$C45)</f>
        <v>-340.42200000000003</v>
      </c>
      <c r="RD44" s="18" cm="1">
        <f t="array" ref="RD44">INDEX(RD$32:RD$40,$C44)-INDEX(RD$32:RD$40,$C45)</f>
        <v>-339.89499999999998</v>
      </c>
      <c r="RE44" s="18" cm="1">
        <f t="array" ref="RE44">INDEX(RE$32:RE$40,$C44)-INDEX(RE$32:RE$40,$C45)</f>
        <v>-332.46499999999997</v>
      </c>
      <c r="RF44" s="18" cm="1">
        <f t="array" ref="RF44">INDEX(RF$32:RF$40,$C44)-INDEX(RF$32:RF$40,$C45)</f>
        <v>-321.541</v>
      </c>
      <c r="RG44" s="18" cm="1">
        <f t="array" ref="RG44">INDEX(RG$32:RG$40,$C44)-INDEX(RG$32:RG$40,$C45)</f>
        <v>-306.76900000000001</v>
      </c>
      <c r="RH44" s="18" cm="1">
        <f t="array" ref="RH44">INDEX(RH$32:RH$40,$C44)-INDEX(RH$32:RH$40,$C45)</f>
        <v>-300.62299999999999</v>
      </c>
      <c r="RI44" s="18" cm="1">
        <f t="array" ref="RI44">INDEX(RI$32:RI$40,$C44)-INDEX(RI$32:RI$40,$C45)</f>
        <v>-298.98899999999998</v>
      </c>
      <c r="RJ44" s="18" cm="1">
        <f t="array" ref="RJ44">INDEX(RJ$32:RJ$40,$C44)-INDEX(RJ$32:RJ$40,$C45)</f>
        <v>-300.33300000000003</v>
      </c>
      <c r="RK44" s="18" cm="1">
        <f t="array" ref="RK44">INDEX(RK$32:RK$40,$C44)-INDEX(RK$32:RK$40,$C45)</f>
        <v>-298.56299999999999</v>
      </c>
      <c r="RL44" s="18" cm="1">
        <f t="array" ref="RL44">INDEX(RL$32:RL$40,$C44)-INDEX(RL$32:RL$40,$C45)</f>
        <v>-296.80500000000001</v>
      </c>
      <c r="RM44" s="18" cm="1">
        <f t="array" ref="RM44">INDEX(RM$32:RM$40,$C44)-INDEX(RM$32:RM$40,$C45)</f>
        <v>-294.63900000000001</v>
      </c>
      <c r="RN44" s="18" cm="1">
        <f t="array" ref="RN44">INDEX(RN$32:RN$40,$C44)-INDEX(RN$32:RN$40,$C45)</f>
        <v>-297.12900000000002</v>
      </c>
      <c r="RO44" s="18" cm="1">
        <f t="array" ref="RO44">INDEX(RO$32:RO$40,$C44)-INDEX(RO$32:RO$40,$C45)</f>
        <v>-310.38299999999998</v>
      </c>
      <c r="RP44" s="18" cm="1">
        <f t="array" ref="RP44">INDEX(RP$32:RP$40,$C44)-INDEX(RP$32:RP$40,$C45)</f>
        <v>-308.79199999999997</v>
      </c>
      <c r="RQ44" s="18" cm="1">
        <f t="array" ref="RQ44">INDEX(RQ$32:RQ$40,$C44)-INDEX(RQ$32:RQ$40,$C45)</f>
        <v>-308.91899999999998</v>
      </c>
      <c r="RR44" s="18" cm="1">
        <f t="array" ref="RR44">INDEX(RR$32:RR$40,$C44)-INDEX(RR$32:RR$40,$C45)</f>
        <v>-304.01299999999998</v>
      </c>
      <c r="RS44" s="18" cm="1">
        <f t="array" ref="RS44">INDEX(RS$32:RS$40,$C44)-INDEX(RS$32:RS$40,$C45)</f>
        <v>-287.3</v>
      </c>
      <c r="RT44" s="18" cm="1">
        <f t="array" ref="RT44">INDEX(RT$32:RT$40,$C44)-INDEX(RT$32:RT$40,$C45)</f>
        <v>-288.37099999999998</v>
      </c>
      <c r="RU44" s="18" cm="1">
        <f t="array" ref="RU44">INDEX(RU$32:RU$40,$C44)-INDEX(RU$32:RU$40,$C45)</f>
        <v>-282.73700000000002</v>
      </c>
      <c r="RV44" s="18" cm="1">
        <f t="array" ref="RV44">INDEX(RV$32:RV$40,$C44)-INDEX(RV$32:RV$40,$C45)</f>
        <v>-264.339</v>
      </c>
      <c r="RW44" s="18" cm="1">
        <f t="array" ref="RW44">INDEX(RW$32:RW$40,$C44)-INDEX(RW$32:RW$40,$C45)</f>
        <v>-260.86099999999999</v>
      </c>
      <c r="RX44" s="18" cm="1">
        <f t="array" ref="RX44">INDEX(RX$32:RX$40,$C44)-INDEX(RX$32:RX$40,$C45)</f>
        <v>-259.66500000000002</v>
      </c>
      <c r="RY44" s="18" cm="1">
        <f t="array" ref="RY44">INDEX(RY$32:RY$40,$C44)-INDEX(RY$32:RY$40,$C45)</f>
        <v>-263.25299999999999</v>
      </c>
      <c r="RZ44" s="18" cm="1">
        <f t="array" ref="RZ44">INDEX(RZ$32:RZ$40,$C44)-INDEX(RZ$32:RZ$40,$C45)</f>
        <v>-263.43299999999999</v>
      </c>
      <c r="SA44" s="18" cm="1">
        <f t="array" ref="SA44">INDEX(SA$32:SA$40,$C44)-INDEX(SA$32:SA$40,$C45)</f>
        <v>-260.23500000000001</v>
      </c>
      <c r="SB44" s="18" cm="1">
        <f t="array" ref="SB44">INDEX(SB$32:SB$40,$C44)-INDEX(SB$32:SB$40,$C45)</f>
        <v>-254.82400000000001</v>
      </c>
      <c r="SC44" s="18" cm="1">
        <f t="array" ref="SC44">INDEX(SC$32:SC$40,$C44)-INDEX(SC$32:SC$40,$C45)</f>
        <v>-259.38299999999998</v>
      </c>
      <c r="SD44" s="18" cm="1">
        <f t="array" ref="SD44">INDEX(SD$32:SD$40,$C44)-INDEX(SD$32:SD$40,$C45)</f>
        <v>-260.69</v>
      </c>
      <c r="SE44" s="18" cm="1">
        <f t="array" ref="SE44">INDEX(SE$32:SE$40,$C44)-INDEX(SE$32:SE$40,$C45)</f>
        <v>-260.935</v>
      </c>
      <c r="SF44" s="18" cm="1">
        <f t="array" ref="SF44">INDEX(SF$32:SF$40,$C44)-INDEX(SF$32:SF$40,$C45)</f>
        <v>-264.70100000000002</v>
      </c>
      <c r="SG44" s="18" cm="1">
        <f t="array" ref="SG44">INDEX(SG$32:SG$40,$C44)-INDEX(SG$32:SG$40,$C45)</f>
        <v>-285.61</v>
      </c>
      <c r="SH44" s="18" cm="1">
        <f t="array" ref="SH44">INDEX(SH$32:SH$40,$C44)-INDEX(SH$32:SH$40,$C45)</f>
        <v>-288.44400000000002</v>
      </c>
      <c r="SI44" s="18" cm="1">
        <f t="array" ref="SI44">INDEX(SI$32:SI$40,$C44)-INDEX(SI$32:SI$40,$C45)</f>
        <v>-294.44200000000001</v>
      </c>
      <c r="SJ44" s="18" cm="1">
        <f t="array" ref="SJ44">INDEX(SJ$32:SJ$40,$C44)-INDEX(SJ$32:SJ$40,$C45)</f>
        <v>-297.64299999999997</v>
      </c>
      <c r="SK44" s="18" cm="1">
        <f t="array" ref="SK44">INDEX(SK$32:SK$40,$C44)-INDEX(SK$32:SK$40,$C45)</f>
        <v>-294.62900000000002</v>
      </c>
      <c r="SL44" s="18" cm="1">
        <f t="array" ref="SL44">INDEX(SL$32:SL$40,$C44)-INDEX(SL$32:SL$40,$C45)</f>
        <v>-294.35300000000001</v>
      </c>
      <c r="SM44" s="18" cm="1">
        <f t="array" ref="SM44">INDEX(SM$32:SM$40,$C44)-INDEX(SM$32:SM$40,$C45)</f>
        <v>-295.27999999999997</v>
      </c>
      <c r="SN44" s="18" cm="1">
        <f t="array" ref="SN44">INDEX(SN$32:SN$40,$C44)-INDEX(SN$32:SN$40,$C45)</f>
        <v>-295.93900000000002</v>
      </c>
      <c r="SO44" s="18" cm="1">
        <f t="array" ref="SO44">INDEX(SO$32:SO$40,$C44)-INDEX(SO$32:SO$40,$C45)</f>
        <v>-298.005</v>
      </c>
      <c r="SP44" s="18" cm="1">
        <f t="array" ref="SP44">INDEX(SP$32:SP$40,$C44)-INDEX(SP$32:SP$40,$C45)</f>
        <v>-299.56</v>
      </c>
      <c r="SQ44" s="18" cm="1">
        <f t="array" ref="SQ44">INDEX(SQ$32:SQ$40,$C44)-INDEX(SQ$32:SQ$40,$C45)</f>
        <v>-303.83100000000002</v>
      </c>
      <c r="SR44" s="18" cm="1">
        <f t="array" ref="SR44">INDEX(SR$32:SR$40,$C44)-INDEX(SR$32:SR$40,$C45)</f>
        <v>-298.42599999999999</v>
      </c>
      <c r="SS44" s="18" cm="1">
        <f t="array" ref="SS44">INDEX(SS$32:SS$40,$C44)-INDEX(SS$32:SS$40,$C45)</f>
        <v>-310.3</v>
      </c>
      <c r="ST44" s="18" cm="1">
        <f t="array" ref="ST44">INDEX(ST$32:ST$40,$C44)-INDEX(ST$32:ST$40,$C45)</f>
        <v>-320.19299999999998</v>
      </c>
    </row>
    <row r="45" spans="1:515" s="5" customFormat="1" x14ac:dyDescent="0.25">
      <c r="B45" s="11" t="s">
        <v>494</v>
      </c>
      <c r="C45" s="5">
        <f>_xlfn.XMATCH(B45,$B$32:$B$40)</f>
        <v>1</v>
      </c>
      <c r="F45" s="18"/>
    </row>
    <row r="46" spans="1:515" s="5" customFormat="1" x14ac:dyDescent="0.25"/>
    <row r="48" spans="1:515" ht="11" x14ac:dyDescent="0.3">
      <c r="B48" s="2" t="s">
        <v>150</v>
      </c>
    </row>
    <row r="49" spans="1:511" ht="11" x14ac:dyDescent="0.3">
      <c r="A49" s="5">
        <v>1</v>
      </c>
      <c r="B49" s="34" t="str">
        <f t="shared" ref="B49:B56" si="10">B32</f>
        <v>TELEFO 3 3/4 PERP nc-22</v>
      </c>
      <c r="F49" s="18">
        <f t="shared" ref="F49:BQ49" si="11">F$32-F32</f>
        <v>0</v>
      </c>
      <c r="G49" s="18">
        <f t="shared" si="11"/>
        <v>0</v>
      </c>
      <c r="H49" s="18">
        <f t="shared" si="11"/>
        <v>0</v>
      </c>
      <c r="I49" s="18">
        <f t="shared" si="11"/>
        <v>0</v>
      </c>
      <c r="J49" s="18">
        <f t="shared" si="11"/>
        <v>0</v>
      </c>
      <c r="K49" s="18">
        <f t="shared" si="11"/>
        <v>0</v>
      </c>
      <c r="L49" s="18">
        <f t="shared" si="11"/>
        <v>0</v>
      </c>
      <c r="M49" s="18">
        <f t="shared" si="11"/>
        <v>0</v>
      </c>
      <c r="N49" s="18">
        <f t="shared" si="11"/>
        <v>0</v>
      </c>
      <c r="O49" s="18">
        <f t="shared" si="11"/>
        <v>0</v>
      </c>
      <c r="P49" s="18">
        <f t="shared" si="11"/>
        <v>0</v>
      </c>
      <c r="Q49" s="18">
        <f t="shared" si="11"/>
        <v>0</v>
      </c>
      <c r="R49" s="18">
        <f t="shared" si="11"/>
        <v>0</v>
      </c>
      <c r="S49" s="18">
        <f t="shared" si="11"/>
        <v>0</v>
      </c>
      <c r="T49" s="18">
        <f t="shared" si="11"/>
        <v>0</v>
      </c>
      <c r="U49" s="18">
        <f t="shared" si="11"/>
        <v>0</v>
      </c>
      <c r="V49" s="18">
        <f t="shared" si="11"/>
        <v>0</v>
      </c>
      <c r="W49" s="18">
        <f t="shared" si="11"/>
        <v>0</v>
      </c>
      <c r="X49" s="18">
        <f t="shared" si="11"/>
        <v>0</v>
      </c>
      <c r="Y49" s="18">
        <f t="shared" si="11"/>
        <v>0</v>
      </c>
      <c r="Z49" s="18">
        <f t="shared" si="11"/>
        <v>0</v>
      </c>
      <c r="AA49" s="18">
        <f t="shared" si="11"/>
        <v>0</v>
      </c>
      <c r="AB49" s="18">
        <f t="shared" si="11"/>
        <v>0</v>
      </c>
      <c r="AC49" s="18">
        <f t="shared" si="11"/>
        <v>0</v>
      </c>
      <c r="AD49" s="18">
        <f t="shared" si="11"/>
        <v>0</v>
      </c>
      <c r="AE49" s="18">
        <f t="shared" si="11"/>
        <v>0</v>
      </c>
      <c r="AF49" s="18">
        <f t="shared" si="11"/>
        <v>0</v>
      </c>
      <c r="AG49" s="18">
        <f t="shared" si="11"/>
        <v>0</v>
      </c>
      <c r="AH49" s="18">
        <f t="shared" si="11"/>
        <v>0</v>
      </c>
      <c r="AI49" s="18">
        <f t="shared" si="11"/>
        <v>0</v>
      </c>
      <c r="AJ49" s="18">
        <f t="shared" si="11"/>
        <v>0</v>
      </c>
      <c r="AK49" s="18">
        <f t="shared" si="11"/>
        <v>0</v>
      </c>
      <c r="AL49" s="18">
        <f t="shared" si="11"/>
        <v>0</v>
      </c>
      <c r="AM49" s="18">
        <f t="shared" si="11"/>
        <v>0</v>
      </c>
      <c r="AN49" s="18">
        <f t="shared" si="11"/>
        <v>0</v>
      </c>
      <c r="AO49" s="18">
        <f t="shared" si="11"/>
        <v>0</v>
      </c>
      <c r="AP49" s="18">
        <f t="shared" si="11"/>
        <v>0</v>
      </c>
      <c r="AQ49" s="18">
        <f t="shared" si="11"/>
        <v>0</v>
      </c>
      <c r="AR49" s="18">
        <f t="shared" si="11"/>
        <v>0</v>
      </c>
      <c r="AS49" s="18">
        <f t="shared" si="11"/>
        <v>0</v>
      </c>
      <c r="AT49" s="18">
        <f t="shared" si="11"/>
        <v>0</v>
      </c>
      <c r="AU49" s="18">
        <f t="shared" si="11"/>
        <v>0</v>
      </c>
      <c r="AV49" s="18">
        <f t="shared" si="11"/>
        <v>0</v>
      </c>
      <c r="AW49" s="18">
        <f t="shared" si="11"/>
        <v>0</v>
      </c>
      <c r="AX49" s="18">
        <f t="shared" si="11"/>
        <v>0</v>
      </c>
      <c r="AY49" s="18">
        <f t="shared" si="11"/>
        <v>0</v>
      </c>
      <c r="AZ49" s="18">
        <f t="shared" si="11"/>
        <v>0</v>
      </c>
      <c r="BA49" s="18">
        <f t="shared" si="11"/>
        <v>0</v>
      </c>
      <c r="BB49" s="18">
        <f t="shared" si="11"/>
        <v>0</v>
      </c>
      <c r="BC49" s="18">
        <f t="shared" si="11"/>
        <v>0</v>
      </c>
      <c r="BD49" s="18">
        <f t="shared" si="11"/>
        <v>0</v>
      </c>
      <c r="BE49" s="18">
        <f t="shared" si="11"/>
        <v>0</v>
      </c>
      <c r="BF49" s="18">
        <f t="shared" si="11"/>
        <v>0</v>
      </c>
      <c r="BG49" s="18">
        <f t="shared" si="11"/>
        <v>0</v>
      </c>
      <c r="BH49" s="18">
        <f t="shared" si="11"/>
        <v>0</v>
      </c>
      <c r="BI49" s="18">
        <f t="shared" si="11"/>
        <v>0</v>
      </c>
      <c r="BJ49" s="18">
        <f t="shared" si="11"/>
        <v>0</v>
      </c>
      <c r="BK49" s="18">
        <f t="shared" si="11"/>
        <v>0</v>
      </c>
      <c r="BL49" s="18">
        <f t="shared" si="11"/>
        <v>0</v>
      </c>
      <c r="BM49" s="18">
        <f t="shared" si="11"/>
        <v>0</v>
      </c>
      <c r="BN49" s="18">
        <f t="shared" si="11"/>
        <v>0</v>
      </c>
      <c r="BO49" s="18">
        <f t="shared" si="11"/>
        <v>0</v>
      </c>
      <c r="BP49" s="18">
        <f t="shared" si="11"/>
        <v>0</v>
      </c>
      <c r="BQ49" s="18">
        <f t="shared" si="11"/>
        <v>0</v>
      </c>
      <c r="BR49" s="18">
        <f t="shared" ref="BR49:EC49" si="12">BR$32-BR32</f>
        <v>0</v>
      </c>
      <c r="BS49" s="18">
        <f t="shared" si="12"/>
        <v>0</v>
      </c>
      <c r="BT49" s="18">
        <f t="shared" si="12"/>
        <v>0</v>
      </c>
      <c r="BU49" s="18">
        <f t="shared" si="12"/>
        <v>0</v>
      </c>
      <c r="BV49" s="18">
        <f t="shared" si="12"/>
        <v>0</v>
      </c>
      <c r="BW49" s="18">
        <f t="shared" si="12"/>
        <v>0</v>
      </c>
      <c r="BX49" s="18">
        <f t="shared" si="12"/>
        <v>0</v>
      </c>
      <c r="BY49" s="18">
        <f t="shared" si="12"/>
        <v>0</v>
      </c>
      <c r="BZ49" s="18">
        <f t="shared" si="12"/>
        <v>0</v>
      </c>
      <c r="CA49" s="18">
        <f t="shared" si="12"/>
        <v>0</v>
      </c>
      <c r="CB49" s="18">
        <f t="shared" si="12"/>
        <v>0</v>
      </c>
      <c r="CC49" s="18">
        <f t="shared" si="12"/>
        <v>0</v>
      </c>
      <c r="CD49" s="18">
        <f t="shared" si="12"/>
        <v>0</v>
      </c>
      <c r="CE49" s="18">
        <f t="shared" si="12"/>
        <v>0</v>
      </c>
      <c r="CF49" s="18">
        <f t="shared" si="12"/>
        <v>0</v>
      </c>
      <c r="CG49" s="18">
        <f t="shared" si="12"/>
        <v>0</v>
      </c>
      <c r="CH49" s="18">
        <f t="shared" si="12"/>
        <v>0</v>
      </c>
      <c r="CI49" s="18">
        <f t="shared" si="12"/>
        <v>0</v>
      </c>
      <c r="CJ49" s="18">
        <f t="shared" si="12"/>
        <v>0</v>
      </c>
      <c r="CK49" s="18">
        <f t="shared" si="12"/>
        <v>0</v>
      </c>
      <c r="CL49" s="18">
        <f t="shared" si="12"/>
        <v>0</v>
      </c>
      <c r="CM49" s="18">
        <f t="shared" si="12"/>
        <v>0</v>
      </c>
      <c r="CN49" s="18">
        <f t="shared" si="12"/>
        <v>0</v>
      </c>
      <c r="CO49" s="18">
        <f t="shared" si="12"/>
        <v>0</v>
      </c>
      <c r="CP49" s="18">
        <f t="shared" si="12"/>
        <v>0</v>
      </c>
      <c r="CQ49" s="18">
        <f t="shared" si="12"/>
        <v>0</v>
      </c>
      <c r="CR49" s="18">
        <f t="shared" si="12"/>
        <v>0</v>
      </c>
      <c r="CS49" s="18">
        <f t="shared" si="12"/>
        <v>0</v>
      </c>
      <c r="CT49" s="18">
        <f t="shared" si="12"/>
        <v>0</v>
      </c>
      <c r="CU49" s="18">
        <f t="shared" si="12"/>
        <v>0</v>
      </c>
      <c r="CV49" s="18">
        <f t="shared" si="12"/>
        <v>0</v>
      </c>
      <c r="CW49" s="18">
        <f t="shared" si="12"/>
        <v>0</v>
      </c>
      <c r="CX49" s="18">
        <f t="shared" si="12"/>
        <v>0</v>
      </c>
      <c r="CY49" s="18">
        <f t="shared" si="12"/>
        <v>0</v>
      </c>
      <c r="CZ49" s="18">
        <f t="shared" si="12"/>
        <v>0</v>
      </c>
      <c r="DA49" s="18">
        <f t="shared" si="12"/>
        <v>0</v>
      </c>
      <c r="DB49" s="18">
        <f t="shared" si="12"/>
        <v>0</v>
      </c>
      <c r="DC49" s="18">
        <f t="shared" si="12"/>
        <v>0</v>
      </c>
      <c r="DD49" s="18">
        <f t="shared" si="12"/>
        <v>0</v>
      </c>
      <c r="DE49" s="18">
        <f t="shared" si="12"/>
        <v>0</v>
      </c>
      <c r="DF49" s="18">
        <f t="shared" si="12"/>
        <v>0</v>
      </c>
      <c r="DG49" s="18">
        <f t="shared" si="12"/>
        <v>0</v>
      </c>
      <c r="DH49" s="18">
        <f t="shared" si="12"/>
        <v>0</v>
      </c>
      <c r="DI49" s="18">
        <f t="shared" si="12"/>
        <v>0</v>
      </c>
      <c r="DJ49" s="18">
        <f t="shared" si="12"/>
        <v>0</v>
      </c>
      <c r="DK49" s="18">
        <f t="shared" si="12"/>
        <v>0</v>
      </c>
      <c r="DL49" s="18">
        <f t="shared" si="12"/>
        <v>0</v>
      </c>
      <c r="DM49" s="18">
        <f t="shared" si="12"/>
        <v>0</v>
      </c>
      <c r="DN49" s="18">
        <f t="shared" si="12"/>
        <v>0</v>
      </c>
      <c r="DO49" s="18">
        <f t="shared" si="12"/>
        <v>0</v>
      </c>
      <c r="DP49" s="18">
        <f t="shared" si="12"/>
        <v>0</v>
      </c>
      <c r="DQ49" s="18">
        <f t="shared" si="12"/>
        <v>0</v>
      </c>
      <c r="DR49" s="18">
        <f t="shared" si="12"/>
        <v>0</v>
      </c>
      <c r="DS49" s="18">
        <f t="shared" si="12"/>
        <v>0</v>
      </c>
      <c r="DT49" s="18">
        <f t="shared" si="12"/>
        <v>0</v>
      </c>
      <c r="DU49" s="18">
        <f t="shared" si="12"/>
        <v>0</v>
      </c>
      <c r="DV49" s="18">
        <f t="shared" si="12"/>
        <v>0</v>
      </c>
      <c r="DW49" s="18">
        <f t="shared" si="12"/>
        <v>0</v>
      </c>
      <c r="DX49" s="18">
        <f t="shared" si="12"/>
        <v>0</v>
      </c>
      <c r="DY49" s="18">
        <f t="shared" si="12"/>
        <v>0</v>
      </c>
      <c r="DZ49" s="18">
        <f t="shared" si="12"/>
        <v>0</v>
      </c>
      <c r="EA49" s="18">
        <f t="shared" si="12"/>
        <v>0</v>
      </c>
      <c r="EB49" s="18">
        <f t="shared" si="12"/>
        <v>0</v>
      </c>
      <c r="EC49" s="18">
        <f t="shared" si="12"/>
        <v>0</v>
      </c>
      <c r="ED49" s="18">
        <f t="shared" ref="ED49:GO49" si="13">ED$32-ED32</f>
        <v>0</v>
      </c>
      <c r="EE49" s="18">
        <f t="shared" si="13"/>
        <v>0</v>
      </c>
      <c r="EF49" s="18">
        <f t="shared" si="13"/>
        <v>0</v>
      </c>
      <c r="EG49" s="18">
        <f t="shared" si="13"/>
        <v>0</v>
      </c>
      <c r="EH49" s="18">
        <f t="shared" si="13"/>
        <v>0</v>
      </c>
      <c r="EI49" s="18">
        <f t="shared" si="13"/>
        <v>0</v>
      </c>
      <c r="EJ49" s="18">
        <f t="shared" si="13"/>
        <v>0</v>
      </c>
      <c r="EK49" s="18">
        <f t="shared" si="13"/>
        <v>0</v>
      </c>
      <c r="EL49" s="18">
        <f t="shared" si="13"/>
        <v>0</v>
      </c>
      <c r="EM49" s="18">
        <f t="shared" si="13"/>
        <v>0</v>
      </c>
      <c r="EN49" s="18">
        <f t="shared" si="13"/>
        <v>0</v>
      </c>
      <c r="EO49" s="18">
        <f t="shared" si="13"/>
        <v>0</v>
      </c>
      <c r="EP49" s="18">
        <f t="shared" si="13"/>
        <v>0</v>
      </c>
      <c r="EQ49" s="18">
        <f t="shared" si="13"/>
        <v>0</v>
      </c>
      <c r="ER49" s="18">
        <f t="shared" si="13"/>
        <v>0</v>
      </c>
      <c r="ES49" s="18">
        <f t="shared" si="13"/>
        <v>0</v>
      </c>
      <c r="ET49" s="18">
        <f t="shared" si="13"/>
        <v>0</v>
      </c>
      <c r="EU49" s="18">
        <f t="shared" si="13"/>
        <v>0</v>
      </c>
      <c r="EV49" s="18">
        <f t="shared" si="13"/>
        <v>0</v>
      </c>
      <c r="EW49" s="18">
        <f t="shared" si="13"/>
        <v>0</v>
      </c>
      <c r="EX49" s="18">
        <f t="shared" si="13"/>
        <v>0</v>
      </c>
      <c r="EY49" s="18">
        <f t="shared" si="13"/>
        <v>0</v>
      </c>
      <c r="EZ49" s="18">
        <f t="shared" si="13"/>
        <v>0</v>
      </c>
      <c r="FA49" s="18">
        <f t="shared" si="13"/>
        <v>0</v>
      </c>
      <c r="FB49" s="18">
        <f t="shared" si="13"/>
        <v>0</v>
      </c>
      <c r="FC49" s="18">
        <f t="shared" si="13"/>
        <v>0</v>
      </c>
      <c r="FD49" s="18">
        <f t="shared" si="13"/>
        <v>0</v>
      </c>
      <c r="FE49" s="18">
        <f t="shared" si="13"/>
        <v>0</v>
      </c>
      <c r="FF49" s="18">
        <f t="shared" si="13"/>
        <v>0</v>
      </c>
      <c r="FG49" s="18">
        <f t="shared" si="13"/>
        <v>0</v>
      </c>
      <c r="FH49" s="18">
        <f t="shared" si="13"/>
        <v>0</v>
      </c>
      <c r="FI49" s="18">
        <f t="shared" si="13"/>
        <v>0</v>
      </c>
      <c r="FJ49" s="18">
        <f t="shared" si="13"/>
        <v>0</v>
      </c>
      <c r="FK49" s="18">
        <f t="shared" si="13"/>
        <v>0</v>
      </c>
      <c r="FL49" s="18">
        <f t="shared" si="13"/>
        <v>0</v>
      </c>
      <c r="FM49" s="18">
        <f t="shared" si="13"/>
        <v>0</v>
      </c>
      <c r="FN49" s="18">
        <f t="shared" si="13"/>
        <v>0</v>
      </c>
      <c r="FO49" s="18">
        <f t="shared" si="13"/>
        <v>0</v>
      </c>
      <c r="FP49" s="18">
        <f t="shared" si="13"/>
        <v>0</v>
      </c>
      <c r="FQ49" s="18">
        <f t="shared" si="13"/>
        <v>0</v>
      </c>
      <c r="FR49" s="18">
        <f t="shared" si="13"/>
        <v>0</v>
      </c>
      <c r="FS49" s="18">
        <f t="shared" si="13"/>
        <v>0</v>
      </c>
      <c r="FT49" s="18">
        <f t="shared" si="13"/>
        <v>0</v>
      </c>
      <c r="FU49" s="18">
        <f t="shared" si="13"/>
        <v>0</v>
      </c>
      <c r="FV49" s="18">
        <f t="shared" si="13"/>
        <v>0</v>
      </c>
      <c r="FW49" s="18">
        <f t="shared" si="13"/>
        <v>0</v>
      </c>
      <c r="FX49" s="18">
        <f t="shared" si="13"/>
        <v>0</v>
      </c>
      <c r="FY49" s="18">
        <f t="shared" si="13"/>
        <v>0</v>
      </c>
      <c r="FZ49" s="18">
        <f t="shared" si="13"/>
        <v>0</v>
      </c>
      <c r="GA49" s="18">
        <f t="shared" si="13"/>
        <v>0</v>
      </c>
      <c r="GB49" s="18">
        <f t="shared" si="13"/>
        <v>0</v>
      </c>
      <c r="GC49" s="18">
        <f t="shared" si="13"/>
        <v>0</v>
      </c>
      <c r="GD49" s="18">
        <f t="shared" si="13"/>
        <v>0</v>
      </c>
      <c r="GE49" s="18">
        <f t="shared" si="13"/>
        <v>0</v>
      </c>
      <c r="GF49" s="18">
        <f t="shared" si="13"/>
        <v>0</v>
      </c>
      <c r="GG49" s="18">
        <f t="shared" si="13"/>
        <v>0</v>
      </c>
      <c r="GH49" s="18">
        <f t="shared" si="13"/>
        <v>0</v>
      </c>
      <c r="GI49" s="18">
        <f t="shared" si="13"/>
        <v>0</v>
      </c>
      <c r="GJ49" s="18">
        <f t="shared" si="13"/>
        <v>0</v>
      </c>
      <c r="GK49" s="18">
        <f t="shared" si="13"/>
        <v>0</v>
      </c>
      <c r="GL49" s="18">
        <f t="shared" si="13"/>
        <v>0</v>
      </c>
      <c r="GM49" s="18">
        <f t="shared" si="13"/>
        <v>0</v>
      </c>
      <c r="GN49" s="18">
        <f t="shared" si="13"/>
        <v>0</v>
      </c>
      <c r="GO49" s="18">
        <f t="shared" si="13"/>
        <v>0</v>
      </c>
      <c r="GP49" s="18">
        <f t="shared" ref="GP49:JA49" si="14">GP$32-GP32</f>
        <v>0</v>
      </c>
      <c r="GQ49" s="18">
        <f t="shared" si="14"/>
        <v>0</v>
      </c>
      <c r="GR49" s="18">
        <f t="shared" si="14"/>
        <v>0</v>
      </c>
      <c r="GS49" s="18">
        <f t="shared" si="14"/>
        <v>0</v>
      </c>
      <c r="GT49" s="18">
        <f t="shared" si="14"/>
        <v>0</v>
      </c>
      <c r="GU49" s="18">
        <f t="shared" si="14"/>
        <v>0</v>
      </c>
      <c r="GV49" s="18">
        <f t="shared" si="14"/>
        <v>0</v>
      </c>
      <c r="GW49" s="18">
        <f t="shared" si="14"/>
        <v>0</v>
      </c>
      <c r="GX49" s="18">
        <f t="shared" si="14"/>
        <v>0</v>
      </c>
      <c r="GY49" s="18">
        <f t="shared" si="14"/>
        <v>0</v>
      </c>
      <c r="GZ49" s="18">
        <f t="shared" si="14"/>
        <v>0</v>
      </c>
      <c r="HA49" s="18">
        <f t="shared" si="14"/>
        <v>0</v>
      </c>
      <c r="HB49" s="18">
        <f t="shared" si="14"/>
        <v>0</v>
      </c>
      <c r="HC49" s="18">
        <f t="shared" si="14"/>
        <v>0</v>
      </c>
      <c r="HD49" s="18">
        <f t="shared" si="14"/>
        <v>0</v>
      </c>
      <c r="HE49" s="18">
        <f t="shared" si="14"/>
        <v>0</v>
      </c>
      <c r="HF49" s="18">
        <f t="shared" si="14"/>
        <v>0</v>
      </c>
      <c r="HG49" s="18">
        <f t="shared" si="14"/>
        <v>0</v>
      </c>
      <c r="HH49" s="18">
        <f t="shared" si="14"/>
        <v>0</v>
      </c>
      <c r="HI49" s="18">
        <f t="shared" si="14"/>
        <v>0</v>
      </c>
      <c r="HJ49" s="18">
        <f t="shared" si="14"/>
        <v>0</v>
      </c>
      <c r="HK49" s="18">
        <f t="shared" si="14"/>
        <v>0</v>
      </c>
      <c r="HL49" s="18">
        <f t="shared" si="14"/>
        <v>0</v>
      </c>
      <c r="HM49" s="18">
        <f t="shared" si="14"/>
        <v>0</v>
      </c>
      <c r="HN49" s="18">
        <f t="shared" si="14"/>
        <v>0</v>
      </c>
      <c r="HO49" s="18">
        <f t="shared" si="14"/>
        <v>0</v>
      </c>
      <c r="HP49" s="18">
        <f t="shared" si="14"/>
        <v>0</v>
      </c>
      <c r="HQ49" s="18">
        <f t="shared" si="14"/>
        <v>0</v>
      </c>
      <c r="HR49" s="18">
        <f t="shared" si="14"/>
        <v>0</v>
      </c>
      <c r="HS49" s="18">
        <f t="shared" si="14"/>
        <v>0</v>
      </c>
      <c r="HT49" s="18">
        <f t="shared" si="14"/>
        <v>0</v>
      </c>
      <c r="HU49" s="18">
        <f t="shared" si="14"/>
        <v>0</v>
      </c>
      <c r="HV49" s="18">
        <f t="shared" si="14"/>
        <v>0</v>
      </c>
      <c r="HW49" s="18">
        <f t="shared" si="14"/>
        <v>0</v>
      </c>
      <c r="HX49" s="18">
        <f t="shared" si="14"/>
        <v>0</v>
      </c>
      <c r="HY49" s="18">
        <f t="shared" si="14"/>
        <v>0</v>
      </c>
      <c r="HZ49" s="18">
        <f t="shared" si="14"/>
        <v>0</v>
      </c>
      <c r="IA49" s="18">
        <f t="shared" si="14"/>
        <v>0</v>
      </c>
      <c r="IB49" s="18">
        <f t="shared" si="14"/>
        <v>0</v>
      </c>
      <c r="IC49" s="18">
        <f t="shared" si="14"/>
        <v>0</v>
      </c>
      <c r="ID49" s="18">
        <f t="shared" si="14"/>
        <v>0</v>
      </c>
      <c r="IE49" s="18">
        <f t="shared" si="14"/>
        <v>0</v>
      </c>
      <c r="IF49" s="18">
        <f t="shared" si="14"/>
        <v>0</v>
      </c>
      <c r="IG49" s="18">
        <f t="shared" si="14"/>
        <v>0</v>
      </c>
      <c r="IH49" s="18">
        <f t="shared" si="14"/>
        <v>0</v>
      </c>
      <c r="II49" s="18">
        <f t="shared" si="14"/>
        <v>0</v>
      </c>
      <c r="IJ49" s="18">
        <f t="shared" si="14"/>
        <v>0</v>
      </c>
      <c r="IK49" s="18">
        <f t="shared" si="14"/>
        <v>0</v>
      </c>
      <c r="IL49" s="18">
        <f t="shared" si="14"/>
        <v>0</v>
      </c>
      <c r="IM49" s="18">
        <f t="shared" si="14"/>
        <v>0</v>
      </c>
      <c r="IN49" s="18">
        <f t="shared" si="14"/>
        <v>0</v>
      </c>
      <c r="IO49" s="18">
        <f t="shared" si="14"/>
        <v>0</v>
      </c>
      <c r="IP49" s="18">
        <f t="shared" si="14"/>
        <v>0</v>
      </c>
      <c r="IQ49" s="18">
        <f t="shared" si="14"/>
        <v>0</v>
      </c>
      <c r="IR49" s="18">
        <f t="shared" si="14"/>
        <v>0</v>
      </c>
      <c r="IS49" s="18">
        <f t="shared" si="14"/>
        <v>0</v>
      </c>
      <c r="IT49" s="18">
        <f t="shared" si="14"/>
        <v>0</v>
      </c>
      <c r="IU49" s="18">
        <f t="shared" si="14"/>
        <v>0</v>
      </c>
      <c r="IV49" s="18">
        <f t="shared" si="14"/>
        <v>0</v>
      </c>
      <c r="IW49" s="18">
        <f t="shared" si="14"/>
        <v>0</v>
      </c>
      <c r="IX49" s="18">
        <f t="shared" si="14"/>
        <v>0</v>
      </c>
      <c r="IY49" s="18">
        <f t="shared" si="14"/>
        <v>0</v>
      </c>
      <c r="IZ49" s="18">
        <f t="shared" si="14"/>
        <v>0</v>
      </c>
      <c r="JA49" s="18">
        <f t="shared" si="14"/>
        <v>0</v>
      </c>
      <c r="JB49" s="18">
        <f t="shared" ref="JB49:LM49" si="15">JB$32-JB32</f>
        <v>0</v>
      </c>
      <c r="JC49" s="18">
        <f t="shared" si="15"/>
        <v>0</v>
      </c>
      <c r="JD49" s="18">
        <f t="shared" si="15"/>
        <v>0</v>
      </c>
      <c r="JE49" s="18">
        <f t="shared" si="15"/>
        <v>0</v>
      </c>
      <c r="JF49" s="18">
        <f t="shared" si="15"/>
        <v>0</v>
      </c>
      <c r="JG49" s="18">
        <f t="shared" si="15"/>
        <v>0</v>
      </c>
      <c r="JH49" s="18">
        <f t="shared" si="15"/>
        <v>0</v>
      </c>
      <c r="JI49" s="18">
        <f t="shared" si="15"/>
        <v>0</v>
      </c>
      <c r="JJ49" s="18">
        <f t="shared" si="15"/>
        <v>0</v>
      </c>
      <c r="JK49" s="18">
        <f t="shared" si="15"/>
        <v>0</v>
      </c>
      <c r="JL49" s="18">
        <f t="shared" si="15"/>
        <v>0</v>
      </c>
      <c r="JM49" s="18">
        <f t="shared" si="15"/>
        <v>0</v>
      </c>
      <c r="JN49" s="18">
        <f t="shared" si="15"/>
        <v>0</v>
      </c>
      <c r="JO49" s="18">
        <f t="shared" si="15"/>
        <v>0</v>
      </c>
      <c r="JP49" s="18">
        <f t="shared" si="15"/>
        <v>0</v>
      </c>
      <c r="JQ49" s="18">
        <f t="shared" si="15"/>
        <v>0</v>
      </c>
      <c r="JR49" s="18">
        <f t="shared" si="15"/>
        <v>0</v>
      </c>
      <c r="JS49" s="18">
        <f t="shared" si="15"/>
        <v>0</v>
      </c>
      <c r="JT49" s="18">
        <f t="shared" si="15"/>
        <v>0</v>
      </c>
      <c r="JU49" s="18">
        <f t="shared" si="15"/>
        <v>0</v>
      </c>
      <c r="JV49" s="18">
        <f t="shared" si="15"/>
        <v>0</v>
      </c>
      <c r="JW49" s="18">
        <f t="shared" si="15"/>
        <v>0</v>
      </c>
      <c r="JX49" s="18">
        <f t="shared" si="15"/>
        <v>0</v>
      </c>
      <c r="JY49" s="18">
        <f t="shared" si="15"/>
        <v>0</v>
      </c>
      <c r="JZ49" s="18">
        <f t="shared" si="15"/>
        <v>0</v>
      </c>
      <c r="KA49" s="18">
        <f t="shared" si="15"/>
        <v>0</v>
      </c>
      <c r="KB49" s="18">
        <f t="shared" si="15"/>
        <v>0</v>
      </c>
      <c r="KC49" s="18">
        <f t="shared" si="15"/>
        <v>0</v>
      </c>
      <c r="KD49" s="18">
        <f t="shared" si="15"/>
        <v>0</v>
      </c>
      <c r="KE49" s="18">
        <f t="shared" si="15"/>
        <v>0</v>
      </c>
      <c r="KF49" s="18">
        <f t="shared" si="15"/>
        <v>0</v>
      </c>
      <c r="KG49" s="18">
        <f t="shared" si="15"/>
        <v>0</v>
      </c>
      <c r="KH49" s="18">
        <f t="shared" si="15"/>
        <v>0</v>
      </c>
      <c r="KI49" s="18">
        <f t="shared" si="15"/>
        <v>0</v>
      </c>
      <c r="KJ49" s="18">
        <f t="shared" si="15"/>
        <v>0</v>
      </c>
      <c r="KK49" s="18">
        <f t="shared" si="15"/>
        <v>0</v>
      </c>
      <c r="KL49" s="18">
        <f t="shared" si="15"/>
        <v>0</v>
      </c>
      <c r="KM49" s="18">
        <f t="shared" si="15"/>
        <v>0</v>
      </c>
      <c r="KN49" s="18">
        <f t="shared" si="15"/>
        <v>0</v>
      </c>
      <c r="KO49" s="18">
        <f t="shared" si="15"/>
        <v>0</v>
      </c>
      <c r="KP49" s="18">
        <f t="shared" si="15"/>
        <v>0</v>
      </c>
      <c r="KQ49" s="18">
        <f t="shared" si="15"/>
        <v>0</v>
      </c>
      <c r="KR49" s="18">
        <f t="shared" si="15"/>
        <v>0</v>
      </c>
      <c r="KS49" s="18">
        <f t="shared" si="15"/>
        <v>0</v>
      </c>
      <c r="KT49" s="18">
        <f t="shared" si="15"/>
        <v>0</v>
      </c>
      <c r="KU49" s="18">
        <f t="shared" si="15"/>
        <v>0</v>
      </c>
      <c r="KV49" s="18">
        <f t="shared" si="15"/>
        <v>0</v>
      </c>
      <c r="KW49" s="18">
        <f t="shared" si="15"/>
        <v>0</v>
      </c>
      <c r="KX49" s="18">
        <f t="shared" si="15"/>
        <v>0</v>
      </c>
      <c r="KY49" s="18">
        <f t="shared" si="15"/>
        <v>0</v>
      </c>
      <c r="KZ49" s="18">
        <f t="shared" si="15"/>
        <v>0</v>
      </c>
      <c r="LA49" s="18">
        <f t="shared" si="15"/>
        <v>0</v>
      </c>
      <c r="LB49" s="18">
        <f t="shared" si="15"/>
        <v>0</v>
      </c>
      <c r="LC49" s="18">
        <f t="shared" si="15"/>
        <v>0</v>
      </c>
      <c r="LD49" s="18">
        <f t="shared" si="15"/>
        <v>0</v>
      </c>
      <c r="LE49" s="18">
        <f t="shared" si="15"/>
        <v>0</v>
      </c>
      <c r="LF49" s="18">
        <f t="shared" si="15"/>
        <v>0</v>
      </c>
      <c r="LG49" s="18">
        <f t="shared" si="15"/>
        <v>0</v>
      </c>
      <c r="LH49" s="18">
        <f t="shared" si="15"/>
        <v>0</v>
      </c>
      <c r="LI49" s="18">
        <f t="shared" si="15"/>
        <v>0</v>
      </c>
      <c r="LJ49" s="18">
        <f t="shared" si="15"/>
        <v>0</v>
      </c>
      <c r="LK49" s="18">
        <f t="shared" si="15"/>
        <v>0</v>
      </c>
      <c r="LL49" s="18">
        <f t="shared" si="15"/>
        <v>0</v>
      </c>
      <c r="LM49" s="18">
        <f t="shared" si="15"/>
        <v>0</v>
      </c>
      <c r="LN49" s="18">
        <f t="shared" ref="LN49:NY49" si="16">LN$32-LN32</f>
        <v>0</v>
      </c>
      <c r="LO49" s="18">
        <f t="shared" si="16"/>
        <v>0</v>
      </c>
      <c r="LP49" s="18">
        <f t="shared" si="16"/>
        <v>0</v>
      </c>
      <c r="LQ49" s="18">
        <f t="shared" si="16"/>
        <v>0</v>
      </c>
      <c r="LR49" s="18">
        <f t="shared" si="16"/>
        <v>0</v>
      </c>
      <c r="LS49" s="18">
        <f t="shared" si="16"/>
        <v>0</v>
      </c>
      <c r="LT49" s="18">
        <f t="shared" si="16"/>
        <v>0</v>
      </c>
      <c r="LU49" s="18">
        <f t="shared" si="16"/>
        <v>0</v>
      </c>
      <c r="LV49" s="18">
        <f t="shared" si="16"/>
        <v>0</v>
      </c>
      <c r="LW49" s="18">
        <f t="shared" si="16"/>
        <v>0</v>
      </c>
      <c r="LX49" s="18">
        <f t="shared" si="16"/>
        <v>0</v>
      </c>
      <c r="LY49" s="18">
        <f t="shared" si="16"/>
        <v>0</v>
      </c>
      <c r="LZ49" s="18">
        <f t="shared" si="16"/>
        <v>0</v>
      </c>
      <c r="MA49" s="18">
        <f t="shared" si="16"/>
        <v>0</v>
      </c>
      <c r="MB49" s="18">
        <f t="shared" si="16"/>
        <v>0</v>
      </c>
      <c r="MC49" s="18">
        <f t="shared" si="16"/>
        <v>0</v>
      </c>
      <c r="MD49" s="18">
        <f t="shared" si="16"/>
        <v>0</v>
      </c>
      <c r="ME49" s="18">
        <f t="shared" si="16"/>
        <v>0</v>
      </c>
      <c r="MF49" s="18">
        <f t="shared" si="16"/>
        <v>0</v>
      </c>
      <c r="MG49" s="18">
        <f t="shared" si="16"/>
        <v>0</v>
      </c>
      <c r="MH49" s="18">
        <f t="shared" si="16"/>
        <v>0</v>
      </c>
      <c r="MI49" s="18">
        <f t="shared" si="16"/>
        <v>0</v>
      </c>
      <c r="MJ49" s="18">
        <f t="shared" si="16"/>
        <v>0</v>
      </c>
      <c r="MK49" s="18">
        <f t="shared" si="16"/>
        <v>0</v>
      </c>
      <c r="ML49" s="18">
        <f t="shared" si="16"/>
        <v>0</v>
      </c>
      <c r="MM49" s="18">
        <f t="shared" si="16"/>
        <v>0</v>
      </c>
      <c r="MN49" s="18">
        <f t="shared" si="16"/>
        <v>0</v>
      </c>
      <c r="MO49" s="18">
        <f t="shared" si="16"/>
        <v>0</v>
      </c>
      <c r="MP49" s="18">
        <f t="shared" si="16"/>
        <v>0</v>
      </c>
      <c r="MQ49" s="18">
        <f t="shared" si="16"/>
        <v>0</v>
      </c>
      <c r="MR49" s="18">
        <f t="shared" si="16"/>
        <v>0</v>
      </c>
      <c r="MS49" s="18">
        <f t="shared" si="16"/>
        <v>0</v>
      </c>
      <c r="MT49" s="18">
        <f t="shared" si="16"/>
        <v>0</v>
      </c>
      <c r="MU49" s="18">
        <f t="shared" si="16"/>
        <v>0</v>
      </c>
      <c r="MV49" s="18">
        <f t="shared" si="16"/>
        <v>0</v>
      </c>
      <c r="MW49" s="18">
        <f t="shared" si="16"/>
        <v>0</v>
      </c>
      <c r="MX49" s="18">
        <f t="shared" si="16"/>
        <v>0</v>
      </c>
      <c r="MY49" s="18">
        <f t="shared" si="16"/>
        <v>0</v>
      </c>
      <c r="MZ49" s="18">
        <f t="shared" si="16"/>
        <v>0</v>
      </c>
      <c r="NA49" s="18">
        <f t="shared" si="16"/>
        <v>0</v>
      </c>
      <c r="NB49" s="18">
        <f t="shared" si="16"/>
        <v>0</v>
      </c>
      <c r="NC49" s="18">
        <f t="shared" si="16"/>
        <v>0</v>
      </c>
      <c r="ND49" s="18">
        <f t="shared" si="16"/>
        <v>0</v>
      </c>
      <c r="NE49" s="18">
        <f t="shared" si="16"/>
        <v>0</v>
      </c>
      <c r="NF49" s="18">
        <f t="shared" si="16"/>
        <v>0</v>
      </c>
      <c r="NG49" s="18">
        <f t="shared" si="16"/>
        <v>0</v>
      </c>
      <c r="NH49" s="18">
        <f t="shared" si="16"/>
        <v>0</v>
      </c>
      <c r="NI49" s="18">
        <f t="shared" si="16"/>
        <v>0</v>
      </c>
      <c r="NJ49" s="18">
        <f t="shared" si="16"/>
        <v>0</v>
      </c>
      <c r="NK49" s="18">
        <f t="shared" si="16"/>
        <v>0</v>
      </c>
      <c r="NL49" s="18">
        <f t="shared" si="16"/>
        <v>0</v>
      </c>
      <c r="NM49" s="18">
        <f t="shared" si="16"/>
        <v>0</v>
      </c>
      <c r="NN49" s="18">
        <f t="shared" si="16"/>
        <v>0</v>
      </c>
      <c r="NO49" s="18">
        <f t="shared" si="16"/>
        <v>0</v>
      </c>
      <c r="NP49" s="18">
        <f t="shared" si="16"/>
        <v>0</v>
      </c>
      <c r="NQ49" s="18">
        <f t="shared" si="16"/>
        <v>0</v>
      </c>
      <c r="NR49" s="18">
        <f t="shared" si="16"/>
        <v>0</v>
      </c>
      <c r="NS49" s="18">
        <f t="shared" si="16"/>
        <v>0</v>
      </c>
      <c r="NT49" s="18">
        <f t="shared" si="16"/>
        <v>0</v>
      </c>
      <c r="NU49" s="18">
        <f t="shared" si="16"/>
        <v>0</v>
      </c>
      <c r="NV49" s="18">
        <f t="shared" si="16"/>
        <v>0</v>
      </c>
      <c r="NW49" s="18">
        <f t="shared" si="16"/>
        <v>0</v>
      </c>
      <c r="NX49" s="18">
        <f t="shared" si="16"/>
        <v>0</v>
      </c>
      <c r="NY49" s="18">
        <f t="shared" si="16"/>
        <v>0</v>
      </c>
      <c r="NZ49" s="18">
        <f t="shared" ref="NZ49:QK49" si="17">NZ$32-NZ32</f>
        <v>0</v>
      </c>
      <c r="OA49" s="18">
        <f t="shared" si="17"/>
        <v>0</v>
      </c>
      <c r="OB49" s="18">
        <f t="shared" si="17"/>
        <v>0</v>
      </c>
      <c r="OC49" s="18">
        <f t="shared" si="17"/>
        <v>0</v>
      </c>
      <c r="OD49" s="18">
        <f t="shared" si="17"/>
        <v>0</v>
      </c>
      <c r="OE49" s="18">
        <f t="shared" si="17"/>
        <v>0</v>
      </c>
      <c r="OF49" s="18">
        <f t="shared" si="17"/>
        <v>0</v>
      </c>
      <c r="OG49" s="18">
        <f t="shared" si="17"/>
        <v>0</v>
      </c>
      <c r="OH49" s="18">
        <f t="shared" si="17"/>
        <v>0</v>
      </c>
      <c r="OI49" s="18">
        <f t="shared" si="17"/>
        <v>0</v>
      </c>
      <c r="OJ49" s="18">
        <f t="shared" si="17"/>
        <v>0</v>
      </c>
      <c r="OK49" s="18">
        <f t="shared" si="17"/>
        <v>0</v>
      </c>
      <c r="OL49" s="18">
        <f t="shared" si="17"/>
        <v>0</v>
      </c>
      <c r="OM49" s="18">
        <f t="shared" si="17"/>
        <v>0</v>
      </c>
      <c r="ON49" s="18">
        <f t="shared" si="17"/>
        <v>0</v>
      </c>
      <c r="OO49" s="18">
        <f t="shared" si="17"/>
        <v>0</v>
      </c>
      <c r="OP49" s="18">
        <f t="shared" si="17"/>
        <v>0</v>
      </c>
      <c r="OQ49" s="18">
        <f t="shared" si="17"/>
        <v>0</v>
      </c>
      <c r="OR49" s="18">
        <f t="shared" si="17"/>
        <v>0</v>
      </c>
      <c r="OS49" s="18">
        <f t="shared" si="17"/>
        <v>0</v>
      </c>
      <c r="OT49" s="18">
        <f t="shared" si="17"/>
        <v>0</v>
      </c>
      <c r="OU49" s="18">
        <f t="shared" si="17"/>
        <v>0</v>
      </c>
      <c r="OV49" s="18">
        <f t="shared" si="17"/>
        <v>0</v>
      </c>
      <c r="OW49" s="18">
        <f t="shared" si="17"/>
        <v>0</v>
      </c>
      <c r="OX49" s="18">
        <f t="shared" si="17"/>
        <v>0</v>
      </c>
      <c r="OY49" s="18">
        <f t="shared" si="17"/>
        <v>0</v>
      </c>
      <c r="OZ49" s="18">
        <f t="shared" si="17"/>
        <v>0</v>
      </c>
      <c r="PA49" s="18">
        <f t="shared" si="17"/>
        <v>0</v>
      </c>
      <c r="PB49" s="18">
        <f t="shared" si="17"/>
        <v>0</v>
      </c>
      <c r="PC49" s="18">
        <f t="shared" si="17"/>
        <v>0</v>
      </c>
      <c r="PD49" s="18">
        <f t="shared" si="17"/>
        <v>0</v>
      </c>
      <c r="PE49" s="18">
        <f t="shared" si="17"/>
        <v>0</v>
      </c>
      <c r="PF49" s="18">
        <f t="shared" si="17"/>
        <v>0</v>
      </c>
      <c r="PG49" s="18">
        <f t="shared" si="17"/>
        <v>0</v>
      </c>
      <c r="PH49" s="18">
        <f t="shared" si="17"/>
        <v>0</v>
      </c>
      <c r="PI49" s="18">
        <f t="shared" si="17"/>
        <v>0</v>
      </c>
      <c r="PJ49" s="18">
        <f t="shared" si="17"/>
        <v>0</v>
      </c>
      <c r="PK49" s="18">
        <f t="shared" si="17"/>
        <v>0</v>
      </c>
      <c r="PL49" s="18">
        <f t="shared" si="17"/>
        <v>0</v>
      </c>
      <c r="PM49" s="18">
        <f t="shared" si="17"/>
        <v>0</v>
      </c>
      <c r="PN49" s="18">
        <f t="shared" si="17"/>
        <v>0</v>
      </c>
      <c r="PO49" s="18">
        <f t="shared" si="17"/>
        <v>0</v>
      </c>
      <c r="PP49" s="18">
        <f t="shared" si="17"/>
        <v>0</v>
      </c>
      <c r="PQ49" s="18">
        <f t="shared" si="17"/>
        <v>0</v>
      </c>
      <c r="PR49" s="18">
        <f t="shared" si="17"/>
        <v>0</v>
      </c>
      <c r="PS49" s="18">
        <f t="shared" si="17"/>
        <v>0</v>
      </c>
      <c r="PT49" s="18">
        <f t="shared" si="17"/>
        <v>0</v>
      </c>
      <c r="PU49" s="18">
        <f t="shared" si="17"/>
        <v>0</v>
      </c>
      <c r="PV49" s="18">
        <f t="shared" si="17"/>
        <v>0</v>
      </c>
      <c r="PW49" s="18">
        <f t="shared" si="17"/>
        <v>0</v>
      </c>
      <c r="PX49" s="18">
        <f t="shared" si="17"/>
        <v>0</v>
      </c>
      <c r="PY49" s="18">
        <f t="shared" si="17"/>
        <v>0</v>
      </c>
      <c r="PZ49" s="18">
        <f t="shared" si="17"/>
        <v>0</v>
      </c>
      <c r="QA49" s="18">
        <f t="shared" si="17"/>
        <v>0</v>
      </c>
      <c r="QB49" s="18">
        <f t="shared" si="17"/>
        <v>0</v>
      </c>
      <c r="QC49" s="18">
        <f t="shared" si="17"/>
        <v>0</v>
      </c>
      <c r="QD49" s="18">
        <f t="shared" si="17"/>
        <v>0</v>
      </c>
      <c r="QE49" s="18">
        <f t="shared" si="17"/>
        <v>0</v>
      </c>
      <c r="QF49" s="18">
        <f t="shared" si="17"/>
        <v>0</v>
      </c>
      <c r="QG49" s="18">
        <f t="shared" si="17"/>
        <v>0</v>
      </c>
      <c r="QH49" s="18">
        <f t="shared" si="17"/>
        <v>0</v>
      </c>
      <c r="QI49" s="18">
        <f t="shared" si="17"/>
        <v>0</v>
      </c>
      <c r="QJ49" s="18">
        <f t="shared" si="17"/>
        <v>0</v>
      </c>
      <c r="QK49" s="18">
        <f t="shared" si="17"/>
        <v>0</v>
      </c>
      <c r="QL49" s="18">
        <f t="shared" ref="QL49:SQ49" si="18">QL$32-QL32</f>
        <v>0</v>
      </c>
      <c r="QM49" s="18">
        <f t="shared" si="18"/>
        <v>0</v>
      </c>
      <c r="QN49" s="18">
        <f t="shared" si="18"/>
        <v>0</v>
      </c>
      <c r="QO49" s="18">
        <f t="shared" si="18"/>
        <v>0</v>
      </c>
      <c r="QP49" s="18">
        <f t="shared" si="18"/>
        <v>0</v>
      </c>
      <c r="QQ49" s="18">
        <f t="shared" si="18"/>
        <v>0</v>
      </c>
      <c r="QR49" s="18">
        <f t="shared" si="18"/>
        <v>0</v>
      </c>
      <c r="QS49" s="18">
        <f t="shared" si="18"/>
        <v>0</v>
      </c>
      <c r="QT49" s="18">
        <f t="shared" si="18"/>
        <v>0</v>
      </c>
      <c r="QU49" s="18">
        <f t="shared" si="18"/>
        <v>0</v>
      </c>
      <c r="QV49" s="18">
        <f t="shared" si="18"/>
        <v>0</v>
      </c>
      <c r="QW49" s="18">
        <f t="shared" si="18"/>
        <v>0</v>
      </c>
      <c r="QX49" s="18">
        <f t="shared" si="18"/>
        <v>0</v>
      </c>
      <c r="QY49" s="18">
        <f t="shared" si="18"/>
        <v>0</v>
      </c>
      <c r="QZ49" s="18">
        <f t="shared" si="18"/>
        <v>0</v>
      </c>
      <c r="RA49" s="18">
        <f t="shared" si="18"/>
        <v>0</v>
      </c>
      <c r="RB49" s="18">
        <f t="shared" si="18"/>
        <v>0</v>
      </c>
      <c r="RC49" s="18">
        <f t="shared" si="18"/>
        <v>0</v>
      </c>
      <c r="RD49" s="18">
        <f t="shared" si="18"/>
        <v>0</v>
      </c>
      <c r="RE49" s="18">
        <f t="shared" si="18"/>
        <v>0</v>
      </c>
      <c r="RF49" s="18">
        <f t="shared" si="18"/>
        <v>0</v>
      </c>
      <c r="RG49" s="18">
        <f t="shared" si="18"/>
        <v>0</v>
      </c>
      <c r="RH49" s="18">
        <f t="shared" si="18"/>
        <v>0</v>
      </c>
      <c r="RI49" s="18">
        <f t="shared" si="18"/>
        <v>0</v>
      </c>
      <c r="RJ49" s="18">
        <f t="shared" si="18"/>
        <v>0</v>
      </c>
      <c r="RK49" s="18">
        <f t="shared" si="18"/>
        <v>0</v>
      </c>
      <c r="RL49" s="18">
        <f t="shared" si="18"/>
        <v>0</v>
      </c>
      <c r="RM49" s="18">
        <f t="shared" si="18"/>
        <v>0</v>
      </c>
      <c r="RN49" s="18">
        <f t="shared" si="18"/>
        <v>0</v>
      </c>
      <c r="RO49" s="18">
        <f t="shared" si="18"/>
        <v>0</v>
      </c>
      <c r="RP49" s="18">
        <f t="shared" si="18"/>
        <v>0</v>
      </c>
      <c r="RQ49" s="18">
        <f t="shared" si="18"/>
        <v>0</v>
      </c>
      <c r="RR49" s="18">
        <f t="shared" si="18"/>
        <v>0</v>
      </c>
      <c r="RS49" s="18">
        <f t="shared" si="18"/>
        <v>0</v>
      </c>
      <c r="RT49" s="18">
        <f t="shared" si="18"/>
        <v>0</v>
      </c>
      <c r="RU49" s="18">
        <f t="shared" si="18"/>
        <v>0</v>
      </c>
      <c r="RV49" s="18">
        <f t="shared" si="18"/>
        <v>0</v>
      </c>
      <c r="RW49" s="18">
        <f t="shared" si="18"/>
        <v>0</v>
      </c>
      <c r="RX49" s="18">
        <f t="shared" si="18"/>
        <v>0</v>
      </c>
      <c r="RY49" s="18">
        <f t="shared" si="18"/>
        <v>0</v>
      </c>
      <c r="RZ49" s="18">
        <f t="shared" si="18"/>
        <v>0</v>
      </c>
      <c r="SA49" s="18">
        <f t="shared" si="18"/>
        <v>0</v>
      </c>
      <c r="SB49" s="18">
        <f t="shared" si="18"/>
        <v>0</v>
      </c>
      <c r="SC49" s="18">
        <f t="shared" si="18"/>
        <v>0</v>
      </c>
      <c r="SD49" s="18">
        <f t="shared" si="18"/>
        <v>0</v>
      </c>
      <c r="SE49" s="18">
        <f t="shared" si="18"/>
        <v>0</v>
      </c>
      <c r="SF49" s="18">
        <f t="shared" si="18"/>
        <v>0</v>
      </c>
      <c r="SG49" s="18">
        <f t="shared" si="18"/>
        <v>0</v>
      </c>
      <c r="SH49" s="18">
        <f t="shared" si="18"/>
        <v>0</v>
      </c>
      <c r="SI49" s="18">
        <f t="shared" si="18"/>
        <v>0</v>
      </c>
      <c r="SJ49" s="18">
        <f t="shared" si="18"/>
        <v>0</v>
      </c>
      <c r="SK49" s="18">
        <f t="shared" si="18"/>
        <v>0</v>
      </c>
      <c r="SL49" s="18">
        <f t="shared" si="18"/>
        <v>0</v>
      </c>
      <c r="SM49" s="18">
        <f t="shared" si="18"/>
        <v>0</v>
      </c>
      <c r="SN49" s="18">
        <f t="shared" si="18"/>
        <v>0</v>
      </c>
      <c r="SO49" s="18">
        <f t="shared" si="18"/>
        <v>0</v>
      </c>
      <c r="SP49" s="18">
        <f t="shared" si="18"/>
        <v>0</v>
      </c>
      <c r="SQ49" s="18">
        <f t="shared" si="18"/>
        <v>0</v>
      </c>
    </row>
    <row r="50" spans="1:511" x14ac:dyDescent="0.25">
      <c r="A50" s="5">
        <f>A49+1</f>
        <v>2</v>
      </c>
      <c r="B50" s="1" t="str">
        <f t="shared" si="10"/>
        <v>TELEFO 2 5/8 PERP nc-23</v>
      </c>
      <c r="C50" s="1" t="str">
        <f>$B$49&amp;"-"&amp;B50</f>
        <v>TELEFO 3 3/4 PERP nc-22-TELEFO 2 5/8 PERP nc-23</v>
      </c>
      <c r="F50" s="18">
        <f t="shared" ref="F50:BQ50" si="19">F$32-F33</f>
        <v>103.27200000000002</v>
      </c>
      <c r="G50" s="18">
        <f t="shared" si="19"/>
        <v>107.54399999999998</v>
      </c>
      <c r="H50" s="18">
        <f t="shared" si="19"/>
        <v>121.08100000000002</v>
      </c>
      <c r="I50" s="18">
        <f t="shared" si="19"/>
        <v>131.84600000000003</v>
      </c>
      <c r="J50" s="18">
        <f t="shared" si="19"/>
        <v>141.36599999999999</v>
      </c>
      <c r="K50" s="18">
        <f t="shared" si="19"/>
        <v>141.61700000000002</v>
      </c>
      <c r="L50" s="18">
        <f t="shared" si="19"/>
        <v>141.267</v>
      </c>
      <c r="M50" s="18">
        <f t="shared" si="19"/>
        <v>134.79999999999998</v>
      </c>
      <c r="N50" s="18">
        <f t="shared" si="19"/>
        <v>132.64300000000003</v>
      </c>
      <c r="O50" s="18">
        <f t="shared" si="19"/>
        <v>135.55499999999998</v>
      </c>
      <c r="P50" s="18">
        <f t="shared" si="19"/>
        <v>133.70999999999998</v>
      </c>
      <c r="Q50" s="18">
        <f t="shared" si="19"/>
        <v>134.26599999999999</v>
      </c>
      <c r="R50" s="18">
        <f t="shared" si="19"/>
        <v>121.31599999999997</v>
      </c>
      <c r="S50" s="18">
        <f t="shared" si="19"/>
        <v>113.98699999999999</v>
      </c>
      <c r="T50" s="18">
        <f t="shared" si="19"/>
        <v>152.38499999999999</v>
      </c>
      <c r="U50" s="18">
        <f t="shared" si="19"/>
        <v>140.57599999999999</v>
      </c>
      <c r="V50" s="18">
        <f t="shared" si="19"/>
        <v>144.56799999999998</v>
      </c>
      <c r="W50" s="18">
        <f t="shared" si="19"/>
        <v>102.94800000000001</v>
      </c>
      <c r="X50" s="18">
        <f t="shared" si="19"/>
        <v>53.352000000000032</v>
      </c>
      <c r="Y50" s="18">
        <f t="shared" si="19"/>
        <v>36.254999999999995</v>
      </c>
      <c r="Z50" s="18">
        <f t="shared" si="19"/>
        <v>58.326999999999998</v>
      </c>
      <c r="AA50" s="18">
        <f t="shared" si="19"/>
        <v>87.972999999999985</v>
      </c>
      <c r="AB50" s="18">
        <f t="shared" si="19"/>
        <v>100.20000000000002</v>
      </c>
      <c r="AC50" s="18">
        <f t="shared" si="19"/>
        <v>120.745</v>
      </c>
      <c r="AD50" s="18">
        <f t="shared" si="19"/>
        <v>124.03599999999997</v>
      </c>
      <c r="AE50" s="18">
        <f t="shared" si="19"/>
        <v>120.84599999999998</v>
      </c>
      <c r="AF50" s="18">
        <f t="shared" si="19"/>
        <v>100.54299999999998</v>
      </c>
      <c r="AG50" s="18">
        <f t="shared" si="19"/>
        <v>98.243999999999971</v>
      </c>
      <c r="AH50" s="18">
        <f t="shared" si="19"/>
        <v>111.77199999999999</v>
      </c>
      <c r="AI50" s="18">
        <f t="shared" si="19"/>
        <v>88.972000000000008</v>
      </c>
      <c r="AJ50" s="18">
        <f t="shared" si="19"/>
        <v>132.75599999999997</v>
      </c>
      <c r="AK50" s="18">
        <f t="shared" si="19"/>
        <v>129.07</v>
      </c>
      <c r="AL50" s="18">
        <f t="shared" si="19"/>
        <v>132.66699999999997</v>
      </c>
      <c r="AM50" s="18">
        <f t="shared" si="19"/>
        <v>143.28400000000002</v>
      </c>
      <c r="AN50" s="18">
        <f t="shared" si="19"/>
        <v>168.32999999999998</v>
      </c>
      <c r="AO50" s="18">
        <f t="shared" si="19"/>
        <v>176.33499999999998</v>
      </c>
      <c r="AP50" s="18">
        <f t="shared" si="19"/>
        <v>168.32300000000001</v>
      </c>
      <c r="AQ50" s="18">
        <f t="shared" si="19"/>
        <v>149.13200000000003</v>
      </c>
      <c r="AR50" s="18">
        <f t="shared" si="19"/>
        <v>125.48099999999999</v>
      </c>
      <c r="AS50" s="18">
        <f t="shared" si="19"/>
        <v>123.20299999999997</v>
      </c>
      <c r="AT50" s="18">
        <f t="shared" si="19"/>
        <v>103.072</v>
      </c>
      <c r="AU50" s="18">
        <f t="shared" si="19"/>
        <v>129.41399999999999</v>
      </c>
      <c r="AV50" s="18">
        <f t="shared" si="19"/>
        <v>189.34800000000001</v>
      </c>
      <c r="AW50" s="18">
        <f t="shared" si="19"/>
        <v>196.99900000000002</v>
      </c>
      <c r="AX50" s="18">
        <f t="shared" si="19"/>
        <v>206.304</v>
      </c>
      <c r="AY50" s="18">
        <f t="shared" si="19"/>
        <v>148.41499999999999</v>
      </c>
      <c r="AZ50" s="18">
        <f t="shared" si="19"/>
        <v>141.34599999999998</v>
      </c>
      <c r="BA50" s="18">
        <f t="shared" si="19"/>
        <v>127.13400000000001</v>
      </c>
      <c r="BB50" s="18">
        <f t="shared" si="19"/>
        <v>126.33800000000002</v>
      </c>
      <c r="BC50" s="18">
        <f t="shared" si="19"/>
        <v>141.126</v>
      </c>
      <c r="BD50" s="18">
        <f t="shared" si="19"/>
        <v>147.208</v>
      </c>
      <c r="BE50" s="18">
        <f t="shared" si="19"/>
        <v>160.96900000000002</v>
      </c>
      <c r="BF50" s="18">
        <f t="shared" si="19"/>
        <v>156.52800000000002</v>
      </c>
      <c r="BG50" s="18">
        <f t="shared" si="19"/>
        <v>127.47299999999998</v>
      </c>
      <c r="BH50" s="18">
        <f t="shared" si="19"/>
        <v>100.95699999999999</v>
      </c>
      <c r="BI50" s="18">
        <f t="shared" si="19"/>
        <v>104.768</v>
      </c>
      <c r="BJ50" s="18">
        <f t="shared" si="19"/>
        <v>57.998999999999995</v>
      </c>
      <c r="BK50" s="18">
        <f t="shared" si="19"/>
        <v>33.922000000000025</v>
      </c>
      <c r="BL50" s="18">
        <f t="shared" si="19"/>
        <v>89.753000000000014</v>
      </c>
      <c r="BM50" s="18">
        <f t="shared" si="19"/>
        <v>175.04000000000002</v>
      </c>
      <c r="BN50" s="18">
        <f t="shared" si="19"/>
        <v>214.48400000000001</v>
      </c>
      <c r="BO50" s="18">
        <f t="shared" si="19"/>
        <v>262.87700000000001</v>
      </c>
      <c r="BP50" s="18">
        <f t="shared" si="19"/>
        <v>268.04199999999997</v>
      </c>
      <c r="BQ50" s="18">
        <f t="shared" si="19"/>
        <v>264.61600000000004</v>
      </c>
      <c r="BR50" s="18">
        <f t="shared" ref="BR50:EC50" si="20">BR$32-BR33</f>
        <v>271.20299999999997</v>
      </c>
      <c r="BS50" s="18">
        <f t="shared" si="20"/>
        <v>270.63300000000004</v>
      </c>
      <c r="BT50" s="18">
        <f t="shared" si="20"/>
        <v>280.73900000000003</v>
      </c>
      <c r="BU50" s="18">
        <f t="shared" si="20"/>
        <v>271.77400000000006</v>
      </c>
      <c r="BV50" s="18">
        <f t="shared" si="20"/>
        <v>320.56500000000005</v>
      </c>
      <c r="BW50" s="18">
        <f t="shared" si="20"/>
        <v>349.66600000000005</v>
      </c>
      <c r="BX50" s="18">
        <f t="shared" si="20"/>
        <v>450.44499999999999</v>
      </c>
      <c r="BY50" s="18">
        <f t="shared" si="20"/>
        <v>493.88599999999997</v>
      </c>
      <c r="BZ50" s="18">
        <f t="shared" si="20"/>
        <v>441.17900000000003</v>
      </c>
      <c r="CA50" s="18">
        <f t="shared" si="20"/>
        <v>524.16699999999992</v>
      </c>
      <c r="CB50" s="18">
        <f t="shared" si="20"/>
        <v>522.03499999999997</v>
      </c>
      <c r="CC50" s="18">
        <f t="shared" si="20"/>
        <v>357.72499999999997</v>
      </c>
      <c r="CD50" s="18">
        <f t="shared" si="20"/>
        <v>236.90700000000004</v>
      </c>
      <c r="CE50" s="18">
        <f t="shared" si="20"/>
        <v>135.51099999999997</v>
      </c>
      <c r="CF50" s="18">
        <f t="shared" si="20"/>
        <v>123.78799999999998</v>
      </c>
      <c r="CG50" s="18">
        <f t="shared" si="20"/>
        <v>52.364000000000004</v>
      </c>
      <c r="CH50" s="18">
        <f t="shared" si="20"/>
        <v>53.017999999999972</v>
      </c>
      <c r="CI50" s="18">
        <f t="shared" si="20"/>
        <v>66.677999999999997</v>
      </c>
      <c r="CJ50" s="18">
        <f t="shared" si="20"/>
        <v>-11.006999999999977</v>
      </c>
      <c r="CK50" s="18">
        <f t="shared" si="20"/>
        <v>-38.660999999999973</v>
      </c>
      <c r="CL50" s="18">
        <f t="shared" si="20"/>
        <v>-39.861999999999995</v>
      </c>
      <c r="CM50" s="18">
        <f t="shared" si="20"/>
        <v>-36.920000000000016</v>
      </c>
      <c r="CN50" s="18">
        <f t="shared" si="20"/>
        <v>-35.408999999999992</v>
      </c>
      <c r="CO50" s="18">
        <f t="shared" si="20"/>
        <v>-34.252999999999986</v>
      </c>
      <c r="CP50" s="18">
        <f t="shared" si="20"/>
        <v>-62.783999999999992</v>
      </c>
      <c r="CQ50" s="18">
        <f t="shared" si="20"/>
        <v>-54.787000000000006</v>
      </c>
      <c r="CR50" s="18">
        <f t="shared" si="20"/>
        <v>-49.864999999999981</v>
      </c>
      <c r="CS50" s="18">
        <f t="shared" si="20"/>
        <v>-50.271999999999991</v>
      </c>
      <c r="CT50" s="18">
        <f t="shared" si="20"/>
        <v>-43.065000000000012</v>
      </c>
      <c r="CU50" s="18">
        <f t="shared" si="20"/>
        <v>-42.562999999999988</v>
      </c>
      <c r="CV50" s="18">
        <f t="shared" si="20"/>
        <v>-46.365999999999985</v>
      </c>
      <c r="CW50" s="18">
        <f t="shared" si="20"/>
        <v>-44.579000000000008</v>
      </c>
      <c r="CX50" s="18">
        <f t="shared" si="20"/>
        <v>-43.634999999999991</v>
      </c>
      <c r="CY50" s="18">
        <f t="shared" si="20"/>
        <v>-43.914999999999992</v>
      </c>
      <c r="CZ50" s="18">
        <f t="shared" si="20"/>
        <v>-44.882999999999981</v>
      </c>
      <c r="DA50" s="18">
        <f t="shared" si="20"/>
        <v>-45.15900000000002</v>
      </c>
      <c r="DB50" s="18">
        <f t="shared" si="20"/>
        <v>-48.067000000000007</v>
      </c>
      <c r="DC50" s="18">
        <f t="shared" si="20"/>
        <v>-49.739000000000004</v>
      </c>
      <c r="DD50" s="18">
        <f t="shared" si="20"/>
        <v>-51.34099999999998</v>
      </c>
      <c r="DE50" s="18">
        <f t="shared" si="20"/>
        <v>-51.192000000000007</v>
      </c>
      <c r="DF50" s="18">
        <f t="shared" si="20"/>
        <v>-50.582000000000022</v>
      </c>
      <c r="DG50" s="18">
        <f t="shared" si="20"/>
        <v>-50.495999999999981</v>
      </c>
      <c r="DH50" s="18">
        <f t="shared" si="20"/>
        <v>-53.644999999999982</v>
      </c>
      <c r="DI50" s="18">
        <f t="shared" si="20"/>
        <v>-52.069999999999993</v>
      </c>
      <c r="DJ50" s="18">
        <f t="shared" si="20"/>
        <v>-52.447000000000003</v>
      </c>
      <c r="DK50" s="18">
        <f t="shared" si="20"/>
        <v>-52.504999999999995</v>
      </c>
      <c r="DL50" s="18">
        <f t="shared" si="20"/>
        <v>-55.5</v>
      </c>
      <c r="DM50" s="18">
        <f t="shared" si="20"/>
        <v>-56.693000000000012</v>
      </c>
      <c r="DN50" s="18">
        <f t="shared" si="20"/>
        <v>-49.766999999999996</v>
      </c>
      <c r="DO50" s="18">
        <f t="shared" si="20"/>
        <v>-46.663000000000011</v>
      </c>
      <c r="DP50" s="18">
        <f t="shared" si="20"/>
        <v>-41.778999999999996</v>
      </c>
      <c r="DQ50" s="18">
        <f t="shared" si="20"/>
        <v>-37.144000000000005</v>
      </c>
      <c r="DR50" s="18">
        <f t="shared" si="20"/>
        <v>-36.723000000000013</v>
      </c>
      <c r="DS50" s="18">
        <f t="shared" si="20"/>
        <v>-38.832999999999998</v>
      </c>
      <c r="DT50" s="18">
        <f t="shared" si="20"/>
        <v>-41.399999999999977</v>
      </c>
      <c r="DU50" s="18">
        <f t="shared" si="20"/>
        <v>-43.164999999999992</v>
      </c>
      <c r="DV50" s="18">
        <f t="shared" si="20"/>
        <v>-41.494</v>
      </c>
      <c r="DW50" s="18">
        <f t="shared" si="20"/>
        <v>-43.727000000000004</v>
      </c>
      <c r="DX50" s="18">
        <f t="shared" si="20"/>
        <v>-44.817999999999984</v>
      </c>
      <c r="DY50" s="18">
        <f t="shared" si="20"/>
        <v>-46.181999999999988</v>
      </c>
      <c r="DZ50" s="18">
        <f t="shared" si="20"/>
        <v>-46.812000000000012</v>
      </c>
      <c r="EA50" s="18">
        <f t="shared" si="20"/>
        <v>-46.339999999999975</v>
      </c>
      <c r="EB50" s="18">
        <f t="shared" si="20"/>
        <v>-40.754999999999995</v>
      </c>
      <c r="EC50" s="18">
        <f t="shared" si="20"/>
        <v>-36.281999999999982</v>
      </c>
      <c r="ED50" s="18">
        <f t="shared" ref="ED50:GO50" si="21">ED$32-ED33</f>
        <v>-34.812000000000012</v>
      </c>
      <c r="EE50" s="18">
        <f t="shared" si="21"/>
        <v>-32.403999999999996</v>
      </c>
      <c r="EF50" s="18">
        <f t="shared" si="21"/>
        <v>-30.531000000000006</v>
      </c>
      <c r="EG50" s="18">
        <f t="shared" si="21"/>
        <v>-29.998999999999995</v>
      </c>
      <c r="EH50" s="18">
        <f t="shared" si="21"/>
        <v>-29.38300000000001</v>
      </c>
      <c r="EI50" s="18">
        <f t="shared" si="21"/>
        <v>-28.581999999999994</v>
      </c>
      <c r="EJ50" s="18">
        <f t="shared" si="21"/>
        <v>-30.845999999999975</v>
      </c>
      <c r="EK50" s="18">
        <f t="shared" si="21"/>
        <v>-32.294000000000011</v>
      </c>
      <c r="EL50" s="18">
        <f t="shared" si="21"/>
        <v>-29.854000000000013</v>
      </c>
      <c r="EM50" s="18">
        <f t="shared" si="21"/>
        <v>-29.431000000000012</v>
      </c>
      <c r="EN50" s="18">
        <f t="shared" si="21"/>
        <v>-30.246999999999986</v>
      </c>
      <c r="EO50" s="18">
        <f t="shared" si="21"/>
        <v>-31.209000000000003</v>
      </c>
      <c r="EP50" s="18">
        <f t="shared" si="21"/>
        <v>-36.371999999999986</v>
      </c>
      <c r="EQ50" s="18">
        <f t="shared" si="21"/>
        <v>-35.783999999999992</v>
      </c>
      <c r="ER50" s="18">
        <f t="shared" si="21"/>
        <v>-37.324999999999989</v>
      </c>
      <c r="ES50" s="18">
        <f t="shared" si="21"/>
        <v>-39.823000000000008</v>
      </c>
      <c r="ET50" s="18">
        <f t="shared" si="21"/>
        <v>-42.47</v>
      </c>
      <c r="EU50" s="18">
        <f t="shared" si="21"/>
        <v>-48.350999999999999</v>
      </c>
      <c r="EV50" s="18">
        <f t="shared" si="21"/>
        <v>-51.56</v>
      </c>
      <c r="EW50" s="18">
        <f t="shared" si="21"/>
        <v>-51.832999999999998</v>
      </c>
      <c r="EX50" s="18">
        <f t="shared" si="21"/>
        <v>-51.468999999999994</v>
      </c>
      <c r="EY50" s="18">
        <f t="shared" si="21"/>
        <v>-52.436999999999983</v>
      </c>
      <c r="EZ50" s="18">
        <f t="shared" si="21"/>
        <v>-58.064999999999998</v>
      </c>
      <c r="FA50" s="18">
        <f t="shared" si="21"/>
        <v>-64.423999999999978</v>
      </c>
      <c r="FB50" s="18">
        <f t="shared" si="21"/>
        <v>-67.951999999999998</v>
      </c>
      <c r="FC50" s="18">
        <f t="shared" si="21"/>
        <v>-69.99199999999999</v>
      </c>
      <c r="FD50" s="18">
        <f t="shared" si="21"/>
        <v>-68.913999999999987</v>
      </c>
      <c r="FE50" s="18">
        <f t="shared" si="21"/>
        <v>-64.205000000000013</v>
      </c>
      <c r="FF50" s="18">
        <f t="shared" si="21"/>
        <v>-64.263000000000005</v>
      </c>
      <c r="FG50" s="18">
        <f t="shared" si="21"/>
        <v>-66.116000000000014</v>
      </c>
      <c r="FH50" s="18">
        <f t="shared" si="21"/>
        <v>-65.44</v>
      </c>
      <c r="FI50" s="18">
        <f t="shared" si="21"/>
        <v>-66.650999999999982</v>
      </c>
      <c r="FJ50" s="18">
        <f t="shared" si="21"/>
        <v>-65.078000000000003</v>
      </c>
      <c r="FK50" s="18">
        <f t="shared" si="21"/>
        <v>-66.991000000000014</v>
      </c>
      <c r="FL50" s="18">
        <f t="shared" si="21"/>
        <v>-68.644000000000005</v>
      </c>
      <c r="FM50" s="18">
        <f t="shared" si="21"/>
        <v>-67.375</v>
      </c>
      <c r="FN50" s="18">
        <f t="shared" si="21"/>
        <v>-69.28</v>
      </c>
      <c r="FO50" s="18">
        <f t="shared" si="21"/>
        <v>-66.266999999999996</v>
      </c>
      <c r="FP50" s="18">
        <f t="shared" si="21"/>
        <v>-65.272999999999996</v>
      </c>
      <c r="FQ50" s="18">
        <f t="shared" si="21"/>
        <v>-65.310999999999979</v>
      </c>
      <c r="FR50" s="18">
        <f t="shared" si="21"/>
        <v>-67.557999999999993</v>
      </c>
      <c r="FS50" s="18">
        <f t="shared" si="21"/>
        <v>-67.094999999999999</v>
      </c>
      <c r="FT50" s="18">
        <f t="shared" si="21"/>
        <v>-66.632999999999981</v>
      </c>
      <c r="FU50" s="18">
        <f t="shared" si="21"/>
        <v>-50.717999999999989</v>
      </c>
      <c r="FV50" s="18">
        <f t="shared" si="21"/>
        <v>-64.619</v>
      </c>
      <c r="FW50" s="18">
        <f t="shared" si="21"/>
        <v>-62.561999999999983</v>
      </c>
      <c r="FX50" s="18">
        <f t="shared" si="21"/>
        <v>-63.384999999999991</v>
      </c>
      <c r="FY50" s="18">
        <f t="shared" si="21"/>
        <v>-63.856999999999999</v>
      </c>
      <c r="FZ50" s="18">
        <f t="shared" si="21"/>
        <v>-67.010999999999996</v>
      </c>
      <c r="GA50" s="18">
        <f t="shared" si="21"/>
        <v>-70.152999999999992</v>
      </c>
      <c r="GB50" s="18">
        <f t="shared" si="21"/>
        <v>-73.766999999999996</v>
      </c>
      <c r="GC50" s="18">
        <f t="shared" si="21"/>
        <v>-73.538000000000011</v>
      </c>
      <c r="GD50" s="18">
        <f t="shared" si="21"/>
        <v>-73.259999999999991</v>
      </c>
      <c r="GE50" s="18">
        <f t="shared" si="21"/>
        <v>-73.730999999999995</v>
      </c>
      <c r="GF50" s="18">
        <f t="shared" si="21"/>
        <v>-74.240000000000009</v>
      </c>
      <c r="GG50" s="18">
        <f t="shared" si="21"/>
        <v>-74.825999999999993</v>
      </c>
      <c r="GH50" s="18">
        <f t="shared" si="21"/>
        <v>-73.808999999999997</v>
      </c>
      <c r="GI50" s="18">
        <f t="shared" si="21"/>
        <v>-74.694000000000017</v>
      </c>
      <c r="GJ50" s="18">
        <f t="shared" si="21"/>
        <v>-70.175000000000011</v>
      </c>
      <c r="GK50" s="18">
        <f t="shared" si="21"/>
        <v>-68.414999999999992</v>
      </c>
      <c r="GL50" s="18">
        <f t="shared" si="21"/>
        <v>-71.199000000000012</v>
      </c>
      <c r="GM50" s="18">
        <f t="shared" si="21"/>
        <v>-70.44</v>
      </c>
      <c r="GN50" s="18">
        <f t="shared" si="21"/>
        <v>-71.842999999999989</v>
      </c>
      <c r="GO50" s="18">
        <f t="shared" si="21"/>
        <v>-70.437999999999988</v>
      </c>
      <c r="GP50" s="18">
        <f t="shared" ref="GP50:JA50" si="22">GP$32-GP33</f>
        <v>-72.954999999999984</v>
      </c>
      <c r="GQ50" s="18">
        <f t="shared" si="22"/>
        <v>-74.968999999999994</v>
      </c>
      <c r="GR50" s="18">
        <f t="shared" si="22"/>
        <v>-77.637999999999977</v>
      </c>
      <c r="GS50" s="18">
        <f t="shared" si="22"/>
        <v>-78.28</v>
      </c>
      <c r="GT50" s="18">
        <f t="shared" si="22"/>
        <v>-78.810999999999979</v>
      </c>
      <c r="GU50" s="18">
        <f t="shared" si="22"/>
        <v>-80.538999999999987</v>
      </c>
      <c r="GV50" s="18">
        <f t="shared" si="22"/>
        <v>-80.725999999999999</v>
      </c>
      <c r="GW50" s="18">
        <f t="shared" si="22"/>
        <v>-80.878999999999991</v>
      </c>
      <c r="GX50" s="18">
        <f t="shared" si="22"/>
        <v>-80.759999999999991</v>
      </c>
      <c r="GY50" s="18">
        <f t="shared" si="22"/>
        <v>-77.771999999999991</v>
      </c>
      <c r="GZ50" s="18">
        <f t="shared" si="22"/>
        <v>-73.988</v>
      </c>
      <c r="HA50" s="18">
        <f t="shared" si="22"/>
        <v>-80.428000000000026</v>
      </c>
      <c r="HB50" s="18">
        <f t="shared" si="22"/>
        <v>-79.018000000000001</v>
      </c>
      <c r="HC50" s="18">
        <f t="shared" si="22"/>
        <v>-77.721000000000004</v>
      </c>
      <c r="HD50" s="18">
        <f t="shared" si="22"/>
        <v>-77.41</v>
      </c>
      <c r="HE50" s="18">
        <f t="shared" si="22"/>
        <v>-78.153999999999996</v>
      </c>
      <c r="HF50" s="18">
        <f t="shared" si="22"/>
        <v>-77.715000000000032</v>
      </c>
      <c r="HG50" s="18">
        <f t="shared" si="22"/>
        <v>-74.611999999999966</v>
      </c>
      <c r="HH50" s="18">
        <f t="shared" si="22"/>
        <v>-73.38</v>
      </c>
      <c r="HI50" s="18">
        <f t="shared" si="22"/>
        <v>-76.22999999999999</v>
      </c>
      <c r="HJ50" s="18">
        <f t="shared" si="22"/>
        <v>-75.431999999999988</v>
      </c>
      <c r="HK50" s="18">
        <f t="shared" si="22"/>
        <v>-79.99199999999999</v>
      </c>
      <c r="HL50" s="18">
        <f t="shared" si="22"/>
        <v>-79.614000000000004</v>
      </c>
      <c r="HM50" s="18">
        <f t="shared" si="22"/>
        <v>-81.802999999999997</v>
      </c>
      <c r="HN50" s="18">
        <f t="shared" si="22"/>
        <v>-84.921999999999997</v>
      </c>
      <c r="HO50" s="18">
        <f t="shared" si="22"/>
        <v>-83.789999999999992</v>
      </c>
      <c r="HP50" s="18">
        <f t="shared" si="22"/>
        <v>-84.551999999999992</v>
      </c>
      <c r="HQ50" s="18">
        <f t="shared" si="22"/>
        <v>-83.608000000000004</v>
      </c>
      <c r="HR50" s="18">
        <f t="shared" si="22"/>
        <v>-82.924000000000007</v>
      </c>
      <c r="HS50" s="18">
        <f t="shared" si="22"/>
        <v>-82.09699999999998</v>
      </c>
      <c r="HT50" s="18">
        <f t="shared" si="22"/>
        <v>-84.257999999999981</v>
      </c>
      <c r="HU50" s="18">
        <f t="shared" si="22"/>
        <v>-81.527999999999992</v>
      </c>
      <c r="HV50" s="18">
        <f t="shared" si="22"/>
        <v>-77.432999999999993</v>
      </c>
      <c r="HW50" s="18">
        <f t="shared" si="22"/>
        <v>-77.117999999999967</v>
      </c>
      <c r="HX50" s="18">
        <f t="shared" si="22"/>
        <v>-82.055000000000035</v>
      </c>
      <c r="HY50" s="18">
        <f t="shared" si="22"/>
        <v>-77.578000000000003</v>
      </c>
      <c r="HZ50" s="18">
        <f t="shared" si="22"/>
        <v>-59.245000000000005</v>
      </c>
      <c r="IA50" s="18">
        <f t="shared" si="22"/>
        <v>-74.625999999999976</v>
      </c>
      <c r="IB50" s="18">
        <f t="shared" si="22"/>
        <v>-77.633999999999986</v>
      </c>
      <c r="IC50" s="18">
        <f t="shared" si="22"/>
        <v>-75.786999999999978</v>
      </c>
      <c r="ID50" s="18">
        <f t="shared" si="22"/>
        <v>-80.060999999999979</v>
      </c>
      <c r="IE50" s="18">
        <f t="shared" si="22"/>
        <v>-87.610000000000014</v>
      </c>
      <c r="IF50" s="18">
        <f t="shared" si="22"/>
        <v>-81.76600000000002</v>
      </c>
      <c r="IG50" s="18">
        <f t="shared" si="22"/>
        <v>-75.995000000000005</v>
      </c>
      <c r="IH50" s="18">
        <f t="shared" si="22"/>
        <v>-70.420999999999992</v>
      </c>
      <c r="II50" s="18">
        <f t="shared" si="22"/>
        <v>-67.437999999999988</v>
      </c>
      <c r="IJ50" s="18">
        <f t="shared" si="22"/>
        <v>-66.100999999999999</v>
      </c>
      <c r="IK50" s="18">
        <f t="shared" si="22"/>
        <v>-59.382999999999981</v>
      </c>
      <c r="IL50" s="18">
        <f t="shared" si="22"/>
        <v>-54.085000000000008</v>
      </c>
      <c r="IM50" s="18">
        <f t="shared" si="22"/>
        <v>-59.115000000000009</v>
      </c>
      <c r="IN50" s="18">
        <f t="shared" si="22"/>
        <v>-53.211000000000013</v>
      </c>
      <c r="IO50" s="18">
        <f t="shared" si="22"/>
        <v>-55.713000000000022</v>
      </c>
      <c r="IP50" s="18">
        <f t="shared" si="22"/>
        <v>-51.591999999999985</v>
      </c>
      <c r="IQ50" s="18">
        <f t="shared" si="22"/>
        <v>-52.142000000000024</v>
      </c>
      <c r="IR50" s="18">
        <f t="shared" si="22"/>
        <v>-52.994</v>
      </c>
      <c r="IS50" s="18">
        <f t="shared" si="22"/>
        <v>-51.62299999999999</v>
      </c>
      <c r="IT50" s="18">
        <f t="shared" si="22"/>
        <v>-49.338999999999999</v>
      </c>
      <c r="IU50" s="18">
        <f t="shared" si="22"/>
        <v>-48.844999999999999</v>
      </c>
      <c r="IV50" s="18">
        <f t="shared" si="22"/>
        <v>-49.484999999999985</v>
      </c>
      <c r="IW50" s="18">
        <f t="shared" si="22"/>
        <v>-52.813999999999993</v>
      </c>
      <c r="IX50" s="18">
        <f t="shared" si="22"/>
        <v>-54.938999999999993</v>
      </c>
      <c r="IY50" s="18">
        <f t="shared" si="22"/>
        <v>-53.41</v>
      </c>
      <c r="IZ50" s="18">
        <f t="shared" si="22"/>
        <v>-47.816999999999979</v>
      </c>
      <c r="JA50" s="18">
        <f t="shared" si="22"/>
        <v>-48.050000000000011</v>
      </c>
      <c r="JB50" s="18">
        <f t="shared" ref="JB50:LM50" si="23">JB$32-JB33</f>
        <v>-48.371999999999986</v>
      </c>
      <c r="JC50" s="18">
        <f t="shared" si="23"/>
        <v>-50.992999999999995</v>
      </c>
      <c r="JD50" s="18">
        <f t="shared" si="23"/>
        <v>-55.113</v>
      </c>
      <c r="JE50" s="18">
        <f t="shared" si="23"/>
        <v>-67.149999999999977</v>
      </c>
      <c r="JF50" s="18">
        <f t="shared" si="23"/>
        <v>-75.963000000000022</v>
      </c>
      <c r="JG50" s="18">
        <f t="shared" si="23"/>
        <v>-75.474999999999994</v>
      </c>
      <c r="JH50" s="18">
        <f t="shared" si="23"/>
        <v>-76.091999999999985</v>
      </c>
      <c r="JI50" s="18">
        <f t="shared" si="23"/>
        <v>-74.781000000000006</v>
      </c>
      <c r="JJ50" s="18">
        <f t="shared" si="23"/>
        <v>-74.602000000000004</v>
      </c>
      <c r="JK50" s="18">
        <f t="shared" si="23"/>
        <v>-72.966999999999985</v>
      </c>
      <c r="JL50" s="18">
        <f t="shared" si="23"/>
        <v>-80.81</v>
      </c>
      <c r="JM50" s="18">
        <f t="shared" si="23"/>
        <v>-88.796000000000021</v>
      </c>
      <c r="JN50" s="18">
        <f t="shared" si="23"/>
        <v>-97.640000000000015</v>
      </c>
      <c r="JO50" s="18">
        <f t="shared" si="23"/>
        <v>-96.283999999999992</v>
      </c>
      <c r="JP50" s="18">
        <f t="shared" si="23"/>
        <v>-97.686999999999983</v>
      </c>
      <c r="JQ50" s="18">
        <f t="shared" si="23"/>
        <v>-99.212999999999965</v>
      </c>
      <c r="JR50" s="18">
        <f t="shared" si="23"/>
        <v>-97.263000000000005</v>
      </c>
      <c r="JS50" s="18">
        <f t="shared" si="23"/>
        <v>-104.9</v>
      </c>
      <c r="JT50" s="18">
        <f t="shared" si="23"/>
        <v>-104.309</v>
      </c>
      <c r="JU50" s="18">
        <f t="shared" si="23"/>
        <v>-102.60300000000001</v>
      </c>
      <c r="JV50" s="18">
        <f t="shared" si="23"/>
        <v>-111.59200000000001</v>
      </c>
      <c r="JW50" s="18">
        <f t="shared" si="23"/>
        <v>-115.14699999999999</v>
      </c>
      <c r="JX50" s="18">
        <f t="shared" si="23"/>
        <v>-113.17899999999997</v>
      </c>
      <c r="JY50" s="18">
        <f t="shared" si="23"/>
        <v>-111.19099999999997</v>
      </c>
      <c r="JZ50" s="18">
        <f t="shared" si="23"/>
        <v>-112.24900000000002</v>
      </c>
      <c r="KA50" s="18">
        <f t="shared" si="23"/>
        <v>-107.89000000000004</v>
      </c>
      <c r="KB50" s="18">
        <f t="shared" si="23"/>
        <v>-103.82999999999998</v>
      </c>
      <c r="KC50" s="18">
        <f t="shared" si="23"/>
        <v>-101.75300000000004</v>
      </c>
      <c r="KD50" s="18">
        <f t="shared" si="23"/>
        <v>-101.13599999999997</v>
      </c>
      <c r="KE50" s="18">
        <f t="shared" si="23"/>
        <v>-101.32100000000003</v>
      </c>
      <c r="KF50" s="18">
        <f t="shared" si="23"/>
        <v>-98.161000000000001</v>
      </c>
      <c r="KG50" s="18">
        <f t="shared" si="23"/>
        <v>-94.40100000000001</v>
      </c>
      <c r="KH50" s="18">
        <f t="shared" si="23"/>
        <v>-91.641999999999996</v>
      </c>
      <c r="KI50" s="18">
        <f t="shared" si="23"/>
        <v>-93.257000000000005</v>
      </c>
      <c r="KJ50" s="18">
        <f t="shared" si="23"/>
        <v>-93.370999999999981</v>
      </c>
      <c r="KK50" s="18">
        <f t="shared" si="23"/>
        <v>-95.843000000000018</v>
      </c>
      <c r="KL50" s="18">
        <f t="shared" si="23"/>
        <v>-97.00200000000001</v>
      </c>
      <c r="KM50" s="18">
        <f t="shared" si="23"/>
        <v>-100.82</v>
      </c>
      <c r="KN50" s="18">
        <f t="shared" si="23"/>
        <v>-103.995</v>
      </c>
      <c r="KO50" s="18">
        <f t="shared" si="23"/>
        <v>-112.20499999999998</v>
      </c>
      <c r="KP50" s="18">
        <f t="shared" si="23"/>
        <v>-110.625</v>
      </c>
      <c r="KQ50" s="18">
        <f t="shared" si="23"/>
        <v>-116.47900000000001</v>
      </c>
      <c r="KR50" s="18">
        <f t="shared" si="23"/>
        <v>-123.416</v>
      </c>
      <c r="KS50" s="18">
        <f t="shared" si="23"/>
        <v>-119.43100000000001</v>
      </c>
      <c r="KT50" s="18">
        <f t="shared" si="23"/>
        <v>-116.74699999999999</v>
      </c>
      <c r="KU50" s="18">
        <f t="shared" si="23"/>
        <v>-120.10799999999998</v>
      </c>
      <c r="KV50" s="18">
        <f t="shared" si="23"/>
        <v>-126.49499999999998</v>
      </c>
      <c r="KW50" s="18">
        <f t="shared" si="23"/>
        <v>-132.273</v>
      </c>
      <c r="KX50" s="18">
        <f t="shared" si="23"/>
        <v>-129.89799999999997</v>
      </c>
      <c r="KY50" s="18">
        <f t="shared" si="23"/>
        <v>-117.16399999999999</v>
      </c>
      <c r="KZ50" s="18">
        <f t="shared" si="23"/>
        <v>-112.42400000000001</v>
      </c>
      <c r="LA50" s="18">
        <f t="shared" si="23"/>
        <v>-109.054</v>
      </c>
      <c r="LB50" s="18">
        <f t="shared" si="23"/>
        <v>-109.93</v>
      </c>
      <c r="LC50" s="18">
        <f t="shared" si="23"/>
        <v>-108.56200000000001</v>
      </c>
      <c r="LD50" s="18">
        <f t="shared" si="23"/>
        <v>-102.49399999999997</v>
      </c>
      <c r="LE50" s="18">
        <f t="shared" si="23"/>
        <v>-98.907000000000011</v>
      </c>
      <c r="LF50" s="18">
        <f t="shared" si="23"/>
        <v>-99.472999999999985</v>
      </c>
      <c r="LG50" s="18">
        <f t="shared" si="23"/>
        <v>-100.38800000000003</v>
      </c>
      <c r="LH50" s="18">
        <f t="shared" si="23"/>
        <v>-102.10500000000002</v>
      </c>
      <c r="LI50" s="18">
        <f t="shared" si="23"/>
        <v>-100.75299999999999</v>
      </c>
      <c r="LJ50" s="18">
        <f t="shared" si="23"/>
        <v>-99.330000000000013</v>
      </c>
      <c r="LK50" s="18">
        <f t="shared" si="23"/>
        <v>-99.034999999999997</v>
      </c>
      <c r="LL50" s="18">
        <f t="shared" si="23"/>
        <v>-98.99199999999999</v>
      </c>
      <c r="LM50" s="18">
        <f t="shared" si="23"/>
        <v>-101.50399999999999</v>
      </c>
      <c r="LN50" s="18">
        <f t="shared" ref="LN50:NY50" si="24">LN$32-LN33</f>
        <v>-103.893</v>
      </c>
      <c r="LO50" s="18">
        <f t="shared" si="24"/>
        <v>-115.20799999999997</v>
      </c>
      <c r="LP50" s="18">
        <f t="shared" si="24"/>
        <v>-117.80999999999997</v>
      </c>
      <c r="LQ50" s="18">
        <f t="shared" si="24"/>
        <v>-118.78700000000003</v>
      </c>
      <c r="LR50" s="18">
        <f t="shared" si="24"/>
        <v>-118.464</v>
      </c>
      <c r="LS50" s="18">
        <f t="shared" si="24"/>
        <v>-113.392</v>
      </c>
      <c r="LT50" s="18">
        <f t="shared" si="24"/>
        <v>-113.88400000000001</v>
      </c>
      <c r="LU50" s="18">
        <f t="shared" si="24"/>
        <v>-108.86899999999997</v>
      </c>
      <c r="LV50" s="18">
        <f t="shared" si="24"/>
        <v>-100.702</v>
      </c>
      <c r="LW50" s="18">
        <f t="shared" si="24"/>
        <v>-98.942000000000007</v>
      </c>
      <c r="LX50" s="18">
        <f t="shared" si="24"/>
        <v>-95.947999999999979</v>
      </c>
      <c r="LY50" s="18">
        <f t="shared" si="24"/>
        <v>-97.951000000000022</v>
      </c>
      <c r="LZ50" s="18">
        <f t="shared" si="24"/>
        <v>-96.697999999999979</v>
      </c>
      <c r="MA50" s="18">
        <f t="shared" si="24"/>
        <v>-99.12700000000001</v>
      </c>
      <c r="MB50" s="18">
        <f t="shared" si="24"/>
        <v>-99.894999999999982</v>
      </c>
      <c r="MC50" s="18">
        <f t="shared" si="24"/>
        <v>-99.475999999999999</v>
      </c>
      <c r="MD50" s="18">
        <f t="shared" si="24"/>
        <v>-102.55900000000003</v>
      </c>
      <c r="ME50" s="18">
        <f t="shared" si="24"/>
        <v>-103.024</v>
      </c>
      <c r="MF50" s="18">
        <f t="shared" si="24"/>
        <v>-100.91899999999998</v>
      </c>
      <c r="MG50" s="18">
        <f t="shared" si="24"/>
        <v>-90.012</v>
      </c>
      <c r="MH50" s="18">
        <f t="shared" si="24"/>
        <v>-88.865999999999985</v>
      </c>
      <c r="MI50" s="18">
        <f t="shared" si="24"/>
        <v>-91.491999999999962</v>
      </c>
      <c r="MJ50" s="18">
        <f t="shared" si="24"/>
        <v>-95.35</v>
      </c>
      <c r="MK50" s="18">
        <f t="shared" si="24"/>
        <v>-94.284999999999997</v>
      </c>
      <c r="ML50" s="18">
        <f t="shared" si="24"/>
        <v>-97.287000000000035</v>
      </c>
      <c r="MM50" s="18">
        <f t="shared" si="24"/>
        <v>-95.91700000000003</v>
      </c>
      <c r="MN50" s="18">
        <f t="shared" si="24"/>
        <v>-99.050999999999988</v>
      </c>
      <c r="MO50" s="18">
        <f t="shared" si="24"/>
        <v>-101.24200000000002</v>
      </c>
      <c r="MP50" s="18">
        <f t="shared" si="24"/>
        <v>-101.86799999999999</v>
      </c>
      <c r="MQ50" s="18">
        <f t="shared" si="24"/>
        <v>-100.36099999999999</v>
      </c>
      <c r="MR50" s="18">
        <f t="shared" si="24"/>
        <v>-98.120999999999981</v>
      </c>
      <c r="MS50" s="18">
        <f t="shared" si="24"/>
        <v>-95.983000000000004</v>
      </c>
      <c r="MT50" s="18">
        <f t="shared" si="24"/>
        <v>-98.675999999999988</v>
      </c>
      <c r="MU50" s="18">
        <f t="shared" si="24"/>
        <v>-99.576999999999998</v>
      </c>
      <c r="MV50" s="18">
        <f t="shared" si="24"/>
        <v>-102.93700000000001</v>
      </c>
      <c r="MW50" s="18">
        <f t="shared" si="24"/>
        <v>-117.22799999999995</v>
      </c>
      <c r="MX50" s="18">
        <f t="shared" si="24"/>
        <v>-117.82500000000005</v>
      </c>
      <c r="MY50" s="18">
        <f t="shared" si="24"/>
        <v>-111.91300000000001</v>
      </c>
      <c r="MZ50" s="18">
        <f t="shared" si="24"/>
        <v>-110.29400000000004</v>
      </c>
      <c r="NA50" s="18">
        <f t="shared" si="24"/>
        <v>-112.44100000000003</v>
      </c>
      <c r="NB50" s="18">
        <f t="shared" si="24"/>
        <v>-114.19600000000003</v>
      </c>
      <c r="NC50" s="18">
        <f t="shared" si="24"/>
        <v>-110.22199999999998</v>
      </c>
      <c r="ND50" s="18">
        <f t="shared" si="24"/>
        <v>-103.80699999999996</v>
      </c>
      <c r="NE50" s="18">
        <f t="shared" si="24"/>
        <v>-106.70299999999997</v>
      </c>
      <c r="NF50" s="18">
        <f t="shared" si="24"/>
        <v>-114.66199999999998</v>
      </c>
      <c r="NG50" s="18">
        <f t="shared" si="24"/>
        <v>-114.95400000000001</v>
      </c>
      <c r="NH50" s="18">
        <f t="shared" si="24"/>
        <v>-116.17399999999998</v>
      </c>
      <c r="NI50" s="18">
        <f t="shared" si="24"/>
        <v>-118.06100000000004</v>
      </c>
      <c r="NJ50" s="18">
        <f t="shared" si="24"/>
        <v>-115.13900000000001</v>
      </c>
      <c r="NK50" s="18">
        <f t="shared" si="24"/>
        <v>-115.02600000000001</v>
      </c>
      <c r="NL50" s="18">
        <f t="shared" si="24"/>
        <v>-112.50200000000001</v>
      </c>
      <c r="NM50" s="18">
        <f t="shared" si="24"/>
        <v>-113.08600000000001</v>
      </c>
      <c r="NN50" s="18">
        <f t="shared" si="24"/>
        <v>-110.44800000000004</v>
      </c>
      <c r="NO50" s="18">
        <f t="shared" si="24"/>
        <v>-105.07400000000001</v>
      </c>
      <c r="NP50" s="18">
        <f t="shared" si="24"/>
        <v>-106.04299999999995</v>
      </c>
      <c r="NQ50" s="18">
        <f t="shared" si="24"/>
        <v>-101.38400000000001</v>
      </c>
      <c r="NR50" s="18">
        <f t="shared" si="24"/>
        <v>-100.25799999999998</v>
      </c>
      <c r="NS50" s="18">
        <f t="shared" si="24"/>
        <v>-112.16000000000003</v>
      </c>
      <c r="NT50" s="18">
        <f t="shared" si="24"/>
        <v>-111.44499999999999</v>
      </c>
      <c r="NU50" s="18">
        <f t="shared" si="24"/>
        <v>-102.44100000000003</v>
      </c>
      <c r="NV50" s="18">
        <f t="shared" si="24"/>
        <v>-102.86699999999996</v>
      </c>
      <c r="NW50" s="18">
        <f t="shared" si="24"/>
        <v>-103.65300000000002</v>
      </c>
      <c r="NX50" s="18">
        <f t="shared" si="24"/>
        <v>-105.62799999999999</v>
      </c>
      <c r="NY50" s="18">
        <f t="shared" si="24"/>
        <v>-107.91199999999998</v>
      </c>
      <c r="NZ50" s="18">
        <f t="shared" ref="NZ50:QK50" si="25">NZ$32-NZ33</f>
        <v>-104.08499999999998</v>
      </c>
      <c r="OA50" s="18">
        <f t="shared" si="25"/>
        <v>-105.91300000000001</v>
      </c>
      <c r="OB50" s="18">
        <f t="shared" si="25"/>
        <v>-104.13999999999999</v>
      </c>
      <c r="OC50" s="18">
        <f t="shared" si="25"/>
        <v>-100.26099999999997</v>
      </c>
      <c r="OD50" s="18">
        <f t="shared" si="25"/>
        <v>-104.21899999999999</v>
      </c>
      <c r="OE50" s="18">
        <f t="shared" si="25"/>
        <v>-100.76799999999997</v>
      </c>
      <c r="OF50" s="18">
        <f t="shared" si="25"/>
        <v>-99.625</v>
      </c>
      <c r="OG50" s="18">
        <f t="shared" si="25"/>
        <v>-98.21999999999997</v>
      </c>
      <c r="OH50" s="18">
        <f t="shared" si="25"/>
        <v>-97.59699999999998</v>
      </c>
      <c r="OI50" s="18">
        <f t="shared" si="25"/>
        <v>-95.040999999999997</v>
      </c>
      <c r="OJ50" s="18">
        <f t="shared" si="25"/>
        <v>-93.021000000000015</v>
      </c>
      <c r="OK50" s="18">
        <f t="shared" si="25"/>
        <v>-89.375999999999976</v>
      </c>
      <c r="OL50" s="18">
        <f t="shared" si="25"/>
        <v>-94.194000000000017</v>
      </c>
      <c r="OM50" s="18">
        <f t="shared" si="25"/>
        <v>-91.837000000000046</v>
      </c>
      <c r="ON50" s="18">
        <f t="shared" si="25"/>
        <v>-91.665999999999997</v>
      </c>
      <c r="OO50" s="18">
        <f t="shared" si="25"/>
        <v>-87.899999999999977</v>
      </c>
      <c r="OP50" s="18">
        <f t="shared" si="25"/>
        <v>-82.654999999999973</v>
      </c>
      <c r="OQ50" s="18">
        <f t="shared" si="25"/>
        <v>-83.277999999999963</v>
      </c>
      <c r="OR50" s="18">
        <f t="shared" si="25"/>
        <v>-83.977000000000032</v>
      </c>
      <c r="OS50" s="18">
        <f t="shared" si="25"/>
        <v>-75.327999999999975</v>
      </c>
      <c r="OT50" s="18">
        <f t="shared" si="25"/>
        <v>-77.026999999999987</v>
      </c>
      <c r="OU50" s="18">
        <f t="shared" si="25"/>
        <v>-77.850999999999999</v>
      </c>
      <c r="OV50" s="18">
        <f t="shared" si="25"/>
        <v>-77.206999999999994</v>
      </c>
      <c r="OW50" s="18">
        <f t="shared" si="25"/>
        <v>-81.800000000000011</v>
      </c>
      <c r="OX50" s="18">
        <f t="shared" si="25"/>
        <v>-78.079999999999984</v>
      </c>
      <c r="OY50" s="18">
        <f t="shared" si="25"/>
        <v>-74.901999999999987</v>
      </c>
      <c r="OZ50" s="18">
        <f t="shared" si="25"/>
        <v>-75.959000000000003</v>
      </c>
      <c r="PA50" s="18">
        <f t="shared" si="25"/>
        <v>-69.064999999999998</v>
      </c>
      <c r="PB50" s="18">
        <f t="shared" si="25"/>
        <v>-71.051999999999964</v>
      </c>
      <c r="PC50" s="18">
        <f t="shared" si="25"/>
        <v>-71.229999999999961</v>
      </c>
      <c r="PD50" s="18">
        <f t="shared" si="25"/>
        <v>-73.29299999999995</v>
      </c>
      <c r="PE50" s="18">
        <f t="shared" si="25"/>
        <v>-67.222999999999956</v>
      </c>
      <c r="PF50" s="18">
        <f t="shared" si="25"/>
        <v>-66.793000000000006</v>
      </c>
      <c r="PG50" s="18">
        <f t="shared" si="25"/>
        <v>-68.710000000000036</v>
      </c>
      <c r="PH50" s="18">
        <f t="shared" si="25"/>
        <v>-67.117999999999995</v>
      </c>
      <c r="PI50" s="18">
        <f t="shared" si="25"/>
        <v>-69.974999999999966</v>
      </c>
      <c r="PJ50" s="18">
        <f t="shared" si="25"/>
        <v>-68.711999999999989</v>
      </c>
      <c r="PK50" s="18">
        <f t="shared" si="25"/>
        <v>-70.336999999999989</v>
      </c>
      <c r="PL50" s="18">
        <f t="shared" si="25"/>
        <v>-68.900000000000034</v>
      </c>
      <c r="PM50" s="18">
        <f t="shared" si="25"/>
        <v>-70.45999999999998</v>
      </c>
      <c r="PN50" s="18">
        <f t="shared" si="25"/>
        <v>-78.382999999999981</v>
      </c>
      <c r="PO50" s="18">
        <f t="shared" si="25"/>
        <v>-77.90100000000001</v>
      </c>
      <c r="PP50" s="18">
        <f t="shared" si="25"/>
        <v>-78.567999999999984</v>
      </c>
      <c r="PQ50" s="18">
        <f t="shared" si="25"/>
        <v>-78.262</v>
      </c>
      <c r="PR50" s="18">
        <f t="shared" si="25"/>
        <v>-75.050999999999988</v>
      </c>
      <c r="PS50" s="18">
        <f t="shared" si="25"/>
        <v>-76.56</v>
      </c>
      <c r="PT50" s="18">
        <f t="shared" si="25"/>
        <v>-76.079999999999984</v>
      </c>
      <c r="PU50" s="18">
        <f t="shared" si="25"/>
        <v>-74.737000000000023</v>
      </c>
      <c r="PV50" s="18">
        <f t="shared" si="25"/>
        <v>-72.41700000000003</v>
      </c>
      <c r="PW50" s="18">
        <f t="shared" si="25"/>
        <v>-72.286000000000001</v>
      </c>
      <c r="PX50" s="18">
        <f t="shared" si="25"/>
        <v>-74.134000000000015</v>
      </c>
      <c r="PY50" s="18">
        <f t="shared" si="25"/>
        <v>-72.819000000000017</v>
      </c>
      <c r="PZ50" s="18">
        <f t="shared" si="25"/>
        <v>-63.716999999999985</v>
      </c>
      <c r="QA50" s="18">
        <f t="shared" si="25"/>
        <v>-61.40300000000002</v>
      </c>
      <c r="QB50" s="18">
        <f t="shared" si="25"/>
        <v>-58.79299999999995</v>
      </c>
      <c r="QC50" s="18">
        <f t="shared" si="25"/>
        <v>-59.365000000000009</v>
      </c>
      <c r="QD50" s="18">
        <f t="shared" si="25"/>
        <v>-63.069999999999993</v>
      </c>
      <c r="QE50" s="18">
        <f t="shared" si="25"/>
        <v>-62.317000000000007</v>
      </c>
      <c r="QF50" s="18">
        <f t="shared" si="25"/>
        <v>-63.710000000000036</v>
      </c>
      <c r="QG50" s="18">
        <f t="shared" si="25"/>
        <v>-65.673999999999978</v>
      </c>
      <c r="QH50" s="18">
        <f t="shared" si="25"/>
        <v>-66.449000000000012</v>
      </c>
      <c r="QI50" s="18">
        <f t="shared" si="25"/>
        <v>-56.999000000000024</v>
      </c>
      <c r="QJ50" s="18">
        <f t="shared" si="25"/>
        <v>-54.58499999999998</v>
      </c>
      <c r="QK50" s="18">
        <f t="shared" si="25"/>
        <v>-51.831999999999994</v>
      </c>
      <c r="QL50" s="18">
        <f t="shared" ref="QL50:SQ50" si="26">QL$32-QL33</f>
        <v>-52.447999999999979</v>
      </c>
      <c r="QM50" s="18">
        <f t="shared" si="26"/>
        <v>-52.722000000000037</v>
      </c>
      <c r="QN50" s="18">
        <f t="shared" si="26"/>
        <v>-55.789999999999964</v>
      </c>
      <c r="QO50" s="18">
        <f t="shared" si="26"/>
        <v>-48.875</v>
      </c>
      <c r="QP50" s="18">
        <f t="shared" si="26"/>
        <v>-49.531999999999982</v>
      </c>
      <c r="QQ50" s="18">
        <f t="shared" si="26"/>
        <v>-49.001000000000033</v>
      </c>
      <c r="QR50" s="18">
        <f t="shared" si="26"/>
        <v>-45.764999999999986</v>
      </c>
      <c r="QS50" s="18">
        <f t="shared" si="26"/>
        <v>-47.262</v>
      </c>
      <c r="QT50" s="18">
        <f t="shared" si="26"/>
        <v>-50.225000000000023</v>
      </c>
      <c r="QU50" s="18">
        <f t="shared" si="26"/>
        <v>-53.25200000000001</v>
      </c>
      <c r="QV50" s="18">
        <f t="shared" si="26"/>
        <v>-49.771000000000015</v>
      </c>
      <c r="QW50" s="18">
        <f t="shared" si="26"/>
        <v>-55.003999999999962</v>
      </c>
      <c r="QX50" s="18">
        <f t="shared" si="26"/>
        <v>-55.925000000000011</v>
      </c>
      <c r="QY50" s="18">
        <f t="shared" si="26"/>
        <v>-53.661999999999978</v>
      </c>
      <c r="QZ50" s="18">
        <f t="shared" si="26"/>
        <v>-60.538999999999987</v>
      </c>
      <c r="RA50" s="18">
        <f t="shared" si="26"/>
        <v>-64.571999999999946</v>
      </c>
      <c r="RB50" s="18">
        <f t="shared" si="26"/>
        <v>-64.998999999999967</v>
      </c>
      <c r="RC50" s="18">
        <f t="shared" si="26"/>
        <v>-65.302999999999997</v>
      </c>
      <c r="RD50" s="18">
        <f t="shared" si="26"/>
        <v>-66.050000000000011</v>
      </c>
      <c r="RE50" s="18">
        <f t="shared" si="26"/>
        <v>-67.062000000000012</v>
      </c>
      <c r="RF50" s="18">
        <f t="shared" si="26"/>
        <v>-69.689000000000021</v>
      </c>
      <c r="RG50" s="18">
        <f t="shared" si="26"/>
        <v>-70.534999999999968</v>
      </c>
      <c r="RH50" s="18">
        <f t="shared" si="26"/>
        <v>-69.221000000000004</v>
      </c>
      <c r="RI50" s="18">
        <f t="shared" si="26"/>
        <v>-69.508000000000038</v>
      </c>
      <c r="RJ50" s="18">
        <f t="shared" si="26"/>
        <v>-67.322999999999979</v>
      </c>
      <c r="RK50" s="18">
        <f t="shared" si="26"/>
        <v>-69.478000000000009</v>
      </c>
      <c r="RL50" s="18">
        <f t="shared" si="26"/>
        <v>-70.329000000000008</v>
      </c>
      <c r="RM50" s="18">
        <f t="shared" si="26"/>
        <v>-71.228000000000009</v>
      </c>
      <c r="RN50" s="18">
        <f t="shared" si="26"/>
        <v>-69.509999999999991</v>
      </c>
      <c r="RO50" s="18">
        <f t="shared" si="26"/>
        <v>-68.759000000000015</v>
      </c>
      <c r="RP50" s="18">
        <f t="shared" si="26"/>
        <v>-71.376000000000033</v>
      </c>
      <c r="RQ50" s="18">
        <f t="shared" si="26"/>
        <v>-70.575000000000045</v>
      </c>
      <c r="RR50" s="18">
        <f t="shared" si="26"/>
        <v>-75.69500000000005</v>
      </c>
      <c r="RS50" s="18">
        <f t="shared" si="26"/>
        <v>-76.12299999999999</v>
      </c>
      <c r="RT50" s="18">
        <f t="shared" si="26"/>
        <v>-73.809000000000026</v>
      </c>
      <c r="RU50" s="18">
        <f t="shared" si="26"/>
        <v>-68.081999999999994</v>
      </c>
      <c r="RV50" s="18">
        <f t="shared" si="26"/>
        <v>-69.490000000000009</v>
      </c>
      <c r="RW50" s="18">
        <f t="shared" si="26"/>
        <v>-69.347000000000037</v>
      </c>
      <c r="RX50" s="18">
        <f t="shared" si="26"/>
        <v>-68.743999999999971</v>
      </c>
      <c r="RY50" s="18">
        <f t="shared" si="26"/>
        <v>-68.533000000000015</v>
      </c>
      <c r="RZ50" s="18">
        <f t="shared" si="26"/>
        <v>-66.867999999999995</v>
      </c>
      <c r="SA50" s="18">
        <f t="shared" si="26"/>
        <v>-67.106999999999971</v>
      </c>
      <c r="SB50" s="18">
        <f t="shared" si="26"/>
        <v>-65.363999999999976</v>
      </c>
      <c r="SC50" s="18">
        <f t="shared" si="26"/>
        <v>-61.942000000000007</v>
      </c>
      <c r="SD50" s="18">
        <f t="shared" si="26"/>
        <v>-61.870000000000005</v>
      </c>
      <c r="SE50" s="18">
        <f t="shared" si="26"/>
        <v>-61.711999999999989</v>
      </c>
      <c r="SF50" s="18">
        <f t="shared" si="26"/>
        <v>-61.373999999999967</v>
      </c>
      <c r="SG50" s="18">
        <f t="shared" si="26"/>
        <v>-50.738</v>
      </c>
      <c r="SH50" s="18">
        <f t="shared" si="26"/>
        <v>-48.317999999999984</v>
      </c>
      <c r="SI50" s="18">
        <f t="shared" si="26"/>
        <v>-45.507000000000005</v>
      </c>
      <c r="SJ50" s="18">
        <f t="shared" si="26"/>
        <v>-44.326000000000022</v>
      </c>
      <c r="SK50" s="18">
        <f t="shared" si="26"/>
        <v>-46.092999999999961</v>
      </c>
      <c r="SL50" s="18">
        <f t="shared" si="26"/>
        <v>-45.396999999999991</v>
      </c>
      <c r="SM50" s="18">
        <f t="shared" si="26"/>
        <v>-43.330000000000041</v>
      </c>
      <c r="SN50" s="18">
        <f t="shared" si="26"/>
        <v>-41.596000000000004</v>
      </c>
      <c r="SO50" s="18">
        <f t="shared" si="26"/>
        <v>-43.27800000000002</v>
      </c>
      <c r="SP50" s="18">
        <f t="shared" si="26"/>
        <v>-41.98599999999999</v>
      </c>
      <c r="SQ50" s="18">
        <f t="shared" si="26"/>
        <v>-37.586999999999989</v>
      </c>
    </row>
    <row r="51" spans="1:511" x14ac:dyDescent="0.25">
      <c r="A51" s="5">
        <f t="shared" ref="A51:A56" si="27">A50+1</f>
        <v>3</v>
      </c>
      <c r="B51" s="1" t="str">
        <f t="shared" si="10"/>
        <v>TELEFO 3 PERP nc-23</v>
      </c>
      <c r="C51" s="1" t="str">
        <f t="shared" ref="C51:C56" si="28">$B$49&amp;"-"&amp;B51</f>
        <v>TELEFO 3 3/4 PERP nc-22-TELEFO 3 PERP nc-23</v>
      </c>
      <c r="F51" s="18">
        <f t="shared" ref="F51:BQ51" si="29">F$32-F34</f>
        <v>-28.060999999999979</v>
      </c>
      <c r="G51" s="18">
        <f t="shared" si="29"/>
        <v>-33.755000000000052</v>
      </c>
      <c r="H51" s="18">
        <f t="shared" si="29"/>
        <v>-34.432000000000016</v>
      </c>
      <c r="I51" s="18">
        <f t="shared" si="29"/>
        <v>-31.714999999999975</v>
      </c>
      <c r="J51" s="18">
        <f t="shared" si="29"/>
        <v>-25.938000000000045</v>
      </c>
      <c r="K51" s="18">
        <f t="shared" si="29"/>
        <v>-21.796999999999969</v>
      </c>
      <c r="L51" s="18">
        <f t="shared" si="29"/>
        <v>-24.261000000000024</v>
      </c>
      <c r="M51" s="18">
        <f t="shared" si="29"/>
        <v>-27.423000000000002</v>
      </c>
      <c r="N51" s="18">
        <f t="shared" si="29"/>
        <v>-25.536000000000001</v>
      </c>
      <c r="O51" s="18">
        <f t="shared" si="29"/>
        <v>-29.340000000000032</v>
      </c>
      <c r="P51" s="18">
        <f t="shared" si="29"/>
        <v>-11.855999999999995</v>
      </c>
      <c r="Q51" s="18">
        <f t="shared" si="29"/>
        <v>-11.836000000000013</v>
      </c>
      <c r="R51" s="18">
        <f t="shared" si="29"/>
        <v>-17.662000000000035</v>
      </c>
      <c r="S51" s="18">
        <f t="shared" si="29"/>
        <v>-13.908999999999992</v>
      </c>
      <c r="T51" s="18">
        <f t="shared" si="29"/>
        <v>-9.8870000000000005</v>
      </c>
      <c r="U51" s="18">
        <f t="shared" si="29"/>
        <v>-8.1820000000000164</v>
      </c>
      <c r="V51" s="18">
        <f t="shared" si="29"/>
        <v>-5.9290000000000305</v>
      </c>
      <c r="W51" s="18">
        <f t="shared" si="29"/>
        <v>-13.95799999999997</v>
      </c>
      <c r="X51" s="18">
        <f t="shared" si="29"/>
        <v>-17.91799999999995</v>
      </c>
      <c r="Y51" s="18">
        <f t="shared" si="29"/>
        <v>-26.951999999999998</v>
      </c>
      <c r="Z51" s="18">
        <f t="shared" si="29"/>
        <v>-20.562000000000012</v>
      </c>
      <c r="AA51" s="18">
        <f t="shared" si="29"/>
        <v>-25.762</v>
      </c>
      <c r="AB51" s="18">
        <f t="shared" si="29"/>
        <v>-25.641999999999996</v>
      </c>
      <c r="AC51" s="18">
        <f t="shared" si="29"/>
        <v>-25.514999999999986</v>
      </c>
      <c r="AD51" s="18">
        <f t="shared" si="29"/>
        <v>-24.866000000000042</v>
      </c>
      <c r="AE51" s="18">
        <f t="shared" si="29"/>
        <v>-23.271000000000015</v>
      </c>
      <c r="AF51" s="18">
        <f t="shared" si="29"/>
        <v>-22.277000000000044</v>
      </c>
      <c r="AG51" s="18">
        <f t="shared" si="29"/>
        <v>-17.574000000000012</v>
      </c>
      <c r="AH51" s="18">
        <f t="shared" si="29"/>
        <v>-21.752999999999986</v>
      </c>
      <c r="AI51" s="18">
        <f t="shared" si="29"/>
        <v>-74.341000000000008</v>
      </c>
      <c r="AJ51" s="18">
        <f t="shared" si="29"/>
        <v>-25.747000000000014</v>
      </c>
      <c r="AK51" s="18">
        <f t="shared" si="29"/>
        <v>-28.011000000000024</v>
      </c>
      <c r="AL51" s="18">
        <f t="shared" si="29"/>
        <v>-29.569000000000017</v>
      </c>
      <c r="AM51" s="18">
        <f t="shared" si="29"/>
        <v>-37.725999999999999</v>
      </c>
      <c r="AN51" s="18">
        <f t="shared" si="29"/>
        <v>-33.732000000000028</v>
      </c>
      <c r="AO51" s="18">
        <f t="shared" si="29"/>
        <v>-36.259999999999991</v>
      </c>
      <c r="AP51" s="18">
        <f t="shared" si="29"/>
        <v>-40.620000000000005</v>
      </c>
      <c r="AQ51" s="18">
        <f t="shared" si="29"/>
        <v>-40.826999999999998</v>
      </c>
      <c r="AR51" s="18">
        <f t="shared" si="29"/>
        <v>-47.660000000000025</v>
      </c>
      <c r="AS51" s="18">
        <f t="shared" si="29"/>
        <v>-43.30600000000004</v>
      </c>
      <c r="AT51" s="18">
        <f t="shared" si="29"/>
        <v>-69.727000000000032</v>
      </c>
      <c r="AU51" s="18">
        <f t="shared" si="29"/>
        <v>-36.323000000000036</v>
      </c>
      <c r="AV51" s="18">
        <f t="shared" si="29"/>
        <v>-4.0190000000000055</v>
      </c>
      <c r="AW51" s="18">
        <f t="shared" si="29"/>
        <v>-4.3819999999999482</v>
      </c>
      <c r="AX51" s="18">
        <f t="shared" si="29"/>
        <v>-1.5430000000000064</v>
      </c>
      <c r="AY51" s="18">
        <f t="shared" si="29"/>
        <v>-21.462000000000046</v>
      </c>
      <c r="AZ51" s="18">
        <f t="shared" si="29"/>
        <v>-20.156000000000006</v>
      </c>
      <c r="BA51" s="18">
        <f t="shared" si="29"/>
        <v>-18.406999999999982</v>
      </c>
      <c r="BB51" s="18">
        <f t="shared" si="29"/>
        <v>-11.450999999999965</v>
      </c>
      <c r="BC51" s="18">
        <f t="shared" si="29"/>
        <v>-6.2019999999999982</v>
      </c>
      <c r="BD51" s="18">
        <f t="shared" si="29"/>
        <v>-11.425000000000011</v>
      </c>
      <c r="BE51" s="18">
        <f t="shared" si="29"/>
        <v>-24.793999999999983</v>
      </c>
      <c r="BF51" s="18">
        <f t="shared" si="29"/>
        <v>-30.702999999999975</v>
      </c>
      <c r="BG51" s="18">
        <f t="shared" si="29"/>
        <v>-39.649000000000001</v>
      </c>
      <c r="BH51" s="18">
        <f t="shared" si="29"/>
        <v>-39.757999999999981</v>
      </c>
      <c r="BI51" s="18">
        <f t="shared" si="29"/>
        <v>-35.62299999999999</v>
      </c>
      <c r="BJ51" s="18">
        <f t="shared" si="29"/>
        <v>-47.759000000000015</v>
      </c>
      <c r="BK51" s="18">
        <f t="shared" si="29"/>
        <v>-51.519000000000005</v>
      </c>
      <c r="BL51" s="18">
        <f t="shared" si="29"/>
        <v>-52.988</v>
      </c>
      <c r="BM51" s="18">
        <f t="shared" si="29"/>
        <v>-22.776999999999987</v>
      </c>
      <c r="BN51" s="18">
        <f t="shared" si="29"/>
        <v>-22.288000000000011</v>
      </c>
      <c r="BO51" s="18">
        <f t="shared" si="29"/>
        <v>-18.442000000000007</v>
      </c>
      <c r="BP51" s="18">
        <f t="shared" si="29"/>
        <v>-25.656000000000063</v>
      </c>
      <c r="BQ51" s="18">
        <f t="shared" si="29"/>
        <v>-21.837999999999965</v>
      </c>
      <c r="BR51" s="18">
        <f t="shared" ref="BR51:EC51" si="30">BR$32-BR34</f>
        <v>-18.043000000000006</v>
      </c>
      <c r="BS51" s="18">
        <f t="shared" si="30"/>
        <v>-18.002999999999929</v>
      </c>
      <c r="BT51" s="18">
        <f t="shared" si="30"/>
        <v>-4.6599999999999682</v>
      </c>
      <c r="BU51" s="18">
        <f t="shared" si="30"/>
        <v>-7.4409999999999172</v>
      </c>
      <c r="BV51" s="18">
        <f t="shared" si="30"/>
        <v>19.031000000000063</v>
      </c>
      <c r="BW51" s="18">
        <f t="shared" si="30"/>
        <v>12.658999999999992</v>
      </c>
      <c r="BX51" s="18">
        <f t="shared" si="30"/>
        <v>-11.768000000000029</v>
      </c>
      <c r="BY51" s="18">
        <f t="shared" si="30"/>
        <v>-1.1180000000000518</v>
      </c>
      <c r="BZ51" s="18">
        <f t="shared" si="30"/>
        <v>-20.920999999999935</v>
      </c>
      <c r="CA51" s="18">
        <f t="shared" si="30"/>
        <v>13.42999999999995</v>
      </c>
      <c r="CB51" s="18">
        <f t="shared" si="30"/>
        <v>5.3500000000000227</v>
      </c>
      <c r="CC51" s="18">
        <f t="shared" si="30"/>
        <v>-31.38900000000001</v>
      </c>
      <c r="CD51" s="18">
        <f t="shared" si="30"/>
        <v>-74.591000000000008</v>
      </c>
      <c r="CE51" s="18">
        <f t="shared" si="30"/>
        <v>-85.326000000000022</v>
      </c>
      <c r="CF51" s="18">
        <f t="shared" si="30"/>
        <v>-77.663999999999987</v>
      </c>
      <c r="CG51" s="18">
        <f t="shared" si="30"/>
        <v>-44.31</v>
      </c>
      <c r="CH51" s="18">
        <f t="shared" si="30"/>
        <v>-39.273000000000025</v>
      </c>
      <c r="CI51" s="18">
        <f t="shared" si="30"/>
        <v>-37.004999999999995</v>
      </c>
      <c r="CJ51" s="18">
        <f t="shared" si="30"/>
        <v>-58.217999999999961</v>
      </c>
      <c r="CK51" s="18">
        <f t="shared" si="30"/>
        <v>-55.627999999999986</v>
      </c>
      <c r="CL51" s="18">
        <f t="shared" si="30"/>
        <v>-53.713999999999999</v>
      </c>
      <c r="CM51" s="18">
        <f t="shared" si="30"/>
        <v>-53.081999999999994</v>
      </c>
      <c r="CN51" s="18">
        <f t="shared" si="30"/>
        <v>-63.793999999999983</v>
      </c>
      <c r="CO51" s="18">
        <f t="shared" si="30"/>
        <v>-66.816000000000003</v>
      </c>
      <c r="CP51" s="18">
        <f t="shared" si="30"/>
        <v>-75.073000000000008</v>
      </c>
      <c r="CQ51" s="18">
        <f t="shared" si="30"/>
        <v>-63.543000000000006</v>
      </c>
      <c r="CR51" s="18">
        <f t="shared" si="30"/>
        <v>-63.317999999999984</v>
      </c>
      <c r="CS51" s="18">
        <f t="shared" si="30"/>
        <v>-62.144000000000005</v>
      </c>
      <c r="CT51" s="18">
        <f t="shared" si="30"/>
        <v>-54.660000000000011</v>
      </c>
      <c r="CU51" s="18">
        <f t="shared" si="30"/>
        <v>-55.625999999999976</v>
      </c>
      <c r="CV51" s="18">
        <f t="shared" si="30"/>
        <v>-55.020999999999987</v>
      </c>
      <c r="CW51" s="18">
        <f t="shared" si="30"/>
        <v>-56.484000000000009</v>
      </c>
      <c r="CX51" s="18">
        <f t="shared" si="30"/>
        <v>-54.084000000000003</v>
      </c>
      <c r="CY51" s="18">
        <f t="shared" si="30"/>
        <v>-52.53</v>
      </c>
      <c r="CZ51" s="18">
        <f t="shared" si="30"/>
        <v>-53.144999999999982</v>
      </c>
      <c r="DA51" s="18">
        <f t="shared" si="30"/>
        <v>-48.011000000000024</v>
      </c>
      <c r="DB51" s="18">
        <f t="shared" si="30"/>
        <v>-51.182000000000016</v>
      </c>
      <c r="DC51" s="18">
        <f t="shared" si="30"/>
        <v>-52.317000000000007</v>
      </c>
      <c r="DD51" s="18">
        <f t="shared" si="30"/>
        <v>-54.459000000000003</v>
      </c>
      <c r="DE51" s="18">
        <f t="shared" si="30"/>
        <v>-54.662000000000006</v>
      </c>
      <c r="DF51" s="18">
        <f t="shared" si="30"/>
        <v>-55.177000000000021</v>
      </c>
      <c r="DG51" s="18">
        <f t="shared" si="30"/>
        <v>-60.069999999999993</v>
      </c>
      <c r="DH51" s="18">
        <f t="shared" si="30"/>
        <v>-65.787999999999982</v>
      </c>
      <c r="DI51" s="18">
        <f t="shared" si="30"/>
        <v>-67.913999999999987</v>
      </c>
      <c r="DJ51" s="18">
        <f t="shared" si="30"/>
        <v>-67.739000000000004</v>
      </c>
      <c r="DK51" s="18">
        <f t="shared" si="30"/>
        <v>-66.407999999999987</v>
      </c>
      <c r="DL51" s="18">
        <f t="shared" si="30"/>
        <v>-70.033999999999992</v>
      </c>
      <c r="DM51" s="18">
        <f t="shared" si="30"/>
        <v>-73.828000000000003</v>
      </c>
      <c r="DN51" s="18">
        <f t="shared" si="30"/>
        <v>-63.329999999999984</v>
      </c>
      <c r="DO51" s="18">
        <f t="shared" si="30"/>
        <v>-59.646000000000015</v>
      </c>
      <c r="DP51" s="18">
        <f t="shared" si="30"/>
        <v>-51.052999999999997</v>
      </c>
      <c r="DQ51" s="18">
        <f t="shared" si="30"/>
        <v>-46.094999999999999</v>
      </c>
      <c r="DR51" s="18">
        <f t="shared" si="30"/>
        <v>-44.640000000000015</v>
      </c>
      <c r="DS51" s="18">
        <f t="shared" si="30"/>
        <v>-47.246000000000009</v>
      </c>
      <c r="DT51" s="18">
        <f t="shared" si="30"/>
        <v>-51.894999999999982</v>
      </c>
      <c r="DU51" s="18">
        <f t="shared" si="30"/>
        <v>-53.34899999999999</v>
      </c>
      <c r="DV51" s="18">
        <f t="shared" si="30"/>
        <v>-50.021999999999991</v>
      </c>
      <c r="DW51" s="18">
        <f t="shared" si="30"/>
        <v>-52.617999999999995</v>
      </c>
      <c r="DX51" s="18">
        <f t="shared" si="30"/>
        <v>-53.573000000000008</v>
      </c>
      <c r="DY51" s="18">
        <f t="shared" si="30"/>
        <v>-53.722999999999985</v>
      </c>
      <c r="DZ51" s="18">
        <f t="shared" si="30"/>
        <v>-55.175000000000011</v>
      </c>
      <c r="EA51" s="18">
        <f t="shared" si="30"/>
        <v>-55.668999999999983</v>
      </c>
      <c r="EB51" s="18">
        <f t="shared" si="30"/>
        <v>-50.949000000000012</v>
      </c>
      <c r="EC51" s="18">
        <f t="shared" si="30"/>
        <v>-48.615999999999985</v>
      </c>
      <c r="ED51" s="18">
        <f t="shared" ref="ED51:GO51" si="31">ED$32-ED34</f>
        <v>-45.684000000000026</v>
      </c>
      <c r="EE51" s="18">
        <f t="shared" si="31"/>
        <v>-44.197000000000003</v>
      </c>
      <c r="EF51" s="18">
        <f t="shared" si="31"/>
        <v>-42.627999999999986</v>
      </c>
      <c r="EG51" s="18">
        <f t="shared" si="31"/>
        <v>-42.833999999999975</v>
      </c>
      <c r="EH51" s="18">
        <f t="shared" si="31"/>
        <v>-42.793000000000006</v>
      </c>
      <c r="EI51" s="18">
        <f t="shared" si="31"/>
        <v>-41.481999999999999</v>
      </c>
      <c r="EJ51" s="18">
        <f t="shared" si="31"/>
        <v>-42.414999999999992</v>
      </c>
      <c r="EK51" s="18">
        <f t="shared" si="31"/>
        <v>-42.782000000000011</v>
      </c>
      <c r="EL51" s="18">
        <f t="shared" si="31"/>
        <v>-39.616000000000014</v>
      </c>
      <c r="EM51" s="18">
        <f t="shared" si="31"/>
        <v>-38.955999999999989</v>
      </c>
      <c r="EN51" s="18">
        <f t="shared" si="31"/>
        <v>-41.776999999999987</v>
      </c>
      <c r="EO51" s="18">
        <f t="shared" si="31"/>
        <v>-42.016999999999996</v>
      </c>
      <c r="EP51" s="18">
        <f t="shared" si="31"/>
        <v>-43.192999999999984</v>
      </c>
      <c r="EQ51" s="18">
        <f t="shared" si="31"/>
        <v>-44.932999999999993</v>
      </c>
      <c r="ER51" s="18">
        <f t="shared" si="31"/>
        <v>-45.927999999999997</v>
      </c>
      <c r="ES51" s="18">
        <f t="shared" si="31"/>
        <v>-50.120000000000005</v>
      </c>
      <c r="ET51" s="18">
        <f t="shared" si="31"/>
        <v>-52.013999999999982</v>
      </c>
      <c r="EU51" s="18">
        <f t="shared" si="31"/>
        <v>-59.536000000000001</v>
      </c>
      <c r="EV51" s="18">
        <f t="shared" si="31"/>
        <v>-62.367999999999995</v>
      </c>
      <c r="EW51" s="18">
        <f t="shared" si="31"/>
        <v>-63.588999999999999</v>
      </c>
      <c r="EX51" s="18">
        <f t="shared" si="31"/>
        <v>-59.367999999999995</v>
      </c>
      <c r="EY51" s="18">
        <f t="shared" si="31"/>
        <v>-66.007000000000005</v>
      </c>
      <c r="EZ51" s="18">
        <f t="shared" si="31"/>
        <v>-68.16</v>
      </c>
      <c r="FA51" s="18">
        <f t="shared" si="31"/>
        <v>-71.46599999999998</v>
      </c>
      <c r="FB51" s="18">
        <f t="shared" si="31"/>
        <v>-71.320000000000022</v>
      </c>
      <c r="FC51" s="18">
        <f t="shared" si="31"/>
        <v>-77.377999999999986</v>
      </c>
      <c r="FD51" s="18">
        <f t="shared" si="31"/>
        <v>-88.11099999999999</v>
      </c>
      <c r="FE51" s="18">
        <f t="shared" si="31"/>
        <v>-90.128999999999991</v>
      </c>
      <c r="FF51" s="18">
        <f t="shared" si="31"/>
        <v>-89.129000000000019</v>
      </c>
      <c r="FG51" s="18">
        <f t="shared" si="31"/>
        <v>-86.88</v>
      </c>
      <c r="FH51" s="18">
        <f t="shared" si="31"/>
        <v>-85.455000000000013</v>
      </c>
      <c r="FI51" s="18">
        <f t="shared" si="31"/>
        <v>-88.230000000000018</v>
      </c>
      <c r="FJ51" s="18">
        <f t="shared" si="31"/>
        <v>-85.781000000000034</v>
      </c>
      <c r="FK51" s="18">
        <f t="shared" si="31"/>
        <v>-83.731999999999999</v>
      </c>
      <c r="FL51" s="18">
        <f t="shared" si="31"/>
        <v>-80.068000000000012</v>
      </c>
      <c r="FM51" s="18">
        <f t="shared" si="31"/>
        <v>-80.628999999999991</v>
      </c>
      <c r="FN51" s="18">
        <f t="shared" si="31"/>
        <v>-80.204999999999984</v>
      </c>
      <c r="FO51" s="18">
        <f t="shared" si="31"/>
        <v>-70.560999999999979</v>
      </c>
      <c r="FP51" s="18">
        <f t="shared" si="31"/>
        <v>-69.382000000000005</v>
      </c>
      <c r="FQ51" s="18">
        <f t="shared" si="31"/>
        <v>-67.995000000000005</v>
      </c>
      <c r="FR51" s="18">
        <f t="shared" si="31"/>
        <v>-74.143000000000001</v>
      </c>
      <c r="FS51" s="18">
        <f t="shared" si="31"/>
        <v>-76.389999999999986</v>
      </c>
      <c r="FT51" s="18">
        <f t="shared" si="31"/>
        <v>-76.075999999999993</v>
      </c>
      <c r="FU51" s="18">
        <f t="shared" si="31"/>
        <v>-57.671999999999997</v>
      </c>
      <c r="FV51" s="18">
        <f t="shared" si="31"/>
        <v>-71.699999999999989</v>
      </c>
      <c r="FW51" s="18">
        <f t="shared" si="31"/>
        <v>-70.146999999999991</v>
      </c>
      <c r="FX51" s="18">
        <f t="shared" si="31"/>
        <v>-70.643000000000001</v>
      </c>
      <c r="FY51" s="18">
        <f t="shared" si="31"/>
        <v>-71.706999999999994</v>
      </c>
      <c r="FZ51" s="18">
        <f t="shared" si="31"/>
        <v>-77.997000000000014</v>
      </c>
      <c r="GA51" s="18">
        <f t="shared" si="31"/>
        <v>-78.996999999999986</v>
      </c>
      <c r="GB51" s="18">
        <f t="shared" si="31"/>
        <v>-80.417999999999978</v>
      </c>
      <c r="GC51" s="18">
        <f t="shared" si="31"/>
        <v>-82.75800000000001</v>
      </c>
      <c r="GD51" s="18">
        <f t="shared" si="31"/>
        <v>-80.481999999999999</v>
      </c>
      <c r="GE51" s="18">
        <f t="shared" si="31"/>
        <v>-78.989999999999981</v>
      </c>
      <c r="GF51" s="18">
        <f t="shared" si="31"/>
        <v>-79.819000000000017</v>
      </c>
      <c r="GG51" s="18">
        <f t="shared" si="31"/>
        <v>-80.498999999999995</v>
      </c>
      <c r="GH51" s="18">
        <f t="shared" si="31"/>
        <v>-78.158000000000015</v>
      </c>
      <c r="GI51" s="18">
        <f t="shared" si="31"/>
        <v>-78.920999999999992</v>
      </c>
      <c r="GJ51" s="18">
        <f t="shared" si="31"/>
        <v>-77.841000000000008</v>
      </c>
      <c r="GK51" s="18">
        <f t="shared" si="31"/>
        <v>-75.698999999999984</v>
      </c>
      <c r="GL51" s="18">
        <f t="shared" si="31"/>
        <v>-76.61699999999999</v>
      </c>
      <c r="GM51" s="18">
        <f t="shared" si="31"/>
        <v>-73.894000000000005</v>
      </c>
      <c r="GN51" s="18">
        <f t="shared" si="31"/>
        <v>-78.263000000000005</v>
      </c>
      <c r="GO51" s="18">
        <f t="shared" si="31"/>
        <v>-77.174000000000007</v>
      </c>
      <c r="GP51" s="18">
        <f t="shared" ref="GP51:JA51" si="32">GP$32-GP34</f>
        <v>-78.46599999999998</v>
      </c>
      <c r="GQ51" s="18">
        <f t="shared" si="32"/>
        <v>-81.207999999999998</v>
      </c>
      <c r="GR51" s="18">
        <f t="shared" si="32"/>
        <v>-84.871999999999986</v>
      </c>
      <c r="GS51" s="18">
        <f t="shared" si="32"/>
        <v>-89.007000000000033</v>
      </c>
      <c r="GT51" s="18">
        <f t="shared" si="32"/>
        <v>-91.978000000000009</v>
      </c>
      <c r="GU51" s="18">
        <f t="shared" si="32"/>
        <v>-93.109000000000009</v>
      </c>
      <c r="GV51" s="18">
        <f t="shared" si="32"/>
        <v>-93.393000000000001</v>
      </c>
      <c r="GW51" s="18">
        <f t="shared" si="32"/>
        <v>-94.216999999999985</v>
      </c>
      <c r="GX51" s="18">
        <f t="shared" si="32"/>
        <v>-92.382999999999981</v>
      </c>
      <c r="GY51" s="18">
        <f t="shared" si="32"/>
        <v>-89.052000000000021</v>
      </c>
      <c r="GZ51" s="18">
        <f t="shared" si="32"/>
        <v>-86.258999999999986</v>
      </c>
      <c r="HA51" s="18">
        <f t="shared" si="32"/>
        <v>-91.077000000000027</v>
      </c>
      <c r="HB51" s="18">
        <f t="shared" si="32"/>
        <v>-89.262</v>
      </c>
      <c r="HC51" s="18">
        <f t="shared" si="32"/>
        <v>-81.067000000000007</v>
      </c>
      <c r="HD51" s="18">
        <f t="shared" si="32"/>
        <v>-79.229000000000013</v>
      </c>
      <c r="HE51" s="18">
        <f t="shared" si="32"/>
        <v>-78.725000000000023</v>
      </c>
      <c r="HF51" s="18">
        <f t="shared" si="32"/>
        <v>-75.047000000000025</v>
      </c>
      <c r="HG51" s="18">
        <f t="shared" si="32"/>
        <v>-76.338999999999999</v>
      </c>
      <c r="HH51" s="18">
        <f t="shared" si="32"/>
        <v>-73.600999999999999</v>
      </c>
      <c r="HI51" s="18">
        <f t="shared" si="32"/>
        <v>-75.919999999999987</v>
      </c>
      <c r="HJ51" s="18">
        <f t="shared" si="32"/>
        <v>-75.611000000000018</v>
      </c>
      <c r="HK51" s="18">
        <f t="shared" si="32"/>
        <v>-78.337999999999994</v>
      </c>
      <c r="HL51" s="18">
        <f t="shared" si="32"/>
        <v>-79.288000000000011</v>
      </c>
      <c r="HM51" s="18">
        <f t="shared" si="32"/>
        <v>-80.911999999999978</v>
      </c>
      <c r="HN51" s="18">
        <f t="shared" si="32"/>
        <v>-86.019000000000005</v>
      </c>
      <c r="HO51" s="18">
        <f t="shared" si="32"/>
        <v>-86.663999999999987</v>
      </c>
      <c r="HP51" s="18">
        <f t="shared" si="32"/>
        <v>-88.12700000000001</v>
      </c>
      <c r="HQ51" s="18">
        <f t="shared" si="32"/>
        <v>-86.052000000000021</v>
      </c>
      <c r="HR51" s="18">
        <f t="shared" si="32"/>
        <v>-86.770999999999987</v>
      </c>
      <c r="HS51" s="18">
        <f t="shared" si="32"/>
        <v>-83.814999999999969</v>
      </c>
      <c r="HT51" s="18">
        <f t="shared" si="32"/>
        <v>-84.600999999999999</v>
      </c>
      <c r="HU51" s="18">
        <f t="shared" si="32"/>
        <v>-81.861999999999995</v>
      </c>
      <c r="HV51" s="18">
        <f t="shared" si="32"/>
        <v>-81.452999999999975</v>
      </c>
      <c r="HW51" s="18">
        <f t="shared" si="32"/>
        <v>-81.402000000000015</v>
      </c>
      <c r="HX51" s="18">
        <f t="shared" si="32"/>
        <v>-86.561000000000007</v>
      </c>
      <c r="HY51" s="18">
        <f t="shared" si="32"/>
        <v>-82.385999999999996</v>
      </c>
      <c r="HZ51" s="18">
        <f t="shared" si="32"/>
        <v>-65.069999999999993</v>
      </c>
      <c r="IA51" s="18">
        <f t="shared" si="32"/>
        <v>-82.415999999999997</v>
      </c>
      <c r="IB51" s="18">
        <f t="shared" si="32"/>
        <v>-82.095999999999975</v>
      </c>
      <c r="IC51" s="18">
        <f t="shared" si="32"/>
        <v>-81.557000000000016</v>
      </c>
      <c r="ID51" s="18">
        <f t="shared" si="32"/>
        <v>-86.02600000000001</v>
      </c>
      <c r="IE51" s="18">
        <f t="shared" si="32"/>
        <v>-98.007000000000005</v>
      </c>
      <c r="IF51" s="18">
        <f t="shared" si="32"/>
        <v>-92.896000000000015</v>
      </c>
      <c r="IG51" s="18">
        <f t="shared" si="32"/>
        <v>-85.925000000000011</v>
      </c>
      <c r="IH51" s="18">
        <f t="shared" si="32"/>
        <v>-81.093999999999994</v>
      </c>
      <c r="II51" s="18">
        <f t="shared" si="32"/>
        <v>-80.435000000000002</v>
      </c>
      <c r="IJ51" s="18">
        <f t="shared" si="32"/>
        <v>-72.99799999999999</v>
      </c>
      <c r="IK51" s="18">
        <f t="shared" si="32"/>
        <v>-69.921999999999997</v>
      </c>
      <c r="IL51" s="18">
        <f t="shared" si="32"/>
        <v>-67.052999999999997</v>
      </c>
      <c r="IM51" s="18">
        <f t="shared" si="32"/>
        <v>-67.637</v>
      </c>
      <c r="IN51" s="18">
        <f t="shared" si="32"/>
        <v>-63.156000000000034</v>
      </c>
      <c r="IO51" s="18">
        <f t="shared" si="32"/>
        <v>-65.204000000000008</v>
      </c>
      <c r="IP51" s="18">
        <f t="shared" si="32"/>
        <v>-63.995000000000005</v>
      </c>
      <c r="IQ51" s="18">
        <f t="shared" si="32"/>
        <v>-67.640000000000015</v>
      </c>
      <c r="IR51" s="18">
        <f t="shared" si="32"/>
        <v>-67.492000000000019</v>
      </c>
      <c r="IS51" s="18">
        <f t="shared" si="32"/>
        <v>-61.990999999999985</v>
      </c>
      <c r="IT51" s="18">
        <f t="shared" si="32"/>
        <v>-60.272999999999996</v>
      </c>
      <c r="IU51" s="18">
        <f t="shared" si="32"/>
        <v>-60.123999999999995</v>
      </c>
      <c r="IV51" s="18">
        <f t="shared" si="32"/>
        <v>-62.714999999999975</v>
      </c>
      <c r="IW51" s="18">
        <f t="shared" si="32"/>
        <v>-69.24799999999999</v>
      </c>
      <c r="IX51" s="18">
        <f t="shared" si="32"/>
        <v>-73.771999999999963</v>
      </c>
      <c r="IY51" s="18">
        <f t="shared" si="32"/>
        <v>-66.72999999999999</v>
      </c>
      <c r="IZ51" s="18">
        <f t="shared" si="32"/>
        <v>-59.695999999999998</v>
      </c>
      <c r="JA51" s="18">
        <f t="shared" si="32"/>
        <v>-60.664000000000016</v>
      </c>
      <c r="JB51" s="18">
        <f t="shared" ref="JB51:LM51" si="33">JB$32-JB34</f>
        <v>-61.376000000000005</v>
      </c>
      <c r="JC51" s="18">
        <f t="shared" si="33"/>
        <v>-62.532999999999987</v>
      </c>
      <c r="JD51" s="18">
        <f t="shared" si="33"/>
        <v>-64.801999999999992</v>
      </c>
      <c r="JE51" s="18">
        <f t="shared" si="33"/>
        <v>-81.348000000000013</v>
      </c>
      <c r="JF51" s="18">
        <f t="shared" si="33"/>
        <v>-86.050999999999988</v>
      </c>
      <c r="JG51" s="18">
        <f t="shared" si="33"/>
        <v>-87.769000000000034</v>
      </c>
      <c r="JH51" s="18">
        <f t="shared" si="33"/>
        <v>-84.762</v>
      </c>
      <c r="JI51" s="18">
        <f t="shared" si="33"/>
        <v>-83.069000000000017</v>
      </c>
      <c r="JJ51" s="18">
        <f t="shared" si="33"/>
        <v>-78.846000000000032</v>
      </c>
      <c r="JK51" s="18">
        <f t="shared" si="33"/>
        <v>-79.361999999999995</v>
      </c>
      <c r="JL51" s="18">
        <f t="shared" si="33"/>
        <v>-79.949999999999989</v>
      </c>
      <c r="JM51" s="18">
        <f t="shared" si="33"/>
        <v>-93.039000000000016</v>
      </c>
      <c r="JN51" s="18">
        <f t="shared" si="33"/>
        <v>-100.89599999999999</v>
      </c>
      <c r="JO51" s="18">
        <f t="shared" si="33"/>
        <v>-99.331999999999994</v>
      </c>
      <c r="JP51" s="18">
        <f t="shared" si="33"/>
        <v>-100.364</v>
      </c>
      <c r="JQ51" s="18">
        <f t="shared" si="33"/>
        <v>-101.334</v>
      </c>
      <c r="JR51" s="18">
        <f t="shared" si="33"/>
        <v>-101.22900000000001</v>
      </c>
      <c r="JS51" s="18">
        <f t="shared" si="33"/>
        <v>-107.953</v>
      </c>
      <c r="JT51" s="18">
        <f t="shared" si="33"/>
        <v>-105.071</v>
      </c>
      <c r="JU51" s="18">
        <f t="shared" si="33"/>
        <v>-109.36199999999997</v>
      </c>
      <c r="JV51" s="18">
        <f t="shared" si="33"/>
        <v>-112.84400000000002</v>
      </c>
      <c r="JW51" s="18">
        <f t="shared" si="33"/>
        <v>-116.79200000000003</v>
      </c>
      <c r="JX51" s="18">
        <f t="shared" si="33"/>
        <v>-119.65699999999998</v>
      </c>
      <c r="JY51" s="18">
        <f t="shared" si="33"/>
        <v>-116.55599999999998</v>
      </c>
      <c r="JZ51" s="18">
        <f t="shared" si="33"/>
        <v>-115.601</v>
      </c>
      <c r="KA51" s="18">
        <f t="shared" si="33"/>
        <v>-110.44300000000004</v>
      </c>
      <c r="KB51" s="18">
        <f t="shared" si="33"/>
        <v>-108.38400000000001</v>
      </c>
      <c r="KC51" s="18">
        <f t="shared" si="33"/>
        <v>-113.21899999999999</v>
      </c>
      <c r="KD51" s="18">
        <f t="shared" si="33"/>
        <v>-108.113</v>
      </c>
      <c r="KE51" s="18">
        <f t="shared" si="33"/>
        <v>-107.78199999999998</v>
      </c>
      <c r="KF51" s="18">
        <f t="shared" si="33"/>
        <v>-97.802000000000021</v>
      </c>
      <c r="KG51" s="18">
        <f t="shared" si="33"/>
        <v>-86.755999999999972</v>
      </c>
      <c r="KH51" s="18">
        <f t="shared" si="33"/>
        <v>-85.34699999999998</v>
      </c>
      <c r="KI51" s="18">
        <f t="shared" si="33"/>
        <v>-83.165999999999997</v>
      </c>
      <c r="KJ51" s="18">
        <f t="shared" si="33"/>
        <v>-85.825999999999965</v>
      </c>
      <c r="KK51" s="18">
        <f t="shared" si="33"/>
        <v>-87.543999999999983</v>
      </c>
      <c r="KL51" s="18">
        <f t="shared" si="33"/>
        <v>-89.38</v>
      </c>
      <c r="KM51" s="18">
        <f t="shared" si="33"/>
        <v>-91.904999999999973</v>
      </c>
      <c r="KN51" s="18">
        <f t="shared" si="33"/>
        <v>-94.62299999999999</v>
      </c>
      <c r="KO51" s="18">
        <f t="shared" si="33"/>
        <v>-98.48599999999999</v>
      </c>
      <c r="KP51" s="18">
        <f t="shared" si="33"/>
        <v>-98.337999999999965</v>
      </c>
      <c r="KQ51" s="18">
        <f t="shared" si="33"/>
        <v>-109.26700000000002</v>
      </c>
      <c r="KR51" s="18">
        <f t="shared" si="33"/>
        <v>-116.22800000000001</v>
      </c>
      <c r="KS51" s="18">
        <f t="shared" si="33"/>
        <v>-113.75899999999999</v>
      </c>
      <c r="KT51" s="18">
        <f t="shared" si="33"/>
        <v>-114.648</v>
      </c>
      <c r="KU51" s="18">
        <f t="shared" si="33"/>
        <v>-119.04799999999997</v>
      </c>
      <c r="KV51" s="18">
        <f t="shared" si="33"/>
        <v>-127.33099999999999</v>
      </c>
      <c r="KW51" s="18">
        <f t="shared" si="33"/>
        <v>-130.292</v>
      </c>
      <c r="KX51" s="18">
        <f t="shared" si="33"/>
        <v>-128.928</v>
      </c>
      <c r="KY51" s="18">
        <f t="shared" si="33"/>
        <v>-120.26900000000001</v>
      </c>
      <c r="KZ51" s="18">
        <f t="shared" si="33"/>
        <v>-116.18499999999997</v>
      </c>
      <c r="LA51" s="18">
        <f t="shared" si="33"/>
        <v>-112.85600000000002</v>
      </c>
      <c r="LB51" s="18">
        <f t="shared" si="33"/>
        <v>-114.512</v>
      </c>
      <c r="LC51" s="18">
        <f t="shared" si="33"/>
        <v>-111.97399999999999</v>
      </c>
      <c r="LD51" s="18">
        <f t="shared" si="33"/>
        <v>-105.63299999999998</v>
      </c>
      <c r="LE51" s="18">
        <f t="shared" si="33"/>
        <v>-98.070000000000022</v>
      </c>
      <c r="LF51" s="18">
        <f t="shared" si="33"/>
        <v>-101.02799999999999</v>
      </c>
      <c r="LG51" s="18">
        <f t="shared" si="33"/>
        <v>-99.586000000000013</v>
      </c>
      <c r="LH51" s="18">
        <f t="shared" si="33"/>
        <v>-102.19499999999999</v>
      </c>
      <c r="LI51" s="18">
        <f t="shared" si="33"/>
        <v>-101.64299999999997</v>
      </c>
      <c r="LJ51" s="18">
        <f t="shared" si="33"/>
        <v>-101.91499999999999</v>
      </c>
      <c r="LK51" s="18">
        <f t="shared" si="33"/>
        <v>-102.631</v>
      </c>
      <c r="LL51" s="18">
        <f t="shared" si="33"/>
        <v>-102.45199999999997</v>
      </c>
      <c r="LM51" s="18">
        <f t="shared" si="33"/>
        <v>-103.15799999999999</v>
      </c>
      <c r="LN51" s="18">
        <f t="shared" ref="LN51:NY51" si="34">LN$32-LN34</f>
        <v>-105.33200000000002</v>
      </c>
      <c r="LO51" s="18">
        <f t="shared" si="34"/>
        <v>-109.36199999999997</v>
      </c>
      <c r="LP51" s="18">
        <f t="shared" si="34"/>
        <v>-114.17400000000001</v>
      </c>
      <c r="LQ51" s="18">
        <f t="shared" si="34"/>
        <v>-117.16700000000003</v>
      </c>
      <c r="LR51" s="18">
        <f t="shared" si="34"/>
        <v>-114.50099999999998</v>
      </c>
      <c r="LS51" s="18">
        <f t="shared" si="34"/>
        <v>-111.25400000000002</v>
      </c>
      <c r="LT51" s="18">
        <f t="shared" si="34"/>
        <v>-112.41600000000005</v>
      </c>
      <c r="LU51" s="18">
        <f t="shared" si="34"/>
        <v>-105.447</v>
      </c>
      <c r="LV51" s="18">
        <f t="shared" si="34"/>
        <v>-96.43</v>
      </c>
      <c r="LW51" s="18">
        <f t="shared" si="34"/>
        <v>-94.153999999999996</v>
      </c>
      <c r="LX51" s="18">
        <f t="shared" si="34"/>
        <v>-89.855000000000018</v>
      </c>
      <c r="LY51" s="18">
        <f t="shared" si="34"/>
        <v>-86.94300000000004</v>
      </c>
      <c r="LZ51" s="18">
        <f t="shared" si="34"/>
        <v>-84.51600000000002</v>
      </c>
      <c r="MA51" s="18">
        <f t="shared" si="34"/>
        <v>-89.136000000000024</v>
      </c>
      <c r="MB51" s="18">
        <f t="shared" si="34"/>
        <v>-92.567000000000007</v>
      </c>
      <c r="MC51" s="18">
        <f t="shared" si="34"/>
        <v>-94.986999999999966</v>
      </c>
      <c r="MD51" s="18">
        <f t="shared" si="34"/>
        <v>-97.103000000000009</v>
      </c>
      <c r="ME51" s="18">
        <f t="shared" si="34"/>
        <v>-97.906000000000006</v>
      </c>
      <c r="MF51" s="18">
        <f t="shared" si="34"/>
        <v>-94.836000000000013</v>
      </c>
      <c r="MG51" s="18">
        <f t="shared" si="34"/>
        <v>-83.852999999999952</v>
      </c>
      <c r="MH51" s="18">
        <f t="shared" si="34"/>
        <v>-87.46999999999997</v>
      </c>
      <c r="MI51" s="18">
        <f t="shared" si="34"/>
        <v>-91.093999999999994</v>
      </c>
      <c r="MJ51" s="18">
        <f t="shared" si="34"/>
        <v>-91.15</v>
      </c>
      <c r="MK51" s="18">
        <f t="shared" si="34"/>
        <v>-97.203999999999979</v>
      </c>
      <c r="ML51" s="18">
        <f t="shared" si="34"/>
        <v>-101.19800000000004</v>
      </c>
      <c r="MM51" s="18">
        <f t="shared" si="34"/>
        <v>-104.37200000000001</v>
      </c>
      <c r="MN51" s="18">
        <f t="shared" si="34"/>
        <v>-106.24599999999998</v>
      </c>
      <c r="MO51" s="18">
        <f t="shared" si="34"/>
        <v>-108.452</v>
      </c>
      <c r="MP51" s="18">
        <f t="shared" si="34"/>
        <v>-113.09099999999995</v>
      </c>
      <c r="MQ51" s="18">
        <f t="shared" si="34"/>
        <v>-110.74899999999997</v>
      </c>
      <c r="MR51" s="18">
        <f t="shared" si="34"/>
        <v>-108.00599999999997</v>
      </c>
      <c r="MS51" s="18">
        <f t="shared" si="34"/>
        <v>-109.93</v>
      </c>
      <c r="MT51" s="18">
        <f t="shared" si="34"/>
        <v>-107.05400000000003</v>
      </c>
      <c r="MU51" s="18">
        <f t="shared" si="34"/>
        <v>-106.49499999999995</v>
      </c>
      <c r="MV51" s="18">
        <f t="shared" si="34"/>
        <v>-111.09399999999999</v>
      </c>
      <c r="MW51" s="18">
        <f t="shared" si="34"/>
        <v>-115.12599999999998</v>
      </c>
      <c r="MX51" s="18">
        <f t="shared" si="34"/>
        <v>-112.98000000000002</v>
      </c>
      <c r="MY51" s="18">
        <f t="shared" si="34"/>
        <v>-108.08199999999999</v>
      </c>
      <c r="MZ51" s="18">
        <f t="shared" si="34"/>
        <v>-107.58800000000002</v>
      </c>
      <c r="NA51" s="18">
        <f t="shared" si="34"/>
        <v>-109.33300000000003</v>
      </c>
      <c r="NB51" s="18">
        <f t="shared" si="34"/>
        <v>-106.12</v>
      </c>
      <c r="NC51" s="18">
        <f t="shared" si="34"/>
        <v>-99.754999999999995</v>
      </c>
      <c r="ND51" s="18">
        <f t="shared" si="34"/>
        <v>-95.680999999999983</v>
      </c>
      <c r="NE51" s="18">
        <f t="shared" si="34"/>
        <v>-100.21499999999997</v>
      </c>
      <c r="NF51" s="18">
        <f t="shared" si="34"/>
        <v>-105.089</v>
      </c>
      <c r="NG51" s="18">
        <f t="shared" si="34"/>
        <v>-104.25899999999996</v>
      </c>
      <c r="NH51" s="18">
        <f t="shared" si="34"/>
        <v>-106.31900000000002</v>
      </c>
      <c r="NI51" s="18">
        <f t="shared" si="34"/>
        <v>-110.25100000000003</v>
      </c>
      <c r="NJ51" s="18">
        <f t="shared" si="34"/>
        <v>-106.94999999999999</v>
      </c>
      <c r="NK51" s="18">
        <f t="shared" si="34"/>
        <v>-105.60000000000002</v>
      </c>
      <c r="NL51" s="18">
        <f t="shared" si="34"/>
        <v>-101.447</v>
      </c>
      <c r="NM51" s="18">
        <f t="shared" si="34"/>
        <v>-101.274</v>
      </c>
      <c r="NN51" s="18">
        <f t="shared" si="34"/>
        <v>-95.461999999999989</v>
      </c>
      <c r="NO51" s="18">
        <f t="shared" si="34"/>
        <v>-96.850999999999999</v>
      </c>
      <c r="NP51" s="18">
        <f t="shared" si="34"/>
        <v>-99.875</v>
      </c>
      <c r="NQ51" s="18">
        <f t="shared" si="34"/>
        <v>-97.490999999999985</v>
      </c>
      <c r="NR51" s="18">
        <f t="shared" si="34"/>
        <v>-92.704999999999984</v>
      </c>
      <c r="NS51" s="18">
        <f t="shared" si="34"/>
        <v>-90.413000000000011</v>
      </c>
      <c r="NT51" s="18">
        <f t="shared" si="34"/>
        <v>-88.002999999999986</v>
      </c>
      <c r="NU51" s="18">
        <f t="shared" si="34"/>
        <v>-89.906000000000006</v>
      </c>
      <c r="NV51" s="18">
        <f t="shared" si="34"/>
        <v>-93.173000000000002</v>
      </c>
      <c r="NW51" s="18">
        <f t="shared" si="34"/>
        <v>-93.127999999999986</v>
      </c>
      <c r="NX51" s="18">
        <f t="shared" si="34"/>
        <v>-95.089999999999975</v>
      </c>
      <c r="NY51" s="18">
        <f t="shared" si="34"/>
        <v>-97.394999999999982</v>
      </c>
      <c r="NZ51" s="18">
        <f t="shared" ref="NZ51:QK51" si="35">NZ$32-NZ34</f>
        <v>-93.793999999999983</v>
      </c>
      <c r="OA51" s="18">
        <f t="shared" si="35"/>
        <v>-92.380999999999972</v>
      </c>
      <c r="OB51" s="18">
        <f t="shared" si="35"/>
        <v>-90.420999999999992</v>
      </c>
      <c r="OC51" s="18">
        <f t="shared" si="35"/>
        <v>-87.936999999999955</v>
      </c>
      <c r="OD51" s="18">
        <f t="shared" si="35"/>
        <v>-91.274000000000001</v>
      </c>
      <c r="OE51" s="18">
        <f t="shared" si="35"/>
        <v>-91.036999999999978</v>
      </c>
      <c r="OF51" s="18">
        <f t="shared" si="35"/>
        <v>-91.771999999999991</v>
      </c>
      <c r="OG51" s="18">
        <f t="shared" si="35"/>
        <v>-91.305999999999983</v>
      </c>
      <c r="OH51" s="18">
        <f t="shared" si="35"/>
        <v>-89.17900000000003</v>
      </c>
      <c r="OI51" s="18">
        <f t="shared" si="35"/>
        <v>-88.937000000000012</v>
      </c>
      <c r="OJ51" s="18">
        <f t="shared" si="35"/>
        <v>-88.350999999999999</v>
      </c>
      <c r="OK51" s="18">
        <f t="shared" si="35"/>
        <v>-92.786999999999978</v>
      </c>
      <c r="OL51" s="18">
        <f t="shared" si="35"/>
        <v>-98.064999999999998</v>
      </c>
      <c r="OM51" s="18">
        <f t="shared" si="35"/>
        <v>-96.503000000000043</v>
      </c>
      <c r="ON51" s="18">
        <f t="shared" si="35"/>
        <v>-96.06800000000004</v>
      </c>
      <c r="OO51" s="18">
        <f t="shared" si="35"/>
        <v>-89.279999999999973</v>
      </c>
      <c r="OP51" s="18">
        <f t="shared" si="35"/>
        <v>-86.824000000000012</v>
      </c>
      <c r="OQ51" s="18">
        <f t="shared" si="35"/>
        <v>-87.444999999999993</v>
      </c>
      <c r="OR51" s="18">
        <f t="shared" si="35"/>
        <v>-86.03000000000003</v>
      </c>
      <c r="OS51" s="18">
        <f t="shared" si="35"/>
        <v>-72.519000000000005</v>
      </c>
      <c r="OT51" s="18">
        <f t="shared" si="35"/>
        <v>-71.688999999999965</v>
      </c>
      <c r="OU51" s="18">
        <f t="shared" si="35"/>
        <v>-71.00200000000001</v>
      </c>
      <c r="OV51" s="18">
        <f t="shared" si="35"/>
        <v>-70.057000000000016</v>
      </c>
      <c r="OW51" s="18">
        <f t="shared" si="35"/>
        <v>-74.54200000000003</v>
      </c>
      <c r="OX51" s="18">
        <f t="shared" si="35"/>
        <v>-71.16700000000003</v>
      </c>
      <c r="OY51" s="18">
        <f t="shared" si="35"/>
        <v>-67.84699999999998</v>
      </c>
      <c r="OZ51" s="18">
        <f t="shared" si="35"/>
        <v>-67.925999999999988</v>
      </c>
      <c r="PA51" s="18">
        <f t="shared" si="35"/>
        <v>-63.745000000000005</v>
      </c>
      <c r="PB51" s="18">
        <f t="shared" si="35"/>
        <v>-66.492999999999995</v>
      </c>
      <c r="PC51" s="18">
        <f t="shared" si="35"/>
        <v>-66.688999999999965</v>
      </c>
      <c r="PD51" s="18">
        <f t="shared" si="35"/>
        <v>-69.731999999999971</v>
      </c>
      <c r="PE51" s="18">
        <f t="shared" si="35"/>
        <v>-64.591999999999985</v>
      </c>
      <c r="PF51" s="18">
        <f t="shared" si="35"/>
        <v>-67.33299999999997</v>
      </c>
      <c r="PG51" s="18">
        <f t="shared" si="35"/>
        <v>-65.617000000000019</v>
      </c>
      <c r="PH51" s="18">
        <f t="shared" si="35"/>
        <v>-65.302999999999997</v>
      </c>
      <c r="PI51" s="18">
        <f t="shared" si="35"/>
        <v>-65.115999999999985</v>
      </c>
      <c r="PJ51" s="18">
        <f t="shared" si="35"/>
        <v>-60.794999999999959</v>
      </c>
      <c r="PK51" s="18">
        <f t="shared" si="35"/>
        <v>-60.732000000000028</v>
      </c>
      <c r="PL51" s="18">
        <f t="shared" si="35"/>
        <v>-60.174000000000035</v>
      </c>
      <c r="PM51" s="18">
        <f t="shared" si="35"/>
        <v>-59.685999999999979</v>
      </c>
      <c r="PN51" s="18">
        <f t="shared" si="35"/>
        <v>-63.463999999999999</v>
      </c>
      <c r="PO51" s="18">
        <f t="shared" si="35"/>
        <v>-69.850999999999999</v>
      </c>
      <c r="PP51" s="18">
        <f t="shared" si="35"/>
        <v>-64.625</v>
      </c>
      <c r="PQ51" s="18">
        <f t="shared" si="35"/>
        <v>-64.072000000000003</v>
      </c>
      <c r="PR51" s="18">
        <f t="shared" si="35"/>
        <v>-66.211999999999989</v>
      </c>
      <c r="PS51" s="18">
        <f t="shared" si="35"/>
        <v>-69.472000000000037</v>
      </c>
      <c r="PT51" s="18">
        <f t="shared" si="35"/>
        <v>-66.763999999999953</v>
      </c>
      <c r="PU51" s="18">
        <f t="shared" si="35"/>
        <v>-66.182000000000016</v>
      </c>
      <c r="PV51" s="18">
        <f t="shared" si="35"/>
        <v>-66.989000000000033</v>
      </c>
      <c r="PW51" s="18">
        <f t="shared" si="35"/>
        <v>-66.599999999999966</v>
      </c>
      <c r="PX51" s="18">
        <f t="shared" si="35"/>
        <v>-69.297000000000025</v>
      </c>
      <c r="PY51" s="18">
        <f t="shared" si="35"/>
        <v>-66.853999999999985</v>
      </c>
      <c r="PZ51" s="18">
        <f t="shared" si="35"/>
        <v>-66.352000000000032</v>
      </c>
      <c r="QA51" s="18">
        <f t="shared" si="35"/>
        <v>-66.798999999999978</v>
      </c>
      <c r="QB51" s="18">
        <f t="shared" si="35"/>
        <v>-65.43199999999996</v>
      </c>
      <c r="QC51" s="18">
        <f t="shared" si="35"/>
        <v>-66.653999999999996</v>
      </c>
      <c r="QD51" s="18">
        <f t="shared" si="35"/>
        <v>-70.53000000000003</v>
      </c>
      <c r="QE51" s="18">
        <f t="shared" si="35"/>
        <v>-71.703000000000031</v>
      </c>
      <c r="QF51" s="18">
        <f t="shared" si="35"/>
        <v>-74.854000000000042</v>
      </c>
      <c r="QG51" s="18">
        <f t="shared" si="35"/>
        <v>-72.428999999999974</v>
      </c>
      <c r="QH51" s="18">
        <f t="shared" si="35"/>
        <v>-71.971000000000004</v>
      </c>
      <c r="QI51" s="18">
        <f t="shared" si="35"/>
        <v>-66.02600000000001</v>
      </c>
      <c r="QJ51" s="18">
        <f t="shared" si="35"/>
        <v>-66.771000000000015</v>
      </c>
      <c r="QK51" s="18">
        <f t="shared" si="35"/>
        <v>-66.007999999999981</v>
      </c>
      <c r="QL51" s="18">
        <f t="shared" ref="QL51:SQ51" si="36">QL$32-QL34</f>
        <v>-70.363</v>
      </c>
      <c r="QM51" s="18">
        <f t="shared" si="36"/>
        <v>-69.057000000000016</v>
      </c>
      <c r="QN51" s="18">
        <f t="shared" si="36"/>
        <v>-75.451999999999998</v>
      </c>
      <c r="QO51" s="18">
        <f t="shared" si="36"/>
        <v>-60.610000000000014</v>
      </c>
      <c r="QP51" s="18">
        <f t="shared" si="36"/>
        <v>-61.591000000000008</v>
      </c>
      <c r="QQ51" s="18">
        <f t="shared" si="36"/>
        <v>-62.809000000000026</v>
      </c>
      <c r="QR51" s="18">
        <f t="shared" si="36"/>
        <v>-60.203000000000031</v>
      </c>
      <c r="QS51" s="18">
        <f t="shared" si="36"/>
        <v>-61.779000000000053</v>
      </c>
      <c r="QT51" s="18">
        <f t="shared" si="36"/>
        <v>-62.851999999999975</v>
      </c>
      <c r="QU51" s="18">
        <f t="shared" si="36"/>
        <v>-65.358000000000004</v>
      </c>
      <c r="QV51" s="18">
        <f t="shared" si="36"/>
        <v>-61.65300000000002</v>
      </c>
      <c r="QW51" s="18">
        <f t="shared" si="36"/>
        <v>-65.587999999999965</v>
      </c>
      <c r="QX51" s="18">
        <f t="shared" si="36"/>
        <v>-66.196000000000026</v>
      </c>
      <c r="QY51" s="18">
        <f t="shared" si="36"/>
        <v>-65.044999999999959</v>
      </c>
      <c r="QZ51" s="18">
        <f t="shared" si="36"/>
        <v>-63.29200000000003</v>
      </c>
      <c r="RA51" s="18">
        <f t="shared" si="36"/>
        <v>-63.904999999999973</v>
      </c>
      <c r="RB51" s="18">
        <f t="shared" si="36"/>
        <v>-65.95799999999997</v>
      </c>
      <c r="RC51" s="18">
        <f t="shared" si="36"/>
        <v>-64.508999999999958</v>
      </c>
      <c r="RD51" s="18">
        <f t="shared" si="36"/>
        <v>-66.110000000000014</v>
      </c>
      <c r="RE51" s="18">
        <f t="shared" si="36"/>
        <v>-67.623000000000047</v>
      </c>
      <c r="RF51" s="18">
        <f t="shared" si="36"/>
        <v>-68.930000000000007</v>
      </c>
      <c r="RG51" s="18">
        <f t="shared" si="36"/>
        <v>-71.726999999999975</v>
      </c>
      <c r="RH51" s="18">
        <f t="shared" si="36"/>
        <v>-67.180999999999983</v>
      </c>
      <c r="RI51" s="18">
        <f t="shared" si="36"/>
        <v>-67.805000000000007</v>
      </c>
      <c r="RJ51" s="18">
        <f t="shared" si="36"/>
        <v>-65.47199999999998</v>
      </c>
      <c r="RK51" s="18">
        <f t="shared" si="36"/>
        <v>-67.191000000000031</v>
      </c>
      <c r="RL51" s="18">
        <f t="shared" si="36"/>
        <v>-66.894999999999982</v>
      </c>
      <c r="RM51" s="18">
        <f t="shared" si="36"/>
        <v>-66.90100000000001</v>
      </c>
      <c r="RN51" s="18">
        <f t="shared" si="36"/>
        <v>-64.710999999999956</v>
      </c>
      <c r="RO51" s="18">
        <f t="shared" si="36"/>
        <v>-64.930000000000007</v>
      </c>
      <c r="RP51" s="18">
        <f t="shared" si="36"/>
        <v>-66.437000000000012</v>
      </c>
      <c r="RQ51" s="18">
        <f t="shared" si="36"/>
        <v>-64.364000000000033</v>
      </c>
      <c r="RR51" s="18">
        <f t="shared" si="36"/>
        <v>-70.586000000000013</v>
      </c>
      <c r="RS51" s="18">
        <f t="shared" si="36"/>
        <v>-75.116999999999962</v>
      </c>
      <c r="RT51" s="18">
        <f t="shared" si="36"/>
        <v>-73.970000000000027</v>
      </c>
      <c r="RU51" s="18">
        <f t="shared" si="36"/>
        <v>-69.995000000000005</v>
      </c>
      <c r="RV51" s="18">
        <f t="shared" si="36"/>
        <v>-67.771000000000015</v>
      </c>
      <c r="RW51" s="18">
        <f t="shared" si="36"/>
        <v>-68.42900000000003</v>
      </c>
      <c r="RX51" s="18">
        <f t="shared" si="36"/>
        <v>-69.371999999999957</v>
      </c>
      <c r="RY51" s="18">
        <f t="shared" si="36"/>
        <v>-65.41900000000004</v>
      </c>
      <c r="RZ51" s="18">
        <f t="shared" si="36"/>
        <v>-63.501000000000033</v>
      </c>
      <c r="SA51" s="18">
        <f t="shared" si="36"/>
        <v>-59.298999999999978</v>
      </c>
      <c r="SB51" s="18">
        <f t="shared" si="36"/>
        <v>-57.353999999999985</v>
      </c>
      <c r="SC51" s="18">
        <f t="shared" si="36"/>
        <v>-54.230000000000018</v>
      </c>
      <c r="SD51" s="18">
        <f t="shared" si="36"/>
        <v>-54.27600000000001</v>
      </c>
      <c r="SE51" s="18">
        <f t="shared" si="36"/>
        <v>-55.142999999999972</v>
      </c>
      <c r="SF51" s="18">
        <f t="shared" si="36"/>
        <v>-51.635999999999967</v>
      </c>
      <c r="SG51" s="18">
        <f t="shared" si="36"/>
        <v>-47.5</v>
      </c>
      <c r="SH51" s="18">
        <f t="shared" si="36"/>
        <v>-44.664999999999964</v>
      </c>
      <c r="SI51" s="18">
        <f t="shared" si="36"/>
        <v>-41.204999999999984</v>
      </c>
      <c r="SJ51" s="18">
        <f t="shared" si="36"/>
        <v>-38.959000000000003</v>
      </c>
      <c r="SK51" s="18">
        <f t="shared" si="36"/>
        <v>-40.644000000000005</v>
      </c>
      <c r="SL51" s="18">
        <f t="shared" si="36"/>
        <v>-39.882000000000005</v>
      </c>
      <c r="SM51" s="18">
        <f t="shared" si="36"/>
        <v>-37.664000000000044</v>
      </c>
      <c r="SN51" s="18">
        <f t="shared" si="36"/>
        <v>-34.867999999999995</v>
      </c>
      <c r="SO51" s="18">
        <f t="shared" si="36"/>
        <v>-36.423999999999978</v>
      </c>
      <c r="SP51" s="18">
        <f t="shared" si="36"/>
        <v>-34.33299999999997</v>
      </c>
      <c r="SQ51" s="18">
        <f t="shared" si="36"/>
        <v>-31.519999999999982</v>
      </c>
    </row>
    <row r="52" spans="1:511" x14ac:dyDescent="0.25">
      <c r="A52" s="5">
        <f t="shared" si="27"/>
        <v>4</v>
      </c>
      <c r="B52" s="1" t="str">
        <f t="shared" si="10"/>
        <v>TELEFO 5 7/8 PERP nc-24</v>
      </c>
      <c r="C52" s="1" t="str">
        <f t="shared" si="28"/>
        <v>TELEFO 3 3/4 PERP nc-22-TELEFO 5 7/8 PERP nc-24</v>
      </c>
      <c r="F52" s="18">
        <f t="shared" ref="F52:BQ52" si="37">F$32-F35</f>
        <v>-11.70999999999998</v>
      </c>
      <c r="G52" s="18">
        <f t="shared" si="37"/>
        <v>-10.638000000000034</v>
      </c>
      <c r="H52" s="18">
        <f t="shared" si="37"/>
        <v>-9.4680000000000177</v>
      </c>
      <c r="I52" s="18">
        <f t="shared" si="37"/>
        <v>-9.0269999999999868</v>
      </c>
      <c r="J52" s="18">
        <f t="shared" si="37"/>
        <v>-4.6480000000000246</v>
      </c>
      <c r="K52" s="18">
        <f t="shared" si="37"/>
        <v>-3.4639999999999986</v>
      </c>
      <c r="L52" s="18">
        <f t="shared" si="37"/>
        <v>-4.1240000000000236</v>
      </c>
      <c r="M52" s="18">
        <f t="shared" si="37"/>
        <v>-9.4600000000000364</v>
      </c>
      <c r="N52" s="18">
        <f t="shared" si="37"/>
        <v>-8.4609999999999559</v>
      </c>
      <c r="O52" s="18">
        <f t="shared" si="37"/>
        <v>-6.1560000000000059</v>
      </c>
      <c r="P52" s="18">
        <f t="shared" si="37"/>
        <v>0.82499999999998863</v>
      </c>
      <c r="Q52" s="18">
        <f t="shared" si="37"/>
        <v>3.0849999999999795</v>
      </c>
      <c r="R52" s="18">
        <f t="shared" si="37"/>
        <v>-1.1630000000000109</v>
      </c>
      <c r="S52" s="18">
        <f t="shared" si="37"/>
        <v>4.4370000000000118</v>
      </c>
      <c r="T52" s="18">
        <f t="shared" si="37"/>
        <v>18.166999999999973</v>
      </c>
      <c r="U52" s="18">
        <f t="shared" si="37"/>
        <v>15.694999999999993</v>
      </c>
      <c r="V52" s="18">
        <f t="shared" si="37"/>
        <v>18.494999999999948</v>
      </c>
      <c r="W52" s="18">
        <f t="shared" si="37"/>
        <v>5.2460000000000377</v>
      </c>
      <c r="X52" s="18">
        <f t="shared" si="37"/>
        <v>-7.5779999999999745</v>
      </c>
      <c r="Y52" s="18">
        <f t="shared" si="37"/>
        <v>-20.218000000000018</v>
      </c>
      <c r="Z52" s="18">
        <f t="shared" si="37"/>
        <v>-15.115000000000009</v>
      </c>
      <c r="AA52" s="18">
        <f t="shared" si="37"/>
        <v>-10.225999999999999</v>
      </c>
      <c r="AB52" s="18">
        <f t="shared" si="37"/>
        <v>-6.2679999999999723</v>
      </c>
      <c r="AC52" s="18">
        <f t="shared" si="37"/>
        <v>-1.1639999999999873</v>
      </c>
      <c r="AD52" s="18">
        <f t="shared" si="37"/>
        <v>1.0310000000000059</v>
      </c>
      <c r="AE52" s="18">
        <f t="shared" si="37"/>
        <v>-3.6279999999999859</v>
      </c>
      <c r="AF52" s="18">
        <f t="shared" si="37"/>
        <v>-16.134000000000015</v>
      </c>
      <c r="AG52" s="18">
        <f t="shared" si="37"/>
        <v>-13.635000000000048</v>
      </c>
      <c r="AH52" s="18">
        <f t="shared" si="37"/>
        <v>-14.858000000000004</v>
      </c>
      <c r="AI52" s="18">
        <f t="shared" si="37"/>
        <v>-37.104999999999961</v>
      </c>
      <c r="AJ52" s="18">
        <f t="shared" si="37"/>
        <v>-16.785000000000025</v>
      </c>
      <c r="AK52" s="18">
        <f t="shared" si="37"/>
        <v>-18.863</v>
      </c>
      <c r="AL52" s="18">
        <f t="shared" si="37"/>
        <v>-22.134999999999991</v>
      </c>
      <c r="AM52" s="18">
        <f t="shared" si="37"/>
        <v>-21.389999999999986</v>
      </c>
      <c r="AN52" s="18">
        <f t="shared" si="37"/>
        <v>-19.701000000000022</v>
      </c>
      <c r="AO52" s="18">
        <f t="shared" si="37"/>
        <v>-19.24799999999999</v>
      </c>
      <c r="AP52" s="18">
        <f t="shared" si="37"/>
        <v>-28.091999999999985</v>
      </c>
      <c r="AQ52" s="18">
        <f t="shared" si="37"/>
        <v>-23.076999999999998</v>
      </c>
      <c r="AR52" s="18">
        <f t="shared" si="37"/>
        <v>-33.350999999999999</v>
      </c>
      <c r="AS52" s="18">
        <f t="shared" si="37"/>
        <v>-36.052999999999997</v>
      </c>
      <c r="AT52" s="18">
        <f t="shared" si="37"/>
        <v>-50.119000000000028</v>
      </c>
      <c r="AU52" s="18">
        <f t="shared" si="37"/>
        <v>-32.992000000000019</v>
      </c>
      <c r="AV52" s="18">
        <f t="shared" si="37"/>
        <v>-9.9950000000000045</v>
      </c>
      <c r="AW52" s="18">
        <f t="shared" si="37"/>
        <v>-9.1999999999999886</v>
      </c>
      <c r="AX52" s="18">
        <f t="shared" si="37"/>
        <v>3.8000000000010914E-2</v>
      </c>
      <c r="AY52" s="18">
        <f t="shared" si="37"/>
        <v>-22.164000000000044</v>
      </c>
      <c r="AZ52" s="18">
        <f t="shared" si="37"/>
        <v>-17.713000000000022</v>
      </c>
      <c r="BA52" s="18">
        <f t="shared" si="37"/>
        <v>-21.915999999999997</v>
      </c>
      <c r="BB52" s="18">
        <f t="shared" si="37"/>
        <v>-19.361999999999966</v>
      </c>
      <c r="BC52" s="18">
        <f t="shared" si="37"/>
        <v>-17.76400000000001</v>
      </c>
      <c r="BD52" s="18">
        <f t="shared" si="37"/>
        <v>-16.509999999999991</v>
      </c>
      <c r="BE52" s="18">
        <f t="shared" si="37"/>
        <v>-22.013999999999953</v>
      </c>
      <c r="BF52" s="18">
        <f t="shared" si="37"/>
        <v>-22.231999999999971</v>
      </c>
      <c r="BG52" s="18">
        <f t="shared" si="37"/>
        <v>-23.581000000000017</v>
      </c>
      <c r="BH52" s="18">
        <f t="shared" si="37"/>
        <v>-34.47199999999998</v>
      </c>
      <c r="BI52" s="18">
        <f t="shared" si="37"/>
        <v>-33.314999999999998</v>
      </c>
      <c r="BJ52" s="18">
        <f t="shared" si="37"/>
        <v>-52.086000000000013</v>
      </c>
      <c r="BK52" s="18">
        <f t="shared" si="37"/>
        <v>-65.185000000000002</v>
      </c>
      <c r="BL52" s="18">
        <f t="shared" si="37"/>
        <v>-54.77800000000002</v>
      </c>
      <c r="BM52" s="18">
        <f t="shared" si="37"/>
        <v>-23.745999999999981</v>
      </c>
      <c r="BN52" s="18">
        <f t="shared" si="37"/>
        <v>-19.759000000000015</v>
      </c>
      <c r="BO52" s="18">
        <f t="shared" si="37"/>
        <v>-5.2290000000000418</v>
      </c>
      <c r="BP52" s="18">
        <f t="shared" si="37"/>
        <v>-5.6790000000000873</v>
      </c>
      <c r="BQ52" s="18">
        <f t="shared" si="37"/>
        <v>-9.9519999999999982</v>
      </c>
      <c r="BR52" s="18">
        <f t="shared" ref="BR52:EC52" si="38">BR$32-BR35</f>
        <v>-6.5620000000000118</v>
      </c>
      <c r="BS52" s="18">
        <f t="shared" si="38"/>
        <v>-11.062000000000012</v>
      </c>
      <c r="BT52" s="18">
        <f t="shared" si="38"/>
        <v>-10.563999999999965</v>
      </c>
      <c r="BU52" s="18">
        <f t="shared" si="38"/>
        <v>-9.9619999999999891</v>
      </c>
      <c r="BV52" s="18">
        <f t="shared" si="38"/>
        <v>25.475999999999999</v>
      </c>
      <c r="BW52" s="18">
        <f t="shared" si="38"/>
        <v>27.523000000000025</v>
      </c>
      <c r="BX52" s="18">
        <f t="shared" si="38"/>
        <v>42.254000000000019</v>
      </c>
      <c r="BY52" s="18">
        <f t="shared" si="38"/>
        <v>59.842999999999961</v>
      </c>
      <c r="BZ52" s="18">
        <f t="shared" si="38"/>
        <v>39.657000000000039</v>
      </c>
      <c r="CA52" s="18">
        <f t="shared" si="38"/>
        <v>75.956000000000017</v>
      </c>
      <c r="CB52" s="18">
        <f t="shared" si="38"/>
        <v>81.850000000000023</v>
      </c>
      <c r="CC52" s="18">
        <f t="shared" si="38"/>
        <v>21.355000000000018</v>
      </c>
      <c r="CD52" s="18">
        <f t="shared" si="38"/>
        <v>-17.899000000000001</v>
      </c>
      <c r="CE52" s="18">
        <f t="shared" si="38"/>
        <v>-51.80800000000005</v>
      </c>
      <c r="CF52" s="18">
        <f t="shared" si="38"/>
        <v>-53.634000000000015</v>
      </c>
      <c r="CG52" s="18">
        <f t="shared" si="38"/>
        <v>-39.204999999999984</v>
      </c>
      <c r="CH52" s="18">
        <f t="shared" si="38"/>
        <v>-38.658000000000015</v>
      </c>
      <c r="CI52" s="18">
        <f t="shared" si="38"/>
        <v>-27.583000000000027</v>
      </c>
      <c r="CJ52" s="18">
        <f t="shared" si="38"/>
        <v>-51.447999999999979</v>
      </c>
      <c r="CK52" s="18">
        <f t="shared" si="38"/>
        <v>-54.988999999999976</v>
      </c>
      <c r="CL52" s="18">
        <f t="shared" si="38"/>
        <v>-51.400999999999982</v>
      </c>
      <c r="CM52" s="18">
        <f t="shared" si="38"/>
        <v>-50.361999999999995</v>
      </c>
      <c r="CN52" s="18">
        <f t="shared" si="38"/>
        <v>-57.125999999999976</v>
      </c>
      <c r="CO52" s="18">
        <f t="shared" si="38"/>
        <v>-56.986999999999995</v>
      </c>
      <c r="CP52" s="18">
        <f t="shared" si="38"/>
        <v>-68.50800000000001</v>
      </c>
      <c r="CQ52" s="18">
        <f t="shared" si="38"/>
        <v>-59.552999999999997</v>
      </c>
      <c r="CR52" s="18">
        <f t="shared" si="38"/>
        <v>-59.396999999999991</v>
      </c>
      <c r="CS52" s="18">
        <f t="shared" si="38"/>
        <v>-59.876999999999981</v>
      </c>
      <c r="CT52" s="18">
        <f t="shared" si="38"/>
        <v>-57.372</v>
      </c>
      <c r="CU52" s="18">
        <f t="shared" si="38"/>
        <v>-57.871999999999986</v>
      </c>
      <c r="CV52" s="18">
        <f t="shared" si="38"/>
        <v>-58.685000000000002</v>
      </c>
      <c r="CW52" s="18">
        <f t="shared" si="38"/>
        <v>-59.177000000000021</v>
      </c>
      <c r="CX52" s="18">
        <f t="shared" si="38"/>
        <v>-58.494</v>
      </c>
      <c r="CY52" s="18">
        <f t="shared" si="38"/>
        <v>-57.639999999999986</v>
      </c>
      <c r="CZ52" s="18">
        <f t="shared" si="38"/>
        <v>-55.564999999999998</v>
      </c>
      <c r="DA52" s="18">
        <f t="shared" si="38"/>
        <v>-53.951000000000022</v>
      </c>
      <c r="DB52" s="18">
        <f t="shared" si="38"/>
        <v>-56.931000000000012</v>
      </c>
      <c r="DC52" s="18">
        <f t="shared" si="38"/>
        <v>-57.28</v>
      </c>
      <c r="DD52" s="18">
        <f t="shared" si="38"/>
        <v>-59.207999999999998</v>
      </c>
      <c r="DE52" s="18">
        <f t="shared" si="38"/>
        <v>-60.27600000000001</v>
      </c>
      <c r="DF52" s="18">
        <f t="shared" si="38"/>
        <v>-60.19</v>
      </c>
      <c r="DG52" s="18">
        <f t="shared" si="38"/>
        <v>-63.233000000000004</v>
      </c>
      <c r="DH52" s="18">
        <f t="shared" si="38"/>
        <v>-67.139999999999986</v>
      </c>
      <c r="DI52" s="18">
        <f t="shared" si="38"/>
        <v>-67.03</v>
      </c>
      <c r="DJ52" s="18">
        <f t="shared" si="38"/>
        <v>-66.387999999999977</v>
      </c>
      <c r="DK52" s="18">
        <f t="shared" si="38"/>
        <v>-63.850999999999999</v>
      </c>
      <c r="DL52" s="18">
        <f t="shared" si="38"/>
        <v>-64.300999999999988</v>
      </c>
      <c r="DM52" s="18">
        <f t="shared" si="38"/>
        <v>-58.957999999999998</v>
      </c>
      <c r="DN52" s="18">
        <f t="shared" si="38"/>
        <v>-54.825999999999993</v>
      </c>
      <c r="DO52" s="18">
        <f t="shared" si="38"/>
        <v>-51.445999999999998</v>
      </c>
      <c r="DP52" s="18">
        <f t="shared" si="38"/>
        <v>-48.823000000000008</v>
      </c>
      <c r="DQ52" s="18">
        <f t="shared" si="38"/>
        <v>-48.155000000000001</v>
      </c>
      <c r="DR52" s="18">
        <f t="shared" si="38"/>
        <v>-47.757000000000005</v>
      </c>
      <c r="DS52" s="18">
        <f t="shared" si="38"/>
        <v>-49.100999999999999</v>
      </c>
      <c r="DT52" s="18">
        <f t="shared" si="38"/>
        <v>-53.215000000000003</v>
      </c>
      <c r="DU52" s="18">
        <f t="shared" si="38"/>
        <v>-55.139999999999986</v>
      </c>
      <c r="DV52" s="18">
        <f t="shared" si="38"/>
        <v>-52.132000000000005</v>
      </c>
      <c r="DW52" s="18">
        <f t="shared" si="38"/>
        <v>-53.97399999999999</v>
      </c>
      <c r="DX52" s="18">
        <f t="shared" si="38"/>
        <v>-54.522999999999996</v>
      </c>
      <c r="DY52" s="18">
        <f t="shared" si="38"/>
        <v>-55.032000000000011</v>
      </c>
      <c r="DZ52" s="18">
        <f t="shared" si="38"/>
        <v>-56.241000000000014</v>
      </c>
      <c r="EA52" s="18">
        <f t="shared" si="38"/>
        <v>-59.125999999999976</v>
      </c>
      <c r="EB52" s="18">
        <f t="shared" si="38"/>
        <v>-53.817000000000007</v>
      </c>
      <c r="EC52" s="18">
        <f t="shared" si="38"/>
        <v>-51.030999999999977</v>
      </c>
      <c r="ED52" s="18">
        <f t="shared" ref="ED52:GO52" si="39">ED$32-ED35</f>
        <v>-47.66500000000002</v>
      </c>
      <c r="EE52" s="18">
        <f t="shared" si="39"/>
        <v>-45.284999999999997</v>
      </c>
      <c r="EF52" s="18">
        <f t="shared" si="39"/>
        <v>-43.01400000000001</v>
      </c>
      <c r="EG52" s="18">
        <f t="shared" si="39"/>
        <v>-43.065999999999974</v>
      </c>
      <c r="EH52" s="18">
        <f t="shared" si="39"/>
        <v>-44.896999999999991</v>
      </c>
      <c r="EI52" s="18">
        <f t="shared" si="39"/>
        <v>-43.498999999999995</v>
      </c>
      <c r="EJ52" s="18">
        <f t="shared" si="39"/>
        <v>-45.84699999999998</v>
      </c>
      <c r="EK52" s="18">
        <f t="shared" si="39"/>
        <v>-46.390999999999991</v>
      </c>
      <c r="EL52" s="18">
        <f t="shared" si="39"/>
        <v>-45.042000000000002</v>
      </c>
      <c r="EM52" s="18">
        <f t="shared" si="39"/>
        <v>-44.163999999999987</v>
      </c>
      <c r="EN52" s="18">
        <f t="shared" si="39"/>
        <v>-47.324999999999989</v>
      </c>
      <c r="EO52" s="18">
        <f t="shared" si="39"/>
        <v>-48.619</v>
      </c>
      <c r="EP52" s="18">
        <f t="shared" si="39"/>
        <v>-50.216999999999985</v>
      </c>
      <c r="EQ52" s="18">
        <f t="shared" si="39"/>
        <v>-51.158999999999992</v>
      </c>
      <c r="ER52" s="18">
        <f t="shared" si="39"/>
        <v>-51.336999999999989</v>
      </c>
      <c r="ES52" s="18">
        <f t="shared" si="39"/>
        <v>-52.363</v>
      </c>
      <c r="ET52" s="18">
        <f t="shared" si="39"/>
        <v>-52.516999999999996</v>
      </c>
      <c r="EU52" s="18">
        <f t="shared" si="39"/>
        <v>-56.984000000000009</v>
      </c>
      <c r="EV52" s="18">
        <f t="shared" si="39"/>
        <v>-55.245999999999981</v>
      </c>
      <c r="EW52" s="18">
        <f t="shared" si="39"/>
        <v>-55.300999999999988</v>
      </c>
      <c r="EX52" s="18">
        <f t="shared" si="39"/>
        <v>-51.079999999999984</v>
      </c>
      <c r="EY52" s="18">
        <f t="shared" si="39"/>
        <v>-55.935000000000002</v>
      </c>
      <c r="EZ52" s="18">
        <f t="shared" si="39"/>
        <v>-57.27600000000001</v>
      </c>
      <c r="FA52" s="18">
        <f t="shared" si="39"/>
        <v>-65.396999999999991</v>
      </c>
      <c r="FB52" s="18">
        <f t="shared" si="39"/>
        <v>-67.525000000000006</v>
      </c>
      <c r="FC52" s="18">
        <f t="shared" si="39"/>
        <v>-74.656999999999982</v>
      </c>
      <c r="FD52" s="18">
        <f t="shared" si="39"/>
        <v>-77.425999999999988</v>
      </c>
      <c r="FE52" s="18">
        <f t="shared" si="39"/>
        <v>-78.979000000000013</v>
      </c>
      <c r="FF52" s="18">
        <f t="shared" si="39"/>
        <v>-77.920999999999992</v>
      </c>
      <c r="FG52" s="18">
        <f t="shared" si="39"/>
        <v>-75.74199999999999</v>
      </c>
      <c r="FH52" s="18">
        <f t="shared" si="39"/>
        <v>-75.134999999999991</v>
      </c>
      <c r="FI52" s="18">
        <f t="shared" si="39"/>
        <v>-76.73599999999999</v>
      </c>
      <c r="FJ52" s="18">
        <f t="shared" si="39"/>
        <v>-74.689000000000021</v>
      </c>
      <c r="FK52" s="18">
        <f t="shared" si="39"/>
        <v>-74.212000000000018</v>
      </c>
      <c r="FL52" s="18">
        <f t="shared" si="39"/>
        <v>-71.930000000000007</v>
      </c>
      <c r="FM52" s="18">
        <f t="shared" si="39"/>
        <v>-70.920999999999992</v>
      </c>
      <c r="FN52" s="18">
        <f t="shared" si="39"/>
        <v>-73.093999999999994</v>
      </c>
      <c r="FO52" s="18">
        <f t="shared" si="39"/>
        <v>-67.185999999999979</v>
      </c>
      <c r="FP52" s="18">
        <f t="shared" si="39"/>
        <v>-67.524000000000001</v>
      </c>
      <c r="FQ52" s="18">
        <f t="shared" si="39"/>
        <v>-67.878999999999991</v>
      </c>
      <c r="FR52" s="18">
        <f t="shared" si="39"/>
        <v>-69.555000000000007</v>
      </c>
      <c r="FS52" s="18">
        <f t="shared" si="39"/>
        <v>-71.183999999999997</v>
      </c>
      <c r="FT52" s="18">
        <f t="shared" si="39"/>
        <v>-70.206999999999994</v>
      </c>
      <c r="FU52" s="18">
        <f t="shared" si="39"/>
        <v>-51.847000000000008</v>
      </c>
      <c r="FV52" s="18">
        <f t="shared" si="39"/>
        <v>-66.941999999999979</v>
      </c>
      <c r="FW52" s="18">
        <f t="shared" si="39"/>
        <v>-68.716999999999985</v>
      </c>
      <c r="FX52" s="18">
        <f t="shared" si="39"/>
        <v>-69.637999999999977</v>
      </c>
      <c r="FY52" s="18">
        <f t="shared" si="39"/>
        <v>-71.792000000000002</v>
      </c>
      <c r="FZ52" s="18">
        <f t="shared" si="39"/>
        <v>-71.933000000000021</v>
      </c>
      <c r="GA52" s="18">
        <f t="shared" si="39"/>
        <v>-71.042000000000002</v>
      </c>
      <c r="GB52" s="18">
        <f t="shared" si="39"/>
        <v>-73.010999999999996</v>
      </c>
      <c r="GC52" s="18">
        <f t="shared" si="39"/>
        <v>-74.768000000000001</v>
      </c>
      <c r="GD52" s="18">
        <f t="shared" si="39"/>
        <v>-73.873999999999995</v>
      </c>
      <c r="GE52" s="18">
        <f t="shared" si="39"/>
        <v>-75.036000000000001</v>
      </c>
      <c r="GF52" s="18">
        <f t="shared" si="39"/>
        <v>-74.710000000000008</v>
      </c>
      <c r="GG52" s="18">
        <f t="shared" si="39"/>
        <v>-75.300999999999988</v>
      </c>
      <c r="GH52" s="18">
        <f t="shared" si="39"/>
        <v>-73.405000000000001</v>
      </c>
      <c r="GI52" s="18">
        <f t="shared" si="39"/>
        <v>-74.293000000000006</v>
      </c>
      <c r="GJ52" s="18">
        <f t="shared" si="39"/>
        <v>-73.031999999999982</v>
      </c>
      <c r="GK52" s="18">
        <f t="shared" si="39"/>
        <v>-73.686999999999983</v>
      </c>
      <c r="GL52" s="18">
        <f t="shared" si="39"/>
        <v>-73.823999999999984</v>
      </c>
      <c r="GM52" s="18">
        <f t="shared" si="39"/>
        <v>-72.634000000000015</v>
      </c>
      <c r="GN52" s="18">
        <f t="shared" si="39"/>
        <v>-74.010999999999996</v>
      </c>
      <c r="GO52" s="18">
        <f t="shared" si="39"/>
        <v>-76.132000000000005</v>
      </c>
      <c r="GP52" s="18">
        <f t="shared" ref="GP52:JA52" si="40">GP$32-GP35</f>
        <v>-81.351999999999975</v>
      </c>
      <c r="GQ52" s="18">
        <f t="shared" si="40"/>
        <v>-82.246000000000009</v>
      </c>
      <c r="GR52" s="18">
        <f t="shared" si="40"/>
        <v>-80.942999999999984</v>
      </c>
      <c r="GS52" s="18">
        <f t="shared" si="40"/>
        <v>-81.62700000000001</v>
      </c>
      <c r="GT52" s="18">
        <f t="shared" si="40"/>
        <v>-80.121999999999986</v>
      </c>
      <c r="GU52" s="18">
        <f t="shared" si="40"/>
        <v>-80.079000000000008</v>
      </c>
      <c r="GV52" s="18">
        <f t="shared" si="40"/>
        <v>-79.224000000000018</v>
      </c>
      <c r="GW52" s="18">
        <f t="shared" si="40"/>
        <v>-74.716999999999985</v>
      </c>
      <c r="GX52" s="18">
        <f t="shared" si="40"/>
        <v>-70.178999999999974</v>
      </c>
      <c r="GY52" s="18">
        <f t="shared" si="40"/>
        <v>-68.806000000000012</v>
      </c>
      <c r="GZ52" s="18">
        <f t="shared" si="40"/>
        <v>-68.548000000000002</v>
      </c>
      <c r="HA52" s="18">
        <f t="shared" si="40"/>
        <v>-72.735000000000014</v>
      </c>
      <c r="HB52" s="18">
        <f t="shared" si="40"/>
        <v>-74.664999999999992</v>
      </c>
      <c r="HC52" s="18">
        <f t="shared" si="40"/>
        <v>-74.848000000000013</v>
      </c>
      <c r="HD52" s="18">
        <f t="shared" si="40"/>
        <v>-71.818000000000012</v>
      </c>
      <c r="HE52" s="18">
        <f t="shared" si="40"/>
        <v>-71.211999999999989</v>
      </c>
      <c r="HF52" s="18">
        <f t="shared" si="40"/>
        <v>-69.358000000000004</v>
      </c>
      <c r="HG52" s="18">
        <f t="shared" si="40"/>
        <v>-69.878999999999991</v>
      </c>
      <c r="HH52" s="18">
        <f t="shared" si="40"/>
        <v>-71.643000000000001</v>
      </c>
      <c r="HI52" s="18">
        <f t="shared" si="40"/>
        <v>-72.570999999999998</v>
      </c>
      <c r="HJ52" s="18">
        <f t="shared" si="40"/>
        <v>-70.61699999999999</v>
      </c>
      <c r="HK52" s="18">
        <f t="shared" si="40"/>
        <v>-73.926000000000016</v>
      </c>
      <c r="HL52" s="18">
        <f t="shared" si="40"/>
        <v>-74.63</v>
      </c>
      <c r="HM52" s="18">
        <f t="shared" si="40"/>
        <v>-75.316000000000003</v>
      </c>
      <c r="HN52" s="18">
        <f t="shared" si="40"/>
        <v>-80.002999999999986</v>
      </c>
      <c r="HO52" s="18">
        <f t="shared" si="40"/>
        <v>-80.63900000000001</v>
      </c>
      <c r="HP52" s="18">
        <f t="shared" si="40"/>
        <v>-79.733000000000004</v>
      </c>
      <c r="HQ52" s="18">
        <f t="shared" si="40"/>
        <v>-81.106000000000023</v>
      </c>
      <c r="HR52" s="18">
        <f t="shared" si="40"/>
        <v>-82.257999999999981</v>
      </c>
      <c r="HS52" s="18">
        <f t="shared" si="40"/>
        <v>-76.669999999999987</v>
      </c>
      <c r="HT52" s="18">
        <f t="shared" si="40"/>
        <v>-80.396000000000015</v>
      </c>
      <c r="HU52" s="18">
        <f t="shared" si="40"/>
        <v>-74.101000000000028</v>
      </c>
      <c r="HV52" s="18">
        <f t="shared" si="40"/>
        <v>-72.230000000000018</v>
      </c>
      <c r="HW52" s="18">
        <f t="shared" si="40"/>
        <v>-70.821999999999974</v>
      </c>
      <c r="HX52" s="18">
        <f t="shared" si="40"/>
        <v>-76.669999999999987</v>
      </c>
      <c r="HY52" s="18">
        <f t="shared" si="40"/>
        <v>-69.52000000000001</v>
      </c>
      <c r="HZ52" s="18">
        <f t="shared" si="40"/>
        <v>-55.399999999999977</v>
      </c>
      <c r="IA52" s="18">
        <f t="shared" si="40"/>
        <v>-69.920999999999992</v>
      </c>
      <c r="IB52" s="18">
        <f t="shared" si="40"/>
        <v>-74.506</v>
      </c>
      <c r="IC52" s="18">
        <f t="shared" si="40"/>
        <v>-72.293999999999983</v>
      </c>
      <c r="ID52" s="18">
        <f t="shared" si="40"/>
        <v>-74.713000000000022</v>
      </c>
      <c r="IE52" s="18">
        <f t="shared" si="40"/>
        <v>-77.247000000000014</v>
      </c>
      <c r="IF52" s="18">
        <f t="shared" si="40"/>
        <v>-72.364000000000033</v>
      </c>
      <c r="IG52" s="18">
        <f t="shared" si="40"/>
        <v>-67.124000000000024</v>
      </c>
      <c r="IH52" s="18">
        <f t="shared" si="40"/>
        <v>-68.51400000000001</v>
      </c>
      <c r="II52" s="18">
        <f t="shared" si="40"/>
        <v>-66.882000000000005</v>
      </c>
      <c r="IJ52" s="18">
        <f t="shared" si="40"/>
        <v>-66.009999999999991</v>
      </c>
      <c r="IK52" s="18">
        <f t="shared" si="40"/>
        <v>-60.032999999999987</v>
      </c>
      <c r="IL52" s="18">
        <f t="shared" si="40"/>
        <v>-58.791000000000025</v>
      </c>
      <c r="IM52" s="18">
        <f t="shared" si="40"/>
        <v>-55.688000000000017</v>
      </c>
      <c r="IN52" s="18">
        <f t="shared" si="40"/>
        <v>-46.323000000000008</v>
      </c>
      <c r="IO52" s="18">
        <f t="shared" si="40"/>
        <v>-42.62700000000001</v>
      </c>
      <c r="IP52" s="18">
        <f t="shared" si="40"/>
        <v>-39.936000000000007</v>
      </c>
      <c r="IQ52" s="18">
        <f t="shared" si="40"/>
        <v>-41.834000000000003</v>
      </c>
      <c r="IR52" s="18">
        <f t="shared" si="40"/>
        <v>-43.570999999999998</v>
      </c>
      <c r="IS52" s="18">
        <f t="shared" si="40"/>
        <v>-39.308999999999997</v>
      </c>
      <c r="IT52" s="18">
        <f t="shared" si="40"/>
        <v>-38.329000000000008</v>
      </c>
      <c r="IU52" s="18">
        <f t="shared" si="40"/>
        <v>-38.296999999999997</v>
      </c>
      <c r="IV52" s="18">
        <f t="shared" si="40"/>
        <v>-39.012999999999977</v>
      </c>
      <c r="IW52" s="18">
        <f t="shared" si="40"/>
        <v>-43.629999999999995</v>
      </c>
      <c r="IX52" s="18">
        <f t="shared" si="40"/>
        <v>-48.905000000000001</v>
      </c>
      <c r="IY52" s="18">
        <f t="shared" si="40"/>
        <v>-44.957999999999998</v>
      </c>
      <c r="IZ52" s="18">
        <f t="shared" si="40"/>
        <v>-42.74799999999999</v>
      </c>
      <c r="JA52" s="18">
        <f t="shared" si="40"/>
        <v>-43.542000000000002</v>
      </c>
      <c r="JB52" s="18">
        <f t="shared" ref="JB52:LM52" si="41">JB$32-JB35</f>
        <v>-46.049000000000007</v>
      </c>
      <c r="JC52" s="18">
        <f t="shared" si="41"/>
        <v>-49.838999999999999</v>
      </c>
      <c r="JD52" s="18">
        <f t="shared" si="41"/>
        <v>-55.057999999999993</v>
      </c>
      <c r="JE52" s="18">
        <f t="shared" si="41"/>
        <v>-60.944999999999993</v>
      </c>
      <c r="JF52" s="18">
        <f t="shared" si="41"/>
        <v>-61.756</v>
      </c>
      <c r="JG52" s="18">
        <f t="shared" si="41"/>
        <v>-61.079000000000036</v>
      </c>
      <c r="JH52" s="18">
        <f t="shared" si="41"/>
        <v>-62.111000000000018</v>
      </c>
      <c r="JI52" s="18">
        <f t="shared" si="41"/>
        <v>-60.102000000000004</v>
      </c>
      <c r="JJ52" s="18">
        <f t="shared" si="41"/>
        <v>-55.865000000000009</v>
      </c>
      <c r="JK52" s="18">
        <f t="shared" si="41"/>
        <v>-57.381999999999977</v>
      </c>
      <c r="JL52" s="18">
        <f t="shared" si="41"/>
        <v>-60.378999999999991</v>
      </c>
      <c r="JM52" s="18">
        <f t="shared" si="41"/>
        <v>-65.369</v>
      </c>
      <c r="JN52" s="18">
        <f t="shared" si="41"/>
        <v>-67.532999999999987</v>
      </c>
      <c r="JO52" s="18">
        <f t="shared" si="41"/>
        <v>-65.048999999999978</v>
      </c>
      <c r="JP52" s="18">
        <f t="shared" si="41"/>
        <v>-67.667999999999978</v>
      </c>
      <c r="JQ52" s="18">
        <f t="shared" si="41"/>
        <v>-66.411000000000001</v>
      </c>
      <c r="JR52" s="18">
        <f t="shared" si="41"/>
        <v>-69.07699999999997</v>
      </c>
      <c r="JS52" s="18">
        <f t="shared" si="41"/>
        <v>-73.337000000000018</v>
      </c>
      <c r="JT52" s="18">
        <f t="shared" si="41"/>
        <v>-66.640000000000015</v>
      </c>
      <c r="JU52" s="18">
        <f t="shared" si="41"/>
        <v>-66.338999999999999</v>
      </c>
      <c r="JV52" s="18">
        <f t="shared" si="41"/>
        <v>-65.198999999999984</v>
      </c>
      <c r="JW52" s="18">
        <f t="shared" si="41"/>
        <v>-68.989000000000033</v>
      </c>
      <c r="JX52" s="18">
        <f t="shared" si="41"/>
        <v>-67.920000000000016</v>
      </c>
      <c r="JY52" s="18">
        <f t="shared" si="41"/>
        <v>-66.053999999999974</v>
      </c>
      <c r="JZ52" s="18">
        <f t="shared" si="41"/>
        <v>-67.92900000000003</v>
      </c>
      <c r="KA52" s="18">
        <f t="shared" si="41"/>
        <v>-61.738</v>
      </c>
      <c r="KB52" s="18">
        <f t="shared" si="41"/>
        <v>-59.829999999999984</v>
      </c>
      <c r="KC52" s="18">
        <f t="shared" si="41"/>
        <v>-60.519000000000005</v>
      </c>
      <c r="KD52" s="18">
        <f t="shared" si="41"/>
        <v>-57.399000000000001</v>
      </c>
      <c r="KE52" s="18">
        <f t="shared" si="41"/>
        <v>-58</v>
      </c>
      <c r="KF52" s="18">
        <f t="shared" si="41"/>
        <v>-55.524000000000001</v>
      </c>
      <c r="KG52" s="18">
        <f t="shared" si="41"/>
        <v>-49.562999999999988</v>
      </c>
      <c r="KH52" s="18">
        <f t="shared" si="41"/>
        <v>-50.403999999999996</v>
      </c>
      <c r="KI52" s="18">
        <f t="shared" si="41"/>
        <v>-52.363999999999976</v>
      </c>
      <c r="KJ52" s="18">
        <f t="shared" si="41"/>
        <v>-53.825999999999965</v>
      </c>
      <c r="KK52" s="18">
        <f t="shared" si="41"/>
        <v>-53.033000000000015</v>
      </c>
      <c r="KL52" s="18">
        <f t="shared" si="41"/>
        <v>-53.613</v>
      </c>
      <c r="KM52" s="18">
        <f t="shared" si="41"/>
        <v>-52.593999999999994</v>
      </c>
      <c r="KN52" s="18">
        <f t="shared" si="41"/>
        <v>-52.327999999999975</v>
      </c>
      <c r="KO52" s="18">
        <f t="shared" si="41"/>
        <v>-50.035000000000025</v>
      </c>
      <c r="KP52" s="18">
        <f t="shared" si="41"/>
        <v>-49.786000000000001</v>
      </c>
      <c r="KQ52" s="18">
        <f t="shared" si="41"/>
        <v>-64.736999999999995</v>
      </c>
      <c r="KR52" s="18">
        <f t="shared" si="41"/>
        <v>-69.33499999999998</v>
      </c>
      <c r="KS52" s="18">
        <f t="shared" si="41"/>
        <v>-68.169999999999987</v>
      </c>
      <c r="KT52" s="18">
        <f t="shared" si="41"/>
        <v>-70.058999999999997</v>
      </c>
      <c r="KU52" s="18">
        <f t="shared" si="41"/>
        <v>-70.268000000000001</v>
      </c>
      <c r="KV52" s="18">
        <f t="shared" si="41"/>
        <v>-73.289999999999992</v>
      </c>
      <c r="KW52" s="18">
        <f t="shared" si="41"/>
        <v>-72.051999999999992</v>
      </c>
      <c r="KX52" s="18">
        <f t="shared" si="41"/>
        <v>-78.166999999999973</v>
      </c>
      <c r="KY52" s="18">
        <f t="shared" si="41"/>
        <v>-74.124000000000024</v>
      </c>
      <c r="KZ52" s="18">
        <f t="shared" si="41"/>
        <v>-70.287000000000006</v>
      </c>
      <c r="LA52" s="18">
        <f t="shared" si="41"/>
        <v>-67.176999999999992</v>
      </c>
      <c r="LB52" s="18">
        <f t="shared" si="41"/>
        <v>-70.884999999999991</v>
      </c>
      <c r="LC52" s="18">
        <f t="shared" si="41"/>
        <v>-75.053999999999974</v>
      </c>
      <c r="LD52" s="18">
        <f t="shared" si="41"/>
        <v>-73.40100000000001</v>
      </c>
      <c r="LE52" s="18">
        <f t="shared" si="41"/>
        <v>-73.524000000000029</v>
      </c>
      <c r="LF52" s="18">
        <f t="shared" si="41"/>
        <v>-76.171999999999997</v>
      </c>
      <c r="LG52" s="18">
        <f t="shared" si="41"/>
        <v>-76.88</v>
      </c>
      <c r="LH52" s="18">
        <f t="shared" si="41"/>
        <v>-77.035000000000025</v>
      </c>
      <c r="LI52" s="18">
        <f t="shared" si="41"/>
        <v>-77.088999999999999</v>
      </c>
      <c r="LJ52" s="18">
        <f t="shared" si="41"/>
        <v>-80.248999999999995</v>
      </c>
      <c r="LK52" s="18">
        <f t="shared" si="41"/>
        <v>-80.370000000000033</v>
      </c>
      <c r="LL52" s="18">
        <f t="shared" si="41"/>
        <v>-82.749999999999972</v>
      </c>
      <c r="LM52" s="18">
        <f t="shared" si="41"/>
        <v>-85.686999999999983</v>
      </c>
      <c r="LN52" s="18">
        <f t="shared" ref="LN52:NY52" si="42">LN$32-LN35</f>
        <v>-88.352000000000004</v>
      </c>
      <c r="LO52" s="18">
        <f t="shared" si="42"/>
        <v>-88.154999999999973</v>
      </c>
      <c r="LP52" s="18">
        <f t="shared" si="42"/>
        <v>-88.703000000000003</v>
      </c>
      <c r="LQ52" s="18">
        <f t="shared" si="42"/>
        <v>-87.343000000000018</v>
      </c>
      <c r="LR52" s="18">
        <f t="shared" si="42"/>
        <v>-83.367999999999995</v>
      </c>
      <c r="LS52" s="18">
        <f t="shared" si="42"/>
        <v>-77.980000000000018</v>
      </c>
      <c r="LT52" s="18">
        <f t="shared" si="42"/>
        <v>-80.461000000000013</v>
      </c>
      <c r="LU52" s="18">
        <f t="shared" si="42"/>
        <v>-78.555000000000007</v>
      </c>
      <c r="LV52" s="18">
        <f t="shared" si="42"/>
        <v>-73.73399999999998</v>
      </c>
      <c r="LW52" s="18">
        <f t="shared" si="42"/>
        <v>-75.214999999999975</v>
      </c>
      <c r="LX52" s="18">
        <f t="shared" si="42"/>
        <v>-73.511000000000024</v>
      </c>
      <c r="LY52" s="18">
        <f t="shared" si="42"/>
        <v>-74.576999999999998</v>
      </c>
      <c r="LZ52" s="18">
        <f t="shared" si="42"/>
        <v>-75.043000000000006</v>
      </c>
      <c r="MA52" s="18">
        <f t="shared" si="42"/>
        <v>-84.26400000000001</v>
      </c>
      <c r="MB52" s="18">
        <f t="shared" si="42"/>
        <v>-82.379000000000019</v>
      </c>
      <c r="MC52" s="18">
        <f t="shared" si="42"/>
        <v>-75.734999999999957</v>
      </c>
      <c r="MD52" s="18">
        <f t="shared" si="42"/>
        <v>-77.312000000000012</v>
      </c>
      <c r="ME52" s="18">
        <f t="shared" si="42"/>
        <v>-79.062999999999988</v>
      </c>
      <c r="MF52" s="18">
        <f t="shared" si="42"/>
        <v>-77.76400000000001</v>
      </c>
      <c r="MG52" s="18">
        <f t="shared" si="42"/>
        <v>-64.338999999999999</v>
      </c>
      <c r="MH52" s="18">
        <f t="shared" si="42"/>
        <v>-59.805999999999983</v>
      </c>
      <c r="MI52" s="18">
        <f t="shared" si="42"/>
        <v>-63.173999999999978</v>
      </c>
      <c r="MJ52" s="18">
        <f t="shared" si="42"/>
        <v>-67.513999999999982</v>
      </c>
      <c r="MK52" s="18">
        <f t="shared" si="42"/>
        <v>-70.203000000000003</v>
      </c>
      <c r="ML52" s="18">
        <f t="shared" si="42"/>
        <v>-70.54200000000003</v>
      </c>
      <c r="MM52" s="18">
        <f t="shared" si="42"/>
        <v>-64.186000000000035</v>
      </c>
      <c r="MN52" s="18">
        <f t="shared" si="42"/>
        <v>-64.259000000000015</v>
      </c>
      <c r="MO52" s="18">
        <f t="shared" si="42"/>
        <v>-66.744000000000028</v>
      </c>
      <c r="MP52" s="18">
        <f t="shared" si="42"/>
        <v>-69.59899999999999</v>
      </c>
      <c r="MQ52" s="18">
        <f t="shared" si="42"/>
        <v>-66.072000000000003</v>
      </c>
      <c r="MR52" s="18">
        <f t="shared" si="42"/>
        <v>-65.634999999999991</v>
      </c>
      <c r="MS52" s="18">
        <f t="shared" si="42"/>
        <v>-60.781000000000006</v>
      </c>
      <c r="MT52" s="18">
        <f t="shared" si="42"/>
        <v>-65.254999999999995</v>
      </c>
      <c r="MU52" s="18">
        <f t="shared" si="42"/>
        <v>-66.364999999999952</v>
      </c>
      <c r="MV52" s="18">
        <f t="shared" si="42"/>
        <v>-69.800000000000011</v>
      </c>
      <c r="MW52" s="18">
        <f t="shared" si="42"/>
        <v>-74.98599999999999</v>
      </c>
      <c r="MX52" s="18">
        <f t="shared" si="42"/>
        <v>-79.009000000000015</v>
      </c>
      <c r="MY52" s="18">
        <f t="shared" si="42"/>
        <v>-79.750999999999976</v>
      </c>
      <c r="MZ52" s="18">
        <f t="shared" si="42"/>
        <v>-84.426000000000045</v>
      </c>
      <c r="NA52" s="18">
        <f t="shared" si="42"/>
        <v>-81.786000000000001</v>
      </c>
      <c r="NB52" s="18">
        <f t="shared" si="42"/>
        <v>-75.543000000000006</v>
      </c>
      <c r="NC52" s="18">
        <f t="shared" si="42"/>
        <v>-72.230999999999995</v>
      </c>
      <c r="ND52" s="18">
        <f t="shared" si="42"/>
        <v>-68.229999999999961</v>
      </c>
      <c r="NE52" s="18">
        <f t="shared" si="42"/>
        <v>-66.962999999999965</v>
      </c>
      <c r="NF52" s="18">
        <f t="shared" si="42"/>
        <v>-74.767999999999972</v>
      </c>
      <c r="NG52" s="18">
        <f t="shared" si="42"/>
        <v>-74.002999999999986</v>
      </c>
      <c r="NH52" s="18">
        <f t="shared" si="42"/>
        <v>-78.75</v>
      </c>
      <c r="NI52" s="18">
        <f t="shared" si="42"/>
        <v>-82.270000000000039</v>
      </c>
      <c r="NJ52" s="18">
        <f t="shared" si="42"/>
        <v>-83.406999999999982</v>
      </c>
      <c r="NK52" s="18">
        <f t="shared" si="42"/>
        <v>-83.895000000000039</v>
      </c>
      <c r="NL52" s="18">
        <f t="shared" si="42"/>
        <v>-87.247000000000014</v>
      </c>
      <c r="NM52" s="18">
        <f t="shared" si="42"/>
        <v>-86.259999999999991</v>
      </c>
      <c r="NN52" s="18">
        <f t="shared" si="42"/>
        <v>-80.66900000000004</v>
      </c>
      <c r="NO52" s="18">
        <f t="shared" si="42"/>
        <v>-81.086000000000013</v>
      </c>
      <c r="NP52" s="18">
        <f t="shared" si="42"/>
        <v>-81.361999999999966</v>
      </c>
      <c r="NQ52" s="18">
        <f t="shared" si="42"/>
        <v>-81.937000000000012</v>
      </c>
      <c r="NR52" s="18">
        <f t="shared" si="42"/>
        <v>-80.685999999999979</v>
      </c>
      <c r="NS52" s="18">
        <f t="shared" si="42"/>
        <v>-75.863</v>
      </c>
      <c r="NT52" s="18">
        <f t="shared" si="42"/>
        <v>-75.108000000000004</v>
      </c>
      <c r="NU52" s="18">
        <f t="shared" si="42"/>
        <v>-67.562000000000012</v>
      </c>
      <c r="NV52" s="18">
        <f t="shared" si="42"/>
        <v>-61.671999999999969</v>
      </c>
      <c r="NW52" s="18">
        <f t="shared" si="42"/>
        <v>-60.906000000000006</v>
      </c>
      <c r="NX52" s="18">
        <f t="shared" si="42"/>
        <v>-62.654999999999973</v>
      </c>
      <c r="NY52" s="18">
        <f t="shared" si="42"/>
        <v>-68.935999999999979</v>
      </c>
      <c r="NZ52" s="18">
        <f t="shared" ref="NZ52:QK52" si="43">NZ$32-NZ35</f>
        <v>-68.450999999999965</v>
      </c>
      <c r="OA52" s="18">
        <f t="shared" si="43"/>
        <v>-68.225000000000023</v>
      </c>
      <c r="OB52" s="18">
        <f t="shared" si="43"/>
        <v>-68.561999999999955</v>
      </c>
      <c r="OC52" s="18">
        <f t="shared" si="43"/>
        <v>-65.962999999999965</v>
      </c>
      <c r="OD52" s="18">
        <f t="shared" si="43"/>
        <v>-69.875999999999976</v>
      </c>
      <c r="OE52" s="18">
        <f t="shared" si="43"/>
        <v>-66.512999999999977</v>
      </c>
      <c r="OF52" s="18">
        <f t="shared" si="43"/>
        <v>-65.601999999999975</v>
      </c>
      <c r="OG52" s="18">
        <f t="shared" si="43"/>
        <v>-63.415999999999997</v>
      </c>
      <c r="OH52" s="18">
        <f t="shared" si="43"/>
        <v>-61.987000000000023</v>
      </c>
      <c r="OI52" s="18">
        <f t="shared" si="43"/>
        <v>-59.476999999999975</v>
      </c>
      <c r="OJ52" s="18">
        <f t="shared" si="43"/>
        <v>-57.74799999999999</v>
      </c>
      <c r="OK52" s="18">
        <f t="shared" si="43"/>
        <v>-56.761000000000024</v>
      </c>
      <c r="OL52" s="18">
        <f t="shared" si="43"/>
        <v>-54.049000000000035</v>
      </c>
      <c r="OM52" s="18">
        <f t="shared" si="43"/>
        <v>-51.400000000000034</v>
      </c>
      <c r="ON52" s="18">
        <f t="shared" si="43"/>
        <v>-53.56800000000004</v>
      </c>
      <c r="OO52" s="18">
        <f t="shared" si="43"/>
        <v>-50.471000000000004</v>
      </c>
      <c r="OP52" s="18">
        <f t="shared" si="43"/>
        <v>-44.706999999999994</v>
      </c>
      <c r="OQ52" s="18">
        <f t="shared" si="43"/>
        <v>-48.98399999999998</v>
      </c>
      <c r="OR52" s="18">
        <f t="shared" si="43"/>
        <v>-49.836000000000013</v>
      </c>
      <c r="OS52" s="18">
        <f t="shared" si="43"/>
        <v>-40.478999999999985</v>
      </c>
      <c r="OT52" s="18">
        <f t="shared" si="43"/>
        <v>-47.130999999999972</v>
      </c>
      <c r="OU52" s="18">
        <f t="shared" si="43"/>
        <v>-48.406000000000006</v>
      </c>
      <c r="OV52" s="18">
        <f t="shared" si="43"/>
        <v>-49.550000000000011</v>
      </c>
      <c r="OW52" s="18">
        <f t="shared" si="43"/>
        <v>-53.567000000000007</v>
      </c>
      <c r="OX52" s="18">
        <f t="shared" si="43"/>
        <v>-45.876000000000033</v>
      </c>
      <c r="OY52" s="18">
        <f t="shared" si="43"/>
        <v>-40.61099999999999</v>
      </c>
      <c r="OZ52" s="18">
        <f t="shared" si="43"/>
        <v>-41</v>
      </c>
      <c r="PA52" s="18">
        <f t="shared" si="43"/>
        <v>-33.171999999999969</v>
      </c>
      <c r="PB52" s="18">
        <f t="shared" si="43"/>
        <v>-38.656999999999982</v>
      </c>
      <c r="PC52" s="18">
        <f t="shared" si="43"/>
        <v>-41.378999999999962</v>
      </c>
      <c r="PD52" s="18">
        <f t="shared" si="43"/>
        <v>-45.349999999999966</v>
      </c>
      <c r="PE52" s="18">
        <f t="shared" si="43"/>
        <v>-47.435000000000002</v>
      </c>
      <c r="PF52" s="18">
        <f t="shared" si="43"/>
        <v>-51.661999999999978</v>
      </c>
      <c r="PG52" s="18">
        <f t="shared" si="43"/>
        <v>-51.977000000000032</v>
      </c>
      <c r="PH52" s="18">
        <f t="shared" si="43"/>
        <v>-53.170999999999992</v>
      </c>
      <c r="PI52" s="18">
        <f t="shared" si="43"/>
        <v>-57.625999999999976</v>
      </c>
      <c r="PJ52" s="18">
        <f t="shared" si="43"/>
        <v>-59.211999999999989</v>
      </c>
      <c r="PK52" s="18">
        <f t="shared" si="43"/>
        <v>-50.605000000000018</v>
      </c>
      <c r="PL52" s="18">
        <f t="shared" si="43"/>
        <v>-48.255000000000052</v>
      </c>
      <c r="PM52" s="18">
        <f t="shared" si="43"/>
        <v>-47.274000000000001</v>
      </c>
      <c r="PN52" s="18">
        <f t="shared" si="43"/>
        <v>-46.874000000000024</v>
      </c>
      <c r="PO52" s="18">
        <f t="shared" si="43"/>
        <v>-39.566000000000031</v>
      </c>
      <c r="PP52" s="18">
        <f t="shared" si="43"/>
        <v>-36.84899999999999</v>
      </c>
      <c r="PQ52" s="18">
        <f t="shared" si="43"/>
        <v>-36.519999999999982</v>
      </c>
      <c r="PR52" s="18">
        <f t="shared" si="43"/>
        <v>-34.944999999999993</v>
      </c>
      <c r="PS52" s="18">
        <f t="shared" si="43"/>
        <v>-39.762</v>
      </c>
      <c r="PT52" s="18">
        <f t="shared" si="43"/>
        <v>-38.025999999999954</v>
      </c>
      <c r="PU52" s="18">
        <f t="shared" si="43"/>
        <v>-37.519999999999982</v>
      </c>
      <c r="PV52" s="18">
        <f t="shared" si="43"/>
        <v>-36.729000000000042</v>
      </c>
      <c r="PW52" s="18">
        <f t="shared" si="43"/>
        <v>-34.861999999999966</v>
      </c>
      <c r="PX52" s="18">
        <f t="shared" si="43"/>
        <v>-40.567000000000007</v>
      </c>
      <c r="PY52" s="18">
        <f t="shared" si="43"/>
        <v>-39.69599999999997</v>
      </c>
      <c r="PZ52" s="18">
        <f t="shared" si="43"/>
        <v>-32.038999999999987</v>
      </c>
      <c r="QA52" s="18">
        <f t="shared" si="43"/>
        <v>-29.600000000000023</v>
      </c>
      <c r="QB52" s="18">
        <f t="shared" si="43"/>
        <v>-26.767999999999972</v>
      </c>
      <c r="QC52" s="18">
        <f t="shared" si="43"/>
        <v>-24.432999999999993</v>
      </c>
      <c r="QD52" s="18">
        <f t="shared" si="43"/>
        <v>-27.574000000000012</v>
      </c>
      <c r="QE52" s="18">
        <f t="shared" si="43"/>
        <v>-28.007999999999981</v>
      </c>
      <c r="QF52" s="18">
        <f t="shared" si="43"/>
        <v>-28.782000000000039</v>
      </c>
      <c r="QG52" s="18">
        <f t="shared" si="43"/>
        <v>-33.171999999999969</v>
      </c>
      <c r="QH52" s="18">
        <f t="shared" si="43"/>
        <v>-36.062000000000012</v>
      </c>
      <c r="QI52" s="18">
        <f t="shared" si="43"/>
        <v>-35.230999999999995</v>
      </c>
      <c r="QJ52" s="18">
        <f t="shared" si="43"/>
        <v>-38.322000000000003</v>
      </c>
      <c r="QK52" s="18">
        <f t="shared" si="43"/>
        <v>-39.158999999999992</v>
      </c>
      <c r="QL52" s="18">
        <f t="shared" ref="QL52:SQ52" si="44">QL$32-QL35</f>
        <v>-42.248999999999967</v>
      </c>
      <c r="QM52" s="18">
        <f t="shared" si="44"/>
        <v>-46.113</v>
      </c>
      <c r="QN52" s="18">
        <f t="shared" si="44"/>
        <v>-48.197000000000003</v>
      </c>
      <c r="QO52" s="18">
        <f t="shared" si="44"/>
        <v>-39.055000000000007</v>
      </c>
      <c r="QP52" s="18">
        <f t="shared" si="44"/>
        <v>-40.267999999999972</v>
      </c>
      <c r="QQ52" s="18">
        <f t="shared" si="44"/>
        <v>-40.881000000000029</v>
      </c>
      <c r="QR52" s="18">
        <f t="shared" si="44"/>
        <v>-38.614000000000033</v>
      </c>
      <c r="QS52" s="18">
        <f t="shared" si="44"/>
        <v>-38.79200000000003</v>
      </c>
      <c r="QT52" s="18">
        <f t="shared" si="44"/>
        <v>-40.84699999999998</v>
      </c>
      <c r="QU52" s="18">
        <f t="shared" si="44"/>
        <v>-45.136000000000024</v>
      </c>
      <c r="QV52" s="18">
        <f t="shared" si="44"/>
        <v>-47.675000000000011</v>
      </c>
      <c r="QW52" s="18">
        <f t="shared" si="44"/>
        <v>-53.222999999999956</v>
      </c>
      <c r="QX52" s="18">
        <f t="shared" si="44"/>
        <v>-54.251000000000033</v>
      </c>
      <c r="QY52" s="18">
        <f t="shared" si="44"/>
        <v>-53.61099999999999</v>
      </c>
      <c r="QZ52" s="18">
        <f t="shared" si="44"/>
        <v>-53.473000000000013</v>
      </c>
      <c r="RA52" s="18">
        <f t="shared" si="44"/>
        <v>-54.333999999999946</v>
      </c>
      <c r="RB52" s="18">
        <f t="shared" si="44"/>
        <v>-55.21999999999997</v>
      </c>
      <c r="RC52" s="18">
        <f t="shared" si="44"/>
        <v>-55.436999999999955</v>
      </c>
      <c r="RD52" s="18">
        <f t="shared" si="44"/>
        <v>-54.363</v>
      </c>
      <c r="RE52" s="18">
        <f t="shared" si="44"/>
        <v>-56.927000000000021</v>
      </c>
      <c r="RF52" s="18">
        <f t="shared" si="44"/>
        <v>-59.410000000000025</v>
      </c>
      <c r="RG52" s="18">
        <f t="shared" si="44"/>
        <v>-59.85899999999998</v>
      </c>
      <c r="RH52" s="18">
        <f t="shared" si="44"/>
        <v>-58.524000000000001</v>
      </c>
      <c r="RI52" s="18">
        <f t="shared" si="44"/>
        <v>-59.006000000000029</v>
      </c>
      <c r="RJ52" s="18">
        <f t="shared" si="44"/>
        <v>-53.216999999999985</v>
      </c>
      <c r="RK52" s="18">
        <f t="shared" si="44"/>
        <v>-59.52600000000001</v>
      </c>
      <c r="RL52" s="18">
        <f t="shared" si="44"/>
        <v>-57.262</v>
      </c>
      <c r="RM52" s="18">
        <f t="shared" si="44"/>
        <v>-55.890999999999963</v>
      </c>
      <c r="RN52" s="18">
        <f t="shared" si="44"/>
        <v>-56.448999999999955</v>
      </c>
      <c r="RO52" s="18">
        <f t="shared" si="44"/>
        <v>-55.348000000000013</v>
      </c>
      <c r="RP52" s="18">
        <f t="shared" si="44"/>
        <v>-58.285000000000025</v>
      </c>
      <c r="RQ52" s="18">
        <f t="shared" si="44"/>
        <v>-57</v>
      </c>
      <c r="RR52" s="18">
        <f t="shared" si="44"/>
        <v>-63.272000000000048</v>
      </c>
      <c r="RS52" s="18">
        <f t="shared" si="44"/>
        <v>-67.634000000000015</v>
      </c>
      <c r="RT52" s="18">
        <f t="shared" si="44"/>
        <v>-66.052000000000021</v>
      </c>
      <c r="RU52" s="18">
        <f t="shared" si="44"/>
        <v>-58.70799999999997</v>
      </c>
      <c r="RV52" s="18">
        <f t="shared" si="44"/>
        <v>-58.451999999999998</v>
      </c>
      <c r="RW52" s="18">
        <f t="shared" si="44"/>
        <v>-59.87700000000001</v>
      </c>
      <c r="RX52" s="18">
        <f t="shared" si="44"/>
        <v>-59.980999999999995</v>
      </c>
      <c r="RY52" s="18">
        <f t="shared" si="44"/>
        <v>-59.15100000000001</v>
      </c>
      <c r="RZ52" s="18">
        <f t="shared" si="44"/>
        <v>-58.759000000000015</v>
      </c>
      <c r="SA52" s="18">
        <f t="shared" si="44"/>
        <v>-55.786000000000001</v>
      </c>
      <c r="SB52" s="18">
        <f t="shared" si="44"/>
        <v>-56.019000000000005</v>
      </c>
      <c r="SC52" s="18">
        <f t="shared" si="44"/>
        <v>-53.610000000000014</v>
      </c>
      <c r="SD52" s="18">
        <f t="shared" si="44"/>
        <v>-54.997000000000014</v>
      </c>
      <c r="SE52" s="18">
        <f t="shared" si="44"/>
        <v>-55.302000000000021</v>
      </c>
      <c r="SF52" s="18">
        <f t="shared" si="44"/>
        <v>-52.548999999999978</v>
      </c>
      <c r="SG52" s="18">
        <f t="shared" si="44"/>
        <v>-41.74799999999999</v>
      </c>
      <c r="SH52" s="18">
        <f t="shared" si="44"/>
        <v>-38.926999999999964</v>
      </c>
      <c r="SI52" s="18">
        <f t="shared" si="44"/>
        <v>-35.269000000000005</v>
      </c>
      <c r="SJ52" s="18">
        <f t="shared" si="44"/>
        <v>-34.234000000000037</v>
      </c>
      <c r="SK52" s="18">
        <f t="shared" si="44"/>
        <v>-35.842999999999961</v>
      </c>
      <c r="SL52" s="18">
        <f t="shared" si="44"/>
        <v>-35.12299999999999</v>
      </c>
      <c r="SM52" s="18">
        <f t="shared" si="44"/>
        <v>-34.013000000000034</v>
      </c>
      <c r="SN52" s="18">
        <f t="shared" si="44"/>
        <v>-31.509999999999991</v>
      </c>
      <c r="SO52" s="18">
        <f t="shared" si="44"/>
        <v>-32.19</v>
      </c>
      <c r="SP52" s="18">
        <f t="shared" si="44"/>
        <v>-29.189000000000021</v>
      </c>
      <c r="SQ52" s="18">
        <f t="shared" si="44"/>
        <v>-26.411000000000001</v>
      </c>
    </row>
    <row r="53" spans="1:511" x14ac:dyDescent="0.25">
      <c r="A53" s="5">
        <f t="shared" si="27"/>
        <v>5</v>
      </c>
      <c r="B53" s="1" t="str">
        <f t="shared" si="10"/>
        <v>TELEFO 4 3/8 PERP nc-24</v>
      </c>
      <c r="C53" s="1" t="str">
        <f t="shared" si="28"/>
        <v>TELEFO 3 3/4 PERP nc-22-TELEFO 4 3/8 PERP nc-24</v>
      </c>
      <c r="F53" s="18">
        <f t="shared" ref="F53:BQ53" si="45">F$32-F36</f>
        <v>-18.592999999999961</v>
      </c>
      <c r="G53" s="18">
        <f t="shared" si="45"/>
        <v>-19.436000000000035</v>
      </c>
      <c r="H53" s="18">
        <f t="shared" si="45"/>
        <v>-14.841000000000008</v>
      </c>
      <c r="I53" s="18">
        <f t="shared" si="45"/>
        <v>-10.188999999999965</v>
      </c>
      <c r="J53" s="18">
        <f t="shared" si="45"/>
        <v>-4.5769999999999982</v>
      </c>
      <c r="K53" s="18">
        <f t="shared" si="45"/>
        <v>-3.117999999999995</v>
      </c>
      <c r="L53" s="18">
        <f t="shared" si="45"/>
        <v>-3.4950000000000045</v>
      </c>
      <c r="M53" s="18">
        <f t="shared" si="45"/>
        <v>-5.7150000000000318</v>
      </c>
      <c r="N53" s="18">
        <f t="shared" si="45"/>
        <v>-3.8870000000000005</v>
      </c>
      <c r="O53" s="18">
        <f t="shared" si="45"/>
        <v>-0.17600000000004457</v>
      </c>
      <c r="P53" s="18">
        <f t="shared" si="45"/>
        <v>11.680000000000007</v>
      </c>
      <c r="Q53" s="18">
        <f t="shared" si="45"/>
        <v>13.978000000000009</v>
      </c>
      <c r="R53" s="18">
        <f t="shared" si="45"/>
        <v>7.3889999999999532</v>
      </c>
      <c r="S53" s="18">
        <f t="shared" si="45"/>
        <v>9.2330000000000041</v>
      </c>
      <c r="T53" s="18">
        <f t="shared" si="45"/>
        <v>25.178999999999974</v>
      </c>
      <c r="U53" s="18">
        <f t="shared" si="45"/>
        <v>17.423999999999978</v>
      </c>
      <c r="V53" s="18">
        <f t="shared" si="45"/>
        <v>17.143999999999949</v>
      </c>
      <c r="W53" s="18">
        <f t="shared" si="45"/>
        <v>7.7220000000000368</v>
      </c>
      <c r="X53" s="18">
        <f t="shared" si="45"/>
        <v>-3.8829999999999814</v>
      </c>
      <c r="Y53" s="18">
        <f t="shared" si="45"/>
        <v>-21.97199999999998</v>
      </c>
      <c r="Z53" s="18">
        <f t="shared" si="45"/>
        <v>-15.774000000000001</v>
      </c>
      <c r="AA53" s="18">
        <f t="shared" si="45"/>
        <v>-7.3580000000000041</v>
      </c>
      <c r="AB53" s="18">
        <f t="shared" si="45"/>
        <v>-6.9900000000000091</v>
      </c>
      <c r="AC53" s="18">
        <f t="shared" si="45"/>
        <v>-6.0360000000000014</v>
      </c>
      <c r="AD53" s="18">
        <f t="shared" si="45"/>
        <v>-6.9660000000000082</v>
      </c>
      <c r="AE53" s="18">
        <f t="shared" si="45"/>
        <v>-9.6920000000000073</v>
      </c>
      <c r="AF53" s="18">
        <f t="shared" si="45"/>
        <v>-22.161000000000001</v>
      </c>
      <c r="AG53" s="18">
        <f t="shared" si="45"/>
        <v>-21.114000000000033</v>
      </c>
      <c r="AH53" s="18">
        <f t="shared" si="45"/>
        <v>-22.656000000000006</v>
      </c>
      <c r="AI53" s="18">
        <f t="shared" si="45"/>
        <v>-43.649000000000001</v>
      </c>
      <c r="AJ53" s="18">
        <f t="shared" si="45"/>
        <v>-17.366000000000042</v>
      </c>
      <c r="AK53" s="18">
        <f t="shared" si="45"/>
        <v>-26.316000000000031</v>
      </c>
      <c r="AL53" s="18">
        <f t="shared" si="45"/>
        <v>-25.571000000000026</v>
      </c>
      <c r="AM53" s="18">
        <f t="shared" si="45"/>
        <v>-24.418000000000006</v>
      </c>
      <c r="AN53" s="18">
        <f t="shared" si="45"/>
        <v>-17.813000000000045</v>
      </c>
      <c r="AO53" s="18">
        <f t="shared" si="45"/>
        <v>-15.807999999999993</v>
      </c>
      <c r="AP53" s="18">
        <f t="shared" si="45"/>
        <v>-21.651999999999987</v>
      </c>
      <c r="AQ53" s="18">
        <f t="shared" si="45"/>
        <v>-21.406999999999982</v>
      </c>
      <c r="AR53" s="18">
        <f t="shared" si="45"/>
        <v>-34.52600000000001</v>
      </c>
      <c r="AS53" s="18">
        <f t="shared" si="45"/>
        <v>-37.316000000000031</v>
      </c>
      <c r="AT53" s="18">
        <f t="shared" si="45"/>
        <v>-59.771000000000015</v>
      </c>
      <c r="AU53" s="18">
        <f t="shared" si="45"/>
        <v>-31.743000000000052</v>
      </c>
      <c r="AV53" s="18">
        <f t="shared" si="45"/>
        <v>-2.9130000000000109</v>
      </c>
      <c r="AW53" s="18">
        <f t="shared" si="45"/>
        <v>-0.1239999999999668</v>
      </c>
      <c r="AX53" s="18">
        <f t="shared" si="45"/>
        <v>7.7760000000000105</v>
      </c>
      <c r="AY53" s="18">
        <f t="shared" si="45"/>
        <v>-22.65300000000002</v>
      </c>
      <c r="AZ53" s="18">
        <f t="shared" si="45"/>
        <v>-19.430000000000007</v>
      </c>
      <c r="BA53" s="18">
        <f t="shared" si="45"/>
        <v>-19.875999999999976</v>
      </c>
      <c r="BB53" s="18">
        <f t="shared" si="45"/>
        <v>-20.045999999999992</v>
      </c>
      <c r="BC53" s="18">
        <f t="shared" si="45"/>
        <v>-22.341000000000008</v>
      </c>
      <c r="BD53" s="18">
        <f t="shared" si="45"/>
        <v>-22.383000000000038</v>
      </c>
      <c r="BE53" s="18">
        <f t="shared" si="45"/>
        <v>-27.572999999999979</v>
      </c>
      <c r="BF53" s="18">
        <f t="shared" si="45"/>
        <v>-28.278999999999996</v>
      </c>
      <c r="BG53" s="18">
        <f t="shared" si="45"/>
        <v>-37.004000000000019</v>
      </c>
      <c r="BH53" s="18">
        <f t="shared" si="45"/>
        <v>-53.85899999999998</v>
      </c>
      <c r="BI53" s="18">
        <f t="shared" si="45"/>
        <v>-48.314999999999998</v>
      </c>
      <c r="BJ53" s="18">
        <f t="shared" si="45"/>
        <v>-68.852000000000032</v>
      </c>
      <c r="BK53" s="18">
        <f t="shared" si="45"/>
        <v>-86.18</v>
      </c>
      <c r="BL53" s="18">
        <f t="shared" si="45"/>
        <v>-66.711999999999989</v>
      </c>
      <c r="BM53" s="18">
        <f t="shared" si="45"/>
        <v>-23.387999999999977</v>
      </c>
      <c r="BN53" s="18">
        <f t="shared" si="45"/>
        <v>-10.278999999999996</v>
      </c>
      <c r="BO53" s="18">
        <f t="shared" si="45"/>
        <v>8.0919999999999845</v>
      </c>
      <c r="BP53" s="18">
        <f t="shared" si="45"/>
        <v>8.45799999999997</v>
      </c>
      <c r="BQ53" s="18">
        <f t="shared" si="45"/>
        <v>5.9329999999999927</v>
      </c>
      <c r="BR53" s="18">
        <f t="shared" ref="BR53:EC53" si="46">BR$32-BR36</f>
        <v>14.711999999999989</v>
      </c>
      <c r="BS53" s="18">
        <f t="shared" si="46"/>
        <v>14.446000000000026</v>
      </c>
      <c r="BT53" s="18">
        <f t="shared" si="46"/>
        <v>22.26400000000001</v>
      </c>
      <c r="BU53" s="18">
        <f t="shared" si="46"/>
        <v>19.982000000000085</v>
      </c>
      <c r="BV53" s="18">
        <f t="shared" si="46"/>
        <v>55.081999999999994</v>
      </c>
      <c r="BW53" s="18">
        <f t="shared" si="46"/>
        <v>62.147000000000048</v>
      </c>
      <c r="BX53" s="18">
        <f t="shared" si="46"/>
        <v>86.894000000000005</v>
      </c>
      <c r="BY53" s="18">
        <f t="shared" si="46"/>
        <v>101.46899999999994</v>
      </c>
      <c r="BZ53" s="18">
        <f t="shared" si="46"/>
        <v>80.954000000000065</v>
      </c>
      <c r="CA53" s="18">
        <f t="shared" si="46"/>
        <v>131.49199999999996</v>
      </c>
      <c r="CB53" s="18">
        <f t="shared" si="46"/>
        <v>137.274</v>
      </c>
      <c r="CC53" s="18">
        <f t="shared" si="46"/>
        <v>57.312000000000012</v>
      </c>
      <c r="CD53" s="18">
        <f t="shared" si="46"/>
        <v>4.7170000000000414</v>
      </c>
      <c r="CE53" s="18">
        <f t="shared" si="46"/>
        <v>-30.243000000000052</v>
      </c>
      <c r="CF53" s="18">
        <f t="shared" si="46"/>
        <v>-42.79200000000003</v>
      </c>
      <c r="CG53" s="18">
        <f t="shared" si="46"/>
        <v>-26.557999999999993</v>
      </c>
      <c r="CH53" s="18">
        <f t="shared" si="46"/>
        <v>-26.515000000000043</v>
      </c>
      <c r="CI53" s="18">
        <f t="shared" si="46"/>
        <v>-19.521000000000015</v>
      </c>
      <c r="CJ53" s="18">
        <f t="shared" si="46"/>
        <v>-42.659999999999968</v>
      </c>
      <c r="CK53" s="18">
        <f t="shared" si="46"/>
        <v>-52.371999999999986</v>
      </c>
      <c r="CL53" s="18">
        <f t="shared" si="46"/>
        <v>-54.793000000000006</v>
      </c>
      <c r="CM53" s="18">
        <f t="shared" si="46"/>
        <v>-52.316000000000003</v>
      </c>
      <c r="CN53" s="18">
        <f t="shared" si="46"/>
        <v>-58.663000000000011</v>
      </c>
      <c r="CO53" s="18">
        <f t="shared" si="46"/>
        <v>-60.102000000000004</v>
      </c>
      <c r="CP53" s="18">
        <f t="shared" si="46"/>
        <v>-76.936000000000007</v>
      </c>
      <c r="CQ53" s="18">
        <f t="shared" si="46"/>
        <v>-69.658999999999992</v>
      </c>
      <c r="CR53" s="18">
        <f t="shared" si="46"/>
        <v>-69.875</v>
      </c>
      <c r="CS53" s="18">
        <f t="shared" si="46"/>
        <v>-67.902999999999992</v>
      </c>
      <c r="CT53" s="18">
        <f t="shared" si="46"/>
        <v>-63.858000000000018</v>
      </c>
      <c r="CU53" s="18">
        <f t="shared" si="46"/>
        <v>-63.34899999999999</v>
      </c>
      <c r="CV53" s="18">
        <f t="shared" si="46"/>
        <v>-62.086999999999989</v>
      </c>
      <c r="CW53" s="18">
        <f t="shared" si="46"/>
        <v>-64.193000000000012</v>
      </c>
      <c r="CX53" s="18">
        <f t="shared" si="46"/>
        <v>-62.919000000000011</v>
      </c>
      <c r="CY53" s="18">
        <f t="shared" si="46"/>
        <v>-61.533999999999992</v>
      </c>
      <c r="CZ53" s="18">
        <f t="shared" si="46"/>
        <v>-60.544999999999987</v>
      </c>
      <c r="DA53" s="18">
        <f t="shared" si="46"/>
        <v>-61.273000000000025</v>
      </c>
      <c r="DB53" s="18">
        <f t="shared" si="46"/>
        <v>-64.216000000000008</v>
      </c>
      <c r="DC53" s="18">
        <f t="shared" si="46"/>
        <v>-65.100999999999999</v>
      </c>
      <c r="DD53" s="18">
        <f t="shared" si="46"/>
        <v>-66.758999999999986</v>
      </c>
      <c r="DE53" s="18">
        <f t="shared" si="46"/>
        <v>-66.769000000000005</v>
      </c>
      <c r="DF53" s="18">
        <f t="shared" si="46"/>
        <v>-66.050000000000011</v>
      </c>
      <c r="DG53" s="18">
        <f t="shared" si="46"/>
        <v>-70.524000000000001</v>
      </c>
      <c r="DH53" s="18">
        <f t="shared" si="46"/>
        <v>-74.486999999999995</v>
      </c>
      <c r="DI53" s="18">
        <f t="shared" si="46"/>
        <v>-73.081999999999994</v>
      </c>
      <c r="DJ53" s="18">
        <f t="shared" si="46"/>
        <v>-72.138999999999982</v>
      </c>
      <c r="DK53" s="18">
        <f t="shared" si="46"/>
        <v>-71.094999999999999</v>
      </c>
      <c r="DL53" s="18">
        <f t="shared" si="46"/>
        <v>-72.698999999999984</v>
      </c>
      <c r="DM53" s="18">
        <f t="shared" si="46"/>
        <v>-75.150000000000006</v>
      </c>
      <c r="DN53" s="18">
        <f t="shared" si="46"/>
        <v>-70.798999999999978</v>
      </c>
      <c r="DO53" s="18">
        <f t="shared" si="46"/>
        <v>-69.503000000000014</v>
      </c>
      <c r="DP53" s="18">
        <f t="shared" si="46"/>
        <v>-69.956000000000017</v>
      </c>
      <c r="DQ53" s="18">
        <f t="shared" si="46"/>
        <v>-69.603000000000009</v>
      </c>
      <c r="DR53" s="18">
        <f t="shared" si="46"/>
        <v>-68.296000000000021</v>
      </c>
      <c r="DS53" s="18">
        <f t="shared" si="46"/>
        <v>-68.615000000000009</v>
      </c>
      <c r="DT53" s="18">
        <f t="shared" si="46"/>
        <v>-72.245000000000005</v>
      </c>
      <c r="DU53" s="18">
        <f t="shared" si="46"/>
        <v>-73.364999999999981</v>
      </c>
      <c r="DV53" s="18">
        <f t="shared" si="46"/>
        <v>-69.015999999999991</v>
      </c>
      <c r="DW53" s="18">
        <f t="shared" si="46"/>
        <v>-71.021999999999991</v>
      </c>
      <c r="DX53" s="18">
        <f t="shared" si="46"/>
        <v>-71.531000000000006</v>
      </c>
      <c r="DY53" s="18">
        <f t="shared" si="46"/>
        <v>-71.27600000000001</v>
      </c>
      <c r="DZ53" s="18">
        <f t="shared" si="46"/>
        <v>-73.706000000000017</v>
      </c>
      <c r="EA53" s="18">
        <f t="shared" si="46"/>
        <v>-75.774999999999977</v>
      </c>
      <c r="EB53" s="18">
        <f t="shared" si="46"/>
        <v>-66.996000000000009</v>
      </c>
      <c r="EC53" s="18">
        <f t="shared" si="46"/>
        <v>-65.952999999999975</v>
      </c>
      <c r="ED53" s="18">
        <f t="shared" ref="ED53:GO53" si="47">ED$32-ED36</f>
        <v>-60.78</v>
      </c>
      <c r="EE53" s="18">
        <f t="shared" si="47"/>
        <v>-59.842000000000013</v>
      </c>
      <c r="EF53" s="18">
        <f t="shared" si="47"/>
        <v>-56.759999999999991</v>
      </c>
      <c r="EG53" s="18">
        <f t="shared" si="47"/>
        <v>-57.452999999999975</v>
      </c>
      <c r="EH53" s="18">
        <f t="shared" si="47"/>
        <v>-56.634000000000015</v>
      </c>
      <c r="EI53" s="18">
        <f t="shared" si="47"/>
        <v>-57.127999999999986</v>
      </c>
      <c r="EJ53" s="18">
        <f t="shared" si="47"/>
        <v>-57.311999999999983</v>
      </c>
      <c r="EK53" s="18">
        <f t="shared" si="47"/>
        <v>-58.069999999999993</v>
      </c>
      <c r="EL53" s="18">
        <f t="shared" si="47"/>
        <v>-56.073000000000008</v>
      </c>
      <c r="EM53" s="18">
        <f t="shared" si="47"/>
        <v>-55.570999999999998</v>
      </c>
      <c r="EN53" s="18">
        <f t="shared" si="47"/>
        <v>-59.740999999999985</v>
      </c>
      <c r="EO53" s="18">
        <f t="shared" si="47"/>
        <v>-61.054000000000002</v>
      </c>
      <c r="EP53" s="18">
        <f t="shared" si="47"/>
        <v>-61.22199999999998</v>
      </c>
      <c r="EQ53" s="18">
        <f t="shared" si="47"/>
        <v>-64.301999999999992</v>
      </c>
      <c r="ER53" s="18">
        <f t="shared" si="47"/>
        <v>-64.22</v>
      </c>
      <c r="ES53" s="18">
        <f t="shared" si="47"/>
        <v>-64.844000000000023</v>
      </c>
      <c r="ET53" s="18">
        <f t="shared" si="47"/>
        <v>-64.127999999999986</v>
      </c>
      <c r="EU53" s="18">
        <f t="shared" si="47"/>
        <v>-73.076999999999998</v>
      </c>
      <c r="EV53" s="18">
        <f t="shared" si="47"/>
        <v>-75.920999999999992</v>
      </c>
      <c r="EW53" s="18">
        <f t="shared" si="47"/>
        <v>-76.744</v>
      </c>
      <c r="EX53" s="18">
        <f t="shared" si="47"/>
        <v>-76.865999999999985</v>
      </c>
      <c r="EY53" s="18">
        <f t="shared" si="47"/>
        <v>-84.778999999999996</v>
      </c>
      <c r="EZ53" s="18">
        <f t="shared" si="47"/>
        <v>-86.433999999999997</v>
      </c>
      <c r="FA53" s="18">
        <f t="shared" si="47"/>
        <v>-93.647999999999996</v>
      </c>
      <c r="FB53" s="18">
        <f t="shared" si="47"/>
        <v>-91.15900000000002</v>
      </c>
      <c r="FC53" s="18">
        <f t="shared" si="47"/>
        <v>-91.896999999999991</v>
      </c>
      <c r="FD53" s="18">
        <f t="shared" si="47"/>
        <v>-93.286000000000001</v>
      </c>
      <c r="FE53" s="18">
        <f t="shared" si="47"/>
        <v>-92.517000000000024</v>
      </c>
      <c r="FF53" s="18">
        <f t="shared" si="47"/>
        <v>-92.384999999999991</v>
      </c>
      <c r="FG53" s="18">
        <f t="shared" si="47"/>
        <v>-91.569000000000017</v>
      </c>
      <c r="FH53" s="18">
        <f t="shared" si="47"/>
        <v>-89.311999999999983</v>
      </c>
      <c r="FI53" s="18">
        <f t="shared" si="47"/>
        <v>-90.399999999999977</v>
      </c>
      <c r="FJ53" s="18">
        <f t="shared" si="47"/>
        <v>-86.602000000000004</v>
      </c>
      <c r="FK53" s="18">
        <f t="shared" si="47"/>
        <v>-84.497000000000014</v>
      </c>
      <c r="FL53" s="18">
        <f t="shared" si="47"/>
        <v>-83.061000000000007</v>
      </c>
      <c r="FM53" s="18">
        <f t="shared" si="47"/>
        <v>-82.544000000000011</v>
      </c>
      <c r="FN53" s="18">
        <f t="shared" si="47"/>
        <v>-82.454999999999984</v>
      </c>
      <c r="FO53" s="18">
        <f t="shared" si="47"/>
        <v>-74.84099999999998</v>
      </c>
      <c r="FP53" s="18">
        <f t="shared" si="47"/>
        <v>-75.478999999999985</v>
      </c>
      <c r="FQ53" s="18">
        <f t="shared" si="47"/>
        <v>-75.086999999999989</v>
      </c>
      <c r="FR53" s="18">
        <f t="shared" si="47"/>
        <v>-78.74199999999999</v>
      </c>
      <c r="FS53" s="18">
        <f t="shared" si="47"/>
        <v>-85.772999999999996</v>
      </c>
      <c r="FT53" s="18">
        <f t="shared" si="47"/>
        <v>-85.745999999999981</v>
      </c>
      <c r="FU53" s="18">
        <f t="shared" si="47"/>
        <v>-65.092000000000013</v>
      </c>
      <c r="FV53" s="18">
        <f t="shared" si="47"/>
        <v>-80.213999999999999</v>
      </c>
      <c r="FW53" s="18">
        <f t="shared" si="47"/>
        <v>-80.69</v>
      </c>
      <c r="FX53" s="18">
        <f t="shared" si="47"/>
        <v>-83.044999999999987</v>
      </c>
      <c r="FY53" s="18">
        <f t="shared" si="47"/>
        <v>-84.989000000000004</v>
      </c>
      <c r="FZ53" s="18">
        <f t="shared" si="47"/>
        <v>-88.032000000000011</v>
      </c>
      <c r="GA53" s="18">
        <f t="shared" si="47"/>
        <v>-90.625999999999976</v>
      </c>
      <c r="GB53" s="18">
        <f t="shared" si="47"/>
        <v>-91.72999999999999</v>
      </c>
      <c r="GC53" s="18">
        <f t="shared" si="47"/>
        <v>-95.04000000000002</v>
      </c>
      <c r="GD53" s="18">
        <f t="shared" si="47"/>
        <v>-95.206000000000017</v>
      </c>
      <c r="GE53" s="18">
        <f t="shared" si="47"/>
        <v>-95.754999999999995</v>
      </c>
      <c r="GF53" s="18">
        <f t="shared" si="47"/>
        <v>-96.17900000000003</v>
      </c>
      <c r="GG53" s="18">
        <f t="shared" si="47"/>
        <v>-97.449000000000012</v>
      </c>
      <c r="GH53" s="18">
        <f t="shared" si="47"/>
        <v>-95.655000000000001</v>
      </c>
      <c r="GI53" s="18">
        <f t="shared" si="47"/>
        <v>-95.145000000000039</v>
      </c>
      <c r="GJ53" s="18">
        <f t="shared" si="47"/>
        <v>-95.488999999999976</v>
      </c>
      <c r="GK53" s="18">
        <f t="shared" si="47"/>
        <v>-95.109999999999985</v>
      </c>
      <c r="GL53" s="18">
        <f t="shared" si="47"/>
        <v>-94.948999999999984</v>
      </c>
      <c r="GM53" s="18">
        <f t="shared" si="47"/>
        <v>-94.050999999999988</v>
      </c>
      <c r="GN53" s="18">
        <f t="shared" si="47"/>
        <v>-94.801000000000016</v>
      </c>
      <c r="GO53" s="18">
        <f t="shared" si="47"/>
        <v>-94.018000000000001</v>
      </c>
      <c r="GP53" s="18">
        <f t="shared" ref="GP53:JA53" si="48">GP$32-GP36</f>
        <v>-97.821999999999974</v>
      </c>
      <c r="GQ53" s="18">
        <f t="shared" si="48"/>
        <v>-97.90900000000002</v>
      </c>
      <c r="GR53" s="18">
        <f t="shared" si="48"/>
        <v>-97.097000000000008</v>
      </c>
      <c r="GS53" s="18">
        <f t="shared" si="48"/>
        <v>-98.671999999999997</v>
      </c>
      <c r="GT53" s="18">
        <f t="shared" si="48"/>
        <v>-96.966000000000008</v>
      </c>
      <c r="GU53" s="18">
        <f t="shared" si="48"/>
        <v>-97.885000000000019</v>
      </c>
      <c r="GV53" s="18">
        <f t="shared" si="48"/>
        <v>-96.834000000000032</v>
      </c>
      <c r="GW53" s="18">
        <f t="shared" si="48"/>
        <v>-94.669999999999987</v>
      </c>
      <c r="GX53" s="18">
        <f t="shared" si="48"/>
        <v>-90.769000000000005</v>
      </c>
      <c r="GY53" s="18">
        <f t="shared" si="48"/>
        <v>-90.603000000000009</v>
      </c>
      <c r="GZ53" s="18">
        <f t="shared" si="48"/>
        <v>-85.076999999999998</v>
      </c>
      <c r="HA53" s="18">
        <f t="shared" si="48"/>
        <v>-91.261000000000024</v>
      </c>
      <c r="HB53" s="18">
        <f t="shared" si="48"/>
        <v>-92.941000000000003</v>
      </c>
      <c r="HC53" s="18">
        <f t="shared" si="48"/>
        <v>-93.179000000000002</v>
      </c>
      <c r="HD53" s="18">
        <f t="shared" si="48"/>
        <v>-86.534999999999997</v>
      </c>
      <c r="HE53" s="18">
        <f t="shared" si="48"/>
        <v>-88.762</v>
      </c>
      <c r="HF53" s="18">
        <f t="shared" si="48"/>
        <v>-89.773000000000025</v>
      </c>
      <c r="HG53" s="18">
        <f t="shared" si="48"/>
        <v>-89.882999999999981</v>
      </c>
      <c r="HH53" s="18">
        <f t="shared" si="48"/>
        <v>-88.842000000000013</v>
      </c>
      <c r="HI53" s="18">
        <f t="shared" si="48"/>
        <v>-91.438000000000017</v>
      </c>
      <c r="HJ53" s="18">
        <f t="shared" si="48"/>
        <v>-89.642000000000024</v>
      </c>
      <c r="HK53" s="18">
        <f t="shared" si="48"/>
        <v>-95.876999999999981</v>
      </c>
      <c r="HL53" s="18">
        <f t="shared" si="48"/>
        <v>-95.272999999999996</v>
      </c>
      <c r="HM53" s="18">
        <f t="shared" si="48"/>
        <v>-97.662000000000006</v>
      </c>
      <c r="HN53" s="18">
        <f t="shared" si="48"/>
        <v>-101.172</v>
      </c>
      <c r="HO53" s="18">
        <f t="shared" si="48"/>
        <v>-100.52200000000002</v>
      </c>
      <c r="HP53" s="18">
        <f t="shared" si="48"/>
        <v>-101.631</v>
      </c>
      <c r="HQ53" s="18">
        <f t="shared" si="48"/>
        <v>-100.34400000000002</v>
      </c>
      <c r="HR53" s="18">
        <f t="shared" si="48"/>
        <v>-101.96299999999999</v>
      </c>
      <c r="HS53" s="18">
        <f t="shared" si="48"/>
        <v>-98.032999999999987</v>
      </c>
      <c r="HT53" s="18">
        <f t="shared" si="48"/>
        <v>-99.492999999999995</v>
      </c>
      <c r="HU53" s="18">
        <f t="shared" si="48"/>
        <v>-95.126000000000005</v>
      </c>
      <c r="HV53" s="18">
        <f t="shared" si="48"/>
        <v>-94.742000000000019</v>
      </c>
      <c r="HW53" s="18">
        <f t="shared" si="48"/>
        <v>-91.914999999999992</v>
      </c>
      <c r="HX53" s="18">
        <f t="shared" si="48"/>
        <v>-99.096000000000032</v>
      </c>
      <c r="HY53" s="18">
        <f t="shared" si="48"/>
        <v>-92.421000000000021</v>
      </c>
      <c r="HZ53" s="18">
        <f t="shared" si="48"/>
        <v>-78.269000000000005</v>
      </c>
      <c r="IA53" s="18">
        <f t="shared" si="48"/>
        <v>-91.735000000000014</v>
      </c>
      <c r="IB53" s="18">
        <f t="shared" si="48"/>
        <v>-95.792000000000002</v>
      </c>
      <c r="IC53" s="18">
        <f t="shared" si="48"/>
        <v>-94.404999999999973</v>
      </c>
      <c r="ID53" s="18">
        <f t="shared" si="48"/>
        <v>-95.675999999999988</v>
      </c>
      <c r="IE53" s="18">
        <f t="shared" si="48"/>
        <v>-97.300999999999988</v>
      </c>
      <c r="IF53" s="18">
        <f t="shared" si="48"/>
        <v>-91.758000000000038</v>
      </c>
      <c r="IG53" s="18">
        <f t="shared" si="48"/>
        <v>-92.08299999999997</v>
      </c>
      <c r="IH53" s="18">
        <f t="shared" si="48"/>
        <v>-98.119000000000028</v>
      </c>
      <c r="II53" s="18">
        <f t="shared" si="48"/>
        <v>-98.75</v>
      </c>
      <c r="IJ53" s="18">
        <f t="shared" si="48"/>
        <v>-96.042999999999978</v>
      </c>
      <c r="IK53" s="18">
        <f t="shared" si="48"/>
        <v>-93.39500000000001</v>
      </c>
      <c r="IL53" s="18">
        <f t="shared" si="48"/>
        <v>-90.035000000000025</v>
      </c>
      <c r="IM53" s="18">
        <f t="shared" si="48"/>
        <v>-90.478000000000009</v>
      </c>
      <c r="IN53" s="18">
        <f t="shared" si="48"/>
        <v>-85.496999999999986</v>
      </c>
      <c r="IO53" s="18">
        <f t="shared" si="48"/>
        <v>-86.136000000000024</v>
      </c>
      <c r="IP53" s="18">
        <f t="shared" si="48"/>
        <v>-83.387999999999977</v>
      </c>
      <c r="IQ53" s="18">
        <f t="shared" si="48"/>
        <v>-84.663000000000039</v>
      </c>
      <c r="IR53" s="18">
        <f t="shared" si="48"/>
        <v>-88.192999999999984</v>
      </c>
      <c r="IS53" s="18">
        <f t="shared" si="48"/>
        <v>-85.028999999999996</v>
      </c>
      <c r="IT53" s="18">
        <f t="shared" si="48"/>
        <v>-82.833999999999975</v>
      </c>
      <c r="IU53" s="18">
        <f t="shared" si="48"/>
        <v>-82.032999999999987</v>
      </c>
      <c r="IV53" s="18">
        <f t="shared" si="48"/>
        <v>-83.125</v>
      </c>
      <c r="IW53" s="18">
        <f t="shared" si="48"/>
        <v>-87.743999999999971</v>
      </c>
      <c r="IX53" s="18">
        <f t="shared" si="48"/>
        <v>-92.489999999999981</v>
      </c>
      <c r="IY53" s="18">
        <f t="shared" si="48"/>
        <v>-91.808000000000021</v>
      </c>
      <c r="IZ53" s="18">
        <f t="shared" si="48"/>
        <v>-89.421999999999997</v>
      </c>
      <c r="JA53" s="18">
        <f t="shared" si="48"/>
        <v>-88.089000000000027</v>
      </c>
      <c r="JB53" s="18">
        <f t="shared" ref="JB53:LM53" si="49">JB$32-JB36</f>
        <v>-88.788999999999987</v>
      </c>
      <c r="JC53" s="18">
        <f t="shared" si="49"/>
        <v>-89.139999999999986</v>
      </c>
      <c r="JD53" s="18">
        <f t="shared" si="49"/>
        <v>-91.291999999999973</v>
      </c>
      <c r="JE53" s="18">
        <f t="shared" si="49"/>
        <v>-98.414999999999964</v>
      </c>
      <c r="JF53" s="18">
        <f t="shared" si="49"/>
        <v>-100.875</v>
      </c>
      <c r="JG53" s="18">
        <f t="shared" si="49"/>
        <v>-100.11199999999999</v>
      </c>
      <c r="JH53" s="18">
        <f t="shared" si="49"/>
        <v>-100.81200000000001</v>
      </c>
      <c r="JI53" s="18">
        <f t="shared" si="49"/>
        <v>-96.238999999999976</v>
      </c>
      <c r="JJ53" s="18">
        <f t="shared" si="49"/>
        <v>-93.948999999999984</v>
      </c>
      <c r="JK53" s="18">
        <f t="shared" si="49"/>
        <v>-93.537000000000006</v>
      </c>
      <c r="JL53" s="18">
        <f t="shared" si="49"/>
        <v>-95.059000000000026</v>
      </c>
      <c r="JM53" s="18">
        <f t="shared" si="49"/>
        <v>-97.698000000000008</v>
      </c>
      <c r="JN53" s="18">
        <f t="shared" si="49"/>
        <v>-105.523</v>
      </c>
      <c r="JO53" s="18">
        <f t="shared" si="49"/>
        <v>-102.43200000000002</v>
      </c>
      <c r="JP53" s="18">
        <f t="shared" si="49"/>
        <v>-104.07000000000002</v>
      </c>
      <c r="JQ53" s="18">
        <f t="shared" si="49"/>
        <v>-105.77600000000001</v>
      </c>
      <c r="JR53" s="18">
        <f t="shared" si="49"/>
        <v>-103.46599999999998</v>
      </c>
      <c r="JS53" s="18">
        <f t="shared" si="49"/>
        <v>-107.79999999999998</v>
      </c>
      <c r="JT53" s="18">
        <f t="shared" si="49"/>
        <v>-106.93100000000001</v>
      </c>
      <c r="JU53" s="18">
        <f t="shared" si="49"/>
        <v>-108.387</v>
      </c>
      <c r="JV53" s="18">
        <f t="shared" si="49"/>
        <v>-112.40599999999998</v>
      </c>
      <c r="JW53" s="18">
        <f t="shared" si="49"/>
        <v>-112.35599999999999</v>
      </c>
      <c r="JX53" s="18">
        <f t="shared" si="49"/>
        <v>-114.89400000000001</v>
      </c>
      <c r="JY53" s="18">
        <f t="shared" si="49"/>
        <v>-112.06099999999998</v>
      </c>
      <c r="JZ53" s="18">
        <f t="shared" si="49"/>
        <v>-115.34899999999999</v>
      </c>
      <c r="KA53" s="18">
        <f t="shared" si="49"/>
        <v>-110.96000000000004</v>
      </c>
      <c r="KB53" s="18">
        <f t="shared" si="49"/>
        <v>-110.42599999999999</v>
      </c>
      <c r="KC53" s="18">
        <f t="shared" si="49"/>
        <v>-113.62800000000004</v>
      </c>
      <c r="KD53" s="18">
        <f t="shared" si="49"/>
        <v>-109.47399999999999</v>
      </c>
      <c r="KE53" s="18">
        <f t="shared" si="49"/>
        <v>-112.81799999999998</v>
      </c>
      <c r="KF53" s="18">
        <f t="shared" si="49"/>
        <v>-107.84399999999999</v>
      </c>
      <c r="KG53" s="18">
        <f t="shared" si="49"/>
        <v>-94.89100000000002</v>
      </c>
      <c r="KH53" s="18">
        <f t="shared" si="49"/>
        <v>-91.365999999999985</v>
      </c>
      <c r="KI53" s="18">
        <f t="shared" si="49"/>
        <v>-90.99799999999999</v>
      </c>
      <c r="KJ53" s="18">
        <f t="shared" si="49"/>
        <v>-92.300000000000011</v>
      </c>
      <c r="KK53" s="18">
        <f t="shared" si="49"/>
        <v>-93.68</v>
      </c>
      <c r="KL53" s="18">
        <f t="shared" si="49"/>
        <v>-92.299000000000035</v>
      </c>
      <c r="KM53" s="18">
        <f t="shared" si="49"/>
        <v>-91.628999999999962</v>
      </c>
      <c r="KN53" s="18">
        <f t="shared" si="49"/>
        <v>-89.437999999999988</v>
      </c>
      <c r="KO53" s="18">
        <f t="shared" si="49"/>
        <v>-89.797000000000025</v>
      </c>
      <c r="KP53" s="18">
        <f t="shared" si="49"/>
        <v>-90.163999999999987</v>
      </c>
      <c r="KQ53" s="18">
        <f t="shared" si="49"/>
        <v>-105.27200000000002</v>
      </c>
      <c r="KR53" s="18">
        <f t="shared" si="49"/>
        <v>-111.10300000000001</v>
      </c>
      <c r="KS53" s="18">
        <f t="shared" si="49"/>
        <v>-107.94700000000003</v>
      </c>
      <c r="KT53" s="18">
        <f t="shared" si="49"/>
        <v>-108.09299999999999</v>
      </c>
      <c r="KU53" s="18">
        <f t="shared" si="49"/>
        <v>-109.59599999999998</v>
      </c>
      <c r="KV53" s="18">
        <f t="shared" si="49"/>
        <v>-113.19199999999998</v>
      </c>
      <c r="KW53" s="18">
        <f t="shared" si="49"/>
        <v>-112.92699999999999</v>
      </c>
      <c r="KX53" s="18">
        <f t="shared" si="49"/>
        <v>-118.661</v>
      </c>
      <c r="KY53" s="18">
        <f t="shared" si="49"/>
        <v>-112.80099999999999</v>
      </c>
      <c r="KZ53" s="18">
        <f t="shared" si="49"/>
        <v>-108.98400000000001</v>
      </c>
      <c r="LA53" s="18">
        <f t="shared" si="49"/>
        <v>-106.77400000000003</v>
      </c>
      <c r="LB53" s="18">
        <f t="shared" si="49"/>
        <v>-103.745</v>
      </c>
      <c r="LC53" s="18">
        <f t="shared" si="49"/>
        <v>-107.05900000000003</v>
      </c>
      <c r="LD53" s="18">
        <f t="shared" si="49"/>
        <v>-108.45600000000002</v>
      </c>
      <c r="LE53" s="18">
        <f t="shared" si="49"/>
        <v>-110.50000000000003</v>
      </c>
      <c r="LF53" s="18">
        <f t="shared" si="49"/>
        <v>-115.19300000000001</v>
      </c>
      <c r="LG53" s="18">
        <f t="shared" si="49"/>
        <v>-113.74099999999999</v>
      </c>
      <c r="LH53" s="18">
        <f t="shared" si="49"/>
        <v>-118.27199999999999</v>
      </c>
      <c r="LI53" s="18">
        <f t="shared" si="49"/>
        <v>-116.58600000000001</v>
      </c>
      <c r="LJ53" s="18">
        <f t="shared" si="49"/>
        <v>-117.07599999999999</v>
      </c>
      <c r="LK53" s="18">
        <f t="shared" si="49"/>
        <v>-115.97999999999999</v>
      </c>
      <c r="LL53" s="18">
        <f t="shared" si="49"/>
        <v>-114.68499999999997</v>
      </c>
      <c r="LM53" s="18">
        <f t="shared" si="49"/>
        <v>-118.87699999999998</v>
      </c>
      <c r="LN53" s="18">
        <f t="shared" ref="LN53:NY53" si="50">LN$32-LN36</f>
        <v>-120.21000000000001</v>
      </c>
      <c r="LO53" s="18">
        <f t="shared" si="50"/>
        <v>-127.99799999999999</v>
      </c>
      <c r="LP53" s="18">
        <f t="shared" si="50"/>
        <v>-131.42999999999998</v>
      </c>
      <c r="LQ53" s="18">
        <f t="shared" si="50"/>
        <v>-131.28400000000005</v>
      </c>
      <c r="LR53" s="18">
        <f t="shared" si="50"/>
        <v>-131.31699999999995</v>
      </c>
      <c r="LS53" s="18">
        <f t="shared" si="50"/>
        <v>-126.16000000000003</v>
      </c>
      <c r="LT53" s="18">
        <f t="shared" si="50"/>
        <v>-127.29000000000002</v>
      </c>
      <c r="LU53" s="18">
        <f t="shared" si="50"/>
        <v>-127.54599999999999</v>
      </c>
      <c r="LV53" s="18">
        <f t="shared" si="50"/>
        <v>-126.14499999999998</v>
      </c>
      <c r="LW53" s="18">
        <f t="shared" si="50"/>
        <v>-127.017</v>
      </c>
      <c r="LX53" s="18">
        <f t="shared" si="50"/>
        <v>-124.94400000000002</v>
      </c>
      <c r="LY53" s="18">
        <f t="shared" si="50"/>
        <v>-128.92099999999999</v>
      </c>
      <c r="LZ53" s="18">
        <f t="shared" si="50"/>
        <v>-121.274</v>
      </c>
      <c r="MA53" s="18">
        <f t="shared" si="50"/>
        <v>-127.13100000000003</v>
      </c>
      <c r="MB53" s="18">
        <f t="shared" si="50"/>
        <v>-125.61200000000002</v>
      </c>
      <c r="MC53" s="18">
        <f t="shared" si="50"/>
        <v>-119.38599999999997</v>
      </c>
      <c r="MD53" s="18">
        <f t="shared" si="50"/>
        <v>-115.92600000000004</v>
      </c>
      <c r="ME53" s="18">
        <f t="shared" si="50"/>
        <v>-119.08699999999999</v>
      </c>
      <c r="MF53" s="18">
        <f t="shared" si="50"/>
        <v>297.00700000000001</v>
      </c>
      <c r="MG53" s="18">
        <f t="shared" si="50"/>
        <v>278.99900000000002</v>
      </c>
      <c r="MH53" s="18">
        <f t="shared" si="50"/>
        <v>277.33300000000003</v>
      </c>
      <c r="MI53" s="18">
        <f t="shared" si="50"/>
        <v>272.15300000000002</v>
      </c>
      <c r="MJ53" s="18">
        <f t="shared" si="50"/>
        <v>249.244</v>
      </c>
      <c r="MK53" s="18">
        <f t="shared" si="50"/>
        <v>246.80600000000001</v>
      </c>
      <c r="ML53" s="18">
        <f t="shared" si="50"/>
        <v>260.29599999999999</v>
      </c>
      <c r="MM53" s="18">
        <f t="shared" si="50"/>
        <v>278.27999999999997</v>
      </c>
      <c r="MN53" s="18">
        <f t="shared" si="50"/>
        <v>291.77199999999999</v>
      </c>
      <c r="MO53" s="18">
        <f t="shared" si="50"/>
        <v>283.52</v>
      </c>
      <c r="MP53" s="18">
        <f t="shared" si="50"/>
        <v>276.20800000000003</v>
      </c>
      <c r="MQ53" s="18">
        <f t="shared" si="50"/>
        <v>273.78800000000001</v>
      </c>
      <c r="MR53" s="18">
        <f t="shared" si="50"/>
        <v>279.15800000000002</v>
      </c>
      <c r="MS53" s="18">
        <f t="shared" si="50"/>
        <v>287.63900000000001</v>
      </c>
      <c r="MT53" s="18">
        <f t="shared" si="50"/>
        <v>282.029</v>
      </c>
      <c r="MU53" s="18">
        <f t="shared" si="50"/>
        <v>279.55900000000003</v>
      </c>
      <c r="MV53" s="18">
        <f t="shared" si="50"/>
        <v>279.26900000000001</v>
      </c>
      <c r="MW53" s="18">
        <f t="shared" si="50"/>
        <v>298.77800000000002</v>
      </c>
      <c r="MX53" s="18">
        <f t="shared" si="50"/>
        <v>302.27</v>
      </c>
      <c r="MY53" s="18">
        <f t="shared" si="50"/>
        <v>290.75200000000001</v>
      </c>
      <c r="MZ53" s="18">
        <f t="shared" si="50"/>
        <v>266.28699999999998</v>
      </c>
      <c r="NA53" s="18">
        <f t="shared" si="50"/>
        <v>272.91199999999998</v>
      </c>
      <c r="NB53" s="18">
        <f t="shared" si="50"/>
        <v>288.952</v>
      </c>
      <c r="NC53" s="18">
        <f t="shared" si="50"/>
        <v>292.31200000000001</v>
      </c>
      <c r="ND53" s="18">
        <f t="shared" si="50"/>
        <v>295.24200000000002</v>
      </c>
      <c r="NE53" s="18">
        <f t="shared" si="50"/>
        <v>317.23200000000003</v>
      </c>
      <c r="NF53" s="18">
        <f t="shared" si="50"/>
        <v>322.54500000000002</v>
      </c>
      <c r="NG53" s="18">
        <f t="shared" si="50"/>
        <v>322.71800000000002</v>
      </c>
      <c r="NH53" s="18">
        <f t="shared" si="50"/>
        <v>323.00200000000001</v>
      </c>
      <c r="NI53" s="18">
        <f t="shared" si="50"/>
        <v>329.71699999999998</v>
      </c>
      <c r="NJ53" s="18">
        <f t="shared" si="50"/>
        <v>328.21899999999999</v>
      </c>
      <c r="NK53" s="18">
        <f t="shared" si="50"/>
        <v>324.07499999999999</v>
      </c>
      <c r="NL53" s="18">
        <f t="shared" si="50"/>
        <v>312.32299999999998</v>
      </c>
      <c r="NM53" s="18">
        <f t="shared" si="50"/>
        <v>313.053</v>
      </c>
      <c r="NN53" s="18">
        <f t="shared" si="50"/>
        <v>329.45499999999998</v>
      </c>
      <c r="NO53" s="18">
        <f t="shared" si="50"/>
        <v>323.83</v>
      </c>
      <c r="NP53" s="18">
        <f t="shared" si="50"/>
        <v>333.58800000000002</v>
      </c>
      <c r="NQ53" s="18">
        <f t="shared" si="50"/>
        <v>333.38</v>
      </c>
      <c r="NR53" s="18">
        <f t="shared" si="50"/>
        <v>324.74</v>
      </c>
      <c r="NS53" s="18">
        <f t="shared" si="50"/>
        <v>333.24099999999999</v>
      </c>
      <c r="NT53" s="18">
        <f t="shared" si="50"/>
        <v>329.654</v>
      </c>
      <c r="NU53" s="18">
        <f t="shared" si="50"/>
        <v>352.87099999999998</v>
      </c>
      <c r="NV53" s="18">
        <f t="shared" si="50"/>
        <v>370.43700000000001</v>
      </c>
      <c r="NW53" s="18">
        <f t="shared" si="50"/>
        <v>382.416</v>
      </c>
      <c r="NX53" s="18">
        <f t="shared" si="50"/>
        <v>382.93200000000002</v>
      </c>
      <c r="NY53" s="18">
        <f t="shared" si="50"/>
        <v>359.11700000000002</v>
      </c>
      <c r="NZ53" s="18">
        <f t="shared" ref="NZ53:QK53" si="51">NZ$32-NZ36</f>
        <v>347.82100000000003</v>
      </c>
      <c r="OA53" s="18">
        <f t="shared" si="51"/>
        <v>347.298</v>
      </c>
      <c r="OB53" s="18">
        <f t="shared" si="51"/>
        <v>347.75400000000002</v>
      </c>
      <c r="OC53" s="18">
        <f t="shared" si="51"/>
        <v>345.21300000000002</v>
      </c>
      <c r="OD53" s="18">
        <f t="shared" si="51"/>
        <v>342.42200000000003</v>
      </c>
      <c r="OE53" s="18">
        <f t="shared" si="51"/>
        <v>340.209</v>
      </c>
      <c r="OF53" s="18">
        <f t="shared" si="51"/>
        <v>338.74400000000003</v>
      </c>
      <c r="OG53" s="18">
        <f t="shared" si="51"/>
        <v>338.14800000000002</v>
      </c>
      <c r="OH53" s="18">
        <f t="shared" si="51"/>
        <v>333.61799999999999</v>
      </c>
      <c r="OI53" s="18">
        <f t="shared" si="51"/>
        <v>334.185</v>
      </c>
      <c r="OJ53" s="18">
        <f t="shared" si="51"/>
        <v>332.822</v>
      </c>
      <c r="OK53" s="18">
        <f t="shared" si="51"/>
        <v>350.517</v>
      </c>
      <c r="OL53" s="18">
        <f t="shared" si="51"/>
        <v>375.74799999999999</v>
      </c>
      <c r="OM53" s="18">
        <f t="shared" si="51"/>
        <v>382.12099999999998</v>
      </c>
      <c r="ON53" s="18">
        <f t="shared" si="51"/>
        <v>378.60899999999998</v>
      </c>
      <c r="OO53" s="18">
        <f t="shared" si="51"/>
        <v>381.72800000000001</v>
      </c>
      <c r="OP53" s="18">
        <f t="shared" si="51"/>
        <v>372.48500000000001</v>
      </c>
      <c r="OQ53" s="18">
        <f t="shared" si="51"/>
        <v>359.84800000000001</v>
      </c>
      <c r="OR53" s="18">
        <f t="shared" si="51"/>
        <v>347.01499999999999</v>
      </c>
      <c r="OS53" s="18">
        <f t="shared" si="51"/>
        <v>358.99700000000001</v>
      </c>
      <c r="OT53" s="18">
        <f t="shared" si="51"/>
        <v>340.15300000000002</v>
      </c>
      <c r="OU53" s="18">
        <f t="shared" si="51"/>
        <v>326.91399999999999</v>
      </c>
      <c r="OV53" s="18">
        <f t="shared" si="51"/>
        <v>323.33499999999998</v>
      </c>
      <c r="OW53" s="18">
        <f t="shared" si="51"/>
        <v>314.84699999999998</v>
      </c>
      <c r="OX53" s="18">
        <f t="shared" si="51"/>
        <v>330.96199999999999</v>
      </c>
      <c r="OY53" s="18">
        <f t="shared" si="51"/>
        <v>340.48500000000001</v>
      </c>
      <c r="OZ53" s="18">
        <f t="shared" si="51"/>
        <v>341.47899999999998</v>
      </c>
      <c r="PA53" s="18">
        <f t="shared" si="51"/>
        <v>363.25900000000001</v>
      </c>
      <c r="PB53" s="18">
        <f t="shared" si="51"/>
        <v>343.02600000000001</v>
      </c>
      <c r="PC53" s="18">
        <f t="shared" si="51"/>
        <v>333.70100000000002</v>
      </c>
      <c r="PD53" s="18">
        <f t="shared" si="51"/>
        <v>324.30900000000003</v>
      </c>
      <c r="PE53" s="18">
        <f t="shared" si="51"/>
        <v>305.67200000000003</v>
      </c>
      <c r="PF53" s="18">
        <f t="shared" si="51"/>
        <v>293.221</v>
      </c>
      <c r="PG53" s="18">
        <f t="shared" si="51"/>
        <v>286.97699999999998</v>
      </c>
      <c r="PH53" s="18">
        <f t="shared" si="51"/>
        <v>276.447</v>
      </c>
      <c r="PI53" s="18">
        <f t="shared" si="51"/>
        <v>258.32600000000002</v>
      </c>
      <c r="PJ53" s="18">
        <f t="shared" si="51"/>
        <v>256.73200000000003</v>
      </c>
      <c r="PK53" s="18">
        <f t="shared" si="51"/>
        <v>270.255</v>
      </c>
      <c r="PL53" s="18">
        <f t="shared" si="51"/>
        <v>271.51799999999997</v>
      </c>
      <c r="PM53" s="18">
        <f t="shared" si="51"/>
        <v>270.39800000000002</v>
      </c>
      <c r="PN53" s="18">
        <f t="shared" si="51"/>
        <v>277.435</v>
      </c>
      <c r="PO53" s="18">
        <f t="shared" si="51"/>
        <v>296.83199999999999</v>
      </c>
      <c r="PP53" s="18">
        <f t="shared" si="51"/>
        <v>308.55700000000002</v>
      </c>
      <c r="PQ53" s="18">
        <f t="shared" si="51"/>
        <v>310.66800000000001</v>
      </c>
      <c r="PR53" s="18">
        <f t="shared" si="51"/>
        <v>315.73099999999999</v>
      </c>
      <c r="PS53" s="18">
        <f t="shared" si="51"/>
        <v>299.21699999999998</v>
      </c>
      <c r="PT53" s="18">
        <f t="shared" si="51"/>
        <v>299.24900000000002</v>
      </c>
      <c r="PU53" s="18">
        <f t="shared" si="51"/>
        <v>297.036</v>
      </c>
      <c r="PV53" s="18">
        <f t="shared" si="51"/>
        <v>292.31799999999998</v>
      </c>
      <c r="PW53" s="18">
        <f t="shared" si="51"/>
        <v>298.23500000000001</v>
      </c>
      <c r="PX53" s="18">
        <f t="shared" si="51"/>
        <v>291.47399999999999</v>
      </c>
      <c r="PY53" s="18">
        <f t="shared" si="51"/>
        <v>285.20400000000001</v>
      </c>
      <c r="PZ53" s="18">
        <f t="shared" si="51"/>
        <v>294.63499999999999</v>
      </c>
      <c r="QA53" s="18">
        <f t="shared" si="51"/>
        <v>297.685</v>
      </c>
      <c r="QB53" s="18">
        <f t="shared" si="51"/>
        <v>299.26100000000002</v>
      </c>
      <c r="QC53" s="18">
        <f t="shared" si="51"/>
        <v>299.98599999999999</v>
      </c>
      <c r="QD53" s="18">
        <f t="shared" si="51"/>
        <v>285.99599999999998</v>
      </c>
      <c r="QE53" s="18">
        <f t="shared" si="51"/>
        <v>285.62299999999999</v>
      </c>
      <c r="QF53" s="18">
        <f t="shared" si="51"/>
        <v>286.95499999999998</v>
      </c>
      <c r="QG53" s="18">
        <f t="shared" si="51"/>
        <v>274.98500000000001</v>
      </c>
      <c r="QH53" s="18">
        <f t="shared" si="51"/>
        <v>268.91699999999997</v>
      </c>
      <c r="QI53" s="18">
        <f t="shared" si="51"/>
        <v>270.524</v>
      </c>
      <c r="QJ53" s="18">
        <f t="shared" si="51"/>
        <v>278.38200000000001</v>
      </c>
      <c r="QK53" s="18">
        <f t="shared" si="51"/>
        <v>276.94400000000002</v>
      </c>
      <c r="QL53" s="18">
        <f t="shared" ref="QL53:SQ53" si="52">QL$32-QL36</f>
        <v>283.19400000000002</v>
      </c>
      <c r="QM53" s="18">
        <f t="shared" si="52"/>
        <v>273.66899999999998</v>
      </c>
      <c r="QN53" s="18">
        <f t="shared" si="52"/>
        <v>273.15800000000002</v>
      </c>
      <c r="QO53" s="18">
        <f t="shared" si="52"/>
        <v>307.197</v>
      </c>
      <c r="QP53" s="18">
        <f t="shared" si="52"/>
        <v>307.44900000000001</v>
      </c>
      <c r="QQ53" s="18">
        <f t="shared" si="52"/>
        <v>302.25799999999998</v>
      </c>
      <c r="QR53" s="18">
        <f t="shared" si="52"/>
        <v>303.755</v>
      </c>
      <c r="QS53" s="18">
        <f t="shared" si="52"/>
        <v>305.44099999999997</v>
      </c>
      <c r="QT53" s="18">
        <f t="shared" si="52"/>
        <v>307.584</v>
      </c>
      <c r="QU53" s="18">
        <f t="shared" si="52"/>
        <v>311.18299999999999</v>
      </c>
      <c r="QV53" s="18">
        <f t="shared" si="52"/>
        <v>315.529</v>
      </c>
      <c r="QW53" s="18">
        <f t="shared" si="52"/>
        <v>319.43200000000002</v>
      </c>
      <c r="QX53" s="18">
        <f t="shared" si="52"/>
        <v>320.42099999999999</v>
      </c>
      <c r="QY53" s="18">
        <f t="shared" si="52"/>
        <v>315.55200000000002</v>
      </c>
      <c r="QZ53" s="18">
        <f t="shared" si="52"/>
        <v>319.31299999999999</v>
      </c>
      <c r="RA53" s="18">
        <f t="shared" si="52"/>
        <v>329.55900000000003</v>
      </c>
      <c r="RB53" s="18">
        <f t="shared" si="52"/>
        <v>336.47</v>
      </c>
      <c r="RC53" s="18">
        <f t="shared" si="52"/>
        <v>340.42200000000003</v>
      </c>
      <c r="RD53" s="18">
        <f t="shared" si="52"/>
        <v>339.89499999999998</v>
      </c>
      <c r="RE53" s="18">
        <f t="shared" si="52"/>
        <v>332.46499999999997</v>
      </c>
      <c r="RF53" s="18">
        <f t="shared" si="52"/>
        <v>321.541</v>
      </c>
      <c r="RG53" s="18">
        <f t="shared" si="52"/>
        <v>306.76900000000001</v>
      </c>
      <c r="RH53" s="18">
        <f t="shared" si="52"/>
        <v>300.62299999999999</v>
      </c>
      <c r="RI53" s="18">
        <f t="shared" si="52"/>
        <v>298.98899999999998</v>
      </c>
      <c r="RJ53" s="18">
        <f t="shared" si="52"/>
        <v>300.33300000000003</v>
      </c>
      <c r="RK53" s="18">
        <f t="shared" si="52"/>
        <v>298.56299999999999</v>
      </c>
      <c r="RL53" s="18">
        <f t="shared" si="52"/>
        <v>296.80500000000001</v>
      </c>
      <c r="RM53" s="18">
        <f t="shared" si="52"/>
        <v>294.63900000000001</v>
      </c>
      <c r="RN53" s="18">
        <f t="shared" si="52"/>
        <v>297.12900000000002</v>
      </c>
      <c r="RO53" s="18">
        <f t="shared" si="52"/>
        <v>310.38299999999998</v>
      </c>
      <c r="RP53" s="18">
        <f t="shared" si="52"/>
        <v>308.79199999999997</v>
      </c>
      <c r="RQ53" s="18">
        <f t="shared" si="52"/>
        <v>308.91899999999998</v>
      </c>
      <c r="RR53" s="18">
        <f t="shared" si="52"/>
        <v>304.01299999999998</v>
      </c>
      <c r="RS53" s="18">
        <f t="shared" si="52"/>
        <v>287.3</v>
      </c>
      <c r="RT53" s="18">
        <f t="shared" si="52"/>
        <v>288.37099999999998</v>
      </c>
      <c r="RU53" s="18">
        <f t="shared" si="52"/>
        <v>282.73700000000002</v>
      </c>
      <c r="RV53" s="18">
        <f t="shared" si="52"/>
        <v>264.339</v>
      </c>
      <c r="RW53" s="18">
        <f t="shared" si="52"/>
        <v>260.86099999999999</v>
      </c>
      <c r="RX53" s="18">
        <f t="shared" si="52"/>
        <v>259.66500000000002</v>
      </c>
      <c r="RY53" s="18">
        <f t="shared" si="52"/>
        <v>263.25299999999999</v>
      </c>
      <c r="RZ53" s="18">
        <f t="shared" si="52"/>
        <v>263.43299999999999</v>
      </c>
      <c r="SA53" s="18">
        <f t="shared" si="52"/>
        <v>260.23500000000001</v>
      </c>
      <c r="SB53" s="18">
        <f t="shared" si="52"/>
        <v>254.82400000000001</v>
      </c>
      <c r="SC53" s="18">
        <f t="shared" si="52"/>
        <v>259.38299999999998</v>
      </c>
      <c r="SD53" s="18">
        <f t="shared" si="52"/>
        <v>260.69</v>
      </c>
      <c r="SE53" s="18">
        <f t="shared" si="52"/>
        <v>260.935</v>
      </c>
      <c r="SF53" s="18">
        <f t="shared" si="52"/>
        <v>264.70100000000002</v>
      </c>
      <c r="SG53" s="18">
        <f t="shared" si="52"/>
        <v>285.61</v>
      </c>
      <c r="SH53" s="18">
        <f t="shared" si="52"/>
        <v>288.44400000000002</v>
      </c>
      <c r="SI53" s="18">
        <f t="shared" si="52"/>
        <v>294.44200000000001</v>
      </c>
      <c r="SJ53" s="18">
        <f t="shared" si="52"/>
        <v>297.64299999999997</v>
      </c>
      <c r="SK53" s="18">
        <f t="shared" si="52"/>
        <v>294.62900000000002</v>
      </c>
      <c r="SL53" s="18">
        <f t="shared" si="52"/>
        <v>294.35300000000001</v>
      </c>
      <c r="SM53" s="18">
        <f t="shared" si="52"/>
        <v>295.27999999999997</v>
      </c>
      <c r="SN53" s="18">
        <f t="shared" si="52"/>
        <v>295.93900000000002</v>
      </c>
      <c r="SO53" s="18">
        <f t="shared" si="52"/>
        <v>298.005</v>
      </c>
      <c r="SP53" s="18">
        <f t="shared" si="52"/>
        <v>299.56</v>
      </c>
      <c r="SQ53" s="18">
        <f t="shared" si="52"/>
        <v>303.83100000000002</v>
      </c>
    </row>
    <row r="54" spans="1:511" x14ac:dyDescent="0.25">
      <c r="A54" s="5">
        <f t="shared" si="27"/>
        <v>6</v>
      </c>
      <c r="B54" s="1" t="str">
        <f t="shared" si="10"/>
        <v>TELEFO 3 7/8 PERP nc-26</v>
      </c>
      <c r="C54" s="1" t="str">
        <f t="shared" si="28"/>
        <v>TELEFO 3 3/4 PERP nc-22-TELEFO 3 7/8 PERP nc-26</v>
      </c>
      <c r="F54" s="18">
        <f t="shared" ref="F54:BQ54" si="53">F$32-F37</f>
        <v>28.031000000000006</v>
      </c>
      <c r="G54" s="18">
        <f t="shared" si="53"/>
        <v>31.537999999999954</v>
      </c>
      <c r="H54" s="18">
        <f t="shared" si="53"/>
        <v>45.670999999999992</v>
      </c>
      <c r="I54" s="18">
        <f t="shared" si="53"/>
        <v>54.319999999999993</v>
      </c>
      <c r="J54" s="18">
        <f t="shared" si="53"/>
        <v>64.229999999999961</v>
      </c>
      <c r="K54" s="18">
        <f t="shared" si="53"/>
        <v>64.65500000000003</v>
      </c>
      <c r="L54" s="18">
        <f t="shared" si="53"/>
        <v>64.805000000000007</v>
      </c>
      <c r="M54" s="18">
        <f t="shared" si="53"/>
        <v>58.545000000000016</v>
      </c>
      <c r="N54" s="18">
        <f t="shared" si="53"/>
        <v>57.509000000000015</v>
      </c>
      <c r="O54" s="18">
        <f t="shared" si="53"/>
        <v>60.537999999999954</v>
      </c>
      <c r="P54" s="18">
        <f t="shared" si="53"/>
        <v>60.712999999999965</v>
      </c>
      <c r="Q54" s="18">
        <f t="shared" si="53"/>
        <v>60.908000000000015</v>
      </c>
      <c r="R54" s="18">
        <f t="shared" si="53"/>
        <v>49.686999999999955</v>
      </c>
      <c r="S54" s="18">
        <f t="shared" si="53"/>
        <v>42.611999999999966</v>
      </c>
      <c r="T54" s="18">
        <f t="shared" si="53"/>
        <v>78.622000000000014</v>
      </c>
      <c r="U54" s="18">
        <f t="shared" si="53"/>
        <v>67.952999999999975</v>
      </c>
      <c r="V54" s="18">
        <f t="shared" si="53"/>
        <v>70.175999999999988</v>
      </c>
      <c r="W54" s="18">
        <f t="shared" si="53"/>
        <v>31.805000000000007</v>
      </c>
      <c r="X54" s="18">
        <f t="shared" si="53"/>
        <v>1.1120000000000232</v>
      </c>
      <c r="Y54" s="18">
        <f t="shared" si="53"/>
        <v>-34.228999999999985</v>
      </c>
      <c r="Z54" s="18">
        <f t="shared" si="53"/>
        <v>-10.72399999999999</v>
      </c>
      <c r="AA54" s="18">
        <f t="shared" si="53"/>
        <v>17.024000000000001</v>
      </c>
      <c r="AB54" s="18">
        <f t="shared" si="53"/>
        <v>26.968000000000018</v>
      </c>
      <c r="AC54" s="18">
        <f t="shared" si="53"/>
        <v>45.087000000000046</v>
      </c>
      <c r="AD54" s="18">
        <f t="shared" si="53"/>
        <v>49.262999999999977</v>
      </c>
      <c r="AE54" s="18">
        <f t="shared" si="53"/>
        <v>44.711999999999989</v>
      </c>
      <c r="AF54" s="18">
        <f t="shared" si="53"/>
        <v>24.879999999999995</v>
      </c>
      <c r="AG54" s="18">
        <f t="shared" si="53"/>
        <v>23.284999999999968</v>
      </c>
      <c r="AH54" s="18">
        <f t="shared" si="53"/>
        <v>35.60899999999998</v>
      </c>
      <c r="AI54" s="18">
        <f t="shared" si="53"/>
        <v>11.580000000000041</v>
      </c>
      <c r="AJ54" s="18">
        <f t="shared" si="53"/>
        <v>54.140999999999963</v>
      </c>
      <c r="AK54" s="18">
        <f t="shared" si="53"/>
        <v>50.233000000000004</v>
      </c>
      <c r="AL54" s="18">
        <f t="shared" si="53"/>
        <v>54.048999999999978</v>
      </c>
      <c r="AM54" s="18">
        <f t="shared" si="53"/>
        <v>62.984000000000037</v>
      </c>
      <c r="AN54" s="18">
        <f t="shared" si="53"/>
        <v>86.954000000000008</v>
      </c>
      <c r="AO54" s="18">
        <f t="shared" si="53"/>
        <v>93.885999999999967</v>
      </c>
      <c r="AP54" s="18">
        <f t="shared" si="53"/>
        <v>85.504000000000019</v>
      </c>
      <c r="AQ54" s="18">
        <f t="shared" si="53"/>
        <v>67.658000000000015</v>
      </c>
      <c r="AR54" s="18">
        <f t="shared" si="53"/>
        <v>43.490999999999985</v>
      </c>
      <c r="AS54" s="18">
        <f t="shared" si="53"/>
        <v>42.114999999999952</v>
      </c>
      <c r="AT54" s="18">
        <f t="shared" si="53"/>
        <v>22.69599999999997</v>
      </c>
      <c r="AU54" s="18">
        <f t="shared" si="53"/>
        <v>47.69199999999995</v>
      </c>
      <c r="AV54" s="18">
        <f t="shared" si="53"/>
        <v>108.61700000000002</v>
      </c>
      <c r="AW54" s="18">
        <f t="shared" si="53"/>
        <v>114.23000000000002</v>
      </c>
      <c r="AX54" s="18">
        <f t="shared" si="53"/>
        <v>126.68299999999999</v>
      </c>
      <c r="AY54" s="18">
        <f t="shared" si="53"/>
        <v>67.231999999999971</v>
      </c>
      <c r="AZ54" s="18">
        <f t="shared" si="53"/>
        <v>63.194999999999993</v>
      </c>
      <c r="BA54" s="18">
        <f t="shared" si="53"/>
        <v>49.97399999999999</v>
      </c>
      <c r="BB54" s="18">
        <f t="shared" si="53"/>
        <v>49.709000000000003</v>
      </c>
      <c r="BC54" s="18">
        <f t="shared" si="53"/>
        <v>63.338000000000022</v>
      </c>
      <c r="BD54" s="18">
        <f t="shared" si="53"/>
        <v>67.555999999999983</v>
      </c>
      <c r="BE54" s="18">
        <f t="shared" si="53"/>
        <v>79.902000000000044</v>
      </c>
      <c r="BF54" s="18">
        <f t="shared" si="53"/>
        <v>75.761000000000024</v>
      </c>
      <c r="BG54" s="18">
        <f t="shared" si="53"/>
        <v>49.573999999999955</v>
      </c>
      <c r="BH54" s="18">
        <f t="shared" si="53"/>
        <v>24.757999999999981</v>
      </c>
      <c r="BI54" s="18">
        <f t="shared" si="53"/>
        <v>27.37700000000001</v>
      </c>
      <c r="BJ54" s="18">
        <f t="shared" si="53"/>
        <v>-16.747000000000014</v>
      </c>
      <c r="BK54" s="18">
        <f t="shared" si="53"/>
        <v>-39.073999999999955</v>
      </c>
      <c r="BL54" s="18">
        <f t="shared" si="53"/>
        <v>12.697999999999979</v>
      </c>
      <c r="BM54" s="18">
        <f t="shared" si="53"/>
        <v>95.087000000000046</v>
      </c>
      <c r="BN54" s="18">
        <f t="shared" si="53"/>
        <v>135.06900000000002</v>
      </c>
      <c r="BO54" s="18">
        <f t="shared" si="53"/>
        <v>178.69299999999998</v>
      </c>
      <c r="BP54" s="18">
        <f t="shared" si="53"/>
        <v>184.21999999999997</v>
      </c>
      <c r="BQ54" s="18">
        <f t="shared" si="53"/>
        <v>180.87100000000004</v>
      </c>
      <c r="BR54" s="18">
        <f t="shared" ref="BR54:EC54" si="54">BR$32-BR37</f>
        <v>186.11499999999995</v>
      </c>
      <c r="BS54" s="18">
        <f t="shared" si="54"/>
        <v>186.81500000000005</v>
      </c>
      <c r="BT54" s="18">
        <f t="shared" si="54"/>
        <v>197.59700000000004</v>
      </c>
      <c r="BU54" s="18">
        <f t="shared" si="54"/>
        <v>185.48400000000004</v>
      </c>
      <c r="BV54" s="18">
        <f t="shared" si="54"/>
        <v>239.15100000000007</v>
      </c>
      <c r="BW54" s="18">
        <f t="shared" si="54"/>
        <v>268.26700000000005</v>
      </c>
      <c r="BX54" s="18">
        <f t="shared" si="54"/>
        <v>366.41800000000001</v>
      </c>
      <c r="BY54" s="18">
        <f t="shared" si="54"/>
        <v>403.27799999999996</v>
      </c>
      <c r="BZ54" s="18">
        <f t="shared" si="54"/>
        <v>354.41700000000003</v>
      </c>
      <c r="CA54" s="18">
        <f t="shared" si="54"/>
        <v>430.31299999999999</v>
      </c>
      <c r="CB54" s="18">
        <f t="shared" si="54"/>
        <v>436.81</v>
      </c>
      <c r="CC54" s="18">
        <f t="shared" si="54"/>
        <v>279.27399999999994</v>
      </c>
      <c r="CD54" s="18">
        <f t="shared" si="54"/>
        <v>166.89100000000002</v>
      </c>
      <c r="CE54" s="18">
        <f t="shared" si="54"/>
        <v>69.349999999999966</v>
      </c>
      <c r="CF54" s="18">
        <f t="shared" si="54"/>
        <v>53.860000000000014</v>
      </c>
      <c r="CG54" s="18">
        <f t="shared" si="54"/>
        <v>-9.9510000000000218</v>
      </c>
      <c r="CH54" s="18">
        <f t="shared" si="54"/>
        <v>-10.249000000000024</v>
      </c>
      <c r="CI54" s="18">
        <f t="shared" si="54"/>
        <v>-0.8930000000000291</v>
      </c>
      <c r="CJ54" s="18">
        <f t="shared" si="54"/>
        <v>-66.777999999999963</v>
      </c>
      <c r="CK54" s="18">
        <f t="shared" si="54"/>
        <v>-82.924000000000007</v>
      </c>
      <c r="CL54" s="18">
        <f t="shared" si="54"/>
        <v>-87.302000000000021</v>
      </c>
      <c r="CM54" s="18">
        <f t="shared" si="54"/>
        <v>-85.518999999999977</v>
      </c>
      <c r="CN54" s="18">
        <f t="shared" si="54"/>
        <v>-88.156999999999982</v>
      </c>
      <c r="CO54" s="18">
        <f t="shared" si="54"/>
        <v>-85.361999999999995</v>
      </c>
      <c r="CP54" s="18">
        <f t="shared" si="54"/>
        <v>-105.90500000000003</v>
      </c>
      <c r="CQ54" s="18">
        <f t="shared" si="54"/>
        <v>-98.792999999999978</v>
      </c>
      <c r="CR54" s="18">
        <f t="shared" si="54"/>
        <v>-103.06299999999996</v>
      </c>
      <c r="CS54" s="18">
        <f t="shared" si="54"/>
        <v>-105.03700000000001</v>
      </c>
      <c r="CT54" s="18">
        <f t="shared" si="54"/>
        <v>-104.10100000000001</v>
      </c>
      <c r="CU54" s="18">
        <f t="shared" si="54"/>
        <v>-105.10599999999999</v>
      </c>
      <c r="CV54" s="18">
        <f t="shared" si="54"/>
        <v>-103.92399999999998</v>
      </c>
      <c r="CW54" s="18">
        <f t="shared" si="54"/>
        <v>-103.64400000000001</v>
      </c>
      <c r="CX54" s="18">
        <f t="shared" si="54"/>
        <v>-103.08699999999999</v>
      </c>
      <c r="CY54" s="18">
        <f t="shared" si="54"/>
        <v>-101.84299999999999</v>
      </c>
      <c r="CZ54" s="18">
        <f t="shared" si="54"/>
        <v>-100.13999999999999</v>
      </c>
      <c r="DA54" s="18">
        <f t="shared" si="54"/>
        <v>-100.53500000000003</v>
      </c>
      <c r="DB54" s="18">
        <f t="shared" si="54"/>
        <v>-103.61500000000001</v>
      </c>
      <c r="DC54" s="18">
        <f t="shared" si="54"/>
        <v>-108.28399999999999</v>
      </c>
      <c r="DD54" s="18">
        <f t="shared" si="54"/>
        <v>-110.02500000000001</v>
      </c>
      <c r="DE54" s="18">
        <f t="shared" si="54"/>
        <v>-109.45699999999999</v>
      </c>
      <c r="DF54" s="18">
        <f t="shared" si="54"/>
        <v>-109.654</v>
      </c>
      <c r="DG54" s="18">
        <f t="shared" si="54"/>
        <v>-113.33699999999999</v>
      </c>
      <c r="DH54" s="18">
        <f t="shared" si="54"/>
        <v>-119.07299999999998</v>
      </c>
      <c r="DI54" s="18">
        <f t="shared" si="54"/>
        <v>-119.20799999999997</v>
      </c>
      <c r="DJ54" s="18">
        <f t="shared" si="54"/>
        <v>-117.548</v>
      </c>
      <c r="DK54" s="18">
        <f t="shared" si="54"/>
        <v>-114.85900000000001</v>
      </c>
      <c r="DL54" s="18">
        <f t="shared" si="54"/>
        <v>-112.73699999999997</v>
      </c>
      <c r="DM54" s="18">
        <f t="shared" si="54"/>
        <v>-115.04300000000001</v>
      </c>
      <c r="DN54" s="18">
        <f t="shared" si="54"/>
        <v>-110.44499999999999</v>
      </c>
      <c r="DO54" s="18">
        <f t="shared" si="54"/>
        <v>-108.965</v>
      </c>
      <c r="DP54" s="18">
        <f t="shared" si="54"/>
        <v>-106.08500000000001</v>
      </c>
      <c r="DQ54" s="18">
        <f t="shared" si="54"/>
        <v>-104.52100000000002</v>
      </c>
      <c r="DR54" s="18">
        <f t="shared" si="54"/>
        <v>-102.29300000000001</v>
      </c>
      <c r="DS54" s="18">
        <f t="shared" si="54"/>
        <v>-104.637</v>
      </c>
      <c r="DT54" s="18">
        <f t="shared" si="54"/>
        <v>-107.25999999999999</v>
      </c>
      <c r="DU54" s="18">
        <f t="shared" si="54"/>
        <v>-108.96099999999998</v>
      </c>
      <c r="DV54" s="18">
        <f t="shared" si="54"/>
        <v>-105.56099999999998</v>
      </c>
      <c r="DW54" s="18">
        <f t="shared" si="54"/>
        <v>-108.64500000000001</v>
      </c>
      <c r="DX54" s="18">
        <f t="shared" si="54"/>
        <v>-110.81899999999999</v>
      </c>
      <c r="DY54" s="18">
        <f t="shared" si="54"/>
        <v>-110.08000000000001</v>
      </c>
      <c r="DZ54" s="18">
        <f t="shared" si="54"/>
        <v>-113.24900000000002</v>
      </c>
      <c r="EA54" s="18">
        <f t="shared" si="54"/>
        <v>-117.45400000000001</v>
      </c>
      <c r="EB54" s="18">
        <f t="shared" si="54"/>
        <v>-108.636</v>
      </c>
      <c r="EC54" s="18">
        <f t="shared" si="54"/>
        <v>-108.94399999999999</v>
      </c>
      <c r="ED54" s="18">
        <f t="shared" ref="ED54:GO54" si="55">ED$32-ED37</f>
        <v>-103.39500000000001</v>
      </c>
      <c r="EE54" s="18">
        <f t="shared" si="55"/>
        <v>-99.34</v>
      </c>
      <c r="EF54" s="18">
        <f t="shared" si="55"/>
        <v>-97.817000000000007</v>
      </c>
      <c r="EG54" s="18">
        <f t="shared" si="55"/>
        <v>-98.175999999999988</v>
      </c>
      <c r="EH54" s="18">
        <f t="shared" si="55"/>
        <v>-98.230999999999995</v>
      </c>
      <c r="EI54" s="18">
        <f t="shared" si="55"/>
        <v>-97.405000000000001</v>
      </c>
      <c r="EJ54" s="18">
        <f t="shared" si="55"/>
        <v>-97.988</v>
      </c>
      <c r="EK54" s="18">
        <f t="shared" si="55"/>
        <v>-99.015999999999991</v>
      </c>
      <c r="EL54" s="18">
        <f t="shared" si="55"/>
        <v>-96.89500000000001</v>
      </c>
      <c r="EM54" s="18">
        <f t="shared" si="55"/>
        <v>-97.652999999999992</v>
      </c>
      <c r="EN54" s="18">
        <f t="shared" si="55"/>
        <v>-100.25399999999999</v>
      </c>
      <c r="EO54" s="18">
        <f t="shared" si="55"/>
        <v>-101.60899999999998</v>
      </c>
      <c r="EP54" s="18">
        <f t="shared" si="55"/>
        <v>-100.39599999999999</v>
      </c>
      <c r="EQ54" s="18">
        <f t="shared" si="55"/>
        <v>-102.905</v>
      </c>
      <c r="ER54" s="18">
        <f t="shared" si="55"/>
        <v>-103.976</v>
      </c>
      <c r="ES54" s="18">
        <f t="shared" si="55"/>
        <v>-104.9</v>
      </c>
      <c r="ET54" s="18">
        <f t="shared" si="55"/>
        <v>-104.28</v>
      </c>
      <c r="EU54" s="18">
        <f t="shared" si="55"/>
        <v>-112.18899999999999</v>
      </c>
      <c r="EV54" s="18">
        <f t="shared" si="55"/>
        <v>-112.56099999999998</v>
      </c>
      <c r="EW54" s="18">
        <f t="shared" si="55"/>
        <v>-115.65599999999998</v>
      </c>
      <c r="EX54" s="18">
        <f t="shared" si="55"/>
        <v>-114.607</v>
      </c>
      <c r="EY54" s="18">
        <f t="shared" si="55"/>
        <v>-122.57299999999998</v>
      </c>
      <c r="EZ54" s="18">
        <f t="shared" si="55"/>
        <v>-127.62300000000002</v>
      </c>
      <c r="FA54" s="18">
        <f t="shared" si="55"/>
        <v>-131.839</v>
      </c>
      <c r="FB54" s="18">
        <f t="shared" si="55"/>
        <v>-129.23100000000002</v>
      </c>
      <c r="FC54" s="18">
        <f t="shared" si="55"/>
        <v>-130.345</v>
      </c>
      <c r="FD54" s="18">
        <f t="shared" si="55"/>
        <v>-131.39299999999997</v>
      </c>
      <c r="FE54" s="18">
        <f t="shared" si="55"/>
        <v>-126.28900000000002</v>
      </c>
      <c r="FF54" s="18">
        <f t="shared" si="55"/>
        <v>-126.43799999999999</v>
      </c>
      <c r="FG54" s="18">
        <f t="shared" si="55"/>
        <v>-129.52199999999999</v>
      </c>
      <c r="FH54" s="18">
        <f t="shared" si="55"/>
        <v>-128.76500000000001</v>
      </c>
      <c r="FI54" s="18">
        <f t="shared" si="55"/>
        <v>-129.46800000000002</v>
      </c>
      <c r="FJ54" s="18">
        <f t="shared" si="55"/>
        <v>-126.87199999999999</v>
      </c>
      <c r="FK54" s="18">
        <f t="shared" si="55"/>
        <v>-123.91700000000003</v>
      </c>
      <c r="FL54" s="18">
        <f t="shared" si="55"/>
        <v>-121.953</v>
      </c>
      <c r="FM54" s="18">
        <f t="shared" si="55"/>
        <v>-121.02500000000001</v>
      </c>
      <c r="FN54" s="18">
        <f t="shared" si="55"/>
        <v>-121.98699999999997</v>
      </c>
      <c r="FO54" s="18">
        <f t="shared" si="55"/>
        <v>-115.977</v>
      </c>
      <c r="FP54" s="18">
        <f t="shared" si="55"/>
        <v>-118.97199999999998</v>
      </c>
      <c r="FQ54" s="18">
        <f t="shared" si="55"/>
        <v>-117.09099999999998</v>
      </c>
      <c r="FR54" s="18">
        <f t="shared" si="55"/>
        <v>-123.23800000000003</v>
      </c>
      <c r="FS54" s="18">
        <f t="shared" si="55"/>
        <v>-126.33999999999997</v>
      </c>
      <c r="FT54" s="18">
        <f t="shared" si="55"/>
        <v>-126.88800000000001</v>
      </c>
      <c r="FU54" s="18">
        <f t="shared" si="55"/>
        <v>-106.61899999999997</v>
      </c>
      <c r="FV54" s="18">
        <f t="shared" si="55"/>
        <v>-122.67499999999998</v>
      </c>
      <c r="FW54" s="18">
        <f t="shared" si="55"/>
        <v>-122.77399999999997</v>
      </c>
      <c r="FX54" s="18">
        <f t="shared" si="55"/>
        <v>-124.374</v>
      </c>
      <c r="FY54" s="18">
        <f t="shared" si="55"/>
        <v>-127.25899999999999</v>
      </c>
      <c r="FZ54" s="18">
        <f t="shared" si="55"/>
        <v>-127.35200000000003</v>
      </c>
      <c r="GA54" s="18">
        <f t="shared" si="55"/>
        <v>-125.34800000000001</v>
      </c>
      <c r="GB54" s="18">
        <f t="shared" si="55"/>
        <v>-125.071</v>
      </c>
      <c r="GC54" s="18">
        <f t="shared" si="55"/>
        <v>-125.19800000000004</v>
      </c>
      <c r="GD54" s="18">
        <f t="shared" si="55"/>
        <v>-125.29700000000003</v>
      </c>
      <c r="GE54" s="18">
        <f t="shared" si="55"/>
        <v>-123.18599999999998</v>
      </c>
      <c r="GF54" s="18">
        <f t="shared" si="55"/>
        <v>-122.642</v>
      </c>
      <c r="GG54" s="18">
        <f t="shared" si="55"/>
        <v>-123.18</v>
      </c>
      <c r="GH54" s="18">
        <f t="shared" si="55"/>
        <v>-118.364</v>
      </c>
      <c r="GI54" s="18">
        <f t="shared" si="55"/>
        <v>-115.10000000000002</v>
      </c>
      <c r="GJ54" s="18">
        <f t="shared" si="55"/>
        <v>-112.42399999999998</v>
      </c>
      <c r="GK54" s="18">
        <f t="shared" si="55"/>
        <v>-116.56800000000001</v>
      </c>
      <c r="GL54" s="18">
        <f t="shared" si="55"/>
        <v>-119.547</v>
      </c>
      <c r="GM54" s="18">
        <f t="shared" si="55"/>
        <v>-119.14299999999997</v>
      </c>
      <c r="GN54" s="18">
        <f t="shared" si="55"/>
        <v>-120.43300000000002</v>
      </c>
      <c r="GO54" s="18">
        <f t="shared" si="55"/>
        <v>-123.48699999999999</v>
      </c>
      <c r="GP54" s="18">
        <f t="shared" ref="GP54:JA54" si="56">GP$32-GP37</f>
        <v>-129.07899999999998</v>
      </c>
      <c r="GQ54" s="18">
        <f t="shared" si="56"/>
        <v>-127.92499999999998</v>
      </c>
      <c r="GR54" s="18">
        <f t="shared" si="56"/>
        <v>-127.76199999999997</v>
      </c>
      <c r="GS54" s="18">
        <f t="shared" si="56"/>
        <v>-129.03100000000003</v>
      </c>
      <c r="GT54" s="18">
        <f t="shared" si="56"/>
        <v>-130.05099999999999</v>
      </c>
      <c r="GU54" s="18">
        <f t="shared" si="56"/>
        <v>-133.56499999999997</v>
      </c>
      <c r="GV54" s="18">
        <f t="shared" si="56"/>
        <v>-133.09900000000002</v>
      </c>
      <c r="GW54" s="18">
        <f t="shared" si="56"/>
        <v>-129.44199999999998</v>
      </c>
      <c r="GX54" s="18">
        <f t="shared" si="56"/>
        <v>-126.70999999999998</v>
      </c>
      <c r="GY54" s="18">
        <f t="shared" si="56"/>
        <v>-125.88499999999999</v>
      </c>
      <c r="GZ54" s="18">
        <f t="shared" si="56"/>
        <v>-126.834</v>
      </c>
      <c r="HA54" s="18">
        <f t="shared" si="56"/>
        <v>-134.358</v>
      </c>
      <c r="HB54" s="18">
        <f t="shared" si="56"/>
        <v>-132.98000000000002</v>
      </c>
      <c r="HC54" s="18">
        <f t="shared" si="56"/>
        <v>-136.15900000000002</v>
      </c>
      <c r="HD54" s="18">
        <f t="shared" si="56"/>
        <v>-120.79499999999999</v>
      </c>
      <c r="HE54" s="18">
        <f t="shared" si="56"/>
        <v>-120.87900000000002</v>
      </c>
      <c r="HF54" s="18">
        <f t="shared" si="56"/>
        <v>-120.53100000000001</v>
      </c>
      <c r="HG54" s="18">
        <f t="shared" si="56"/>
        <v>-123.05099999999999</v>
      </c>
      <c r="HH54" s="18">
        <f t="shared" si="56"/>
        <v>-120.70199999999997</v>
      </c>
      <c r="HI54" s="18">
        <f t="shared" si="56"/>
        <v>-127.56699999999998</v>
      </c>
      <c r="HJ54" s="18">
        <f t="shared" si="56"/>
        <v>-126.172</v>
      </c>
      <c r="HK54" s="18">
        <f t="shared" si="56"/>
        <v>-133.929</v>
      </c>
      <c r="HL54" s="18">
        <f t="shared" si="56"/>
        <v>-134.55300000000003</v>
      </c>
      <c r="HM54" s="18">
        <f t="shared" si="56"/>
        <v>-136.20199999999997</v>
      </c>
      <c r="HN54" s="18">
        <f t="shared" si="56"/>
        <v>-143.119</v>
      </c>
      <c r="HO54" s="18">
        <f t="shared" si="56"/>
        <v>-142.30499999999998</v>
      </c>
      <c r="HP54" s="18">
        <f t="shared" si="56"/>
        <v>-142.19500000000002</v>
      </c>
      <c r="HQ54" s="18">
        <f t="shared" si="56"/>
        <v>-139.61100000000002</v>
      </c>
      <c r="HR54" s="18">
        <f t="shared" si="56"/>
        <v>-141.655</v>
      </c>
      <c r="HS54" s="18">
        <f t="shared" si="56"/>
        <v>-137.98299999999998</v>
      </c>
      <c r="HT54" s="18">
        <f t="shared" si="56"/>
        <v>-141.72000000000003</v>
      </c>
      <c r="HU54" s="18">
        <f t="shared" si="56"/>
        <v>-138.06899999999999</v>
      </c>
      <c r="HV54" s="18">
        <f t="shared" si="56"/>
        <v>-138.13200000000001</v>
      </c>
      <c r="HW54" s="18">
        <f t="shared" si="56"/>
        <v>-134.25699999999998</v>
      </c>
      <c r="HX54" s="18">
        <f t="shared" si="56"/>
        <v>-142.08700000000002</v>
      </c>
      <c r="HY54" s="18">
        <f t="shared" si="56"/>
        <v>-135.18300000000002</v>
      </c>
      <c r="HZ54" s="18">
        <f t="shared" si="56"/>
        <v>-121.01499999999999</v>
      </c>
      <c r="IA54" s="18">
        <f t="shared" si="56"/>
        <v>-135.20299999999997</v>
      </c>
      <c r="IB54" s="18">
        <f t="shared" si="56"/>
        <v>-135.91999999999999</v>
      </c>
      <c r="IC54" s="18">
        <f t="shared" si="56"/>
        <v>-135.10599999999999</v>
      </c>
      <c r="ID54" s="18">
        <f t="shared" si="56"/>
        <v>-134.35700000000003</v>
      </c>
      <c r="IE54" s="18">
        <f t="shared" si="56"/>
        <v>-137.84899999999999</v>
      </c>
      <c r="IF54" s="18">
        <f t="shared" si="56"/>
        <v>-131.66200000000003</v>
      </c>
      <c r="IG54" s="18">
        <f t="shared" si="56"/>
        <v>-127.64800000000002</v>
      </c>
      <c r="IH54" s="18">
        <f t="shared" si="56"/>
        <v>-131.30099999999999</v>
      </c>
      <c r="II54" s="18">
        <f t="shared" si="56"/>
        <v>-132.48099999999999</v>
      </c>
      <c r="IJ54" s="18">
        <f t="shared" si="56"/>
        <v>-125.25199999999998</v>
      </c>
      <c r="IK54" s="18">
        <f t="shared" si="56"/>
        <v>-120.018</v>
      </c>
      <c r="IL54" s="18">
        <f t="shared" si="56"/>
        <v>-116.03399999999999</v>
      </c>
      <c r="IM54" s="18">
        <f t="shared" si="56"/>
        <v>-117.23899999999998</v>
      </c>
      <c r="IN54" s="18">
        <f t="shared" si="56"/>
        <v>-111.39400000000003</v>
      </c>
      <c r="IO54" s="18">
        <f t="shared" si="56"/>
        <v>-113.75799999999998</v>
      </c>
      <c r="IP54" s="18">
        <f t="shared" si="56"/>
        <v>-111.41500000000002</v>
      </c>
      <c r="IQ54" s="18">
        <f t="shared" si="56"/>
        <v>-114.62700000000004</v>
      </c>
      <c r="IR54" s="18">
        <f t="shared" si="56"/>
        <v>-122.012</v>
      </c>
      <c r="IS54" s="18">
        <f t="shared" si="56"/>
        <v>-121.32999999999998</v>
      </c>
      <c r="IT54" s="18">
        <f t="shared" si="56"/>
        <v>-121.4</v>
      </c>
      <c r="IU54" s="18">
        <f t="shared" si="56"/>
        <v>-119.93899999999999</v>
      </c>
      <c r="IV54" s="18">
        <f t="shared" si="56"/>
        <v>-120.41300000000001</v>
      </c>
      <c r="IW54" s="18">
        <f t="shared" si="56"/>
        <v>-126.94999999999999</v>
      </c>
      <c r="IX54" s="18">
        <f t="shared" si="56"/>
        <v>-133.37699999999998</v>
      </c>
      <c r="IY54" s="18">
        <f t="shared" si="56"/>
        <v>-135.58900000000003</v>
      </c>
      <c r="IZ54" s="18">
        <f t="shared" si="56"/>
        <v>-133.71700000000001</v>
      </c>
      <c r="JA54" s="18">
        <f t="shared" si="56"/>
        <v>-138.37699999999998</v>
      </c>
      <c r="JB54" s="18">
        <f t="shared" ref="JB54:LM54" si="57">JB$32-JB37</f>
        <v>-140.49299999999999</v>
      </c>
      <c r="JC54" s="18">
        <f t="shared" si="57"/>
        <v>-140.46999999999997</v>
      </c>
      <c r="JD54" s="18">
        <f t="shared" si="57"/>
        <v>-143.233</v>
      </c>
      <c r="JE54" s="18">
        <f t="shared" si="57"/>
        <v>-149.904</v>
      </c>
      <c r="JF54" s="18">
        <f t="shared" si="57"/>
        <v>-150.52600000000001</v>
      </c>
      <c r="JG54" s="18">
        <f t="shared" si="57"/>
        <v>-149.67300000000003</v>
      </c>
      <c r="JH54" s="18">
        <f t="shared" si="57"/>
        <v>-154.17399999999998</v>
      </c>
      <c r="JI54" s="18">
        <f t="shared" si="57"/>
        <v>-152.71999999999997</v>
      </c>
      <c r="JJ54" s="18">
        <f t="shared" si="57"/>
        <v>-149.43899999999999</v>
      </c>
      <c r="JK54" s="18">
        <f t="shared" si="57"/>
        <v>-150.19199999999998</v>
      </c>
      <c r="JL54" s="18">
        <f t="shared" si="57"/>
        <v>-156.80900000000003</v>
      </c>
      <c r="JM54" s="18">
        <f t="shared" si="57"/>
        <v>-162.261</v>
      </c>
      <c r="JN54" s="18">
        <f t="shared" si="57"/>
        <v>-164.19399999999999</v>
      </c>
      <c r="JO54" s="18">
        <f t="shared" si="57"/>
        <v>-160.399</v>
      </c>
      <c r="JP54" s="18">
        <f t="shared" si="57"/>
        <v>-162.64500000000001</v>
      </c>
      <c r="JQ54" s="18">
        <f t="shared" si="57"/>
        <v>-168.399</v>
      </c>
      <c r="JR54" s="18">
        <f t="shared" si="57"/>
        <v>-171.11199999999999</v>
      </c>
      <c r="JS54" s="18">
        <f t="shared" si="57"/>
        <v>-179.46900000000002</v>
      </c>
      <c r="JT54" s="18">
        <f t="shared" si="57"/>
        <v>-175.578</v>
      </c>
      <c r="JU54" s="18">
        <f t="shared" si="57"/>
        <v>-176.483</v>
      </c>
      <c r="JV54" s="18">
        <f t="shared" si="57"/>
        <v>-175.55800000000002</v>
      </c>
      <c r="JW54" s="18">
        <f t="shared" si="57"/>
        <v>-174.63299999999998</v>
      </c>
      <c r="JX54" s="18">
        <f t="shared" si="57"/>
        <v>-176.214</v>
      </c>
      <c r="JY54" s="18">
        <f t="shared" si="57"/>
        <v>-175.14400000000001</v>
      </c>
      <c r="JZ54" s="18">
        <f t="shared" si="57"/>
        <v>-176.93200000000002</v>
      </c>
      <c r="KA54" s="18">
        <f t="shared" si="57"/>
        <v>-170.28100000000001</v>
      </c>
      <c r="KB54" s="18">
        <f t="shared" si="57"/>
        <v>-167.75599999999997</v>
      </c>
      <c r="KC54" s="18">
        <f t="shared" si="57"/>
        <v>-172.38100000000003</v>
      </c>
      <c r="KD54" s="18">
        <f t="shared" si="57"/>
        <v>-166.23099999999999</v>
      </c>
      <c r="KE54" s="18">
        <f t="shared" si="57"/>
        <v>-164.24900000000002</v>
      </c>
      <c r="KF54" s="18">
        <f t="shared" si="57"/>
        <v>-158.58299999999997</v>
      </c>
      <c r="KG54" s="18">
        <f t="shared" si="57"/>
        <v>-148.67199999999997</v>
      </c>
      <c r="KH54" s="18">
        <f t="shared" si="57"/>
        <v>-146.35599999999999</v>
      </c>
      <c r="KI54" s="18">
        <f t="shared" si="57"/>
        <v>-145.22300000000001</v>
      </c>
      <c r="KJ54" s="18">
        <f t="shared" si="57"/>
        <v>-145.995</v>
      </c>
      <c r="KK54" s="18">
        <f t="shared" si="57"/>
        <v>-144.54500000000002</v>
      </c>
      <c r="KL54" s="18">
        <f t="shared" si="57"/>
        <v>-144.01</v>
      </c>
      <c r="KM54" s="18">
        <f t="shared" si="57"/>
        <v>-141.76299999999998</v>
      </c>
      <c r="KN54" s="18">
        <f t="shared" si="57"/>
        <v>-141.78800000000001</v>
      </c>
      <c r="KO54" s="18">
        <f t="shared" si="57"/>
        <v>-140.67200000000003</v>
      </c>
      <c r="KP54" s="18">
        <f t="shared" si="57"/>
        <v>-143.25099999999998</v>
      </c>
      <c r="KQ54" s="18">
        <f t="shared" si="57"/>
        <v>-156.49499999999998</v>
      </c>
      <c r="KR54" s="18">
        <f t="shared" si="57"/>
        <v>-159.214</v>
      </c>
      <c r="KS54" s="18">
        <f t="shared" si="57"/>
        <v>-156.53700000000001</v>
      </c>
      <c r="KT54" s="18">
        <f t="shared" si="57"/>
        <v>-158.41799999999998</v>
      </c>
      <c r="KU54" s="18">
        <f t="shared" si="57"/>
        <v>-159.16999999999999</v>
      </c>
      <c r="KV54" s="18">
        <f t="shared" si="57"/>
        <v>-162.57700000000003</v>
      </c>
      <c r="KW54" s="18">
        <f t="shared" si="57"/>
        <v>-162.04100000000003</v>
      </c>
      <c r="KX54" s="18">
        <f t="shared" si="57"/>
        <v>-169.13</v>
      </c>
      <c r="KY54" s="18">
        <f t="shared" si="57"/>
        <v>-169.11700000000002</v>
      </c>
      <c r="KZ54" s="18">
        <f t="shared" si="57"/>
        <v>-166.60400000000001</v>
      </c>
      <c r="LA54" s="18">
        <f t="shared" si="57"/>
        <v>-165.55000000000004</v>
      </c>
      <c r="LB54" s="18">
        <f t="shared" si="57"/>
        <v>-167.59300000000002</v>
      </c>
      <c r="LC54" s="18">
        <f t="shared" si="57"/>
        <v>-169.76600000000002</v>
      </c>
      <c r="LD54" s="18">
        <f t="shared" si="57"/>
        <v>-168.00299999999999</v>
      </c>
      <c r="LE54" s="18">
        <f t="shared" si="57"/>
        <v>-162.15900000000002</v>
      </c>
      <c r="LF54" s="18">
        <f t="shared" si="57"/>
        <v>-167.27599999999998</v>
      </c>
      <c r="LG54" s="18">
        <f t="shared" si="57"/>
        <v>-164.113</v>
      </c>
      <c r="LH54" s="18">
        <f t="shared" si="57"/>
        <v>-166.233</v>
      </c>
      <c r="LI54" s="18">
        <f t="shared" si="57"/>
        <v>-165.76499999999999</v>
      </c>
      <c r="LJ54" s="18">
        <f t="shared" si="57"/>
        <v>-169.32399999999998</v>
      </c>
      <c r="LK54" s="18">
        <f t="shared" si="57"/>
        <v>-171.13200000000003</v>
      </c>
      <c r="LL54" s="18">
        <f t="shared" si="57"/>
        <v>-174.42299999999997</v>
      </c>
      <c r="LM54" s="18">
        <f t="shared" si="57"/>
        <v>-178.84200000000001</v>
      </c>
      <c r="LN54" s="18">
        <f t="shared" ref="LN54:NY54" si="58">LN$32-LN37</f>
        <v>-180.43300000000002</v>
      </c>
      <c r="LO54" s="18">
        <f t="shared" si="58"/>
        <v>-173.96899999999999</v>
      </c>
      <c r="LP54" s="18">
        <f t="shared" si="58"/>
        <v>-174.60799999999998</v>
      </c>
      <c r="LQ54" s="18">
        <f t="shared" si="58"/>
        <v>-171.53800000000001</v>
      </c>
      <c r="LR54" s="18">
        <f t="shared" si="58"/>
        <v>-167.17099999999999</v>
      </c>
      <c r="LS54" s="18">
        <f t="shared" si="58"/>
        <v>-160.471</v>
      </c>
      <c r="LT54" s="18">
        <f t="shared" si="58"/>
        <v>-160.94800000000004</v>
      </c>
      <c r="LU54" s="18">
        <f t="shared" si="58"/>
        <v>-162.01799999999997</v>
      </c>
      <c r="LV54" s="18">
        <f t="shared" si="58"/>
        <v>-156.483</v>
      </c>
      <c r="LW54" s="18">
        <f t="shared" si="58"/>
        <v>-155.69600000000003</v>
      </c>
      <c r="LX54" s="18">
        <f t="shared" si="58"/>
        <v>-152.529</v>
      </c>
      <c r="LY54" s="18">
        <f t="shared" si="58"/>
        <v>-149.37299999999999</v>
      </c>
      <c r="LZ54" s="18">
        <f t="shared" si="58"/>
        <v>-146.88400000000001</v>
      </c>
      <c r="MA54" s="18">
        <f t="shared" si="58"/>
        <v>-151.90100000000001</v>
      </c>
      <c r="MB54" s="18">
        <f t="shared" si="58"/>
        <v>-158.76999999999998</v>
      </c>
      <c r="MC54" s="18">
        <f t="shared" si="58"/>
        <v>-157.00199999999995</v>
      </c>
      <c r="MD54" s="18">
        <f t="shared" si="58"/>
        <v>-153.22400000000005</v>
      </c>
      <c r="ME54" s="18">
        <f t="shared" si="58"/>
        <v>-156.36700000000002</v>
      </c>
      <c r="MF54" s="18">
        <f t="shared" si="58"/>
        <v>-154.70400000000001</v>
      </c>
      <c r="MG54" s="18">
        <f t="shared" si="58"/>
        <v>-154.173</v>
      </c>
      <c r="MH54" s="18">
        <f t="shared" si="58"/>
        <v>-171.78399999999999</v>
      </c>
      <c r="MI54" s="18">
        <f t="shared" si="58"/>
        <v>-174.63499999999999</v>
      </c>
      <c r="MJ54" s="18">
        <f t="shared" si="58"/>
        <v>-176.84200000000001</v>
      </c>
      <c r="MK54" s="18">
        <f t="shared" si="58"/>
        <v>-179.27</v>
      </c>
      <c r="ML54" s="18">
        <f t="shared" si="58"/>
        <v>-173.17400000000004</v>
      </c>
      <c r="MM54" s="18">
        <f t="shared" si="58"/>
        <v>-164.57600000000002</v>
      </c>
      <c r="MN54" s="18">
        <f t="shared" si="58"/>
        <v>-162.363</v>
      </c>
      <c r="MO54" s="18">
        <f t="shared" si="58"/>
        <v>-163.61099999999999</v>
      </c>
      <c r="MP54" s="18">
        <f t="shared" si="58"/>
        <v>-166.21799999999996</v>
      </c>
      <c r="MQ54" s="18">
        <f t="shared" si="58"/>
        <v>-163.55899999999997</v>
      </c>
      <c r="MR54" s="18">
        <f t="shared" si="58"/>
        <v>-160.62</v>
      </c>
      <c r="MS54" s="18">
        <f t="shared" si="58"/>
        <v>-160.74599999999998</v>
      </c>
      <c r="MT54" s="18">
        <f t="shared" si="58"/>
        <v>-158.39800000000002</v>
      </c>
      <c r="MU54" s="18">
        <f t="shared" si="58"/>
        <v>-155.91999999999996</v>
      </c>
      <c r="MV54" s="18">
        <f t="shared" si="58"/>
        <v>-160.822</v>
      </c>
      <c r="MW54" s="18">
        <f t="shared" si="58"/>
        <v>-160.06399999999996</v>
      </c>
      <c r="MX54" s="18">
        <f t="shared" si="58"/>
        <v>-160.76600000000002</v>
      </c>
      <c r="MY54" s="18">
        <f t="shared" si="58"/>
        <v>-163.90199999999999</v>
      </c>
      <c r="MZ54" s="18">
        <f t="shared" si="58"/>
        <v>-164.09399999999999</v>
      </c>
      <c r="NA54" s="18">
        <f t="shared" si="58"/>
        <v>-163.69800000000004</v>
      </c>
      <c r="NB54" s="18">
        <f t="shared" si="58"/>
        <v>-157.89699999999999</v>
      </c>
      <c r="NC54" s="18">
        <f t="shared" si="58"/>
        <v>-154.39099999999996</v>
      </c>
      <c r="ND54" s="18">
        <f t="shared" si="58"/>
        <v>-153.81099999999998</v>
      </c>
      <c r="NE54" s="18">
        <f t="shared" si="58"/>
        <v>-150.21599999999995</v>
      </c>
      <c r="NF54" s="18">
        <f t="shared" si="58"/>
        <v>-155.01400000000001</v>
      </c>
      <c r="NG54" s="18">
        <f t="shared" si="58"/>
        <v>-154.89699999999999</v>
      </c>
      <c r="NH54" s="18">
        <f t="shared" si="58"/>
        <v>-158.233</v>
      </c>
      <c r="NI54" s="18">
        <f t="shared" si="58"/>
        <v>-158.45400000000001</v>
      </c>
      <c r="NJ54" s="18">
        <f t="shared" si="58"/>
        <v>-156.73900000000003</v>
      </c>
      <c r="NK54" s="18">
        <f t="shared" si="58"/>
        <v>-155.07600000000002</v>
      </c>
      <c r="NL54" s="18">
        <f t="shared" si="58"/>
        <v>-155.61500000000001</v>
      </c>
      <c r="NM54" s="18">
        <f t="shared" si="58"/>
        <v>-151.52699999999999</v>
      </c>
      <c r="NN54" s="18">
        <f t="shared" si="58"/>
        <v>-140.46199999999999</v>
      </c>
      <c r="NO54" s="18">
        <f t="shared" si="58"/>
        <v>-141.334</v>
      </c>
      <c r="NP54" s="18">
        <f t="shared" si="58"/>
        <v>-140.09299999999996</v>
      </c>
      <c r="NQ54" s="18">
        <f t="shared" si="58"/>
        <v>-137.74</v>
      </c>
      <c r="NR54" s="18">
        <f t="shared" si="58"/>
        <v>-137.46999999999997</v>
      </c>
      <c r="NS54" s="18">
        <f t="shared" si="58"/>
        <v>-137.553</v>
      </c>
      <c r="NT54" s="18">
        <f t="shared" si="58"/>
        <v>-137.464</v>
      </c>
      <c r="NU54" s="18">
        <f t="shared" si="58"/>
        <v>-134.63200000000001</v>
      </c>
      <c r="NV54" s="18">
        <f t="shared" si="58"/>
        <v>-128.88900000000001</v>
      </c>
      <c r="NW54" s="18">
        <f t="shared" si="58"/>
        <v>-122.71899999999999</v>
      </c>
      <c r="NX54" s="18">
        <f t="shared" si="58"/>
        <v>-125.34799999999996</v>
      </c>
      <c r="NY54" s="18">
        <f t="shared" si="58"/>
        <v>-133.22899999999998</v>
      </c>
      <c r="NZ54" s="18">
        <f t="shared" ref="NZ54:QK54" si="59">NZ$32-NZ37</f>
        <v>-132.20699999999999</v>
      </c>
      <c r="OA54" s="18">
        <f t="shared" si="59"/>
        <v>-132.577</v>
      </c>
      <c r="OB54" s="18">
        <f t="shared" si="59"/>
        <v>-132.137</v>
      </c>
      <c r="OC54" s="18">
        <f t="shared" si="59"/>
        <v>-131.66299999999995</v>
      </c>
      <c r="OD54" s="18">
        <f t="shared" si="59"/>
        <v>-134.16899999999998</v>
      </c>
      <c r="OE54" s="18">
        <f t="shared" si="59"/>
        <v>-133.68700000000001</v>
      </c>
      <c r="OF54" s="18">
        <f t="shared" si="59"/>
        <v>-131.20599999999996</v>
      </c>
      <c r="OG54" s="18">
        <f t="shared" si="59"/>
        <v>-130.32</v>
      </c>
      <c r="OH54" s="18">
        <f t="shared" si="59"/>
        <v>-129.94900000000001</v>
      </c>
      <c r="OI54" s="18">
        <f t="shared" si="59"/>
        <v>-128.46999999999997</v>
      </c>
      <c r="OJ54" s="18">
        <f t="shared" si="59"/>
        <v>-126.553</v>
      </c>
      <c r="OK54" s="18">
        <f t="shared" si="59"/>
        <v>-122.541</v>
      </c>
      <c r="OL54" s="18">
        <f t="shared" si="59"/>
        <v>-118.79300000000001</v>
      </c>
      <c r="OM54" s="18">
        <f t="shared" si="59"/>
        <v>-116.012</v>
      </c>
      <c r="ON54" s="18">
        <f t="shared" si="59"/>
        <v>-116.33800000000002</v>
      </c>
      <c r="OO54" s="18">
        <f t="shared" si="59"/>
        <v>-113.77299999999997</v>
      </c>
      <c r="OP54" s="18">
        <f t="shared" si="59"/>
        <v>-114.28100000000001</v>
      </c>
      <c r="OQ54" s="18">
        <f t="shared" si="59"/>
        <v>-118.56200000000001</v>
      </c>
      <c r="OR54" s="18">
        <f t="shared" si="59"/>
        <v>-118.173</v>
      </c>
      <c r="OS54" s="18">
        <f t="shared" si="59"/>
        <v>-106.28899999999999</v>
      </c>
      <c r="OT54" s="18">
        <f t="shared" si="59"/>
        <v>-118.28999999999996</v>
      </c>
      <c r="OU54" s="18">
        <f t="shared" si="59"/>
        <v>-123.86099999999999</v>
      </c>
      <c r="OV54" s="18">
        <f t="shared" si="59"/>
        <v>-124.03400000000005</v>
      </c>
      <c r="OW54" s="18">
        <f t="shared" si="59"/>
        <v>-128.39700000000005</v>
      </c>
      <c r="OX54" s="18">
        <f t="shared" si="59"/>
        <v>-118.10399999999998</v>
      </c>
      <c r="OY54" s="18">
        <f t="shared" si="59"/>
        <v>-109.185</v>
      </c>
      <c r="OZ54" s="18">
        <f t="shared" si="59"/>
        <v>-109.48500000000001</v>
      </c>
      <c r="PA54" s="18">
        <f t="shared" si="59"/>
        <v>-100.23399999999998</v>
      </c>
      <c r="PB54" s="18">
        <f t="shared" si="59"/>
        <v>-108.17899999999997</v>
      </c>
      <c r="PC54" s="18">
        <f t="shared" si="59"/>
        <v>-109.62</v>
      </c>
      <c r="PD54" s="18">
        <f t="shared" si="59"/>
        <v>-114.41899999999998</v>
      </c>
      <c r="PE54" s="18">
        <f t="shared" si="59"/>
        <v>-115.61999999999995</v>
      </c>
      <c r="PF54" s="18">
        <f t="shared" si="59"/>
        <v>-121.70499999999998</v>
      </c>
      <c r="PG54" s="18">
        <f t="shared" si="59"/>
        <v>-120.50200000000001</v>
      </c>
      <c r="PH54" s="18">
        <f t="shared" si="59"/>
        <v>-124.32999999999998</v>
      </c>
      <c r="PI54" s="18">
        <f t="shared" si="59"/>
        <v>-129.70699999999999</v>
      </c>
      <c r="PJ54" s="18">
        <f t="shared" si="59"/>
        <v>-130.84799999999996</v>
      </c>
      <c r="PK54" s="18">
        <f t="shared" si="59"/>
        <v>-122.77199999999999</v>
      </c>
      <c r="PL54" s="18">
        <f t="shared" si="59"/>
        <v>-122.16200000000003</v>
      </c>
      <c r="PM54" s="18">
        <f t="shared" si="59"/>
        <v>-117.85199999999998</v>
      </c>
      <c r="PN54" s="18">
        <f t="shared" si="59"/>
        <v>-124.416</v>
      </c>
      <c r="PO54" s="18">
        <f t="shared" si="59"/>
        <v>-121.43900000000002</v>
      </c>
      <c r="PP54" s="18">
        <f t="shared" si="59"/>
        <v>-120.661</v>
      </c>
      <c r="PQ54" s="18">
        <f t="shared" si="59"/>
        <v>-120.39600000000002</v>
      </c>
      <c r="PR54" s="18">
        <f t="shared" si="59"/>
        <v>-122.27199999999999</v>
      </c>
      <c r="PS54" s="18">
        <f t="shared" si="59"/>
        <v>-124.45100000000002</v>
      </c>
      <c r="PT54" s="18">
        <f t="shared" si="59"/>
        <v>-123.02499999999998</v>
      </c>
      <c r="PU54" s="18">
        <f t="shared" si="59"/>
        <v>-122.59399999999999</v>
      </c>
      <c r="PV54" s="18">
        <f t="shared" si="59"/>
        <v>-121.70100000000002</v>
      </c>
      <c r="PW54" s="18">
        <f t="shared" si="59"/>
        <v>-118.54399999999998</v>
      </c>
      <c r="PX54" s="18">
        <f t="shared" si="59"/>
        <v>-120.68600000000004</v>
      </c>
      <c r="PY54" s="18">
        <f t="shared" si="59"/>
        <v>-122.233</v>
      </c>
      <c r="PZ54" s="18">
        <f t="shared" si="59"/>
        <v>-117.65300000000002</v>
      </c>
      <c r="QA54" s="18">
        <f t="shared" si="59"/>
        <v>-116.93900000000002</v>
      </c>
      <c r="QB54" s="18">
        <f t="shared" si="59"/>
        <v>-115.036</v>
      </c>
      <c r="QC54" s="18">
        <f t="shared" si="59"/>
        <v>-118.15600000000001</v>
      </c>
      <c r="QD54" s="18">
        <f t="shared" si="59"/>
        <v>-122.77600000000001</v>
      </c>
      <c r="QE54" s="18">
        <f t="shared" si="59"/>
        <v>-122.72899999999998</v>
      </c>
      <c r="QF54" s="18">
        <f t="shared" si="59"/>
        <v>-124.28300000000002</v>
      </c>
      <c r="QG54" s="18">
        <f t="shared" si="59"/>
        <v>-124.20799999999997</v>
      </c>
      <c r="QH54" s="18">
        <f t="shared" si="59"/>
        <v>-125.76100000000002</v>
      </c>
      <c r="QI54" s="18">
        <f t="shared" si="59"/>
        <v>-118.28500000000003</v>
      </c>
      <c r="QJ54" s="18">
        <f t="shared" si="59"/>
        <v>-116.80099999999999</v>
      </c>
      <c r="QK54" s="18">
        <f t="shared" si="59"/>
        <v>-114.28999999999996</v>
      </c>
      <c r="QL54" s="18">
        <f t="shared" ref="QL54:SQ54" si="60">QL$32-QL37</f>
        <v>-117.12</v>
      </c>
      <c r="QM54" s="18">
        <f t="shared" si="60"/>
        <v>-117.87100000000004</v>
      </c>
      <c r="QN54" s="18">
        <f t="shared" si="60"/>
        <v>-118.42099999999999</v>
      </c>
      <c r="QO54" s="18">
        <f t="shared" si="60"/>
        <v>-111.32999999999998</v>
      </c>
      <c r="QP54" s="18">
        <f t="shared" si="60"/>
        <v>-111.82900000000001</v>
      </c>
      <c r="QQ54" s="18">
        <f t="shared" si="60"/>
        <v>-110.55900000000003</v>
      </c>
      <c r="QR54" s="18">
        <f t="shared" si="60"/>
        <v>-107.91500000000002</v>
      </c>
      <c r="QS54" s="18">
        <f t="shared" si="60"/>
        <v>-105.92200000000003</v>
      </c>
      <c r="QT54" s="18">
        <f t="shared" si="60"/>
        <v>-106.56599999999997</v>
      </c>
      <c r="QU54" s="18">
        <f t="shared" si="60"/>
        <v>-106.44799999999998</v>
      </c>
      <c r="QV54" s="18">
        <f t="shared" si="60"/>
        <v>-104.16500000000002</v>
      </c>
      <c r="QW54" s="18">
        <f t="shared" si="60"/>
        <v>-109.55399999999997</v>
      </c>
      <c r="QX54" s="18">
        <f t="shared" si="60"/>
        <v>-110.99799999999999</v>
      </c>
      <c r="QY54" s="18">
        <f t="shared" si="60"/>
        <v>-106.84999999999997</v>
      </c>
      <c r="QZ54" s="18">
        <f t="shared" si="60"/>
        <v>-106.214</v>
      </c>
      <c r="RA54" s="18">
        <f t="shared" si="60"/>
        <v>-110.33399999999995</v>
      </c>
      <c r="RB54" s="18">
        <f t="shared" si="60"/>
        <v>-111.11599999999999</v>
      </c>
      <c r="RC54" s="18">
        <f t="shared" si="60"/>
        <v>-112.68699999999995</v>
      </c>
      <c r="RD54" s="18">
        <f t="shared" si="60"/>
        <v>-112.923</v>
      </c>
      <c r="RE54" s="18">
        <f t="shared" si="60"/>
        <v>-114.875</v>
      </c>
      <c r="RF54" s="18">
        <f t="shared" si="60"/>
        <v>-115.95499999999998</v>
      </c>
      <c r="RG54" s="18">
        <f t="shared" si="60"/>
        <v>-119.70600000000002</v>
      </c>
      <c r="RH54" s="18">
        <f t="shared" si="60"/>
        <v>-118.73000000000002</v>
      </c>
      <c r="RI54" s="18">
        <f t="shared" si="60"/>
        <v>-119.12300000000005</v>
      </c>
      <c r="RJ54" s="18">
        <f t="shared" si="60"/>
        <v>-115.40899999999999</v>
      </c>
      <c r="RK54" s="18">
        <f t="shared" si="60"/>
        <v>-119.108</v>
      </c>
      <c r="RL54" s="18">
        <f t="shared" si="60"/>
        <v>-119.92000000000002</v>
      </c>
      <c r="RM54" s="18">
        <f t="shared" si="60"/>
        <v>-120.13900000000001</v>
      </c>
      <c r="RN54" s="18">
        <f t="shared" si="60"/>
        <v>-120.10499999999996</v>
      </c>
      <c r="RO54" s="18">
        <f t="shared" si="60"/>
        <v>-114.97900000000004</v>
      </c>
      <c r="RP54" s="18">
        <f t="shared" si="60"/>
        <v>-116.80600000000004</v>
      </c>
      <c r="RQ54" s="18">
        <f t="shared" si="60"/>
        <v>-115.536</v>
      </c>
      <c r="RR54" s="18">
        <f t="shared" si="60"/>
        <v>-120.262</v>
      </c>
      <c r="RS54" s="18">
        <f t="shared" si="60"/>
        <v>-122.24199999999996</v>
      </c>
      <c r="RT54" s="18">
        <f t="shared" si="60"/>
        <v>-121.17200000000003</v>
      </c>
      <c r="RU54" s="18">
        <f t="shared" si="60"/>
        <v>-120.78299999999996</v>
      </c>
      <c r="RV54" s="18">
        <f t="shared" si="60"/>
        <v>-124.49400000000003</v>
      </c>
      <c r="RW54" s="18">
        <f t="shared" si="60"/>
        <v>-125.84800000000001</v>
      </c>
      <c r="RX54" s="18">
        <f t="shared" si="60"/>
        <v>-125.358</v>
      </c>
      <c r="RY54" s="18">
        <f t="shared" si="60"/>
        <v>-122.73400000000004</v>
      </c>
      <c r="RZ54" s="18">
        <f t="shared" si="60"/>
        <v>-120.733</v>
      </c>
      <c r="SA54" s="18">
        <f t="shared" si="60"/>
        <v>-119.14299999999997</v>
      </c>
      <c r="SB54" s="18">
        <f t="shared" si="60"/>
        <v>-119.04699999999997</v>
      </c>
      <c r="SC54" s="18">
        <f t="shared" si="60"/>
        <v>-116.55600000000004</v>
      </c>
      <c r="SD54" s="18">
        <f t="shared" si="60"/>
        <v>-115.959</v>
      </c>
      <c r="SE54" s="18">
        <f t="shared" si="60"/>
        <v>-118.10699999999997</v>
      </c>
      <c r="SF54" s="18">
        <f t="shared" si="60"/>
        <v>-115.18399999999997</v>
      </c>
      <c r="SG54" s="18">
        <f t="shared" si="60"/>
        <v>-104.83199999999999</v>
      </c>
      <c r="SH54" s="18">
        <f t="shared" si="60"/>
        <v>-101.733</v>
      </c>
      <c r="SI54" s="18">
        <f t="shared" si="60"/>
        <v>-97.771999999999991</v>
      </c>
      <c r="SJ54" s="18">
        <f t="shared" si="60"/>
        <v>-94.413000000000011</v>
      </c>
      <c r="SK54" s="18">
        <f t="shared" si="60"/>
        <v>-96.424999999999955</v>
      </c>
      <c r="SL54" s="18">
        <f t="shared" si="60"/>
        <v>-95.889999999999986</v>
      </c>
      <c r="SM54" s="18">
        <f t="shared" si="60"/>
        <v>-94.311000000000035</v>
      </c>
      <c r="SN54" s="18">
        <f t="shared" si="60"/>
        <v>-92.026999999999987</v>
      </c>
      <c r="SO54" s="18">
        <f t="shared" si="60"/>
        <v>-91.802000000000021</v>
      </c>
      <c r="SP54" s="18">
        <f t="shared" si="60"/>
        <v>-91.22399999999999</v>
      </c>
      <c r="SQ54" s="18">
        <f t="shared" si="60"/>
        <v>-86.302999999999997</v>
      </c>
    </row>
    <row r="55" spans="1:511" x14ac:dyDescent="0.25">
      <c r="A55" s="5">
        <f t="shared" si="27"/>
        <v>7</v>
      </c>
      <c r="B55" s="1" t="str">
        <f t="shared" si="10"/>
        <v>TELEFO 2.502 PERP nc-27</v>
      </c>
      <c r="C55" s="1" t="str">
        <f t="shared" si="28"/>
        <v>TELEFO 3 3/4 PERP nc-22-TELEFO 2.502 PERP nc-27</v>
      </c>
      <c r="F55" s="18">
        <f t="shared" ref="F55:BQ55" si="61">F$32-F38</f>
        <v>-7.2899999999999636</v>
      </c>
      <c r="G55" s="18">
        <f t="shared" si="61"/>
        <v>-4.2110000000000127</v>
      </c>
      <c r="H55" s="18">
        <f t="shared" si="61"/>
        <v>1.9259999999999877</v>
      </c>
      <c r="I55" s="18">
        <f t="shared" si="61"/>
        <v>10.092000000000041</v>
      </c>
      <c r="J55" s="18">
        <f t="shared" si="61"/>
        <v>17.36099999999999</v>
      </c>
      <c r="K55" s="18">
        <f t="shared" si="61"/>
        <v>19.257000000000005</v>
      </c>
      <c r="L55" s="18">
        <f t="shared" si="61"/>
        <v>19.983000000000004</v>
      </c>
      <c r="M55" s="18">
        <f t="shared" si="61"/>
        <v>17.37299999999999</v>
      </c>
      <c r="N55" s="18">
        <f t="shared" si="61"/>
        <v>18.333000000000027</v>
      </c>
      <c r="O55" s="18">
        <f t="shared" si="61"/>
        <v>23.683999999999969</v>
      </c>
      <c r="P55" s="18">
        <f t="shared" si="61"/>
        <v>27.187999999999988</v>
      </c>
      <c r="Q55" s="18">
        <f t="shared" si="61"/>
        <v>30.629999999999995</v>
      </c>
      <c r="R55" s="18">
        <f t="shared" si="61"/>
        <v>23.052999999999997</v>
      </c>
      <c r="S55" s="18">
        <f t="shared" si="61"/>
        <v>20.396000000000015</v>
      </c>
      <c r="T55" s="18">
        <f t="shared" si="61"/>
        <v>38.625</v>
      </c>
      <c r="U55" s="18">
        <f t="shared" si="61"/>
        <v>32.144000000000005</v>
      </c>
      <c r="V55" s="18">
        <f t="shared" si="61"/>
        <v>38.100999999999999</v>
      </c>
      <c r="W55" s="18">
        <f t="shared" si="61"/>
        <v>21.165999999999997</v>
      </c>
      <c r="X55" s="18">
        <f t="shared" si="61"/>
        <v>2.1410000000000196</v>
      </c>
      <c r="Y55" s="18">
        <f t="shared" si="61"/>
        <v>-18.658000000000015</v>
      </c>
      <c r="Z55" s="18">
        <f t="shared" si="61"/>
        <v>-8.6850000000000023</v>
      </c>
      <c r="AA55" s="18">
        <f t="shared" si="61"/>
        <v>-1.9300000000000068</v>
      </c>
      <c r="AB55" s="18">
        <f t="shared" si="61"/>
        <v>-3.492999999999995</v>
      </c>
      <c r="AC55" s="18">
        <f t="shared" si="61"/>
        <v>0.40600000000000591</v>
      </c>
      <c r="AD55" s="18">
        <f t="shared" si="61"/>
        <v>3.1509999999999536</v>
      </c>
      <c r="AE55" s="18">
        <f t="shared" si="61"/>
        <v>-3.1000000000005912E-2</v>
      </c>
      <c r="AF55" s="18">
        <f t="shared" si="61"/>
        <v>-13.710000000000036</v>
      </c>
      <c r="AG55" s="18">
        <f t="shared" si="61"/>
        <v>-11.958000000000027</v>
      </c>
      <c r="AH55" s="18">
        <f t="shared" si="61"/>
        <v>-9.9230000000000018</v>
      </c>
      <c r="AI55" s="18">
        <f t="shared" si="61"/>
        <v>-40.745999999999981</v>
      </c>
      <c r="AJ55" s="18">
        <f t="shared" si="61"/>
        <v>-1.4590000000000032</v>
      </c>
      <c r="AK55" s="18">
        <f t="shared" si="61"/>
        <v>-3.2900000000000205</v>
      </c>
      <c r="AL55" s="18">
        <f t="shared" si="61"/>
        <v>-3.3020000000000209</v>
      </c>
      <c r="AM55" s="18">
        <f t="shared" si="61"/>
        <v>-3.0509999999999877</v>
      </c>
      <c r="AN55" s="18">
        <f t="shared" si="61"/>
        <v>9.2869999999999777</v>
      </c>
      <c r="AO55" s="18">
        <f t="shared" si="61"/>
        <v>11.954999999999984</v>
      </c>
      <c r="AP55" s="18">
        <f t="shared" si="61"/>
        <v>3.271000000000015</v>
      </c>
      <c r="AQ55" s="18">
        <f t="shared" si="61"/>
        <v>1.7340000000000373</v>
      </c>
      <c r="AR55" s="18">
        <f t="shared" si="61"/>
        <v>-15.14100000000002</v>
      </c>
      <c r="AS55" s="18">
        <f t="shared" si="61"/>
        <v>-16.623000000000047</v>
      </c>
      <c r="AT55" s="18">
        <f t="shared" si="61"/>
        <v>-36.115999999999985</v>
      </c>
      <c r="AU55" s="18">
        <f t="shared" si="61"/>
        <v>-13.770000000000039</v>
      </c>
      <c r="AV55" s="18">
        <f t="shared" si="61"/>
        <v>24.303999999999974</v>
      </c>
      <c r="AW55" s="18">
        <f t="shared" si="61"/>
        <v>28.063000000000045</v>
      </c>
      <c r="AX55" s="18">
        <f t="shared" si="61"/>
        <v>36.389999999999986</v>
      </c>
      <c r="AY55" s="18">
        <f t="shared" si="61"/>
        <v>4.3879999999999768</v>
      </c>
      <c r="AZ55" s="18">
        <f t="shared" si="61"/>
        <v>5.5769999999999982</v>
      </c>
      <c r="BA55" s="18">
        <f t="shared" si="61"/>
        <v>-0.44399999999995998</v>
      </c>
      <c r="BB55" s="18">
        <f t="shared" si="61"/>
        <v>0.2610000000000241</v>
      </c>
      <c r="BC55" s="18">
        <f t="shared" si="61"/>
        <v>5.8300000000000409</v>
      </c>
      <c r="BD55" s="18">
        <f t="shared" si="61"/>
        <v>7.6789999999999736</v>
      </c>
      <c r="BE55" s="18">
        <f t="shared" si="61"/>
        <v>2.0960000000000036</v>
      </c>
      <c r="BF55" s="18">
        <f t="shared" si="61"/>
        <v>-4.375</v>
      </c>
      <c r="BG55" s="18">
        <f t="shared" si="61"/>
        <v>-21.65500000000003</v>
      </c>
      <c r="BH55" s="18">
        <f t="shared" si="61"/>
        <v>-40.975999999999999</v>
      </c>
      <c r="BI55" s="18">
        <f t="shared" si="61"/>
        <v>-42.24799999999999</v>
      </c>
      <c r="BJ55" s="18">
        <f t="shared" si="61"/>
        <v>-66.831999999999994</v>
      </c>
      <c r="BK55" s="18">
        <f t="shared" si="61"/>
        <v>-88.544999999999959</v>
      </c>
      <c r="BL55" s="18">
        <f t="shared" si="61"/>
        <v>-71.276999999999987</v>
      </c>
      <c r="BM55" s="18">
        <f t="shared" si="61"/>
        <v>-20.185999999999979</v>
      </c>
      <c r="BN55" s="18">
        <f t="shared" si="61"/>
        <v>-2.9749999999999659</v>
      </c>
      <c r="BO55" s="18">
        <f t="shared" si="61"/>
        <v>15.439999999999998</v>
      </c>
      <c r="BP55" s="18">
        <f t="shared" si="61"/>
        <v>15.865999999999985</v>
      </c>
      <c r="BQ55" s="18">
        <f t="shared" si="61"/>
        <v>13.263000000000034</v>
      </c>
      <c r="BR55" s="18">
        <f t="shared" ref="BR55:EC55" si="62">BR$32-BR38</f>
        <v>20.827999999999975</v>
      </c>
      <c r="BS55" s="18">
        <f t="shared" si="62"/>
        <v>22.227000000000032</v>
      </c>
      <c r="BT55" s="18">
        <f t="shared" si="62"/>
        <v>27.375</v>
      </c>
      <c r="BU55" s="18">
        <f t="shared" si="62"/>
        <v>24.979000000000042</v>
      </c>
      <c r="BV55" s="18">
        <f t="shared" si="62"/>
        <v>70.248000000000047</v>
      </c>
      <c r="BW55" s="18">
        <f t="shared" si="62"/>
        <v>83.394000000000005</v>
      </c>
      <c r="BX55" s="18">
        <f t="shared" si="62"/>
        <v>118.952</v>
      </c>
      <c r="BY55" s="18">
        <f t="shared" si="62"/>
        <v>136.40300000000002</v>
      </c>
      <c r="BZ55" s="18">
        <f t="shared" si="62"/>
        <v>128.72800000000007</v>
      </c>
      <c r="CA55" s="18">
        <f t="shared" si="62"/>
        <v>164.31899999999996</v>
      </c>
      <c r="CB55" s="18">
        <f t="shared" si="62"/>
        <v>166.28700000000003</v>
      </c>
      <c r="CC55" s="18">
        <f t="shared" si="62"/>
        <v>94.376999999999953</v>
      </c>
      <c r="CD55" s="18">
        <f t="shared" si="62"/>
        <v>31.573000000000036</v>
      </c>
      <c r="CE55" s="18">
        <f t="shared" si="62"/>
        <v>-9.9110000000000014</v>
      </c>
      <c r="CF55" s="18">
        <f t="shared" si="62"/>
        <v>-22.242000000000019</v>
      </c>
      <c r="CG55" s="18">
        <f t="shared" si="62"/>
        <v>-22.480999999999995</v>
      </c>
      <c r="CH55" s="18">
        <f t="shared" si="62"/>
        <v>-28.656000000000006</v>
      </c>
      <c r="CI55" s="18">
        <f t="shared" si="62"/>
        <v>-26.500999999999976</v>
      </c>
      <c r="CJ55" s="18">
        <f t="shared" si="62"/>
        <v>-60.108000000000004</v>
      </c>
      <c r="CK55" s="18">
        <f t="shared" si="62"/>
        <v>-70.903999999999968</v>
      </c>
      <c r="CL55" s="18">
        <f t="shared" si="62"/>
        <v>-74.180000000000007</v>
      </c>
      <c r="CM55" s="18">
        <f t="shared" si="62"/>
        <v>-76.924999999999983</v>
      </c>
      <c r="CN55" s="18">
        <f t="shared" si="62"/>
        <v>-78.545999999999992</v>
      </c>
      <c r="CO55" s="18">
        <f t="shared" si="62"/>
        <v>-80.734999999999985</v>
      </c>
      <c r="CP55" s="18">
        <f t="shared" si="62"/>
        <v>-100.61399999999998</v>
      </c>
      <c r="CQ55" s="18">
        <f t="shared" si="62"/>
        <v>-94.492999999999995</v>
      </c>
      <c r="CR55" s="18">
        <f t="shared" si="62"/>
        <v>-97.007999999999981</v>
      </c>
      <c r="CS55" s="18">
        <f t="shared" si="62"/>
        <v>-98.907999999999987</v>
      </c>
      <c r="CT55" s="18">
        <f t="shared" si="62"/>
        <v>-96.061999999999998</v>
      </c>
      <c r="CU55" s="18">
        <f t="shared" si="62"/>
        <v>-96.125</v>
      </c>
      <c r="CV55" s="18">
        <f t="shared" si="62"/>
        <v>-93.864000000000004</v>
      </c>
      <c r="CW55" s="18">
        <f t="shared" si="62"/>
        <v>-92.800000000000011</v>
      </c>
      <c r="CX55" s="18">
        <f t="shared" si="62"/>
        <v>-90.634000000000015</v>
      </c>
      <c r="CY55" s="18">
        <f t="shared" si="62"/>
        <v>-88.957999999999998</v>
      </c>
      <c r="CZ55" s="18">
        <f t="shared" si="62"/>
        <v>-89.002999999999986</v>
      </c>
      <c r="DA55" s="18">
        <f t="shared" si="62"/>
        <v>-89.204000000000008</v>
      </c>
      <c r="DB55" s="18">
        <f t="shared" si="62"/>
        <v>-92.290999999999997</v>
      </c>
      <c r="DC55" s="18">
        <f t="shared" si="62"/>
        <v>-96.271000000000015</v>
      </c>
      <c r="DD55" s="18">
        <f t="shared" si="62"/>
        <v>-98.164999999999992</v>
      </c>
      <c r="DE55" s="18">
        <f t="shared" si="62"/>
        <v>-97.271000000000015</v>
      </c>
      <c r="DF55" s="18">
        <f t="shared" si="62"/>
        <v>-96.844000000000023</v>
      </c>
      <c r="DG55" s="18">
        <f t="shared" si="62"/>
        <v>-101.68799999999999</v>
      </c>
      <c r="DH55" s="18">
        <f t="shared" si="62"/>
        <v>-108.72</v>
      </c>
      <c r="DI55" s="18">
        <f t="shared" si="62"/>
        <v>-111.334</v>
      </c>
      <c r="DJ55" s="18">
        <f t="shared" si="62"/>
        <v>-112.077</v>
      </c>
      <c r="DK55" s="18">
        <f t="shared" si="62"/>
        <v>-112.68299999999999</v>
      </c>
      <c r="DL55" s="18">
        <f t="shared" si="62"/>
        <v>143.36000000000001</v>
      </c>
      <c r="DM55" s="18">
        <f t="shared" si="62"/>
        <v>153.577</v>
      </c>
      <c r="DN55" s="18">
        <f t="shared" si="62"/>
        <v>144.19900000000001</v>
      </c>
      <c r="DO55" s="18">
        <f t="shared" si="62"/>
        <v>140.47399999999999</v>
      </c>
      <c r="DP55" s="18">
        <f t="shared" si="62"/>
        <v>136.09899999999999</v>
      </c>
      <c r="DQ55" s="18">
        <f t="shared" si="62"/>
        <v>136.255</v>
      </c>
      <c r="DR55" s="18">
        <f t="shared" si="62"/>
        <v>134.67599999999999</v>
      </c>
      <c r="DS55" s="18">
        <f t="shared" si="62"/>
        <v>140.101</v>
      </c>
      <c r="DT55" s="18">
        <f t="shared" si="62"/>
        <v>143.99600000000001</v>
      </c>
      <c r="DU55" s="18">
        <f t="shared" si="62"/>
        <v>146.12200000000001</v>
      </c>
      <c r="DV55" s="18">
        <f t="shared" si="62"/>
        <v>148.44200000000001</v>
      </c>
      <c r="DW55" s="18">
        <f t="shared" si="62"/>
        <v>145.447</v>
      </c>
      <c r="DX55" s="18">
        <f t="shared" si="62"/>
        <v>146.751</v>
      </c>
      <c r="DY55" s="18">
        <f t="shared" si="62"/>
        <v>148.09</v>
      </c>
      <c r="DZ55" s="18">
        <f t="shared" si="62"/>
        <v>153.767</v>
      </c>
      <c r="EA55" s="18">
        <f t="shared" si="62"/>
        <v>146.82400000000001</v>
      </c>
      <c r="EB55" s="18">
        <f t="shared" si="62"/>
        <v>146.392</v>
      </c>
      <c r="EC55" s="18">
        <f t="shared" si="62"/>
        <v>139.58000000000001</v>
      </c>
      <c r="ED55" s="18">
        <f t="shared" ref="ED55:GO55" si="63">ED$32-ED38</f>
        <v>138.03899999999999</v>
      </c>
      <c r="EE55" s="18">
        <f t="shared" si="63"/>
        <v>138.16</v>
      </c>
      <c r="EF55" s="18">
        <f t="shared" si="63"/>
        <v>138.822</v>
      </c>
      <c r="EG55" s="18">
        <f t="shared" si="63"/>
        <v>142.84200000000001</v>
      </c>
      <c r="EH55" s="18">
        <f t="shared" si="63"/>
        <v>143.13</v>
      </c>
      <c r="EI55" s="18">
        <f t="shared" si="63"/>
        <v>143.26400000000001</v>
      </c>
      <c r="EJ55" s="18">
        <f t="shared" si="63"/>
        <v>144.37200000000001</v>
      </c>
      <c r="EK55" s="18">
        <f t="shared" si="63"/>
        <v>143.392</v>
      </c>
      <c r="EL55" s="18">
        <f t="shared" si="63"/>
        <v>145.63999999999999</v>
      </c>
      <c r="EM55" s="18">
        <f t="shared" si="63"/>
        <v>147.685</v>
      </c>
      <c r="EN55" s="18">
        <f t="shared" si="63"/>
        <v>144.25200000000001</v>
      </c>
      <c r="EO55" s="18">
        <f t="shared" si="63"/>
        <v>144.29300000000001</v>
      </c>
      <c r="EP55" s="18">
        <f t="shared" si="63"/>
        <v>147.53700000000001</v>
      </c>
      <c r="EQ55" s="18">
        <f t="shared" si="63"/>
        <v>147.244</v>
      </c>
      <c r="ER55" s="18">
        <f t="shared" si="63"/>
        <v>142.53800000000001</v>
      </c>
      <c r="ES55" s="18">
        <f t="shared" si="63"/>
        <v>145.13499999999999</v>
      </c>
      <c r="ET55" s="18">
        <f t="shared" si="63"/>
        <v>150.69200000000001</v>
      </c>
      <c r="EU55" s="18">
        <f t="shared" si="63"/>
        <v>150.523</v>
      </c>
      <c r="EV55" s="18">
        <f t="shared" si="63"/>
        <v>159.10300000000001</v>
      </c>
      <c r="EW55" s="18">
        <f t="shared" si="63"/>
        <v>161.13800000000001</v>
      </c>
      <c r="EX55" s="18">
        <f t="shared" si="63"/>
        <v>151.77500000000001</v>
      </c>
      <c r="EY55" s="18">
        <f t="shared" si="63"/>
        <v>148.44200000000001</v>
      </c>
      <c r="EZ55" s="18">
        <f t="shared" si="63"/>
        <v>150.20099999999999</v>
      </c>
      <c r="FA55" s="18">
        <f t="shared" si="63"/>
        <v>155.24</v>
      </c>
      <c r="FB55" s="18">
        <f t="shared" si="63"/>
        <v>157.43199999999999</v>
      </c>
      <c r="FC55" s="18">
        <f t="shared" si="63"/>
        <v>160.41200000000001</v>
      </c>
      <c r="FD55" s="18">
        <f t="shared" si="63"/>
        <v>171.93700000000001</v>
      </c>
      <c r="FE55" s="18">
        <f t="shared" si="63"/>
        <v>175.874</v>
      </c>
      <c r="FF55" s="18">
        <f t="shared" si="63"/>
        <v>177.678</v>
      </c>
      <c r="FG55" s="18">
        <f t="shared" si="63"/>
        <v>172.101</v>
      </c>
      <c r="FH55" s="18">
        <f t="shared" si="63"/>
        <v>171.386</v>
      </c>
      <c r="FI55" s="18">
        <f t="shared" si="63"/>
        <v>170.80500000000001</v>
      </c>
      <c r="FJ55" s="18">
        <f t="shared" si="63"/>
        <v>172.42699999999999</v>
      </c>
      <c r="FK55" s="18">
        <f t="shared" si="63"/>
        <v>169.97399999999999</v>
      </c>
      <c r="FL55" s="18">
        <f t="shared" si="63"/>
        <v>165.51599999999999</v>
      </c>
      <c r="FM55" s="18">
        <f t="shared" si="63"/>
        <v>166.374</v>
      </c>
      <c r="FN55" s="18">
        <f t="shared" si="63"/>
        <v>160.89400000000001</v>
      </c>
      <c r="FO55" s="18">
        <f t="shared" si="63"/>
        <v>154.44800000000001</v>
      </c>
      <c r="FP55" s="18">
        <f t="shared" si="63"/>
        <v>153.47800000000001</v>
      </c>
      <c r="FQ55" s="18">
        <f t="shared" si="63"/>
        <v>152.35900000000001</v>
      </c>
      <c r="FR55" s="18">
        <f t="shared" si="63"/>
        <v>156.273</v>
      </c>
      <c r="FS55" s="18">
        <f t="shared" si="63"/>
        <v>163.23500000000001</v>
      </c>
      <c r="FT55" s="18">
        <f t="shared" si="63"/>
        <v>164.84200000000001</v>
      </c>
      <c r="FU55" s="18">
        <f t="shared" si="63"/>
        <v>177.387</v>
      </c>
      <c r="FV55" s="18">
        <f t="shared" si="63"/>
        <v>157.43600000000001</v>
      </c>
      <c r="FW55" s="18">
        <f t="shared" si="63"/>
        <v>151.09700000000001</v>
      </c>
      <c r="FX55" s="18">
        <f t="shared" si="63"/>
        <v>151.41900000000001</v>
      </c>
      <c r="FY55" s="18">
        <f t="shared" si="63"/>
        <v>152.852</v>
      </c>
      <c r="FZ55" s="18">
        <f t="shared" si="63"/>
        <v>156.17099999999999</v>
      </c>
      <c r="GA55" s="18">
        <f t="shared" si="63"/>
        <v>159.05000000000001</v>
      </c>
      <c r="GB55" s="18">
        <f t="shared" si="63"/>
        <v>160.59200000000001</v>
      </c>
      <c r="GC55" s="18">
        <f t="shared" si="63"/>
        <v>163.17599999999999</v>
      </c>
      <c r="GD55" s="18">
        <f t="shared" si="63"/>
        <v>164.81</v>
      </c>
      <c r="GE55" s="18">
        <f t="shared" si="63"/>
        <v>166.65100000000001</v>
      </c>
      <c r="GF55" s="18">
        <f t="shared" si="63"/>
        <v>171.029</v>
      </c>
      <c r="GG55" s="18">
        <f t="shared" si="63"/>
        <v>173.464</v>
      </c>
      <c r="GH55" s="18">
        <f t="shared" si="63"/>
        <v>176.511</v>
      </c>
      <c r="GI55" s="18">
        <f t="shared" si="63"/>
        <v>184.89</v>
      </c>
      <c r="GJ55" s="18">
        <f t="shared" si="63"/>
        <v>189.83600000000001</v>
      </c>
      <c r="GK55" s="18">
        <f t="shared" si="63"/>
        <v>190.09299999999999</v>
      </c>
      <c r="GL55" s="18">
        <f t="shared" si="63"/>
        <v>183.21299999999999</v>
      </c>
      <c r="GM55" s="18">
        <f t="shared" si="63"/>
        <v>184.233</v>
      </c>
      <c r="GN55" s="18">
        <f t="shared" si="63"/>
        <v>185.001</v>
      </c>
      <c r="GO55" s="18">
        <f t="shared" si="63"/>
        <v>174.54900000000001</v>
      </c>
      <c r="GP55" s="18">
        <f t="shared" ref="GP55:JA55" si="64">GP$32-GP38</f>
        <v>162.21700000000001</v>
      </c>
      <c r="GQ55" s="18">
        <f t="shared" si="64"/>
        <v>167.816</v>
      </c>
      <c r="GR55" s="18">
        <f t="shared" si="64"/>
        <v>168.90700000000001</v>
      </c>
      <c r="GS55" s="18">
        <f t="shared" si="64"/>
        <v>171.81899999999999</v>
      </c>
      <c r="GT55" s="18">
        <f t="shared" si="64"/>
        <v>174.84100000000001</v>
      </c>
      <c r="GU55" s="18">
        <f t="shared" si="64"/>
        <v>165.215</v>
      </c>
      <c r="GV55" s="18">
        <f t="shared" si="64"/>
        <v>164.30699999999999</v>
      </c>
      <c r="GW55" s="18">
        <f t="shared" si="64"/>
        <v>161.12100000000001</v>
      </c>
      <c r="GX55" s="18">
        <f t="shared" si="64"/>
        <v>176.58600000000001</v>
      </c>
      <c r="GY55" s="18">
        <f t="shared" si="64"/>
        <v>174.435</v>
      </c>
      <c r="GZ55" s="18">
        <f t="shared" si="64"/>
        <v>166.15600000000001</v>
      </c>
      <c r="HA55" s="18">
        <f t="shared" si="64"/>
        <v>151.26499999999999</v>
      </c>
      <c r="HB55" s="18">
        <f t="shared" si="64"/>
        <v>144.685</v>
      </c>
      <c r="HC55" s="18">
        <f t="shared" si="64"/>
        <v>138.845</v>
      </c>
      <c r="HD55" s="18">
        <f t="shared" si="64"/>
        <v>189.04400000000001</v>
      </c>
      <c r="HE55" s="18">
        <f t="shared" si="64"/>
        <v>186.452</v>
      </c>
      <c r="HF55" s="18">
        <f t="shared" si="64"/>
        <v>183.95699999999999</v>
      </c>
      <c r="HG55" s="18">
        <f t="shared" si="64"/>
        <v>181.96100000000001</v>
      </c>
      <c r="HH55" s="18">
        <f t="shared" si="64"/>
        <v>175.566</v>
      </c>
      <c r="HI55" s="18">
        <f t="shared" si="64"/>
        <v>186.99600000000001</v>
      </c>
      <c r="HJ55" s="18">
        <f t="shared" si="64"/>
        <v>190.71799999999999</v>
      </c>
      <c r="HK55" s="18">
        <f t="shared" si="64"/>
        <v>177.33799999999999</v>
      </c>
      <c r="HL55" s="18">
        <f t="shared" si="64"/>
        <v>175.619</v>
      </c>
      <c r="HM55" s="18">
        <f t="shared" si="64"/>
        <v>173.98400000000001</v>
      </c>
      <c r="HN55" s="18">
        <f t="shared" si="64"/>
        <v>166.215</v>
      </c>
      <c r="HO55" s="18">
        <f t="shared" si="64"/>
        <v>159.97</v>
      </c>
      <c r="HP55" s="18">
        <f t="shared" si="64"/>
        <v>154.881</v>
      </c>
      <c r="HQ55" s="18">
        <f t="shared" si="64"/>
        <v>155.65799999999999</v>
      </c>
      <c r="HR55" s="18">
        <f t="shared" si="64"/>
        <v>156.376</v>
      </c>
      <c r="HS55" s="18">
        <f t="shared" si="64"/>
        <v>173.02</v>
      </c>
      <c r="HT55" s="18">
        <f t="shared" si="64"/>
        <v>185.762</v>
      </c>
      <c r="HU55" s="18">
        <f t="shared" si="64"/>
        <v>196.357</v>
      </c>
      <c r="HV55" s="18">
        <f t="shared" si="64"/>
        <v>212.125</v>
      </c>
      <c r="HW55" s="18">
        <f t="shared" si="64"/>
        <v>220.81100000000001</v>
      </c>
      <c r="HX55" s="18">
        <f t="shared" si="64"/>
        <v>197.00399999999999</v>
      </c>
      <c r="HY55" s="18">
        <f t="shared" si="64"/>
        <v>195.249</v>
      </c>
      <c r="HZ55" s="18">
        <f t="shared" si="64"/>
        <v>204.178</v>
      </c>
      <c r="IA55" s="18">
        <f t="shared" si="64"/>
        <v>192.274</v>
      </c>
      <c r="IB55" s="18">
        <f t="shared" si="64"/>
        <v>195.297</v>
      </c>
      <c r="IC55" s="18">
        <f t="shared" si="64"/>
        <v>205.697</v>
      </c>
      <c r="ID55" s="18">
        <f t="shared" si="64"/>
        <v>210.63</v>
      </c>
      <c r="IE55" s="18">
        <f t="shared" si="64"/>
        <v>224.57900000000001</v>
      </c>
      <c r="IF55" s="18">
        <f t="shared" si="64"/>
        <v>214.14</v>
      </c>
      <c r="IG55" s="18">
        <f t="shared" si="64"/>
        <v>200.334</v>
      </c>
      <c r="IH55" s="18">
        <f t="shared" si="64"/>
        <v>192.43799999999999</v>
      </c>
      <c r="II55" s="18">
        <f t="shared" si="64"/>
        <v>190.02699999999999</v>
      </c>
      <c r="IJ55" s="18">
        <f t="shared" si="64"/>
        <v>176.81800000000001</v>
      </c>
      <c r="IK55" s="18">
        <f t="shared" si="64"/>
        <v>174.75800000000001</v>
      </c>
      <c r="IL55" s="18">
        <f t="shared" si="64"/>
        <v>170.45</v>
      </c>
      <c r="IM55" s="18">
        <f t="shared" si="64"/>
        <v>185.517</v>
      </c>
      <c r="IN55" s="18">
        <f t="shared" si="64"/>
        <v>201.67</v>
      </c>
      <c r="IO55" s="18">
        <f t="shared" si="64"/>
        <v>206.565</v>
      </c>
      <c r="IP55" s="18">
        <f t="shared" si="64"/>
        <v>208.69</v>
      </c>
      <c r="IQ55" s="18">
        <f t="shared" si="64"/>
        <v>206.65799999999999</v>
      </c>
      <c r="IR55" s="18">
        <f t="shared" si="64"/>
        <v>193.649</v>
      </c>
      <c r="IS55" s="18">
        <f t="shared" si="64"/>
        <v>190.435</v>
      </c>
      <c r="IT55" s="18">
        <f t="shared" si="64"/>
        <v>192.321</v>
      </c>
      <c r="IU55" s="18">
        <f t="shared" si="64"/>
        <v>191.893</v>
      </c>
      <c r="IV55" s="18">
        <f t="shared" si="64"/>
        <v>192.92500000000001</v>
      </c>
      <c r="IW55" s="18">
        <f t="shared" si="64"/>
        <v>198.899</v>
      </c>
      <c r="IX55" s="18">
        <f t="shared" si="64"/>
        <v>198.91900000000001</v>
      </c>
      <c r="IY55" s="18">
        <f t="shared" si="64"/>
        <v>191.648</v>
      </c>
      <c r="IZ55" s="18">
        <f t="shared" si="64"/>
        <v>183.03200000000001</v>
      </c>
      <c r="JA55" s="18">
        <f t="shared" si="64"/>
        <v>176.54</v>
      </c>
      <c r="JB55" s="18">
        <f t="shared" ref="JB55:LM55" si="65">JB$32-JB38</f>
        <v>175.685</v>
      </c>
      <c r="JC55" s="18">
        <f t="shared" si="65"/>
        <v>177.46100000000001</v>
      </c>
      <c r="JD55" s="18">
        <f t="shared" si="65"/>
        <v>177.00200000000001</v>
      </c>
      <c r="JE55" s="18">
        <f t="shared" si="65"/>
        <v>183.36500000000001</v>
      </c>
      <c r="JF55" s="18">
        <f t="shared" si="65"/>
        <v>191.334</v>
      </c>
      <c r="JG55" s="18">
        <f t="shared" si="65"/>
        <v>198.09299999999999</v>
      </c>
      <c r="JH55" s="18">
        <f t="shared" si="65"/>
        <v>188.58199999999999</v>
      </c>
      <c r="JI55" s="18">
        <f t="shared" si="65"/>
        <v>185.423</v>
      </c>
      <c r="JJ55" s="18">
        <f t="shared" si="65"/>
        <v>186.01599999999999</v>
      </c>
      <c r="JK55" s="18">
        <f t="shared" si="65"/>
        <v>180.75800000000001</v>
      </c>
      <c r="JL55" s="18">
        <f t="shared" si="65"/>
        <v>180.267</v>
      </c>
      <c r="JM55" s="18">
        <f t="shared" si="65"/>
        <v>197.172</v>
      </c>
      <c r="JN55" s="18">
        <f t="shared" si="65"/>
        <v>209.328</v>
      </c>
      <c r="JO55" s="18">
        <f t="shared" si="65"/>
        <v>213.529</v>
      </c>
      <c r="JP55" s="18">
        <f t="shared" si="65"/>
        <v>214.518</v>
      </c>
      <c r="JQ55" s="18">
        <f t="shared" si="65"/>
        <v>217.16800000000001</v>
      </c>
      <c r="JR55" s="18">
        <f t="shared" si="65"/>
        <v>205.429</v>
      </c>
      <c r="JS55" s="18">
        <f t="shared" si="65"/>
        <v>210.643</v>
      </c>
      <c r="JT55" s="18">
        <f t="shared" si="65"/>
        <v>226.52099999999999</v>
      </c>
      <c r="JU55" s="18">
        <f t="shared" si="65"/>
        <v>228.89400000000001</v>
      </c>
      <c r="JV55" s="18">
        <f t="shared" si="65"/>
        <v>236.667</v>
      </c>
      <c r="JW55" s="18">
        <f t="shared" si="65"/>
        <v>246.18299999999999</v>
      </c>
      <c r="JX55" s="18">
        <f t="shared" si="65"/>
        <v>257.24</v>
      </c>
      <c r="JY55" s="18">
        <f t="shared" si="65"/>
        <v>257.83800000000002</v>
      </c>
      <c r="JZ55" s="18">
        <f t="shared" si="65"/>
        <v>249.57</v>
      </c>
      <c r="KA55" s="18">
        <f t="shared" si="65"/>
        <v>262.86399999999998</v>
      </c>
      <c r="KB55" s="18">
        <f t="shared" si="65"/>
        <v>262.935</v>
      </c>
      <c r="KC55" s="18">
        <f t="shared" si="65"/>
        <v>265.20999999999998</v>
      </c>
      <c r="KD55" s="18">
        <f t="shared" si="65"/>
        <v>267.05500000000001</v>
      </c>
      <c r="KE55" s="18">
        <f t="shared" si="65"/>
        <v>271.76</v>
      </c>
      <c r="KF55" s="18">
        <f t="shared" si="65"/>
        <v>263.25700000000001</v>
      </c>
      <c r="KG55" s="18">
        <f t="shared" si="65"/>
        <v>263.72800000000001</v>
      </c>
      <c r="KH55" s="18">
        <f t="shared" si="65"/>
        <v>265.39400000000001</v>
      </c>
      <c r="KI55" s="18">
        <f t="shared" si="65"/>
        <v>266.387</v>
      </c>
      <c r="KJ55" s="18">
        <f t="shared" si="65"/>
        <v>263.04500000000002</v>
      </c>
      <c r="KK55" s="18">
        <f t="shared" si="65"/>
        <v>270.38</v>
      </c>
      <c r="KL55" s="18">
        <f t="shared" si="65"/>
        <v>270.80099999999999</v>
      </c>
      <c r="KM55" s="18">
        <f t="shared" si="65"/>
        <v>275.43900000000002</v>
      </c>
      <c r="KN55" s="18">
        <f t="shared" si="65"/>
        <v>264.726</v>
      </c>
      <c r="KO55" s="18">
        <f t="shared" si="65"/>
        <v>276.47399999999999</v>
      </c>
      <c r="KP55" s="18">
        <f t="shared" si="65"/>
        <v>269.87900000000002</v>
      </c>
      <c r="KQ55" s="18">
        <f t="shared" si="65"/>
        <v>245.208</v>
      </c>
      <c r="KR55" s="18">
        <f t="shared" si="65"/>
        <v>221.851</v>
      </c>
      <c r="KS55" s="18">
        <f t="shared" si="65"/>
        <v>223.023</v>
      </c>
      <c r="KT55" s="18">
        <f t="shared" si="65"/>
        <v>220.208</v>
      </c>
      <c r="KU55" s="18">
        <f t="shared" si="65"/>
        <v>226.70500000000001</v>
      </c>
      <c r="KV55" s="18">
        <f t="shared" si="65"/>
        <v>229.917</v>
      </c>
      <c r="KW55" s="18">
        <f t="shared" si="65"/>
        <v>236.37899999999999</v>
      </c>
      <c r="KX55" s="18">
        <f t="shared" si="65"/>
        <v>223.11500000000001</v>
      </c>
      <c r="KY55" s="18">
        <f t="shared" si="65"/>
        <v>219.96199999999999</v>
      </c>
      <c r="KZ55" s="18">
        <f t="shared" si="65"/>
        <v>218.715</v>
      </c>
      <c r="LA55" s="18">
        <f t="shared" si="65"/>
        <v>220.79499999999999</v>
      </c>
      <c r="LB55" s="18">
        <f t="shared" si="65"/>
        <v>213.57499999999999</v>
      </c>
      <c r="LC55" s="18">
        <f t="shared" si="65"/>
        <v>210.036</v>
      </c>
      <c r="LD55" s="18">
        <f t="shared" si="65"/>
        <v>210.733</v>
      </c>
      <c r="LE55" s="18">
        <f t="shared" si="65"/>
        <v>225.797</v>
      </c>
      <c r="LF55" s="18">
        <f t="shared" si="65"/>
        <v>236.68100000000001</v>
      </c>
      <c r="LG55" s="18">
        <f t="shared" si="65"/>
        <v>245.67099999999999</v>
      </c>
      <c r="LH55" s="18">
        <f t="shared" si="65"/>
        <v>243.68799999999999</v>
      </c>
      <c r="LI55" s="18">
        <f t="shared" si="65"/>
        <v>243.161</v>
      </c>
      <c r="LJ55" s="18">
        <f t="shared" si="65"/>
        <v>239.78</v>
      </c>
      <c r="LK55" s="18">
        <f t="shared" si="65"/>
        <v>239.49199999999999</v>
      </c>
      <c r="LL55" s="18">
        <f t="shared" si="65"/>
        <v>234.953</v>
      </c>
      <c r="LM55" s="18">
        <f t="shared" si="65"/>
        <v>235.01599999999999</v>
      </c>
      <c r="LN55" s="18">
        <f t="shared" ref="LN55:NY55" si="66">LN$32-LN38</f>
        <v>230.80199999999999</v>
      </c>
      <c r="LO55" s="18">
        <f t="shared" si="66"/>
        <v>246.28800000000001</v>
      </c>
      <c r="LP55" s="18">
        <f t="shared" si="66"/>
        <v>254.33</v>
      </c>
      <c r="LQ55" s="18">
        <f t="shared" si="66"/>
        <v>262.92899999999997</v>
      </c>
      <c r="LR55" s="18">
        <f t="shared" si="66"/>
        <v>265.49900000000002</v>
      </c>
      <c r="LS55" s="18">
        <f t="shared" si="66"/>
        <v>280.46699999999998</v>
      </c>
      <c r="LT55" s="18">
        <f t="shared" si="66"/>
        <v>274.91699999999997</v>
      </c>
      <c r="LU55" s="18">
        <f t="shared" si="66"/>
        <v>267.83100000000002</v>
      </c>
      <c r="LV55" s="18">
        <f t="shared" si="66"/>
        <v>267.82</v>
      </c>
      <c r="LW55" s="18">
        <f t="shared" si="66"/>
        <v>253.916</v>
      </c>
      <c r="LX55" s="18">
        <f t="shared" si="66"/>
        <v>260.303</v>
      </c>
      <c r="LY55" s="18">
        <f t="shared" si="66"/>
        <v>262.84199999999998</v>
      </c>
      <c r="LZ55" s="18">
        <f t="shared" si="66"/>
        <v>260.25</v>
      </c>
      <c r="MA55" s="18">
        <f t="shared" si="66"/>
        <v>270.19299999999998</v>
      </c>
      <c r="MB55" s="18">
        <f t="shared" si="66"/>
        <v>278.60599999999999</v>
      </c>
      <c r="MC55" s="18">
        <f t="shared" si="66"/>
        <v>291.39100000000002</v>
      </c>
      <c r="MD55" s="18">
        <f t="shared" si="66"/>
        <v>307.62599999999998</v>
      </c>
      <c r="ME55" s="18">
        <f t="shared" si="66"/>
        <v>303.22399999999999</v>
      </c>
      <c r="MF55" s="18">
        <f t="shared" si="66"/>
        <v>297.00700000000001</v>
      </c>
      <c r="MG55" s="18">
        <f t="shared" si="66"/>
        <v>278.99900000000002</v>
      </c>
      <c r="MH55" s="18">
        <f t="shared" si="66"/>
        <v>277.33300000000003</v>
      </c>
      <c r="MI55" s="18">
        <f t="shared" si="66"/>
        <v>272.15300000000002</v>
      </c>
      <c r="MJ55" s="18">
        <f t="shared" si="66"/>
        <v>249.244</v>
      </c>
      <c r="MK55" s="18">
        <f t="shared" si="66"/>
        <v>246.80600000000001</v>
      </c>
      <c r="ML55" s="18">
        <f t="shared" si="66"/>
        <v>260.29599999999999</v>
      </c>
      <c r="MM55" s="18">
        <f t="shared" si="66"/>
        <v>278.27999999999997</v>
      </c>
      <c r="MN55" s="18">
        <f t="shared" si="66"/>
        <v>291.77199999999999</v>
      </c>
      <c r="MO55" s="18">
        <f t="shared" si="66"/>
        <v>283.52</v>
      </c>
      <c r="MP55" s="18">
        <f t="shared" si="66"/>
        <v>276.20800000000003</v>
      </c>
      <c r="MQ55" s="18">
        <f t="shared" si="66"/>
        <v>273.78800000000001</v>
      </c>
      <c r="MR55" s="18">
        <f t="shared" si="66"/>
        <v>279.15800000000002</v>
      </c>
      <c r="MS55" s="18">
        <f t="shared" si="66"/>
        <v>287.63900000000001</v>
      </c>
      <c r="MT55" s="18">
        <f t="shared" si="66"/>
        <v>282.029</v>
      </c>
      <c r="MU55" s="18">
        <f t="shared" si="66"/>
        <v>279.55900000000003</v>
      </c>
      <c r="MV55" s="18">
        <f t="shared" si="66"/>
        <v>279.26900000000001</v>
      </c>
      <c r="MW55" s="18">
        <f t="shared" si="66"/>
        <v>298.77800000000002</v>
      </c>
      <c r="MX55" s="18">
        <f t="shared" si="66"/>
        <v>302.27</v>
      </c>
      <c r="MY55" s="18">
        <f t="shared" si="66"/>
        <v>290.75200000000001</v>
      </c>
      <c r="MZ55" s="18">
        <f t="shared" si="66"/>
        <v>266.28699999999998</v>
      </c>
      <c r="NA55" s="18">
        <f t="shared" si="66"/>
        <v>272.91199999999998</v>
      </c>
      <c r="NB55" s="18">
        <f t="shared" si="66"/>
        <v>288.952</v>
      </c>
      <c r="NC55" s="18">
        <f t="shared" si="66"/>
        <v>292.31200000000001</v>
      </c>
      <c r="ND55" s="18">
        <f t="shared" si="66"/>
        <v>295.24200000000002</v>
      </c>
      <c r="NE55" s="18">
        <f t="shared" si="66"/>
        <v>317.23200000000003</v>
      </c>
      <c r="NF55" s="18">
        <f t="shared" si="66"/>
        <v>322.54500000000002</v>
      </c>
      <c r="NG55" s="18">
        <f t="shared" si="66"/>
        <v>322.71800000000002</v>
      </c>
      <c r="NH55" s="18">
        <f t="shared" si="66"/>
        <v>323.00200000000001</v>
      </c>
      <c r="NI55" s="18">
        <f t="shared" si="66"/>
        <v>329.71699999999998</v>
      </c>
      <c r="NJ55" s="18">
        <f t="shared" si="66"/>
        <v>328.21899999999999</v>
      </c>
      <c r="NK55" s="18">
        <f t="shared" si="66"/>
        <v>324.07499999999999</v>
      </c>
      <c r="NL55" s="18">
        <f t="shared" si="66"/>
        <v>312.32299999999998</v>
      </c>
      <c r="NM55" s="18">
        <f t="shared" si="66"/>
        <v>313.053</v>
      </c>
      <c r="NN55" s="18">
        <f t="shared" si="66"/>
        <v>329.45499999999998</v>
      </c>
      <c r="NO55" s="18">
        <f t="shared" si="66"/>
        <v>323.83</v>
      </c>
      <c r="NP55" s="18">
        <f t="shared" si="66"/>
        <v>333.58800000000002</v>
      </c>
      <c r="NQ55" s="18">
        <f t="shared" si="66"/>
        <v>333.38</v>
      </c>
      <c r="NR55" s="18">
        <f t="shared" si="66"/>
        <v>324.74</v>
      </c>
      <c r="NS55" s="18">
        <f t="shared" si="66"/>
        <v>333.24099999999999</v>
      </c>
      <c r="NT55" s="18">
        <f t="shared" si="66"/>
        <v>329.654</v>
      </c>
      <c r="NU55" s="18">
        <f t="shared" si="66"/>
        <v>352.87099999999998</v>
      </c>
      <c r="NV55" s="18">
        <f t="shared" si="66"/>
        <v>370.43700000000001</v>
      </c>
      <c r="NW55" s="18">
        <f t="shared" si="66"/>
        <v>382.416</v>
      </c>
      <c r="NX55" s="18">
        <f t="shared" si="66"/>
        <v>382.93200000000002</v>
      </c>
      <c r="NY55" s="18">
        <f t="shared" si="66"/>
        <v>359.11700000000002</v>
      </c>
      <c r="NZ55" s="18">
        <f t="shared" ref="NZ55:QK55" si="67">NZ$32-NZ38</f>
        <v>347.82100000000003</v>
      </c>
      <c r="OA55" s="18">
        <f t="shared" si="67"/>
        <v>347.298</v>
      </c>
      <c r="OB55" s="18">
        <f t="shared" si="67"/>
        <v>347.75400000000002</v>
      </c>
      <c r="OC55" s="18">
        <f t="shared" si="67"/>
        <v>345.21300000000002</v>
      </c>
      <c r="OD55" s="18">
        <f t="shared" si="67"/>
        <v>342.42200000000003</v>
      </c>
      <c r="OE55" s="18">
        <f t="shared" si="67"/>
        <v>340.209</v>
      </c>
      <c r="OF55" s="18">
        <f t="shared" si="67"/>
        <v>338.74400000000003</v>
      </c>
      <c r="OG55" s="18">
        <f t="shared" si="67"/>
        <v>338.14800000000002</v>
      </c>
      <c r="OH55" s="18">
        <f t="shared" si="67"/>
        <v>333.61799999999999</v>
      </c>
      <c r="OI55" s="18">
        <f t="shared" si="67"/>
        <v>334.185</v>
      </c>
      <c r="OJ55" s="18">
        <f t="shared" si="67"/>
        <v>332.822</v>
      </c>
      <c r="OK55" s="18">
        <f t="shared" si="67"/>
        <v>350.517</v>
      </c>
      <c r="OL55" s="18">
        <f t="shared" si="67"/>
        <v>375.74799999999999</v>
      </c>
      <c r="OM55" s="18">
        <f t="shared" si="67"/>
        <v>382.12099999999998</v>
      </c>
      <c r="ON55" s="18">
        <f t="shared" si="67"/>
        <v>378.60899999999998</v>
      </c>
      <c r="OO55" s="18">
        <f t="shared" si="67"/>
        <v>381.72800000000001</v>
      </c>
      <c r="OP55" s="18">
        <f t="shared" si="67"/>
        <v>372.48500000000001</v>
      </c>
      <c r="OQ55" s="18">
        <f t="shared" si="67"/>
        <v>359.84800000000001</v>
      </c>
      <c r="OR55" s="18">
        <f t="shared" si="67"/>
        <v>347.01499999999999</v>
      </c>
      <c r="OS55" s="18">
        <f t="shared" si="67"/>
        <v>358.99700000000001</v>
      </c>
      <c r="OT55" s="18">
        <f t="shared" si="67"/>
        <v>340.15300000000002</v>
      </c>
      <c r="OU55" s="18">
        <f t="shared" si="67"/>
        <v>326.91399999999999</v>
      </c>
      <c r="OV55" s="18">
        <f t="shared" si="67"/>
        <v>323.33499999999998</v>
      </c>
      <c r="OW55" s="18">
        <f t="shared" si="67"/>
        <v>314.84699999999998</v>
      </c>
      <c r="OX55" s="18">
        <f t="shared" si="67"/>
        <v>330.96199999999999</v>
      </c>
      <c r="OY55" s="18">
        <f t="shared" si="67"/>
        <v>340.48500000000001</v>
      </c>
      <c r="OZ55" s="18">
        <f t="shared" si="67"/>
        <v>341.47899999999998</v>
      </c>
      <c r="PA55" s="18">
        <f t="shared" si="67"/>
        <v>363.25900000000001</v>
      </c>
      <c r="PB55" s="18">
        <f t="shared" si="67"/>
        <v>343.02600000000001</v>
      </c>
      <c r="PC55" s="18">
        <f t="shared" si="67"/>
        <v>333.70100000000002</v>
      </c>
      <c r="PD55" s="18">
        <f t="shared" si="67"/>
        <v>324.30900000000003</v>
      </c>
      <c r="PE55" s="18">
        <f t="shared" si="67"/>
        <v>305.67200000000003</v>
      </c>
      <c r="PF55" s="18">
        <f t="shared" si="67"/>
        <v>293.221</v>
      </c>
      <c r="PG55" s="18">
        <f t="shared" si="67"/>
        <v>286.97699999999998</v>
      </c>
      <c r="PH55" s="18">
        <f t="shared" si="67"/>
        <v>276.447</v>
      </c>
      <c r="PI55" s="18">
        <f t="shared" si="67"/>
        <v>258.32600000000002</v>
      </c>
      <c r="PJ55" s="18">
        <f t="shared" si="67"/>
        <v>256.73200000000003</v>
      </c>
      <c r="PK55" s="18">
        <f t="shared" si="67"/>
        <v>270.255</v>
      </c>
      <c r="PL55" s="18">
        <f t="shared" si="67"/>
        <v>271.51799999999997</v>
      </c>
      <c r="PM55" s="18">
        <f t="shared" si="67"/>
        <v>270.39800000000002</v>
      </c>
      <c r="PN55" s="18">
        <f t="shared" si="67"/>
        <v>277.435</v>
      </c>
      <c r="PO55" s="18">
        <f t="shared" si="67"/>
        <v>296.83199999999999</v>
      </c>
      <c r="PP55" s="18">
        <f t="shared" si="67"/>
        <v>308.55700000000002</v>
      </c>
      <c r="PQ55" s="18">
        <f t="shared" si="67"/>
        <v>310.66800000000001</v>
      </c>
      <c r="PR55" s="18">
        <f t="shared" si="67"/>
        <v>315.73099999999999</v>
      </c>
      <c r="PS55" s="18">
        <f t="shared" si="67"/>
        <v>299.21699999999998</v>
      </c>
      <c r="PT55" s="18">
        <f t="shared" si="67"/>
        <v>299.24900000000002</v>
      </c>
      <c r="PU55" s="18">
        <f t="shared" si="67"/>
        <v>297.036</v>
      </c>
      <c r="PV55" s="18">
        <f t="shared" si="67"/>
        <v>292.31799999999998</v>
      </c>
      <c r="PW55" s="18">
        <f t="shared" si="67"/>
        <v>298.23500000000001</v>
      </c>
      <c r="PX55" s="18">
        <f t="shared" si="67"/>
        <v>291.47399999999999</v>
      </c>
      <c r="PY55" s="18">
        <f t="shared" si="67"/>
        <v>285.20400000000001</v>
      </c>
      <c r="PZ55" s="18">
        <f t="shared" si="67"/>
        <v>294.63499999999999</v>
      </c>
      <c r="QA55" s="18">
        <f t="shared" si="67"/>
        <v>297.685</v>
      </c>
      <c r="QB55" s="18">
        <f t="shared" si="67"/>
        <v>299.26100000000002</v>
      </c>
      <c r="QC55" s="18">
        <f t="shared" si="67"/>
        <v>299.98599999999999</v>
      </c>
      <c r="QD55" s="18">
        <f t="shared" si="67"/>
        <v>285.99599999999998</v>
      </c>
      <c r="QE55" s="18">
        <f t="shared" si="67"/>
        <v>285.62299999999999</v>
      </c>
      <c r="QF55" s="18">
        <f t="shared" si="67"/>
        <v>286.95499999999998</v>
      </c>
      <c r="QG55" s="18">
        <f t="shared" si="67"/>
        <v>274.98500000000001</v>
      </c>
      <c r="QH55" s="18">
        <f t="shared" si="67"/>
        <v>268.91699999999997</v>
      </c>
      <c r="QI55" s="18">
        <f t="shared" si="67"/>
        <v>270.524</v>
      </c>
      <c r="QJ55" s="18">
        <f t="shared" si="67"/>
        <v>278.38200000000001</v>
      </c>
      <c r="QK55" s="18">
        <f t="shared" si="67"/>
        <v>276.94400000000002</v>
      </c>
      <c r="QL55" s="18">
        <f t="shared" ref="QL55:SQ55" si="68">QL$32-QL38</f>
        <v>283.19400000000002</v>
      </c>
      <c r="QM55" s="18">
        <f t="shared" si="68"/>
        <v>273.66899999999998</v>
      </c>
      <c r="QN55" s="18">
        <f t="shared" si="68"/>
        <v>273.15800000000002</v>
      </c>
      <c r="QO55" s="18">
        <f t="shared" si="68"/>
        <v>307.197</v>
      </c>
      <c r="QP55" s="18">
        <f t="shared" si="68"/>
        <v>307.44900000000001</v>
      </c>
      <c r="QQ55" s="18">
        <f t="shared" si="68"/>
        <v>302.25799999999998</v>
      </c>
      <c r="QR55" s="18">
        <f t="shared" si="68"/>
        <v>303.755</v>
      </c>
      <c r="QS55" s="18">
        <f t="shared" si="68"/>
        <v>305.44099999999997</v>
      </c>
      <c r="QT55" s="18">
        <f t="shared" si="68"/>
        <v>307.584</v>
      </c>
      <c r="QU55" s="18">
        <f t="shared" si="68"/>
        <v>311.18299999999999</v>
      </c>
      <c r="QV55" s="18">
        <f t="shared" si="68"/>
        <v>315.529</v>
      </c>
      <c r="QW55" s="18">
        <f t="shared" si="68"/>
        <v>319.43200000000002</v>
      </c>
      <c r="QX55" s="18">
        <f t="shared" si="68"/>
        <v>320.42099999999999</v>
      </c>
      <c r="QY55" s="18">
        <f t="shared" si="68"/>
        <v>315.55200000000002</v>
      </c>
      <c r="QZ55" s="18">
        <f t="shared" si="68"/>
        <v>319.31299999999999</v>
      </c>
      <c r="RA55" s="18">
        <f t="shared" si="68"/>
        <v>329.55900000000003</v>
      </c>
      <c r="RB55" s="18">
        <f t="shared" si="68"/>
        <v>336.47</v>
      </c>
      <c r="RC55" s="18">
        <f t="shared" si="68"/>
        <v>340.42200000000003</v>
      </c>
      <c r="RD55" s="18">
        <f t="shared" si="68"/>
        <v>339.89499999999998</v>
      </c>
      <c r="RE55" s="18">
        <f t="shared" si="68"/>
        <v>332.46499999999997</v>
      </c>
      <c r="RF55" s="18">
        <f t="shared" si="68"/>
        <v>321.541</v>
      </c>
      <c r="RG55" s="18">
        <f t="shared" si="68"/>
        <v>306.76900000000001</v>
      </c>
      <c r="RH55" s="18">
        <f t="shared" si="68"/>
        <v>300.62299999999999</v>
      </c>
      <c r="RI55" s="18">
        <f t="shared" si="68"/>
        <v>298.98899999999998</v>
      </c>
      <c r="RJ55" s="18">
        <f t="shared" si="68"/>
        <v>300.33300000000003</v>
      </c>
      <c r="RK55" s="18">
        <f t="shared" si="68"/>
        <v>298.56299999999999</v>
      </c>
      <c r="RL55" s="18">
        <f t="shared" si="68"/>
        <v>296.80500000000001</v>
      </c>
      <c r="RM55" s="18">
        <f t="shared" si="68"/>
        <v>294.63900000000001</v>
      </c>
      <c r="RN55" s="18">
        <f t="shared" si="68"/>
        <v>297.12900000000002</v>
      </c>
      <c r="RO55" s="18">
        <f t="shared" si="68"/>
        <v>310.38299999999998</v>
      </c>
      <c r="RP55" s="18">
        <f t="shared" si="68"/>
        <v>308.79199999999997</v>
      </c>
      <c r="RQ55" s="18">
        <f t="shared" si="68"/>
        <v>308.91899999999998</v>
      </c>
      <c r="RR55" s="18">
        <f t="shared" si="68"/>
        <v>304.01299999999998</v>
      </c>
      <c r="RS55" s="18">
        <f t="shared" si="68"/>
        <v>287.3</v>
      </c>
      <c r="RT55" s="18">
        <f t="shared" si="68"/>
        <v>288.37099999999998</v>
      </c>
      <c r="RU55" s="18">
        <f t="shared" si="68"/>
        <v>282.73700000000002</v>
      </c>
      <c r="RV55" s="18">
        <f t="shared" si="68"/>
        <v>264.339</v>
      </c>
      <c r="RW55" s="18">
        <f t="shared" si="68"/>
        <v>260.86099999999999</v>
      </c>
      <c r="RX55" s="18">
        <f t="shared" si="68"/>
        <v>259.66500000000002</v>
      </c>
      <c r="RY55" s="18">
        <f t="shared" si="68"/>
        <v>263.25299999999999</v>
      </c>
      <c r="RZ55" s="18">
        <f t="shared" si="68"/>
        <v>263.43299999999999</v>
      </c>
      <c r="SA55" s="18">
        <f t="shared" si="68"/>
        <v>260.23500000000001</v>
      </c>
      <c r="SB55" s="18">
        <f t="shared" si="68"/>
        <v>254.82400000000001</v>
      </c>
      <c r="SC55" s="18">
        <f t="shared" si="68"/>
        <v>259.38299999999998</v>
      </c>
      <c r="SD55" s="18">
        <f t="shared" si="68"/>
        <v>260.69</v>
      </c>
      <c r="SE55" s="18">
        <f t="shared" si="68"/>
        <v>260.935</v>
      </c>
      <c r="SF55" s="18">
        <f t="shared" si="68"/>
        <v>264.70100000000002</v>
      </c>
      <c r="SG55" s="18">
        <f t="shared" si="68"/>
        <v>285.61</v>
      </c>
      <c r="SH55" s="18">
        <f t="shared" si="68"/>
        <v>288.44400000000002</v>
      </c>
      <c r="SI55" s="18">
        <f t="shared" si="68"/>
        <v>294.44200000000001</v>
      </c>
      <c r="SJ55" s="18">
        <f t="shared" si="68"/>
        <v>297.64299999999997</v>
      </c>
      <c r="SK55" s="18">
        <f t="shared" si="68"/>
        <v>294.62900000000002</v>
      </c>
      <c r="SL55" s="18">
        <f t="shared" si="68"/>
        <v>294.35300000000001</v>
      </c>
      <c r="SM55" s="18">
        <f t="shared" si="68"/>
        <v>295.27999999999997</v>
      </c>
      <c r="SN55" s="18">
        <f t="shared" si="68"/>
        <v>295.93900000000002</v>
      </c>
      <c r="SO55" s="18">
        <f t="shared" si="68"/>
        <v>298.005</v>
      </c>
      <c r="SP55" s="18">
        <f t="shared" si="68"/>
        <v>299.56</v>
      </c>
      <c r="SQ55" s="18">
        <f t="shared" si="68"/>
        <v>303.83100000000002</v>
      </c>
    </row>
    <row r="56" spans="1:511" x14ac:dyDescent="0.25">
      <c r="A56" s="5">
        <f t="shared" si="27"/>
        <v>8</v>
      </c>
      <c r="B56" s="1" t="str">
        <f t="shared" si="10"/>
        <v>TELEFO 2 7/8 PERP nc-27</v>
      </c>
      <c r="C56" s="1" t="str">
        <f t="shared" si="28"/>
        <v>TELEFO 3 3/4 PERP nc-22-TELEFO 2 7/8 PERP nc-27</v>
      </c>
      <c r="F56" s="18">
        <f t="shared" ref="F56:BQ56" si="69">F$32-F39</f>
        <v>-32.962999999999965</v>
      </c>
      <c r="G56" s="18">
        <f t="shared" si="69"/>
        <v>-29.656000000000006</v>
      </c>
      <c r="H56" s="18">
        <f t="shared" si="69"/>
        <v>-22.348000000000013</v>
      </c>
      <c r="I56" s="18">
        <f t="shared" si="69"/>
        <v>-13.641999999999996</v>
      </c>
      <c r="J56" s="18">
        <f t="shared" si="69"/>
        <v>-6.4090000000000487</v>
      </c>
      <c r="K56" s="18">
        <f t="shared" si="69"/>
        <v>-3.51400000000001</v>
      </c>
      <c r="L56" s="18">
        <f t="shared" si="69"/>
        <v>-3.0810000000000173</v>
      </c>
      <c r="M56" s="18">
        <f t="shared" si="69"/>
        <v>-3.1059999999999945</v>
      </c>
      <c r="N56" s="18">
        <f t="shared" si="69"/>
        <v>-1.2999999999999545</v>
      </c>
      <c r="O56" s="18">
        <f t="shared" si="69"/>
        <v>2.125</v>
      </c>
      <c r="P56" s="18">
        <f t="shared" si="69"/>
        <v>11.903999999999996</v>
      </c>
      <c r="Q56" s="18">
        <f t="shared" si="69"/>
        <v>14.966999999999985</v>
      </c>
      <c r="R56" s="18">
        <f t="shared" si="69"/>
        <v>12.017999999999972</v>
      </c>
      <c r="S56" s="18">
        <f t="shared" si="69"/>
        <v>13.675999999999988</v>
      </c>
      <c r="T56" s="18">
        <f t="shared" si="69"/>
        <v>29.687999999999988</v>
      </c>
      <c r="U56" s="18">
        <f t="shared" si="69"/>
        <v>24.199000000000012</v>
      </c>
      <c r="V56" s="18">
        <f t="shared" si="69"/>
        <v>29.657999999999959</v>
      </c>
      <c r="W56" s="18">
        <f t="shared" si="69"/>
        <v>8.7770000000000437</v>
      </c>
      <c r="X56" s="18">
        <f t="shared" si="69"/>
        <v>-9.3509999999999991</v>
      </c>
      <c r="Y56" s="18">
        <f t="shared" si="69"/>
        <v>-28.615999999999985</v>
      </c>
      <c r="Z56" s="18">
        <f t="shared" si="69"/>
        <v>-20.370000000000005</v>
      </c>
      <c r="AA56" s="18">
        <f t="shared" si="69"/>
        <v>-15.300999999999988</v>
      </c>
      <c r="AB56" s="18">
        <f t="shared" si="69"/>
        <v>-17.222999999999956</v>
      </c>
      <c r="AC56" s="18">
        <f t="shared" si="69"/>
        <v>-14.611999999999966</v>
      </c>
      <c r="AD56" s="18">
        <f t="shared" si="69"/>
        <v>-13.852000000000032</v>
      </c>
      <c r="AE56" s="18">
        <f t="shared" si="69"/>
        <v>-18.120000000000005</v>
      </c>
      <c r="AF56" s="18">
        <f t="shared" si="69"/>
        <v>-28.129999999999995</v>
      </c>
      <c r="AG56" s="18">
        <f t="shared" si="69"/>
        <v>-28.740000000000009</v>
      </c>
      <c r="AH56" s="18">
        <f t="shared" si="69"/>
        <v>-32.747000000000014</v>
      </c>
      <c r="AI56" s="18">
        <f t="shared" si="69"/>
        <v>-57.680000000000007</v>
      </c>
      <c r="AJ56" s="18">
        <f t="shared" si="69"/>
        <v>-29.61099999999999</v>
      </c>
      <c r="AK56" s="18">
        <f t="shared" si="69"/>
        <v>-33.372000000000014</v>
      </c>
      <c r="AL56" s="18">
        <f t="shared" si="69"/>
        <v>-33.887</v>
      </c>
      <c r="AM56" s="18">
        <f t="shared" si="69"/>
        <v>-34.837999999999965</v>
      </c>
      <c r="AN56" s="18">
        <f t="shared" si="69"/>
        <v>-22.990000000000009</v>
      </c>
      <c r="AO56" s="18">
        <f t="shared" si="69"/>
        <v>-20.40100000000001</v>
      </c>
      <c r="AP56" s="18">
        <f t="shared" si="69"/>
        <v>-28.933999999999969</v>
      </c>
      <c r="AQ56" s="18">
        <f t="shared" si="69"/>
        <v>-35.843999999999994</v>
      </c>
      <c r="AR56" s="18">
        <f t="shared" si="69"/>
        <v>-50.863</v>
      </c>
      <c r="AS56" s="18">
        <f t="shared" si="69"/>
        <v>-52.343000000000018</v>
      </c>
      <c r="AT56" s="18">
        <f t="shared" si="69"/>
        <v>-68.86099999999999</v>
      </c>
      <c r="AU56" s="18">
        <f t="shared" si="69"/>
        <v>-51.032000000000039</v>
      </c>
      <c r="AV56" s="18">
        <f t="shared" si="69"/>
        <v>-15.194999999999993</v>
      </c>
      <c r="AW56" s="18">
        <f t="shared" si="69"/>
        <v>-13.449999999999989</v>
      </c>
      <c r="AX56" s="18">
        <f t="shared" si="69"/>
        <v>-6.9060000000000059</v>
      </c>
      <c r="AY56" s="18">
        <f t="shared" si="69"/>
        <v>-39.180000000000007</v>
      </c>
      <c r="AZ56" s="18">
        <f t="shared" si="69"/>
        <v>-35.168000000000006</v>
      </c>
      <c r="BA56" s="18">
        <f t="shared" si="69"/>
        <v>-41.449999999999989</v>
      </c>
      <c r="BB56" s="18">
        <f t="shared" si="69"/>
        <v>-40.47399999999999</v>
      </c>
      <c r="BC56" s="18">
        <f t="shared" si="69"/>
        <v>-37.370000000000005</v>
      </c>
      <c r="BD56" s="18">
        <f t="shared" si="69"/>
        <v>-35.774000000000001</v>
      </c>
      <c r="BE56" s="18">
        <f t="shared" si="69"/>
        <v>-45.126999999999953</v>
      </c>
      <c r="BF56" s="18">
        <f t="shared" si="69"/>
        <v>-50.642999999999972</v>
      </c>
      <c r="BG56" s="18">
        <f t="shared" si="69"/>
        <v>-66.656000000000006</v>
      </c>
      <c r="BH56" s="18">
        <f t="shared" si="69"/>
        <v>-84.641999999999996</v>
      </c>
      <c r="BI56" s="18">
        <f t="shared" si="69"/>
        <v>-81.718000000000018</v>
      </c>
      <c r="BJ56" s="18">
        <f t="shared" si="69"/>
        <v>-107.67200000000003</v>
      </c>
      <c r="BK56" s="18">
        <f t="shared" si="69"/>
        <v>-124.95099999999996</v>
      </c>
      <c r="BL56" s="18">
        <f t="shared" si="69"/>
        <v>-104.18799999999999</v>
      </c>
      <c r="BM56" s="18">
        <f t="shared" si="69"/>
        <v>-57.527999999999963</v>
      </c>
      <c r="BN56" s="18">
        <f t="shared" si="69"/>
        <v>-36.84899999999999</v>
      </c>
      <c r="BO56" s="18">
        <f t="shared" si="69"/>
        <v>-13.754999999999995</v>
      </c>
      <c r="BP56" s="18">
        <f t="shared" si="69"/>
        <v>-12.341000000000008</v>
      </c>
      <c r="BQ56" s="18">
        <f t="shared" si="69"/>
        <v>-15.482999999999947</v>
      </c>
      <c r="BR56" s="18">
        <f t="shared" ref="BR56:EC56" si="70">BR$32-BR39</f>
        <v>-11.035000000000082</v>
      </c>
      <c r="BS56" s="18">
        <f t="shared" si="70"/>
        <v>-10.735000000000014</v>
      </c>
      <c r="BT56" s="18">
        <f t="shared" si="70"/>
        <v>-6.7400000000000091</v>
      </c>
      <c r="BU56" s="18">
        <f t="shared" si="70"/>
        <v>-8.0529999999999973</v>
      </c>
      <c r="BV56" s="18">
        <f t="shared" si="70"/>
        <v>35.040000000000077</v>
      </c>
      <c r="BW56" s="18">
        <f t="shared" si="70"/>
        <v>48.970000000000027</v>
      </c>
      <c r="BX56" s="18">
        <f t="shared" si="70"/>
        <v>85.336999999999989</v>
      </c>
      <c r="BY56" s="18">
        <f t="shared" si="70"/>
        <v>105.52299999999991</v>
      </c>
      <c r="BZ56" s="18">
        <f t="shared" si="70"/>
        <v>84.537000000000035</v>
      </c>
      <c r="CA56" s="18">
        <f t="shared" si="70"/>
        <v>131.72399999999993</v>
      </c>
      <c r="CB56" s="18">
        <f t="shared" si="70"/>
        <v>140.51499999999999</v>
      </c>
      <c r="CC56" s="18">
        <f t="shared" si="70"/>
        <v>71.648000000000025</v>
      </c>
      <c r="CD56" s="18">
        <f t="shared" si="70"/>
        <v>0.78900000000004411</v>
      </c>
      <c r="CE56" s="18">
        <f t="shared" si="70"/>
        <v>-26.902000000000044</v>
      </c>
      <c r="CF56" s="18">
        <f t="shared" si="70"/>
        <v>-38.876000000000033</v>
      </c>
      <c r="CG56" s="18">
        <f t="shared" si="70"/>
        <v>-45.327999999999975</v>
      </c>
      <c r="CH56" s="18">
        <f t="shared" si="70"/>
        <v>-45.737000000000023</v>
      </c>
      <c r="CI56" s="18">
        <f t="shared" si="70"/>
        <v>-42.894999999999982</v>
      </c>
      <c r="CJ56" s="18">
        <f t="shared" si="70"/>
        <v>-70.726999999999975</v>
      </c>
      <c r="CK56" s="18">
        <f t="shared" si="70"/>
        <v>-83.873999999999995</v>
      </c>
      <c r="CL56" s="18">
        <f t="shared" si="70"/>
        <v>-88.863999999999976</v>
      </c>
      <c r="CM56" s="18">
        <f t="shared" si="70"/>
        <v>-86.244</v>
      </c>
      <c r="CN56" s="18">
        <f t="shared" si="70"/>
        <v>-85.37299999999999</v>
      </c>
      <c r="CO56" s="18">
        <f t="shared" si="70"/>
        <v>-83.575999999999993</v>
      </c>
      <c r="CP56" s="18">
        <f t="shared" si="70"/>
        <v>-103.03199999999998</v>
      </c>
      <c r="CQ56" s="18">
        <f t="shared" si="70"/>
        <v>-97.649000000000001</v>
      </c>
      <c r="CR56" s="18">
        <f t="shared" si="70"/>
        <v>-101.03399999999999</v>
      </c>
      <c r="CS56" s="18">
        <f t="shared" si="70"/>
        <v>-104.06700000000001</v>
      </c>
      <c r="CT56" s="18">
        <f t="shared" si="70"/>
        <v>-105.10000000000001</v>
      </c>
      <c r="CU56" s="18">
        <f t="shared" si="70"/>
        <v>-107.07</v>
      </c>
      <c r="CV56" s="18">
        <f t="shared" si="70"/>
        <v>-103.755</v>
      </c>
      <c r="CW56" s="18">
        <f t="shared" si="70"/>
        <v>-103.179</v>
      </c>
      <c r="CX56" s="18">
        <f t="shared" si="70"/>
        <v>-101.50200000000001</v>
      </c>
      <c r="CY56" s="18">
        <f t="shared" si="70"/>
        <v>-101.49199999999999</v>
      </c>
      <c r="CZ56" s="18">
        <f t="shared" si="70"/>
        <v>-100.88899999999998</v>
      </c>
      <c r="DA56" s="18">
        <f t="shared" si="70"/>
        <v>-100.494</v>
      </c>
      <c r="DB56" s="18">
        <f t="shared" si="70"/>
        <v>-105.434</v>
      </c>
      <c r="DC56" s="18">
        <f t="shared" si="70"/>
        <v>-112.26900000000001</v>
      </c>
      <c r="DD56" s="18">
        <f t="shared" si="70"/>
        <v>-114.40199999999999</v>
      </c>
      <c r="DE56" s="18">
        <f t="shared" si="70"/>
        <v>-113.18100000000001</v>
      </c>
      <c r="DF56" s="18">
        <f t="shared" si="70"/>
        <v>-111.184</v>
      </c>
      <c r="DG56" s="18">
        <f t="shared" si="70"/>
        <v>-117.18899999999996</v>
      </c>
      <c r="DH56" s="18">
        <f t="shared" si="70"/>
        <v>-122.505</v>
      </c>
      <c r="DI56" s="18">
        <f t="shared" si="70"/>
        <v>-122.58499999999998</v>
      </c>
      <c r="DJ56" s="18">
        <f t="shared" si="70"/>
        <v>-121.21699999999998</v>
      </c>
      <c r="DK56" s="18">
        <f t="shared" si="70"/>
        <v>-120.31499999999997</v>
      </c>
      <c r="DL56" s="18">
        <f t="shared" si="70"/>
        <v>-118.197</v>
      </c>
      <c r="DM56" s="18">
        <f t="shared" si="70"/>
        <v>-118.21100000000001</v>
      </c>
      <c r="DN56" s="18">
        <f t="shared" si="70"/>
        <v>-113.67000000000002</v>
      </c>
      <c r="DO56" s="18">
        <f t="shared" si="70"/>
        <v>-111.679</v>
      </c>
      <c r="DP56" s="18">
        <f t="shared" si="70"/>
        <v>-109.691</v>
      </c>
      <c r="DQ56" s="18">
        <f t="shared" si="70"/>
        <v>-108.58600000000001</v>
      </c>
      <c r="DR56" s="18">
        <f t="shared" si="70"/>
        <v>-106.57000000000002</v>
      </c>
      <c r="DS56" s="18">
        <f t="shared" si="70"/>
        <v>-107.446</v>
      </c>
      <c r="DT56" s="18">
        <f t="shared" si="70"/>
        <v>-110.41499999999999</v>
      </c>
      <c r="DU56" s="18">
        <f t="shared" si="70"/>
        <v>-112.214</v>
      </c>
      <c r="DV56" s="18">
        <f t="shared" si="70"/>
        <v>-108.24299999999999</v>
      </c>
      <c r="DW56" s="18">
        <f t="shared" si="70"/>
        <v>-111.476</v>
      </c>
      <c r="DX56" s="18">
        <f t="shared" si="70"/>
        <v>-113.131</v>
      </c>
      <c r="DY56" s="18">
        <f t="shared" si="70"/>
        <v>-112.136</v>
      </c>
      <c r="DZ56" s="18">
        <f t="shared" si="70"/>
        <v>-114.80000000000001</v>
      </c>
      <c r="EA56" s="18">
        <f t="shared" si="70"/>
        <v>-120.57400000000001</v>
      </c>
      <c r="EB56" s="18">
        <f t="shared" si="70"/>
        <v>-116.04399999999998</v>
      </c>
      <c r="EC56" s="18">
        <f t="shared" si="70"/>
        <v>-117.155</v>
      </c>
      <c r="ED56" s="18">
        <f t="shared" ref="ED56:GO56" si="71">ED$32-ED39</f>
        <v>-111.607</v>
      </c>
      <c r="EE56" s="18">
        <f t="shared" si="71"/>
        <v>-107.51400000000001</v>
      </c>
      <c r="EF56" s="18">
        <f t="shared" si="71"/>
        <v>-106.93699999999998</v>
      </c>
      <c r="EG56" s="18">
        <f t="shared" si="71"/>
        <v>-107.77799999999999</v>
      </c>
      <c r="EH56" s="18">
        <f t="shared" si="71"/>
        <v>-106.03300000000002</v>
      </c>
      <c r="EI56" s="18">
        <f t="shared" si="71"/>
        <v>-106.59299999999999</v>
      </c>
      <c r="EJ56" s="18">
        <f t="shared" si="71"/>
        <v>-107.52499999999998</v>
      </c>
      <c r="EK56" s="18">
        <f t="shared" si="71"/>
        <v>-107.821</v>
      </c>
      <c r="EL56" s="18">
        <f t="shared" si="71"/>
        <v>-106.77800000000002</v>
      </c>
      <c r="EM56" s="18">
        <f t="shared" si="71"/>
        <v>-108.10599999999999</v>
      </c>
      <c r="EN56" s="18">
        <f t="shared" si="71"/>
        <v>-110.785</v>
      </c>
      <c r="EO56" s="18">
        <f t="shared" si="71"/>
        <v>-113.762</v>
      </c>
      <c r="EP56" s="18">
        <f t="shared" si="71"/>
        <v>-112.66999999999999</v>
      </c>
      <c r="EQ56" s="18">
        <f t="shared" si="71"/>
        <v>-115.11699999999999</v>
      </c>
      <c r="ER56" s="18">
        <f t="shared" si="71"/>
        <v>-115.96799999999996</v>
      </c>
      <c r="ES56" s="18">
        <f t="shared" si="71"/>
        <v>-115.26900000000001</v>
      </c>
      <c r="ET56" s="18">
        <f t="shared" si="71"/>
        <v>-114.47800000000001</v>
      </c>
      <c r="EU56" s="18">
        <f t="shared" si="71"/>
        <v>-119.12500000000003</v>
      </c>
      <c r="EV56" s="18">
        <f t="shared" si="71"/>
        <v>-117.64600000000002</v>
      </c>
      <c r="EW56" s="18">
        <f t="shared" si="71"/>
        <v>-119.73400000000001</v>
      </c>
      <c r="EX56" s="18">
        <f t="shared" si="71"/>
        <v>-119.22799999999998</v>
      </c>
      <c r="EY56" s="18">
        <f t="shared" si="71"/>
        <v>-128.57</v>
      </c>
      <c r="EZ56" s="18">
        <f t="shared" si="71"/>
        <v>-129.631</v>
      </c>
      <c r="FA56" s="18">
        <f t="shared" si="71"/>
        <v>-133.267</v>
      </c>
      <c r="FB56" s="18">
        <f t="shared" si="71"/>
        <v>-131.071</v>
      </c>
      <c r="FC56" s="18">
        <f t="shared" si="71"/>
        <v>-131.16999999999999</v>
      </c>
      <c r="FD56" s="18">
        <f t="shared" si="71"/>
        <v>-131.68</v>
      </c>
      <c r="FE56" s="18">
        <f t="shared" si="71"/>
        <v>-131.01599999999999</v>
      </c>
      <c r="FF56" s="18">
        <f t="shared" si="71"/>
        <v>-130.73000000000002</v>
      </c>
      <c r="FG56" s="18">
        <f t="shared" si="71"/>
        <v>-131.77999999999997</v>
      </c>
      <c r="FH56" s="18">
        <f t="shared" si="71"/>
        <v>-131.77799999999999</v>
      </c>
      <c r="FI56" s="18">
        <f t="shared" si="71"/>
        <v>-132.91500000000002</v>
      </c>
      <c r="FJ56" s="18">
        <f t="shared" si="71"/>
        <v>-131.13200000000003</v>
      </c>
      <c r="FK56" s="18">
        <f t="shared" si="71"/>
        <v>-128.25600000000003</v>
      </c>
      <c r="FL56" s="18">
        <f t="shared" si="71"/>
        <v>-126.26500000000001</v>
      </c>
      <c r="FM56" s="18">
        <f t="shared" si="71"/>
        <v>-125.09900000000002</v>
      </c>
      <c r="FN56" s="18">
        <f t="shared" si="71"/>
        <v>-125.899</v>
      </c>
      <c r="FO56" s="18">
        <f t="shared" si="71"/>
        <v>-121.07699999999997</v>
      </c>
      <c r="FP56" s="18">
        <f t="shared" si="71"/>
        <v>-124.03499999999997</v>
      </c>
      <c r="FQ56" s="18">
        <f t="shared" si="71"/>
        <v>-122.61999999999998</v>
      </c>
      <c r="FR56" s="18">
        <f t="shared" si="71"/>
        <v>-127.00199999999998</v>
      </c>
      <c r="FS56" s="18">
        <f t="shared" si="71"/>
        <v>-130.97699999999998</v>
      </c>
      <c r="FT56" s="18">
        <f t="shared" si="71"/>
        <v>-131.69699999999997</v>
      </c>
      <c r="FU56" s="18">
        <f t="shared" si="71"/>
        <v>-113.32799999999997</v>
      </c>
      <c r="FV56" s="18">
        <f t="shared" si="71"/>
        <v>-129.70699999999997</v>
      </c>
      <c r="FW56" s="18">
        <f t="shared" si="71"/>
        <v>-128.86799999999997</v>
      </c>
      <c r="FX56" s="18">
        <f t="shared" si="71"/>
        <v>-129.61499999999998</v>
      </c>
      <c r="FY56" s="18">
        <f t="shared" si="71"/>
        <v>-133.14399999999998</v>
      </c>
      <c r="FZ56" s="18">
        <f t="shared" si="71"/>
        <v>-133.13</v>
      </c>
      <c r="GA56" s="18">
        <f t="shared" si="71"/>
        <v>-130.21499999999997</v>
      </c>
      <c r="GB56" s="18">
        <f t="shared" si="71"/>
        <v>-129.25499999999997</v>
      </c>
      <c r="GC56" s="18">
        <f t="shared" si="71"/>
        <v>-131.01600000000002</v>
      </c>
      <c r="GD56" s="18">
        <f t="shared" si="71"/>
        <v>-131.33100000000002</v>
      </c>
      <c r="GE56" s="18">
        <f t="shared" si="71"/>
        <v>-128.69900000000001</v>
      </c>
      <c r="GF56" s="18">
        <f t="shared" si="71"/>
        <v>-128.55599999999998</v>
      </c>
      <c r="GG56" s="18">
        <f t="shared" si="71"/>
        <v>-129.38100000000003</v>
      </c>
      <c r="GH56" s="18">
        <f t="shared" si="71"/>
        <v>-125.98400000000001</v>
      </c>
      <c r="GI56" s="18">
        <f t="shared" si="71"/>
        <v>-127.40100000000001</v>
      </c>
      <c r="GJ56" s="18">
        <f t="shared" si="71"/>
        <v>-127.60599999999999</v>
      </c>
      <c r="GK56" s="18">
        <f t="shared" si="71"/>
        <v>-129.477</v>
      </c>
      <c r="GL56" s="18">
        <f t="shared" si="71"/>
        <v>-130.80699999999999</v>
      </c>
      <c r="GM56" s="18">
        <f t="shared" si="71"/>
        <v>-129.88</v>
      </c>
      <c r="GN56" s="18">
        <f t="shared" si="71"/>
        <v>-129.977</v>
      </c>
      <c r="GO56" s="18">
        <f t="shared" si="71"/>
        <v>-130.86299999999997</v>
      </c>
      <c r="GP56" s="18">
        <f t="shared" ref="GP56:JA56" si="72">GP$32-GP39</f>
        <v>-136.31399999999999</v>
      </c>
      <c r="GQ56" s="18">
        <f t="shared" si="72"/>
        <v>-134.45899999999997</v>
      </c>
      <c r="GR56" s="18">
        <f t="shared" si="72"/>
        <v>-134.78</v>
      </c>
      <c r="GS56" s="18">
        <f t="shared" si="72"/>
        <v>-137.47800000000004</v>
      </c>
      <c r="GT56" s="18">
        <f t="shared" si="72"/>
        <v>-136.96800000000002</v>
      </c>
      <c r="GU56" s="18">
        <f t="shared" si="72"/>
        <v>-145.57899999999998</v>
      </c>
      <c r="GV56" s="18">
        <f t="shared" si="72"/>
        <v>-144.83900000000003</v>
      </c>
      <c r="GW56" s="18">
        <f t="shared" si="72"/>
        <v>-142.98499999999999</v>
      </c>
      <c r="GX56" s="18">
        <f t="shared" si="72"/>
        <v>-134.85499999999996</v>
      </c>
      <c r="GY56" s="18">
        <f t="shared" si="72"/>
        <v>174.435</v>
      </c>
      <c r="GZ56" s="18">
        <f t="shared" si="72"/>
        <v>166.15600000000001</v>
      </c>
      <c r="HA56" s="18">
        <f t="shared" si="72"/>
        <v>151.26499999999999</v>
      </c>
      <c r="HB56" s="18">
        <f t="shared" si="72"/>
        <v>144.685</v>
      </c>
      <c r="HC56" s="18">
        <f t="shared" si="72"/>
        <v>138.845</v>
      </c>
      <c r="HD56" s="18">
        <f t="shared" si="72"/>
        <v>189.04400000000001</v>
      </c>
      <c r="HE56" s="18">
        <f t="shared" si="72"/>
        <v>186.452</v>
      </c>
      <c r="HF56" s="18">
        <f t="shared" si="72"/>
        <v>183.95699999999999</v>
      </c>
      <c r="HG56" s="18">
        <f t="shared" si="72"/>
        <v>181.96100000000001</v>
      </c>
      <c r="HH56" s="18">
        <f t="shared" si="72"/>
        <v>175.566</v>
      </c>
      <c r="HI56" s="18">
        <f t="shared" si="72"/>
        <v>186.99600000000001</v>
      </c>
      <c r="HJ56" s="18">
        <f t="shared" si="72"/>
        <v>190.71799999999999</v>
      </c>
      <c r="HK56" s="18">
        <f t="shared" si="72"/>
        <v>177.33799999999999</v>
      </c>
      <c r="HL56" s="18">
        <f t="shared" si="72"/>
        <v>175.619</v>
      </c>
      <c r="HM56" s="18">
        <f t="shared" si="72"/>
        <v>173.98400000000001</v>
      </c>
      <c r="HN56" s="18">
        <f t="shared" si="72"/>
        <v>166.215</v>
      </c>
      <c r="HO56" s="18">
        <f t="shared" si="72"/>
        <v>159.97</v>
      </c>
      <c r="HP56" s="18">
        <f t="shared" si="72"/>
        <v>154.881</v>
      </c>
      <c r="HQ56" s="18">
        <f t="shared" si="72"/>
        <v>155.65799999999999</v>
      </c>
      <c r="HR56" s="18">
        <f t="shared" si="72"/>
        <v>156.376</v>
      </c>
      <c r="HS56" s="18">
        <f t="shared" si="72"/>
        <v>173.02</v>
      </c>
      <c r="HT56" s="18">
        <f t="shared" si="72"/>
        <v>185.762</v>
      </c>
      <c r="HU56" s="18">
        <f t="shared" si="72"/>
        <v>196.357</v>
      </c>
      <c r="HV56" s="18">
        <f t="shared" si="72"/>
        <v>212.125</v>
      </c>
      <c r="HW56" s="18">
        <f t="shared" si="72"/>
        <v>220.81100000000001</v>
      </c>
      <c r="HX56" s="18">
        <f t="shared" si="72"/>
        <v>197.00399999999999</v>
      </c>
      <c r="HY56" s="18">
        <f t="shared" si="72"/>
        <v>195.249</v>
      </c>
      <c r="HZ56" s="18">
        <f t="shared" si="72"/>
        <v>204.178</v>
      </c>
      <c r="IA56" s="18">
        <f t="shared" si="72"/>
        <v>192.274</v>
      </c>
      <c r="IB56" s="18">
        <f t="shared" si="72"/>
        <v>195.297</v>
      </c>
      <c r="IC56" s="18">
        <f t="shared" si="72"/>
        <v>205.697</v>
      </c>
      <c r="ID56" s="18">
        <f t="shared" si="72"/>
        <v>210.63</v>
      </c>
      <c r="IE56" s="18">
        <f t="shared" si="72"/>
        <v>224.57900000000001</v>
      </c>
      <c r="IF56" s="18">
        <f t="shared" si="72"/>
        <v>214.14</v>
      </c>
      <c r="IG56" s="18">
        <f t="shared" si="72"/>
        <v>200.334</v>
      </c>
      <c r="IH56" s="18">
        <f t="shared" si="72"/>
        <v>192.43799999999999</v>
      </c>
      <c r="II56" s="18">
        <f t="shared" si="72"/>
        <v>190.02699999999999</v>
      </c>
      <c r="IJ56" s="18">
        <f t="shared" si="72"/>
        <v>176.81800000000001</v>
      </c>
      <c r="IK56" s="18">
        <f t="shared" si="72"/>
        <v>174.75800000000001</v>
      </c>
      <c r="IL56" s="18">
        <f t="shared" si="72"/>
        <v>170.45</v>
      </c>
      <c r="IM56" s="18">
        <f t="shared" si="72"/>
        <v>185.517</v>
      </c>
      <c r="IN56" s="18">
        <f t="shared" si="72"/>
        <v>201.67</v>
      </c>
      <c r="IO56" s="18">
        <f t="shared" si="72"/>
        <v>206.565</v>
      </c>
      <c r="IP56" s="18">
        <f t="shared" si="72"/>
        <v>208.69</v>
      </c>
      <c r="IQ56" s="18">
        <f t="shared" si="72"/>
        <v>206.65799999999999</v>
      </c>
      <c r="IR56" s="18">
        <f t="shared" si="72"/>
        <v>193.649</v>
      </c>
      <c r="IS56" s="18">
        <f t="shared" si="72"/>
        <v>190.435</v>
      </c>
      <c r="IT56" s="18">
        <f t="shared" si="72"/>
        <v>192.321</v>
      </c>
      <c r="IU56" s="18">
        <f t="shared" si="72"/>
        <v>191.893</v>
      </c>
      <c r="IV56" s="18">
        <f t="shared" si="72"/>
        <v>192.92500000000001</v>
      </c>
      <c r="IW56" s="18">
        <f t="shared" si="72"/>
        <v>198.899</v>
      </c>
      <c r="IX56" s="18">
        <f t="shared" si="72"/>
        <v>198.91900000000001</v>
      </c>
      <c r="IY56" s="18">
        <f t="shared" si="72"/>
        <v>191.648</v>
      </c>
      <c r="IZ56" s="18">
        <f t="shared" si="72"/>
        <v>183.03200000000001</v>
      </c>
      <c r="JA56" s="18">
        <f t="shared" si="72"/>
        <v>176.54</v>
      </c>
      <c r="JB56" s="18">
        <f t="shared" ref="JB56:LM56" si="73">JB$32-JB39</f>
        <v>175.685</v>
      </c>
      <c r="JC56" s="18">
        <f t="shared" si="73"/>
        <v>177.46100000000001</v>
      </c>
      <c r="JD56" s="18">
        <f t="shared" si="73"/>
        <v>177.00200000000001</v>
      </c>
      <c r="JE56" s="18">
        <f t="shared" si="73"/>
        <v>183.36500000000001</v>
      </c>
      <c r="JF56" s="18">
        <f t="shared" si="73"/>
        <v>191.334</v>
      </c>
      <c r="JG56" s="18">
        <f t="shared" si="73"/>
        <v>198.09299999999999</v>
      </c>
      <c r="JH56" s="18">
        <f t="shared" si="73"/>
        <v>188.58199999999999</v>
      </c>
      <c r="JI56" s="18">
        <f t="shared" si="73"/>
        <v>185.423</v>
      </c>
      <c r="JJ56" s="18">
        <f t="shared" si="73"/>
        <v>186.01599999999999</v>
      </c>
      <c r="JK56" s="18">
        <f t="shared" si="73"/>
        <v>180.75800000000001</v>
      </c>
      <c r="JL56" s="18">
        <f t="shared" si="73"/>
        <v>180.267</v>
      </c>
      <c r="JM56" s="18">
        <f t="shared" si="73"/>
        <v>197.172</v>
      </c>
      <c r="JN56" s="18">
        <f t="shared" si="73"/>
        <v>209.328</v>
      </c>
      <c r="JO56" s="18">
        <f t="shared" si="73"/>
        <v>213.529</v>
      </c>
      <c r="JP56" s="18">
        <f t="shared" si="73"/>
        <v>214.518</v>
      </c>
      <c r="JQ56" s="18">
        <f t="shared" si="73"/>
        <v>217.16800000000001</v>
      </c>
      <c r="JR56" s="18">
        <f t="shared" si="73"/>
        <v>205.429</v>
      </c>
      <c r="JS56" s="18">
        <f t="shared" si="73"/>
        <v>210.643</v>
      </c>
      <c r="JT56" s="18">
        <f t="shared" si="73"/>
        <v>226.52099999999999</v>
      </c>
      <c r="JU56" s="18">
        <f t="shared" si="73"/>
        <v>228.89400000000001</v>
      </c>
      <c r="JV56" s="18">
        <f t="shared" si="73"/>
        <v>236.667</v>
      </c>
      <c r="JW56" s="18">
        <f t="shared" si="73"/>
        <v>246.18299999999999</v>
      </c>
      <c r="JX56" s="18">
        <f t="shared" si="73"/>
        <v>257.24</v>
      </c>
      <c r="JY56" s="18">
        <f t="shared" si="73"/>
        <v>257.83800000000002</v>
      </c>
      <c r="JZ56" s="18">
        <f t="shared" si="73"/>
        <v>249.57</v>
      </c>
      <c r="KA56" s="18">
        <f t="shared" si="73"/>
        <v>262.86399999999998</v>
      </c>
      <c r="KB56" s="18">
        <f t="shared" si="73"/>
        <v>262.935</v>
      </c>
      <c r="KC56" s="18">
        <f t="shared" si="73"/>
        <v>265.20999999999998</v>
      </c>
      <c r="KD56" s="18">
        <f t="shared" si="73"/>
        <v>267.05500000000001</v>
      </c>
      <c r="KE56" s="18">
        <f t="shared" si="73"/>
        <v>271.76</v>
      </c>
      <c r="KF56" s="18">
        <f t="shared" si="73"/>
        <v>263.25700000000001</v>
      </c>
      <c r="KG56" s="18">
        <f t="shared" si="73"/>
        <v>263.72800000000001</v>
      </c>
      <c r="KH56" s="18">
        <f t="shared" si="73"/>
        <v>265.39400000000001</v>
      </c>
      <c r="KI56" s="18">
        <f t="shared" si="73"/>
        <v>266.387</v>
      </c>
      <c r="KJ56" s="18">
        <f t="shared" si="73"/>
        <v>263.04500000000002</v>
      </c>
      <c r="KK56" s="18">
        <f t="shared" si="73"/>
        <v>270.38</v>
      </c>
      <c r="KL56" s="18">
        <f t="shared" si="73"/>
        <v>270.80099999999999</v>
      </c>
      <c r="KM56" s="18">
        <f t="shared" si="73"/>
        <v>275.43900000000002</v>
      </c>
      <c r="KN56" s="18">
        <f t="shared" si="73"/>
        <v>264.726</v>
      </c>
      <c r="KO56" s="18">
        <f t="shared" si="73"/>
        <v>276.47399999999999</v>
      </c>
      <c r="KP56" s="18">
        <f t="shared" si="73"/>
        <v>269.87900000000002</v>
      </c>
      <c r="KQ56" s="18">
        <f t="shared" si="73"/>
        <v>245.208</v>
      </c>
      <c r="KR56" s="18">
        <f t="shared" si="73"/>
        <v>221.851</v>
      </c>
      <c r="KS56" s="18">
        <f t="shared" si="73"/>
        <v>223.023</v>
      </c>
      <c r="KT56" s="18">
        <f t="shared" si="73"/>
        <v>220.208</v>
      </c>
      <c r="KU56" s="18">
        <f t="shared" si="73"/>
        <v>226.70500000000001</v>
      </c>
      <c r="KV56" s="18">
        <f t="shared" si="73"/>
        <v>229.917</v>
      </c>
      <c r="KW56" s="18">
        <f t="shared" si="73"/>
        <v>236.37899999999999</v>
      </c>
      <c r="KX56" s="18">
        <f t="shared" si="73"/>
        <v>223.11500000000001</v>
      </c>
      <c r="KY56" s="18">
        <f t="shared" si="73"/>
        <v>219.96199999999999</v>
      </c>
      <c r="KZ56" s="18">
        <f t="shared" si="73"/>
        <v>218.715</v>
      </c>
      <c r="LA56" s="18">
        <f t="shared" si="73"/>
        <v>220.79499999999999</v>
      </c>
      <c r="LB56" s="18">
        <f t="shared" si="73"/>
        <v>213.57499999999999</v>
      </c>
      <c r="LC56" s="18">
        <f t="shared" si="73"/>
        <v>210.036</v>
      </c>
      <c r="LD56" s="18">
        <f t="shared" si="73"/>
        <v>210.733</v>
      </c>
      <c r="LE56" s="18">
        <f t="shared" si="73"/>
        <v>225.797</v>
      </c>
      <c r="LF56" s="18">
        <f t="shared" si="73"/>
        <v>236.68100000000001</v>
      </c>
      <c r="LG56" s="18">
        <f t="shared" si="73"/>
        <v>245.67099999999999</v>
      </c>
      <c r="LH56" s="18">
        <f t="shared" si="73"/>
        <v>243.68799999999999</v>
      </c>
      <c r="LI56" s="18">
        <f t="shared" si="73"/>
        <v>243.161</v>
      </c>
      <c r="LJ56" s="18">
        <f t="shared" si="73"/>
        <v>239.78</v>
      </c>
      <c r="LK56" s="18">
        <f t="shared" si="73"/>
        <v>239.49199999999999</v>
      </c>
      <c r="LL56" s="18">
        <f t="shared" si="73"/>
        <v>234.953</v>
      </c>
      <c r="LM56" s="18">
        <f t="shared" si="73"/>
        <v>235.01599999999999</v>
      </c>
      <c r="LN56" s="18">
        <f t="shared" ref="LN56:NY56" si="74">LN$32-LN39</f>
        <v>230.80199999999999</v>
      </c>
      <c r="LO56" s="18">
        <f t="shared" si="74"/>
        <v>246.28800000000001</v>
      </c>
      <c r="LP56" s="18">
        <f t="shared" si="74"/>
        <v>254.33</v>
      </c>
      <c r="LQ56" s="18">
        <f t="shared" si="74"/>
        <v>262.92899999999997</v>
      </c>
      <c r="LR56" s="18">
        <f t="shared" si="74"/>
        <v>265.49900000000002</v>
      </c>
      <c r="LS56" s="18">
        <f t="shared" si="74"/>
        <v>280.46699999999998</v>
      </c>
      <c r="LT56" s="18">
        <f t="shared" si="74"/>
        <v>274.91699999999997</v>
      </c>
      <c r="LU56" s="18">
        <f t="shared" si="74"/>
        <v>267.83100000000002</v>
      </c>
      <c r="LV56" s="18">
        <f t="shared" si="74"/>
        <v>267.82</v>
      </c>
      <c r="LW56" s="18">
        <f t="shared" si="74"/>
        <v>253.916</v>
      </c>
      <c r="LX56" s="18">
        <f t="shared" si="74"/>
        <v>260.303</v>
      </c>
      <c r="LY56" s="18">
        <f t="shared" si="74"/>
        <v>262.84199999999998</v>
      </c>
      <c r="LZ56" s="18">
        <f t="shared" si="74"/>
        <v>260.25</v>
      </c>
      <c r="MA56" s="18">
        <f t="shared" si="74"/>
        <v>270.19299999999998</v>
      </c>
      <c r="MB56" s="18">
        <f t="shared" si="74"/>
        <v>278.60599999999999</v>
      </c>
      <c r="MC56" s="18">
        <f t="shared" si="74"/>
        <v>291.39100000000002</v>
      </c>
      <c r="MD56" s="18">
        <f t="shared" si="74"/>
        <v>307.62599999999998</v>
      </c>
      <c r="ME56" s="18">
        <f t="shared" si="74"/>
        <v>303.22399999999999</v>
      </c>
      <c r="MF56" s="18">
        <f t="shared" si="74"/>
        <v>297.00700000000001</v>
      </c>
      <c r="MG56" s="18">
        <f t="shared" si="74"/>
        <v>278.99900000000002</v>
      </c>
      <c r="MH56" s="18">
        <f t="shared" si="74"/>
        <v>277.33300000000003</v>
      </c>
      <c r="MI56" s="18">
        <f t="shared" si="74"/>
        <v>272.15300000000002</v>
      </c>
      <c r="MJ56" s="18">
        <f t="shared" si="74"/>
        <v>249.244</v>
      </c>
      <c r="MK56" s="18">
        <f t="shared" si="74"/>
        <v>246.80600000000001</v>
      </c>
      <c r="ML56" s="18">
        <f t="shared" si="74"/>
        <v>260.29599999999999</v>
      </c>
      <c r="MM56" s="18">
        <f t="shared" si="74"/>
        <v>278.27999999999997</v>
      </c>
      <c r="MN56" s="18">
        <f t="shared" si="74"/>
        <v>291.77199999999999</v>
      </c>
      <c r="MO56" s="18">
        <f t="shared" si="74"/>
        <v>283.52</v>
      </c>
      <c r="MP56" s="18">
        <f t="shared" si="74"/>
        <v>276.20800000000003</v>
      </c>
      <c r="MQ56" s="18">
        <f t="shared" si="74"/>
        <v>273.78800000000001</v>
      </c>
      <c r="MR56" s="18">
        <f t="shared" si="74"/>
        <v>279.15800000000002</v>
      </c>
      <c r="MS56" s="18">
        <f t="shared" si="74"/>
        <v>287.63900000000001</v>
      </c>
      <c r="MT56" s="18">
        <f t="shared" si="74"/>
        <v>282.029</v>
      </c>
      <c r="MU56" s="18">
        <f t="shared" si="74"/>
        <v>279.55900000000003</v>
      </c>
      <c r="MV56" s="18">
        <f t="shared" si="74"/>
        <v>279.26900000000001</v>
      </c>
      <c r="MW56" s="18">
        <f t="shared" si="74"/>
        <v>298.77800000000002</v>
      </c>
      <c r="MX56" s="18">
        <f t="shared" si="74"/>
        <v>302.27</v>
      </c>
      <c r="MY56" s="18">
        <f t="shared" si="74"/>
        <v>290.75200000000001</v>
      </c>
      <c r="MZ56" s="18">
        <f t="shared" si="74"/>
        <v>266.28699999999998</v>
      </c>
      <c r="NA56" s="18">
        <f t="shared" si="74"/>
        <v>272.91199999999998</v>
      </c>
      <c r="NB56" s="18">
        <f t="shared" si="74"/>
        <v>288.952</v>
      </c>
      <c r="NC56" s="18">
        <f t="shared" si="74"/>
        <v>292.31200000000001</v>
      </c>
      <c r="ND56" s="18">
        <f t="shared" si="74"/>
        <v>295.24200000000002</v>
      </c>
      <c r="NE56" s="18">
        <f t="shared" si="74"/>
        <v>317.23200000000003</v>
      </c>
      <c r="NF56" s="18">
        <f t="shared" si="74"/>
        <v>322.54500000000002</v>
      </c>
      <c r="NG56" s="18">
        <f t="shared" si="74"/>
        <v>322.71800000000002</v>
      </c>
      <c r="NH56" s="18">
        <f t="shared" si="74"/>
        <v>323.00200000000001</v>
      </c>
      <c r="NI56" s="18">
        <f t="shared" si="74"/>
        <v>329.71699999999998</v>
      </c>
      <c r="NJ56" s="18">
        <f t="shared" si="74"/>
        <v>328.21899999999999</v>
      </c>
      <c r="NK56" s="18">
        <f t="shared" si="74"/>
        <v>324.07499999999999</v>
      </c>
      <c r="NL56" s="18">
        <f t="shared" si="74"/>
        <v>312.32299999999998</v>
      </c>
      <c r="NM56" s="18">
        <f t="shared" si="74"/>
        <v>313.053</v>
      </c>
      <c r="NN56" s="18">
        <f t="shared" si="74"/>
        <v>329.45499999999998</v>
      </c>
      <c r="NO56" s="18">
        <f t="shared" si="74"/>
        <v>323.83</v>
      </c>
      <c r="NP56" s="18">
        <f t="shared" si="74"/>
        <v>333.58800000000002</v>
      </c>
      <c r="NQ56" s="18">
        <f t="shared" si="74"/>
        <v>333.38</v>
      </c>
      <c r="NR56" s="18">
        <f t="shared" si="74"/>
        <v>324.74</v>
      </c>
      <c r="NS56" s="18">
        <f t="shared" si="74"/>
        <v>333.24099999999999</v>
      </c>
      <c r="NT56" s="18">
        <f t="shared" si="74"/>
        <v>329.654</v>
      </c>
      <c r="NU56" s="18">
        <f t="shared" si="74"/>
        <v>352.87099999999998</v>
      </c>
      <c r="NV56" s="18">
        <f t="shared" si="74"/>
        <v>370.43700000000001</v>
      </c>
      <c r="NW56" s="18">
        <f t="shared" si="74"/>
        <v>382.416</v>
      </c>
      <c r="NX56" s="18">
        <f t="shared" si="74"/>
        <v>382.93200000000002</v>
      </c>
      <c r="NY56" s="18">
        <f t="shared" si="74"/>
        <v>359.11700000000002</v>
      </c>
      <c r="NZ56" s="18">
        <f t="shared" ref="NZ56:QK56" si="75">NZ$32-NZ39</f>
        <v>347.82100000000003</v>
      </c>
      <c r="OA56" s="18">
        <f t="shared" si="75"/>
        <v>347.298</v>
      </c>
      <c r="OB56" s="18">
        <f t="shared" si="75"/>
        <v>347.75400000000002</v>
      </c>
      <c r="OC56" s="18">
        <f t="shared" si="75"/>
        <v>345.21300000000002</v>
      </c>
      <c r="OD56" s="18">
        <f t="shared" si="75"/>
        <v>342.42200000000003</v>
      </c>
      <c r="OE56" s="18">
        <f t="shared" si="75"/>
        <v>340.209</v>
      </c>
      <c r="OF56" s="18">
        <f t="shared" si="75"/>
        <v>338.74400000000003</v>
      </c>
      <c r="OG56" s="18">
        <f t="shared" si="75"/>
        <v>338.14800000000002</v>
      </c>
      <c r="OH56" s="18">
        <f t="shared" si="75"/>
        <v>333.61799999999999</v>
      </c>
      <c r="OI56" s="18">
        <f t="shared" si="75"/>
        <v>334.185</v>
      </c>
      <c r="OJ56" s="18">
        <f t="shared" si="75"/>
        <v>332.822</v>
      </c>
      <c r="OK56" s="18">
        <f t="shared" si="75"/>
        <v>350.517</v>
      </c>
      <c r="OL56" s="18">
        <f t="shared" si="75"/>
        <v>375.74799999999999</v>
      </c>
      <c r="OM56" s="18">
        <f t="shared" si="75"/>
        <v>382.12099999999998</v>
      </c>
      <c r="ON56" s="18">
        <f t="shared" si="75"/>
        <v>378.60899999999998</v>
      </c>
      <c r="OO56" s="18">
        <f t="shared" si="75"/>
        <v>381.72800000000001</v>
      </c>
      <c r="OP56" s="18">
        <f t="shared" si="75"/>
        <v>372.48500000000001</v>
      </c>
      <c r="OQ56" s="18">
        <f t="shared" si="75"/>
        <v>359.84800000000001</v>
      </c>
      <c r="OR56" s="18">
        <f t="shared" si="75"/>
        <v>347.01499999999999</v>
      </c>
      <c r="OS56" s="18">
        <f t="shared" si="75"/>
        <v>358.99700000000001</v>
      </c>
      <c r="OT56" s="18">
        <f t="shared" si="75"/>
        <v>340.15300000000002</v>
      </c>
      <c r="OU56" s="18">
        <f t="shared" si="75"/>
        <v>326.91399999999999</v>
      </c>
      <c r="OV56" s="18">
        <f t="shared" si="75"/>
        <v>323.33499999999998</v>
      </c>
      <c r="OW56" s="18">
        <f t="shared" si="75"/>
        <v>314.84699999999998</v>
      </c>
      <c r="OX56" s="18">
        <f t="shared" si="75"/>
        <v>330.96199999999999</v>
      </c>
      <c r="OY56" s="18">
        <f t="shared" si="75"/>
        <v>340.48500000000001</v>
      </c>
      <c r="OZ56" s="18">
        <f t="shared" si="75"/>
        <v>341.47899999999998</v>
      </c>
      <c r="PA56" s="18">
        <f t="shared" si="75"/>
        <v>363.25900000000001</v>
      </c>
      <c r="PB56" s="18">
        <f t="shared" si="75"/>
        <v>343.02600000000001</v>
      </c>
      <c r="PC56" s="18">
        <f t="shared" si="75"/>
        <v>333.70100000000002</v>
      </c>
      <c r="PD56" s="18">
        <f t="shared" si="75"/>
        <v>324.30900000000003</v>
      </c>
      <c r="PE56" s="18">
        <f t="shared" si="75"/>
        <v>305.67200000000003</v>
      </c>
      <c r="PF56" s="18">
        <f t="shared" si="75"/>
        <v>293.221</v>
      </c>
      <c r="PG56" s="18">
        <f t="shared" si="75"/>
        <v>286.97699999999998</v>
      </c>
      <c r="PH56" s="18">
        <f t="shared" si="75"/>
        <v>276.447</v>
      </c>
      <c r="PI56" s="18">
        <f t="shared" si="75"/>
        <v>258.32600000000002</v>
      </c>
      <c r="PJ56" s="18">
        <f t="shared" si="75"/>
        <v>256.73200000000003</v>
      </c>
      <c r="PK56" s="18">
        <f t="shared" si="75"/>
        <v>270.255</v>
      </c>
      <c r="PL56" s="18">
        <f t="shared" si="75"/>
        <v>271.51799999999997</v>
      </c>
      <c r="PM56" s="18">
        <f t="shared" si="75"/>
        <v>270.39800000000002</v>
      </c>
      <c r="PN56" s="18">
        <f t="shared" si="75"/>
        <v>277.435</v>
      </c>
      <c r="PO56" s="18">
        <f t="shared" si="75"/>
        <v>296.83199999999999</v>
      </c>
      <c r="PP56" s="18">
        <f t="shared" si="75"/>
        <v>308.55700000000002</v>
      </c>
      <c r="PQ56" s="18">
        <f t="shared" si="75"/>
        <v>310.66800000000001</v>
      </c>
      <c r="PR56" s="18">
        <f t="shared" si="75"/>
        <v>315.73099999999999</v>
      </c>
      <c r="PS56" s="18">
        <f t="shared" si="75"/>
        <v>299.21699999999998</v>
      </c>
      <c r="PT56" s="18">
        <f t="shared" si="75"/>
        <v>299.24900000000002</v>
      </c>
      <c r="PU56" s="18">
        <f t="shared" si="75"/>
        <v>297.036</v>
      </c>
      <c r="PV56" s="18">
        <f t="shared" si="75"/>
        <v>292.31799999999998</v>
      </c>
      <c r="PW56" s="18">
        <f t="shared" si="75"/>
        <v>298.23500000000001</v>
      </c>
      <c r="PX56" s="18">
        <f t="shared" si="75"/>
        <v>291.47399999999999</v>
      </c>
      <c r="PY56" s="18">
        <f t="shared" si="75"/>
        <v>285.20400000000001</v>
      </c>
      <c r="PZ56" s="18">
        <f t="shared" si="75"/>
        <v>294.63499999999999</v>
      </c>
      <c r="QA56" s="18">
        <f t="shared" si="75"/>
        <v>297.685</v>
      </c>
      <c r="QB56" s="18">
        <f t="shared" si="75"/>
        <v>299.26100000000002</v>
      </c>
      <c r="QC56" s="18">
        <f t="shared" si="75"/>
        <v>299.98599999999999</v>
      </c>
      <c r="QD56" s="18">
        <f t="shared" si="75"/>
        <v>285.99599999999998</v>
      </c>
      <c r="QE56" s="18">
        <f t="shared" si="75"/>
        <v>285.62299999999999</v>
      </c>
      <c r="QF56" s="18">
        <f t="shared" si="75"/>
        <v>286.95499999999998</v>
      </c>
      <c r="QG56" s="18">
        <f t="shared" si="75"/>
        <v>274.98500000000001</v>
      </c>
      <c r="QH56" s="18">
        <f t="shared" si="75"/>
        <v>268.91699999999997</v>
      </c>
      <c r="QI56" s="18">
        <f t="shared" si="75"/>
        <v>270.524</v>
      </c>
      <c r="QJ56" s="18">
        <f t="shared" si="75"/>
        <v>278.38200000000001</v>
      </c>
      <c r="QK56" s="18">
        <f t="shared" si="75"/>
        <v>276.94400000000002</v>
      </c>
      <c r="QL56" s="18">
        <f t="shared" ref="QL56:SQ56" si="76">QL$32-QL39</f>
        <v>283.19400000000002</v>
      </c>
      <c r="QM56" s="18">
        <f t="shared" si="76"/>
        <v>273.66899999999998</v>
      </c>
      <c r="QN56" s="18">
        <f t="shared" si="76"/>
        <v>273.15800000000002</v>
      </c>
      <c r="QO56" s="18">
        <f t="shared" si="76"/>
        <v>307.197</v>
      </c>
      <c r="QP56" s="18">
        <f t="shared" si="76"/>
        <v>307.44900000000001</v>
      </c>
      <c r="QQ56" s="18">
        <f t="shared" si="76"/>
        <v>302.25799999999998</v>
      </c>
      <c r="QR56" s="18">
        <f t="shared" si="76"/>
        <v>303.755</v>
      </c>
      <c r="QS56" s="18">
        <f t="shared" si="76"/>
        <v>305.44099999999997</v>
      </c>
      <c r="QT56" s="18">
        <f t="shared" si="76"/>
        <v>307.584</v>
      </c>
      <c r="QU56" s="18">
        <f t="shared" si="76"/>
        <v>311.18299999999999</v>
      </c>
      <c r="QV56" s="18">
        <f t="shared" si="76"/>
        <v>315.529</v>
      </c>
      <c r="QW56" s="18">
        <f t="shared" si="76"/>
        <v>319.43200000000002</v>
      </c>
      <c r="QX56" s="18">
        <f t="shared" si="76"/>
        <v>320.42099999999999</v>
      </c>
      <c r="QY56" s="18">
        <f t="shared" si="76"/>
        <v>315.55200000000002</v>
      </c>
      <c r="QZ56" s="18">
        <f t="shared" si="76"/>
        <v>319.31299999999999</v>
      </c>
      <c r="RA56" s="18">
        <f t="shared" si="76"/>
        <v>329.55900000000003</v>
      </c>
      <c r="RB56" s="18">
        <f t="shared" si="76"/>
        <v>336.47</v>
      </c>
      <c r="RC56" s="18">
        <f t="shared" si="76"/>
        <v>340.42200000000003</v>
      </c>
      <c r="RD56" s="18">
        <f t="shared" si="76"/>
        <v>339.89499999999998</v>
      </c>
      <c r="RE56" s="18">
        <f t="shared" si="76"/>
        <v>332.46499999999997</v>
      </c>
      <c r="RF56" s="18">
        <f t="shared" si="76"/>
        <v>321.541</v>
      </c>
      <c r="RG56" s="18">
        <f t="shared" si="76"/>
        <v>306.76900000000001</v>
      </c>
      <c r="RH56" s="18">
        <f t="shared" si="76"/>
        <v>300.62299999999999</v>
      </c>
      <c r="RI56" s="18">
        <f t="shared" si="76"/>
        <v>298.98899999999998</v>
      </c>
      <c r="RJ56" s="18">
        <f t="shared" si="76"/>
        <v>300.33300000000003</v>
      </c>
      <c r="RK56" s="18">
        <f t="shared" si="76"/>
        <v>298.56299999999999</v>
      </c>
      <c r="RL56" s="18">
        <f t="shared" si="76"/>
        <v>296.80500000000001</v>
      </c>
      <c r="RM56" s="18">
        <f t="shared" si="76"/>
        <v>294.63900000000001</v>
      </c>
      <c r="RN56" s="18">
        <f t="shared" si="76"/>
        <v>297.12900000000002</v>
      </c>
      <c r="RO56" s="18">
        <f t="shared" si="76"/>
        <v>310.38299999999998</v>
      </c>
      <c r="RP56" s="18">
        <f t="shared" si="76"/>
        <v>308.79199999999997</v>
      </c>
      <c r="RQ56" s="18">
        <f t="shared" si="76"/>
        <v>308.91899999999998</v>
      </c>
      <c r="RR56" s="18">
        <f t="shared" si="76"/>
        <v>304.01299999999998</v>
      </c>
      <c r="RS56" s="18">
        <f t="shared" si="76"/>
        <v>287.3</v>
      </c>
      <c r="RT56" s="18">
        <f t="shared" si="76"/>
        <v>288.37099999999998</v>
      </c>
      <c r="RU56" s="18">
        <f t="shared" si="76"/>
        <v>282.73700000000002</v>
      </c>
      <c r="RV56" s="18">
        <f t="shared" si="76"/>
        <v>264.339</v>
      </c>
      <c r="RW56" s="18">
        <f t="shared" si="76"/>
        <v>260.86099999999999</v>
      </c>
      <c r="RX56" s="18">
        <f t="shared" si="76"/>
        <v>259.66500000000002</v>
      </c>
      <c r="RY56" s="18">
        <f t="shared" si="76"/>
        <v>263.25299999999999</v>
      </c>
      <c r="RZ56" s="18">
        <f t="shared" si="76"/>
        <v>263.43299999999999</v>
      </c>
      <c r="SA56" s="18">
        <f t="shared" si="76"/>
        <v>260.23500000000001</v>
      </c>
      <c r="SB56" s="18">
        <f t="shared" si="76"/>
        <v>254.82400000000001</v>
      </c>
      <c r="SC56" s="18">
        <f t="shared" si="76"/>
        <v>259.38299999999998</v>
      </c>
      <c r="SD56" s="18">
        <f t="shared" si="76"/>
        <v>260.69</v>
      </c>
      <c r="SE56" s="18">
        <f t="shared" si="76"/>
        <v>260.935</v>
      </c>
      <c r="SF56" s="18">
        <f t="shared" si="76"/>
        <v>264.70100000000002</v>
      </c>
      <c r="SG56" s="18">
        <f t="shared" si="76"/>
        <v>285.61</v>
      </c>
      <c r="SH56" s="18">
        <f t="shared" si="76"/>
        <v>288.44400000000002</v>
      </c>
      <c r="SI56" s="18">
        <f t="shared" si="76"/>
        <v>294.44200000000001</v>
      </c>
      <c r="SJ56" s="18">
        <f t="shared" si="76"/>
        <v>297.64299999999997</v>
      </c>
      <c r="SK56" s="18">
        <f t="shared" si="76"/>
        <v>294.62900000000002</v>
      </c>
      <c r="SL56" s="18">
        <f t="shared" si="76"/>
        <v>294.35300000000001</v>
      </c>
      <c r="SM56" s="18">
        <f t="shared" si="76"/>
        <v>295.27999999999997</v>
      </c>
      <c r="SN56" s="18">
        <f t="shared" si="76"/>
        <v>295.93900000000002</v>
      </c>
      <c r="SO56" s="18">
        <f t="shared" si="76"/>
        <v>298.005</v>
      </c>
      <c r="SP56" s="18">
        <f t="shared" si="76"/>
        <v>299.56</v>
      </c>
      <c r="SQ56" s="18">
        <f t="shared" si="76"/>
        <v>303.83100000000002</v>
      </c>
    </row>
    <row r="57" spans="1:511" x14ac:dyDescent="0.25"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  <c r="IZ57" s="18"/>
      <c r="JA57" s="18"/>
      <c r="JB57" s="18"/>
      <c r="JC57" s="18"/>
      <c r="JD57" s="18"/>
      <c r="JE57" s="18"/>
      <c r="JF57" s="18"/>
      <c r="JG57" s="18"/>
      <c r="JH57" s="18"/>
      <c r="JI57" s="18"/>
      <c r="JJ57" s="18"/>
      <c r="JK57" s="18"/>
      <c r="JL57" s="18"/>
      <c r="JM57" s="18"/>
      <c r="JN57" s="18"/>
      <c r="JO57" s="18"/>
      <c r="JP57" s="18"/>
      <c r="JQ57" s="18"/>
      <c r="JR57" s="18"/>
      <c r="JS57" s="18"/>
      <c r="JT57" s="18"/>
      <c r="JU57" s="18"/>
      <c r="JV57" s="18"/>
      <c r="JW57" s="18"/>
      <c r="JX57" s="18"/>
      <c r="JY57" s="18"/>
      <c r="JZ57" s="18"/>
      <c r="KA57" s="18"/>
      <c r="KB57" s="18"/>
      <c r="KC57" s="18"/>
      <c r="KD57" s="18"/>
      <c r="KE57" s="18"/>
      <c r="KF57" s="18"/>
      <c r="KG57" s="18"/>
      <c r="KH57" s="18"/>
      <c r="KI57" s="18"/>
      <c r="KJ57" s="18"/>
      <c r="KK57" s="18"/>
      <c r="KL57" s="18"/>
      <c r="KM57" s="18"/>
      <c r="KN57" s="18"/>
      <c r="KO57" s="18"/>
      <c r="KP57" s="18"/>
      <c r="KQ57" s="18"/>
      <c r="KR57" s="18"/>
      <c r="KS57" s="18"/>
      <c r="KT57" s="18"/>
      <c r="KU57" s="18"/>
      <c r="KV57" s="18"/>
      <c r="KW57" s="18"/>
      <c r="KX57" s="18"/>
      <c r="KY57" s="18"/>
      <c r="KZ57" s="18"/>
      <c r="LA57" s="18"/>
      <c r="LB57" s="18"/>
      <c r="LC57" s="18"/>
      <c r="LD57" s="18"/>
      <c r="LE57" s="18"/>
      <c r="LF57" s="18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18"/>
      <c r="LT57" s="18"/>
      <c r="LU57" s="18"/>
      <c r="LV57" s="18"/>
      <c r="LW57" s="18"/>
      <c r="LX57" s="18"/>
      <c r="LY57" s="18"/>
      <c r="LZ57" s="18"/>
      <c r="MA57" s="18"/>
      <c r="MB57" s="18"/>
      <c r="MC57" s="18"/>
      <c r="MD57" s="18"/>
      <c r="ME57" s="18"/>
      <c r="MF57" s="18"/>
      <c r="MG57" s="18"/>
      <c r="MH57" s="18"/>
      <c r="MI57" s="18"/>
      <c r="MJ57" s="18"/>
      <c r="MK57" s="18"/>
      <c r="ML57" s="18"/>
      <c r="MM57" s="18"/>
      <c r="MN57" s="18"/>
      <c r="MO57" s="18"/>
      <c r="MP57" s="18"/>
      <c r="MQ57" s="18"/>
      <c r="MR57" s="18"/>
      <c r="MS57" s="18"/>
      <c r="MT57" s="18"/>
      <c r="MU57" s="18"/>
      <c r="MV57" s="18"/>
      <c r="MW57" s="18"/>
      <c r="MX57" s="18"/>
      <c r="MY57" s="18"/>
      <c r="MZ57" s="18"/>
      <c r="NA57" s="18"/>
      <c r="NB57" s="18"/>
      <c r="NC57" s="18"/>
      <c r="ND57" s="18"/>
      <c r="NE57" s="18"/>
      <c r="NF57" s="18"/>
      <c r="NG57" s="18"/>
      <c r="NH57" s="18"/>
      <c r="NI57" s="18"/>
      <c r="NJ57" s="18"/>
      <c r="NK57" s="18"/>
      <c r="NL57" s="18"/>
      <c r="NM57" s="18"/>
      <c r="NN57" s="18"/>
      <c r="NO57" s="18"/>
      <c r="NP57" s="18"/>
      <c r="NQ57" s="18"/>
      <c r="NR57" s="18"/>
      <c r="NS57" s="18"/>
      <c r="NT57" s="18"/>
      <c r="NU57" s="18"/>
      <c r="NV57" s="18"/>
      <c r="NW57" s="18"/>
      <c r="NX57" s="18"/>
      <c r="NY57" s="18"/>
      <c r="NZ57" s="18"/>
      <c r="OA57" s="18"/>
      <c r="OB57" s="18"/>
      <c r="OC57" s="18"/>
      <c r="OD57" s="18"/>
      <c r="OE57" s="18"/>
      <c r="OF57" s="18"/>
      <c r="OG57" s="18"/>
      <c r="OH57" s="18"/>
      <c r="OI57" s="18"/>
      <c r="OJ57" s="18"/>
      <c r="OK57" s="18"/>
      <c r="OL57" s="18"/>
      <c r="OM57" s="18"/>
      <c r="ON57" s="18"/>
      <c r="OO57" s="18"/>
      <c r="OP57" s="18"/>
      <c r="OQ57" s="18"/>
      <c r="OR57" s="18"/>
      <c r="OS57" s="18"/>
      <c r="OT57" s="18"/>
      <c r="OU57" s="18"/>
      <c r="OV57" s="18"/>
      <c r="OW57" s="18"/>
      <c r="OX57" s="18"/>
      <c r="OY57" s="18"/>
      <c r="OZ57" s="18"/>
      <c r="PA57" s="18"/>
      <c r="PB57" s="18"/>
      <c r="PC57" s="18"/>
      <c r="PD57" s="18"/>
      <c r="PE57" s="18"/>
      <c r="PF57" s="18"/>
      <c r="PG57" s="18"/>
      <c r="PH57" s="18"/>
      <c r="PI57" s="18"/>
      <c r="PJ57" s="18"/>
      <c r="PK57" s="18"/>
      <c r="PL57" s="18"/>
      <c r="PM57" s="18"/>
      <c r="PN57" s="18"/>
      <c r="PO57" s="18"/>
      <c r="PP57" s="18"/>
      <c r="PQ57" s="18"/>
      <c r="PR57" s="18"/>
      <c r="PS57" s="18"/>
      <c r="PT57" s="18"/>
      <c r="PU57" s="18"/>
      <c r="PV57" s="18"/>
      <c r="PW57" s="18"/>
      <c r="PX57" s="18"/>
      <c r="PY57" s="18"/>
      <c r="PZ57" s="18"/>
      <c r="QA57" s="18"/>
      <c r="QB57" s="18"/>
      <c r="QC57" s="18"/>
      <c r="QD57" s="18"/>
      <c r="QE57" s="18"/>
      <c r="QF57" s="18"/>
      <c r="QG57" s="18"/>
      <c r="QH57" s="18"/>
      <c r="QI57" s="18"/>
      <c r="QJ57" s="18"/>
      <c r="QK57" s="18"/>
      <c r="QL57" s="18"/>
      <c r="QM57" s="18"/>
      <c r="QN57" s="18"/>
      <c r="QO57" s="18"/>
      <c r="QP57" s="18"/>
      <c r="QQ57" s="18"/>
      <c r="QR57" s="18"/>
      <c r="QS57" s="18"/>
      <c r="QT57" s="18"/>
      <c r="QU57" s="18"/>
      <c r="QV57" s="18"/>
      <c r="QW57" s="18"/>
      <c r="QX57" s="18"/>
      <c r="QY57" s="18"/>
      <c r="QZ57" s="18"/>
      <c r="RA57" s="18"/>
      <c r="RB57" s="18"/>
      <c r="RC57" s="18"/>
      <c r="RD57" s="18"/>
      <c r="RE57" s="18"/>
      <c r="RF57" s="18"/>
      <c r="RG57" s="18"/>
      <c r="RH57" s="18"/>
      <c r="RI57" s="18"/>
      <c r="RJ57" s="18"/>
      <c r="RK57" s="18"/>
      <c r="RL57" s="18"/>
      <c r="RM57" s="18"/>
      <c r="RN57" s="18"/>
      <c r="RO57" s="18"/>
      <c r="RP57" s="18"/>
      <c r="RQ57" s="18"/>
      <c r="RR57" s="18"/>
      <c r="RS57" s="18"/>
      <c r="RT57" s="18"/>
      <c r="RU57" s="18"/>
      <c r="RV57" s="18"/>
      <c r="RW57" s="18"/>
      <c r="RX57" s="18"/>
      <c r="RY57" s="18"/>
      <c r="RZ57" s="18"/>
      <c r="SA57" s="18"/>
      <c r="SB57" s="18"/>
      <c r="SC57" s="18"/>
      <c r="SD57" s="18"/>
      <c r="SE57" s="18"/>
      <c r="SF57" s="18"/>
      <c r="SG57" s="18"/>
      <c r="SH57" s="18"/>
      <c r="SI57" s="18"/>
      <c r="SJ57" s="18"/>
      <c r="SK57" s="18"/>
      <c r="SL57" s="18"/>
      <c r="SM57" s="18"/>
      <c r="SN57" s="18"/>
      <c r="SO57" s="18"/>
      <c r="SP57" s="18"/>
      <c r="SQ57" s="18"/>
    </row>
    <row r="58" spans="1:511" x14ac:dyDescent="0.25"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  <c r="JG58" s="18"/>
      <c r="JH58" s="18"/>
      <c r="JI58" s="18"/>
      <c r="JJ58" s="18"/>
      <c r="JK58" s="18"/>
      <c r="JL58" s="18"/>
      <c r="JM58" s="18"/>
      <c r="JN58" s="18"/>
      <c r="JO58" s="18"/>
      <c r="JP58" s="18"/>
      <c r="JQ58" s="18"/>
      <c r="JR58" s="18"/>
      <c r="JS58" s="18"/>
      <c r="JT58" s="18"/>
      <c r="JU58" s="18"/>
      <c r="JV58" s="18"/>
      <c r="JW58" s="18"/>
      <c r="JX58" s="18"/>
      <c r="JY58" s="18"/>
      <c r="JZ58" s="18"/>
      <c r="KA58" s="18"/>
      <c r="KB58" s="18"/>
      <c r="KC58" s="18"/>
      <c r="KD58" s="18"/>
      <c r="KE58" s="18"/>
      <c r="KF58" s="18"/>
      <c r="KG58" s="18"/>
      <c r="KH58" s="18"/>
      <c r="KI58" s="18"/>
      <c r="KJ58" s="18"/>
      <c r="KK58" s="18"/>
      <c r="KL58" s="18"/>
      <c r="KM58" s="18"/>
      <c r="KN58" s="18"/>
      <c r="KO58" s="18"/>
      <c r="KP58" s="18"/>
      <c r="KQ58" s="18"/>
      <c r="KR58" s="18"/>
      <c r="KS58" s="18"/>
      <c r="KT58" s="18"/>
      <c r="KU58" s="18"/>
      <c r="KV58" s="18"/>
      <c r="KW58" s="18"/>
      <c r="KX58" s="18"/>
      <c r="KY58" s="18"/>
      <c r="KZ58" s="18"/>
      <c r="LA58" s="18"/>
      <c r="LB58" s="18"/>
      <c r="LC58" s="18"/>
      <c r="LD58" s="18"/>
      <c r="LE58" s="18"/>
      <c r="LF58" s="18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18"/>
      <c r="LT58" s="18"/>
      <c r="LU58" s="18"/>
      <c r="LV58" s="18"/>
      <c r="LW58" s="18"/>
      <c r="LX58" s="18"/>
      <c r="LY58" s="18"/>
      <c r="LZ58" s="18"/>
      <c r="MA58" s="18"/>
      <c r="MB58" s="18"/>
      <c r="MC58" s="18"/>
      <c r="MD58" s="18"/>
      <c r="ME58" s="18"/>
      <c r="MF58" s="18"/>
      <c r="MG58" s="18"/>
      <c r="MH58" s="18"/>
      <c r="MI58" s="18"/>
      <c r="MJ58" s="18"/>
      <c r="MK58" s="18"/>
      <c r="ML58" s="18"/>
      <c r="MM58" s="18"/>
      <c r="MN58" s="18"/>
      <c r="MO58" s="18"/>
      <c r="MP58" s="18"/>
      <c r="MQ58" s="18"/>
      <c r="MR58" s="18"/>
      <c r="MS58" s="18"/>
      <c r="MT58" s="18"/>
      <c r="MU58" s="18"/>
      <c r="MV58" s="18"/>
      <c r="MW58" s="18"/>
      <c r="MX58" s="18"/>
      <c r="MY58" s="18"/>
      <c r="MZ58" s="18"/>
      <c r="NA58" s="18"/>
      <c r="NB58" s="18"/>
      <c r="NC58" s="18"/>
      <c r="ND58" s="18"/>
      <c r="NE58" s="18"/>
      <c r="NF58" s="18"/>
      <c r="NG58" s="18"/>
      <c r="NH58" s="18"/>
      <c r="NI58" s="18"/>
      <c r="NJ58" s="18"/>
      <c r="NK58" s="18"/>
      <c r="NL58" s="18"/>
      <c r="NM58" s="18"/>
      <c r="NN58" s="18"/>
      <c r="NO58" s="18"/>
      <c r="NP58" s="18"/>
      <c r="NQ58" s="18"/>
      <c r="NR58" s="18"/>
      <c r="NS58" s="18"/>
      <c r="NT58" s="18"/>
      <c r="NU58" s="18"/>
      <c r="NV58" s="18"/>
      <c r="NW58" s="18"/>
      <c r="NX58" s="18"/>
      <c r="NY58" s="18"/>
      <c r="NZ58" s="18"/>
      <c r="OA58" s="18"/>
      <c r="OB58" s="18"/>
      <c r="OC58" s="18"/>
      <c r="OD58" s="18"/>
      <c r="OE58" s="18"/>
      <c r="OF58" s="18"/>
      <c r="OG58" s="18"/>
      <c r="OH58" s="18"/>
      <c r="OI58" s="18"/>
      <c r="OJ58" s="18"/>
      <c r="OK58" s="18"/>
      <c r="OL58" s="18"/>
      <c r="OM58" s="18"/>
      <c r="ON58" s="18"/>
      <c r="OO58" s="18"/>
      <c r="OP58" s="18"/>
      <c r="OQ58" s="18"/>
      <c r="OR58" s="18"/>
      <c r="OS58" s="18"/>
      <c r="OT58" s="18"/>
      <c r="OU58" s="18"/>
      <c r="OV58" s="18"/>
      <c r="OW58" s="18"/>
      <c r="OX58" s="18"/>
      <c r="OY58" s="18"/>
      <c r="OZ58" s="18"/>
      <c r="PA58" s="18"/>
      <c r="PB58" s="18"/>
      <c r="PC58" s="18"/>
      <c r="PD58" s="18"/>
      <c r="PE58" s="18"/>
      <c r="PF58" s="18"/>
      <c r="PG58" s="18"/>
      <c r="PH58" s="18"/>
      <c r="PI58" s="18"/>
      <c r="PJ58" s="18"/>
      <c r="PK58" s="18"/>
      <c r="PL58" s="18"/>
      <c r="PM58" s="18"/>
      <c r="PN58" s="18"/>
      <c r="PO58" s="18"/>
      <c r="PP58" s="18"/>
      <c r="PQ58" s="18"/>
      <c r="PR58" s="18"/>
      <c r="PS58" s="18"/>
      <c r="PT58" s="18"/>
      <c r="PU58" s="18"/>
      <c r="PV58" s="18"/>
      <c r="PW58" s="18"/>
      <c r="PX58" s="18"/>
      <c r="PY58" s="18"/>
      <c r="PZ58" s="18"/>
      <c r="QA58" s="18"/>
      <c r="QB58" s="18"/>
      <c r="QC58" s="18"/>
      <c r="QD58" s="18"/>
      <c r="QE58" s="18"/>
      <c r="QF58" s="18"/>
      <c r="QG58" s="18"/>
      <c r="QH58" s="18"/>
      <c r="QI58" s="18"/>
      <c r="QJ58" s="18"/>
      <c r="QK58" s="18"/>
      <c r="QL58" s="18"/>
      <c r="QM58" s="18"/>
      <c r="QN58" s="18"/>
      <c r="QO58" s="18"/>
      <c r="QP58" s="18"/>
      <c r="QQ58" s="18"/>
      <c r="QR58" s="18"/>
      <c r="QS58" s="18"/>
      <c r="QT58" s="18"/>
      <c r="QU58" s="18"/>
      <c r="QV58" s="18"/>
      <c r="QW58" s="18"/>
      <c r="QX58" s="18"/>
      <c r="QY58" s="18"/>
      <c r="QZ58" s="18"/>
      <c r="RA58" s="18"/>
      <c r="RB58" s="18"/>
      <c r="RC58" s="18"/>
      <c r="RD58" s="18"/>
      <c r="RE58" s="18"/>
      <c r="RF58" s="18"/>
      <c r="RG58" s="18"/>
      <c r="RH58" s="18"/>
      <c r="RI58" s="18"/>
      <c r="RJ58" s="18"/>
      <c r="RK58" s="18"/>
      <c r="RL58" s="18"/>
      <c r="RM58" s="18"/>
      <c r="RN58" s="18"/>
      <c r="RO58" s="18"/>
      <c r="RP58" s="18"/>
      <c r="RQ58" s="18"/>
      <c r="RR58" s="18"/>
      <c r="RS58" s="18"/>
      <c r="RT58" s="18"/>
      <c r="RU58" s="18"/>
      <c r="RV58" s="18"/>
      <c r="RW58" s="18"/>
      <c r="RX58" s="18"/>
      <c r="RY58" s="18"/>
      <c r="RZ58" s="18"/>
      <c r="SA58" s="18"/>
      <c r="SB58" s="18"/>
      <c r="SC58" s="18"/>
      <c r="SD58" s="18"/>
      <c r="SE58" s="18"/>
      <c r="SF58" s="18"/>
      <c r="SG58" s="18"/>
      <c r="SH58" s="18"/>
      <c r="SI58" s="18"/>
      <c r="SJ58" s="18"/>
      <c r="SK58" s="18"/>
      <c r="SL58" s="18"/>
      <c r="SM58" s="18"/>
      <c r="SN58" s="18"/>
      <c r="SO58" s="18"/>
      <c r="SP58" s="18"/>
      <c r="SQ58" s="18"/>
    </row>
    <row r="59" spans="1:511" x14ac:dyDescent="0.25"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/>
      <c r="KG59" s="18"/>
      <c r="KH59" s="18"/>
      <c r="KI59" s="18"/>
      <c r="KJ59" s="18"/>
      <c r="KK59" s="18"/>
      <c r="KL59" s="18"/>
      <c r="KM59" s="18"/>
      <c r="KN59" s="18"/>
      <c r="KO59" s="18"/>
      <c r="KP59" s="18"/>
      <c r="KQ59" s="18"/>
      <c r="KR59" s="18"/>
      <c r="KS59" s="18"/>
      <c r="KT59" s="18"/>
      <c r="KU59" s="18"/>
      <c r="KV59" s="18"/>
      <c r="KW59" s="18"/>
      <c r="KX59" s="18"/>
      <c r="KY59" s="18"/>
      <c r="KZ59" s="18"/>
      <c r="LA59" s="18"/>
      <c r="LB59" s="18"/>
      <c r="LC59" s="18"/>
      <c r="LD59" s="18"/>
      <c r="LE59" s="18"/>
      <c r="LF59" s="18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18"/>
      <c r="LT59" s="18"/>
      <c r="LU59" s="18"/>
      <c r="LV59" s="18"/>
      <c r="LW59" s="18"/>
      <c r="LX59" s="18"/>
      <c r="LY59" s="18"/>
      <c r="LZ59" s="18"/>
      <c r="MA59" s="18"/>
      <c r="MB59" s="18"/>
      <c r="MC59" s="18"/>
      <c r="MD59" s="18"/>
      <c r="ME59" s="18"/>
      <c r="MF59" s="18"/>
      <c r="MG59" s="18"/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/>
      <c r="OB59" s="18"/>
      <c r="OC59" s="18"/>
      <c r="OD59" s="18"/>
      <c r="OE59" s="18"/>
      <c r="OF59" s="18"/>
      <c r="OG59" s="18"/>
      <c r="OH59" s="18"/>
      <c r="OI59" s="18"/>
      <c r="OJ59" s="18"/>
      <c r="OK59" s="18"/>
      <c r="OL59" s="18"/>
      <c r="OM59" s="18"/>
      <c r="ON59" s="18"/>
      <c r="OO59" s="18"/>
      <c r="OP59" s="18"/>
      <c r="OQ59" s="18"/>
      <c r="OR59" s="18"/>
      <c r="OS59" s="18"/>
      <c r="OT59" s="18"/>
      <c r="OU59" s="18"/>
      <c r="OV59" s="18"/>
      <c r="OW59" s="18"/>
      <c r="OX59" s="18"/>
      <c r="OY59" s="18"/>
      <c r="OZ59" s="18"/>
      <c r="PA59" s="18"/>
      <c r="PB59" s="18"/>
      <c r="PC59" s="18"/>
      <c r="PD59" s="18"/>
      <c r="PE59" s="18"/>
      <c r="PF59" s="18"/>
      <c r="PG59" s="18"/>
      <c r="PH59" s="18"/>
      <c r="PI59" s="18"/>
      <c r="PJ59" s="18"/>
      <c r="PK59" s="18"/>
      <c r="PL59" s="18"/>
      <c r="PM59" s="18"/>
      <c r="PN59" s="18"/>
      <c r="PO59" s="18"/>
      <c r="PP59" s="18"/>
      <c r="PQ59" s="18"/>
      <c r="PR59" s="18"/>
      <c r="PS59" s="18"/>
      <c r="PT59" s="18"/>
      <c r="PU59" s="18"/>
      <c r="PV59" s="18"/>
      <c r="PW59" s="18"/>
      <c r="PX59" s="18"/>
      <c r="PY59" s="18"/>
      <c r="PZ59" s="18"/>
      <c r="QA59" s="18"/>
      <c r="QB59" s="18"/>
      <c r="QC59" s="18"/>
      <c r="QD59" s="18"/>
      <c r="QE59" s="18"/>
      <c r="QF59" s="18"/>
      <c r="QG59" s="18"/>
      <c r="QH59" s="18"/>
      <c r="QI59" s="18"/>
      <c r="QJ59" s="18"/>
      <c r="QK59" s="18"/>
      <c r="QL59" s="18"/>
      <c r="QM59" s="18"/>
      <c r="QN59" s="18"/>
      <c r="QO59" s="18"/>
      <c r="QP59" s="18"/>
      <c r="QQ59" s="18"/>
      <c r="QR59" s="18"/>
      <c r="QS59" s="18"/>
      <c r="QT59" s="18"/>
      <c r="QU59" s="18"/>
      <c r="QV59" s="18"/>
      <c r="QW59" s="18"/>
      <c r="QX59" s="18"/>
      <c r="QY59" s="18"/>
      <c r="QZ59" s="18"/>
      <c r="RA59" s="18"/>
      <c r="RB59" s="18"/>
      <c r="RC59" s="18"/>
      <c r="RD59" s="18"/>
      <c r="RE59" s="18"/>
      <c r="RF59" s="18"/>
      <c r="RG59" s="18"/>
      <c r="RH59" s="18"/>
      <c r="RI59" s="18"/>
      <c r="RJ59" s="18"/>
      <c r="RK59" s="18"/>
      <c r="RL59" s="18"/>
      <c r="RM59" s="18"/>
      <c r="RN59" s="18"/>
      <c r="RO59" s="18"/>
      <c r="RP59" s="18"/>
      <c r="RQ59" s="18"/>
      <c r="RR59" s="18"/>
      <c r="RS59" s="18"/>
      <c r="RT59" s="18"/>
      <c r="RU59" s="18"/>
      <c r="RV59" s="18"/>
      <c r="RW59" s="18"/>
      <c r="RX59" s="18"/>
      <c r="RY59" s="18"/>
      <c r="RZ59" s="18"/>
      <c r="SA59" s="18"/>
      <c r="SB59" s="18"/>
      <c r="SC59" s="18"/>
      <c r="SD59" s="18"/>
      <c r="SE59" s="18"/>
      <c r="SF59" s="18"/>
      <c r="SG59" s="18"/>
      <c r="SH59" s="18"/>
      <c r="SI59" s="18"/>
      <c r="SJ59" s="18"/>
      <c r="SK59" s="18"/>
      <c r="SL59" s="18"/>
      <c r="SM59" s="18"/>
      <c r="SN59" s="18"/>
      <c r="SO59" s="18"/>
      <c r="SP59" s="18"/>
      <c r="SQ59" s="18"/>
    </row>
    <row r="64" spans="1:511" x14ac:dyDescent="0.25">
      <c r="AA64" s="1" t="s">
        <v>479</v>
      </c>
    </row>
    <row r="66" spans="27:34" x14ac:dyDescent="0.25">
      <c r="AA66" s="35" t="s">
        <v>409</v>
      </c>
      <c r="AB66" s="1" t="s">
        <v>480</v>
      </c>
      <c r="AC66" s="36" t="s">
        <v>142</v>
      </c>
      <c r="AD66" s="36" t="s">
        <v>481</v>
      </c>
      <c r="AE66" s="36" t="s">
        <v>482</v>
      </c>
      <c r="AF66" s="36" t="s">
        <v>483</v>
      </c>
      <c r="AG66" s="36" t="s">
        <v>144</v>
      </c>
      <c r="AH66" s="36" t="s">
        <v>484</v>
      </c>
    </row>
    <row r="67" spans="27:34" x14ac:dyDescent="0.25">
      <c r="AA67" s="35" t="str">
        <f t="shared" ref="AA67:AA74" si="77">B32</f>
        <v>TELEFO 3 3/4 PERP nc-22</v>
      </c>
      <c r="AB67" s="37">
        <f t="shared" ref="AB67:AB74" si="78">F32</f>
        <v>347.46800000000002</v>
      </c>
      <c r="AC67" s="38">
        <f t="shared" ref="AC67:AC74" si="79">MIN($F32:$AI32)</f>
        <v>277.99299999999999</v>
      </c>
      <c r="AD67" s="38">
        <f t="shared" ref="AD67:AD74" si="80">_xlfn.QUARTILE.EXC($F32:$AI32,1)</f>
        <v>343.8485</v>
      </c>
      <c r="AE67" s="38">
        <f t="shared" ref="AE67:AE74" si="81">AVERAGE($F32:$AI32)</f>
        <v>359.83293333333341</v>
      </c>
      <c r="AF67" s="38">
        <f t="shared" ref="AF67:AF74" si="82">_xlfn.QUARTILE.EXC($F32:$AI32,3)</f>
        <v>381.80425000000002</v>
      </c>
      <c r="AG67" s="38">
        <f t="shared" ref="AG67:AG74" si="83">MAX($F32:$AI32)</f>
        <v>397.79599999999999</v>
      </c>
      <c r="AH67" s="39">
        <f>(AB67-AC67)/(AG67-AC67)-0.5</f>
        <v>7.9910352829228204E-2</v>
      </c>
    </row>
    <row r="68" spans="27:34" x14ac:dyDescent="0.25">
      <c r="AA68" s="35" t="str">
        <f t="shared" si="77"/>
        <v>TELEFO 2 5/8 PERP nc-23</v>
      </c>
      <c r="AB68" s="37">
        <f t="shared" si="78"/>
        <v>244.196</v>
      </c>
      <c r="AC68" s="38">
        <f t="shared" si="79"/>
        <v>240.74</v>
      </c>
      <c r="AD68" s="38">
        <f t="shared" si="80"/>
        <v>243.94625000000002</v>
      </c>
      <c r="AE68" s="38">
        <f t="shared" si="81"/>
        <v>245.29919999999996</v>
      </c>
      <c r="AF68" s="38">
        <f t="shared" si="82"/>
        <v>246.018</v>
      </c>
      <c r="AG68" s="38">
        <f t="shared" si="83"/>
        <v>259.24299999999999</v>
      </c>
      <c r="AH68" s="39">
        <f t="shared" ref="AH68:AH74" si="84">(AB68-AC68)/(AG68-AC68)-0.5</f>
        <v>-0.31321947792249949</v>
      </c>
    </row>
    <row r="69" spans="27:34" x14ac:dyDescent="0.25">
      <c r="AA69" s="35" t="str">
        <f t="shared" si="77"/>
        <v>TELEFO 3 PERP nc-23</v>
      </c>
      <c r="AB69" s="37">
        <f t="shared" si="78"/>
        <v>375.529</v>
      </c>
      <c r="AC69" s="38">
        <f t="shared" si="79"/>
        <v>304.94499999999999</v>
      </c>
      <c r="AD69" s="38">
        <f t="shared" si="80"/>
        <v>367.52224999999999</v>
      </c>
      <c r="AE69" s="38">
        <f t="shared" si="81"/>
        <v>383.22993333333335</v>
      </c>
      <c r="AF69" s="38">
        <f t="shared" si="82"/>
        <v>407.82124999999996</v>
      </c>
      <c r="AG69" s="38">
        <f t="shared" si="83"/>
        <v>412.96600000000001</v>
      </c>
      <c r="AH69" s="39">
        <f t="shared" si="84"/>
        <v>0.15342850001388608</v>
      </c>
    </row>
    <row r="70" spans="27:34" x14ac:dyDescent="0.25">
      <c r="AA70" s="35" t="str">
        <f t="shared" si="77"/>
        <v>TELEFO 5 7/8 PERP nc-24</v>
      </c>
      <c r="AB70" s="37">
        <f t="shared" si="78"/>
        <v>359.178</v>
      </c>
      <c r="AC70" s="38">
        <f t="shared" si="79"/>
        <v>298.21100000000001</v>
      </c>
      <c r="AD70" s="38">
        <f t="shared" si="80"/>
        <v>354.15525000000002</v>
      </c>
      <c r="AE70" s="38">
        <f t="shared" si="81"/>
        <v>365.07516666666675</v>
      </c>
      <c r="AF70" s="38">
        <f t="shared" si="82"/>
        <v>381.24725000000001</v>
      </c>
      <c r="AG70" s="38">
        <f t="shared" si="83"/>
        <v>392.29300000000001</v>
      </c>
      <c r="AH70" s="39">
        <f t="shared" si="84"/>
        <v>0.14801981250398577</v>
      </c>
    </row>
    <row r="71" spans="27:34" x14ac:dyDescent="0.25">
      <c r="AA71" s="35" t="str">
        <f t="shared" si="77"/>
        <v>TELEFO 4 3/8 PERP nc-24</v>
      </c>
      <c r="AB71" s="37">
        <f t="shared" si="78"/>
        <v>366.06099999999998</v>
      </c>
      <c r="AC71" s="38">
        <f t="shared" si="79"/>
        <v>299.96499999999997</v>
      </c>
      <c r="AD71" s="38">
        <f t="shared" si="80"/>
        <v>356.55425000000002</v>
      </c>
      <c r="AE71" s="38">
        <f t="shared" si="81"/>
        <v>365.25056666666666</v>
      </c>
      <c r="AF71" s="38">
        <f t="shared" si="82"/>
        <v>380.34000000000003</v>
      </c>
      <c r="AG71" s="38">
        <f t="shared" si="83"/>
        <v>391.947</v>
      </c>
      <c r="AH71" s="39">
        <f t="shared" si="84"/>
        <v>0.21857537344262989</v>
      </c>
    </row>
    <row r="72" spans="27:34" x14ac:dyDescent="0.25">
      <c r="AA72" s="35" t="str">
        <f t="shared" si="77"/>
        <v>TELEFO 3 7/8 PERP nc-26</v>
      </c>
      <c r="AB72" s="37">
        <f t="shared" si="78"/>
        <v>319.43700000000001</v>
      </c>
      <c r="AC72" s="38">
        <f t="shared" si="79"/>
        <v>311.483</v>
      </c>
      <c r="AD72" s="38">
        <f t="shared" si="80"/>
        <v>316.54425000000003</v>
      </c>
      <c r="AE72" s="38">
        <f t="shared" si="81"/>
        <v>318.9367666666667</v>
      </c>
      <c r="AF72" s="38">
        <f t="shared" si="82"/>
        <v>322.28174999999999</v>
      </c>
      <c r="AG72" s="38">
        <f t="shared" si="83"/>
        <v>324.17399999999998</v>
      </c>
      <c r="AH72" s="39">
        <f t="shared" si="84"/>
        <v>0.12674336143724085</v>
      </c>
    </row>
    <row r="73" spans="27:34" x14ac:dyDescent="0.25">
      <c r="AA73" s="35" t="str">
        <f t="shared" si="77"/>
        <v>TELEFO 2.502 PERP nc-27</v>
      </c>
      <c r="AB73" s="37">
        <f t="shared" si="78"/>
        <v>354.75799999999998</v>
      </c>
      <c r="AC73" s="38">
        <f t="shared" si="79"/>
        <v>296.65100000000001</v>
      </c>
      <c r="AD73" s="38">
        <f t="shared" si="80"/>
        <v>345.07799999999997</v>
      </c>
      <c r="AE73" s="38">
        <f t="shared" si="81"/>
        <v>351.68709999999987</v>
      </c>
      <c r="AF73" s="38">
        <f t="shared" si="82"/>
        <v>364.55100000000004</v>
      </c>
      <c r="AG73" s="38">
        <f t="shared" si="83"/>
        <v>375.077</v>
      </c>
      <c r="AH73" s="39">
        <f t="shared" si="84"/>
        <v>0.24091500267768318</v>
      </c>
    </row>
    <row r="74" spans="27:34" x14ac:dyDescent="0.25">
      <c r="AA74" s="35" t="str">
        <f t="shared" si="77"/>
        <v>TELEFO 2 7/8 PERP nc-27</v>
      </c>
      <c r="AB74" s="37">
        <f t="shared" si="78"/>
        <v>380.43099999999998</v>
      </c>
      <c r="AC74" s="38">
        <f t="shared" si="79"/>
        <v>306.60899999999998</v>
      </c>
      <c r="AD74" s="38">
        <f t="shared" si="80"/>
        <v>358.13424999999995</v>
      </c>
      <c r="AE74" s="38">
        <f t="shared" si="81"/>
        <v>368.29123333333331</v>
      </c>
      <c r="AF74" s="38">
        <f t="shared" si="82"/>
        <v>384.2645</v>
      </c>
      <c r="AG74" s="38">
        <f t="shared" si="83"/>
        <v>393.14800000000002</v>
      </c>
      <c r="AH74" s="39">
        <f t="shared" si="84"/>
        <v>0.35304891436231023</v>
      </c>
    </row>
    <row r="75" spans="27:34" x14ac:dyDescent="0.25">
      <c r="AA75" s="35"/>
      <c r="AB75" s="37"/>
      <c r="AC75" s="38"/>
      <c r="AD75" s="38"/>
      <c r="AE75" s="38"/>
      <c r="AF75" s="38"/>
      <c r="AG75" s="38"/>
      <c r="AH75" s="39"/>
    </row>
    <row r="76" spans="27:34" x14ac:dyDescent="0.25">
      <c r="AA76" s="35"/>
    </row>
    <row r="78" spans="27:34" x14ac:dyDescent="0.25">
      <c r="AA78" s="35" t="str">
        <f t="shared" ref="AA78:AA86" si="85">B48</f>
        <v>basis</v>
      </c>
      <c r="AC78" s="36" t="s">
        <v>142</v>
      </c>
      <c r="AD78" s="36" t="s">
        <v>481</v>
      </c>
      <c r="AE78" s="36" t="s">
        <v>482</v>
      </c>
      <c r="AF78" s="36" t="s">
        <v>483</v>
      </c>
      <c r="AG78" s="36" t="s">
        <v>144</v>
      </c>
      <c r="AH78" s="36" t="s">
        <v>484</v>
      </c>
    </row>
    <row r="79" spans="27:34" ht="11" x14ac:dyDescent="0.3">
      <c r="AA79" s="40" t="str">
        <f t="shared" si="85"/>
        <v>TELEFO 3 3/4 PERP nc-22</v>
      </c>
    </row>
    <row r="80" spans="27:34" x14ac:dyDescent="0.25">
      <c r="AA80" s="35" t="str">
        <f t="shared" si="85"/>
        <v>TELEFO 2 5/8 PERP nc-23</v>
      </c>
      <c r="AB80" s="38">
        <f t="shared" ref="AB80:AB86" si="86">F50</f>
        <v>103.27200000000002</v>
      </c>
      <c r="AC80" s="38">
        <f t="shared" ref="AC80:AC86" si="87">MIN($F50:$AI50)</f>
        <v>36.254999999999995</v>
      </c>
      <c r="AD80" s="38">
        <f t="shared" ref="AD80:AD86" si="88">_xlfn.QUARTILE.EXC($F50:$AI50,1)</f>
        <v>100.45724999999999</v>
      </c>
      <c r="AE80" s="38">
        <f t="shared" ref="AE80:AE86" si="89">AVERAGE($F50:$AI50)</f>
        <v>114.53373333333333</v>
      </c>
      <c r="AF80" s="38">
        <f t="shared" ref="AF80:AF86" si="90">_xlfn.QUARTILE.EXC($F50:$AI50,3)</f>
        <v>134.98874999999998</v>
      </c>
      <c r="AG80" s="38">
        <f t="shared" ref="AG80:AG86" si="91">MAX($F50:$AI50)</f>
        <v>152.38499999999999</v>
      </c>
      <c r="AH80" s="41">
        <f>-((AB80-AC80)/(AG80-AC80)-0.5)</f>
        <v>-7.708602428313116E-2</v>
      </c>
    </row>
    <row r="81" spans="27:34" x14ac:dyDescent="0.25">
      <c r="AA81" s="35" t="str">
        <f t="shared" si="85"/>
        <v>TELEFO 3 PERP nc-23</v>
      </c>
      <c r="AB81" s="38">
        <f t="shared" si="86"/>
        <v>-28.060999999999979</v>
      </c>
      <c r="AC81" s="38">
        <f t="shared" si="87"/>
        <v>-74.341000000000008</v>
      </c>
      <c r="AD81" s="38">
        <f t="shared" si="88"/>
        <v>-27.069749999999999</v>
      </c>
      <c r="AE81" s="38">
        <f t="shared" si="89"/>
        <v>-23.397000000000006</v>
      </c>
      <c r="AF81" s="38">
        <f t="shared" si="90"/>
        <v>-16.670000000000002</v>
      </c>
      <c r="AG81" s="38">
        <f t="shared" si="91"/>
        <v>-5.9290000000000305</v>
      </c>
      <c r="AH81" s="41">
        <f t="shared" ref="AH81:AH86" si="92">-((AB81-AC81)/(AG81-AC81)-0.5)</f>
        <v>-0.1764895047652465</v>
      </c>
    </row>
    <row r="82" spans="27:34" x14ac:dyDescent="0.25">
      <c r="AA82" s="35" t="str">
        <f t="shared" si="85"/>
        <v>TELEFO 5 7/8 PERP nc-24</v>
      </c>
      <c r="AB82" s="38">
        <f t="shared" si="86"/>
        <v>-11.70999999999998</v>
      </c>
      <c r="AC82" s="38">
        <f t="shared" si="87"/>
        <v>-37.104999999999961</v>
      </c>
      <c r="AD82" s="38">
        <f t="shared" si="88"/>
        <v>-10.90600000000002</v>
      </c>
      <c r="AE82" s="38">
        <f t="shared" si="89"/>
        <v>-5.2422333333333366</v>
      </c>
      <c r="AF82" s="38">
        <f t="shared" si="90"/>
        <v>0.87649999999999295</v>
      </c>
      <c r="AG82" s="38">
        <f t="shared" si="91"/>
        <v>18.494999999999948</v>
      </c>
      <c r="AH82" s="41">
        <f t="shared" si="92"/>
        <v>4.3255395683452824E-2</v>
      </c>
    </row>
    <row r="83" spans="27:34" x14ac:dyDescent="0.25">
      <c r="AA83" s="35" t="str">
        <f t="shared" si="85"/>
        <v>TELEFO 4 3/8 PERP nc-24</v>
      </c>
      <c r="AB83" s="38">
        <f t="shared" si="86"/>
        <v>-18.592999999999961</v>
      </c>
      <c r="AC83" s="38">
        <f t="shared" si="87"/>
        <v>-43.649000000000001</v>
      </c>
      <c r="AD83" s="38">
        <f t="shared" si="88"/>
        <v>-16.478749999999991</v>
      </c>
      <c r="AE83" s="38">
        <f t="shared" si="89"/>
        <v>-5.4176333333333391</v>
      </c>
      <c r="AF83" s="38">
        <f t="shared" si="90"/>
        <v>7.4722499999999741</v>
      </c>
      <c r="AG83" s="38">
        <f t="shared" si="91"/>
        <v>25.178999999999974</v>
      </c>
      <c r="AH83" s="41">
        <f t="shared" si="92"/>
        <v>0.13596210844423712</v>
      </c>
    </row>
    <row r="84" spans="27:34" x14ac:dyDescent="0.25">
      <c r="AA84" s="35" t="str">
        <f t="shared" si="85"/>
        <v>TELEFO 3 7/8 PERP nc-26</v>
      </c>
      <c r="AB84" s="38">
        <f t="shared" si="86"/>
        <v>28.031000000000006</v>
      </c>
      <c r="AC84" s="38">
        <f t="shared" si="87"/>
        <v>-34.228999999999985</v>
      </c>
      <c r="AD84" s="38">
        <f t="shared" si="88"/>
        <v>26.446000000000012</v>
      </c>
      <c r="AE84" s="38">
        <f t="shared" si="89"/>
        <v>40.896166666666645</v>
      </c>
      <c r="AF84" s="38">
        <f t="shared" si="90"/>
        <v>60.761749999999978</v>
      </c>
      <c r="AG84" s="38">
        <f t="shared" si="91"/>
        <v>78.622000000000014</v>
      </c>
      <c r="AH84" s="41">
        <f t="shared" si="92"/>
        <v>-5.170091536627941E-2</v>
      </c>
    </row>
    <row r="85" spans="27:34" x14ac:dyDescent="0.25">
      <c r="AA85" s="35" t="str">
        <f t="shared" si="85"/>
        <v>TELEFO 2.502 PERP nc-27</v>
      </c>
      <c r="AB85" s="38">
        <f t="shared" si="86"/>
        <v>-7.2899999999999636</v>
      </c>
      <c r="AC85" s="38">
        <f t="shared" si="87"/>
        <v>-40.745999999999981</v>
      </c>
      <c r="AD85" s="38">
        <f t="shared" si="88"/>
        <v>-4.9807500000000005</v>
      </c>
      <c r="AE85" s="38">
        <f t="shared" si="89"/>
        <v>8.1458333333333321</v>
      </c>
      <c r="AF85" s="38">
        <f t="shared" si="90"/>
        <v>21.637749999999997</v>
      </c>
      <c r="AG85" s="38">
        <f t="shared" si="91"/>
        <v>38.625</v>
      </c>
      <c r="AH85" s="41">
        <f t="shared" si="92"/>
        <v>7.8485844955965944E-2</v>
      </c>
    </row>
    <row r="86" spans="27:34" x14ac:dyDescent="0.25">
      <c r="AA86" s="35" t="str">
        <f t="shared" si="85"/>
        <v>TELEFO 2 7/8 PERP nc-27</v>
      </c>
      <c r="AB86" s="38">
        <f t="shared" si="86"/>
        <v>-32.962999999999965</v>
      </c>
      <c r="AC86" s="38">
        <f t="shared" si="87"/>
        <v>-57.680000000000007</v>
      </c>
      <c r="AD86" s="38">
        <f t="shared" si="88"/>
        <v>-23.793500000000009</v>
      </c>
      <c r="AE86" s="38">
        <f t="shared" si="89"/>
        <v>-8.4583000000000013</v>
      </c>
      <c r="AF86" s="38">
        <f t="shared" si="90"/>
        <v>9.5587500000000318</v>
      </c>
      <c r="AG86" s="38">
        <f t="shared" si="91"/>
        <v>29.687999999999988</v>
      </c>
      <c r="AH86" s="41">
        <f t="shared" si="92"/>
        <v>0.2170932149070593</v>
      </c>
    </row>
    <row r="87" spans="27:34" x14ac:dyDescent="0.25">
      <c r="AA87" s="35"/>
      <c r="AB87" s="38"/>
      <c r="AC87" s="38"/>
      <c r="AD87" s="38"/>
      <c r="AE87" s="38"/>
      <c r="AF87" s="38"/>
      <c r="AG87" s="38"/>
      <c r="AH87" s="41"/>
    </row>
  </sheetData>
  <conditionalFormatting sqref="AH80:AH87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{C7511AEC-C424-4B90-AD6D-2E6B6A8A8C0C}</x14:id>
        </ext>
      </extLst>
    </cfRule>
  </conditionalFormatting>
  <conditionalFormatting sqref="AH67:AH7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{AC4A6344-7B5C-4A29-A59E-B74B7A8997C6}</x14:id>
        </ext>
      </extLst>
    </cfRule>
  </conditionalFormatting>
  <dataValidations count="1">
    <dataValidation type="list" allowBlank="1" showInputMessage="1" showErrorMessage="1" sqref="B44:B45" xr:uid="{6748056F-B3C4-4709-9900-28151EE82E13}">
      <formula1>$B$32:$B$40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511AEC-C424-4B90-AD6D-2E6B6A8A8C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AH80:AH87</xm:sqref>
        </x14:conditionalFormatting>
        <x14:conditionalFormatting xmlns:xm="http://schemas.microsoft.com/office/excel/2006/main">
          <x14:cfRule type="dataBar" id="{AC4A6344-7B5C-4A29-A59E-B74B7A8997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AH67:AH75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92D7E5D-A5D7-4CDA-AD82-04AF814EF7C1}">
          <x14:formula1>
            <xm:f>lists!$H$1:$H$10</xm:f>
          </x14:formula1>
          <xm:sqref>B29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34E61-B46C-4475-9001-837BC4603A99}">
  <sheetPr>
    <tabColor theme="9"/>
  </sheetPr>
  <dimension ref="A2:SV89"/>
  <sheetViews>
    <sheetView topLeftCell="A10" zoomScaleNormal="100" workbookViewId="0">
      <selection activeCell="B32" sqref="B32"/>
    </sheetView>
  </sheetViews>
  <sheetFormatPr defaultRowHeight="10.5" x14ac:dyDescent="0.25"/>
  <cols>
    <col min="1" max="1" width="8.7265625" style="1"/>
    <col min="2" max="2" width="19.1796875" style="1" bestFit="1" customWidth="1"/>
    <col min="3" max="3" width="8.81640625" style="1" bestFit="1" customWidth="1"/>
    <col min="4" max="5" width="8.7265625" style="1"/>
    <col min="6" max="6" width="11.6328125" style="1" customWidth="1"/>
    <col min="7" max="511" width="10" style="1" bestFit="1" customWidth="1"/>
    <col min="512" max="512" width="9.90625" style="1" bestFit="1" customWidth="1"/>
    <col min="513" max="515" width="8.81640625" style="1" bestFit="1" customWidth="1"/>
    <col min="516" max="16384" width="8.7265625" style="1"/>
  </cols>
  <sheetData>
    <row r="2" spans="1:18" s="5" customFormat="1" x14ac:dyDescent="0.25">
      <c r="A2" s="5" t="s">
        <v>485</v>
      </c>
      <c r="B2" s="11" t="s">
        <v>145</v>
      </c>
      <c r="I2" s="1"/>
    </row>
    <row r="3" spans="1:18" s="5" customFormat="1" x14ac:dyDescent="0.25">
      <c r="A3" s="5" t="s">
        <v>486</v>
      </c>
      <c r="B3" s="11" t="s">
        <v>149</v>
      </c>
      <c r="H3" s="5" t="s">
        <v>491</v>
      </c>
      <c r="I3" s="11" t="s">
        <v>490</v>
      </c>
    </row>
    <row r="4" spans="1:18" s="5" customFormat="1" x14ac:dyDescent="0.25">
      <c r="A4" s="5" t="s">
        <v>487</v>
      </c>
      <c r="B4" s="11" t="s">
        <v>149</v>
      </c>
      <c r="D4" s="35" t="s">
        <v>489</v>
      </c>
      <c r="E4" s="5">
        <f>ROWS(_xlfn.ANCHORARRAY(B8))</f>
        <v>11</v>
      </c>
      <c r="H4" s="5" t="s">
        <v>492</v>
      </c>
      <c r="I4" s="11" t="s">
        <v>149</v>
      </c>
    </row>
    <row r="5" spans="1:18" s="5" customFormat="1" x14ac:dyDescent="0.25"/>
    <row r="6" spans="1:18" s="5" customFormat="1" x14ac:dyDescent="0.25"/>
    <row r="7" spans="1:18" s="5" customFormat="1" ht="11" x14ac:dyDescent="0.3">
      <c r="A7" s="5" t="s">
        <v>488</v>
      </c>
      <c r="B7" s="2" t="str" cm="1">
        <f t="array" ref="B7:R7">bonds[#Headers]</f>
        <v>worksheet get</v>
      </c>
      <c r="C7" s="2" t="str">
        <v>ID_ISIN</v>
      </c>
      <c r="D7" s="2" t="str">
        <v>security name</v>
      </c>
      <c r="E7" s="2" t="str">
        <v>ticker</v>
      </c>
      <c r="F7" s="2" t="str">
        <v>coupon</v>
      </c>
      <c r="G7" s="42" t="str">
        <v>nxt_call_dt</v>
      </c>
      <c r="H7" s="42" t="str">
        <v>mty_typ</v>
      </c>
      <c r="I7" s="2" t="str">
        <v>crncy</v>
      </c>
      <c r="J7" s="2" t="str">
        <v>amt_outstanding</v>
      </c>
      <c r="K7" s="4" t="str">
        <v>industry_sector</v>
      </c>
      <c r="L7" s="4" t="str">
        <v>unique lookup</v>
      </c>
      <c r="M7" s="4" t="str">
        <v>yas_ispread</v>
      </c>
      <c r="N7" s="4" t="str">
        <v>blp_i_sprd_mid</v>
      </c>
      <c r="O7" s="4" t="str">
        <v>rtg_moody</v>
      </c>
      <c r="P7" s="4" t="str">
        <v>rtg_sp</v>
      </c>
      <c r="Q7" s="4" t="str">
        <v>bb_composite</v>
      </c>
      <c r="R7" s="4" t="str">
        <v>green_bond_loan_indicator</v>
      </c>
    </row>
    <row r="8" spans="1:18" s="5" customFormat="1" x14ac:dyDescent="0.25">
      <c r="B8" s="1" t="str" cm="1">
        <f t="array" ref="B8:R18">_xlfn._xlws.FILTER(bonds[],((bonds[ticker]=B2)+(bonds[ticker]=B3)+(bonds[ticker]=B4))*((bonds[crncy]=I3)+(bonds[crncy]=I4)),"nothing is here")</f>
        <v>EK131366 Corp</v>
      </c>
      <c r="C8" s="5" t="str">
        <v>XS1048428012</v>
      </c>
      <c r="D8" s="5" t="str">
        <v>VW 3 3/4 PERP</v>
      </c>
      <c r="E8" s="5" t="str">
        <v>VW</v>
      </c>
      <c r="F8" s="5">
        <v>3.75</v>
      </c>
      <c r="G8" s="25">
        <v>44279</v>
      </c>
      <c r="H8" s="5" t="str">
        <v>PERP/CALL</v>
      </c>
      <c r="I8" s="5" t="str">
        <v>EUR</v>
      </c>
      <c r="J8" s="5">
        <v>1250000000</v>
      </c>
      <c r="K8" s="5" t="str">
        <v>Consumer, Cyclical</v>
      </c>
      <c r="L8" s="5" t="str">
        <v>VW 3 3/4 PERP nc-21</v>
      </c>
      <c r="M8" s="5">
        <v>225.63636504988395</v>
      </c>
      <c r="N8" s="5">
        <v>217.52720642089844</v>
      </c>
      <c r="O8" s="5" t="str">
        <v>Baa2</v>
      </c>
      <c r="P8" s="5" t="str">
        <v>BBB-</v>
      </c>
      <c r="Q8" s="5" t="str">
        <v>BBB-</v>
      </c>
      <c r="R8" s="5" t="str">
        <v>N</v>
      </c>
    </row>
    <row r="9" spans="1:18" s="5" customFormat="1" x14ac:dyDescent="0.25">
      <c r="B9" s="5" t="str">
        <v>EK811633 Corp</v>
      </c>
      <c r="C9" s="5" t="str">
        <v>XS1206540806</v>
      </c>
      <c r="D9" s="5" t="str">
        <v>VW 2 1/2 PERP</v>
      </c>
      <c r="E9" s="5" t="str">
        <v>VW</v>
      </c>
      <c r="F9" s="5">
        <v>2.5</v>
      </c>
      <c r="G9" s="25">
        <v>44640</v>
      </c>
      <c r="H9" s="5" t="str">
        <v>PERP/CALL</v>
      </c>
      <c r="I9" s="5" t="str">
        <v>EUR</v>
      </c>
      <c r="J9" s="5">
        <v>1100000000</v>
      </c>
      <c r="K9" s="5" t="str">
        <v>Consumer, Cyclical</v>
      </c>
      <c r="L9" s="5" t="str">
        <v>VW 2 1/2 PERP nc-22</v>
      </c>
      <c r="M9" s="5">
        <v>370.01965565544009</v>
      </c>
      <c r="N9" s="5">
        <v>371.09878540039063</v>
      </c>
      <c r="O9" s="5" t="str">
        <v>Baa2</v>
      </c>
      <c r="P9" s="5" t="str">
        <v>BBB-</v>
      </c>
      <c r="Q9" s="5" t="str">
        <v>BBB-</v>
      </c>
      <c r="R9" s="5" t="str">
        <v>N</v>
      </c>
    </row>
    <row r="10" spans="1:18" s="5" customFormat="1" x14ac:dyDescent="0.25">
      <c r="B10" s="5" t="str">
        <v>AN880322 Corp</v>
      </c>
      <c r="C10" s="5" t="str">
        <v>XS1629658755</v>
      </c>
      <c r="D10" s="5" t="str">
        <v>VW 2.7 PERP</v>
      </c>
      <c r="E10" s="5" t="str">
        <v>VW</v>
      </c>
      <c r="F10" s="5">
        <v>2.7</v>
      </c>
      <c r="G10" s="25">
        <v>44909</v>
      </c>
      <c r="H10" s="5" t="str">
        <v>PERP/CALL</v>
      </c>
      <c r="I10" s="5" t="str">
        <v>EUR</v>
      </c>
      <c r="J10" s="5">
        <v>1500000000</v>
      </c>
      <c r="K10" s="5" t="str">
        <v>Consumer, Cyclical</v>
      </c>
      <c r="L10" s="5" t="str">
        <v>VW 2.7 PERP nc-22</v>
      </c>
      <c r="M10" s="5">
        <v>373.90567027965358</v>
      </c>
      <c r="N10" s="5">
        <v>373.90811157226563</v>
      </c>
      <c r="O10" s="5" t="str">
        <v>Baa2</v>
      </c>
      <c r="P10" s="5" t="str">
        <v>BBB-</v>
      </c>
      <c r="Q10" s="5" t="str">
        <v>BBB-</v>
      </c>
      <c r="R10" s="5" t="str">
        <v>N</v>
      </c>
    </row>
    <row r="11" spans="1:18" s="5" customFormat="1" x14ac:dyDescent="0.25">
      <c r="B11" s="5" t="str">
        <v>EJ811600 Corp</v>
      </c>
      <c r="C11" s="5" t="str">
        <v>XS0968913342</v>
      </c>
      <c r="D11" s="5" t="str">
        <v>VW 5 1/8 PERP</v>
      </c>
      <c r="E11" s="5" t="str">
        <v>VW</v>
      </c>
      <c r="F11" s="5">
        <v>5.125</v>
      </c>
      <c r="G11" s="25">
        <v>45173</v>
      </c>
      <c r="H11" s="5" t="str">
        <v>PERP/CALL</v>
      </c>
      <c r="I11" s="5" t="str">
        <v>EUR</v>
      </c>
      <c r="J11" s="5">
        <v>750000000</v>
      </c>
      <c r="K11" s="5" t="str">
        <v>Consumer, Cyclical</v>
      </c>
      <c r="L11" s="5" t="str">
        <v>VW 5 1/8 PERP nc-23</v>
      </c>
      <c r="M11" s="5">
        <v>350.54358839615207</v>
      </c>
      <c r="N11" s="5">
        <v>350.28570556640625</v>
      </c>
      <c r="O11" s="5" t="str">
        <v>Baa2</v>
      </c>
      <c r="P11" s="5" t="str">
        <v>BBB-</v>
      </c>
      <c r="Q11" s="5" t="str">
        <v>BBB-</v>
      </c>
      <c r="R11" s="5" t="str">
        <v>N</v>
      </c>
    </row>
    <row r="12" spans="1:18" s="5" customFormat="1" x14ac:dyDescent="0.25">
      <c r="B12" s="5" t="str">
        <v>AT214421 Corp</v>
      </c>
      <c r="C12" s="5" t="str">
        <v>XS1799938995</v>
      </c>
      <c r="D12" s="5" t="str">
        <v>VW 3 3/8 PERP</v>
      </c>
      <c r="E12" s="5" t="str">
        <v>VW</v>
      </c>
      <c r="F12" s="5">
        <v>3.375</v>
      </c>
      <c r="G12" s="25">
        <v>45470</v>
      </c>
      <c r="H12" s="5" t="str">
        <v>PERP/CALL</v>
      </c>
      <c r="I12" s="5" t="str">
        <v>EUR</v>
      </c>
      <c r="J12" s="5">
        <v>1250000000</v>
      </c>
      <c r="K12" s="5" t="str">
        <v>Consumer, Cyclical</v>
      </c>
      <c r="L12" s="5" t="str">
        <v>VW 3 3/8 PERP nc-24</v>
      </c>
      <c r="M12" s="5">
        <v>388.36274229977693</v>
      </c>
      <c r="N12" s="5">
        <v>388.20843505859375</v>
      </c>
      <c r="O12" s="5" t="str">
        <v>Baa2</v>
      </c>
      <c r="P12" s="5" t="str">
        <v>BBB-</v>
      </c>
      <c r="Q12" s="5" t="str">
        <v>BBB-</v>
      </c>
      <c r="R12" s="5" t="str">
        <v>N</v>
      </c>
    </row>
    <row r="13" spans="1:18" s="5" customFormat="1" x14ac:dyDescent="0.25">
      <c r="B13" s="5" t="str">
        <v>BJ980509 Corp</v>
      </c>
      <c r="C13" s="5" t="str">
        <v>XS2187689034</v>
      </c>
      <c r="D13" s="5" t="str">
        <v>VW 3 1/2 PERP</v>
      </c>
      <c r="E13" s="5" t="str">
        <v>VW</v>
      </c>
      <c r="F13" s="5">
        <v>3.5</v>
      </c>
      <c r="G13" s="25">
        <v>45825</v>
      </c>
      <c r="H13" s="5" t="str">
        <v>PERP/CALL</v>
      </c>
      <c r="I13" s="5" t="str">
        <v>EUR</v>
      </c>
      <c r="J13" s="5">
        <v>1500000000</v>
      </c>
      <c r="K13" s="5" t="str">
        <v>Consumer, Cyclical</v>
      </c>
      <c r="L13" s="5" t="str">
        <v>VW 3 1/2 PERP nc-25</v>
      </c>
      <c r="M13" s="5">
        <v>398.90674123478885</v>
      </c>
      <c r="N13" s="5">
        <v>399.1287841796875</v>
      </c>
      <c r="O13" s="5" t="str">
        <v>Baa2</v>
      </c>
      <c r="P13" s="5" t="str">
        <v>#N/A N/A</v>
      </c>
      <c r="Q13" s="5" t="str">
        <v>NR</v>
      </c>
      <c r="R13" s="5" t="str">
        <v>N</v>
      </c>
    </row>
    <row r="14" spans="1:18" s="5" customFormat="1" x14ac:dyDescent="0.25">
      <c r="B14" s="5" t="str">
        <v>EK131372 Corp</v>
      </c>
      <c r="C14" s="5" t="str">
        <v>XS1048428442</v>
      </c>
      <c r="D14" s="5" t="str">
        <v>VW 4 5/8 PERP</v>
      </c>
      <c r="E14" s="5" t="str">
        <v>VW</v>
      </c>
      <c r="F14" s="5">
        <v>4.625</v>
      </c>
      <c r="G14" s="25">
        <v>46105</v>
      </c>
      <c r="H14" s="5" t="str">
        <v>PERP/CALL</v>
      </c>
      <c r="I14" s="5" t="str">
        <v>EUR</v>
      </c>
      <c r="J14" s="5">
        <v>1750000000</v>
      </c>
      <c r="K14" s="5" t="str">
        <v>Consumer, Cyclical</v>
      </c>
      <c r="L14" s="5" t="str">
        <v>VW 4 5/8 PERP nc-26</v>
      </c>
      <c r="M14" s="5">
        <v>397.57490205493997</v>
      </c>
      <c r="N14" s="5">
        <v>397.64981079101563</v>
      </c>
      <c r="O14" s="5" t="str">
        <v>Baa2</v>
      </c>
      <c r="P14" s="5" t="str">
        <v>BBB-</v>
      </c>
      <c r="Q14" s="5" t="str">
        <v>BBB-</v>
      </c>
      <c r="R14" s="5" t="str">
        <v>N</v>
      </c>
    </row>
    <row r="15" spans="1:18" s="5" customFormat="1" x14ac:dyDescent="0.25">
      <c r="B15" s="5" t="str">
        <v>AN880326 Corp</v>
      </c>
      <c r="C15" s="5" t="str">
        <v>XS1629774230</v>
      </c>
      <c r="D15" s="5" t="str">
        <v>VW 3 7/8 PERP</v>
      </c>
      <c r="E15" s="5" t="str">
        <v>VW</v>
      </c>
      <c r="F15" s="5">
        <v>3.875</v>
      </c>
      <c r="G15" s="25">
        <v>46552</v>
      </c>
      <c r="H15" s="5" t="str">
        <v>PERP/CALL</v>
      </c>
      <c r="I15" s="5" t="str">
        <v>EUR</v>
      </c>
      <c r="J15" s="5">
        <v>2000000000</v>
      </c>
      <c r="K15" s="5" t="str">
        <v>Consumer, Cyclical</v>
      </c>
      <c r="L15" s="5" t="str">
        <v>VW 3 7/8 PERP nc-27</v>
      </c>
      <c r="M15" s="5">
        <v>406.87616420644616</v>
      </c>
      <c r="N15" s="5">
        <v>406.83544921875</v>
      </c>
      <c r="O15" s="5" t="str">
        <v>Baa2</v>
      </c>
      <c r="P15" s="5" t="str">
        <v>BBB-</v>
      </c>
      <c r="Q15" s="5" t="str">
        <v>BBB-</v>
      </c>
      <c r="R15" s="5" t="str">
        <v>N</v>
      </c>
    </row>
    <row r="16" spans="1:18" s="5" customFormat="1" x14ac:dyDescent="0.25">
      <c r="B16" s="5" t="str">
        <v>AT214434 Corp</v>
      </c>
      <c r="C16" s="5" t="str">
        <v>XS1799939027</v>
      </c>
      <c r="D16" s="5" t="str">
        <v>VW 4 5/8 PERP</v>
      </c>
      <c r="E16" s="5" t="str">
        <v>VW</v>
      </c>
      <c r="F16" s="5">
        <v>4.625</v>
      </c>
      <c r="G16" s="25">
        <v>46931</v>
      </c>
      <c r="H16" s="5" t="str">
        <v>PERP/CALL</v>
      </c>
      <c r="I16" s="5" t="str">
        <v>EUR</v>
      </c>
      <c r="J16" s="5">
        <v>1500000000</v>
      </c>
      <c r="K16" s="5" t="str">
        <v>Consumer, Cyclical</v>
      </c>
      <c r="L16" s="5" t="str">
        <v>VW 4 5/8 PERP nc-28</v>
      </c>
      <c r="M16" s="5">
        <v>418.81495390802866</v>
      </c>
      <c r="N16" s="5">
        <v>418.77792358398438</v>
      </c>
      <c r="O16" s="5" t="str">
        <v>Baa2</v>
      </c>
      <c r="P16" s="5" t="str">
        <v>BBB-</v>
      </c>
      <c r="Q16" s="5" t="str">
        <v>BBB-</v>
      </c>
      <c r="R16" s="5" t="str">
        <v>N</v>
      </c>
    </row>
    <row r="17" spans="1:516" s="5" customFormat="1" x14ac:dyDescent="0.25">
      <c r="B17" s="5" t="str">
        <v>BJ980938 Corp</v>
      </c>
      <c r="C17" s="5" t="str">
        <v>XS2187689380</v>
      </c>
      <c r="D17" s="5" t="str">
        <v>VW 3 7/8 PERP</v>
      </c>
      <c r="E17" s="5" t="str">
        <v>VW</v>
      </c>
      <c r="F17" s="5">
        <v>3.875</v>
      </c>
      <c r="G17" s="25">
        <v>47286</v>
      </c>
      <c r="H17" s="5" t="str">
        <v>PERP/CALL</v>
      </c>
      <c r="I17" s="5" t="str">
        <v>EUR</v>
      </c>
      <c r="J17" s="5">
        <v>1500000000</v>
      </c>
      <c r="K17" s="5" t="str">
        <v>Consumer, Cyclical</v>
      </c>
      <c r="L17" s="5" t="str">
        <v>VW 3 7/8 PERP nc-29</v>
      </c>
      <c r="M17" s="5">
        <v>423.52817440678569</v>
      </c>
      <c r="N17" s="5">
        <v>423.5220947265625</v>
      </c>
      <c r="O17" s="5" t="str">
        <v>Baa2</v>
      </c>
      <c r="P17" s="5" t="str">
        <v>#N/A N/A</v>
      </c>
      <c r="Q17" s="5" t="str">
        <v>NR</v>
      </c>
      <c r="R17" s="5" t="str">
        <v>N</v>
      </c>
    </row>
    <row r="18" spans="1:516" s="5" customFormat="1" x14ac:dyDescent="0.25">
      <c r="B18" s="5" t="str">
        <v>EK811579 Corp</v>
      </c>
      <c r="C18" s="5" t="str">
        <v>XS1206541366</v>
      </c>
      <c r="D18" s="5" t="str">
        <v>VW 3 1/2 PERP</v>
      </c>
      <c r="E18" s="5" t="str">
        <v>VW</v>
      </c>
      <c r="F18" s="5">
        <v>3.5</v>
      </c>
      <c r="G18" s="25">
        <v>47562</v>
      </c>
      <c r="H18" s="5" t="str">
        <v>PERP/CALL</v>
      </c>
      <c r="I18" s="5" t="str">
        <v>EUR</v>
      </c>
      <c r="J18" s="5">
        <v>1400000000</v>
      </c>
      <c r="K18" s="5" t="str">
        <v>Consumer, Cyclical</v>
      </c>
      <c r="L18" s="5" t="str">
        <v>VW 3 1/2 PERP nc-30</v>
      </c>
      <c r="M18" s="5">
        <v>398.21894727422193</v>
      </c>
      <c r="N18" s="5">
        <v>398.18621826171875</v>
      </c>
      <c r="O18" s="5" t="str">
        <v>Baa2</v>
      </c>
      <c r="P18" s="5" t="str">
        <v>BBB-</v>
      </c>
      <c r="Q18" s="5" t="str">
        <v>BBB-</v>
      </c>
      <c r="R18" s="5" t="str">
        <v>N</v>
      </c>
    </row>
    <row r="19" spans="1:516" s="5" customFormat="1" x14ac:dyDescent="0.25"/>
    <row r="20" spans="1:516" s="5" customFormat="1" x14ac:dyDescent="0.25"/>
    <row r="21" spans="1:516" s="5" customFormat="1" ht="11" x14ac:dyDescent="0.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516" s="5" customFormat="1" ht="11" x14ac:dyDescent="0.3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516" s="5" customFormat="1" x14ac:dyDescent="0.25"/>
    <row r="24" spans="1:516" s="5" customFormat="1" x14ac:dyDescent="0.25"/>
    <row r="25" spans="1:516" s="5" customFormat="1" x14ac:dyDescent="0.25"/>
    <row r="26" spans="1:516" s="5" customFormat="1" x14ac:dyDescent="0.25"/>
    <row r="27" spans="1:516" s="5" customFormat="1" x14ac:dyDescent="0.25"/>
    <row r="28" spans="1:516" s="5" customFormat="1" x14ac:dyDescent="0.25"/>
    <row r="29" spans="1:516" s="5" customFormat="1" x14ac:dyDescent="0.25">
      <c r="A29" s="5" t="s">
        <v>465</v>
      </c>
      <c r="B29" s="11" t="s">
        <v>36</v>
      </c>
    </row>
    <row r="30" spans="1:516" s="5" customFormat="1" x14ac:dyDescent="0.25">
      <c r="D30" s="5" t="s">
        <v>466</v>
      </c>
      <c r="F30" s="5">
        <v>1</v>
      </c>
      <c r="G30" s="5">
        <f>F30+1</f>
        <v>2</v>
      </c>
      <c r="H30" s="5">
        <f t="shared" ref="H30:BS30" si="0">G30+1</f>
        <v>3</v>
      </c>
      <c r="I30" s="5">
        <f t="shared" si="0"/>
        <v>4</v>
      </c>
      <c r="J30" s="5">
        <f t="shared" si="0"/>
        <v>5</v>
      </c>
      <c r="K30" s="5">
        <f t="shared" si="0"/>
        <v>6</v>
      </c>
      <c r="L30" s="5">
        <f t="shared" si="0"/>
        <v>7</v>
      </c>
      <c r="M30" s="5">
        <f t="shared" si="0"/>
        <v>8</v>
      </c>
      <c r="N30" s="5">
        <f t="shared" si="0"/>
        <v>9</v>
      </c>
      <c r="O30" s="5">
        <f t="shared" si="0"/>
        <v>10</v>
      </c>
      <c r="P30" s="5">
        <f t="shared" si="0"/>
        <v>11</v>
      </c>
      <c r="Q30" s="5">
        <f t="shared" si="0"/>
        <v>12</v>
      </c>
      <c r="R30" s="5">
        <f t="shared" si="0"/>
        <v>13</v>
      </c>
      <c r="S30" s="5">
        <f t="shared" si="0"/>
        <v>14</v>
      </c>
      <c r="T30" s="5">
        <f t="shared" si="0"/>
        <v>15</v>
      </c>
      <c r="U30" s="5">
        <f t="shared" si="0"/>
        <v>16</v>
      </c>
      <c r="V30" s="5">
        <f t="shared" si="0"/>
        <v>17</v>
      </c>
      <c r="W30" s="5">
        <f t="shared" si="0"/>
        <v>18</v>
      </c>
      <c r="X30" s="5">
        <f t="shared" si="0"/>
        <v>19</v>
      </c>
      <c r="Y30" s="5">
        <f t="shared" si="0"/>
        <v>20</v>
      </c>
      <c r="Z30" s="5">
        <f t="shared" si="0"/>
        <v>21</v>
      </c>
      <c r="AA30" s="5">
        <f t="shared" si="0"/>
        <v>22</v>
      </c>
      <c r="AB30" s="5">
        <f t="shared" si="0"/>
        <v>23</v>
      </c>
      <c r="AC30" s="5">
        <f t="shared" si="0"/>
        <v>24</v>
      </c>
      <c r="AD30" s="5">
        <f t="shared" si="0"/>
        <v>25</v>
      </c>
      <c r="AE30" s="5">
        <f t="shared" si="0"/>
        <v>26</v>
      </c>
      <c r="AF30" s="5">
        <f t="shared" si="0"/>
        <v>27</v>
      </c>
      <c r="AG30" s="5">
        <f t="shared" si="0"/>
        <v>28</v>
      </c>
      <c r="AH30" s="5">
        <f t="shared" si="0"/>
        <v>29</v>
      </c>
      <c r="AI30" s="5">
        <f t="shared" si="0"/>
        <v>30</v>
      </c>
      <c r="AJ30" s="5">
        <f t="shared" si="0"/>
        <v>31</v>
      </c>
      <c r="AK30" s="5">
        <f t="shared" si="0"/>
        <v>32</v>
      </c>
      <c r="AL30" s="5">
        <f t="shared" si="0"/>
        <v>33</v>
      </c>
      <c r="AM30" s="5">
        <f t="shared" si="0"/>
        <v>34</v>
      </c>
      <c r="AN30" s="5">
        <f t="shared" si="0"/>
        <v>35</v>
      </c>
      <c r="AO30" s="5">
        <f t="shared" si="0"/>
        <v>36</v>
      </c>
      <c r="AP30" s="5">
        <f t="shared" si="0"/>
        <v>37</v>
      </c>
      <c r="AQ30" s="5">
        <f t="shared" si="0"/>
        <v>38</v>
      </c>
      <c r="AR30" s="5">
        <f t="shared" si="0"/>
        <v>39</v>
      </c>
      <c r="AS30" s="5">
        <f t="shared" si="0"/>
        <v>40</v>
      </c>
      <c r="AT30" s="5">
        <f t="shared" si="0"/>
        <v>41</v>
      </c>
      <c r="AU30" s="5">
        <f t="shared" si="0"/>
        <v>42</v>
      </c>
      <c r="AV30" s="5">
        <f t="shared" si="0"/>
        <v>43</v>
      </c>
      <c r="AW30" s="5">
        <f t="shared" si="0"/>
        <v>44</v>
      </c>
      <c r="AX30" s="5">
        <f t="shared" si="0"/>
        <v>45</v>
      </c>
      <c r="AY30" s="5">
        <f t="shared" si="0"/>
        <v>46</v>
      </c>
      <c r="AZ30" s="5">
        <f t="shared" si="0"/>
        <v>47</v>
      </c>
      <c r="BA30" s="5">
        <f t="shared" si="0"/>
        <v>48</v>
      </c>
      <c r="BB30" s="5">
        <f t="shared" si="0"/>
        <v>49</v>
      </c>
      <c r="BC30" s="5">
        <f t="shared" si="0"/>
        <v>50</v>
      </c>
      <c r="BD30" s="5">
        <f t="shared" si="0"/>
        <v>51</v>
      </c>
      <c r="BE30" s="5">
        <f t="shared" si="0"/>
        <v>52</v>
      </c>
      <c r="BF30" s="5">
        <f t="shared" si="0"/>
        <v>53</v>
      </c>
      <c r="BG30" s="5">
        <f t="shared" si="0"/>
        <v>54</v>
      </c>
      <c r="BH30" s="5">
        <f t="shared" si="0"/>
        <v>55</v>
      </c>
      <c r="BI30" s="5">
        <f t="shared" si="0"/>
        <v>56</v>
      </c>
      <c r="BJ30" s="5">
        <f t="shared" si="0"/>
        <v>57</v>
      </c>
      <c r="BK30" s="5">
        <f t="shared" si="0"/>
        <v>58</v>
      </c>
      <c r="BL30" s="5">
        <f t="shared" si="0"/>
        <v>59</v>
      </c>
      <c r="BM30" s="5">
        <f t="shared" si="0"/>
        <v>60</v>
      </c>
      <c r="BN30" s="5">
        <f t="shared" si="0"/>
        <v>61</v>
      </c>
      <c r="BO30" s="5">
        <f t="shared" si="0"/>
        <v>62</v>
      </c>
      <c r="BP30" s="5">
        <f t="shared" si="0"/>
        <v>63</v>
      </c>
      <c r="BQ30" s="5">
        <f t="shared" si="0"/>
        <v>64</v>
      </c>
      <c r="BR30" s="5">
        <f t="shared" si="0"/>
        <v>65</v>
      </c>
      <c r="BS30" s="5">
        <f t="shared" si="0"/>
        <v>66</v>
      </c>
      <c r="BT30" s="5">
        <f t="shared" ref="BT30:EE30" si="1">BS30+1</f>
        <v>67</v>
      </c>
      <c r="BU30" s="5">
        <f t="shared" si="1"/>
        <v>68</v>
      </c>
      <c r="BV30" s="5">
        <f t="shared" si="1"/>
        <v>69</v>
      </c>
      <c r="BW30" s="5">
        <f t="shared" si="1"/>
        <v>70</v>
      </c>
      <c r="BX30" s="5">
        <f t="shared" si="1"/>
        <v>71</v>
      </c>
      <c r="BY30" s="5">
        <f t="shared" si="1"/>
        <v>72</v>
      </c>
      <c r="BZ30" s="5">
        <f t="shared" si="1"/>
        <v>73</v>
      </c>
      <c r="CA30" s="5">
        <f t="shared" si="1"/>
        <v>74</v>
      </c>
      <c r="CB30" s="5">
        <f t="shared" si="1"/>
        <v>75</v>
      </c>
      <c r="CC30" s="5">
        <f t="shared" si="1"/>
        <v>76</v>
      </c>
      <c r="CD30" s="5">
        <f t="shared" si="1"/>
        <v>77</v>
      </c>
      <c r="CE30" s="5">
        <f t="shared" si="1"/>
        <v>78</v>
      </c>
      <c r="CF30" s="5">
        <f t="shared" si="1"/>
        <v>79</v>
      </c>
      <c r="CG30" s="5">
        <f t="shared" si="1"/>
        <v>80</v>
      </c>
      <c r="CH30" s="5">
        <f t="shared" si="1"/>
        <v>81</v>
      </c>
      <c r="CI30" s="5">
        <f t="shared" si="1"/>
        <v>82</v>
      </c>
      <c r="CJ30" s="5">
        <f t="shared" si="1"/>
        <v>83</v>
      </c>
      <c r="CK30" s="5">
        <f t="shared" si="1"/>
        <v>84</v>
      </c>
      <c r="CL30" s="5">
        <f t="shared" si="1"/>
        <v>85</v>
      </c>
      <c r="CM30" s="5">
        <f t="shared" si="1"/>
        <v>86</v>
      </c>
      <c r="CN30" s="5">
        <f t="shared" si="1"/>
        <v>87</v>
      </c>
      <c r="CO30" s="5">
        <f t="shared" si="1"/>
        <v>88</v>
      </c>
      <c r="CP30" s="5">
        <f t="shared" si="1"/>
        <v>89</v>
      </c>
      <c r="CQ30" s="5">
        <f t="shared" si="1"/>
        <v>90</v>
      </c>
      <c r="CR30" s="5">
        <f t="shared" si="1"/>
        <v>91</v>
      </c>
      <c r="CS30" s="5">
        <f t="shared" si="1"/>
        <v>92</v>
      </c>
      <c r="CT30" s="5">
        <f t="shared" si="1"/>
        <v>93</v>
      </c>
      <c r="CU30" s="5">
        <f t="shared" si="1"/>
        <v>94</v>
      </c>
      <c r="CV30" s="5">
        <f t="shared" si="1"/>
        <v>95</v>
      </c>
      <c r="CW30" s="5">
        <f t="shared" si="1"/>
        <v>96</v>
      </c>
      <c r="CX30" s="5">
        <f t="shared" si="1"/>
        <v>97</v>
      </c>
      <c r="CY30" s="5">
        <f t="shared" si="1"/>
        <v>98</v>
      </c>
      <c r="CZ30" s="5">
        <f t="shared" si="1"/>
        <v>99</v>
      </c>
      <c r="DA30" s="5">
        <f t="shared" si="1"/>
        <v>100</v>
      </c>
      <c r="DB30" s="5">
        <f t="shared" si="1"/>
        <v>101</v>
      </c>
      <c r="DC30" s="5">
        <f t="shared" si="1"/>
        <v>102</v>
      </c>
      <c r="DD30" s="5">
        <f t="shared" si="1"/>
        <v>103</v>
      </c>
      <c r="DE30" s="5">
        <f t="shared" si="1"/>
        <v>104</v>
      </c>
      <c r="DF30" s="5">
        <f t="shared" si="1"/>
        <v>105</v>
      </c>
      <c r="DG30" s="5">
        <f t="shared" si="1"/>
        <v>106</v>
      </c>
      <c r="DH30" s="5">
        <f t="shared" si="1"/>
        <v>107</v>
      </c>
      <c r="DI30" s="5">
        <f t="shared" si="1"/>
        <v>108</v>
      </c>
      <c r="DJ30" s="5">
        <f t="shared" si="1"/>
        <v>109</v>
      </c>
      <c r="DK30" s="5">
        <f t="shared" si="1"/>
        <v>110</v>
      </c>
      <c r="DL30" s="5">
        <f t="shared" si="1"/>
        <v>111</v>
      </c>
      <c r="DM30" s="5">
        <f t="shared" si="1"/>
        <v>112</v>
      </c>
      <c r="DN30" s="5">
        <f t="shared" si="1"/>
        <v>113</v>
      </c>
      <c r="DO30" s="5">
        <f t="shared" si="1"/>
        <v>114</v>
      </c>
      <c r="DP30" s="5">
        <f t="shared" si="1"/>
        <v>115</v>
      </c>
      <c r="DQ30" s="5">
        <f t="shared" si="1"/>
        <v>116</v>
      </c>
      <c r="DR30" s="5">
        <f t="shared" si="1"/>
        <v>117</v>
      </c>
      <c r="DS30" s="5">
        <f t="shared" si="1"/>
        <v>118</v>
      </c>
      <c r="DT30" s="5">
        <f t="shared" si="1"/>
        <v>119</v>
      </c>
      <c r="DU30" s="5">
        <f t="shared" si="1"/>
        <v>120</v>
      </c>
      <c r="DV30" s="5">
        <f t="shared" si="1"/>
        <v>121</v>
      </c>
      <c r="DW30" s="5">
        <f t="shared" si="1"/>
        <v>122</v>
      </c>
      <c r="DX30" s="5">
        <f t="shared" si="1"/>
        <v>123</v>
      </c>
      <c r="DY30" s="5">
        <f t="shared" si="1"/>
        <v>124</v>
      </c>
      <c r="DZ30" s="5">
        <f t="shared" si="1"/>
        <v>125</v>
      </c>
      <c r="EA30" s="5">
        <f t="shared" si="1"/>
        <v>126</v>
      </c>
      <c r="EB30" s="5">
        <f t="shared" si="1"/>
        <v>127</v>
      </c>
      <c r="EC30" s="5">
        <f t="shared" si="1"/>
        <v>128</v>
      </c>
      <c r="ED30" s="5">
        <f t="shared" si="1"/>
        <v>129</v>
      </c>
      <c r="EE30" s="5">
        <f t="shared" si="1"/>
        <v>130</v>
      </c>
      <c r="EF30" s="5">
        <f t="shared" ref="EF30:GQ30" si="2">EE30+1</f>
        <v>131</v>
      </c>
      <c r="EG30" s="5">
        <f t="shared" si="2"/>
        <v>132</v>
      </c>
      <c r="EH30" s="5">
        <f t="shared" si="2"/>
        <v>133</v>
      </c>
      <c r="EI30" s="5">
        <f t="shared" si="2"/>
        <v>134</v>
      </c>
      <c r="EJ30" s="5">
        <f t="shared" si="2"/>
        <v>135</v>
      </c>
      <c r="EK30" s="5">
        <f t="shared" si="2"/>
        <v>136</v>
      </c>
      <c r="EL30" s="5">
        <f t="shared" si="2"/>
        <v>137</v>
      </c>
      <c r="EM30" s="5">
        <f t="shared" si="2"/>
        <v>138</v>
      </c>
      <c r="EN30" s="5">
        <f t="shared" si="2"/>
        <v>139</v>
      </c>
      <c r="EO30" s="5">
        <f t="shared" si="2"/>
        <v>140</v>
      </c>
      <c r="EP30" s="5">
        <f t="shared" si="2"/>
        <v>141</v>
      </c>
      <c r="EQ30" s="5">
        <f t="shared" si="2"/>
        <v>142</v>
      </c>
      <c r="ER30" s="5">
        <f t="shared" si="2"/>
        <v>143</v>
      </c>
      <c r="ES30" s="5">
        <f t="shared" si="2"/>
        <v>144</v>
      </c>
      <c r="ET30" s="5">
        <f t="shared" si="2"/>
        <v>145</v>
      </c>
      <c r="EU30" s="5">
        <f t="shared" si="2"/>
        <v>146</v>
      </c>
      <c r="EV30" s="5">
        <f t="shared" si="2"/>
        <v>147</v>
      </c>
      <c r="EW30" s="5">
        <f t="shared" si="2"/>
        <v>148</v>
      </c>
      <c r="EX30" s="5">
        <f t="shared" si="2"/>
        <v>149</v>
      </c>
      <c r="EY30" s="5">
        <f t="shared" si="2"/>
        <v>150</v>
      </c>
      <c r="EZ30" s="5">
        <f t="shared" si="2"/>
        <v>151</v>
      </c>
      <c r="FA30" s="5">
        <f t="shared" si="2"/>
        <v>152</v>
      </c>
      <c r="FB30" s="5">
        <f t="shared" si="2"/>
        <v>153</v>
      </c>
      <c r="FC30" s="5">
        <f t="shared" si="2"/>
        <v>154</v>
      </c>
      <c r="FD30" s="5">
        <f t="shared" si="2"/>
        <v>155</v>
      </c>
      <c r="FE30" s="5">
        <f t="shared" si="2"/>
        <v>156</v>
      </c>
      <c r="FF30" s="5">
        <f t="shared" si="2"/>
        <v>157</v>
      </c>
      <c r="FG30" s="5">
        <f t="shared" si="2"/>
        <v>158</v>
      </c>
      <c r="FH30" s="5">
        <f t="shared" si="2"/>
        <v>159</v>
      </c>
      <c r="FI30" s="5">
        <f t="shared" si="2"/>
        <v>160</v>
      </c>
      <c r="FJ30" s="5">
        <f t="shared" si="2"/>
        <v>161</v>
      </c>
      <c r="FK30" s="5">
        <f t="shared" si="2"/>
        <v>162</v>
      </c>
      <c r="FL30" s="5">
        <f t="shared" si="2"/>
        <v>163</v>
      </c>
      <c r="FM30" s="5">
        <f t="shared" si="2"/>
        <v>164</v>
      </c>
      <c r="FN30" s="5">
        <f t="shared" si="2"/>
        <v>165</v>
      </c>
      <c r="FO30" s="5">
        <f t="shared" si="2"/>
        <v>166</v>
      </c>
      <c r="FP30" s="5">
        <f t="shared" si="2"/>
        <v>167</v>
      </c>
      <c r="FQ30" s="5">
        <f t="shared" si="2"/>
        <v>168</v>
      </c>
      <c r="FR30" s="5">
        <f t="shared" si="2"/>
        <v>169</v>
      </c>
      <c r="FS30" s="5">
        <f t="shared" si="2"/>
        <v>170</v>
      </c>
      <c r="FT30" s="5">
        <f t="shared" si="2"/>
        <v>171</v>
      </c>
      <c r="FU30" s="5">
        <f t="shared" si="2"/>
        <v>172</v>
      </c>
      <c r="FV30" s="5">
        <f t="shared" si="2"/>
        <v>173</v>
      </c>
      <c r="FW30" s="5">
        <f t="shared" si="2"/>
        <v>174</v>
      </c>
      <c r="FX30" s="5">
        <f t="shared" si="2"/>
        <v>175</v>
      </c>
      <c r="FY30" s="5">
        <f t="shared" si="2"/>
        <v>176</v>
      </c>
      <c r="FZ30" s="5">
        <f t="shared" si="2"/>
        <v>177</v>
      </c>
      <c r="GA30" s="5">
        <f t="shared" si="2"/>
        <v>178</v>
      </c>
      <c r="GB30" s="5">
        <f t="shared" si="2"/>
        <v>179</v>
      </c>
      <c r="GC30" s="5">
        <f t="shared" si="2"/>
        <v>180</v>
      </c>
      <c r="GD30" s="5">
        <f t="shared" si="2"/>
        <v>181</v>
      </c>
      <c r="GE30" s="5">
        <f t="shared" si="2"/>
        <v>182</v>
      </c>
      <c r="GF30" s="5">
        <f t="shared" si="2"/>
        <v>183</v>
      </c>
      <c r="GG30" s="5">
        <f t="shared" si="2"/>
        <v>184</v>
      </c>
      <c r="GH30" s="5">
        <f t="shared" si="2"/>
        <v>185</v>
      </c>
      <c r="GI30" s="5">
        <f t="shared" si="2"/>
        <v>186</v>
      </c>
      <c r="GJ30" s="5">
        <f t="shared" si="2"/>
        <v>187</v>
      </c>
      <c r="GK30" s="5">
        <f t="shared" si="2"/>
        <v>188</v>
      </c>
      <c r="GL30" s="5">
        <f t="shared" si="2"/>
        <v>189</v>
      </c>
      <c r="GM30" s="5">
        <f t="shared" si="2"/>
        <v>190</v>
      </c>
      <c r="GN30" s="5">
        <f t="shared" si="2"/>
        <v>191</v>
      </c>
      <c r="GO30" s="5">
        <f t="shared" si="2"/>
        <v>192</v>
      </c>
      <c r="GP30" s="5">
        <f t="shared" si="2"/>
        <v>193</v>
      </c>
      <c r="GQ30" s="5">
        <f t="shared" si="2"/>
        <v>194</v>
      </c>
      <c r="GR30" s="5">
        <f t="shared" ref="GR30:JC30" si="3">GQ30+1</f>
        <v>195</v>
      </c>
      <c r="GS30" s="5">
        <f t="shared" si="3"/>
        <v>196</v>
      </c>
      <c r="GT30" s="5">
        <f t="shared" si="3"/>
        <v>197</v>
      </c>
      <c r="GU30" s="5">
        <f t="shared" si="3"/>
        <v>198</v>
      </c>
      <c r="GV30" s="5">
        <f t="shared" si="3"/>
        <v>199</v>
      </c>
      <c r="GW30" s="5">
        <f t="shared" si="3"/>
        <v>200</v>
      </c>
      <c r="GX30" s="5">
        <f t="shared" si="3"/>
        <v>201</v>
      </c>
      <c r="GY30" s="5">
        <f t="shared" si="3"/>
        <v>202</v>
      </c>
      <c r="GZ30" s="5">
        <f t="shared" si="3"/>
        <v>203</v>
      </c>
      <c r="HA30" s="5">
        <f t="shared" si="3"/>
        <v>204</v>
      </c>
      <c r="HB30" s="5">
        <f t="shared" si="3"/>
        <v>205</v>
      </c>
      <c r="HC30" s="5">
        <f t="shared" si="3"/>
        <v>206</v>
      </c>
      <c r="HD30" s="5">
        <f t="shared" si="3"/>
        <v>207</v>
      </c>
      <c r="HE30" s="5">
        <f t="shared" si="3"/>
        <v>208</v>
      </c>
      <c r="HF30" s="5">
        <f t="shared" si="3"/>
        <v>209</v>
      </c>
      <c r="HG30" s="5">
        <f t="shared" si="3"/>
        <v>210</v>
      </c>
      <c r="HH30" s="5">
        <f t="shared" si="3"/>
        <v>211</v>
      </c>
      <c r="HI30" s="5">
        <f t="shared" si="3"/>
        <v>212</v>
      </c>
      <c r="HJ30" s="5">
        <f t="shared" si="3"/>
        <v>213</v>
      </c>
      <c r="HK30" s="5">
        <f t="shared" si="3"/>
        <v>214</v>
      </c>
      <c r="HL30" s="5">
        <f t="shared" si="3"/>
        <v>215</v>
      </c>
      <c r="HM30" s="5">
        <f t="shared" si="3"/>
        <v>216</v>
      </c>
      <c r="HN30" s="5">
        <f t="shared" si="3"/>
        <v>217</v>
      </c>
      <c r="HO30" s="5">
        <f t="shared" si="3"/>
        <v>218</v>
      </c>
      <c r="HP30" s="5">
        <f t="shared" si="3"/>
        <v>219</v>
      </c>
      <c r="HQ30" s="5">
        <f t="shared" si="3"/>
        <v>220</v>
      </c>
      <c r="HR30" s="5">
        <f t="shared" si="3"/>
        <v>221</v>
      </c>
      <c r="HS30" s="5">
        <f t="shared" si="3"/>
        <v>222</v>
      </c>
      <c r="HT30" s="5">
        <f t="shared" si="3"/>
        <v>223</v>
      </c>
      <c r="HU30" s="5">
        <f t="shared" si="3"/>
        <v>224</v>
      </c>
      <c r="HV30" s="5">
        <f t="shared" si="3"/>
        <v>225</v>
      </c>
      <c r="HW30" s="5">
        <f t="shared" si="3"/>
        <v>226</v>
      </c>
      <c r="HX30" s="5">
        <f t="shared" si="3"/>
        <v>227</v>
      </c>
      <c r="HY30" s="5">
        <f t="shared" si="3"/>
        <v>228</v>
      </c>
      <c r="HZ30" s="5">
        <f t="shared" si="3"/>
        <v>229</v>
      </c>
      <c r="IA30" s="5">
        <f t="shared" si="3"/>
        <v>230</v>
      </c>
      <c r="IB30" s="5">
        <f t="shared" si="3"/>
        <v>231</v>
      </c>
      <c r="IC30" s="5">
        <f t="shared" si="3"/>
        <v>232</v>
      </c>
      <c r="ID30" s="5">
        <f t="shared" si="3"/>
        <v>233</v>
      </c>
      <c r="IE30" s="5">
        <f t="shared" si="3"/>
        <v>234</v>
      </c>
      <c r="IF30" s="5">
        <f t="shared" si="3"/>
        <v>235</v>
      </c>
      <c r="IG30" s="5">
        <f t="shared" si="3"/>
        <v>236</v>
      </c>
      <c r="IH30" s="5">
        <f t="shared" si="3"/>
        <v>237</v>
      </c>
      <c r="II30" s="5">
        <f t="shared" si="3"/>
        <v>238</v>
      </c>
      <c r="IJ30" s="5">
        <f t="shared" si="3"/>
        <v>239</v>
      </c>
      <c r="IK30" s="5">
        <f t="shared" si="3"/>
        <v>240</v>
      </c>
      <c r="IL30" s="5">
        <f t="shared" si="3"/>
        <v>241</v>
      </c>
      <c r="IM30" s="5">
        <f t="shared" si="3"/>
        <v>242</v>
      </c>
      <c r="IN30" s="5">
        <f t="shared" si="3"/>
        <v>243</v>
      </c>
      <c r="IO30" s="5">
        <f t="shared" si="3"/>
        <v>244</v>
      </c>
      <c r="IP30" s="5">
        <f t="shared" si="3"/>
        <v>245</v>
      </c>
      <c r="IQ30" s="5">
        <f t="shared" si="3"/>
        <v>246</v>
      </c>
      <c r="IR30" s="5">
        <f t="shared" si="3"/>
        <v>247</v>
      </c>
      <c r="IS30" s="5">
        <f t="shared" si="3"/>
        <v>248</v>
      </c>
      <c r="IT30" s="5">
        <f t="shared" si="3"/>
        <v>249</v>
      </c>
      <c r="IU30" s="5">
        <f t="shared" si="3"/>
        <v>250</v>
      </c>
      <c r="IV30" s="5">
        <f t="shared" si="3"/>
        <v>251</v>
      </c>
      <c r="IW30" s="5">
        <f t="shared" si="3"/>
        <v>252</v>
      </c>
      <c r="IX30" s="5">
        <f t="shared" si="3"/>
        <v>253</v>
      </c>
      <c r="IY30" s="5">
        <f t="shared" si="3"/>
        <v>254</v>
      </c>
      <c r="IZ30" s="5">
        <f t="shared" si="3"/>
        <v>255</v>
      </c>
      <c r="JA30" s="5">
        <f t="shared" si="3"/>
        <v>256</v>
      </c>
      <c r="JB30" s="5">
        <f t="shared" si="3"/>
        <v>257</v>
      </c>
      <c r="JC30" s="5">
        <f t="shared" si="3"/>
        <v>258</v>
      </c>
      <c r="JD30" s="5">
        <f t="shared" ref="JD30:LO30" si="4">JC30+1</f>
        <v>259</v>
      </c>
      <c r="JE30" s="5">
        <f t="shared" si="4"/>
        <v>260</v>
      </c>
      <c r="JF30" s="5">
        <f t="shared" si="4"/>
        <v>261</v>
      </c>
      <c r="JG30" s="5">
        <f t="shared" si="4"/>
        <v>262</v>
      </c>
      <c r="JH30" s="5">
        <f t="shared" si="4"/>
        <v>263</v>
      </c>
      <c r="JI30" s="5">
        <f t="shared" si="4"/>
        <v>264</v>
      </c>
      <c r="JJ30" s="5">
        <f t="shared" si="4"/>
        <v>265</v>
      </c>
      <c r="JK30" s="5">
        <f t="shared" si="4"/>
        <v>266</v>
      </c>
      <c r="JL30" s="5">
        <f t="shared" si="4"/>
        <v>267</v>
      </c>
      <c r="JM30" s="5">
        <f t="shared" si="4"/>
        <v>268</v>
      </c>
      <c r="JN30" s="5">
        <f t="shared" si="4"/>
        <v>269</v>
      </c>
      <c r="JO30" s="5">
        <f t="shared" si="4"/>
        <v>270</v>
      </c>
      <c r="JP30" s="5">
        <f t="shared" si="4"/>
        <v>271</v>
      </c>
      <c r="JQ30" s="5">
        <f t="shared" si="4"/>
        <v>272</v>
      </c>
      <c r="JR30" s="5">
        <f t="shared" si="4"/>
        <v>273</v>
      </c>
      <c r="JS30" s="5">
        <f t="shared" si="4"/>
        <v>274</v>
      </c>
      <c r="JT30" s="5">
        <f t="shared" si="4"/>
        <v>275</v>
      </c>
      <c r="JU30" s="5">
        <f t="shared" si="4"/>
        <v>276</v>
      </c>
      <c r="JV30" s="5">
        <f t="shared" si="4"/>
        <v>277</v>
      </c>
      <c r="JW30" s="5">
        <f t="shared" si="4"/>
        <v>278</v>
      </c>
      <c r="JX30" s="5">
        <f t="shared" si="4"/>
        <v>279</v>
      </c>
      <c r="JY30" s="5">
        <f t="shared" si="4"/>
        <v>280</v>
      </c>
      <c r="JZ30" s="5">
        <f t="shared" si="4"/>
        <v>281</v>
      </c>
      <c r="KA30" s="5">
        <f t="shared" si="4"/>
        <v>282</v>
      </c>
      <c r="KB30" s="5">
        <f t="shared" si="4"/>
        <v>283</v>
      </c>
      <c r="KC30" s="5">
        <f t="shared" si="4"/>
        <v>284</v>
      </c>
      <c r="KD30" s="5">
        <f t="shared" si="4"/>
        <v>285</v>
      </c>
      <c r="KE30" s="5">
        <f t="shared" si="4"/>
        <v>286</v>
      </c>
      <c r="KF30" s="5">
        <f t="shared" si="4"/>
        <v>287</v>
      </c>
      <c r="KG30" s="5">
        <f t="shared" si="4"/>
        <v>288</v>
      </c>
      <c r="KH30" s="5">
        <f t="shared" si="4"/>
        <v>289</v>
      </c>
      <c r="KI30" s="5">
        <f t="shared" si="4"/>
        <v>290</v>
      </c>
      <c r="KJ30" s="5">
        <f t="shared" si="4"/>
        <v>291</v>
      </c>
      <c r="KK30" s="5">
        <f t="shared" si="4"/>
        <v>292</v>
      </c>
      <c r="KL30" s="5">
        <f t="shared" si="4"/>
        <v>293</v>
      </c>
      <c r="KM30" s="5">
        <f t="shared" si="4"/>
        <v>294</v>
      </c>
      <c r="KN30" s="5">
        <f t="shared" si="4"/>
        <v>295</v>
      </c>
      <c r="KO30" s="5">
        <f t="shared" si="4"/>
        <v>296</v>
      </c>
      <c r="KP30" s="5">
        <f t="shared" si="4"/>
        <v>297</v>
      </c>
      <c r="KQ30" s="5">
        <f t="shared" si="4"/>
        <v>298</v>
      </c>
      <c r="KR30" s="5">
        <f t="shared" si="4"/>
        <v>299</v>
      </c>
      <c r="KS30" s="5">
        <f t="shared" si="4"/>
        <v>300</v>
      </c>
      <c r="KT30" s="5">
        <f t="shared" si="4"/>
        <v>301</v>
      </c>
      <c r="KU30" s="5">
        <f t="shared" si="4"/>
        <v>302</v>
      </c>
      <c r="KV30" s="5">
        <f t="shared" si="4"/>
        <v>303</v>
      </c>
      <c r="KW30" s="5">
        <f t="shared" si="4"/>
        <v>304</v>
      </c>
      <c r="KX30" s="5">
        <f t="shared" si="4"/>
        <v>305</v>
      </c>
      <c r="KY30" s="5">
        <f t="shared" si="4"/>
        <v>306</v>
      </c>
      <c r="KZ30" s="5">
        <f t="shared" si="4"/>
        <v>307</v>
      </c>
      <c r="LA30" s="5">
        <f t="shared" si="4"/>
        <v>308</v>
      </c>
      <c r="LB30" s="5">
        <f t="shared" si="4"/>
        <v>309</v>
      </c>
      <c r="LC30" s="5">
        <f t="shared" si="4"/>
        <v>310</v>
      </c>
      <c r="LD30" s="5">
        <f t="shared" si="4"/>
        <v>311</v>
      </c>
      <c r="LE30" s="5">
        <f t="shared" si="4"/>
        <v>312</v>
      </c>
      <c r="LF30" s="5">
        <f t="shared" si="4"/>
        <v>313</v>
      </c>
      <c r="LG30" s="5">
        <f t="shared" si="4"/>
        <v>314</v>
      </c>
      <c r="LH30" s="5">
        <f t="shared" si="4"/>
        <v>315</v>
      </c>
      <c r="LI30" s="5">
        <f t="shared" si="4"/>
        <v>316</v>
      </c>
      <c r="LJ30" s="5">
        <f t="shared" si="4"/>
        <v>317</v>
      </c>
      <c r="LK30" s="5">
        <f t="shared" si="4"/>
        <v>318</v>
      </c>
      <c r="LL30" s="5">
        <f t="shared" si="4"/>
        <v>319</v>
      </c>
      <c r="LM30" s="5">
        <f t="shared" si="4"/>
        <v>320</v>
      </c>
      <c r="LN30" s="5">
        <f t="shared" si="4"/>
        <v>321</v>
      </c>
      <c r="LO30" s="5">
        <f t="shared" si="4"/>
        <v>322</v>
      </c>
      <c r="LP30" s="5">
        <f t="shared" ref="LP30:OA30" si="5">LO30+1</f>
        <v>323</v>
      </c>
      <c r="LQ30" s="5">
        <f t="shared" si="5"/>
        <v>324</v>
      </c>
      <c r="LR30" s="5">
        <f t="shared" si="5"/>
        <v>325</v>
      </c>
      <c r="LS30" s="5">
        <f t="shared" si="5"/>
        <v>326</v>
      </c>
      <c r="LT30" s="5">
        <f t="shared" si="5"/>
        <v>327</v>
      </c>
      <c r="LU30" s="5">
        <f t="shared" si="5"/>
        <v>328</v>
      </c>
      <c r="LV30" s="5">
        <f t="shared" si="5"/>
        <v>329</v>
      </c>
      <c r="LW30" s="5">
        <f t="shared" si="5"/>
        <v>330</v>
      </c>
      <c r="LX30" s="5">
        <f t="shared" si="5"/>
        <v>331</v>
      </c>
      <c r="LY30" s="5">
        <f t="shared" si="5"/>
        <v>332</v>
      </c>
      <c r="LZ30" s="5">
        <f t="shared" si="5"/>
        <v>333</v>
      </c>
      <c r="MA30" s="5">
        <f t="shared" si="5"/>
        <v>334</v>
      </c>
      <c r="MB30" s="5">
        <f t="shared" si="5"/>
        <v>335</v>
      </c>
      <c r="MC30" s="5">
        <f t="shared" si="5"/>
        <v>336</v>
      </c>
      <c r="MD30" s="5">
        <f t="shared" si="5"/>
        <v>337</v>
      </c>
      <c r="ME30" s="5">
        <f t="shared" si="5"/>
        <v>338</v>
      </c>
      <c r="MF30" s="5">
        <f t="shared" si="5"/>
        <v>339</v>
      </c>
      <c r="MG30" s="5">
        <f t="shared" si="5"/>
        <v>340</v>
      </c>
      <c r="MH30" s="5">
        <f t="shared" si="5"/>
        <v>341</v>
      </c>
      <c r="MI30" s="5">
        <f t="shared" si="5"/>
        <v>342</v>
      </c>
      <c r="MJ30" s="5">
        <f t="shared" si="5"/>
        <v>343</v>
      </c>
      <c r="MK30" s="5">
        <f t="shared" si="5"/>
        <v>344</v>
      </c>
      <c r="ML30" s="5">
        <f t="shared" si="5"/>
        <v>345</v>
      </c>
      <c r="MM30" s="5">
        <f t="shared" si="5"/>
        <v>346</v>
      </c>
      <c r="MN30" s="5">
        <f t="shared" si="5"/>
        <v>347</v>
      </c>
      <c r="MO30" s="5">
        <f t="shared" si="5"/>
        <v>348</v>
      </c>
      <c r="MP30" s="5">
        <f t="shared" si="5"/>
        <v>349</v>
      </c>
      <c r="MQ30" s="5">
        <f t="shared" si="5"/>
        <v>350</v>
      </c>
      <c r="MR30" s="5">
        <f t="shared" si="5"/>
        <v>351</v>
      </c>
      <c r="MS30" s="5">
        <f t="shared" si="5"/>
        <v>352</v>
      </c>
      <c r="MT30" s="5">
        <f t="shared" si="5"/>
        <v>353</v>
      </c>
      <c r="MU30" s="5">
        <f t="shared" si="5"/>
        <v>354</v>
      </c>
      <c r="MV30" s="5">
        <f t="shared" si="5"/>
        <v>355</v>
      </c>
      <c r="MW30" s="5">
        <f t="shared" si="5"/>
        <v>356</v>
      </c>
      <c r="MX30" s="5">
        <f t="shared" si="5"/>
        <v>357</v>
      </c>
      <c r="MY30" s="5">
        <f t="shared" si="5"/>
        <v>358</v>
      </c>
      <c r="MZ30" s="5">
        <f t="shared" si="5"/>
        <v>359</v>
      </c>
      <c r="NA30" s="5">
        <f t="shared" si="5"/>
        <v>360</v>
      </c>
      <c r="NB30" s="5">
        <f t="shared" si="5"/>
        <v>361</v>
      </c>
      <c r="NC30" s="5">
        <f t="shared" si="5"/>
        <v>362</v>
      </c>
      <c r="ND30" s="5">
        <f t="shared" si="5"/>
        <v>363</v>
      </c>
      <c r="NE30" s="5">
        <f t="shared" si="5"/>
        <v>364</v>
      </c>
      <c r="NF30" s="5">
        <f t="shared" si="5"/>
        <v>365</v>
      </c>
      <c r="NG30" s="5">
        <f t="shared" si="5"/>
        <v>366</v>
      </c>
      <c r="NH30" s="5">
        <f t="shared" si="5"/>
        <v>367</v>
      </c>
      <c r="NI30" s="5">
        <f t="shared" si="5"/>
        <v>368</v>
      </c>
      <c r="NJ30" s="5">
        <f t="shared" si="5"/>
        <v>369</v>
      </c>
      <c r="NK30" s="5">
        <f t="shared" si="5"/>
        <v>370</v>
      </c>
      <c r="NL30" s="5">
        <f t="shared" si="5"/>
        <v>371</v>
      </c>
      <c r="NM30" s="5">
        <f t="shared" si="5"/>
        <v>372</v>
      </c>
      <c r="NN30" s="5">
        <f t="shared" si="5"/>
        <v>373</v>
      </c>
      <c r="NO30" s="5">
        <f t="shared" si="5"/>
        <v>374</v>
      </c>
      <c r="NP30" s="5">
        <f t="shared" si="5"/>
        <v>375</v>
      </c>
      <c r="NQ30" s="5">
        <f t="shared" si="5"/>
        <v>376</v>
      </c>
      <c r="NR30" s="5">
        <f t="shared" si="5"/>
        <v>377</v>
      </c>
      <c r="NS30" s="5">
        <f t="shared" si="5"/>
        <v>378</v>
      </c>
      <c r="NT30" s="5">
        <f t="shared" si="5"/>
        <v>379</v>
      </c>
      <c r="NU30" s="5">
        <f t="shared" si="5"/>
        <v>380</v>
      </c>
      <c r="NV30" s="5">
        <f t="shared" si="5"/>
        <v>381</v>
      </c>
      <c r="NW30" s="5">
        <f t="shared" si="5"/>
        <v>382</v>
      </c>
      <c r="NX30" s="5">
        <f t="shared" si="5"/>
        <v>383</v>
      </c>
      <c r="NY30" s="5">
        <f t="shared" si="5"/>
        <v>384</v>
      </c>
      <c r="NZ30" s="5">
        <f t="shared" si="5"/>
        <v>385</v>
      </c>
      <c r="OA30" s="5">
        <f t="shared" si="5"/>
        <v>386</v>
      </c>
      <c r="OB30" s="5">
        <f t="shared" ref="OB30:QM30" si="6">OA30+1</f>
        <v>387</v>
      </c>
      <c r="OC30" s="5">
        <f t="shared" si="6"/>
        <v>388</v>
      </c>
      <c r="OD30" s="5">
        <f t="shared" si="6"/>
        <v>389</v>
      </c>
      <c r="OE30" s="5">
        <f t="shared" si="6"/>
        <v>390</v>
      </c>
      <c r="OF30" s="5">
        <f t="shared" si="6"/>
        <v>391</v>
      </c>
      <c r="OG30" s="5">
        <f t="shared" si="6"/>
        <v>392</v>
      </c>
      <c r="OH30" s="5">
        <f t="shared" si="6"/>
        <v>393</v>
      </c>
      <c r="OI30" s="5">
        <f t="shared" si="6"/>
        <v>394</v>
      </c>
      <c r="OJ30" s="5">
        <f t="shared" si="6"/>
        <v>395</v>
      </c>
      <c r="OK30" s="5">
        <f t="shared" si="6"/>
        <v>396</v>
      </c>
      <c r="OL30" s="5">
        <f t="shared" si="6"/>
        <v>397</v>
      </c>
      <c r="OM30" s="5">
        <f t="shared" si="6"/>
        <v>398</v>
      </c>
      <c r="ON30" s="5">
        <f t="shared" si="6"/>
        <v>399</v>
      </c>
      <c r="OO30" s="5">
        <f t="shared" si="6"/>
        <v>400</v>
      </c>
      <c r="OP30" s="5">
        <f t="shared" si="6"/>
        <v>401</v>
      </c>
      <c r="OQ30" s="5">
        <f t="shared" si="6"/>
        <v>402</v>
      </c>
      <c r="OR30" s="5">
        <f t="shared" si="6"/>
        <v>403</v>
      </c>
      <c r="OS30" s="5">
        <f t="shared" si="6"/>
        <v>404</v>
      </c>
      <c r="OT30" s="5">
        <f t="shared" si="6"/>
        <v>405</v>
      </c>
      <c r="OU30" s="5">
        <f t="shared" si="6"/>
        <v>406</v>
      </c>
      <c r="OV30" s="5">
        <f t="shared" si="6"/>
        <v>407</v>
      </c>
      <c r="OW30" s="5">
        <f t="shared" si="6"/>
        <v>408</v>
      </c>
      <c r="OX30" s="5">
        <f t="shared" si="6"/>
        <v>409</v>
      </c>
      <c r="OY30" s="5">
        <f t="shared" si="6"/>
        <v>410</v>
      </c>
      <c r="OZ30" s="5">
        <f t="shared" si="6"/>
        <v>411</v>
      </c>
      <c r="PA30" s="5">
        <f t="shared" si="6"/>
        <v>412</v>
      </c>
      <c r="PB30" s="5">
        <f t="shared" si="6"/>
        <v>413</v>
      </c>
      <c r="PC30" s="5">
        <f t="shared" si="6"/>
        <v>414</v>
      </c>
      <c r="PD30" s="5">
        <f t="shared" si="6"/>
        <v>415</v>
      </c>
      <c r="PE30" s="5">
        <f t="shared" si="6"/>
        <v>416</v>
      </c>
      <c r="PF30" s="5">
        <f t="shared" si="6"/>
        <v>417</v>
      </c>
      <c r="PG30" s="5">
        <f t="shared" si="6"/>
        <v>418</v>
      </c>
      <c r="PH30" s="5">
        <f t="shared" si="6"/>
        <v>419</v>
      </c>
      <c r="PI30" s="5">
        <f t="shared" si="6"/>
        <v>420</v>
      </c>
      <c r="PJ30" s="5">
        <f t="shared" si="6"/>
        <v>421</v>
      </c>
      <c r="PK30" s="5">
        <f t="shared" si="6"/>
        <v>422</v>
      </c>
      <c r="PL30" s="5">
        <f t="shared" si="6"/>
        <v>423</v>
      </c>
      <c r="PM30" s="5">
        <f t="shared" si="6"/>
        <v>424</v>
      </c>
      <c r="PN30" s="5">
        <f t="shared" si="6"/>
        <v>425</v>
      </c>
      <c r="PO30" s="5">
        <f t="shared" si="6"/>
        <v>426</v>
      </c>
      <c r="PP30" s="5">
        <f t="shared" si="6"/>
        <v>427</v>
      </c>
      <c r="PQ30" s="5">
        <f t="shared" si="6"/>
        <v>428</v>
      </c>
      <c r="PR30" s="5">
        <f t="shared" si="6"/>
        <v>429</v>
      </c>
      <c r="PS30" s="5">
        <f t="shared" si="6"/>
        <v>430</v>
      </c>
      <c r="PT30" s="5">
        <f t="shared" si="6"/>
        <v>431</v>
      </c>
      <c r="PU30" s="5">
        <f t="shared" si="6"/>
        <v>432</v>
      </c>
      <c r="PV30" s="5">
        <f t="shared" si="6"/>
        <v>433</v>
      </c>
      <c r="PW30" s="5">
        <f t="shared" si="6"/>
        <v>434</v>
      </c>
      <c r="PX30" s="5">
        <f t="shared" si="6"/>
        <v>435</v>
      </c>
      <c r="PY30" s="5">
        <f t="shared" si="6"/>
        <v>436</v>
      </c>
      <c r="PZ30" s="5">
        <f t="shared" si="6"/>
        <v>437</v>
      </c>
      <c r="QA30" s="5">
        <f t="shared" si="6"/>
        <v>438</v>
      </c>
      <c r="QB30" s="5">
        <f t="shared" si="6"/>
        <v>439</v>
      </c>
      <c r="QC30" s="5">
        <f t="shared" si="6"/>
        <v>440</v>
      </c>
      <c r="QD30" s="5">
        <f t="shared" si="6"/>
        <v>441</v>
      </c>
      <c r="QE30" s="5">
        <f t="shared" si="6"/>
        <v>442</v>
      </c>
      <c r="QF30" s="5">
        <f t="shared" si="6"/>
        <v>443</v>
      </c>
      <c r="QG30" s="5">
        <f t="shared" si="6"/>
        <v>444</v>
      </c>
      <c r="QH30" s="5">
        <f t="shared" si="6"/>
        <v>445</v>
      </c>
      <c r="QI30" s="5">
        <f t="shared" si="6"/>
        <v>446</v>
      </c>
      <c r="QJ30" s="5">
        <f t="shared" si="6"/>
        <v>447</v>
      </c>
      <c r="QK30" s="5">
        <f t="shared" si="6"/>
        <v>448</v>
      </c>
      <c r="QL30" s="5">
        <f t="shared" si="6"/>
        <v>449</v>
      </c>
      <c r="QM30" s="5">
        <f t="shared" si="6"/>
        <v>450</v>
      </c>
      <c r="QN30" s="5">
        <f t="shared" ref="QN30:SQ30" si="7">QM30+1</f>
        <v>451</v>
      </c>
      <c r="QO30" s="5">
        <f t="shared" si="7"/>
        <v>452</v>
      </c>
      <c r="QP30" s="5">
        <f t="shared" si="7"/>
        <v>453</v>
      </c>
      <c r="QQ30" s="5">
        <f t="shared" si="7"/>
        <v>454</v>
      </c>
      <c r="QR30" s="5">
        <f t="shared" si="7"/>
        <v>455</v>
      </c>
      <c r="QS30" s="5">
        <f t="shared" si="7"/>
        <v>456</v>
      </c>
      <c r="QT30" s="5">
        <f t="shared" si="7"/>
        <v>457</v>
      </c>
      <c r="QU30" s="5">
        <f t="shared" si="7"/>
        <v>458</v>
      </c>
      <c r="QV30" s="5">
        <f t="shared" si="7"/>
        <v>459</v>
      </c>
      <c r="QW30" s="5">
        <f t="shared" si="7"/>
        <v>460</v>
      </c>
      <c r="QX30" s="5">
        <f t="shared" si="7"/>
        <v>461</v>
      </c>
      <c r="QY30" s="5">
        <f t="shared" si="7"/>
        <v>462</v>
      </c>
      <c r="QZ30" s="5">
        <f t="shared" si="7"/>
        <v>463</v>
      </c>
      <c r="RA30" s="5">
        <f t="shared" si="7"/>
        <v>464</v>
      </c>
      <c r="RB30" s="5">
        <f t="shared" si="7"/>
        <v>465</v>
      </c>
      <c r="RC30" s="5">
        <f t="shared" si="7"/>
        <v>466</v>
      </c>
      <c r="RD30" s="5">
        <f t="shared" si="7"/>
        <v>467</v>
      </c>
      <c r="RE30" s="5">
        <f t="shared" si="7"/>
        <v>468</v>
      </c>
      <c r="RF30" s="5">
        <f t="shared" si="7"/>
        <v>469</v>
      </c>
      <c r="RG30" s="5">
        <f t="shared" si="7"/>
        <v>470</v>
      </c>
      <c r="RH30" s="5">
        <f t="shared" si="7"/>
        <v>471</v>
      </c>
      <c r="RI30" s="5">
        <f t="shared" si="7"/>
        <v>472</v>
      </c>
      <c r="RJ30" s="5">
        <f t="shared" si="7"/>
        <v>473</v>
      </c>
      <c r="RK30" s="5">
        <f t="shared" si="7"/>
        <v>474</v>
      </c>
      <c r="RL30" s="5">
        <f t="shared" si="7"/>
        <v>475</v>
      </c>
      <c r="RM30" s="5">
        <f t="shared" si="7"/>
        <v>476</v>
      </c>
      <c r="RN30" s="5">
        <f t="shared" si="7"/>
        <v>477</v>
      </c>
      <c r="RO30" s="5">
        <f t="shared" si="7"/>
        <v>478</v>
      </c>
      <c r="RP30" s="5">
        <f t="shared" si="7"/>
        <v>479</v>
      </c>
      <c r="RQ30" s="5">
        <f t="shared" si="7"/>
        <v>480</v>
      </c>
      <c r="RR30" s="5">
        <f t="shared" si="7"/>
        <v>481</v>
      </c>
      <c r="RS30" s="5">
        <f t="shared" si="7"/>
        <v>482</v>
      </c>
      <c r="RT30" s="5">
        <f t="shared" si="7"/>
        <v>483</v>
      </c>
      <c r="RU30" s="5">
        <f t="shared" si="7"/>
        <v>484</v>
      </c>
      <c r="RV30" s="5">
        <f t="shared" si="7"/>
        <v>485</v>
      </c>
      <c r="RW30" s="5">
        <f t="shared" si="7"/>
        <v>486</v>
      </c>
      <c r="RX30" s="5">
        <f t="shared" si="7"/>
        <v>487</v>
      </c>
      <c r="RY30" s="5">
        <f t="shared" si="7"/>
        <v>488</v>
      </c>
      <c r="RZ30" s="5">
        <f t="shared" si="7"/>
        <v>489</v>
      </c>
      <c r="SA30" s="5">
        <f t="shared" si="7"/>
        <v>490</v>
      </c>
      <c r="SB30" s="5">
        <f t="shared" si="7"/>
        <v>491</v>
      </c>
      <c r="SC30" s="5">
        <f t="shared" si="7"/>
        <v>492</v>
      </c>
      <c r="SD30" s="5">
        <f t="shared" si="7"/>
        <v>493</v>
      </c>
      <c r="SE30" s="5">
        <f t="shared" si="7"/>
        <v>494</v>
      </c>
      <c r="SF30" s="5">
        <f t="shared" si="7"/>
        <v>495</v>
      </c>
      <c r="SG30" s="5">
        <f t="shared" si="7"/>
        <v>496</v>
      </c>
      <c r="SH30" s="5">
        <f t="shared" si="7"/>
        <v>497</v>
      </c>
      <c r="SI30" s="5">
        <f t="shared" si="7"/>
        <v>498</v>
      </c>
      <c r="SJ30" s="5">
        <f t="shared" si="7"/>
        <v>499</v>
      </c>
      <c r="SK30" s="5">
        <f t="shared" si="7"/>
        <v>500</v>
      </c>
      <c r="SL30" s="5">
        <f t="shared" si="7"/>
        <v>501</v>
      </c>
      <c r="SM30" s="5">
        <f t="shared" si="7"/>
        <v>502</v>
      </c>
      <c r="SN30" s="5">
        <f t="shared" si="7"/>
        <v>503</v>
      </c>
      <c r="SO30" s="5">
        <f t="shared" si="7"/>
        <v>504</v>
      </c>
      <c r="SP30" s="5">
        <f t="shared" si="7"/>
        <v>505</v>
      </c>
      <c r="SQ30" s="5">
        <f t="shared" si="7"/>
        <v>506</v>
      </c>
    </row>
    <row r="31" spans="1:516" s="5" customFormat="1" x14ac:dyDescent="0.25">
      <c r="B31" s="5" t="s">
        <v>467</v>
      </c>
      <c r="C31" s="5" t="s">
        <v>468</v>
      </c>
      <c r="D31" s="5" t="s">
        <v>469</v>
      </c>
      <c r="E31" s="5" t="s">
        <v>183</v>
      </c>
      <c r="F31" s="32">
        <f>_xll.BDH(D31,"px_last","-2AY",,"Dates=o","fill=C","sort=R","dir=H","cols=506;rows=1")</f>
        <v>44018</v>
      </c>
      <c r="G31" s="25">
        <v>44004</v>
      </c>
      <c r="H31" s="25">
        <v>44001</v>
      </c>
      <c r="I31" s="25">
        <v>44000</v>
      </c>
      <c r="J31" s="25">
        <v>43999</v>
      </c>
      <c r="K31" s="25">
        <v>43998</v>
      </c>
      <c r="L31" s="25">
        <v>43997</v>
      </c>
      <c r="M31" s="25">
        <v>43994</v>
      </c>
      <c r="N31" s="25">
        <v>43993</v>
      </c>
      <c r="O31" s="25">
        <v>43992</v>
      </c>
      <c r="P31" s="25">
        <v>43991</v>
      </c>
      <c r="Q31" s="25">
        <v>43990</v>
      </c>
      <c r="R31" s="25">
        <v>43987</v>
      </c>
      <c r="S31" s="25">
        <v>43986</v>
      </c>
      <c r="T31" s="25">
        <v>43985</v>
      </c>
      <c r="U31" s="25">
        <v>43984</v>
      </c>
      <c r="V31" s="25">
        <v>43983</v>
      </c>
      <c r="W31" s="25">
        <v>43980</v>
      </c>
      <c r="X31" s="25">
        <v>43979</v>
      </c>
      <c r="Y31" s="25">
        <v>43978</v>
      </c>
      <c r="Z31" s="25">
        <v>43977</v>
      </c>
      <c r="AA31" s="25">
        <v>43973</v>
      </c>
      <c r="AB31" s="25">
        <v>43972</v>
      </c>
      <c r="AC31" s="25">
        <v>43971</v>
      </c>
      <c r="AD31" s="25">
        <v>43970</v>
      </c>
      <c r="AE31" s="25">
        <v>43969</v>
      </c>
      <c r="AF31" s="25">
        <v>43966</v>
      </c>
      <c r="AG31" s="25">
        <v>43965</v>
      </c>
      <c r="AH31" s="25">
        <v>43964</v>
      </c>
      <c r="AI31" s="25">
        <v>43963</v>
      </c>
      <c r="AJ31" s="25">
        <v>43962</v>
      </c>
      <c r="AK31" s="25">
        <v>43958</v>
      </c>
      <c r="AL31" s="25">
        <v>43957</v>
      </c>
      <c r="AM31" s="25">
        <v>43956</v>
      </c>
      <c r="AN31" s="25">
        <v>43955</v>
      </c>
      <c r="AO31" s="25">
        <v>43952</v>
      </c>
      <c r="AP31" s="25">
        <v>43951</v>
      </c>
      <c r="AQ31" s="25">
        <v>43950</v>
      </c>
      <c r="AR31" s="25">
        <v>43949</v>
      </c>
      <c r="AS31" s="25">
        <v>43948</v>
      </c>
      <c r="AT31" s="25">
        <v>43945</v>
      </c>
      <c r="AU31" s="25">
        <v>43944</v>
      </c>
      <c r="AV31" s="25">
        <v>43943</v>
      </c>
      <c r="AW31" s="25">
        <v>43942</v>
      </c>
      <c r="AX31" s="25">
        <v>43941</v>
      </c>
      <c r="AY31" s="25">
        <v>43938</v>
      </c>
      <c r="AZ31" s="25">
        <v>43937</v>
      </c>
      <c r="BA31" s="25">
        <v>43936</v>
      </c>
      <c r="BB31" s="25">
        <v>43935</v>
      </c>
      <c r="BC31" s="25">
        <v>43930</v>
      </c>
      <c r="BD31" s="25">
        <v>43929</v>
      </c>
      <c r="BE31" s="25">
        <v>43928</v>
      </c>
      <c r="BF31" s="25">
        <v>43927</v>
      </c>
      <c r="BG31" s="25">
        <v>43924</v>
      </c>
      <c r="BH31" s="25">
        <v>43923</v>
      </c>
      <c r="BI31" s="25">
        <v>43922</v>
      </c>
      <c r="BJ31" s="25">
        <v>43921</v>
      </c>
      <c r="BK31" s="25">
        <v>43920</v>
      </c>
      <c r="BL31" s="25">
        <v>43917</v>
      </c>
      <c r="BM31" s="25">
        <v>43916</v>
      </c>
      <c r="BN31" s="25">
        <v>43915</v>
      </c>
      <c r="BO31" s="25">
        <v>43914</v>
      </c>
      <c r="BP31" s="25">
        <v>43913</v>
      </c>
      <c r="BQ31" s="25">
        <v>43910</v>
      </c>
      <c r="BR31" s="25">
        <v>43909</v>
      </c>
      <c r="BS31" s="25">
        <v>43908</v>
      </c>
      <c r="BT31" s="25">
        <v>43907</v>
      </c>
      <c r="BU31" s="25">
        <v>43906</v>
      </c>
      <c r="BV31" s="25">
        <v>43903</v>
      </c>
      <c r="BW31" s="25">
        <v>43902</v>
      </c>
      <c r="BX31" s="25">
        <v>43901</v>
      </c>
      <c r="BY31" s="25">
        <v>43900</v>
      </c>
      <c r="BZ31" s="25">
        <v>43899</v>
      </c>
      <c r="CA31" s="25">
        <v>43896</v>
      </c>
      <c r="CB31" s="25">
        <v>43895</v>
      </c>
      <c r="CC31" s="25">
        <v>43894</v>
      </c>
      <c r="CD31" s="25">
        <v>43893</v>
      </c>
      <c r="CE31" s="25">
        <v>43892</v>
      </c>
      <c r="CF31" s="25">
        <v>43889</v>
      </c>
      <c r="CG31" s="25">
        <v>43888</v>
      </c>
      <c r="CH31" s="25">
        <v>43887</v>
      </c>
      <c r="CI31" s="25">
        <v>43886</v>
      </c>
      <c r="CJ31" s="25">
        <v>43885</v>
      </c>
      <c r="CK31" s="25">
        <v>43882</v>
      </c>
      <c r="CL31" s="25">
        <v>43881</v>
      </c>
      <c r="CM31" s="25">
        <v>43880</v>
      </c>
      <c r="CN31" s="25">
        <v>43879</v>
      </c>
      <c r="CO31" s="25">
        <v>43878</v>
      </c>
      <c r="CP31" s="25">
        <v>43875</v>
      </c>
      <c r="CQ31" s="25">
        <v>43874</v>
      </c>
      <c r="CR31" s="25">
        <v>43873</v>
      </c>
      <c r="CS31" s="25">
        <v>43872</v>
      </c>
      <c r="CT31" s="25">
        <v>43871</v>
      </c>
      <c r="CU31" s="25">
        <v>43868</v>
      </c>
      <c r="CV31" s="25">
        <v>43867</v>
      </c>
      <c r="CW31" s="25">
        <v>43866</v>
      </c>
      <c r="CX31" s="25">
        <v>43865</v>
      </c>
      <c r="CY31" s="25">
        <v>43864</v>
      </c>
      <c r="CZ31" s="25">
        <v>43861</v>
      </c>
      <c r="DA31" s="25">
        <v>43860</v>
      </c>
      <c r="DB31" s="25">
        <v>43859</v>
      </c>
      <c r="DC31" s="25">
        <v>43858</v>
      </c>
      <c r="DD31" s="25">
        <v>43857</v>
      </c>
      <c r="DE31" s="25">
        <v>43854</v>
      </c>
      <c r="DF31" s="25">
        <v>43853</v>
      </c>
      <c r="DG31" s="25">
        <v>43852</v>
      </c>
      <c r="DH31" s="25">
        <v>43851</v>
      </c>
      <c r="DI31" s="25">
        <v>43850</v>
      </c>
      <c r="DJ31" s="25">
        <v>43847</v>
      </c>
      <c r="DK31" s="25">
        <v>43846</v>
      </c>
      <c r="DL31" s="25">
        <v>43845</v>
      </c>
      <c r="DM31" s="25">
        <v>43844</v>
      </c>
      <c r="DN31" s="25">
        <v>43843</v>
      </c>
      <c r="DO31" s="25">
        <v>43840</v>
      </c>
      <c r="DP31" s="25">
        <v>43839</v>
      </c>
      <c r="DQ31" s="25">
        <v>43838</v>
      </c>
      <c r="DR31" s="25">
        <v>43837</v>
      </c>
      <c r="DS31" s="25">
        <v>43836</v>
      </c>
      <c r="DT31" s="25">
        <v>43833</v>
      </c>
      <c r="DU31" s="25">
        <v>43832</v>
      </c>
      <c r="DV31" s="25">
        <v>43830</v>
      </c>
      <c r="DW31" s="25">
        <v>43829</v>
      </c>
      <c r="DX31" s="25">
        <v>43826</v>
      </c>
      <c r="DY31" s="25">
        <v>43823</v>
      </c>
      <c r="DZ31" s="25">
        <v>43822</v>
      </c>
      <c r="EA31" s="25">
        <v>43819</v>
      </c>
      <c r="EB31" s="25">
        <v>43818</v>
      </c>
      <c r="EC31" s="25">
        <v>43817</v>
      </c>
      <c r="ED31" s="25">
        <v>43816</v>
      </c>
      <c r="EE31" s="25">
        <v>43815</v>
      </c>
      <c r="EF31" s="25">
        <v>43812</v>
      </c>
      <c r="EG31" s="25">
        <v>43811</v>
      </c>
      <c r="EH31" s="25">
        <v>43810</v>
      </c>
      <c r="EI31" s="25">
        <v>43809</v>
      </c>
      <c r="EJ31" s="25">
        <v>43808</v>
      </c>
      <c r="EK31" s="25">
        <v>43805</v>
      </c>
      <c r="EL31" s="25">
        <v>43804</v>
      </c>
      <c r="EM31" s="25">
        <v>43803</v>
      </c>
      <c r="EN31" s="25">
        <v>43802</v>
      </c>
      <c r="EO31" s="25">
        <v>43801</v>
      </c>
      <c r="EP31" s="25">
        <v>43798</v>
      </c>
      <c r="EQ31" s="25">
        <v>43797</v>
      </c>
      <c r="ER31" s="25">
        <v>43796</v>
      </c>
      <c r="ES31" s="25">
        <v>43795</v>
      </c>
      <c r="ET31" s="25">
        <v>43794</v>
      </c>
      <c r="EU31" s="25">
        <v>43791</v>
      </c>
      <c r="EV31" s="25">
        <v>43790</v>
      </c>
      <c r="EW31" s="25">
        <v>43789</v>
      </c>
      <c r="EX31" s="25">
        <v>43788</v>
      </c>
      <c r="EY31" s="25">
        <v>43787</v>
      </c>
      <c r="EZ31" s="25">
        <v>43784</v>
      </c>
      <c r="FA31" s="25">
        <v>43783</v>
      </c>
      <c r="FB31" s="25">
        <v>43782</v>
      </c>
      <c r="FC31" s="25">
        <v>43781</v>
      </c>
      <c r="FD31" s="25">
        <v>43780</v>
      </c>
      <c r="FE31" s="25">
        <v>43777</v>
      </c>
      <c r="FF31" s="25">
        <v>43776</v>
      </c>
      <c r="FG31" s="25">
        <v>43775</v>
      </c>
      <c r="FH31" s="25">
        <v>43774</v>
      </c>
      <c r="FI31" s="25">
        <v>43773</v>
      </c>
      <c r="FJ31" s="25">
        <v>43770</v>
      </c>
      <c r="FK31" s="25">
        <v>43769</v>
      </c>
      <c r="FL31" s="25">
        <v>43768</v>
      </c>
      <c r="FM31" s="25">
        <v>43767</v>
      </c>
      <c r="FN31" s="25">
        <v>43766</v>
      </c>
      <c r="FO31" s="25">
        <v>43763</v>
      </c>
      <c r="FP31" s="25">
        <v>43762</v>
      </c>
      <c r="FQ31" s="25">
        <v>43761</v>
      </c>
      <c r="FR31" s="25">
        <v>43760</v>
      </c>
      <c r="FS31" s="25">
        <v>43759</v>
      </c>
      <c r="FT31" s="25">
        <v>43756</v>
      </c>
      <c r="FU31" s="25">
        <v>43755</v>
      </c>
      <c r="FV31" s="25">
        <v>43754</v>
      </c>
      <c r="FW31" s="25">
        <v>43753</v>
      </c>
      <c r="FX31" s="25">
        <v>43752</v>
      </c>
      <c r="FY31" s="25">
        <v>43749</v>
      </c>
      <c r="FZ31" s="25">
        <v>43748</v>
      </c>
      <c r="GA31" s="25">
        <v>43747</v>
      </c>
      <c r="GB31" s="25">
        <v>43746</v>
      </c>
      <c r="GC31" s="25">
        <v>43745</v>
      </c>
      <c r="GD31" s="25">
        <v>43742</v>
      </c>
      <c r="GE31" s="25">
        <v>43741</v>
      </c>
      <c r="GF31" s="25">
        <v>43740</v>
      </c>
      <c r="GG31" s="25">
        <v>43739</v>
      </c>
      <c r="GH31" s="25">
        <v>43738</v>
      </c>
      <c r="GI31" s="25">
        <v>43735</v>
      </c>
      <c r="GJ31" s="25">
        <v>43734</v>
      </c>
      <c r="GK31" s="25">
        <v>43733</v>
      </c>
      <c r="GL31" s="25">
        <v>43732</v>
      </c>
      <c r="GM31" s="25">
        <v>43731</v>
      </c>
      <c r="GN31" s="25">
        <v>43728</v>
      </c>
      <c r="GO31" s="25">
        <v>43727</v>
      </c>
      <c r="GP31" s="25">
        <v>43726</v>
      </c>
      <c r="GQ31" s="25">
        <v>43725</v>
      </c>
      <c r="GR31" s="25">
        <v>43724</v>
      </c>
      <c r="GS31" s="25">
        <v>43721</v>
      </c>
      <c r="GT31" s="25">
        <v>43720</v>
      </c>
      <c r="GU31" s="25">
        <v>43719</v>
      </c>
      <c r="GV31" s="25">
        <v>43718</v>
      </c>
      <c r="GW31" s="25">
        <v>43717</v>
      </c>
      <c r="GX31" s="25">
        <v>43714</v>
      </c>
      <c r="GY31" s="25">
        <v>43713</v>
      </c>
      <c r="GZ31" s="25">
        <v>43712</v>
      </c>
      <c r="HA31" s="25">
        <v>43711</v>
      </c>
      <c r="HB31" s="25">
        <v>43710</v>
      </c>
      <c r="HC31" s="25">
        <v>43707</v>
      </c>
      <c r="HD31" s="25">
        <v>43706</v>
      </c>
      <c r="HE31" s="25">
        <v>43705</v>
      </c>
      <c r="HF31" s="25">
        <v>43704</v>
      </c>
      <c r="HG31" s="25">
        <v>43700</v>
      </c>
      <c r="HH31" s="25">
        <v>43699</v>
      </c>
      <c r="HI31" s="25">
        <v>43698</v>
      </c>
      <c r="HJ31" s="25">
        <v>43697</v>
      </c>
      <c r="HK31" s="25">
        <v>43696</v>
      </c>
      <c r="HL31" s="25">
        <v>43693</v>
      </c>
      <c r="HM31" s="25">
        <v>43692</v>
      </c>
      <c r="HN31" s="25">
        <v>43691</v>
      </c>
      <c r="HO31" s="25">
        <v>43690</v>
      </c>
      <c r="HP31" s="25">
        <v>43689</v>
      </c>
      <c r="HQ31" s="25">
        <v>43686</v>
      </c>
      <c r="HR31" s="25">
        <v>43685</v>
      </c>
      <c r="HS31" s="25">
        <v>43684</v>
      </c>
      <c r="HT31" s="25">
        <v>43683</v>
      </c>
      <c r="HU31" s="25">
        <v>43682</v>
      </c>
      <c r="HV31" s="25">
        <v>43679</v>
      </c>
      <c r="HW31" s="25">
        <v>43678</v>
      </c>
      <c r="HX31" s="25">
        <v>43677</v>
      </c>
      <c r="HY31" s="25">
        <v>43676</v>
      </c>
      <c r="HZ31" s="25">
        <v>43675</v>
      </c>
      <c r="IA31" s="25">
        <v>43672</v>
      </c>
      <c r="IB31" s="25">
        <v>43671</v>
      </c>
      <c r="IC31" s="25">
        <v>43670</v>
      </c>
      <c r="ID31" s="25">
        <v>43669</v>
      </c>
      <c r="IE31" s="25">
        <v>43668</v>
      </c>
      <c r="IF31" s="25">
        <v>43665</v>
      </c>
      <c r="IG31" s="25">
        <v>43664</v>
      </c>
      <c r="IH31" s="25">
        <v>43663</v>
      </c>
      <c r="II31" s="25">
        <v>43662</v>
      </c>
      <c r="IJ31" s="25">
        <v>43661</v>
      </c>
      <c r="IK31" s="25">
        <v>43658</v>
      </c>
      <c r="IL31" s="25">
        <v>43657</v>
      </c>
      <c r="IM31" s="25">
        <v>43656</v>
      </c>
      <c r="IN31" s="25">
        <v>43655</v>
      </c>
      <c r="IO31" s="25">
        <v>43654</v>
      </c>
      <c r="IP31" s="25">
        <v>43651</v>
      </c>
      <c r="IQ31" s="25">
        <v>43650</v>
      </c>
      <c r="IR31" s="25">
        <v>43649</v>
      </c>
      <c r="IS31" s="25">
        <v>43648</v>
      </c>
      <c r="IT31" s="25">
        <v>43647</v>
      </c>
      <c r="IU31" s="25">
        <v>43644</v>
      </c>
      <c r="IV31" s="25">
        <v>43643</v>
      </c>
      <c r="IW31" s="25">
        <v>43642</v>
      </c>
      <c r="IX31" s="25">
        <v>43641</v>
      </c>
      <c r="IY31" s="25">
        <v>43640</v>
      </c>
      <c r="IZ31" s="25">
        <v>43637</v>
      </c>
      <c r="JA31" s="25">
        <v>43636</v>
      </c>
      <c r="JB31" s="25">
        <v>43635</v>
      </c>
      <c r="JC31" s="25">
        <v>43634</v>
      </c>
      <c r="JD31" s="25">
        <v>43633</v>
      </c>
      <c r="JE31" s="25">
        <v>43630</v>
      </c>
      <c r="JF31" s="25">
        <v>43629</v>
      </c>
      <c r="JG31" s="25">
        <v>43628</v>
      </c>
      <c r="JH31" s="25">
        <v>43627</v>
      </c>
      <c r="JI31" s="25">
        <v>43626</v>
      </c>
      <c r="JJ31" s="25">
        <v>43623</v>
      </c>
      <c r="JK31" s="25">
        <v>43622</v>
      </c>
      <c r="JL31" s="25">
        <v>43621</v>
      </c>
      <c r="JM31" s="25">
        <v>43620</v>
      </c>
      <c r="JN31" s="25">
        <v>43619</v>
      </c>
      <c r="JO31" s="25">
        <v>43616</v>
      </c>
      <c r="JP31" s="25">
        <v>43615</v>
      </c>
      <c r="JQ31" s="25">
        <v>43614</v>
      </c>
      <c r="JR31" s="25">
        <v>43613</v>
      </c>
      <c r="JS31" s="25">
        <v>43609</v>
      </c>
      <c r="JT31" s="25">
        <v>43608</v>
      </c>
      <c r="JU31" s="25">
        <v>43607</v>
      </c>
      <c r="JV31" s="25">
        <v>43606</v>
      </c>
      <c r="JW31" s="25">
        <v>43605</v>
      </c>
      <c r="JX31" s="25">
        <v>43602</v>
      </c>
      <c r="JY31" s="25">
        <v>43601</v>
      </c>
      <c r="JZ31" s="25">
        <v>43600</v>
      </c>
      <c r="KA31" s="25">
        <v>43599</v>
      </c>
      <c r="KB31" s="25">
        <v>43598</v>
      </c>
      <c r="KC31" s="25">
        <v>43595</v>
      </c>
      <c r="KD31" s="25">
        <v>43594</v>
      </c>
      <c r="KE31" s="25">
        <v>43593</v>
      </c>
      <c r="KF31" s="25">
        <v>43592</v>
      </c>
      <c r="KG31" s="25">
        <v>43588</v>
      </c>
      <c r="KH31" s="25">
        <v>43587</v>
      </c>
      <c r="KI31" s="25">
        <v>43586</v>
      </c>
      <c r="KJ31" s="25">
        <v>43585</v>
      </c>
      <c r="KK31" s="25">
        <v>43584</v>
      </c>
      <c r="KL31" s="25">
        <v>43581</v>
      </c>
      <c r="KM31" s="25">
        <v>43580</v>
      </c>
      <c r="KN31" s="25">
        <v>43579</v>
      </c>
      <c r="KO31" s="25">
        <v>43578</v>
      </c>
      <c r="KP31" s="25">
        <v>43573</v>
      </c>
      <c r="KQ31" s="25">
        <v>43572</v>
      </c>
      <c r="KR31" s="25">
        <v>43571</v>
      </c>
      <c r="KS31" s="25">
        <v>43570</v>
      </c>
      <c r="KT31" s="25">
        <v>43567</v>
      </c>
      <c r="KU31" s="25">
        <v>43566</v>
      </c>
      <c r="KV31" s="25">
        <v>43565</v>
      </c>
      <c r="KW31" s="25">
        <v>43564</v>
      </c>
      <c r="KX31" s="25">
        <v>43563</v>
      </c>
      <c r="KY31" s="25">
        <v>43560</v>
      </c>
      <c r="KZ31" s="25">
        <v>43559</v>
      </c>
      <c r="LA31" s="25">
        <v>43558</v>
      </c>
      <c r="LB31" s="25">
        <v>43557</v>
      </c>
      <c r="LC31" s="25">
        <v>43556</v>
      </c>
      <c r="LD31" s="25">
        <v>43553</v>
      </c>
      <c r="LE31" s="25">
        <v>43552</v>
      </c>
      <c r="LF31" s="25">
        <v>43551</v>
      </c>
      <c r="LG31" s="25">
        <v>43550</v>
      </c>
      <c r="LH31" s="25">
        <v>43549</v>
      </c>
      <c r="LI31" s="25">
        <v>43546</v>
      </c>
      <c r="LJ31" s="25">
        <v>43545</v>
      </c>
      <c r="LK31" s="25">
        <v>43544</v>
      </c>
      <c r="LL31" s="25">
        <v>43543</v>
      </c>
      <c r="LM31" s="25">
        <v>43542</v>
      </c>
      <c r="LN31" s="25">
        <v>43539</v>
      </c>
      <c r="LO31" s="25">
        <v>43538</v>
      </c>
      <c r="LP31" s="25">
        <v>43537</v>
      </c>
      <c r="LQ31" s="25">
        <v>43536</v>
      </c>
      <c r="LR31" s="25">
        <v>43535</v>
      </c>
      <c r="LS31" s="25">
        <v>43532</v>
      </c>
      <c r="LT31" s="25">
        <v>43531</v>
      </c>
      <c r="LU31" s="25">
        <v>43530</v>
      </c>
      <c r="LV31" s="25">
        <v>43529</v>
      </c>
      <c r="LW31" s="25">
        <v>43528</v>
      </c>
      <c r="LX31" s="25">
        <v>43525</v>
      </c>
      <c r="LY31" s="25">
        <v>43524</v>
      </c>
      <c r="LZ31" s="25">
        <v>43523</v>
      </c>
      <c r="MA31" s="25">
        <v>43522</v>
      </c>
      <c r="MB31" s="25">
        <v>43521</v>
      </c>
      <c r="MC31" s="25">
        <v>43518</v>
      </c>
      <c r="MD31" s="25">
        <v>43517</v>
      </c>
      <c r="ME31" s="25">
        <v>43516</v>
      </c>
      <c r="MF31" s="25">
        <v>43515</v>
      </c>
      <c r="MG31" s="25">
        <v>43514</v>
      </c>
      <c r="MH31" s="25">
        <v>43511</v>
      </c>
      <c r="MI31" s="25">
        <v>43510</v>
      </c>
      <c r="MJ31" s="25">
        <v>43509</v>
      </c>
      <c r="MK31" s="25">
        <v>43508</v>
      </c>
      <c r="ML31" s="25">
        <v>43507</v>
      </c>
      <c r="MM31" s="25">
        <v>43504</v>
      </c>
      <c r="MN31" s="25">
        <v>43503</v>
      </c>
      <c r="MO31" s="25">
        <v>43502</v>
      </c>
      <c r="MP31" s="25">
        <v>43501</v>
      </c>
      <c r="MQ31" s="25">
        <v>43500</v>
      </c>
      <c r="MR31" s="25">
        <v>43497</v>
      </c>
      <c r="MS31" s="25">
        <v>43496</v>
      </c>
      <c r="MT31" s="25">
        <v>43495</v>
      </c>
      <c r="MU31" s="25">
        <v>43494</v>
      </c>
      <c r="MV31" s="25">
        <v>43493</v>
      </c>
      <c r="MW31" s="25">
        <v>43490</v>
      </c>
      <c r="MX31" s="25">
        <v>43489</v>
      </c>
      <c r="MY31" s="25">
        <v>43488</v>
      </c>
      <c r="MZ31" s="25">
        <v>43487</v>
      </c>
      <c r="NA31" s="25">
        <v>43486</v>
      </c>
      <c r="NB31" s="25">
        <v>43483</v>
      </c>
      <c r="NC31" s="25">
        <v>43482</v>
      </c>
      <c r="ND31" s="25">
        <v>43481</v>
      </c>
      <c r="NE31" s="25">
        <v>43480</v>
      </c>
      <c r="NF31" s="25">
        <v>43479</v>
      </c>
      <c r="NG31" s="25">
        <v>43476</v>
      </c>
      <c r="NH31" s="25">
        <v>43475</v>
      </c>
      <c r="NI31" s="25">
        <v>43474</v>
      </c>
      <c r="NJ31" s="25">
        <v>43473</v>
      </c>
      <c r="NK31" s="25">
        <v>43472</v>
      </c>
      <c r="NL31" s="25">
        <v>43469</v>
      </c>
      <c r="NM31" s="25">
        <v>43468</v>
      </c>
      <c r="NN31" s="25">
        <v>43467</v>
      </c>
      <c r="NO31" s="25">
        <v>43465</v>
      </c>
      <c r="NP31" s="25">
        <v>43462</v>
      </c>
      <c r="NQ31" s="25">
        <v>43461</v>
      </c>
      <c r="NR31" s="25">
        <v>43458</v>
      </c>
      <c r="NS31" s="25">
        <v>43455</v>
      </c>
      <c r="NT31" s="25">
        <v>43454</v>
      </c>
      <c r="NU31" s="25">
        <v>43453</v>
      </c>
      <c r="NV31" s="25">
        <v>43452</v>
      </c>
      <c r="NW31" s="25">
        <v>43451</v>
      </c>
      <c r="NX31" s="25">
        <v>43448</v>
      </c>
      <c r="NY31" s="25">
        <v>43447</v>
      </c>
      <c r="NZ31" s="25">
        <v>43446</v>
      </c>
      <c r="OA31" s="25">
        <v>43445</v>
      </c>
      <c r="OB31" s="25">
        <v>43444</v>
      </c>
      <c r="OC31" s="25">
        <v>43441</v>
      </c>
      <c r="OD31" s="25">
        <v>43440</v>
      </c>
      <c r="OE31" s="25">
        <v>43439</v>
      </c>
      <c r="OF31" s="25">
        <v>43438</v>
      </c>
      <c r="OG31" s="25">
        <v>43437</v>
      </c>
      <c r="OH31" s="25">
        <v>43434</v>
      </c>
      <c r="OI31" s="25">
        <v>43433</v>
      </c>
      <c r="OJ31" s="25">
        <v>43432</v>
      </c>
      <c r="OK31" s="25">
        <v>43431</v>
      </c>
      <c r="OL31" s="25">
        <v>43430</v>
      </c>
      <c r="OM31" s="25">
        <v>43427</v>
      </c>
      <c r="ON31" s="25">
        <v>43426</v>
      </c>
      <c r="OO31" s="25">
        <v>43425</v>
      </c>
      <c r="OP31" s="25">
        <v>43424</v>
      </c>
      <c r="OQ31" s="25">
        <v>43423</v>
      </c>
      <c r="OR31" s="25">
        <v>43420</v>
      </c>
      <c r="OS31" s="25">
        <v>43419</v>
      </c>
      <c r="OT31" s="25">
        <v>43418</v>
      </c>
      <c r="OU31" s="25">
        <v>43417</v>
      </c>
      <c r="OV31" s="25">
        <v>43416</v>
      </c>
      <c r="OW31" s="25">
        <v>43413</v>
      </c>
      <c r="OX31" s="25">
        <v>43412</v>
      </c>
      <c r="OY31" s="25">
        <v>43411</v>
      </c>
      <c r="OZ31" s="25">
        <v>43410</v>
      </c>
      <c r="PA31" s="25">
        <v>43409</v>
      </c>
      <c r="PB31" s="25">
        <v>43406</v>
      </c>
      <c r="PC31" s="25">
        <v>43405</v>
      </c>
      <c r="PD31" s="25">
        <v>43404</v>
      </c>
      <c r="PE31" s="25">
        <v>43403</v>
      </c>
      <c r="PF31" s="25">
        <v>43402</v>
      </c>
      <c r="PG31" s="25">
        <v>43399</v>
      </c>
      <c r="PH31" s="25">
        <v>43398</v>
      </c>
      <c r="PI31" s="25">
        <v>43397</v>
      </c>
      <c r="PJ31" s="25">
        <v>43396</v>
      </c>
      <c r="PK31" s="25">
        <v>43395</v>
      </c>
      <c r="PL31" s="25">
        <v>43392</v>
      </c>
      <c r="PM31" s="25">
        <v>43391</v>
      </c>
      <c r="PN31" s="25">
        <v>43390</v>
      </c>
      <c r="PO31" s="25">
        <v>43389</v>
      </c>
      <c r="PP31" s="25">
        <v>43388</v>
      </c>
      <c r="PQ31" s="25">
        <v>43385</v>
      </c>
      <c r="PR31" s="25">
        <v>43384</v>
      </c>
      <c r="PS31" s="25">
        <v>43383</v>
      </c>
      <c r="PT31" s="25">
        <v>43382</v>
      </c>
      <c r="PU31" s="25">
        <v>43381</v>
      </c>
      <c r="PV31" s="25">
        <v>43378</v>
      </c>
      <c r="PW31" s="25">
        <v>43377</v>
      </c>
      <c r="PX31" s="25">
        <v>43376</v>
      </c>
      <c r="PY31" s="25">
        <v>43375</v>
      </c>
      <c r="PZ31" s="25">
        <v>43374</v>
      </c>
      <c r="QA31" s="25">
        <v>43371</v>
      </c>
      <c r="QB31" s="25">
        <v>43370</v>
      </c>
      <c r="QC31" s="25">
        <v>43369</v>
      </c>
      <c r="QD31" s="25">
        <v>43368</v>
      </c>
      <c r="QE31" s="25">
        <v>43367</v>
      </c>
      <c r="QF31" s="25">
        <v>43364</v>
      </c>
      <c r="QG31" s="25">
        <v>43363</v>
      </c>
      <c r="QH31" s="25">
        <v>43362</v>
      </c>
      <c r="QI31" s="25">
        <v>43361</v>
      </c>
      <c r="QJ31" s="25">
        <v>43360</v>
      </c>
      <c r="QK31" s="25">
        <v>43357</v>
      </c>
      <c r="QL31" s="25">
        <v>43356</v>
      </c>
      <c r="QM31" s="25">
        <v>43355</v>
      </c>
      <c r="QN31" s="25">
        <v>43354</v>
      </c>
      <c r="QO31" s="25">
        <v>43353</v>
      </c>
      <c r="QP31" s="25">
        <v>43350</v>
      </c>
      <c r="QQ31" s="25">
        <v>43349</v>
      </c>
      <c r="QR31" s="25">
        <v>43348</v>
      </c>
      <c r="QS31" s="25">
        <v>43347</v>
      </c>
      <c r="QT31" s="25">
        <v>43346</v>
      </c>
      <c r="QU31" s="25">
        <v>43343</v>
      </c>
      <c r="QV31" s="25">
        <v>43342</v>
      </c>
      <c r="QW31" s="25">
        <v>43341</v>
      </c>
      <c r="QX31" s="25">
        <v>43340</v>
      </c>
      <c r="QY31" s="25">
        <v>43336</v>
      </c>
      <c r="QZ31" s="25">
        <v>43335</v>
      </c>
      <c r="RA31" s="25">
        <v>43334</v>
      </c>
      <c r="RB31" s="25">
        <v>43333</v>
      </c>
      <c r="RC31" s="25">
        <v>43332</v>
      </c>
      <c r="RD31" s="25">
        <v>43329</v>
      </c>
      <c r="RE31" s="25">
        <v>43328</v>
      </c>
      <c r="RF31" s="25">
        <v>43327</v>
      </c>
      <c r="RG31" s="25">
        <v>43326</v>
      </c>
      <c r="RH31" s="25">
        <v>43325</v>
      </c>
      <c r="RI31" s="25">
        <v>43322</v>
      </c>
      <c r="RJ31" s="25">
        <v>43321</v>
      </c>
      <c r="RK31" s="25">
        <v>43320</v>
      </c>
      <c r="RL31" s="25">
        <v>43319</v>
      </c>
      <c r="RM31" s="25">
        <v>43318</v>
      </c>
      <c r="RN31" s="25">
        <v>43315</v>
      </c>
      <c r="RO31" s="25">
        <v>43314</v>
      </c>
      <c r="RP31" s="25">
        <v>43313</v>
      </c>
      <c r="RQ31" s="25">
        <v>43312</v>
      </c>
      <c r="RR31" s="25">
        <v>43311</v>
      </c>
      <c r="RS31" s="25">
        <v>43308</v>
      </c>
      <c r="RT31" s="25">
        <v>43307</v>
      </c>
      <c r="RU31" s="25">
        <v>43306</v>
      </c>
      <c r="RV31" s="25">
        <v>43305</v>
      </c>
      <c r="RW31" s="25">
        <v>43304</v>
      </c>
      <c r="RX31" s="25">
        <v>43301</v>
      </c>
      <c r="RY31" s="25">
        <v>43300</v>
      </c>
      <c r="RZ31" s="25">
        <v>43299</v>
      </c>
      <c r="SA31" s="25">
        <v>43298</v>
      </c>
      <c r="SB31" s="25">
        <v>43297</v>
      </c>
      <c r="SC31" s="25">
        <v>43294</v>
      </c>
      <c r="SD31" s="25">
        <v>43293</v>
      </c>
      <c r="SE31" s="25">
        <v>43292</v>
      </c>
      <c r="SF31" s="25">
        <v>43291</v>
      </c>
      <c r="SG31" s="25">
        <v>43290</v>
      </c>
      <c r="SH31" s="25">
        <v>43287</v>
      </c>
      <c r="SI31" s="25">
        <v>43286</v>
      </c>
      <c r="SJ31" s="25">
        <v>43285</v>
      </c>
      <c r="SK31" s="25">
        <v>43284</v>
      </c>
      <c r="SL31" s="25">
        <v>43283</v>
      </c>
      <c r="SM31" s="25">
        <v>43280</v>
      </c>
      <c r="SN31" s="25">
        <v>43279</v>
      </c>
      <c r="SO31" s="25">
        <v>43278</v>
      </c>
      <c r="SP31" s="25">
        <v>43277</v>
      </c>
      <c r="SQ31" s="25">
        <v>43276</v>
      </c>
      <c r="SR31" s="25"/>
      <c r="SS31" s="25"/>
    </row>
    <row r="32" spans="1:516" s="5" customFormat="1" x14ac:dyDescent="0.25">
      <c r="A32" s="5">
        <v>1</v>
      </c>
      <c r="B32" s="11" t="s">
        <v>470</v>
      </c>
      <c r="C32" s="5">
        <f>_xlfn.XMATCH(B32,bonds[unique lookup])</f>
        <v>160</v>
      </c>
      <c r="D32" s="5" t="str" cm="1">
        <f t="array" ref="D32">INDEX(bonds[ID_ISIN],C32)&amp;" Corp"</f>
        <v>XS1206541366 Corp</v>
      </c>
      <c r="E32" s="33" cm="1">
        <f t="array" ref="E32">_xll.BDP(D32,E$31)*1</f>
        <v>47562</v>
      </c>
      <c r="F32" s="18">
        <f>_xll.BDH(D32,$B$29,"-2AY",,"Dates=H","Fill=C","Sort=R","Dir=H","cols=511;rows=1")</f>
        <v>397.42899999999997</v>
      </c>
      <c r="G32" s="18">
        <v>395.50200000000001</v>
      </c>
      <c r="H32" s="18">
        <v>398.96</v>
      </c>
      <c r="I32" s="18">
        <v>399.262</v>
      </c>
      <c r="J32" s="18">
        <v>395.69400000000002</v>
      </c>
      <c r="K32" s="18">
        <v>391.036</v>
      </c>
      <c r="L32" s="18">
        <v>383.27800000000002</v>
      </c>
      <c r="M32" s="18">
        <v>376.75099999999998</v>
      </c>
      <c r="N32" s="18">
        <v>382.75700000000001</v>
      </c>
      <c r="O32" s="18">
        <v>375.298</v>
      </c>
      <c r="P32" s="18">
        <v>377.03300000000002</v>
      </c>
      <c r="Q32" s="18">
        <v>368.38600000000002</v>
      </c>
      <c r="R32" s="18">
        <v>362.89800000000002</v>
      </c>
      <c r="S32" s="18">
        <v>377.46600000000001</v>
      </c>
      <c r="T32" s="18">
        <v>373.32400000000001</v>
      </c>
      <c r="U32" s="18">
        <v>379.69499999999999</v>
      </c>
      <c r="V32" s="18">
        <v>359.755</v>
      </c>
      <c r="W32" s="18">
        <v>339.05099999999999</v>
      </c>
      <c r="X32" s="18">
        <v>319.91500000000002</v>
      </c>
      <c r="Y32" s="18">
        <v>329.17399999999998</v>
      </c>
      <c r="Z32" s="18">
        <v>360.839</v>
      </c>
      <c r="AA32" s="18">
        <v>370.80599999999998</v>
      </c>
      <c r="AB32" s="18">
        <v>389.19</v>
      </c>
      <c r="AC32" s="18">
        <v>394.23399999999998</v>
      </c>
      <c r="AD32" s="18">
        <v>393.34500000000003</v>
      </c>
      <c r="AE32" s="18">
        <v>387.20100000000002</v>
      </c>
      <c r="AF32" s="18">
        <v>383.12200000000001</v>
      </c>
      <c r="AG32" s="18">
        <v>392.42099999999999</v>
      </c>
      <c r="AH32" s="18">
        <v>400.65100000000001</v>
      </c>
      <c r="AI32" s="18">
        <v>402.81</v>
      </c>
      <c r="AJ32" s="18">
        <v>402.25400000000002</v>
      </c>
      <c r="AK32" s="18">
        <v>405.55700000000002</v>
      </c>
      <c r="AL32" s="18">
        <v>412.12299999999999</v>
      </c>
      <c r="AM32" s="18">
        <v>427.98599999999999</v>
      </c>
      <c r="AN32" s="18">
        <v>437.59199999999998</v>
      </c>
      <c r="AO32" s="18">
        <v>439.339</v>
      </c>
      <c r="AP32" s="18">
        <v>432.65800000000002</v>
      </c>
      <c r="AQ32" s="18">
        <v>429.49700000000001</v>
      </c>
      <c r="AR32" s="18">
        <v>430.00400000000002</v>
      </c>
      <c r="AS32" s="18">
        <v>431.46899999999999</v>
      </c>
      <c r="AT32" s="18">
        <v>439.12599999999998</v>
      </c>
      <c r="AU32" s="18">
        <v>439.81200000000001</v>
      </c>
      <c r="AV32" s="18">
        <v>445.27800000000002</v>
      </c>
      <c r="AW32" s="18">
        <v>447.39499999999998</v>
      </c>
      <c r="AX32" s="18">
        <v>427.67500000000001</v>
      </c>
      <c r="AY32" s="18">
        <v>418.57499999999999</v>
      </c>
      <c r="AZ32" s="18">
        <v>412.39299999999997</v>
      </c>
      <c r="BA32" s="18">
        <v>405.18</v>
      </c>
      <c r="BB32" s="18">
        <v>423.755</v>
      </c>
      <c r="BC32" s="18">
        <v>427.45600000000002</v>
      </c>
      <c r="BD32" s="18">
        <v>460.20499999999998</v>
      </c>
      <c r="BE32" s="18">
        <v>470.58499999999998</v>
      </c>
      <c r="BF32" s="18">
        <v>462.48599999999999</v>
      </c>
      <c r="BG32" s="18">
        <v>463.08699999999999</v>
      </c>
      <c r="BH32" s="18">
        <v>465.46899999999999</v>
      </c>
      <c r="BI32" s="18">
        <v>443.56700000000001</v>
      </c>
      <c r="BJ32" s="18">
        <v>429.37599999999998</v>
      </c>
      <c r="BK32" s="18">
        <v>459.59399999999999</v>
      </c>
      <c r="BL32" s="18">
        <v>517.95399999999995</v>
      </c>
      <c r="BM32" s="18">
        <v>534.18100000000004</v>
      </c>
      <c r="BN32" s="18">
        <v>570.66099999999994</v>
      </c>
      <c r="BO32" s="18">
        <v>576.45000000000005</v>
      </c>
      <c r="BP32" s="18">
        <v>571.72299999999996</v>
      </c>
      <c r="BQ32" s="18">
        <v>561.84100000000001</v>
      </c>
      <c r="BR32" s="18">
        <v>561.27700000000004</v>
      </c>
      <c r="BS32" s="18">
        <v>562.13300000000004</v>
      </c>
      <c r="BT32" s="18">
        <v>524.91999999999996</v>
      </c>
      <c r="BU32" s="18">
        <v>486.512</v>
      </c>
      <c r="BV32" s="18">
        <v>495.03899999999999</v>
      </c>
      <c r="BW32" s="18">
        <v>603.98500000000001</v>
      </c>
      <c r="BX32" s="18">
        <v>662.53700000000003</v>
      </c>
      <c r="BY32" s="18">
        <v>650.17700000000002</v>
      </c>
      <c r="BZ32" s="18">
        <v>721.96500000000003</v>
      </c>
      <c r="CA32" s="18">
        <v>730.03499999999997</v>
      </c>
      <c r="CB32" s="18">
        <v>669.01099999999997</v>
      </c>
      <c r="CC32" s="18">
        <v>554.24900000000002</v>
      </c>
      <c r="CD32" s="18">
        <v>472.64400000000001</v>
      </c>
      <c r="CE32" s="18">
        <v>466.20400000000001</v>
      </c>
      <c r="CF32" s="18">
        <v>395.97399999999999</v>
      </c>
      <c r="CG32" s="18">
        <v>393.52699999999999</v>
      </c>
      <c r="CH32" s="18">
        <v>407.16699999999997</v>
      </c>
      <c r="CI32" s="18">
        <v>360.464</v>
      </c>
      <c r="CJ32" s="18">
        <v>331.03300000000002</v>
      </c>
      <c r="CK32" s="18">
        <v>318.10899999999998</v>
      </c>
      <c r="CL32" s="18">
        <v>323.93099999999998</v>
      </c>
      <c r="CM32" s="18">
        <v>345.88</v>
      </c>
      <c r="CN32" s="18">
        <v>349.94600000000003</v>
      </c>
      <c r="CO32" s="18">
        <v>322.37700000000001</v>
      </c>
      <c r="CP32" s="18">
        <v>304.24599999999998</v>
      </c>
      <c r="CQ32" s="18">
        <v>302.04000000000002</v>
      </c>
      <c r="CR32" s="18">
        <v>296.90300000000002</v>
      </c>
      <c r="CS32" s="18">
        <v>278.51600000000002</v>
      </c>
      <c r="CT32" s="18">
        <v>279.15499999999997</v>
      </c>
      <c r="CU32" s="18">
        <v>277.99799999999999</v>
      </c>
      <c r="CV32" s="18">
        <v>279.654</v>
      </c>
      <c r="CW32" s="18">
        <v>277.55399999999997</v>
      </c>
      <c r="CX32" s="18">
        <v>278.32</v>
      </c>
      <c r="CY32" s="18">
        <v>277.95100000000002</v>
      </c>
      <c r="CZ32" s="18">
        <v>275.93799999999999</v>
      </c>
      <c r="DA32" s="18">
        <v>278.36</v>
      </c>
      <c r="DB32" s="18">
        <v>280.32799999999997</v>
      </c>
      <c r="DC32" s="18">
        <v>275.37700000000001</v>
      </c>
      <c r="DD32" s="18">
        <v>271.36900000000003</v>
      </c>
      <c r="DE32" s="18">
        <v>272.68400000000003</v>
      </c>
      <c r="DF32" s="18">
        <v>280.435</v>
      </c>
      <c r="DG32" s="18">
        <v>287.63</v>
      </c>
      <c r="DH32" s="18">
        <v>286.92099999999999</v>
      </c>
      <c r="DI32" s="18">
        <v>284.08999999999997</v>
      </c>
      <c r="DJ32" s="18">
        <v>277.875</v>
      </c>
      <c r="DK32" s="18">
        <v>278.30200000000002</v>
      </c>
      <c r="DL32" s="18">
        <v>283.161</v>
      </c>
      <c r="DM32" s="18">
        <v>273.30799999999999</v>
      </c>
      <c r="DN32" s="18">
        <v>270.16699999999997</v>
      </c>
      <c r="DO32" s="18">
        <v>264.93599999999998</v>
      </c>
      <c r="DP32" s="18">
        <v>265.18799999999999</v>
      </c>
      <c r="DQ32" s="18">
        <v>263.10000000000002</v>
      </c>
      <c r="DR32" s="18">
        <v>263.93400000000003</v>
      </c>
      <c r="DS32" s="18">
        <v>268.31099999999998</v>
      </c>
      <c r="DT32" s="18">
        <v>269.65800000000002</v>
      </c>
      <c r="DU32" s="18">
        <v>267.11399999999998</v>
      </c>
      <c r="DV32" s="18">
        <v>266.24599999999998</v>
      </c>
      <c r="DW32" s="18">
        <v>270.49700000000001</v>
      </c>
      <c r="DX32" s="18">
        <v>270.04700000000003</v>
      </c>
      <c r="DY32" s="18">
        <v>275.02699999999999</v>
      </c>
      <c r="DZ32" s="18">
        <v>276.15100000000001</v>
      </c>
      <c r="EA32" s="18">
        <v>273.11900000000003</v>
      </c>
      <c r="EB32" s="18">
        <v>269.84500000000003</v>
      </c>
      <c r="EC32" s="18">
        <v>263.39299999999997</v>
      </c>
      <c r="ED32" s="18">
        <v>258.86200000000002</v>
      </c>
      <c r="EE32" s="18">
        <v>259.08199999999999</v>
      </c>
      <c r="EF32" s="18">
        <v>262.91899999999998</v>
      </c>
      <c r="EG32" s="18">
        <v>262.45</v>
      </c>
      <c r="EH32" s="18">
        <v>262.68099999999998</v>
      </c>
      <c r="EI32" s="18">
        <v>264.13</v>
      </c>
      <c r="EJ32" s="18">
        <v>263.839</v>
      </c>
      <c r="EK32" s="18">
        <v>265.05099999999999</v>
      </c>
      <c r="EL32" s="18">
        <v>268.846</v>
      </c>
      <c r="EM32" s="18">
        <v>267.983</v>
      </c>
      <c r="EN32" s="18">
        <v>269.50900000000001</v>
      </c>
      <c r="EO32" s="18">
        <v>268.88799999999998</v>
      </c>
      <c r="EP32" s="18">
        <v>272.209</v>
      </c>
      <c r="EQ32" s="18">
        <v>269.14100000000002</v>
      </c>
      <c r="ER32" s="18">
        <v>271.40699999999998</v>
      </c>
      <c r="ES32" s="18">
        <v>275.93900000000002</v>
      </c>
      <c r="ET32" s="18">
        <v>281.495</v>
      </c>
      <c r="EU32" s="18">
        <v>289.471</v>
      </c>
      <c r="EV32" s="18">
        <v>293.90899999999999</v>
      </c>
      <c r="EW32" s="18">
        <v>285.73200000000003</v>
      </c>
      <c r="EX32" s="18">
        <v>290.42</v>
      </c>
      <c r="EY32" s="18">
        <v>290.91899999999998</v>
      </c>
      <c r="EZ32" s="18">
        <v>290.64600000000002</v>
      </c>
      <c r="FA32" s="18">
        <v>291.28100000000001</v>
      </c>
      <c r="FB32" s="18">
        <v>294.48700000000002</v>
      </c>
      <c r="FC32" s="18">
        <v>304.46199999999999</v>
      </c>
      <c r="FD32" s="18">
        <v>306.26499999999999</v>
      </c>
      <c r="FE32" s="18">
        <v>307.79000000000002</v>
      </c>
      <c r="FF32" s="18">
        <v>304.476</v>
      </c>
      <c r="FG32" s="18">
        <v>304.33100000000002</v>
      </c>
      <c r="FH32" s="18">
        <v>304.53500000000003</v>
      </c>
      <c r="FI32" s="18">
        <v>306.38400000000001</v>
      </c>
      <c r="FJ32" s="18">
        <v>303.51600000000002</v>
      </c>
      <c r="FK32" s="18">
        <v>298.726</v>
      </c>
      <c r="FL32" s="18">
        <v>300.03800000000001</v>
      </c>
      <c r="FM32" s="18">
        <v>299.85000000000002</v>
      </c>
      <c r="FN32" s="18">
        <v>294.387</v>
      </c>
      <c r="FO32" s="18">
        <v>292.47899999999998</v>
      </c>
      <c r="FP32" s="18">
        <v>288.74299999999999</v>
      </c>
      <c r="FQ32" s="18">
        <v>301.50799999999998</v>
      </c>
      <c r="FR32" s="18">
        <v>313.13</v>
      </c>
      <c r="FS32" s="18">
        <v>314.75099999999998</v>
      </c>
      <c r="FT32" s="18">
        <v>310.96899999999999</v>
      </c>
      <c r="FU32" s="18">
        <v>308.10000000000002</v>
      </c>
      <c r="FV32" s="18">
        <v>302.67700000000002</v>
      </c>
      <c r="FW32" s="18">
        <v>307.05599999999998</v>
      </c>
      <c r="FX32" s="18">
        <v>312.69200000000001</v>
      </c>
      <c r="FY32" s="18">
        <v>314.71800000000002</v>
      </c>
      <c r="FZ32" s="18">
        <v>312.76400000000001</v>
      </c>
      <c r="GA32" s="18">
        <v>312.12</v>
      </c>
      <c r="GB32" s="18">
        <v>318.39</v>
      </c>
      <c r="GC32" s="18">
        <v>320.74700000000001</v>
      </c>
      <c r="GD32" s="18">
        <v>320.673</v>
      </c>
      <c r="GE32" s="18">
        <v>325.91300000000001</v>
      </c>
      <c r="GF32" s="18">
        <v>330.38900000000001</v>
      </c>
      <c r="GG32" s="18">
        <v>329.334</v>
      </c>
      <c r="GH32" s="18">
        <v>338.38600000000002</v>
      </c>
      <c r="GI32" s="18">
        <v>342.62400000000002</v>
      </c>
      <c r="GJ32" s="18">
        <v>345.28</v>
      </c>
      <c r="GK32" s="18">
        <v>338.15800000000002</v>
      </c>
      <c r="GL32" s="18">
        <v>337.13</v>
      </c>
      <c r="GM32" s="18">
        <v>339.73200000000003</v>
      </c>
      <c r="GN32" s="18">
        <v>333.15600000000001</v>
      </c>
      <c r="GO32" s="18">
        <v>328.03</v>
      </c>
      <c r="GP32" s="18">
        <v>330.08</v>
      </c>
      <c r="GQ32" s="18">
        <v>330.81200000000001</v>
      </c>
      <c r="GR32" s="18">
        <v>334.21100000000001</v>
      </c>
      <c r="GS32" s="18">
        <v>334.84</v>
      </c>
      <c r="GT32" s="18">
        <v>334.17599999999999</v>
      </c>
      <c r="GU32" s="18">
        <v>331.78899999999999</v>
      </c>
      <c r="GV32" s="18">
        <v>325.52300000000002</v>
      </c>
      <c r="GW32" s="18">
        <v>330.13799999999998</v>
      </c>
      <c r="GX32" s="18">
        <v>327.23</v>
      </c>
      <c r="GY32" s="18">
        <v>317.42700000000002</v>
      </c>
      <c r="GZ32" s="18">
        <v>310.72199999999998</v>
      </c>
      <c r="HA32" s="18">
        <v>303.69600000000003</v>
      </c>
      <c r="HB32" s="18">
        <v>309.52600000000001</v>
      </c>
      <c r="HC32" s="18">
        <v>330.49700000000001</v>
      </c>
      <c r="HD32" s="18">
        <v>327.73500000000001</v>
      </c>
      <c r="HE32" s="18">
        <v>324.846</v>
      </c>
      <c r="HF32" s="18">
        <v>325.15800000000002</v>
      </c>
      <c r="HG32" s="18">
        <v>316.76600000000002</v>
      </c>
      <c r="HH32" s="18">
        <v>328.36399999999998</v>
      </c>
      <c r="HI32" s="18">
        <v>332.91300000000001</v>
      </c>
      <c r="HJ32" s="18">
        <v>327.26900000000001</v>
      </c>
      <c r="HK32" s="18">
        <v>328.279</v>
      </c>
      <c r="HL32" s="18">
        <v>330.64400000000001</v>
      </c>
      <c r="HM32" s="18">
        <v>336.35300000000001</v>
      </c>
      <c r="HN32" s="18">
        <v>330.32100000000003</v>
      </c>
      <c r="HO32" s="18">
        <v>325.96499999999997</v>
      </c>
      <c r="HP32" s="18">
        <v>325.73</v>
      </c>
      <c r="HQ32" s="18">
        <v>323.94400000000002</v>
      </c>
      <c r="HR32" s="18">
        <v>336.37299999999999</v>
      </c>
      <c r="HS32" s="18">
        <v>346.56799999999998</v>
      </c>
      <c r="HT32" s="18">
        <v>349.45400000000001</v>
      </c>
      <c r="HU32" s="18">
        <v>364.97399999999999</v>
      </c>
      <c r="HV32" s="18">
        <v>367.31700000000001</v>
      </c>
      <c r="HW32" s="18">
        <v>351.96100000000001</v>
      </c>
      <c r="HX32" s="18">
        <v>337.76600000000002</v>
      </c>
      <c r="HY32" s="18">
        <v>333.25599999999997</v>
      </c>
      <c r="HZ32" s="18">
        <v>340.78800000000001</v>
      </c>
      <c r="IA32" s="18">
        <v>343.3</v>
      </c>
      <c r="IB32" s="18">
        <v>355.721</v>
      </c>
      <c r="IC32" s="18">
        <v>360.88099999999997</v>
      </c>
      <c r="ID32" s="18">
        <v>373.488</v>
      </c>
      <c r="IE32" s="18">
        <v>360.084</v>
      </c>
      <c r="IF32" s="18">
        <v>345.41</v>
      </c>
      <c r="IG32" s="18">
        <v>341.41899999999998</v>
      </c>
      <c r="IH32" s="18">
        <v>340.41500000000002</v>
      </c>
      <c r="II32" s="18">
        <v>328.678</v>
      </c>
      <c r="IJ32" s="18">
        <v>326.34399999999999</v>
      </c>
      <c r="IK32" s="18">
        <v>322.29599999999999</v>
      </c>
      <c r="IL32" s="18">
        <v>334.476</v>
      </c>
      <c r="IM32" s="18">
        <v>341.13299999999998</v>
      </c>
      <c r="IN32" s="18">
        <v>345.714</v>
      </c>
      <c r="IO32" s="18">
        <v>343.51799999999997</v>
      </c>
      <c r="IP32" s="18">
        <v>346.78199999999998</v>
      </c>
      <c r="IQ32" s="18">
        <v>337.911</v>
      </c>
      <c r="IR32" s="18">
        <v>328.49</v>
      </c>
      <c r="IS32" s="18">
        <v>327.63400000000001</v>
      </c>
      <c r="IT32" s="18">
        <v>325.43599999999998</v>
      </c>
      <c r="IU32" s="18">
        <v>329.166</v>
      </c>
      <c r="IV32" s="18">
        <v>341.00900000000001</v>
      </c>
      <c r="IW32" s="18">
        <v>347.45400000000001</v>
      </c>
      <c r="IX32" s="18">
        <v>345.39499999999998</v>
      </c>
      <c r="IY32" s="18">
        <v>334.99599999999998</v>
      </c>
      <c r="IZ32" s="18">
        <v>335.13400000000001</v>
      </c>
      <c r="JA32" s="18">
        <v>336.28899999999999</v>
      </c>
      <c r="JB32" s="18">
        <v>335.13099999999997</v>
      </c>
      <c r="JC32" s="18">
        <v>333.77499999999998</v>
      </c>
      <c r="JD32" s="18">
        <v>345.73899999999998</v>
      </c>
      <c r="JE32" s="18">
        <v>353.42399999999998</v>
      </c>
      <c r="JF32" s="18">
        <v>355.49700000000001</v>
      </c>
      <c r="JG32" s="18">
        <v>357.53500000000003</v>
      </c>
      <c r="JH32" s="18">
        <v>349.27100000000002</v>
      </c>
      <c r="JI32" s="18">
        <v>339.24900000000002</v>
      </c>
      <c r="JJ32" s="18">
        <v>329.72199999999998</v>
      </c>
      <c r="JK32" s="18">
        <v>329.50599999999997</v>
      </c>
      <c r="JL32" s="18">
        <v>342.98200000000003</v>
      </c>
      <c r="JM32" s="18">
        <v>361.22800000000001</v>
      </c>
      <c r="JN32" s="18">
        <v>364.78899999999999</v>
      </c>
      <c r="JO32" s="18">
        <v>365.65699999999998</v>
      </c>
      <c r="JP32" s="18">
        <v>366.52800000000002</v>
      </c>
      <c r="JQ32" s="18">
        <v>357.37700000000001</v>
      </c>
      <c r="JR32" s="18">
        <v>363.93</v>
      </c>
      <c r="JS32" s="18">
        <v>371.226</v>
      </c>
      <c r="JT32" s="18">
        <v>370.29199999999997</v>
      </c>
      <c r="JU32" s="18">
        <v>376.03500000000003</v>
      </c>
      <c r="JV32" s="18">
        <v>382.85</v>
      </c>
      <c r="JW32" s="18">
        <v>390.74</v>
      </c>
      <c r="JX32" s="18">
        <v>387.80700000000002</v>
      </c>
      <c r="JY32" s="18">
        <v>383.35700000000003</v>
      </c>
      <c r="JZ32" s="18">
        <v>385.25200000000001</v>
      </c>
      <c r="KA32" s="18">
        <v>381.69900000000001</v>
      </c>
      <c r="KB32" s="18">
        <v>380.59500000000003</v>
      </c>
      <c r="KC32" s="18">
        <v>378.49200000000002</v>
      </c>
      <c r="KD32" s="18">
        <v>379.50099999999998</v>
      </c>
      <c r="KE32" s="18">
        <v>367.76799999999997</v>
      </c>
      <c r="KF32" s="18">
        <v>358.59199999999998</v>
      </c>
      <c r="KG32" s="18">
        <v>352.51499999999999</v>
      </c>
      <c r="KH32" s="18">
        <v>351.18299999999999</v>
      </c>
      <c r="KI32" s="18">
        <v>349.16399999999999</v>
      </c>
      <c r="KJ32" s="18">
        <v>356.73200000000003</v>
      </c>
      <c r="KK32" s="18">
        <v>355.01299999999998</v>
      </c>
      <c r="KL32" s="18">
        <v>356.09300000000002</v>
      </c>
      <c r="KM32" s="18">
        <v>347.13099999999997</v>
      </c>
      <c r="KN32" s="18">
        <v>350.77800000000002</v>
      </c>
      <c r="KO32" s="18">
        <v>342.197</v>
      </c>
      <c r="KP32" s="18">
        <v>332.988</v>
      </c>
      <c r="KQ32" s="18">
        <v>317.29599999999999</v>
      </c>
      <c r="KR32" s="18">
        <v>315.714</v>
      </c>
      <c r="KS32" s="18">
        <v>316.83300000000003</v>
      </c>
      <c r="KT32" s="18">
        <v>325.02300000000002</v>
      </c>
      <c r="KU32" s="18">
        <v>326.803</v>
      </c>
      <c r="KV32" s="18">
        <v>326.79199999999997</v>
      </c>
      <c r="KW32" s="18">
        <v>323.21899999999999</v>
      </c>
      <c r="KX32" s="18">
        <v>317.78199999999998</v>
      </c>
      <c r="KY32" s="18">
        <v>315.60000000000002</v>
      </c>
      <c r="KZ32" s="18">
        <v>317.56599999999997</v>
      </c>
      <c r="LA32" s="18">
        <v>312.53100000000001</v>
      </c>
      <c r="LB32" s="18">
        <v>311.39</v>
      </c>
      <c r="LC32" s="18">
        <v>314.90199999999999</v>
      </c>
      <c r="LD32" s="18">
        <v>319.827</v>
      </c>
      <c r="LE32" s="18">
        <v>334.85399999999998</v>
      </c>
      <c r="LF32" s="18">
        <v>344.15</v>
      </c>
      <c r="LG32" s="18">
        <v>345.161</v>
      </c>
      <c r="LH32" s="18">
        <v>343.685</v>
      </c>
      <c r="LI32" s="18">
        <v>334.80700000000002</v>
      </c>
      <c r="LJ32" s="18">
        <v>334.029</v>
      </c>
      <c r="LK32" s="18">
        <v>329.85500000000002</v>
      </c>
      <c r="LL32" s="18">
        <v>334.42200000000003</v>
      </c>
      <c r="LM32" s="18">
        <v>334.66699999999997</v>
      </c>
      <c r="LN32" s="18">
        <v>354.90300000000002</v>
      </c>
      <c r="LO32" s="18">
        <v>362.27199999999999</v>
      </c>
      <c r="LP32" s="18">
        <v>369.08699999999999</v>
      </c>
      <c r="LQ32" s="18">
        <v>366.47699999999998</v>
      </c>
      <c r="LR32" s="18">
        <v>372.858</v>
      </c>
      <c r="LS32" s="18">
        <v>366.71800000000002</v>
      </c>
      <c r="LT32" s="18">
        <v>360.93</v>
      </c>
      <c r="LU32" s="18">
        <v>354.36900000000003</v>
      </c>
      <c r="LV32" s="18">
        <v>344.887</v>
      </c>
      <c r="LW32" s="18">
        <v>352.041</v>
      </c>
      <c r="LX32" s="18">
        <v>351.721</v>
      </c>
      <c r="LY32" s="18">
        <v>346.87799999999999</v>
      </c>
      <c r="LZ32" s="18">
        <v>355</v>
      </c>
      <c r="MA32" s="18">
        <v>359.84100000000001</v>
      </c>
      <c r="MB32" s="18">
        <v>372.00099999999998</v>
      </c>
      <c r="MC32" s="18">
        <v>374.91399999999999</v>
      </c>
      <c r="MD32" s="18">
        <v>368.53</v>
      </c>
      <c r="ME32" s="18">
        <v>358.47300000000001</v>
      </c>
      <c r="MF32" s="18">
        <v>352.51799999999997</v>
      </c>
      <c r="MG32" s="18">
        <v>353.46899999999999</v>
      </c>
      <c r="MH32" s="18">
        <v>352.94600000000003</v>
      </c>
      <c r="MI32" s="18">
        <v>350.67599999999999</v>
      </c>
      <c r="MJ32" s="18">
        <v>357.29599999999999</v>
      </c>
      <c r="MK32" s="18">
        <v>363.51799999999997</v>
      </c>
      <c r="ML32" s="18">
        <v>372.67899999999997</v>
      </c>
      <c r="MM32" s="18">
        <v>380.411</v>
      </c>
      <c r="MN32" s="18">
        <v>375.78500000000003</v>
      </c>
      <c r="MO32" s="18">
        <v>368.72800000000001</v>
      </c>
      <c r="MP32" s="18">
        <v>365.33800000000002</v>
      </c>
      <c r="MQ32" s="18">
        <v>365.47399999999999</v>
      </c>
      <c r="MR32" s="18">
        <v>368.25400000000002</v>
      </c>
      <c r="MS32" s="18">
        <v>362.32900000000001</v>
      </c>
      <c r="MT32" s="18">
        <v>358.54700000000003</v>
      </c>
      <c r="MU32" s="18">
        <v>364.25299999999999</v>
      </c>
      <c r="MV32" s="18">
        <v>379.57</v>
      </c>
      <c r="MW32" s="18">
        <v>383.03199999999998</v>
      </c>
      <c r="MX32" s="18">
        <v>370.66500000000002</v>
      </c>
      <c r="MY32" s="18">
        <v>357.09199999999998</v>
      </c>
      <c r="MZ32" s="18">
        <v>357.541</v>
      </c>
      <c r="NA32" s="18">
        <v>363.45600000000002</v>
      </c>
      <c r="NB32" s="18">
        <v>359.32</v>
      </c>
      <c r="NC32" s="18">
        <v>361.935</v>
      </c>
      <c r="ND32" s="18">
        <v>371.565</v>
      </c>
      <c r="NE32" s="18">
        <v>373.66</v>
      </c>
      <c r="NF32" s="18">
        <v>368.81400000000002</v>
      </c>
      <c r="NG32" s="18">
        <v>368.279</v>
      </c>
      <c r="NH32" s="18">
        <v>372.09100000000001</v>
      </c>
      <c r="NI32" s="18">
        <v>368.88900000000001</v>
      </c>
      <c r="NJ32" s="18">
        <v>365.19600000000003</v>
      </c>
      <c r="NK32" s="18">
        <v>358.55200000000002</v>
      </c>
      <c r="NL32" s="18">
        <v>363.92700000000002</v>
      </c>
      <c r="NM32" s="18">
        <v>378.01400000000001</v>
      </c>
      <c r="NN32" s="18">
        <v>373.92700000000002</v>
      </c>
      <c r="NO32" s="18">
        <v>388.697</v>
      </c>
      <c r="NP32" s="18">
        <v>390.202</v>
      </c>
      <c r="NQ32" s="18">
        <v>380.26400000000001</v>
      </c>
      <c r="NR32" s="18">
        <v>386.72</v>
      </c>
      <c r="NS32" s="18">
        <v>384.517</v>
      </c>
      <c r="NT32" s="18">
        <v>406.98</v>
      </c>
      <c r="NU32" s="18">
        <v>421.87599999999998</v>
      </c>
      <c r="NV32" s="18">
        <v>424.28300000000002</v>
      </c>
      <c r="NW32" s="18">
        <v>426.80799999999999</v>
      </c>
      <c r="NX32" s="18">
        <v>414.108</v>
      </c>
      <c r="NY32" s="18">
        <v>402.584</v>
      </c>
      <c r="NZ32" s="18">
        <v>401.964</v>
      </c>
      <c r="OA32" s="18">
        <v>400.02499999999998</v>
      </c>
      <c r="OB32" s="18">
        <v>396.41300000000001</v>
      </c>
      <c r="OC32" s="18">
        <v>396.43599999999998</v>
      </c>
      <c r="OD32" s="18">
        <v>395.19299999999998</v>
      </c>
      <c r="OE32" s="18">
        <v>389.36</v>
      </c>
      <c r="OF32" s="18">
        <v>387.14600000000002</v>
      </c>
      <c r="OG32" s="18">
        <v>381.452</v>
      </c>
      <c r="OH32" s="18">
        <v>381.05799999999999</v>
      </c>
      <c r="OI32" s="18">
        <v>380.79599999999999</v>
      </c>
      <c r="OJ32" s="18">
        <v>392.089</v>
      </c>
      <c r="OK32" s="18">
        <v>408.26499999999999</v>
      </c>
      <c r="OL32" s="18">
        <v>412.73500000000001</v>
      </c>
      <c r="OM32" s="18">
        <v>410.00400000000002</v>
      </c>
      <c r="ON32" s="18">
        <v>412.40699999999998</v>
      </c>
      <c r="OO32" s="18">
        <v>406.43</v>
      </c>
      <c r="OP32" s="18">
        <v>400.12900000000002</v>
      </c>
      <c r="OQ32" s="18">
        <v>389.63900000000001</v>
      </c>
      <c r="OR32" s="18">
        <v>399.36799999999999</v>
      </c>
      <c r="OS32" s="18">
        <v>392.68700000000001</v>
      </c>
      <c r="OT32" s="18">
        <v>385.01900000000001</v>
      </c>
      <c r="OU32" s="18">
        <v>378.27499999999998</v>
      </c>
      <c r="OV32" s="18">
        <v>374.73</v>
      </c>
      <c r="OW32" s="18">
        <v>378.34500000000003</v>
      </c>
      <c r="OX32" s="18">
        <v>375.14400000000001</v>
      </c>
      <c r="OY32" s="18">
        <v>373.87</v>
      </c>
      <c r="OZ32" s="18">
        <v>385.33199999999999</v>
      </c>
      <c r="PA32" s="18">
        <v>370.298</v>
      </c>
      <c r="PB32" s="18">
        <v>363.26499999999999</v>
      </c>
      <c r="PC32" s="18">
        <v>361.18299999999999</v>
      </c>
      <c r="PD32" s="18">
        <v>352.065</v>
      </c>
      <c r="PE32" s="18">
        <v>348.67200000000003</v>
      </c>
      <c r="PF32" s="18">
        <v>347.74099999999999</v>
      </c>
      <c r="PG32" s="18">
        <v>332.49299999999999</v>
      </c>
      <c r="PH32" s="18">
        <v>322.49299999999999</v>
      </c>
      <c r="PI32" s="18">
        <v>324.476</v>
      </c>
      <c r="PJ32" s="18">
        <v>328.59800000000001</v>
      </c>
      <c r="PK32" s="18">
        <v>328.22</v>
      </c>
      <c r="PL32" s="18">
        <v>329.709</v>
      </c>
      <c r="PM32" s="18">
        <v>332.74900000000002</v>
      </c>
      <c r="PN32" s="18">
        <v>342.36700000000002</v>
      </c>
      <c r="PO32" s="18">
        <v>342.774</v>
      </c>
      <c r="PP32" s="18">
        <v>351.87299999999999</v>
      </c>
      <c r="PQ32" s="18">
        <v>375.45400000000001</v>
      </c>
      <c r="PR32" s="18">
        <v>362.34199999999998</v>
      </c>
      <c r="PS32" s="18">
        <v>358.17200000000003</v>
      </c>
      <c r="PT32" s="18">
        <v>350.07299999999998</v>
      </c>
      <c r="PU32" s="18">
        <v>344.15899999999999</v>
      </c>
      <c r="PV32" s="18">
        <v>348.72500000000002</v>
      </c>
      <c r="PW32" s="18">
        <v>341.30900000000003</v>
      </c>
      <c r="PX32" s="18">
        <v>338.904</v>
      </c>
      <c r="PY32" s="18">
        <v>340.02499999999998</v>
      </c>
      <c r="PZ32" s="18">
        <v>337.58499999999998</v>
      </c>
      <c r="QA32" s="18">
        <v>335.96800000000002</v>
      </c>
      <c r="QB32" s="18">
        <v>336.48</v>
      </c>
      <c r="QC32" s="18">
        <v>325.82</v>
      </c>
      <c r="QD32" s="18">
        <v>325.57600000000002</v>
      </c>
      <c r="QE32" s="18">
        <v>322.96499999999997</v>
      </c>
      <c r="QF32" s="18">
        <v>316.52300000000002</v>
      </c>
      <c r="QG32" s="18">
        <v>316.65600000000001</v>
      </c>
      <c r="QH32" s="18">
        <v>317.06900000000002</v>
      </c>
      <c r="QI32" s="18">
        <v>320.86099999999999</v>
      </c>
      <c r="QJ32" s="18">
        <v>318.572</v>
      </c>
      <c r="QK32" s="18">
        <v>323.04300000000001</v>
      </c>
      <c r="QL32" s="18">
        <v>316.88</v>
      </c>
      <c r="QM32" s="18">
        <v>317.75099999999998</v>
      </c>
      <c r="QN32" s="18">
        <v>319.452</v>
      </c>
      <c r="QO32" s="18">
        <v>313.95</v>
      </c>
      <c r="QP32" s="18">
        <v>308.983</v>
      </c>
      <c r="QQ32" s="18">
        <v>307.74</v>
      </c>
      <c r="QR32" s="18">
        <v>304.95</v>
      </c>
      <c r="QS32" s="18">
        <v>305.5</v>
      </c>
      <c r="QT32" s="18">
        <v>305.89800000000002</v>
      </c>
      <c r="QU32" s="18">
        <v>303.83699999999999</v>
      </c>
      <c r="QV32" s="18">
        <v>307.27199999999999</v>
      </c>
      <c r="QW32" s="18">
        <v>308.53500000000003</v>
      </c>
      <c r="QX32" s="18">
        <v>304.87</v>
      </c>
      <c r="QY32" s="18">
        <v>311.04700000000003</v>
      </c>
      <c r="QZ32" s="18">
        <v>320.762</v>
      </c>
      <c r="RA32" s="18">
        <v>331.03199999999998</v>
      </c>
      <c r="RB32" s="18">
        <v>333.08199999999999</v>
      </c>
      <c r="RC32" s="18">
        <v>334.87</v>
      </c>
      <c r="RD32" s="18">
        <v>337.35300000000001</v>
      </c>
      <c r="RE32" s="18">
        <v>335.649</v>
      </c>
      <c r="RF32" s="18">
        <v>331.87099999999998</v>
      </c>
      <c r="RG32" s="18">
        <v>327.75700000000001</v>
      </c>
      <c r="RH32" s="18">
        <v>329.19099999999997</v>
      </c>
      <c r="RI32" s="18">
        <v>331.22</v>
      </c>
      <c r="RJ32" s="18">
        <v>334.22300000000001</v>
      </c>
      <c r="RK32" s="18">
        <v>333.44600000000003</v>
      </c>
      <c r="RL32" s="18">
        <v>330.52</v>
      </c>
      <c r="RM32" s="18">
        <v>331.61099999999999</v>
      </c>
      <c r="RN32" s="18">
        <v>341.029</v>
      </c>
      <c r="RO32" s="18">
        <v>342.33800000000002</v>
      </c>
      <c r="RP32" s="18">
        <v>341.70600000000002</v>
      </c>
      <c r="RQ32" s="18">
        <v>342.142</v>
      </c>
      <c r="RR32" s="18">
        <v>337.2</v>
      </c>
      <c r="RS32" s="18">
        <v>339.36799999999999</v>
      </c>
      <c r="RT32" s="18">
        <v>336.12900000000002</v>
      </c>
      <c r="RU32" s="18">
        <v>325.93299999999999</v>
      </c>
      <c r="RV32" s="18">
        <v>323.38799999999998</v>
      </c>
      <c r="RW32" s="18">
        <v>322.07100000000003</v>
      </c>
      <c r="RX32" s="18">
        <v>325.26499999999999</v>
      </c>
      <c r="RY32" s="18">
        <v>323.25700000000001</v>
      </c>
      <c r="RZ32" s="18">
        <v>321.36700000000002</v>
      </c>
      <c r="SA32" s="18">
        <v>313.95600000000002</v>
      </c>
      <c r="SB32" s="18">
        <v>316.88099999999997</v>
      </c>
      <c r="SC32" s="18">
        <v>316.839</v>
      </c>
      <c r="SD32" s="18">
        <v>316.03300000000002</v>
      </c>
      <c r="SE32" s="18">
        <v>315.76900000000001</v>
      </c>
      <c r="SF32" s="18">
        <v>334.56099999999998</v>
      </c>
      <c r="SG32" s="18">
        <v>336.226</v>
      </c>
      <c r="SH32" s="18">
        <v>338.32100000000003</v>
      </c>
      <c r="SI32" s="18">
        <v>340.61200000000002</v>
      </c>
      <c r="SJ32" s="18">
        <v>340.42200000000003</v>
      </c>
      <c r="SK32" s="18">
        <v>338.98099999999999</v>
      </c>
      <c r="SL32" s="18">
        <v>339.52699999999999</v>
      </c>
      <c r="SM32" s="18">
        <v>335.27499999999998</v>
      </c>
      <c r="SN32" s="18">
        <v>336.55399999999997</v>
      </c>
      <c r="SO32" s="18">
        <v>338.053</v>
      </c>
      <c r="SP32" s="18">
        <v>340.15899999999999</v>
      </c>
      <c r="SQ32" s="18">
        <v>326.66500000000002</v>
      </c>
      <c r="SR32" s="18">
        <v>329.45100000000002</v>
      </c>
      <c r="SS32" s="18">
        <v>337.35599999999999</v>
      </c>
      <c r="ST32" s="18">
        <v>344.27800000000002</v>
      </c>
      <c r="SU32" s="18">
        <v>348.36599999999999</v>
      </c>
      <c r="SV32" s="5">
        <v>351.13200000000001</v>
      </c>
    </row>
    <row r="33" spans="1:516" s="5" customFormat="1" x14ac:dyDescent="0.25">
      <c r="A33" s="5">
        <f>A32+1</f>
        <v>2</v>
      </c>
      <c r="B33" s="11" t="s">
        <v>471</v>
      </c>
      <c r="C33" s="5">
        <f>_xlfn.XMATCH(B33,bonds[unique lookup])</f>
        <v>158</v>
      </c>
      <c r="D33" s="5" t="str" cm="1">
        <f t="array" ref="D33">INDEX(bonds[ID_ISIN],C33)&amp;" Corp"</f>
        <v>XS1799939027 Corp</v>
      </c>
      <c r="E33" s="33" cm="1">
        <f t="array" ref="E33">_xll.BDP(D33,E$31)*1</f>
        <v>46931</v>
      </c>
      <c r="F33" s="18">
        <f>_xll.BDH(D33,$B$29,"-2AY",,"Dates=H","Fill=C","Sort=R","Dir=H","cols=509;rows=1")</f>
        <v>419.21899999999999</v>
      </c>
      <c r="G33" s="18">
        <v>420.536</v>
      </c>
      <c r="H33" s="18">
        <v>420.214</v>
      </c>
      <c r="I33" s="18">
        <v>426.08800000000002</v>
      </c>
      <c r="J33" s="18">
        <v>429.09399999999999</v>
      </c>
      <c r="K33" s="18">
        <v>427.57900000000001</v>
      </c>
      <c r="L33" s="18">
        <v>424.52600000000001</v>
      </c>
      <c r="M33" s="18">
        <v>419.65100000000001</v>
      </c>
      <c r="N33" s="18">
        <v>413.03199999999998</v>
      </c>
      <c r="O33" s="18">
        <v>419.65199999999999</v>
      </c>
      <c r="P33" s="18">
        <v>409.40899999999999</v>
      </c>
      <c r="Q33" s="18">
        <v>406.21499999999997</v>
      </c>
      <c r="R33" s="18">
        <v>394.48599999999999</v>
      </c>
      <c r="S33" s="18">
        <v>387.685</v>
      </c>
      <c r="T33" s="18">
        <v>402.72699999999998</v>
      </c>
      <c r="U33" s="18">
        <v>399.93799999999999</v>
      </c>
      <c r="V33" s="18">
        <v>409.86200000000002</v>
      </c>
      <c r="W33" s="18">
        <v>383.334</v>
      </c>
      <c r="X33" s="18">
        <v>363.71699999999998</v>
      </c>
      <c r="Y33" s="18">
        <v>348.66</v>
      </c>
      <c r="Z33" s="18">
        <v>359.79199999999997</v>
      </c>
      <c r="AA33" s="18">
        <v>398.44799999999998</v>
      </c>
      <c r="AB33" s="18">
        <v>408.83100000000002</v>
      </c>
      <c r="AC33" s="18">
        <v>431.43200000000002</v>
      </c>
      <c r="AD33" s="18">
        <v>437.863</v>
      </c>
      <c r="AE33" s="18">
        <v>437.42500000000001</v>
      </c>
      <c r="AF33" s="18">
        <v>428.46800000000002</v>
      </c>
      <c r="AG33" s="18">
        <v>427.267</v>
      </c>
      <c r="AH33" s="18">
        <v>438.97300000000001</v>
      </c>
      <c r="AI33" s="18">
        <v>450.30500000000001</v>
      </c>
      <c r="AJ33" s="18">
        <v>452.94200000000001</v>
      </c>
      <c r="AK33" s="18">
        <v>452.255</v>
      </c>
      <c r="AL33" s="18">
        <v>456.678</v>
      </c>
      <c r="AM33" s="18">
        <v>465.69900000000001</v>
      </c>
      <c r="AN33" s="18">
        <v>485.74299999999999</v>
      </c>
      <c r="AO33" s="18">
        <v>497.69</v>
      </c>
      <c r="AP33" s="18">
        <v>498.416</v>
      </c>
      <c r="AQ33" s="18">
        <v>491.34899999999999</v>
      </c>
      <c r="AR33" s="18">
        <v>487.87799999999999</v>
      </c>
      <c r="AS33" s="18">
        <v>488.80799999999999</v>
      </c>
      <c r="AT33" s="18">
        <v>494.85599999999999</v>
      </c>
      <c r="AU33" s="18">
        <v>498.05099999999999</v>
      </c>
      <c r="AV33" s="18">
        <v>498.69900000000001</v>
      </c>
      <c r="AW33" s="18">
        <v>504.64600000000002</v>
      </c>
      <c r="AX33" s="18">
        <v>507.49700000000001</v>
      </c>
      <c r="AY33" s="18">
        <v>480.565</v>
      </c>
      <c r="AZ33" s="18">
        <v>468.69200000000001</v>
      </c>
      <c r="BA33" s="18">
        <v>457.86599999999999</v>
      </c>
      <c r="BB33" s="18">
        <v>447.762</v>
      </c>
      <c r="BC33" s="18">
        <v>465.25900000000001</v>
      </c>
      <c r="BD33" s="18">
        <v>466.41199999999998</v>
      </c>
      <c r="BE33" s="18">
        <v>507.52100000000002</v>
      </c>
      <c r="BF33" s="18">
        <v>515.49300000000005</v>
      </c>
      <c r="BG33" s="18">
        <v>498.36</v>
      </c>
      <c r="BH33" s="18">
        <v>488.24599999999998</v>
      </c>
      <c r="BI33" s="18">
        <v>480.29599999999999</v>
      </c>
      <c r="BJ33" s="18">
        <v>457.01</v>
      </c>
      <c r="BK33" s="18">
        <v>443.98</v>
      </c>
      <c r="BL33" s="18">
        <v>490.25900000000001</v>
      </c>
      <c r="BM33" s="18">
        <v>543.15300000000002</v>
      </c>
      <c r="BN33" s="18">
        <v>568.46600000000001</v>
      </c>
      <c r="BO33" s="18">
        <v>624.38300000000004</v>
      </c>
      <c r="BP33" s="18">
        <v>630.14400000000001</v>
      </c>
      <c r="BQ33" s="18">
        <v>619.11</v>
      </c>
      <c r="BR33" s="18">
        <v>598.81200000000001</v>
      </c>
      <c r="BS33" s="18">
        <v>587.66700000000003</v>
      </c>
      <c r="BT33" s="18">
        <v>565.346</v>
      </c>
      <c r="BU33" s="18">
        <v>533.05999999999995</v>
      </c>
      <c r="BV33" s="18">
        <v>500.85500000000002</v>
      </c>
      <c r="BW33" s="18">
        <v>495.23</v>
      </c>
      <c r="BX33" s="18">
        <v>605.17899999999997</v>
      </c>
      <c r="BY33" s="18">
        <v>655.45799999999997</v>
      </c>
      <c r="BZ33" s="18">
        <v>637.42499999999995</v>
      </c>
      <c r="CA33" s="18">
        <v>716.38800000000003</v>
      </c>
      <c r="CB33" s="18">
        <v>699.35900000000004</v>
      </c>
      <c r="CC33" s="18">
        <v>654.52200000000005</v>
      </c>
      <c r="CD33" s="18">
        <v>561.59500000000003</v>
      </c>
      <c r="CE33" s="18">
        <v>484.63400000000001</v>
      </c>
      <c r="CF33" s="18">
        <v>479.63200000000001</v>
      </c>
      <c r="CG33" s="18">
        <v>399.78800000000001</v>
      </c>
      <c r="CH33" s="18">
        <v>394.86700000000002</v>
      </c>
      <c r="CI33" s="18">
        <v>409.089</v>
      </c>
      <c r="CJ33" s="18">
        <v>359.01600000000002</v>
      </c>
      <c r="CK33" s="18">
        <v>326.803</v>
      </c>
      <c r="CL33" s="18">
        <v>311.75200000000001</v>
      </c>
      <c r="CM33" s="18">
        <v>317.74099999999999</v>
      </c>
      <c r="CN33" s="18">
        <v>344.64</v>
      </c>
      <c r="CO33" s="18">
        <v>347.06599999999997</v>
      </c>
      <c r="CP33" s="18">
        <v>323.61200000000002</v>
      </c>
      <c r="CQ33" s="18">
        <v>304.69400000000002</v>
      </c>
      <c r="CR33" s="18">
        <v>301.22000000000003</v>
      </c>
      <c r="CS33" s="18">
        <v>294.99599999999998</v>
      </c>
      <c r="CT33" s="18">
        <v>277.983</v>
      </c>
      <c r="CU33" s="18">
        <v>278.53199999999998</v>
      </c>
      <c r="CV33" s="18">
        <v>277.79700000000003</v>
      </c>
      <c r="CW33" s="18">
        <v>279.036</v>
      </c>
      <c r="CX33" s="18">
        <v>276.49099999999999</v>
      </c>
      <c r="CY33" s="18">
        <v>276.27100000000002</v>
      </c>
      <c r="CZ33" s="18">
        <v>275.36599999999999</v>
      </c>
      <c r="DA33" s="18">
        <v>272.56</v>
      </c>
      <c r="DB33" s="18">
        <v>276.32799999999997</v>
      </c>
      <c r="DC33" s="18">
        <v>278.202</v>
      </c>
      <c r="DD33" s="18">
        <v>273.25599999999997</v>
      </c>
      <c r="DE33" s="18">
        <v>268.95800000000003</v>
      </c>
      <c r="DF33" s="18">
        <v>271.94299999999998</v>
      </c>
      <c r="DG33" s="18">
        <v>281.88299999999998</v>
      </c>
      <c r="DH33" s="18">
        <v>289.01600000000002</v>
      </c>
      <c r="DI33" s="18">
        <v>288.13799999999998</v>
      </c>
      <c r="DJ33" s="18">
        <v>285.62400000000002</v>
      </c>
      <c r="DK33" s="18">
        <v>280.68299999999999</v>
      </c>
      <c r="DL33" s="18">
        <v>284.38299999999998</v>
      </c>
      <c r="DM33" s="18">
        <v>289.54399999999998</v>
      </c>
      <c r="DN33" s="18">
        <v>278.34800000000001</v>
      </c>
      <c r="DO33" s="18">
        <v>275.42</v>
      </c>
      <c r="DP33" s="18">
        <v>269.44099999999997</v>
      </c>
      <c r="DQ33" s="18">
        <v>270.53100000000001</v>
      </c>
      <c r="DR33" s="18">
        <v>269.471</v>
      </c>
      <c r="DS33" s="18">
        <v>272.60000000000002</v>
      </c>
      <c r="DT33" s="18">
        <v>279.15699999999998</v>
      </c>
      <c r="DU33" s="18">
        <v>281.65800000000002</v>
      </c>
      <c r="DV33" s="18">
        <v>279.42500000000001</v>
      </c>
      <c r="DW33" s="18">
        <v>279.36599999999999</v>
      </c>
      <c r="DX33" s="18">
        <v>283.34199999999998</v>
      </c>
      <c r="DY33" s="18">
        <v>284.02100000000002</v>
      </c>
      <c r="DZ33" s="18">
        <v>290.69099999999997</v>
      </c>
      <c r="EA33" s="18">
        <v>289.80700000000002</v>
      </c>
      <c r="EB33" s="18">
        <v>286.37599999999998</v>
      </c>
      <c r="EC33" s="18">
        <v>282.68599999999998</v>
      </c>
      <c r="ED33" s="18">
        <v>275.08</v>
      </c>
      <c r="EE33" s="18">
        <v>271.60399999999998</v>
      </c>
      <c r="EF33" s="18">
        <v>271.94</v>
      </c>
      <c r="EG33" s="18">
        <v>276.67</v>
      </c>
      <c r="EH33" s="18">
        <v>276.654</v>
      </c>
      <c r="EI33" s="18">
        <v>277.00799999999998</v>
      </c>
      <c r="EJ33" s="18">
        <v>278.40199999999999</v>
      </c>
      <c r="EK33" s="18">
        <v>277.99200000000002</v>
      </c>
      <c r="EL33" s="18">
        <v>280.47899999999998</v>
      </c>
      <c r="EM33" s="18">
        <v>284.58600000000001</v>
      </c>
      <c r="EN33" s="18">
        <v>284.26799999999997</v>
      </c>
      <c r="EO33" s="18">
        <v>285.14</v>
      </c>
      <c r="EP33" s="18">
        <v>285.98599999999999</v>
      </c>
      <c r="EQ33" s="18">
        <v>287.464</v>
      </c>
      <c r="ER33" s="18">
        <v>283.64499999999998</v>
      </c>
      <c r="ES33" s="18">
        <v>285.64800000000002</v>
      </c>
      <c r="ET33" s="18">
        <v>293.2</v>
      </c>
      <c r="EU33" s="18">
        <v>298.096</v>
      </c>
      <c r="EV33" s="18">
        <v>306.108</v>
      </c>
      <c r="EW33" s="18">
        <v>308.21100000000001</v>
      </c>
      <c r="EX33" s="18">
        <v>299.98200000000003</v>
      </c>
      <c r="EY33" s="18">
        <v>304.50299999999999</v>
      </c>
      <c r="EZ33" s="18">
        <v>305.13499999999999</v>
      </c>
      <c r="FA33" s="18">
        <v>304.28100000000001</v>
      </c>
      <c r="FB33" s="18">
        <v>304.31700000000001</v>
      </c>
      <c r="FC33" s="18">
        <v>307.24400000000003</v>
      </c>
      <c r="FD33" s="18">
        <v>316.91899999999998</v>
      </c>
      <c r="FE33" s="18">
        <v>319.38499999999999</v>
      </c>
      <c r="FF33" s="18">
        <v>320.72300000000001</v>
      </c>
      <c r="FG33" s="18">
        <v>316.31400000000002</v>
      </c>
      <c r="FH33" s="18">
        <v>316.12700000000001</v>
      </c>
      <c r="FI33" s="18">
        <v>316.42599999999999</v>
      </c>
      <c r="FJ33" s="18">
        <v>318.47300000000001</v>
      </c>
      <c r="FK33" s="18">
        <v>316.40300000000002</v>
      </c>
      <c r="FL33" s="18">
        <v>311.48399999999998</v>
      </c>
      <c r="FM33" s="18">
        <v>311.99</v>
      </c>
      <c r="FN33" s="18">
        <v>309.67399999999998</v>
      </c>
      <c r="FO33" s="18">
        <v>303.10300000000001</v>
      </c>
      <c r="FP33" s="18">
        <v>301.66000000000003</v>
      </c>
      <c r="FQ33" s="18">
        <v>296.745</v>
      </c>
      <c r="FR33" s="18">
        <v>308.34699999999998</v>
      </c>
      <c r="FS33" s="18">
        <v>323.65699999999998</v>
      </c>
      <c r="FT33" s="18">
        <v>325.94400000000002</v>
      </c>
      <c r="FU33" s="18">
        <v>321.95</v>
      </c>
      <c r="FV33" s="18">
        <v>316.58800000000002</v>
      </c>
      <c r="FW33" s="18">
        <v>310.93599999999998</v>
      </c>
      <c r="FX33" s="18">
        <v>315.11900000000003</v>
      </c>
      <c r="FY33" s="18">
        <v>320.483</v>
      </c>
      <c r="FZ33" s="18">
        <v>323.06599999999997</v>
      </c>
      <c r="GA33" s="18">
        <v>320.96899999999999</v>
      </c>
      <c r="GB33" s="18">
        <v>321.11099999999999</v>
      </c>
      <c r="GC33" s="18">
        <v>327.78</v>
      </c>
      <c r="GD33" s="18">
        <v>329.78800000000001</v>
      </c>
      <c r="GE33" s="18">
        <v>332.01799999999997</v>
      </c>
      <c r="GF33" s="18">
        <v>337.70699999999999</v>
      </c>
      <c r="GG33" s="18">
        <v>341.88299999999998</v>
      </c>
      <c r="GH33" s="18">
        <v>341.24</v>
      </c>
      <c r="GI33" s="18">
        <v>350.28300000000002</v>
      </c>
      <c r="GJ33" s="18">
        <v>353.62200000000001</v>
      </c>
      <c r="GK33" s="18">
        <v>354.44600000000003</v>
      </c>
      <c r="GL33" s="18">
        <v>345.39100000000002</v>
      </c>
      <c r="GM33" s="18">
        <v>344.27</v>
      </c>
      <c r="GN33" s="18">
        <v>346.298</v>
      </c>
      <c r="GO33" s="18">
        <v>339.733</v>
      </c>
      <c r="GP33" s="18">
        <v>333.92700000000002</v>
      </c>
      <c r="GQ33" s="18">
        <v>337.62599999999998</v>
      </c>
      <c r="GR33" s="18">
        <v>339.06299999999999</v>
      </c>
      <c r="GS33" s="18">
        <v>341.38600000000002</v>
      </c>
      <c r="GT33" s="18">
        <v>342.79599999999999</v>
      </c>
      <c r="GU33" s="18">
        <v>343.50099999999998</v>
      </c>
      <c r="GV33" s="18">
        <v>342.47</v>
      </c>
      <c r="GW33" s="18">
        <v>338.63099999999997</v>
      </c>
      <c r="GX33" s="18">
        <v>345.096</v>
      </c>
      <c r="GY33" s="18">
        <v>342.24799999999999</v>
      </c>
      <c r="GZ33" s="18">
        <v>333.637</v>
      </c>
      <c r="HA33" s="18">
        <v>328.33499999999998</v>
      </c>
      <c r="HB33" s="18">
        <v>323.78899999999999</v>
      </c>
      <c r="HC33" s="18">
        <v>329.88799999999998</v>
      </c>
      <c r="HD33" s="18">
        <v>356.54500000000002</v>
      </c>
      <c r="HE33" s="18">
        <v>354.596</v>
      </c>
      <c r="HF33" s="18">
        <v>352.79700000000003</v>
      </c>
      <c r="HG33" s="18">
        <v>353.23599999999999</v>
      </c>
      <c r="HH33" s="18">
        <v>347.76600000000002</v>
      </c>
      <c r="HI33" s="18">
        <v>359.53300000000002</v>
      </c>
      <c r="HJ33" s="18">
        <v>363.77800000000002</v>
      </c>
      <c r="HK33" s="18">
        <v>361.012</v>
      </c>
      <c r="HL33" s="18">
        <v>361.55700000000002</v>
      </c>
      <c r="HM33" s="18">
        <v>364.113</v>
      </c>
      <c r="HN33" s="18">
        <v>369.10599999999999</v>
      </c>
      <c r="HO33" s="18">
        <v>363.613</v>
      </c>
      <c r="HP33" s="18">
        <v>359.096</v>
      </c>
      <c r="HQ33" s="18">
        <v>358.197</v>
      </c>
      <c r="HR33" s="18">
        <v>355.62900000000002</v>
      </c>
      <c r="HS33" s="18">
        <v>363.65100000000001</v>
      </c>
      <c r="HT33" s="18">
        <v>374.61099999999999</v>
      </c>
      <c r="HU33" s="18">
        <v>378.86799999999999</v>
      </c>
      <c r="HV33" s="18">
        <v>393.80900000000003</v>
      </c>
      <c r="HW33" s="18">
        <v>396.52100000000002</v>
      </c>
      <c r="HX33" s="18">
        <v>380.10599999999999</v>
      </c>
      <c r="HY33" s="18">
        <v>366.02100000000002</v>
      </c>
      <c r="HZ33" s="18">
        <v>358.11799999999999</v>
      </c>
      <c r="IA33" s="18">
        <v>359.40800000000002</v>
      </c>
      <c r="IB33" s="18">
        <v>360.52</v>
      </c>
      <c r="IC33" s="18">
        <v>370.03500000000003</v>
      </c>
      <c r="ID33" s="18">
        <v>373.61700000000002</v>
      </c>
      <c r="IE33" s="18">
        <v>387.19400000000002</v>
      </c>
      <c r="IF33" s="18">
        <v>372.37</v>
      </c>
      <c r="IG33" s="18">
        <v>355.93599999999998</v>
      </c>
      <c r="IH33" s="18">
        <v>351.96800000000002</v>
      </c>
      <c r="II33" s="18">
        <v>347.96300000000002</v>
      </c>
      <c r="IJ33" s="18">
        <v>336.87400000000002</v>
      </c>
      <c r="IK33" s="18">
        <v>333.63799999999998</v>
      </c>
      <c r="IL33" s="18">
        <v>330.548</v>
      </c>
      <c r="IM33" s="18">
        <v>348.84800000000001</v>
      </c>
      <c r="IN33" s="18">
        <v>354.678</v>
      </c>
      <c r="IO33" s="18">
        <v>358.53300000000002</v>
      </c>
      <c r="IP33" s="18">
        <v>356.15499999999997</v>
      </c>
      <c r="IQ33" s="18">
        <v>355.31200000000001</v>
      </c>
      <c r="IR33" s="18">
        <v>344.45499999999998</v>
      </c>
      <c r="IS33" s="18">
        <v>334.23</v>
      </c>
      <c r="IT33" s="18">
        <v>334.40100000000001</v>
      </c>
      <c r="IU33" s="18">
        <v>333.52600000000001</v>
      </c>
      <c r="IV33" s="18">
        <v>336.49599999999998</v>
      </c>
      <c r="IW33" s="18">
        <v>349.79199999999997</v>
      </c>
      <c r="IX33" s="18">
        <v>356.30500000000001</v>
      </c>
      <c r="IY33" s="18">
        <v>351.55500000000001</v>
      </c>
      <c r="IZ33" s="18">
        <v>344.74299999999999</v>
      </c>
      <c r="JA33" s="18">
        <v>345.37599999999998</v>
      </c>
      <c r="JB33" s="18">
        <v>348.79</v>
      </c>
      <c r="JC33" s="18">
        <v>347.786</v>
      </c>
      <c r="JD33" s="18">
        <v>347.40499999999997</v>
      </c>
      <c r="JE33" s="18">
        <v>360.16800000000001</v>
      </c>
      <c r="JF33" s="18">
        <v>364.98899999999998</v>
      </c>
      <c r="JG33" s="18">
        <v>365.82</v>
      </c>
      <c r="JH33" s="18">
        <v>368.18200000000002</v>
      </c>
      <c r="JI33" s="18">
        <v>362.90600000000001</v>
      </c>
      <c r="JJ33" s="18">
        <v>356.45800000000003</v>
      </c>
      <c r="JK33" s="18">
        <v>345.87</v>
      </c>
      <c r="JL33" s="18">
        <v>345.53800000000001</v>
      </c>
      <c r="JM33" s="18">
        <v>362.46199999999999</v>
      </c>
      <c r="JN33" s="18">
        <v>386.935</v>
      </c>
      <c r="JO33" s="18">
        <v>390.00599999999997</v>
      </c>
      <c r="JP33" s="18">
        <v>391.87099999999998</v>
      </c>
      <c r="JQ33" s="18">
        <v>393.36</v>
      </c>
      <c r="JR33" s="18">
        <v>386.36099999999999</v>
      </c>
      <c r="JS33" s="18">
        <v>397.56900000000002</v>
      </c>
      <c r="JT33" s="18">
        <v>405.11500000000001</v>
      </c>
      <c r="JU33" s="18">
        <v>404.15300000000002</v>
      </c>
      <c r="JV33" s="18">
        <v>410.36900000000003</v>
      </c>
      <c r="JW33" s="18">
        <v>417.77499999999998</v>
      </c>
      <c r="JX33" s="18">
        <v>425.90499999999997</v>
      </c>
      <c r="JY33" s="18">
        <v>423.81799999999998</v>
      </c>
      <c r="JZ33" s="18">
        <v>419.202</v>
      </c>
      <c r="KA33" s="18">
        <v>421.37</v>
      </c>
      <c r="KB33" s="18">
        <v>418.12299999999999</v>
      </c>
      <c r="KC33" s="18">
        <v>420.31</v>
      </c>
      <c r="KD33" s="18">
        <v>418.73200000000003</v>
      </c>
      <c r="KE33" s="18">
        <v>419.35399999999998</v>
      </c>
      <c r="KF33" s="18">
        <v>406.83800000000002</v>
      </c>
      <c r="KG33" s="18">
        <v>398.64299999999997</v>
      </c>
      <c r="KH33" s="18">
        <v>392.45800000000003</v>
      </c>
      <c r="KI33" s="18">
        <v>390.32</v>
      </c>
      <c r="KJ33" s="18">
        <v>388.50299999999999</v>
      </c>
      <c r="KK33" s="18">
        <v>396.899</v>
      </c>
      <c r="KL33" s="18">
        <v>398.59100000000001</v>
      </c>
      <c r="KM33" s="18">
        <v>399.56799999999998</v>
      </c>
      <c r="KN33" s="18">
        <v>394.38600000000002</v>
      </c>
      <c r="KO33" s="18">
        <v>400.64699999999999</v>
      </c>
      <c r="KP33" s="18">
        <v>397.40699999999998</v>
      </c>
      <c r="KQ33" s="18">
        <v>388.911</v>
      </c>
      <c r="KR33" s="18">
        <v>373.065</v>
      </c>
      <c r="KS33" s="18">
        <v>372.12299999999999</v>
      </c>
      <c r="KT33" s="18">
        <v>374.43400000000003</v>
      </c>
      <c r="KU33" s="18">
        <v>385.01799999999997</v>
      </c>
      <c r="KV33" s="18">
        <v>386.87299999999999</v>
      </c>
      <c r="KW33" s="18">
        <v>388.923</v>
      </c>
      <c r="KX33" s="18">
        <v>385.84899999999999</v>
      </c>
      <c r="KY33" s="18">
        <v>380.149</v>
      </c>
      <c r="KZ33" s="18">
        <v>380.01</v>
      </c>
      <c r="LA33" s="18">
        <v>380.495</v>
      </c>
      <c r="LB33" s="18">
        <v>377.47899999999998</v>
      </c>
      <c r="LC33" s="18">
        <v>377.69799999999998</v>
      </c>
      <c r="LD33" s="18">
        <v>383.04399999999998</v>
      </c>
      <c r="LE33" s="18">
        <v>387.62799999999999</v>
      </c>
      <c r="LF33" s="18">
        <v>398.91199999999998</v>
      </c>
      <c r="LG33" s="18">
        <v>409.08800000000002</v>
      </c>
      <c r="LH33" s="18">
        <v>412.51799999999997</v>
      </c>
      <c r="LI33" s="18">
        <v>411.911</v>
      </c>
      <c r="LJ33" s="18">
        <v>399.05700000000002</v>
      </c>
      <c r="LK33" s="18">
        <v>398.58199999999999</v>
      </c>
      <c r="LL33" s="18">
        <v>395.33</v>
      </c>
      <c r="LM33" s="18">
        <v>400.79500000000002</v>
      </c>
      <c r="LN33" s="18">
        <v>400.48399999999998</v>
      </c>
      <c r="LO33" s="18">
        <v>418.31200000000001</v>
      </c>
      <c r="LP33" s="18">
        <v>424.62200000000001</v>
      </c>
      <c r="LQ33" s="18">
        <v>430.32299999999998</v>
      </c>
      <c r="LR33" s="18">
        <v>428.23599999999999</v>
      </c>
      <c r="LS33" s="18">
        <v>435.553</v>
      </c>
      <c r="LT33" s="18">
        <v>427.13600000000002</v>
      </c>
      <c r="LU33" s="18">
        <v>421.065</v>
      </c>
      <c r="LV33" s="18">
        <v>412.75900000000001</v>
      </c>
      <c r="LW33" s="18">
        <v>403.34199999999998</v>
      </c>
      <c r="LX33" s="18">
        <v>409.20400000000001</v>
      </c>
      <c r="LY33" s="18">
        <v>410.43299999999999</v>
      </c>
      <c r="LZ33" s="18">
        <v>403.512</v>
      </c>
      <c r="MA33" s="18">
        <v>414.61900000000003</v>
      </c>
      <c r="MB33" s="18">
        <v>424.25599999999997</v>
      </c>
      <c r="MC33" s="18">
        <v>438.74099999999999</v>
      </c>
      <c r="MD33" s="18">
        <v>443.96499999999997</v>
      </c>
      <c r="ME33" s="18">
        <v>434.608</v>
      </c>
      <c r="MF33" s="18">
        <v>423.642</v>
      </c>
      <c r="MG33" s="18">
        <v>415.09399999999999</v>
      </c>
      <c r="MH33" s="18">
        <v>415.572</v>
      </c>
      <c r="MI33" s="18">
        <v>414.35700000000003</v>
      </c>
      <c r="MJ33" s="18">
        <v>408.04500000000002</v>
      </c>
      <c r="MK33" s="18">
        <v>412.36500000000001</v>
      </c>
      <c r="ML33" s="18">
        <v>422.27</v>
      </c>
      <c r="MM33" s="18">
        <v>436.851</v>
      </c>
      <c r="MN33" s="18">
        <v>447.79599999999999</v>
      </c>
      <c r="MO33" s="18">
        <v>443.952</v>
      </c>
      <c r="MP33" s="18">
        <v>436.89600000000002</v>
      </c>
      <c r="MQ33" s="18">
        <v>432.41399999999999</v>
      </c>
      <c r="MR33" s="18">
        <v>436.69499999999999</v>
      </c>
      <c r="MS33" s="18">
        <v>438.49900000000002</v>
      </c>
      <c r="MT33" s="18">
        <v>432.66899999999998</v>
      </c>
      <c r="MU33" s="18">
        <v>431.39299999999997</v>
      </c>
      <c r="MV33" s="18">
        <v>441.06900000000002</v>
      </c>
      <c r="MW33" s="18">
        <v>460.976</v>
      </c>
      <c r="MX33" s="18">
        <v>466.09199999999998</v>
      </c>
      <c r="MY33" s="18">
        <v>446.67500000000001</v>
      </c>
      <c r="MZ33" s="18">
        <v>431.67700000000002</v>
      </c>
      <c r="NA33" s="18">
        <v>431.47399999999999</v>
      </c>
      <c r="NB33" s="18">
        <v>436.63799999999998</v>
      </c>
      <c r="NC33" s="18">
        <v>434.44799999999998</v>
      </c>
      <c r="ND33" s="18">
        <v>436.59</v>
      </c>
      <c r="NE33" s="18">
        <v>448.274</v>
      </c>
      <c r="NF33" s="18">
        <v>448.07299999999998</v>
      </c>
      <c r="NG33" s="18">
        <v>441.67200000000003</v>
      </c>
      <c r="NH33" s="18">
        <v>438.32400000000001</v>
      </c>
      <c r="NI33" s="18">
        <v>443.20299999999997</v>
      </c>
      <c r="NJ33" s="18">
        <v>438.97800000000001</v>
      </c>
      <c r="NK33" s="18">
        <v>434.36799999999999</v>
      </c>
      <c r="NL33" s="18">
        <v>426.75299999999999</v>
      </c>
      <c r="NM33" s="18">
        <v>431.62700000000001</v>
      </c>
      <c r="NN33" s="18">
        <v>449.98099999999999</v>
      </c>
      <c r="NO33" s="18">
        <v>443.84800000000001</v>
      </c>
      <c r="NP33" s="18">
        <v>468.80799999999999</v>
      </c>
      <c r="NQ33" s="18">
        <v>467.495</v>
      </c>
      <c r="NR33" s="18">
        <v>456.69099999999997</v>
      </c>
      <c r="NS33" s="18">
        <v>461.15100000000001</v>
      </c>
      <c r="NT33" s="18">
        <v>456.49400000000003</v>
      </c>
      <c r="NU33" s="18">
        <v>479.05099999999999</v>
      </c>
      <c r="NV33" s="18">
        <v>493.791</v>
      </c>
      <c r="NW33" s="18">
        <v>498.08699999999999</v>
      </c>
      <c r="NX33" s="18">
        <v>500.52100000000002</v>
      </c>
      <c r="NY33" s="18">
        <v>483.71100000000001</v>
      </c>
      <c r="NZ33" s="18">
        <v>470.553</v>
      </c>
      <c r="OA33" s="18">
        <v>470.59199999999998</v>
      </c>
      <c r="OB33" s="18">
        <v>468.55</v>
      </c>
      <c r="OC33" s="18">
        <v>465.92700000000002</v>
      </c>
      <c r="OD33" s="18">
        <v>465.56799999999998</v>
      </c>
      <c r="OE33" s="18">
        <v>462.76400000000001</v>
      </c>
      <c r="OF33" s="18">
        <v>458.51299999999998</v>
      </c>
      <c r="OG33" s="18">
        <v>456.565</v>
      </c>
      <c r="OH33" s="18">
        <v>451.863</v>
      </c>
      <c r="OI33" s="18">
        <v>450.83600000000001</v>
      </c>
      <c r="OJ33" s="18">
        <v>449.649</v>
      </c>
      <c r="OK33" s="18">
        <v>462.99099999999999</v>
      </c>
      <c r="OL33" s="18">
        <v>484.02699999999999</v>
      </c>
      <c r="OM33" s="18">
        <v>490.87700000000001</v>
      </c>
      <c r="ON33" s="18">
        <v>488.024</v>
      </c>
      <c r="OO33" s="18">
        <v>492.43099999999998</v>
      </c>
      <c r="OP33" s="18">
        <v>485.54300000000001</v>
      </c>
      <c r="OQ33" s="18">
        <v>477.411</v>
      </c>
      <c r="OR33" s="18">
        <v>459.09699999999998</v>
      </c>
      <c r="OS33" s="18">
        <v>468.476</v>
      </c>
      <c r="OT33" s="18">
        <v>462.05099999999999</v>
      </c>
      <c r="OU33" s="18">
        <v>453.66800000000001</v>
      </c>
      <c r="OV33" s="18">
        <v>445.89400000000001</v>
      </c>
      <c r="OW33" s="18">
        <v>441.75299999999999</v>
      </c>
      <c r="OX33" s="18">
        <v>446.23899999999998</v>
      </c>
      <c r="OY33" s="18">
        <v>444.101</v>
      </c>
      <c r="OZ33" s="18">
        <v>442.42599999999999</v>
      </c>
      <c r="PA33" s="18">
        <v>454.39600000000002</v>
      </c>
      <c r="PB33" s="18">
        <v>441.572</v>
      </c>
      <c r="PC33" s="18">
        <v>436.084</v>
      </c>
      <c r="PD33" s="18">
        <v>432.12900000000002</v>
      </c>
      <c r="PE33" s="18">
        <v>419.77100000000002</v>
      </c>
      <c r="PF33" s="18">
        <v>416.45</v>
      </c>
      <c r="PG33" s="18">
        <v>415.47500000000002</v>
      </c>
      <c r="PH33" s="18">
        <v>392.31900000000002</v>
      </c>
      <c r="PI33" s="18">
        <v>379.55799999999999</v>
      </c>
      <c r="PJ33" s="18">
        <v>382.32600000000002</v>
      </c>
      <c r="PK33" s="18">
        <v>388.11500000000001</v>
      </c>
      <c r="PL33" s="18">
        <v>386.17399999999998</v>
      </c>
      <c r="PM33" s="18">
        <v>383.80500000000001</v>
      </c>
      <c r="PN33" s="18">
        <v>388.55500000000001</v>
      </c>
      <c r="PO33" s="18">
        <v>404.15699999999998</v>
      </c>
      <c r="PP33" s="18">
        <v>407.13600000000002</v>
      </c>
      <c r="PQ33" s="18">
        <v>413.37900000000002</v>
      </c>
      <c r="PR33" s="18">
        <v>439.84</v>
      </c>
      <c r="PS33" s="18">
        <v>423.90899999999999</v>
      </c>
      <c r="PT33" s="18">
        <v>420.55</v>
      </c>
      <c r="PU33" s="18">
        <v>410.92399999999998</v>
      </c>
      <c r="PV33" s="18">
        <v>403.589</v>
      </c>
      <c r="PW33" s="18">
        <v>406.81599999999997</v>
      </c>
      <c r="PX33" s="18">
        <v>398.35500000000002</v>
      </c>
      <c r="PY33" s="18">
        <v>395.392</v>
      </c>
      <c r="PZ33" s="18">
        <v>396.97699999999998</v>
      </c>
      <c r="QA33" s="18">
        <v>393.54399999999998</v>
      </c>
      <c r="QB33" s="18">
        <v>391.68599999999998</v>
      </c>
      <c r="QC33" s="18">
        <v>390.072</v>
      </c>
      <c r="QD33" s="18">
        <v>377.6</v>
      </c>
      <c r="QE33" s="18">
        <v>377.197</v>
      </c>
      <c r="QF33" s="18">
        <v>374.24900000000002</v>
      </c>
      <c r="QG33" s="18">
        <v>367.226</v>
      </c>
      <c r="QH33" s="18">
        <v>365.53699999999998</v>
      </c>
      <c r="QI33" s="18">
        <v>364.20400000000001</v>
      </c>
      <c r="QJ33" s="18">
        <v>369.911</v>
      </c>
      <c r="QK33" s="18">
        <v>366.52</v>
      </c>
      <c r="QL33" s="18">
        <v>370.18900000000002</v>
      </c>
      <c r="QM33" s="18">
        <v>364.01400000000001</v>
      </c>
      <c r="QN33" s="18">
        <v>364.55900000000003</v>
      </c>
      <c r="QO33" s="18">
        <v>368.09899999999999</v>
      </c>
      <c r="QP33" s="18">
        <v>359.483</v>
      </c>
      <c r="QQ33" s="18">
        <v>356.47899999999998</v>
      </c>
      <c r="QR33" s="18">
        <v>355.37</v>
      </c>
      <c r="QS33" s="18">
        <v>353.423</v>
      </c>
      <c r="QT33" s="18">
        <v>353.697</v>
      </c>
      <c r="QU33" s="18">
        <v>354.52600000000001</v>
      </c>
      <c r="QV33" s="18">
        <v>352.48</v>
      </c>
      <c r="QW33" s="18">
        <v>357.80799999999999</v>
      </c>
      <c r="QX33" s="18">
        <v>360.44799999999998</v>
      </c>
      <c r="QY33" s="18">
        <v>357.02199999999999</v>
      </c>
      <c r="QZ33" s="18">
        <v>360.48500000000001</v>
      </c>
      <c r="RA33" s="18">
        <v>368.67899999999997</v>
      </c>
      <c r="RB33" s="18">
        <v>374.93599999999998</v>
      </c>
      <c r="RC33" s="18">
        <v>375.49</v>
      </c>
      <c r="RD33" s="18">
        <v>376.99799999999999</v>
      </c>
      <c r="RE33" s="18">
        <v>379.10899999999998</v>
      </c>
      <c r="RF33" s="18">
        <v>377.64800000000002</v>
      </c>
      <c r="RG33" s="18">
        <v>373.577</v>
      </c>
      <c r="RH33" s="18">
        <v>368.07799999999997</v>
      </c>
      <c r="RI33" s="18">
        <v>368.10300000000001</v>
      </c>
      <c r="RJ33" s="18">
        <v>370.49700000000001</v>
      </c>
      <c r="RK33" s="18">
        <v>370.608</v>
      </c>
      <c r="RL33" s="18">
        <v>370.30900000000003</v>
      </c>
      <c r="RM33" s="18">
        <v>364.43799999999999</v>
      </c>
      <c r="RN33" s="18">
        <v>364.69099999999997</v>
      </c>
      <c r="RO33" s="18">
        <v>372.33</v>
      </c>
      <c r="RP33" s="18">
        <v>372.54599999999999</v>
      </c>
      <c r="RQ33" s="18">
        <v>372.48200000000003</v>
      </c>
      <c r="RR33" s="18">
        <v>373.64699999999999</v>
      </c>
      <c r="RS33" s="18">
        <v>369.46600000000001</v>
      </c>
      <c r="RT33" s="18">
        <v>370.88200000000001</v>
      </c>
      <c r="RU33" s="18">
        <v>365.38900000000001</v>
      </c>
      <c r="RV33" s="18">
        <v>355.73200000000003</v>
      </c>
      <c r="RW33" s="18">
        <v>352.73399999999998</v>
      </c>
      <c r="RX33" s="18">
        <v>350.89499999999998</v>
      </c>
      <c r="RY33" s="18">
        <v>354.41</v>
      </c>
      <c r="RZ33" s="18">
        <v>353.13900000000001</v>
      </c>
      <c r="SA33" s="18">
        <v>348.31700000000001</v>
      </c>
      <c r="SB33" s="18">
        <v>342.45</v>
      </c>
      <c r="SC33" s="18">
        <v>345.12299999999999</v>
      </c>
      <c r="SD33" s="18">
        <v>346.375</v>
      </c>
      <c r="SE33" s="18">
        <v>344.88499999999999</v>
      </c>
      <c r="SF33" s="18">
        <v>344.31</v>
      </c>
      <c r="SG33" s="18">
        <v>359.49599999999998</v>
      </c>
      <c r="SH33" s="18">
        <v>360.01900000000001</v>
      </c>
      <c r="SI33" s="18">
        <v>365.13099999999997</v>
      </c>
      <c r="SJ33" s="18">
        <v>367.399</v>
      </c>
      <c r="SK33" s="18">
        <v>366.39299999999997</v>
      </c>
      <c r="SL33" s="18">
        <v>365.42399999999998</v>
      </c>
      <c r="SM33" s="18">
        <v>364.99400000000003</v>
      </c>
      <c r="SN33" s="18">
        <v>360.45</v>
      </c>
      <c r="SO33" s="18">
        <v>363.04</v>
      </c>
      <c r="SP33" s="18">
        <v>364.18799999999999</v>
      </c>
      <c r="SQ33" s="18">
        <v>365.78199999999998</v>
      </c>
      <c r="SR33" s="18">
        <v>354.28800000000001</v>
      </c>
      <c r="SS33" s="18">
        <v>357.803</v>
      </c>
      <c r="ST33" s="18">
        <v>361.29500000000002</v>
      </c>
      <c r="SU33" s="18"/>
    </row>
    <row r="34" spans="1:516" s="5" customFormat="1" x14ac:dyDescent="0.25">
      <c r="A34" s="5">
        <f t="shared" ref="A34:A40" si="8">A33+1</f>
        <v>3</v>
      </c>
      <c r="B34" s="11" t="s">
        <v>472</v>
      </c>
      <c r="C34" s="5">
        <f>_xlfn.XMATCH(B34,bonds[unique lookup])</f>
        <v>157</v>
      </c>
      <c r="D34" s="5" t="str" cm="1">
        <f t="array" ref="D34">INDEX(bonds[ID_ISIN],C34)&amp;" Corp"</f>
        <v>XS1629774230 Corp</v>
      </c>
      <c r="E34" s="33" cm="1">
        <f t="array" ref="E34">_xll.BDP(D34,E$31)*1</f>
        <v>46552</v>
      </c>
      <c r="F34" s="18">
        <f>_xll.BDH(D34,$B$29,"-2AY",,"Dates=H","Fill=C","Sort=R","Dir=H","cols=509;rows=1")</f>
        <v>407.94799999999998</v>
      </c>
      <c r="G34" s="18">
        <v>409.697</v>
      </c>
      <c r="H34" s="18">
        <v>410.34</v>
      </c>
      <c r="I34" s="18">
        <v>418.03399999999999</v>
      </c>
      <c r="J34" s="18">
        <v>423.32299999999998</v>
      </c>
      <c r="K34" s="18">
        <v>422.39499999999998</v>
      </c>
      <c r="L34" s="18">
        <v>421.16199999999998</v>
      </c>
      <c r="M34" s="18">
        <v>416.298</v>
      </c>
      <c r="N34" s="18">
        <v>412.25700000000001</v>
      </c>
      <c r="O34" s="18">
        <v>420.08800000000002</v>
      </c>
      <c r="P34" s="18">
        <v>409.10199999999998</v>
      </c>
      <c r="Q34" s="18">
        <v>406.57299999999998</v>
      </c>
      <c r="R34" s="18">
        <v>394.358</v>
      </c>
      <c r="S34" s="18">
        <v>383.82299999999998</v>
      </c>
      <c r="T34" s="18">
        <v>401.92399999999998</v>
      </c>
      <c r="U34" s="18">
        <v>397.39299999999997</v>
      </c>
      <c r="V34" s="18">
        <v>404.19900000000001</v>
      </c>
      <c r="W34" s="18">
        <v>373.98200000000003</v>
      </c>
      <c r="X34" s="18">
        <v>350.51</v>
      </c>
      <c r="Y34" s="18">
        <v>332.053</v>
      </c>
      <c r="Z34" s="18">
        <v>345.66800000000001</v>
      </c>
      <c r="AA34" s="18">
        <v>386.71300000000002</v>
      </c>
      <c r="AB34" s="18">
        <v>401.87200000000001</v>
      </c>
      <c r="AC34" s="18">
        <v>426.75700000000001</v>
      </c>
      <c r="AD34" s="18">
        <v>433.44900000000001</v>
      </c>
      <c r="AE34" s="18">
        <v>433.899</v>
      </c>
      <c r="AF34" s="18">
        <v>425.04899999999998</v>
      </c>
      <c r="AG34" s="18">
        <v>423.51900000000001</v>
      </c>
      <c r="AH34" s="18">
        <v>438.49299999999999</v>
      </c>
      <c r="AI34" s="18">
        <v>452.33100000000002</v>
      </c>
      <c r="AJ34" s="18">
        <v>453.08600000000001</v>
      </c>
      <c r="AK34" s="18">
        <v>452.48</v>
      </c>
      <c r="AL34" s="18">
        <v>457.87400000000002</v>
      </c>
      <c r="AM34" s="18">
        <v>467.596</v>
      </c>
      <c r="AN34" s="18">
        <v>491.08</v>
      </c>
      <c r="AO34" s="18">
        <v>504.21499999999997</v>
      </c>
      <c r="AP34" s="18">
        <v>503.745</v>
      </c>
      <c r="AQ34" s="18">
        <v>496.39600000000002</v>
      </c>
      <c r="AR34" s="18">
        <v>493.983</v>
      </c>
      <c r="AS34" s="18">
        <v>496.30599999999998</v>
      </c>
      <c r="AT34" s="18">
        <v>503.92099999999999</v>
      </c>
      <c r="AU34" s="18">
        <v>507.88900000000001</v>
      </c>
      <c r="AV34" s="18">
        <v>510.60700000000003</v>
      </c>
      <c r="AW34" s="18">
        <v>517.221</v>
      </c>
      <c r="AX34" s="18">
        <v>520.66200000000003</v>
      </c>
      <c r="AY34" s="18">
        <v>492.505</v>
      </c>
      <c r="AZ34" s="18">
        <v>478.67700000000002</v>
      </c>
      <c r="BA34" s="18">
        <v>464.73700000000002</v>
      </c>
      <c r="BB34" s="18">
        <v>455.91399999999999</v>
      </c>
      <c r="BC34" s="18">
        <v>477.029</v>
      </c>
      <c r="BD34" s="18">
        <v>484.48500000000001</v>
      </c>
      <c r="BE34" s="18">
        <v>523.32799999999997</v>
      </c>
      <c r="BF34" s="18">
        <v>529.60799999999995</v>
      </c>
      <c r="BG34" s="18">
        <v>515.47299999999996</v>
      </c>
      <c r="BH34" s="18">
        <v>503.815</v>
      </c>
      <c r="BI34" s="18">
        <v>497.26900000000001</v>
      </c>
      <c r="BJ34" s="18">
        <v>473.108</v>
      </c>
      <c r="BK34" s="18">
        <v>462.80099999999999</v>
      </c>
      <c r="BL34" s="18">
        <v>513.81399999999996</v>
      </c>
      <c r="BM34" s="18">
        <v>580.17999999999995</v>
      </c>
      <c r="BN34" s="18">
        <v>605.59900000000005</v>
      </c>
      <c r="BO34" s="18">
        <v>668.20699999999999</v>
      </c>
      <c r="BP34" s="18">
        <v>671.06200000000001</v>
      </c>
      <c r="BQ34" s="18">
        <v>655.40300000000002</v>
      </c>
      <c r="BR34" s="18">
        <v>639.37199999999996</v>
      </c>
      <c r="BS34" s="18">
        <v>630.82000000000005</v>
      </c>
      <c r="BT34" s="18">
        <v>618.20699999999999</v>
      </c>
      <c r="BU34" s="18">
        <v>573.60400000000004</v>
      </c>
      <c r="BV34" s="18">
        <v>534.54600000000005</v>
      </c>
      <c r="BW34" s="18">
        <v>531.52300000000002</v>
      </c>
      <c r="BX34" s="18">
        <v>636.01400000000001</v>
      </c>
      <c r="BY34" s="18">
        <v>688.54399999999998</v>
      </c>
      <c r="BZ34" s="18">
        <v>648.28599999999994</v>
      </c>
      <c r="CA34" s="18">
        <v>732.77700000000004</v>
      </c>
      <c r="CB34" s="18">
        <v>744.702</v>
      </c>
      <c r="CC34" s="18">
        <v>672.58900000000006</v>
      </c>
      <c r="CD34" s="18">
        <v>576.23</v>
      </c>
      <c r="CE34" s="18">
        <v>487.12900000000002</v>
      </c>
      <c r="CF34" s="18">
        <v>478.649</v>
      </c>
      <c r="CG34" s="18">
        <v>401.99799999999999</v>
      </c>
      <c r="CH34" s="18">
        <v>395.209</v>
      </c>
      <c r="CI34" s="18">
        <v>410.76100000000002</v>
      </c>
      <c r="CJ34" s="18">
        <v>356.63900000000001</v>
      </c>
      <c r="CK34" s="18">
        <v>321.18700000000001</v>
      </c>
      <c r="CL34" s="18">
        <v>303.096</v>
      </c>
      <c r="CM34" s="18">
        <v>312.02699999999999</v>
      </c>
      <c r="CN34" s="18">
        <v>342.69600000000003</v>
      </c>
      <c r="CO34" s="18">
        <v>346.73399999999998</v>
      </c>
      <c r="CP34" s="18">
        <v>321.19600000000003</v>
      </c>
      <c r="CQ34" s="18">
        <v>300.596</v>
      </c>
      <c r="CR34" s="18">
        <v>296.053</v>
      </c>
      <c r="CS34" s="18">
        <v>289.33600000000001</v>
      </c>
      <c r="CT34" s="18">
        <v>266.94600000000003</v>
      </c>
      <c r="CU34" s="18">
        <v>267.08</v>
      </c>
      <c r="CV34" s="18">
        <v>267.29700000000003</v>
      </c>
      <c r="CW34" s="18">
        <v>268.33300000000003</v>
      </c>
      <c r="CX34" s="18">
        <v>266.63299999999998</v>
      </c>
      <c r="CY34" s="18">
        <v>267.00400000000002</v>
      </c>
      <c r="CZ34" s="18">
        <v>266.84199999999998</v>
      </c>
      <c r="DA34" s="18">
        <v>265.24400000000003</v>
      </c>
      <c r="DB34" s="18">
        <v>270.959</v>
      </c>
      <c r="DC34" s="18">
        <v>272.47399999999999</v>
      </c>
      <c r="DD34" s="18">
        <v>267.95800000000003</v>
      </c>
      <c r="DE34" s="18">
        <v>262.86700000000002</v>
      </c>
      <c r="DF34" s="18">
        <v>266.42399999999998</v>
      </c>
      <c r="DG34" s="18">
        <v>275.19200000000001</v>
      </c>
      <c r="DH34" s="18">
        <v>282.85300000000001</v>
      </c>
      <c r="DI34" s="18">
        <v>282.57600000000002</v>
      </c>
      <c r="DJ34" s="18">
        <v>279.68599999999998</v>
      </c>
      <c r="DK34" s="18">
        <v>274.04899999999998</v>
      </c>
      <c r="DL34" s="18">
        <v>276.62299999999999</v>
      </c>
      <c r="DM34" s="18">
        <v>281.529</v>
      </c>
      <c r="DN34" s="18">
        <v>269.27999999999997</v>
      </c>
      <c r="DO34" s="18">
        <v>265.37099999999998</v>
      </c>
      <c r="DP34" s="18">
        <v>258.447</v>
      </c>
      <c r="DQ34" s="18">
        <v>258.58999999999997</v>
      </c>
      <c r="DR34" s="18">
        <v>255.667</v>
      </c>
      <c r="DS34" s="18">
        <v>258.68799999999999</v>
      </c>
      <c r="DT34" s="18">
        <v>264.81299999999999</v>
      </c>
      <c r="DU34" s="18">
        <v>268.63499999999999</v>
      </c>
      <c r="DV34" s="18">
        <v>266.01499999999999</v>
      </c>
      <c r="DW34" s="18">
        <v>264.84699999999998</v>
      </c>
      <c r="DX34" s="18">
        <v>268.42899999999997</v>
      </c>
      <c r="DY34" s="18">
        <v>269.58699999999999</v>
      </c>
      <c r="DZ34" s="18">
        <v>276.46600000000001</v>
      </c>
      <c r="EA34" s="18">
        <v>275.61799999999999</v>
      </c>
      <c r="EB34" s="18">
        <v>270.92599999999999</v>
      </c>
      <c r="EC34" s="18">
        <v>265.85500000000002</v>
      </c>
      <c r="ED34" s="18">
        <v>257.65199999999999</v>
      </c>
      <c r="EE34" s="18">
        <v>254.86199999999999</v>
      </c>
      <c r="EF34" s="18">
        <v>254.274</v>
      </c>
      <c r="EG34" s="18">
        <v>258.26400000000001</v>
      </c>
      <c r="EH34" s="18">
        <v>258.43299999999999</v>
      </c>
      <c r="EI34" s="18">
        <v>258.08499999999998</v>
      </c>
      <c r="EJ34" s="18">
        <v>258.79300000000001</v>
      </c>
      <c r="EK34" s="18">
        <v>258.15499999999997</v>
      </c>
      <c r="EL34" s="18">
        <v>259.58</v>
      </c>
      <c r="EM34" s="18">
        <v>262.625</v>
      </c>
      <c r="EN34" s="18">
        <v>261.80700000000002</v>
      </c>
      <c r="EO34" s="18">
        <v>262.58499999999998</v>
      </c>
      <c r="EP34" s="18">
        <v>263.40600000000001</v>
      </c>
      <c r="EQ34" s="18">
        <v>265.50400000000002</v>
      </c>
      <c r="ER34" s="18">
        <v>261.57299999999998</v>
      </c>
      <c r="ES34" s="18">
        <v>263.82400000000001</v>
      </c>
      <c r="ET34" s="18">
        <v>270.25099999999998</v>
      </c>
      <c r="EU34" s="18">
        <v>275.80500000000001</v>
      </c>
      <c r="EV34" s="18">
        <v>283.55200000000002</v>
      </c>
      <c r="EW34" s="18">
        <v>285.79000000000002</v>
      </c>
      <c r="EX34" s="18">
        <v>275.089</v>
      </c>
      <c r="EY34" s="18">
        <v>279.50599999999997</v>
      </c>
      <c r="EZ34" s="18">
        <v>279.05399999999997</v>
      </c>
      <c r="FA34" s="18">
        <v>276.89100000000002</v>
      </c>
      <c r="FB34" s="18">
        <v>277.04399999999998</v>
      </c>
      <c r="FC34" s="18">
        <v>280.40699999999998</v>
      </c>
      <c r="FD34" s="18">
        <v>293.11</v>
      </c>
      <c r="FE34" s="18">
        <v>297.04599999999999</v>
      </c>
      <c r="FF34" s="18">
        <v>297.65300000000002</v>
      </c>
      <c r="FG34" s="18">
        <v>292.66199999999998</v>
      </c>
      <c r="FH34" s="18">
        <v>292.27600000000001</v>
      </c>
      <c r="FI34" s="18">
        <v>292.08499999999998</v>
      </c>
      <c r="FJ34" s="18">
        <v>294.13900000000001</v>
      </c>
      <c r="FK34" s="18">
        <v>291.733</v>
      </c>
      <c r="FL34" s="18">
        <v>287.286</v>
      </c>
      <c r="FM34" s="18">
        <v>287.64999999999998</v>
      </c>
      <c r="FN34" s="18">
        <v>284.31599999999997</v>
      </c>
      <c r="FO34" s="18">
        <v>277.81099999999998</v>
      </c>
      <c r="FP34" s="18">
        <v>277.41000000000003</v>
      </c>
      <c r="FQ34" s="18">
        <v>271.81700000000001</v>
      </c>
      <c r="FR34" s="18">
        <v>286.77100000000002</v>
      </c>
      <c r="FS34" s="18">
        <v>300.39800000000002</v>
      </c>
      <c r="FT34" s="18">
        <v>301.74200000000002</v>
      </c>
      <c r="FU34" s="18">
        <v>298.11599999999999</v>
      </c>
      <c r="FV34" s="18">
        <v>293.51900000000001</v>
      </c>
      <c r="FW34" s="18">
        <v>288.97199999999998</v>
      </c>
      <c r="FX34" s="18">
        <v>293.58300000000003</v>
      </c>
      <c r="FY34" s="18">
        <v>299.28699999999998</v>
      </c>
      <c r="FZ34" s="18">
        <v>301.60599999999999</v>
      </c>
      <c r="GA34" s="18">
        <v>300.59500000000003</v>
      </c>
      <c r="GB34" s="18">
        <v>302.24299999999999</v>
      </c>
      <c r="GC34" s="18">
        <v>310.16899999999998</v>
      </c>
      <c r="GD34" s="18">
        <v>310.464</v>
      </c>
      <c r="GE34" s="18">
        <v>314.49900000000002</v>
      </c>
      <c r="GF34" s="18">
        <v>321.59100000000001</v>
      </c>
      <c r="GG34" s="18">
        <v>325.47000000000003</v>
      </c>
      <c r="GH34" s="18">
        <v>326.02</v>
      </c>
      <c r="GI34" s="18">
        <v>334.46199999999999</v>
      </c>
      <c r="GJ34" s="18">
        <v>338.59199999999998</v>
      </c>
      <c r="GK34" s="18">
        <v>339.93700000000001</v>
      </c>
      <c r="GL34" s="18">
        <v>331.27300000000002</v>
      </c>
      <c r="GM34" s="18">
        <v>330.351</v>
      </c>
      <c r="GN34" s="18">
        <v>332.39299999999997</v>
      </c>
      <c r="GO34" s="18">
        <v>324.89499999999998</v>
      </c>
      <c r="GP34" s="18">
        <v>318.14800000000002</v>
      </c>
      <c r="GQ34" s="18">
        <v>320.82600000000002</v>
      </c>
      <c r="GR34" s="18">
        <v>321.36799999999999</v>
      </c>
      <c r="GS34" s="18">
        <v>324.15100000000001</v>
      </c>
      <c r="GT34" s="18">
        <v>326.125</v>
      </c>
      <c r="GU34" s="18">
        <v>326.65100000000001</v>
      </c>
      <c r="GV34" s="18">
        <v>326.351</v>
      </c>
      <c r="GW34" s="18">
        <v>322.64699999999999</v>
      </c>
      <c r="GX34" s="18">
        <v>331.18599999999998</v>
      </c>
      <c r="GY34" s="18">
        <v>329.29700000000003</v>
      </c>
      <c r="GZ34" s="18">
        <v>321.46600000000001</v>
      </c>
      <c r="HA34" s="18">
        <v>316.90899999999999</v>
      </c>
      <c r="HB34" s="18">
        <v>310.94200000000001</v>
      </c>
      <c r="HC34" s="18">
        <v>317.04399999999998</v>
      </c>
      <c r="HD34" s="18">
        <v>345.78100000000001</v>
      </c>
      <c r="HE34" s="18">
        <v>343.084</v>
      </c>
      <c r="HF34" s="18">
        <v>339.64699999999999</v>
      </c>
      <c r="HG34" s="18">
        <v>337.80399999999997</v>
      </c>
      <c r="HH34" s="18">
        <v>332.02</v>
      </c>
      <c r="HI34" s="18">
        <v>343.54599999999999</v>
      </c>
      <c r="HJ34" s="18">
        <v>348.29300000000001</v>
      </c>
      <c r="HK34" s="18">
        <v>344.577</v>
      </c>
      <c r="HL34" s="18">
        <v>344.65199999999999</v>
      </c>
      <c r="HM34" s="18">
        <v>347.495</v>
      </c>
      <c r="HN34" s="18">
        <v>351.37099999999998</v>
      </c>
      <c r="HO34" s="18">
        <v>346.20600000000002</v>
      </c>
      <c r="HP34" s="18">
        <v>341.86900000000003</v>
      </c>
      <c r="HQ34" s="18">
        <v>341.55900000000003</v>
      </c>
      <c r="HR34" s="18">
        <v>337.28800000000001</v>
      </c>
      <c r="HS34" s="18">
        <v>344.81200000000001</v>
      </c>
      <c r="HT34" s="18">
        <v>357.108</v>
      </c>
      <c r="HU34" s="18">
        <v>360.84199999999998</v>
      </c>
      <c r="HV34" s="18">
        <v>375.11500000000001</v>
      </c>
      <c r="HW34" s="18">
        <v>376.06700000000001</v>
      </c>
      <c r="HX34" s="18">
        <v>358.23399999999998</v>
      </c>
      <c r="HY34" s="18">
        <v>346.82499999999999</v>
      </c>
      <c r="HZ34" s="18">
        <v>338.50599999999997</v>
      </c>
      <c r="IA34" s="18">
        <v>341.21499999999997</v>
      </c>
      <c r="IB34" s="18">
        <v>341.60599999999999</v>
      </c>
      <c r="IC34" s="18">
        <v>350.92700000000002</v>
      </c>
      <c r="ID34" s="18">
        <v>355.01299999999998</v>
      </c>
      <c r="IE34" s="18">
        <v>366.87599999999998</v>
      </c>
      <c r="IF34" s="18">
        <v>352.23200000000003</v>
      </c>
      <c r="IG34" s="18">
        <v>336.62400000000002</v>
      </c>
      <c r="IH34" s="18">
        <v>333.779</v>
      </c>
      <c r="II34" s="18">
        <v>331.68700000000001</v>
      </c>
      <c r="IJ34" s="18">
        <v>319.09399999999999</v>
      </c>
      <c r="IK34" s="18">
        <v>317.13</v>
      </c>
      <c r="IL34" s="18">
        <v>313.44</v>
      </c>
      <c r="IM34" s="18">
        <v>332.69200000000001</v>
      </c>
      <c r="IN34" s="18">
        <v>340.755</v>
      </c>
      <c r="IO34" s="18">
        <v>345.173</v>
      </c>
      <c r="IP34" s="18">
        <v>342.80599999999998</v>
      </c>
      <c r="IQ34" s="18">
        <v>344.75900000000001</v>
      </c>
      <c r="IR34" s="18">
        <v>334.214</v>
      </c>
      <c r="IS34" s="18">
        <v>324.63400000000001</v>
      </c>
      <c r="IT34" s="18">
        <v>325.685</v>
      </c>
      <c r="IU34" s="18">
        <v>325.63099999999997</v>
      </c>
      <c r="IV34" s="18">
        <v>328.995</v>
      </c>
      <c r="IW34" s="18">
        <v>340.904</v>
      </c>
      <c r="IX34" s="18">
        <v>346.49900000000002</v>
      </c>
      <c r="IY34" s="18">
        <v>341.10199999999998</v>
      </c>
      <c r="IZ34" s="18">
        <v>332.01600000000002</v>
      </c>
      <c r="JA34" s="18">
        <v>332.57100000000003</v>
      </c>
      <c r="JB34" s="18">
        <v>341.18200000000002</v>
      </c>
      <c r="JC34" s="18">
        <v>340.91399999999999</v>
      </c>
      <c r="JD34" s="18">
        <v>339.94799999999998</v>
      </c>
      <c r="JE34" s="18">
        <v>356.62599999999998</v>
      </c>
      <c r="JF34" s="18">
        <v>363.71899999999999</v>
      </c>
      <c r="JG34" s="18">
        <v>365.435</v>
      </c>
      <c r="JH34" s="18">
        <v>363.72500000000002</v>
      </c>
      <c r="JI34" s="18">
        <v>357.05099999999999</v>
      </c>
      <c r="JJ34" s="18">
        <v>348.34800000000001</v>
      </c>
      <c r="JK34" s="18">
        <v>338.721</v>
      </c>
      <c r="JL34" s="18">
        <v>339.42200000000003</v>
      </c>
      <c r="JM34" s="18">
        <v>357.86500000000001</v>
      </c>
      <c r="JN34" s="18">
        <v>382.47699999999998</v>
      </c>
      <c r="JO34" s="18">
        <v>385.10300000000001</v>
      </c>
      <c r="JP34" s="18">
        <v>386.27600000000001</v>
      </c>
      <c r="JQ34" s="18">
        <v>389.596</v>
      </c>
      <c r="JR34" s="18">
        <v>378.56</v>
      </c>
      <c r="JS34" s="18">
        <v>385.13499999999999</v>
      </c>
      <c r="JT34" s="18">
        <v>392.84699999999998</v>
      </c>
      <c r="JU34" s="18">
        <v>392.32600000000002</v>
      </c>
      <c r="JV34" s="18">
        <v>398.73</v>
      </c>
      <c r="JW34" s="18">
        <v>406.19099999999997</v>
      </c>
      <c r="JX34" s="18">
        <v>419.863</v>
      </c>
      <c r="JY34" s="18">
        <v>417.64</v>
      </c>
      <c r="JZ34" s="18">
        <v>412.43299999999999</v>
      </c>
      <c r="KA34" s="18">
        <v>414.589</v>
      </c>
      <c r="KB34" s="18">
        <v>411.87099999999998</v>
      </c>
      <c r="KC34" s="18">
        <v>413.988</v>
      </c>
      <c r="KD34" s="18">
        <v>412.95800000000003</v>
      </c>
      <c r="KE34" s="18">
        <v>413.83199999999999</v>
      </c>
      <c r="KF34" s="18">
        <v>400.11700000000002</v>
      </c>
      <c r="KG34" s="18">
        <v>389.95499999999998</v>
      </c>
      <c r="KH34" s="18">
        <v>382.34399999999999</v>
      </c>
      <c r="KI34" s="18">
        <v>382.02499999999998</v>
      </c>
      <c r="KJ34" s="18">
        <v>381.33600000000001</v>
      </c>
      <c r="KK34" s="18">
        <v>390.839</v>
      </c>
      <c r="KL34" s="18">
        <v>393.46199999999999</v>
      </c>
      <c r="KM34" s="18">
        <v>395.697</v>
      </c>
      <c r="KN34" s="18">
        <v>390.49599999999998</v>
      </c>
      <c r="KO34" s="18">
        <v>396.98</v>
      </c>
      <c r="KP34" s="18">
        <v>393.38799999999998</v>
      </c>
      <c r="KQ34" s="18">
        <v>381.68900000000002</v>
      </c>
      <c r="KR34" s="18">
        <v>367.43400000000003</v>
      </c>
      <c r="KS34" s="18">
        <v>366.78899999999999</v>
      </c>
      <c r="KT34" s="18">
        <v>369.00299999999999</v>
      </c>
      <c r="KU34" s="18">
        <v>381.78399999999999</v>
      </c>
      <c r="KV34" s="18">
        <v>383.74700000000001</v>
      </c>
      <c r="KW34" s="18">
        <v>385.55799999999999</v>
      </c>
      <c r="KX34" s="18">
        <v>381.70800000000003</v>
      </c>
      <c r="KY34" s="18">
        <v>378.09399999999999</v>
      </c>
      <c r="KZ34" s="18">
        <v>381.36399999999998</v>
      </c>
      <c r="LA34" s="18">
        <v>382.45100000000002</v>
      </c>
      <c r="LB34" s="18">
        <v>378.30500000000001</v>
      </c>
      <c r="LC34" s="18">
        <v>377.51400000000001</v>
      </c>
      <c r="LD34" s="18">
        <v>381.43299999999999</v>
      </c>
      <c r="LE34" s="18">
        <v>388.34399999999999</v>
      </c>
      <c r="LF34" s="18">
        <v>403.54399999999998</v>
      </c>
      <c r="LG34" s="18">
        <v>412.10500000000002</v>
      </c>
      <c r="LH34" s="18">
        <v>414.79700000000003</v>
      </c>
      <c r="LI34" s="18">
        <v>414.73899999999998</v>
      </c>
      <c r="LJ34" s="18">
        <v>404.98599999999999</v>
      </c>
      <c r="LK34" s="18">
        <v>403.05200000000002</v>
      </c>
      <c r="LL34" s="18">
        <v>399.17200000000003</v>
      </c>
      <c r="LM34" s="18">
        <v>402.97500000000002</v>
      </c>
      <c r="LN34" s="18">
        <v>401.87200000000001</v>
      </c>
      <c r="LO34" s="18">
        <v>417.34100000000001</v>
      </c>
      <c r="LP34" s="18">
        <v>422.99799999999999</v>
      </c>
      <c r="LQ34" s="18">
        <v>425.77499999999998</v>
      </c>
      <c r="LR34" s="18">
        <v>421.78699999999998</v>
      </c>
      <c r="LS34" s="18">
        <v>430.11900000000003</v>
      </c>
      <c r="LT34" s="18">
        <v>423.41699999999997</v>
      </c>
      <c r="LU34" s="18">
        <v>418.82900000000001</v>
      </c>
      <c r="LV34" s="18">
        <v>408.00900000000001</v>
      </c>
      <c r="LW34" s="18">
        <v>393.83300000000003</v>
      </c>
      <c r="LX34" s="18">
        <v>400.52300000000002</v>
      </c>
      <c r="LY34" s="18">
        <v>403.48700000000002</v>
      </c>
      <c r="LZ34" s="18">
        <v>395.83199999999999</v>
      </c>
      <c r="MA34" s="18">
        <v>409.49</v>
      </c>
      <c r="MB34" s="18">
        <v>419.52699999999999</v>
      </c>
      <c r="MC34" s="18">
        <v>433.93900000000002</v>
      </c>
      <c r="MD34" s="18">
        <v>438.27499999999998</v>
      </c>
      <c r="ME34" s="18">
        <v>431.57400000000001</v>
      </c>
      <c r="MF34" s="18">
        <v>419.35899999999998</v>
      </c>
      <c r="MG34" s="18">
        <v>411.66300000000001</v>
      </c>
      <c r="MH34" s="18">
        <v>413.733</v>
      </c>
      <c r="MI34" s="18">
        <v>413.16500000000002</v>
      </c>
      <c r="MJ34" s="18">
        <v>409.01900000000001</v>
      </c>
      <c r="MK34" s="18">
        <v>411.93700000000001</v>
      </c>
      <c r="ML34" s="18">
        <v>426.05799999999999</v>
      </c>
      <c r="MM34" s="18">
        <v>438.24900000000002</v>
      </c>
      <c r="MN34" s="18">
        <v>448.92599999999999</v>
      </c>
      <c r="MO34" s="18">
        <v>444.88400000000001</v>
      </c>
      <c r="MP34" s="18">
        <v>438.83300000000003</v>
      </c>
      <c r="MQ34" s="18">
        <v>433.36200000000002</v>
      </c>
      <c r="MR34" s="18">
        <v>437.39600000000002</v>
      </c>
      <c r="MS34" s="18">
        <v>440.82</v>
      </c>
      <c r="MT34" s="18">
        <v>432.74900000000002</v>
      </c>
      <c r="MU34" s="18">
        <v>429.17399999999998</v>
      </c>
      <c r="MV34" s="18">
        <v>438.39</v>
      </c>
      <c r="MW34" s="18">
        <v>461.57100000000003</v>
      </c>
      <c r="MX34" s="18">
        <v>467.67399999999998</v>
      </c>
      <c r="MY34" s="18">
        <v>449.94299999999998</v>
      </c>
      <c r="MZ34" s="18">
        <v>430.52499999999998</v>
      </c>
      <c r="NA34" s="18">
        <v>429.654</v>
      </c>
      <c r="NB34" s="18">
        <v>435.67099999999999</v>
      </c>
      <c r="NC34" s="18">
        <v>433.92</v>
      </c>
      <c r="ND34" s="18">
        <v>433.78</v>
      </c>
      <c r="NE34" s="18">
        <v>445.28699999999998</v>
      </c>
      <c r="NF34" s="18">
        <v>443.26</v>
      </c>
      <c r="NG34" s="18">
        <v>436.815</v>
      </c>
      <c r="NH34" s="18">
        <v>433.86900000000003</v>
      </c>
      <c r="NI34" s="18">
        <v>439.202</v>
      </c>
      <c r="NJ34" s="18">
        <v>435.45600000000002</v>
      </c>
      <c r="NK34" s="18">
        <v>430.738</v>
      </c>
      <c r="NL34" s="18">
        <v>422.26299999999998</v>
      </c>
      <c r="NM34" s="18">
        <v>428.82499999999999</v>
      </c>
      <c r="NN34" s="18">
        <v>448.77</v>
      </c>
      <c r="NO34" s="18">
        <v>443.24599999999998</v>
      </c>
      <c r="NP34" s="18">
        <v>461.04700000000003</v>
      </c>
      <c r="NQ34" s="18">
        <v>462.36</v>
      </c>
      <c r="NR34" s="18">
        <v>451.928</v>
      </c>
      <c r="NS34" s="18">
        <v>458.56400000000002</v>
      </c>
      <c r="NT34" s="18">
        <v>455.351</v>
      </c>
      <c r="NU34" s="18">
        <v>479.74599999999998</v>
      </c>
      <c r="NV34" s="18">
        <v>492.59699999999998</v>
      </c>
      <c r="NW34" s="18">
        <v>496.54700000000003</v>
      </c>
      <c r="NX34" s="18">
        <v>497.68200000000002</v>
      </c>
      <c r="NY34" s="18">
        <v>483.53100000000001</v>
      </c>
      <c r="NZ34" s="18">
        <v>469.65100000000001</v>
      </c>
      <c r="OA34" s="18">
        <v>469.31900000000002</v>
      </c>
      <c r="OB34" s="18">
        <v>467.88900000000001</v>
      </c>
      <c r="OC34" s="18">
        <v>465.10399999999998</v>
      </c>
      <c r="OD34" s="18">
        <v>464.30500000000001</v>
      </c>
      <c r="OE34" s="18">
        <v>459.596</v>
      </c>
      <c r="OF34" s="18">
        <v>454.03699999999998</v>
      </c>
      <c r="OG34" s="18">
        <v>452.05200000000002</v>
      </c>
      <c r="OH34" s="18">
        <v>446.06299999999999</v>
      </c>
      <c r="OI34" s="18">
        <v>444.74900000000002</v>
      </c>
      <c r="OJ34" s="18">
        <v>443.34899999999999</v>
      </c>
      <c r="OK34" s="18">
        <v>456.20699999999999</v>
      </c>
      <c r="OL34" s="18">
        <v>472.41500000000002</v>
      </c>
      <c r="OM34" s="18">
        <v>476.99700000000001</v>
      </c>
      <c r="ON34" s="18">
        <v>473.45100000000002</v>
      </c>
      <c r="OO34" s="18">
        <v>473.7</v>
      </c>
      <c r="OP34" s="18">
        <v>465.57600000000002</v>
      </c>
      <c r="OQ34" s="18">
        <v>457.97500000000002</v>
      </c>
      <c r="OR34" s="18">
        <v>444.39800000000002</v>
      </c>
      <c r="OS34" s="18">
        <v>455.07600000000002</v>
      </c>
      <c r="OT34" s="18">
        <v>447.41399999999999</v>
      </c>
      <c r="OU34" s="18">
        <v>440.54300000000001</v>
      </c>
      <c r="OV34" s="18">
        <v>432.62900000000002</v>
      </c>
      <c r="OW34" s="18">
        <v>427.74599999999998</v>
      </c>
      <c r="OX34" s="18">
        <v>432.23700000000002</v>
      </c>
      <c r="OY34" s="18">
        <v>430.70800000000003</v>
      </c>
      <c r="OZ34" s="18">
        <v>429.67899999999997</v>
      </c>
      <c r="PA34" s="18">
        <v>439.62400000000002</v>
      </c>
      <c r="PB34" s="18">
        <v>420.75400000000002</v>
      </c>
      <c r="PC34" s="18">
        <v>413.714</v>
      </c>
      <c r="PD34" s="18">
        <v>411.24200000000002</v>
      </c>
      <c r="PE34" s="18">
        <v>399.77800000000002</v>
      </c>
      <c r="PF34" s="18">
        <v>394.93900000000002</v>
      </c>
      <c r="PG34" s="18">
        <v>393.38</v>
      </c>
      <c r="PH34" s="18">
        <v>372.21</v>
      </c>
      <c r="PI34" s="18">
        <v>358.94499999999999</v>
      </c>
      <c r="PJ34" s="18">
        <v>362.40899999999999</v>
      </c>
      <c r="PK34" s="18">
        <v>368.99400000000003</v>
      </c>
      <c r="PL34" s="18">
        <v>369.42</v>
      </c>
      <c r="PM34" s="18">
        <v>368.41300000000001</v>
      </c>
      <c r="PN34" s="18">
        <v>372.30599999999998</v>
      </c>
      <c r="PO34" s="18">
        <v>383.42599999999999</v>
      </c>
      <c r="PP34" s="18">
        <v>383.80200000000002</v>
      </c>
      <c r="PQ34" s="18">
        <v>403.32900000000001</v>
      </c>
      <c r="PR34" s="18">
        <v>417.73599999999999</v>
      </c>
      <c r="PS34" s="18">
        <v>406.74</v>
      </c>
      <c r="PT34" s="18">
        <v>404.73899999999998</v>
      </c>
      <c r="PU34" s="18">
        <v>395.7</v>
      </c>
      <c r="PV34" s="18">
        <v>391.05799999999999</v>
      </c>
      <c r="PW34" s="18">
        <v>393.56900000000002</v>
      </c>
      <c r="PX34" s="18">
        <v>388.11900000000003</v>
      </c>
      <c r="PY34" s="18">
        <v>384.11099999999999</v>
      </c>
      <c r="PZ34" s="18">
        <v>385.31400000000002</v>
      </c>
      <c r="QA34" s="18">
        <v>378.37799999999999</v>
      </c>
      <c r="QB34" s="18">
        <v>376.666</v>
      </c>
      <c r="QC34" s="18">
        <v>375.24900000000002</v>
      </c>
      <c r="QD34" s="18">
        <v>363.97399999999999</v>
      </c>
      <c r="QE34" s="18">
        <v>364.58699999999999</v>
      </c>
      <c r="QF34" s="18">
        <v>360.73700000000002</v>
      </c>
      <c r="QG34" s="18">
        <v>353.34300000000002</v>
      </c>
      <c r="QH34" s="18">
        <v>350.90100000000001</v>
      </c>
      <c r="QI34" s="18">
        <v>350.48899999999998</v>
      </c>
      <c r="QJ34" s="18">
        <v>354.52800000000002</v>
      </c>
      <c r="QK34" s="18">
        <v>349.71899999999999</v>
      </c>
      <c r="QL34" s="18">
        <v>351.90300000000002</v>
      </c>
      <c r="QM34" s="18">
        <v>344.90300000000002</v>
      </c>
      <c r="QN34" s="18">
        <v>345.31200000000001</v>
      </c>
      <c r="QO34" s="18">
        <v>347.15499999999997</v>
      </c>
      <c r="QP34" s="18">
        <v>339.255</v>
      </c>
      <c r="QQ34" s="18">
        <v>333.86900000000003</v>
      </c>
      <c r="QR34" s="18">
        <v>332.35899999999998</v>
      </c>
      <c r="QS34" s="18">
        <v>330.74700000000001</v>
      </c>
      <c r="QT34" s="18">
        <v>330.58100000000002</v>
      </c>
      <c r="QU34" s="18">
        <v>329.68900000000002</v>
      </c>
      <c r="QV34" s="18">
        <v>326.83300000000003</v>
      </c>
      <c r="QW34" s="18">
        <v>332.20100000000002</v>
      </c>
      <c r="QX34" s="18">
        <v>336.75700000000001</v>
      </c>
      <c r="QY34" s="18">
        <v>333.98599999999999</v>
      </c>
      <c r="QZ34" s="18">
        <v>339.99400000000003</v>
      </c>
      <c r="RA34" s="18">
        <v>355.90899999999999</v>
      </c>
      <c r="RB34" s="18">
        <v>364.04500000000002</v>
      </c>
      <c r="RC34" s="18">
        <v>365.47300000000001</v>
      </c>
      <c r="RD34" s="18">
        <v>368.56599999999997</v>
      </c>
      <c r="RE34" s="18">
        <v>371.65600000000001</v>
      </c>
      <c r="RF34" s="18">
        <v>369.411</v>
      </c>
      <c r="RG34" s="18">
        <v>365.221</v>
      </c>
      <c r="RH34" s="18">
        <v>361.935</v>
      </c>
      <c r="RI34" s="18">
        <v>363.12200000000001</v>
      </c>
      <c r="RJ34" s="18">
        <v>365.62599999999998</v>
      </c>
      <c r="RK34" s="18">
        <v>366.57100000000003</v>
      </c>
      <c r="RL34" s="18">
        <v>364.42099999999999</v>
      </c>
      <c r="RM34" s="18">
        <v>360.86700000000002</v>
      </c>
      <c r="RN34" s="18">
        <v>362.11599999999999</v>
      </c>
      <c r="RO34" s="18">
        <v>369.27199999999999</v>
      </c>
      <c r="RP34" s="18">
        <v>369.73</v>
      </c>
      <c r="RQ34" s="18">
        <v>369.77</v>
      </c>
      <c r="RR34" s="18">
        <v>367.59500000000003</v>
      </c>
      <c r="RS34" s="18">
        <v>363.09300000000002</v>
      </c>
      <c r="RT34" s="18">
        <v>362.96499999999997</v>
      </c>
      <c r="RU34" s="18">
        <v>355.00200000000001</v>
      </c>
      <c r="RV34" s="18">
        <v>346.34100000000001</v>
      </c>
      <c r="RW34" s="18">
        <v>343.60300000000001</v>
      </c>
      <c r="RX34" s="18">
        <v>342.041</v>
      </c>
      <c r="RY34" s="18">
        <v>344.18299999999999</v>
      </c>
      <c r="RZ34" s="18">
        <v>342.548</v>
      </c>
      <c r="SA34" s="18">
        <v>336.09399999999999</v>
      </c>
      <c r="SB34" s="18">
        <v>330.50799999999998</v>
      </c>
      <c r="SC34" s="18">
        <v>332.74299999999999</v>
      </c>
      <c r="SD34" s="18">
        <v>334.45699999999999</v>
      </c>
      <c r="SE34" s="18">
        <v>333.31299999999999</v>
      </c>
      <c r="SF34" s="18">
        <v>333.38</v>
      </c>
      <c r="SG34" s="18">
        <v>353.47899999999998</v>
      </c>
      <c r="SH34" s="18">
        <v>353.87799999999999</v>
      </c>
      <c r="SI34" s="18">
        <v>354.56900000000002</v>
      </c>
      <c r="SJ34" s="18">
        <v>357.26799999999997</v>
      </c>
      <c r="SK34" s="18">
        <v>354.721</v>
      </c>
      <c r="SL34" s="18">
        <v>353.85899999999998</v>
      </c>
      <c r="SM34" s="18">
        <v>353.02499999999998</v>
      </c>
      <c r="SN34" s="18">
        <v>349.911</v>
      </c>
      <c r="SO34" s="18">
        <v>350.72500000000002</v>
      </c>
      <c r="SP34" s="18">
        <v>351.71899999999999</v>
      </c>
      <c r="SQ34" s="18">
        <v>352.19499999999999</v>
      </c>
      <c r="SR34" s="18">
        <v>340.07100000000003</v>
      </c>
      <c r="SS34" s="18">
        <v>341.072</v>
      </c>
      <c r="ST34" s="18">
        <v>346.56599999999997</v>
      </c>
      <c r="SU34" s="18"/>
    </row>
    <row r="35" spans="1:516" s="5" customFormat="1" x14ac:dyDescent="0.25">
      <c r="A35" s="5">
        <f t="shared" si="8"/>
        <v>4</v>
      </c>
      <c r="B35" s="11" t="s">
        <v>473</v>
      </c>
      <c r="C35" s="5">
        <f>_xlfn.XMATCH(B35,bonds[unique lookup])</f>
        <v>156</v>
      </c>
      <c r="D35" s="5" t="str" cm="1">
        <f t="array" ref="D35">INDEX(bonds[ID_ISIN],C35)&amp;" Corp"</f>
        <v>XS1048428442 Corp</v>
      </c>
      <c r="E35" s="33" cm="1">
        <f t="array" ref="E35">_xll.BDP(D35,E$31)*1</f>
        <v>46105</v>
      </c>
      <c r="F35" s="18">
        <f>_xll.BDH(D35,$B$29,"-2AY",,"Dates=H","Fill=C","Sort=R","Dir=H","cols=511;rows=1")</f>
        <v>399.709</v>
      </c>
      <c r="G35" s="18">
        <v>399.31099999999998</v>
      </c>
      <c r="H35" s="18">
        <v>405.49799999999999</v>
      </c>
      <c r="I35" s="18">
        <v>410.18299999999999</v>
      </c>
      <c r="J35" s="18">
        <v>410.97</v>
      </c>
      <c r="K35" s="18">
        <v>409.6</v>
      </c>
      <c r="L35" s="18">
        <v>405.14100000000002</v>
      </c>
      <c r="M35" s="18">
        <v>399.54899999999998</v>
      </c>
      <c r="N35" s="18">
        <v>408.15899999999999</v>
      </c>
      <c r="O35" s="18">
        <v>396.26900000000001</v>
      </c>
      <c r="P35" s="18">
        <v>394.86500000000001</v>
      </c>
      <c r="Q35" s="18">
        <v>379.37799999999999</v>
      </c>
      <c r="R35" s="18">
        <v>366.19400000000002</v>
      </c>
      <c r="S35" s="18">
        <v>383.5</v>
      </c>
      <c r="T35" s="18">
        <v>376.154</v>
      </c>
      <c r="U35" s="18">
        <v>386.49900000000002</v>
      </c>
      <c r="V35" s="18">
        <v>353.07900000000001</v>
      </c>
      <c r="W35" s="18">
        <v>332.05200000000002</v>
      </c>
      <c r="X35" s="18">
        <v>306.81900000000002</v>
      </c>
      <c r="Y35" s="18">
        <v>321.88499999999999</v>
      </c>
      <c r="Z35" s="18">
        <v>361.7</v>
      </c>
      <c r="AA35" s="18">
        <v>375.274</v>
      </c>
      <c r="AB35" s="18">
        <v>400.57299999999998</v>
      </c>
      <c r="AC35" s="18">
        <v>406.29899999999998</v>
      </c>
      <c r="AD35" s="18">
        <v>404.68099999999998</v>
      </c>
      <c r="AE35" s="18">
        <v>396.82900000000001</v>
      </c>
      <c r="AF35" s="18">
        <v>395.87799999999999</v>
      </c>
      <c r="AG35" s="18">
        <v>408.774</v>
      </c>
      <c r="AH35" s="18">
        <v>427.00599999999997</v>
      </c>
      <c r="AI35" s="18">
        <v>426.57299999999998</v>
      </c>
      <c r="AJ35" s="18">
        <v>425.56599999999997</v>
      </c>
      <c r="AK35" s="18">
        <v>429.488</v>
      </c>
      <c r="AL35" s="18">
        <v>439.93900000000002</v>
      </c>
      <c r="AM35" s="18">
        <v>460.59300000000002</v>
      </c>
      <c r="AN35" s="18">
        <v>473.07100000000003</v>
      </c>
      <c r="AO35" s="18">
        <v>475.01</v>
      </c>
      <c r="AP35" s="18">
        <v>467.82499999999999</v>
      </c>
      <c r="AQ35" s="18">
        <v>465.245</v>
      </c>
      <c r="AR35" s="18">
        <v>467.89</v>
      </c>
      <c r="AS35" s="18">
        <v>475.10700000000003</v>
      </c>
      <c r="AT35" s="18">
        <v>479.15699999999998</v>
      </c>
      <c r="AU35" s="18">
        <v>479.96800000000002</v>
      </c>
      <c r="AV35" s="18">
        <v>485.92</v>
      </c>
      <c r="AW35" s="18">
        <v>490.471</v>
      </c>
      <c r="AX35" s="18">
        <v>459.56900000000002</v>
      </c>
      <c r="AY35" s="18">
        <v>445.67599999999999</v>
      </c>
      <c r="AZ35" s="18">
        <v>432.40899999999999</v>
      </c>
      <c r="BA35" s="18">
        <v>421.57100000000003</v>
      </c>
      <c r="BB35" s="18">
        <v>444.84800000000001</v>
      </c>
      <c r="BC35" s="18">
        <v>455.6</v>
      </c>
      <c r="BD35" s="18">
        <v>499.10399999999998</v>
      </c>
      <c r="BE35" s="18">
        <v>508.315</v>
      </c>
      <c r="BF35" s="18">
        <v>490.39</v>
      </c>
      <c r="BG35" s="18">
        <v>480.71699999999998</v>
      </c>
      <c r="BH35" s="18">
        <v>473.01799999999997</v>
      </c>
      <c r="BI35" s="18">
        <v>440.50400000000002</v>
      </c>
      <c r="BJ35" s="18">
        <v>419.9</v>
      </c>
      <c r="BK35" s="18">
        <v>473.81299999999999</v>
      </c>
      <c r="BL35" s="18">
        <v>528.87900000000002</v>
      </c>
      <c r="BM35" s="18">
        <v>554.18299999999999</v>
      </c>
      <c r="BN35" s="18">
        <v>616.01700000000005</v>
      </c>
      <c r="BO35" s="18">
        <v>621.42100000000005</v>
      </c>
      <c r="BP35" s="18">
        <v>613.98599999999999</v>
      </c>
      <c r="BQ35" s="18">
        <v>594.83000000000004</v>
      </c>
      <c r="BR35" s="18">
        <v>586.673</v>
      </c>
      <c r="BS35" s="18">
        <v>582.84900000000005</v>
      </c>
      <c r="BT35" s="18">
        <v>537.12099999999998</v>
      </c>
      <c r="BU35" s="18">
        <v>493.00400000000002</v>
      </c>
      <c r="BV35" s="18">
        <v>487.56700000000001</v>
      </c>
      <c r="BW35" s="18">
        <v>615.75300000000004</v>
      </c>
      <c r="BX35" s="18">
        <v>661.47799999999995</v>
      </c>
      <c r="BY35" s="18">
        <v>644.16300000000001</v>
      </c>
      <c r="BZ35" s="18">
        <v>736.48</v>
      </c>
      <c r="CA35" s="18">
        <v>740.32</v>
      </c>
      <c r="CB35" s="18">
        <v>663.37</v>
      </c>
      <c r="CC35" s="18">
        <v>563.53899999999999</v>
      </c>
      <c r="CD35" s="18">
        <v>474.57100000000003</v>
      </c>
      <c r="CE35" s="18">
        <v>463.416</v>
      </c>
      <c r="CF35" s="18">
        <v>378.38499999999999</v>
      </c>
      <c r="CG35" s="18">
        <v>369.33100000000002</v>
      </c>
      <c r="CH35" s="18">
        <v>385.8</v>
      </c>
      <c r="CI35" s="18">
        <v>330.85199999999998</v>
      </c>
      <c r="CJ35" s="18">
        <v>296.83699999999999</v>
      </c>
      <c r="CK35" s="18">
        <v>282.923</v>
      </c>
      <c r="CL35" s="18">
        <v>289.89499999999998</v>
      </c>
      <c r="CM35" s="18">
        <v>317.565</v>
      </c>
      <c r="CN35" s="18">
        <v>320.30700000000002</v>
      </c>
      <c r="CO35" s="18">
        <v>290.17099999999999</v>
      </c>
      <c r="CP35" s="18">
        <v>271.44499999999999</v>
      </c>
      <c r="CQ35" s="18">
        <v>266.154</v>
      </c>
      <c r="CR35" s="18">
        <v>261.79599999999999</v>
      </c>
      <c r="CS35" s="18">
        <v>240.77699999999999</v>
      </c>
      <c r="CT35" s="18">
        <v>242.24799999999999</v>
      </c>
      <c r="CU35" s="18">
        <v>243.08099999999999</v>
      </c>
      <c r="CV35" s="18">
        <v>245.11099999999999</v>
      </c>
      <c r="CW35" s="18">
        <v>243.54499999999999</v>
      </c>
      <c r="CX35" s="18">
        <v>244.47399999999999</v>
      </c>
      <c r="CY35" s="18">
        <v>244.5</v>
      </c>
      <c r="CZ35" s="18">
        <v>244.25299999999999</v>
      </c>
      <c r="DA35" s="18">
        <v>247.077</v>
      </c>
      <c r="DB35" s="18">
        <v>248.03299999999999</v>
      </c>
      <c r="DC35" s="18">
        <v>243.58</v>
      </c>
      <c r="DD35" s="18">
        <v>240.05</v>
      </c>
      <c r="DE35" s="18">
        <v>242.476</v>
      </c>
      <c r="DF35" s="18">
        <v>252.31200000000001</v>
      </c>
      <c r="DG35" s="18">
        <v>260.029</v>
      </c>
      <c r="DH35" s="18">
        <v>257.827</v>
      </c>
      <c r="DI35" s="18">
        <v>254.50200000000001</v>
      </c>
      <c r="DJ35" s="18">
        <v>248.48500000000001</v>
      </c>
      <c r="DK35" s="18">
        <v>250.56399999999999</v>
      </c>
      <c r="DL35" s="18">
        <v>253.12299999999999</v>
      </c>
      <c r="DM35" s="18">
        <v>241.482</v>
      </c>
      <c r="DN35" s="18">
        <v>237.45599999999999</v>
      </c>
      <c r="DO35" s="18">
        <v>230.363</v>
      </c>
      <c r="DP35" s="18">
        <v>229.953</v>
      </c>
      <c r="DQ35" s="18">
        <v>226.89500000000001</v>
      </c>
      <c r="DR35" s="18">
        <v>228.75299999999999</v>
      </c>
      <c r="DS35" s="18">
        <v>234.22300000000001</v>
      </c>
      <c r="DT35" s="18">
        <v>236.97800000000001</v>
      </c>
      <c r="DU35" s="18">
        <v>234.833</v>
      </c>
      <c r="DV35" s="18">
        <v>232.809</v>
      </c>
      <c r="DW35" s="18">
        <v>234.84100000000001</v>
      </c>
      <c r="DX35" s="18">
        <v>234.4</v>
      </c>
      <c r="DY35" s="18">
        <v>241.583</v>
      </c>
      <c r="DZ35" s="18">
        <v>237.881</v>
      </c>
      <c r="EA35" s="18">
        <v>232.59399999999999</v>
      </c>
      <c r="EB35" s="18">
        <v>228.714</v>
      </c>
      <c r="EC35" s="18">
        <v>221.82599999999999</v>
      </c>
      <c r="ED35" s="18">
        <v>220.102</v>
      </c>
      <c r="EE35" s="18">
        <v>218.12899999999999</v>
      </c>
      <c r="EF35" s="18">
        <v>222.54</v>
      </c>
      <c r="EG35" s="18">
        <v>222.339</v>
      </c>
      <c r="EH35" s="18">
        <v>222.92</v>
      </c>
      <c r="EI35" s="18">
        <v>224.03700000000001</v>
      </c>
      <c r="EJ35" s="18">
        <v>223.96899999999999</v>
      </c>
      <c r="EK35" s="18">
        <v>225.90600000000001</v>
      </c>
      <c r="EL35" s="18">
        <v>228.77199999999999</v>
      </c>
      <c r="EM35" s="18">
        <v>229.648</v>
      </c>
      <c r="EN35" s="18">
        <v>231.02199999999999</v>
      </c>
      <c r="EO35" s="18">
        <v>232.87899999999999</v>
      </c>
      <c r="EP35" s="18">
        <v>235.19499999999999</v>
      </c>
      <c r="EQ35" s="18">
        <v>232.32499999999999</v>
      </c>
      <c r="ER35" s="18">
        <v>234.98</v>
      </c>
      <c r="ES35" s="18">
        <v>241.46899999999999</v>
      </c>
      <c r="ET35" s="18">
        <v>247.11600000000001</v>
      </c>
      <c r="EU35" s="18">
        <v>255.68700000000001</v>
      </c>
      <c r="EV35" s="18">
        <v>257.75799999999998</v>
      </c>
      <c r="EW35" s="18">
        <v>250.16200000000001</v>
      </c>
      <c r="EX35" s="18">
        <v>255.34899999999999</v>
      </c>
      <c r="EY35" s="18">
        <v>255.73</v>
      </c>
      <c r="EZ35" s="18">
        <v>254.37899999999999</v>
      </c>
      <c r="FA35" s="18">
        <v>254.619</v>
      </c>
      <c r="FB35" s="18">
        <v>259.036</v>
      </c>
      <c r="FC35" s="18">
        <v>271.36099999999999</v>
      </c>
      <c r="FD35" s="18">
        <v>274.02800000000002</v>
      </c>
      <c r="FE35" s="18">
        <v>275.07400000000001</v>
      </c>
      <c r="FF35" s="18">
        <v>270.44299999999998</v>
      </c>
      <c r="FG35" s="18">
        <v>269.81700000000001</v>
      </c>
      <c r="FH35" s="18">
        <v>269.964</v>
      </c>
      <c r="FI35" s="18">
        <v>271.70999999999998</v>
      </c>
      <c r="FJ35" s="18">
        <v>269.98599999999999</v>
      </c>
      <c r="FK35" s="18">
        <v>266.42500000000001</v>
      </c>
      <c r="FL35" s="18">
        <v>266.50900000000001</v>
      </c>
      <c r="FM35" s="18">
        <v>262.31599999999997</v>
      </c>
      <c r="FN35" s="18">
        <v>257.55099999999999</v>
      </c>
      <c r="FO35" s="18">
        <v>257.26900000000001</v>
      </c>
      <c r="FP35" s="18">
        <v>253.75</v>
      </c>
      <c r="FQ35" s="18">
        <v>263.06299999999999</v>
      </c>
      <c r="FR35" s="18">
        <v>275.971</v>
      </c>
      <c r="FS35" s="18">
        <v>277.31200000000001</v>
      </c>
      <c r="FT35" s="18">
        <v>273.798</v>
      </c>
      <c r="FU35" s="18">
        <v>269.19</v>
      </c>
      <c r="FV35" s="18">
        <v>264.43900000000002</v>
      </c>
      <c r="FW35" s="18">
        <v>267.92</v>
      </c>
      <c r="FX35" s="18">
        <v>272.43700000000001</v>
      </c>
      <c r="FY35" s="18">
        <v>275.66199999999998</v>
      </c>
      <c r="FZ35" s="18">
        <v>276.13400000000001</v>
      </c>
      <c r="GA35" s="18">
        <v>276.887</v>
      </c>
      <c r="GB35" s="18">
        <v>286.05</v>
      </c>
      <c r="GC35" s="18">
        <v>287.05099999999999</v>
      </c>
      <c r="GD35" s="18">
        <v>289.80099999999999</v>
      </c>
      <c r="GE35" s="18">
        <v>294.68</v>
      </c>
      <c r="GF35" s="18">
        <v>299.72800000000001</v>
      </c>
      <c r="GG35" s="18">
        <v>300.84500000000003</v>
      </c>
      <c r="GH35" s="18">
        <v>309.43900000000002</v>
      </c>
      <c r="GI35" s="18">
        <v>313.709</v>
      </c>
      <c r="GJ35" s="18">
        <v>315.36200000000002</v>
      </c>
      <c r="GK35" s="18">
        <v>306.23599999999999</v>
      </c>
      <c r="GL35" s="18">
        <v>306.14100000000002</v>
      </c>
      <c r="GM35" s="18">
        <v>311.88099999999997</v>
      </c>
      <c r="GN35" s="18">
        <v>308.26400000000001</v>
      </c>
      <c r="GO35" s="18">
        <v>302.32100000000003</v>
      </c>
      <c r="GP35" s="18">
        <v>306.37</v>
      </c>
      <c r="GQ35" s="18">
        <v>307.8</v>
      </c>
      <c r="GR35" s="18">
        <v>310.89400000000001</v>
      </c>
      <c r="GS35" s="18">
        <v>312.89600000000002</v>
      </c>
      <c r="GT35" s="18">
        <v>313.16199999999998</v>
      </c>
      <c r="GU35" s="18">
        <v>312.63900000000001</v>
      </c>
      <c r="GV35" s="18">
        <v>309.553</v>
      </c>
      <c r="GW35" s="18">
        <v>316.452</v>
      </c>
      <c r="GX35" s="18">
        <v>313.73899999999998</v>
      </c>
      <c r="GY35" s="18">
        <v>306.41199999999998</v>
      </c>
      <c r="GZ35" s="18">
        <v>299.95400000000001</v>
      </c>
      <c r="HA35" s="18">
        <v>295.07600000000002</v>
      </c>
      <c r="HB35" s="18">
        <v>300.52</v>
      </c>
      <c r="HC35" s="18">
        <v>332.08199999999999</v>
      </c>
      <c r="HD35" s="18">
        <v>329.81599999999997</v>
      </c>
      <c r="HE35" s="18">
        <v>324.596</v>
      </c>
      <c r="HF35" s="18">
        <v>323.29599999999999</v>
      </c>
      <c r="HG35" s="18">
        <v>316.59399999999999</v>
      </c>
      <c r="HH35" s="18">
        <v>327.9</v>
      </c>
      <c r="HI35" s="18">
        <v>331.25799999999998</v>
      </c>
      <c r="HJ35" s="18">
        <v>328.38900000000001</v>
      </c>
      <c r="HK35" s="18">
        <v>328.476</v>
      </c>
      <c r="HL35" s="18">
        <v>331.83199999999999</v>
      </c>
      <c r="HM35" s="18">
        <v>335.81599999999997</v>
      </c>
      <c r="HN35" s="18">
        <v>331.32400000000001</v>
      </c>
      <c r="HO35" s="18">
        <v>327.36599999999999</v>
      </c>
      <c r="HP35" s="18">
        <v>327.79700000000003</v>
      </c>
      <c r="HQ35" s="18">
        <v>324.14400000000001</v>
      </c>
      <c r="HR35" s="18">
        <v>332.745</v>
      </c>
      <c r="HS35" s="18">
        <v>343.91500000000002</v>
      </c>
      <c r="HT35" s="18">
        <v>348.18</v>
      </c>
      <c r="HU35" s="18">
        <v>361.31700000000001</v>
      </c>
      <c r="HV35" s="18">
        <v>364.613</v>
      </c>
      <c r="HW35" s="18">
        <v>346.17399999999998</v>
      </c>
      <c r="HX35" s="18">
        <v>333.28800000000001</v>
      </c>
      <c r="HY35" s="18">
        <v>325.20800000000003</v>
      </c>
      <c r="HZ35" s="18">
        <v>327.79399999999998</v>
      </c>
      <c r="IA35" s="18">
        <v>328.42899999999997</v>
      </c>
      <c r="IB35" s="18">
        <v>338.30900000000003</v>
      </c>
      <c r="IC35" s="18">
        <v>341.327</v>
      </c>
      <c r="ID35" s="18">
        <v>353.541</v>
      </c>
      <c r="IE35" s="18">
        <v>338.26400000000001</v>
      </c>
      <c r="IF35" s="18">
        <v>321.87099999999998</v>
      </c>
      <c r="IG35" s="18">
        <v>317.10399999999998</v>
      </c>
      <c r="IH35" s="18">
        <v>315.077</v>
      </c>
      <c r="II35" s="18">
        <v>298.90199999999999</v>
      </c>
      <c r="IJ35" s="18">
        <v>294.238</v>
      </c>
      <c r="IK35" s="18">
        <v>289.22300000000001</v>
      </c>
      <c r="IL35" s="18">
        <v>308.05</v>
      </c>
      <c r="IM35" s="18">
        <v>317.92700000000002</v>
      </c>
      <c r="IN35" s="18">
        <v>322.25799999999998</v>
      </c>
      <c r="IO35" s="18">
        <v>320.36799999999999</v>
      </c>
      <c r="IP35" s="18">
        <v>320.80399999999997</v>
      </c>
      <c r="IQ35" s="18">
        <v>309.64800000000002</v>
      </c>
      <c r="IR35" s="18">
        <v>299.22399999999999</v>
      </c>
      <c r="IS35" s="18">
        <v>299.38200000000001</v>
      </c>
      <c r="IT35" s="18">
        <v>298.62900000000002</v>
      </c>
      <c r="IU35" s="18">
        <v>298.70499999999998</v>
      </c>
      <c r="IV35" s="18">
        <v>310.94799999999998</v>
      </c>
      <c r="IW35" s="18">
        <v>315.88</v>
      </c>
      <c r="IX35" s="18">
        <v>306.988</v>
      </c>
      <c r="IY35" s="18">
        <v>288.28899999999999</v>
      </c>
      <c r="IZ35" s="18">
        <v>284.72300000000001</v>
      </c>
      <c r="JA35" s="18">
        <v>290.76799999999997</v>
      </c>
      <c r="JB35" s="18">
        <v>294.02100000000002</v>
      </c>
      <c r="JC35" s="18">
        <v>295.19099999999997</v>
      </c>
      <c r="JD35" s="18">
        <v>307.59800000000001</v>
      </c>
      <c r="JE35" s="18">
        <v>313.75700000000001</v>
      </c>
      <c r="JF35" s="18">
        <v>313.83699999999999</v>
      </c>
      <c r="JG35" s="18">
        <v>313.75200000000001</v>
      </c>
      <c r="JH35" s="18">
        <v>307.67</v>
      </c>
      <c r="JI35" s="18">
        <v>300.44</v>
      </c>
      <c r="JJ35" s="18">
        <v>293.15300000000002</v>
      </c>
      <c r="JK35" s="18">
        <v>295.98399999999998</v>
      </c>
      <c r="JL35" s="18">
        <v>312.36500000000001</v>
      </c>
      <c r="JM35" s="18">
        <v>331.48</v>
      </c>
      <c r="JN35" s="18">
        <v>334.291</v>
      </c>
      <c r="JO35" s="18">
        <v>333.81400000000002</v>
      </c>
      <c r="JP35" s="18">
        <v>335.036</v>
      </c>
      <c r="JQ35" s="18">
        <v>324.90300000000002</v>
      </c>
      <c r="JR35" s="18">
        <v>333.65499999999997</v>
      </c>
      <c r="JS35" s="18">
        <v>341.87700000000001</v>
      </c>
      <c r="JT35" s="18">
        <v>340.43099999999998</v>
      </c>
      <c r="JU35" s="18">
        <v>345.78699999999998</v>
      </c>
      <c r="JV35" s="18">
        <v>352.63</v>
      </c>
      <c r="JW35" s="18">
        <v>364.43099999999998</v>
      </c>
      <c r="JX35" s="18">
        <v>362.339</v>
      </c>
      <c r="JY35" s="18">
        <v>356.81</v>
      </c>
      <c r="JZ35" s="18">
        <v>359.47500000000002</v>
      </c>
      <c r="KA35" s="18">
        <v>356.113</v>
      </c>
      <c r="KB35" s="18">
        <v>357.05200000000002</v>
      </c>
      <c r="KC35" s="18">
        <v>356.45100000000002</v>
      </c>
      <c r="KD35" s="18">
        <v>357.18799999999999</v>
      </c>
      <c r="KE35" s="18">
        <v>344.43</v>
      </c>
      <c r="KF35" s="18">
        <v>333.35899999999998</v>
      </c>
      <c r="KG35" s="18">
        <v>328.61799999999999</v>
      </c>
      <c r="KH35" s="18">
        <v>328.35899999999998</v>
      </c>
      <c r="KI35" s="18">
        <v>326.13099999999997</v>
      </c>
      <c r="KJ35" s="18">
        <v>336.01499999999999</v>
      </c>
      <c r="KK35" s="18">
        <v>339.49299999999999</v>
      </c>
      <c r="KL35" s="18">
        <v>340.48500000000001</v>
      </c>
      <c r="KM35" s="18">
        <v>333.54500000000002</v>
      </c>
      <c r="KN35" s="18">
        <v>340.01600000000002</v>
      </c>
      <c r="KO35" s="18">
        <v>333.67500000000001</v>
      </c>
      <c r="KP35" s="18">
        <v>321.11799999999999</v>
      </c>
      <c r="KQ35" s="18">
        <v>305.54500000000002</v>
      </c>
      <c r="KR35" s="18">
        <v>304.70499999999998</v>
      </c>
      <c r="KS35" s="18">
        <v>305.274</v>
      </c>
      <c r="KT35" s="18">
        <v>316.47500000000002</v>
      </c>
      <c r="KU35" s="18">
        <v>318.77199999999999</v>
      </c>
      <c r="KV35" s="18">
        <v>319.11399999999998</v>
      </c>
      <c r="KW35" s="18">
        <v>315.41000000000003</v>
      </c>
      <c r="KX35" s="18">
        <v>312.51900000000001</v>
      </c>
      <c r="KY35" s="18">
        <v>311.572</v>
      </c>
      <c r="KZ35" s="18">
        <v>313.13600000000002</v>
      </c>
      <c r="LA35" s="18">
        <v>308.50299999999999</v>
      </c>
      <c r="LB35" s="18">
        <v>309.21199999999999</v>
      </c>
      <c r="LC35" s="18">
        <v>313.24700000000001</v>
      </c>
      <c r="LD35" s="18">
        <v>319.58600000000001</v>
      </c>
      <c r="LE35" s="18">
        <v>335.39600000000002</v>
      </c>
      <c r="LF35" s="18">
        <v>347.452</v>
      </c>
      <c r="LG35" s="18">
        <v>348.988</v>
      </c>
      <c r="LH35" s="18">
        <v>348.46800000000002</v>
      </c>
      <c r="LI35" s="18">
        <v>341.03100000000001</v>
      </c>
      <c r="LJ35" s="18">
        <v>340.41</v>
      </c>
      <c r="LK35" s="18">
        <v>339.185</v>
      </c>
      <c r="LL35" s="18">
        <v>345.13299999999998</v>
      </c>
      <c r="LM35" s="18">
        <v>345.483</v>
      </c>
      <c r="LN35" s="18">
        <v>362.49799999999999</v>
      </c>
      <c r="LO35" s="18">
        <v>370.041</v>
      </c>
      <c r="LP35" s="18">
        <v>375.21600000000001</v>
      </c>
      <c r="LQ35" s="18">
        <v>375.274</v>
      </c>
      <c r="LR35" s="18">
        <v>386.57100000000003</v>
      </c>
      <c r="LS35" s="18">
        <v>379.83800000000002</v>
      </c>
      <c r="LT35" s="18">
        <v>377.59899999999999</v>
      </c>
      <c r="LU35" s="18">
        <v>366.96300000000002</v>
      </c>
      <c r="LV35" s="18">
        <v>355.13900000000001</v>
      </c>
      <c r="LW35" s="18">
        <v>361.09899999999999</v>
      </c>
      <c r="LX35" s="18">
        <v>362.76299999999998</v>
      </c>
      <c r="LY35" s="18">
        <v>356.10899999999998</v>
      </c>
      <c r="LZ35" s="18">
        <v>367.06700000000001</v>
      </c>
      <c r="MA35" s="18">
        <v>377.54500000000002</v>
      </c>
      <c r="MB35" s="18">
        <v>393.43599999999998</v>
      </c>
      <c r="MC35" s="18">
        <v>399.18299999999999</v>
      </c>
      <c r="MD35" s="18">
        <v>393.16399999999999</v>
      </c>
      <c r="ME35" s="18">
        <v>381.20499999999998</v>
      </c>
      <c r="MF35" s="18">
        <v>374.14</v>
      </c>
      <c r="MG35" s="18">
        <v>374.71800000000002</v>
      </c>
      <c r="MH35" s="18">
        <v>373.625</v>
      </c>
      <c r="MI35" s="18">
        <v>368.51</v>
      </c>
      <c r="MJ35" s="18">
        <v>371.78</v>
      </c>
      <c r="MK35" s="18">
        <v>380.89100000000002</v>
      </c>
      <c r="ML35" s="18">
        <v>391.23500000000001</v>
      </c>
      <c r="MM35" s="18">
        <v>403.76400000000001</v>
      </c>
      <c r="MN35" s="18">
        <v>400.28699999999998</v>
      </c>
      <c r="MO35" s="18">
        <v>393.733</v>
      </c>
      <c r="MP35" s="18">
        <v>390.30399999999997</v>
      </c>
      <c r="MQ35" s="18">
        <v>391.721</v>
      </c>
      <c r="MR35" s="18">
        <v>393.577</v>
      </c>
      <c r="MS35" s="18">
        <v>387.42599999999999</v>
      </c>
      <c r="MT35" s="18">
        <v>385.37299999999999</v>
      </c>
      <c r="MU35" s="18">
        <v>393.47</v>
      </c>
      <c r="MV35" s="18">
        <v>409.57</v>
      </c>
      <c r="MW35" s="18">
        <v>412.85599999999999</v>
      </c>
      <c r="MX35" s="18">
        <v>396.98500000000001</v>
      </c>
      <c r="MY35" s="18">
        <v>379.40499999999997</v>
      </c>
      <c r="MZ35" s="18">
        <v>379.678</v>
      </c>
      <c r="NA35" s="18">
        <v>388.63600000000002</v>
      </c>
      <c r="NB35" s="18">
        <v>386.863</v>
      </c>
      <c r="NC35" s="18">
        <v>388.21300000000002</v>
      </c>
      <c r="ND35" s="18">
        <v>400.99900000000002</v>
      </c>
      <c r="NE35" s="18">
        <v>401.19299999999998</v>
      </c>
      <c r="NF35" s="18">
        <v>391.11900000000003</v>
      </c>
      <c r="NG35" s="18">
        <v>388.346</v>
      </c>
      <c r="NH35" s="18">
        <v>395.697</v>
      </c>
      <c r="NI35" s="18">
        <v>391.64</v>
      </c>
      <c r="NJ35" s="18">
        <v>387.22899999999998</v>
      </c>
      <c r="NK35" s="18">
        <v>380.50400000000002</v>
      </c>
      <c r="NL35" s="18">
        <v>387.04199999999997</v>
      </c>
      <c r="NM35" s="18">
        <v>404.77100000000002</v>
      </c>
      <c r="NN35" s="18">
        <v>400.14600000000002</v>
      </c>
      <c r="NO35" s="18">
        <v>417.65199999999999</v>
      </c>
      <c r="NP35" s="18">
        <v>419.22399999999999</v>
      </c>
      <c r="NQ35" s="18">
        <v>408.24299999999999</v>
      </c>
      <c r="NR35" s="18">
        <v>415.51</v>
      </c>
      <c r="NS35" s="18">
        <v>411.91199999999998</v>
      </c>
      <c r="NT35" s="18">
        <v>436.952</v>
      </c>
      <c r="NU35" s="18">
        <v>452.37900000000002</v>
      </c>
      <c r="NV35" s="18">
        <v>455.94600000000003</v>
      </c>
      <c r="NW35" s="18">
        <v>459.37900000000002</v>
      </c>
      <c r="NX35" s="18">
        <v>443.24099999999999</v>
      </c>
      <c r="NY35" s="18">
        <v>431.46699999999998</v>
      </c>
      <c r="NZ35" s="18">
        <v>429.15499999999997</v>
      </c>
      <c r="OA35" s="18">
        <v>428.32799999999997</v>
      </c>
      <c r="OB35" s="18">
        <v>424.84699999999998</v>
      </c>
      <c r="OC35" s="18">
        <v>425.46899999999999</v>
      </c>
      <c r="OD35" s="18">
        <v>422.62700000000001</v>
      </c>
      <c r="OE35" s="18">
        <v>417.64299999999997</v>
      </c>
      <c r="OF35" s="18">
        <v>416.30200000000002</v>
      </c>
      <c r="OG35" s="18">
        <v>410.87700000000001</v>
      </c>
      <c r="OH35" s="18">
        <v>410.12700000000001</v>
      </c>
      <c r="OI35" s="18">
        <v>411.44299999999998</v>
      </c>
      <c r="OJ35" s="18">
        <v>423.00200000000001</v>
      </c>
      <c r="OK35" s="18">
        <v>446.46600000000001</v>
      </c>
      <c r="OL35" s="18">
        <v>450.983</v>
      </c>
      <c r="OM35" s="18">
        <v>448.613</v>
      </c>
      <c r="ON35" s="18">
        <v>450.512</v>
      </c>
      <c r="OO35" s="18">
        <v>442.072</v>
      </c>
      <c r="OP35" s="18">
        <v>432.99700000000001</v>
      </c>
      <c r="OQ35" s="18">
        <v>417.46499999999997</v>
      </c>
      <c r="OR35" s="18">
        <v>427.24900000000002</v>
      </c>
      <c r="OS35" s="18">
        <v>421.76900000000001</v>
      </c>
      <c r="OT35" s="18">
        <v>414.678</v>
      </c>
      <c r="OU35" s="18">
        <v>409.18799999999999</v>
      </c>
      <c r="OV35" s="18">
        <v>406.33</v>
      </c>
      <c r="OW35" s="18">
        <v>412.81799999999998</v>
      </c>
      <c r="OX35" s="18">
        <v>411.108</v>
      </c>
      <c r="OY35" s="18">
        <v>412.154</v>
      </c>
      <c r="OZ35" s="18">
        <v>430.00900000000001</v>
      </c>
      <c r="PA35" s="18">
        <v>409.66899999999998</v>
      </c>
      <c r="PB35" s="18">
        <v>402.87799999999999</v>
      </c>
      <c r="PC35" s="18">
        <v>399.548</v>
      </c>
      <c r="PD35" s="18">
        <v>389.56799999999998</v>
      </c>
      <c r="PE35" s="18">
        <v>384.63299999999998</v>
      </c>
      <c r="PF35" s="18">
        <v>378.91800000000001</v>
      </c>
      <c r="PG35" s="18">
        <v>358.71499999999997</v>
      </c>
      <c r="PH35" s="18">
        <v>346.786</v>
      </c>
      <c r="PI35" s="18">
        <v>351.41699999999997</v>
      </c>
      <c r="PJ35" s="18">
        <v>356.48899999999998</v>
      </c>
      <c r="PK35" s="18">
        <v>356.04500000000002</v>
      </c>
      <c r="PL35" s="18">
        <v>356.233</v>
      </c>
      <c r="PM35" s="18">
        <v>360.77100000000002</v>
      </c>
      <c r="PN35" s="18">
        <v>371.25299999999999</v>
      </c>
      <c r="PO35" s="18">
        <v>376.1</v>
      </c>
      <c r="PP35" s="18">
        <v>380.45499999999998</v>
      </c>
      <c r="PQ35" s="18">
        <v>400.98500000000001</v>
      </c>
      <c r="PR35" s="18">
        <v>387.65600000000001</v>
      </c>
      <c r="PS35" s="18">
        <v>383.88299999999998</v>
      </c>
      <c r="PT35" s="18">
        <v>371.30900000000003</v>
      </c>
      <c r="PU35" s="18">
        <v>364.10899999999998</v>
      </c>
      <c r="PV35" s="18">
        <v>368.50599999999997</v>
      </c>
      <c r="PW35" s="18">
        <v>361.55399999999997</v>
      </c>
      <c r="PX35" s="18">
        <v>358.22199999999998</v>
      </c>
      <c r="PY35" s="18">
        <v>358.839</v>
      </c>
      <c r="PZ35" s="18">
        <v>352.71899999999999</v>
      </c>
      <c r="QA35" s="18">
        <v>350.66500000000002</v>
      </c>
      <c r="QB35" s="18">
        <v>349.58100000000002</v>
      </c>
      <c r="QC35" s="18">
        <v>336.03899999999999</v>
      </c>
      <c r="QD35" s="18">
        <v>335.63</v>
      </c>
      <c r="QE35" s="18">
        <v>333.09199999999998</v>
      </c>
      <c r="QF35" s="18">
        <v>326.17700000000002</v>
      </c>
      <c r="QG35" s="18">
        <v>324.899</v>
      </c>
      <c r="QH35" s="18">
        <v>324.88499999999999</v>
      </c>
      <c r="QI35" s="18">
        <v>330.36799999999999</v>
      </c>
      <c r="QJ35" s="18">
        <v>327.25200000000001</v>
      </c>
      <c r="QK35" s="18">
        <v>328.56599999999997</v>
      </c>
      <c r="QL35" s="18">
        <v>322.42700000000002</v>
      </c>
      <c r="QM35" s="18">
        <v>324.52</v>
      </c>
      <c r="QN35" s="18">
        <v>328.47300000000001</v>
      </c>
      <c r="QO35" s="18">
        <v>314.48399999999998</v>
      </c>
      <c r="QP35" s="18">
        <v>313.06</v>
      </c>
      <c r="QQ35" s="18">
        <v>311.25599999999997</v>
      </c>
      <c r="QR35" s="18">
        <v>310.37200000000001</v>
      </c>
      <c r="QS35" s="18">
        <v>308.94799999999998</v>
      </c>
      <c r="QT35" s="18">
        <v>308.74400000000003</v>
      </c>
      <c r="QU35" s="18">
        <v>307.57</v>
      </c>
      <c r="QV35" s="18">
        <v>313.35599999999999</v>
      </c>
      <c r="QW35" s="18">
        <v>316.23700000000002</v>
      </c>
      <c r="QX35" s="18">
        <v>313.89699999999999</v>
      </c>
      <c r="QY35" s="18">
        <v>319.399</v>
      </c>
      <c r="QZ35" s="18">
        <v>327.85300000000001</v>
      </c>
      <c r="RA35" s="18">
        <v>336.24400000000003</v>
      </c>
      <c r="RB35" s="18">
        <v>335.84899999999999</v>
      </c>
      <c r="RC35" s="18">
        <v>336.78399999999999</v>
      </c>
      <c r="RD35" s="18">
        <v>339.08199999999999</v>
      </c>
      <c r="RE35" s="18">
        <v>337.02</v>
      </c>
      <c r="RF35" s="18">
        <v>331.32299999999998</v>
      </c>
      <c r="RG35" s="18">
        <v>325.46899999999999</v>
      </c>
      <c r="RH35" s="18">
        <v>325.476</v>
      </c>
      <c r="RI35" s="18">
        <v>326.46699999999998</v>
      </c>
      <c r="RJ35" s="18">
        <v>327.54500000000002</v>
      </c>
      <c r="RK35" s="18">
        <v>324.48399999999998</v>
      </c>
      <c r="RL35" s="18">
        <v>320.89299999999997</v>
      </c>
      <c r="RM35" s="18">
        <v>323.19200000000001</v>
      </c>
      <c r="RN35" s="18">
        <v>330.649</v>
      </c>
      <c r="RO35" s="18">
        <v>329.572</v>
      </c>
      <c r="RP35" s="18">
        <v>329.08800000000002</v>
      </c>
      <c r="RQ35" s="18">
        <v>329.23899999999998</v>
      </c>
      <c r="RR35" s="18">
        <v>322.69799999999998</v>
      </c>
      <c r="RS35" s="18">
        <v>321.62799999999999</v>
      </c>
      <c r="RT35" s="18">
        <v>313.97399999999999</v>
      </c>
      <c r="RU35" s="18">
        <v>305.34300000000002</v>
      </c>
      <c r="RV35" s="18">
        <v>303.12900000000002</v>
      </c>
      <c r="RW35" s="18">
        <v>301.26400000000001</v>
      </c>
      <c r="RX35" s="18">
        <v>304.39100000000002</v>
      </c>
      <c r="RY35" s="18">
        <v>302.97800000000001</v>
      </c>
      <c r="RZ35" s="18">
        <v>298.98</v>
      </c>
      <c r="SA35" s="18">
        <v>292.76299999999998</v>
      </c>
      <c r="SB35" s="18">
        <v>296.41899999999998</v>
      </c>
      <c r="SC35" s="18">
        <v>297.66800000000001</v>
      </c>
      <c r="SD35" s="18">
        <v>297.21600000000001</v>
      </c>
      <c r="SE35" s="18">
        <v>298.20499999999998</v>
      </c>
      <c r="SF35" s="18">
        <v>314.33800000000002</v>
      </c>
      <c r="SG35" s="18">
        <v>315.94299999999998</v>
      </c>
      <c r="SH35" s="18">
        <v>317.91199999999998</v>
      </c>
      <c r="SI35" s="18">
        <v>319.78800000000001</v>
      </c>
      <c r="SJ35" s="18">
        <v>318.46899999999999</v>
      </c>
      <c r="SK35" s="18">
        <v>317.82600000000002</v>
      </c>
      <c r="SL35" s="18">
        <v>317.637</v>
      </c>
      <c r="SM35" s="18">
        <v>314.83499999999998</v>
      </c>
      <c r="SN35" s="18">
        <v>316.19099999999997</v>
      </c>
      <c r="SO35" s="18">
        <v>318.01499999999999</v>
      </c>
      <c r="SP35" s="18">
        <v>319.30700000000002</v>
      </c>
      <c r="SQ35" s="18">
        <v>308.21300000000002</v>
      </c>
      <c r="SR35" s="18">
        <v>315.12299999999999</v>
      </c>
      <c r="SS35" s="18">
        <v>319.18099999999998</v>
      </c>
      <c r="ST35" s="18">
        <v>326.93299999999999</v>
      </c>
      <c r="SU35" s="5">
        <v>337.142</v>
      </c>
      <c r="SV35" s="5">
        <v>342.98099999999999</v>
      </c>
    </row>
    <row r="36" spans="1:516" s="5" customFormat="1" x14ac:dyDescent="0.25">
      <c r="A36" s="5">
        <f t="shared" si="8"/>
        <v>5</v>
      </c>
      <c r="B36" s="11" t="s">
        <v>474</v>
      </c>
      <c r="C36" s="5">
        <f>_xlfn.XMATCH(B36,bonds[unique lookup])</f>
        <v>154</v>
      </c>
      <c r="D36" s="5" t="str" cm="1">
        <f t="array" ref="D36">INDEX(bonds[ID_ISIN],C36)&amp;" Corp"</f>
        <v>XS1799938995 Corp</v>
      </c>
      <c r="E36" s="33" cm="1">
        <f t="array" ref="E36">_xll.BDP(D36,E$31)*1</f>
        <v>45470</v>
      </c>
      <c r="F36" s="18">
        <f>_xll.BDH(D36,$B$29,"-2AY",,"Dates=H","Fill=C","Sort=R","Dir=H","cols=511;rows=1")</f>
        <v>391.22300000000001</v>
      </c>
      <c r="G36" s="18">
        <v>387.50700000000001</v>
      </c>
      <c r="H36" s="18">
        <v>393.61799999999999</v>
      </c>
      <c r="I36" s="18">
        <v>397.08100000000002</v>
      </c>
      <c r="J36" s="18">
        <v>400.702</v>
      </c>
      <c r="K36" s="18">
        <v>400.22699999999998</v>
      </c>
      <c r="L36" s="18">
        <v>394.01299999999998</v>
      </c>
      <c r="M36" s="18">
        <v>389.64400000000001</v>
      </c>
      <c r="N36" s="18">
        <v>397.26900000000001</v>
      </c>
      <c r="O36" s="18">
        <v>386.19299999999998</v>
      </c>
      <c r="P36" s="18">
        <v>383.98200000000003</v>
      </c>
      <c r="Q36" s="18">
        <v>365.76400000000001</v>
      </c>
      <c r="R36" s="18">
        <v>350.31400000000002</v>
      </c>
      <c r="S36" s="18">
        <v>368.339</v>
      </c>
      <c r="T36" s="18">
        <v>364.16300000000001</v>
      </c>
      <c r="U36" s="18">
        <v>375.05599999999998</v>
      </c>
      <c r="V36" s="18">
        <v>342.23200000000003</v>
      </c>
      <c r="W36" s="18">
        <v>311.90100000000001</v>
      </c>
      <c r="X36" s="18">
        <v>282.30399999999997</v>
      </c>
      <c r="Y36" s="18">
        <v>299.88799999999998</v>
      </c>
      <c r="Z36" s="18">
        <v>358.21600000000001</v>
      </c>
      <c r="AA36" s="18">
        <v>375.92099999999999</v>
      </c>
      <c r="AB36" s="18">
        <v>403.24799999999999</v>
      </c>
      <c r="AC36" s="18">
        <v>412.89100000000002</v>
      </c>
      <c r="AD36" s="18">
        <v>408.19</v>
      </c>
      <c r="AE36" s="18">
        <v>395.15100000000001</v>
      </c>
      <c r="AF36" s="18">
        <v>391.97</v>
      </c>
      <c r="AG36" s="18">
        <v>408.21</v>
      </c>
      <c r="AH36" s="18">
        <v>430.93700000000001</v>
      </c>
      <c r="AI36" s="18">
        <v>429.14800000000002</v>
      </c>
      <c r="AJ36" s="18">
        <v>426.17599999999999</v>
      </c>
      <c r="AK36" s="18">
        <v>431.673</v>
      </c>
      <c r="AL36" s="18">
        <v>441.03199999999998</v>
      </c>
      <c r="AM36" s="18">
        <v>469.02100000000002</v>
      </c>
      <c r="AN36" s="18">
        <v>483.57299999999998</v>
      </c>
      <c r="AO36" s="18">
        <v>483.375</v>
      </c>
      <c r="AP36" s="18">
        <v>465.97199999999998</v>
      </c>
      <c r="AQ36" s="18">
        <v>464.36399999999998</v>
      </c>
      <c r="AR36" s="18">
        <v>466.78</v>
      </c>
      <c r="AS36" s="18">
        <v>476.43700000000001</v>
      </c>
      <c r="AT36" s="18">
        <v>479.81299999999999</v>
      </c>
      <c r="AU36" s="18">
        <v>481.113</v>
      </c>
      <c r="AV36" s="18">
        <v>490.74</v>
      </c>
      <c r="AW36" s="18">
        <v>494.45499999999998</v>
      </c>
      <c r="AX36" s="18">
        <v>450.82</v>
      </c>
      <c r="AY36" s="18">
        <v>437.89299999999997</v>
      </c>
      <c r="AZ36" s="18">
        <v>418.58</v>
      </c>
      <c r="BA36" s="18">
        <v>403.822</v>
      </c>
      <c r="BB36" s="18">
        <v>427.58</v>
      </c>
      <c r="BC36" s="18">
        <v>439.12400000000002</v>
      </c>
      <c r="BD36" s="18">
        <v>504.59800000000001</v>
      </c>
      <c r="BE36" s="18">
        <v>515.28</v>
      </c>
      <c r="BF36" s="18">
        <v>498.46800000000002</v>
      </c>
      <c r="BG36" s="18">
        <v>476.846</v>
      </c>
      <c r="BH36" s="18">
        <v>458.12200000000001</v>
      </c>
      <c r="BI36" s="18">
        <v>421.86200000000002</v>
      </c>
      <c r="BJ36" s="18">
        <v>393.25900000000001</v>
      </c>
      <c r="BK36" s="18">
        <v>462.60199999999998</v>
      </c>
      <c r="BL36" s="18">
        <v>547.15499999999997</v>
      </c>
      <c r="BM36" s="18">
        <v>575.75699999999995</v>
      </c>
      <c r="BN36" s="18">
        <v>645.03899999999999</v>
      </c>
      <c r="BO36" s="18">
        <v>645.34199999999998</v>
      </c>
      <c r="BP36" s="18">
        <v>626.79</v>
      </c>
      <c r="BQ36" s="18">
        <v>600.95699999999999</v>
      </c>
      <c r="BR36" s="18">
        <v>589.76499999999999</v>
      </c>
      <c r="BS36" s="18">
        <v>578.61300000000006</v>
      </c>
      <c r="BT36" s="18">
        <v>528.19200000000001</v>
      </c>
      <c r="BU36" s="18">
        <v>472.74299999999999</v>
      </c>
      <c r="BV36" s="18">
        <v>461.38</v>
      </c>
      <c r="BW36" s="18">
        <v>612.51400000000001</v>
      </c>
      <c r="BX36" s="18">
        <v>660.2</v>
      </c>
      <c r="BY36" s="18">
        <v>639.77</v>
      </c>
      <c r="BZ36" s="18">
        <v>751.56500000000005</v>
      </c>
      <c r="CA36" s="18">
        <v>768.71</v>
      </c>
      <c r="CB36" s="18">
        <v>653.38199999999995</v>
      </c>
      <c r="CC36" s="18">
        <v>549.33000000000004</v>
      </c>
      <c r="CD36" s="18">
        <v>454.733</v>
      </c>
      <c r="CE36" s="18">
        <v>448.02100000000002</v>
      </c>
      <c r="CF36" s="18">
        <v>359.54199999999997</v>
      </c>
      <c r="CG36" s="18">
        <v>347.99</v>
      </c>
      <c r="CH36" s="18">
        <v>365.82499999999999</v>
      </c>
      <c r="CI36" s="18">
        <v>304.00299999999999</v>
      </c>
      <c r="CJ36" s="18">
        <v>266.29899999999998</v>
      </c>
      <c r="CK36" s="18">
        <v>250.667</v>
      </c>
      <c r="CL36" s="18">
        <v>259.89600000000002</v>
      </c>
      <c r="CM36" s="18">
        <v>294.642</v>
      </c>
      <c r="CN36" s="18">
        <v>296.70600000000002</v>
      </c>
      <c r="CO36" s="18">
        <v>266.87</v>
      </c>
      <c r="CP36" s="18">
        <v>241.59800000000001</v>
      </c>
      <c r="CQ36" s="18">
        <v>234.636</v>
      </c>
      <c r="CR36" s="18">
        <v>226.24</v>
      </c>
      <c r="CS36" s="18">
        <v>200.607</v>
      </c>
      <c r="CT36" s="18">
        <v>201.52799999999999</v>
      </c>
      <c r="CU36" s="18">
        <v>203.571</v>
      </c>
      <c r="CV36" s="18">
        <v>204.51400000000001</v>
      </c>
      <c r="CW36" s="18">
        <v>202.88900000000001</v>
      </c>
      <c r="CX36" s="18">
        <v>203.01300000000001</v>
      </c>
      <c r="CY36" s="18">
        <v>202.715</v>
      </c>
      <c r="CZ36" s="18">
        <v>200.51499999999999</v>
      </c>
      <c r="DA36" s="18">
        <v>202.65600000000001</v>
      </c>
      <c r="DB36" s="18">
        <v>202.18899999999999</v>
      </c>
      <c r="DC36" s="18">
        <v>197.88900000000001</v>
      </c>
      <c r="DD36" s="18">
        <v>193.642</v>
      </c>
      <c r="DE36" s="18">
        <v>199.774</v>
      </c>
      <c r="DF36" s="18">
        <v>208.38</v>
      </c>
      <c r="DG36" s="18">
        <v>217.56200000000001</v>
      </c>
      <c r="DH36" s="18">
        <v>216.029</v>
      </c>
      <c r="DI36" s="18">
        <v>212.499</v>
      </c>
      <c r="DJ36" s="18">
        <v>206.17</v>
      </c>
      <c r="DK36" s="18">
        <v>208.66499999999999</v>
      </c>
      <c r="DL36" s="18">
        <v>212.53899999999999</v>
      </c>
      <c r="DM36" s="18">
        <v>198.70599999999999</v>
      </c>
      <c r="DN36" s="18">
        <v>193.58500000000001</v>
      </c>
      <c r="DO36" s="18">
        <v>187.95599999999999</v>
      </c>
      <c r="DP36" s="18">
        <v>186.916</v>
      </c>
      <c r="DQ36" s="18">
        <v>185.697</v>
      </c>
      <c r="DR36" s="18">
        <v>188.33099999999999</v>
      </c>
      <c r="DS36" s="18">
        <v>196.297</v>
      </c>
      <c r="DT36" s="18">
        <v>201.858</v>
      </c>
      <c r="DU36" s="18">
        <v>199.89400000000001</v>
      </c>
      <c r="DV36" s="18">
        <v>199.67</v>
      </c>
      <c r="DW36" s="18">
        <v>201.471</v>
      </c>
      <c r="DX36" s="18">
        <v>204.84800000000001</v>
      </c>
      <c r="DY36" s="18">
        <v>214.30600000000001</v>
      </c>
      <c r="DZ36" s="18">
        <v>210.37799999999999</v>
      </c>
      <c r="EA36" s="18">
        <v>204.69200000000001</v>
      </c>
      <c r="EB36" s="18">
        <v>198.64</v>
      </c>
      <c r="EC36" s="18">
        <v>191.72499999999999</v>
      </c>
      <c r="ED36" s="18">
        <v>189.262</v>
      </c>
      <c r="EE36" s="18">
        <v>187.96299999999999</v>
      </c>
      <c r="EF36" s="18">
        <v>190.84899999999999</v>
      </c>
      <c r="EG36" s="18">
        <v>191.68600000000001</v>
      </c>
      <c r="EH36" s="18">
        <v>192.494</v>
      </c>
      <c r="EI36" s="18">
        <v>192.626</v>
      </c>
      <c r="EJ36" s="18">
        <v>193.54400000000001</v>
      </c>
      <c r="EK36" s="18">
        <v>195.101</v>
      </c>
      <c r="EL36" s="18">
        <v>197.19200000000001</v>
      </c>
      <c r="EM36" s="18">
        <v>196.48400000000001</v>
      </c>
      <c r="EN36" s="18">
        <v>198.428</v>
      </c>
      <c r="EO36" s="18">
        <v>200.524</v>
      </c>
      <c r="EP36" s="18">
        <v>200.60400000000001</v>
      </c>
      <c r="EQ36" s="18">
        <v>196.815</v>
      </c>
      <c r="ER36" s="18">
        <v>196.149</v>
      </c>
      <c r="ES36" s="18">
        <v>206.14500000000001</v>
      </c>
      <c r="ET36" s="18">
        <v>215.70400000000001</v>
      </c>
      <c r="EU36" s="18">
        <v>227.71</v>
      </c>
      <c r="EV36" s="18">
        <v>229.101</v>
      </c>
      <c r="EW36" s="18">
        <v>221.67500000000001</v>
      </c>
      <c r="EX36" s="18">
        <v>225.55799999999999</v>
      </c>
      <c r="EY36" s="18">
        <v>224.72499999999999</v>
      </c>
      <c r="EZ36" s="18">
        <v>222.30099999999999</v>
      </c>
      <c r="FA36" s="18">
        <v>220.76900000000001</v>
      </c>
      <c r="FB36" s="18">
        <v>225.999</v>
      </c>
      <c r="FC36" s="18">
        <v>239.26</v>
      </c>
      <c r="FD36" s="18">
        <v>243.12799999999999</v>
      </c>
      <c r="FE36" s="18">
        <v>243.578</v>
      </c>
      <c r="FF36" s="18">
        <v>236.65</v>
      </c>
      <c r="FG36" s="18">
        <v>234.96700000000001</v>
      </c>
      <c r="FH36" s="18">
        <v>235.32599999999999</v>
      </c>
      <c r="FI36" s="18">
        <v>238.13300000000001</v>
      </c>
      <c r="FJ36" s="18">
        <v>238.08699999999999</v>
      </c>
      <c r="FK36" s="18">
        <v>235.25200000000001</v>
      </c>
      <c r="FL36" s="18">
        <v>235.309</v>
      </c>
      <c r="FM36" s="18">
        <v>230.84100000000001</v>
      </c>
      <c r="FN36" s="18">
        <v>226.678</v>
      </c>
      <c r="FO36" s="18">
        <v>225.55500000000001</v>
      </c>
      <c r="FP36" s="18">
        <v>223.381</v>
      </c>
      <c r="FQ36" s="18">
        <v>236.65700000000001</v>
      </c>
      <c r="FR36" s="18">
        <v>250.09399999999999</v>
      </c>
      <c r="FS36" s="18">
        <v>251.708</v>
      </c>
      <c r="FT36" s="18">
        <v>247.80699999999999</v>
      </c>
      <c r="FU36" s="18">
        <v>233.791</v>
      </c>
      <c r="FV36" s="18">
        <v>225.35300000000001</v>
      </c>
      <c r="FW36" s="18">
        <v>227.101</v>
      </c>
      <c r="FX36" s="18">
        <v>231.96899999999999</v>
      </c>
      <c r="FY36" s="18">
        <v>234.399</v>
      </c>
      <c r="FZ36" s="18">
        <v>233.923</v>
      </c>
      <c r="GA36" s="18">
        <v>235.887</v>
      </c>
      <c r="GB36" s="18">
        <v>242.68700000000001</v>
      </c>
      <c r="GC36" s="18">
        <v>244.25399999999999</v>
      </c>
      <c r="GD36" s="18">
        <v>250.36699999999999</v>
      </c>
      <c r="GE36" s="18">
        <v>256.79000000000002</v>
      </c>
      <c r="GF36" s="18">
        <v>262.548</v>
      </c>
      <c r="GG36" s="18">
        <v>265.11500000000001</v>
      </c>
      <c r="GH36" s="18">
        <v>272.245</v>
      </c>
      <c r="GI36" s="18">
        <v>278.09800000000001</v>
      </c>
      <c r="GJ36" s="18">
        <v>279.13799999999998</v>
      </c>
      <c r="GK36" s="18">
        <v>271.22800000000001</v>
      </c>
      <c r="GL36" s="18">
        <v>270.50599999999997</v>
      </c>
      <c r="GM36" s="18">
        <v>271.95800000000003</v>
      </c>
      <c r="GN36" s="18">
        <v>265.97199999999998</v>
      </c>
      <c r="GO36" s="18">
        <v>257.666</v>
      </c>
      <c r="GP36" s="18">
        <v>262.07600000000002</v>
      </c>
      <c r="GQ36" s="18">
        <v>264.62</v>
      </c>
      <c r="GR36" s="18">
        <v>267.55900000000003</v>
      </c>
      <c r="GS36" s="18">
        <v>270.73</v>
      </c>
      <c r="GT36" s="18">
        <v>270.68799999999999</v>
      </c>
      <c r="GU36" s="18">
        <v>270.73599999999999</v>
      </c>
      <c r="GV36" s="18">
        <v>267.49200000000002</v>
      </c>
      <c r="GW36" s="18">
        <v>276.43900000000002</v>
      </c>
      <c r="GX36" s="18">
        <v>272.041</v>
      </c>
      <c r="GY36" s="18">
        <v>259.43299999999999</v>
      </c>
      <c r="GZ36" s="18">
        <v>250.55600000000001</v>
      </c>
      <c r="HA36" s="18">
        <v>244.79</v>
      </c>
      <c r="HB36" s="18">
        <v>245.64500000000001</v>
      </c>
      <c r="HC36" s="18">
        <v>280.19200000000001</v>
      </c>
      <c r="HD36" s="18">
        <v>276.77600000000001</v>
      </c>
      <c r="HE36" s="18">
        <v>270.49599999999998</v>
      </c>
      <c r="HF36" s="18">
        <v>268.66000000000003</v>
      </c>
      <c r="HG36" s="18">
        <v>266.10599999999999</v>
      </c>
      <c r="HH36" s="18">
        <v>274.678</v>
      </c>
      <c r="HI36" s="18">
        <v>277.714</v>
      </c>
      <c r="HJ36" s="18">
        <v>273.70299999999997</v>
      </c>
      <c r="HK36" s="18">
        <v>273.59500000000003</v>
      </c>
      <c r="HL36" s="18">
        <v>279.78100000000001</v>
      </c>
      <c r="HM36" s="18">
        <v>283.17</v>
      </c>
      <c r="HN36" s="18">
        <v>277.029</v>
      </c>
      <c r="HO36" s="18">
        <v>273.78899999999999</v>
      </c>
      <c r="HP36" s="18">
        <v>274.04399999999998</v>
      </c>
      <c r="HQ36" s="18">
        <v>270.49799999999999</v>
      </c>
      <c r="HR36" s="18">
        <v>277.58800000000002</v>
      </c>
      <c r="HS36" s="18">
        <v>289.69400000000002</v>
      </c>
      <c r="HT36" s="18">
        <v>293.83600000000001</v>
      </c>
      <c r="HU36" s="18">
        <v>307.75099999999998</v>
      </c>
      <c r="HV36" s="18">
        <v>311.05599999999998</v>
      </c>
      <c r="HW36" s="18">
        <v>293.56299999999999</v>
      </c>
      <c r="HX36" s="18">
        <v>285.22000000000003</v>
      </c>
      <c r="HY36" s="18">
        <v>275.64999999999998</v>
      </c>
      <c r="HZ36" s="18">
        <v>279.536</v>
      </c>
      <c r="IA36" s="18">
        <v>280.74799999999999</v>
      </c>
      <c r="IB36" s="18">
        <v>288.08</v>
      </c>
      <c r="IC36" s="18">
        <v>291.23700000000002</v>
      </c>
      <c r="ID36" s="18">
        <v>304.95400000000001</v>
      </c>
      <c r="IE36" s="18">
        <v>293.351</v>
      </c>
      <c r="IF36" s="18">
        <v>278.19400000000002</v>
      </c>
      <c r="IG36" s="18">
        <v>276.30500000000001</v>
      </c>
      <c r="IH36" s="18">
        <v>274.88</v>
      </c>
      <c r="II36" s="18">
        <v>260.31700000000001</v>
      </c>
      <c r="IJ36" s="18">
        <v>257.97699999999998</v>
      </c>
      <c r="IK36" s="18">
        <v>254.93</v>
      </c>
      <c r="IL36" s="18">
        <v>274.05599999999998</v>
      </c>
      <c r="IM36" s="18">
        <v>282.315</v>
      </c>
      <c r="IN36" s="18">
        <v>286.84399999999999</v>
      </c>
      <c r="IO36" s="18">
        <v>287.8</v>
      </c>
      <c r="IP36" s="18">
        <v>288.26900000000001</v>
      </c>
      <c r="IQ36" s="18">
        <v>276.233</v>
      </c>
      <c r="IR36" s="18">
        <v>265.053</v>
      </c>
      <c r="IS36" s="18">
        <v>265.53800000000001</v>
      </c>
      <c r="IT36" s="18">
        <v>264.87099999999998</v>
      </c>
      <c r="IU36" s="18">
        <v>265.99700000000001</v>
      </c>
      <c r="IV36" s="18">
        <v>277.60500000000002</v>
      </c>
      <c r="IW36" s="18">
        <v>285.315</v>
      </c>
      <c r="IX36" s="18">
        <v>276.52100000000002</v>
      </c>
      <c r="IY36" s="18">
        <v>262.565</v>
      </c>
      <c r="IZ36" s="18">
        <v>260.971</v>
      </c>
      <c r="JA36" s="18">
        <v>271.46800000000002</v>
      </c>
      <c r="JB36" s="18">
        <v>275.92500000000001</v>
      </c>
      <c r="JC36" s="18">
        <v>276.62599999999998</v>
      </c>
      <c r="JD36" s="18">
        <v>290.85000000000002</v>
      </c>
      <c r="JE36" s="18">
        <v>296.40600000000001</v>
      </c>
      <c r="JF36" s="18">
        <v>299.65199999999999</v>
      </c>
      <c r="JG36" s="18">
        <v>297.96199999999999</v>
      </c>
      <c r="JH36" s="18">
        <v>291.471</v>
      </c>
      <c r="JI36" s="18">
        <v>285.351</v>
      </c>
      <c r="JJ36" s="18">
        <v>280.81900000000002</v>
      </c>
      <c r="JK36" s="18">
        <v>287.31799999999998</v>
      </c>
      <c r="JL36" s="18">
        <v>309.5</v>
      </c>
      <c r="JM36" s="18">
        <v>334.00799999999998</v>
      </c>
      <c r="JN36" s="18">
        <v>337.14400000000001</v>
      </c>
      <c r="JO36" s="18">
        <v>337.92500000000001</v>
      </c>
      <c r="JP36" s="18">
        <v>341.21600000000001</v>
      </c>
      <c r="JQ36" s="18">
        <v>324.99400000000003</v>
      </c>
      <c r="JR36" s="18">
        <v>338.48399999999998</v>
      </c>
      <c r="JS36" s="18">
        <v>345.43</v>
      </c>
      <c r="JT36" s="18">
        <v>344.18400000000003</v>
      </c>
      <c r="JU36" s="18">
        <v>349.96699999999998</v>
      </c>
      <c r="JV36" s="18">
        <v>360.52199999999999</v>
      </c>
      <c r="JW36" s="18">
        <v>375.32499999999999</v>
      </c>
      <c r="JX36" s="18">
        <v>371.28899999999999</v>
      </c>
      <c r="JY36" s="18">
        <v>364.72500000000002</v>
      </c>
      <c r="JZ36" s="18">
        <v>368.10700000000003</v>
      </c>
      <c r="KA36" s="18">
        <v>362.41</v>
      </c>
      <c r="KB36" s="18">
        <v>367.81700000000001</v>
      </c>
      <c r="KC36" s="18">
        <v>367.24799999999999</v>
      </c>
      <c r="KD36" s="18">
        <v>368.28199999999998</v>
      </c>
      <c r="KE36" s="18">
        <v>347.65499999999997</v>
      </c>
      <c r="KF36" s="18">
        <v>337.31900000000002</v>
      </c>
      <c r="KG36" s="18">
        <v>329.91899999999998</v>
      </c>
      <c r="KH36" s="18">
        <v>328.786</v>
      </c>
      <c r="KI36" s="18">
        <v>326.59899999999999</v>
      </c>
      <c r="KJ36" s="18">
        <v>343.01799999999997</v>
      </c>
      <c r="KK36" s="18">
        <v>346.851</v>
      </c>
      <c r="KL36" s="18">
        <v>348.50099999999998</v>
      </c>
      <c r="KM36" s="18">
        <v>340.88799999999998</v>
      </c>
      <c r="KN36" s="18">
        <v>351.15899999999999</v>
      </c>
      <c r="KO36" s="18">
        <v>345.82299999999998</v>
      </c>
      <c r="KP36" s="18">
        <v>336.24099999999999</v>
      </c>
      <c r="KQ36" s="18">
        <v>317.08999999999997</v>
      </c>
      <c r="KR36" s="18">
        <v>316.221</v>
      </c>
      <c r="KS36" s="18">
        <v>316.459</v>
      </c>
      <c r="KT36" s="18">
        <v>330.68400000000003</v>
      </c>
      <c r="KU36" s="18">
        <v>331.49099999999999</v>
      </c>
      <c r="KV36" s="18">
        <v>334.24700000000001</v>
      </c>
      <c r="KW36" s="18">
        <v>327.935</v>
      </c>
      <c r="KX36" s="18">
        <v>323.24299999999999</v>
      </c>
      <c r="KY36" s="18">
        <v>323.964</v>
      </c>
      <c r="KZ36" s="18">
        <v>324.416</v>
      </c>
      <c r="LA36" s="18">
        <v>321.82499999999999</v>
      </c>
      <c r="LB36" s="18">
        <v>319.11399999999998</v>
      </c>
      <c r="LC36" s="18">
        <v>320.94099999999997</v>
      </c>
      <c r="LD36" s="18">
        <v>326.36</v>
      </c>
      <c r="LE36" s="18">
        <v>339.63499999999999</v>
      </c>
      <c r="LF36" s="18">
        <v>349.42099999999999</v>
      </c>
      <c r="LG36" s="18">
        <v>349.08300000000003</v>
      </c>
      <c r="LH36" s="18">
        <v>351.85300000000001</v>
      </c>
      <c r="LI36" s="18">
        <v>343.49900000000002</v>
      </c>
      <c r="LJ36" s="18">
        <v>343.24900000000002</v>
      </c>
      <c r="LK36" s="18">
        <v>338.87299999999999</v>
      </c>
      <c r="LL36" s="18">
        <v>344.60399999999998</v>
      </c>
      <c r="LM36" s="18">
        <v>344.327</v>
      </c>
      <c r="LN36" s="18">
        <v>359.76499999999999</v>
      </c>
      <c r="LO36" s="18">
        <v>364.21199999999999</v>
      </c>
      <c r="LP36" s="18">
        <v>370.41300000000001</v>
      </c>
      <c r="LQ36" s="18">
        <v>368.88400000000001</v>
      </c>
      <c r="LR36" s="18">
        <v>382.178</v>
      </c>
      <c r="LS36" s="18">
        <v>375.49400000000003</v>
      </c>
      <c r="LT36" s="18">
        <v>373.77800000000002</v>
      </c>
      <c r="LU36" s="18">
        <v>368.11</v>
      </c>
      <c r="LV36" s="18">
        <v>356.17099999999999</v>
      </c>
      <c r="LW36" s="18">
        <v>361.61799999999999</v>
      </c>
      <c r="LX36" s="18">
        <v>363.791</v>
      </c>
      <c r="LY36" s="18">
        <v>353.00400000000002</v>
      </c>
      <c r="LZ36" s="18">
        <v>363.47</v>
      </c>
      <c r="MA36" s="18">
        <v>374.81099999999998</v>
      </c>
      <c r="MB36" s="18">
        <v>387.12099999999998</v>
      </c>
      <c r="MC36" s="18">
        <v>390.50200000000001</v>
      </c>
      <c r="MD36" s="18">
        <v>384.24700000000001</v>
      </c>
      <c r="ME36" s="18">
        <v>373.31799999999998</v>
      </c>
      <c r="MF36" s="18">
        <v>365.39400000000001</v>
      </c>
      <c r="MG36" s="18">
        <v>367.04700000000003</v>
      </c>
      <c r="MH36" s="18">
        <v>367.75799999999998</v>
      </c>
      <c r="MI36" s="18">
        <v>363.79399999999998</v>
      </c>
      <c r="MJ36" s="18">
        <v>369.20699999999999</v>
      </c>
      <c r="MK36" s="18">
        <v>382.80700000000002</v>
      </c>
      <c r="ML36" s="18">
        <v>394.67</v>
      </c>
      <c r="MM36" s="18">
        <v>408.73099999999999</v>
      </c>
      <c r="MN36" s="18">
        <v>404.45600000000002</v>
      </c>
      <c r="MO36" s="18">
        <v>398.15499999999997</v>
      </c>
      <c r="MP36" s="18">
        <v>394.39400000000001</v>
      </c>
      <c r="MQ36" s="18">
        <v>397.39600000000002</v>
      </c>
      <c r="MR36" s="18">
        <v>398.483</v>
      </c>
      <c r="MS36" s="18">
        <v>390.49200000000002</v>
      </c>
      <c r="MT36" s="18">
        <v>387.31900000000002</v>
      </c>
      <c r="MU36" s="18">
        <v>395.72500000000002</v>
      </c>
      <c r="MV36" s="18">
        <v>415.97899999999998</v>
      </c>
      <c r="MW36" s="18">
        <v>418.58100000000002</v>
      </c>
      <c r="MX36" s="18">
        <v>401.36</v>
      </c>
      <c r="MY36" s="18">
        <v>380.69499999999999</v>
      </c>
      <c r="MZ36" s="18">
        <v>381.988</v>
      </c>
      <c r="NA36" s="18">
        <v>391.99799999999999</v>
      </c>
      <c r="NB36" s="18">
        <v>390.47300000000001</v>
      </c>
      <c r="NC36" s="18">
        <v>392.05900000000003</v>
      </c>
      <c r="ND36" s="18">
        <v>407.97899999999998</v>
      </c>
      <c r="NE36" s="18">
        <v>408.55799999999999</v>
      </c>
      <c r="NF36" s="18">
        <v>404.12200000000001</v>
      </c>
      <c r="NG36" s="18">
        <v>402.67899999999997</v>
      </c>
      <c r="NH36" s="18">
        <v>407.822</v>
      </c>
      <c r="NI36" s="18">
        <v>405.14</v>
      </c>
      <c r="NJ36" s="18">
        <v>402.58600000000001</v>
      </c>
      <c r="NK36" s="18">
        <v>395.625</v>
      </c>
      <c r="NL36" s="18">
        <v>402.673</v>
      </c>
      <c r="NM36" s="18">
        <v>422.90100000000001</v>
      </c>
      <c r="NN36" s="18">
        <v>414.17</v>
      </c>
      <c r="NO36" s="18">
        <v>431.99700000000001</v>
      </c>
      <c r="NP36" s="18">
        <v>432.26400000000001</v>
      </c>
      <c r="NQ36" s="18">
        <v>419.51</v>
      </c>
      <c r="NR36" s="18">
        <v>429.13900000000001</v>
      </c>
      <c r="NS36" s="18">
        <v>422.27600000000001</v>
      </c>
      <c r="NT36" s="18">
        <v>453.04300000000001</v>
      </c>
      <c r="NU36" s="18">
        <v>467.08699999999999</v>
      </c>
      <c r="NV36" s="18">
        <v>471.79899999999998</v>
      </c>
      <c r="NW36" s="18">
        <v>473.48700000000002</v>
      </c>
      <c r="NX36" s="18">
        <v>454.95800000000003</v>
      </c>
      <c r="NY36" s="18">
        <v>441.11500000000001</v>
      </c>
      <c r="NZ36" s="18">
        <v>438.55399999999997</v>
      </c>
      <c r="OA36" s="18">
        <v>437.315</v>
      </c>
      <c r="OB36" s="18">
        <v>433.71699999999998</v>
      </c>
      <c r="OC36" s="18">
        <v>433.2</v>
      </c>
      <c r="OD36" s="18">
        <v>432.64400000000001</v>
      </c>
      <c r="OE36" s="18">
        <v>426.16</v>
      </c>
      <c r="OF36" s="18">
        <v>425.01400000000001</v>
      </c>
      <c r="OG36" s="18">
        <v>421.053</v>
      </c>
      <c r="OH36" s="18">
        <v>422.108</v>
      </c>
      <c r="OI36" s="18">
        <v>421.661</v>
      </c>
      <c r="OJ36" s="18">
        <v>440.07100000000003</v>
      </c>
      <c r="OK36" s="18">
        <v>465.584</v>
      </c>
      <c r="OL36" s="18">
        <v>470.94299999999998</v>
      </c>
      <c r="OM36" s="18">
        <v>467.76799999999997</v>
      </c>
      <c r="ON36" s="18">
        <v>470.279</v>
      </c>
      <c r="OO36" s="18">
        <v>463.08300000000003</v>
      </c>
      <c r="OP36" s="18">
        <v>451.55500000000001</v>
      </c>
      <c r="OQ36" s="18">
        <v>436.779</v>
      </c>
      <c r="OR36" s="18">
        <v>450.26</v>
      </c>
      <c r="OS36" s="18">
        <v>444.149</v>
      </c>
      <c r="OT36" s="18">
        <v>435.35899999999998</v>
      </c>
      <c r="OU36" s="18">
        <v>429.24599999999998</v>
      </c>
      <c r="OV36" s="18">
        <v>422.62</v>
      </c>
      <c r="OW36" s="18">
        <v>427.745</v>
      </c>
      <c r="OX36" s="18">
        <v>425.66699999999997</v>
      </c>
      <c r="OY36" s="18">
        <v>425.10199999999998</v>
      </c>
      <c r="OZ36" s="18">
        <v>434.74099999999999</v>
      </c>
      <c r="PA36" s="18">
        <v>408.976</v>
      </c>
      <c r="PB36" s="18">
        <v>404.089</v>
      </c>
      <c r="PC36" s="18">
        <v>400.875</v>
      </c>
      <c r="PD36" s="18">
        <v>389.96600000000001</v>
      </c>
      <c r="PE36" s="18">
        <v>382.25200000000001</v>
      </c>
      <c r="PF36" s="18">
        <v>372.97300000000001</v>
      </c>
      <c r="PG36" s="18">
        <v>342.99299999999999</v>
      </c>
      <c r="PH36" s="18">
        <v>328.85399999999998</v>
      </c>
      <c r="PI36" s="18">
        <v>331.29700000000003</v>
      </c>
      <c r="PJ36" s="18">
        <v>336.28</v>
      </c>
      <c r="PK36" s="18">
        <v>332.42399999999998</v>
      </c>
      <c r="PL36" s="18">
        <v>330.74799999999999</v>
      </c>
      <c r="PM36" s="18">
        <v>333.47899999999998</v>
      </c>
      <c r="PN36" s="18">
        <v>348.32400000000001</v>
      </c>
      <c r="PO36" s="18">
        <v>349.34100000000001</v>
      </c>
      <c r="PP36" s="18">
        <v>362.803</v>
      </c>
      <c r="PQ36" s="18">
        <v>389.11399999999998</v>
      </c>
      <c r="PR36" s="18">
        <v>377.416</v>
      </c>
      <c r="PS36" s="18">
        <v>372.71300000000002</v>
      </c>
      <c r="PT36" s="18">
        <v>358.887</v>
      </c>
      <c r="PU36" s="18">
        <v>352.404</v>
      </c>
      <c r="PV36" s="18">
        <v>357.565</v>
      </c>
      <c r="PW36" s="18">
        <v>347.70699999999999</v>
      </c>
      <c r="PX36" s="18">
        <v>344.90800000000002</v>
      </c>
      <c r="PY36" s="18">
        <v>348.60500000000002</v>
      </c>
      <c r="PZ36" s="18">
        <v>342.774</v>
      </c>
      <c r="QA36" s="18">
        <v>339.52100000000002</v>
      </c>
      <c r="QB36" s="18">
        <v>338.04500000000002</v>
      </c>
      <c r="QC36" s="18">
        <v>322.113</v>
      </c>
      <c r="QD36" s="18">
        <v>321.553</v>
      </c>
      <c r="QE36" s="18">
        <v>319.31799999999998</v>
      </c>
      <c r="QF36" s="18">
        <v>313.41899999999998</v>
      </c>
      <c r="QG36" s="18">
        <v>311.67899999999997</v>
      </c>
      <c r="QH36" s="18">
        <v>313.36500000000001</v>
      </c>
      <c r="QI36" s="18">
        <v>317.78300000000002</v>
      </c>
      <c r="QJ36" s="18">
        <v>314.95400000000001</v>
      </c>
      <c r="QK36" s="18">
        <v>316.24</v>
      </c>
      <c r="QL36" s="18">
        <v>308.71600000000001</v>
      </c>
      <c r="QM36" s="18">
        <v>308.97300000000001</v>
      </c>
      <c r="QN36" s="18">
        <v>312.221</v>
      </c>
      <c r="QO36" s="18">
        <v>306.35000000000002</v>
      </c>
      <c r="QP36" s="18">
        <v>303.28300000000002</v>
      </c>
      <c r="QQ36" s="18">
        <v>302.44900000000001</v>
      </c>
      <c r="QR36" s="18">
        <v>301.20600000000002</v>
      </c>
      <c r="QS36" s="18">
        <v>301.04700000000003</v>
      </c>
      <c r="QT36" s="18">
        <v>300.64299999999997</v>
      </c>
      <c r="QU36" s="18">
        <v>300.33</v>
      </c>
      <c r="QV36" s="18">
        <v>306.81299999999999</v>
      </c>
      <c r="QW36" s="18">
        <v>309.05399999999997</v>
      </c>
      <c r="QX36" s="18">
        <v>304.96899999999999</v>
      </c>
      <c r="QY36" s="18">
        <v>310.88499999999999</v>
      </c>
      <c r="QZ36" s="18">
        <v>319.43</v>
      </c>
      <c r="RA36" s="18">
        <v>328.62200000000001</v>
      </c>
      <c r="RB36" s="18">
        <v>330.03699999999998</v>
      </c>
      <c r="RC36" s="18">
        <v>333.66199999999998</v>
      </c>
      <c r="RD36" s="18">
        <v>336.084</v>
      </c>
      <c r="RE36" s="18">
        <v>333.11099999999999</v>
      </c>
      <c r="RF36" s="18">
        <v>327.63299999999998</v>
      </c>
      <c r="RG36" s="18">
        <v>322.678</v>
      </c>
      <c r="RH36" s="18">
        <v>323.363</v>
      </c>
      <c r="RI36" s="18">
        <v>324.83199999999999</v>
      </c>
      <c r="RJ36" s="18">
        <v>325.45400000000001</v>
      </c>
      <c r="RK36" s="18">
        <v>324.423</v>
      </c>
      <c r="RL36" s="18">
        <v>320.06599999999997</v>
      </c>
      <c r="RM36" s="18">
        <v>321.95400000000001</v>
      </c>
      <c r="RN36" s="18">
        <v>328.09199999999998</v>
      </c>
      <c r="RO36" s="18">
        <v>327.66800000000001</v>
      </c>
      <c r="RP36" s="18">
        <v>327.69499999999999</v>
      </c>
      <c r="RQ36" s="18">
        <v>327.75200000000001</v>
      </c>
      <c r="RR36" s="18">
        <v>322.22300000000001</v>
      </c>
      <c r="RS36" s="18">
        <v>322.69299999999998</v>
      </c>
      <c r="RT36" s="18">
        <v>317.15800000000002</v>
      </c>
      <c r="RU36" s="18">
        <v>308.12400000000002</v>
      </c>
      <c r="RV36" s="18">
        <v>304.35199999999998</v>
      </c>
      <c r="RW36" s="18">
        <v>302.52800000000002</v>
      </c>
      <c r="RX36" s="18">
        <v>307.68700000000001</v>
      </c>
      <c r="RY36" s="18">
        <v>306.75299999999999</v>
      </c>
      <c r="RZ36" s="18">
        <v>301.06700000000001</v>
      </c>
      <c r="SA36" s="18">
        <v>291.81799999999998</v>
      </c>
      <c r="SB36" s="18">
        <v>294.923</v>
      </c>
      <c r="SC36" s="18">
        <v>296.68700000000001</v>
      </c>
      <c r="SD36" s="18">
        <v>293.06200000000001</v>
      </c>
      <c r="SE36" s="18">
        <v>291.94</v>
      </c>
      <c r="SF36" s="18">
        <v>311.745</v>
      </c>
      <c r="SG36" s="18">
        <v>312.33600000000001</v>
      </c>
      <c r="SH36" s="18">
        <v>313.65600000000001</v>
      </c>
      <c r="SI36" s="18">
        <v>315.84199999999998</v>
      </c>
      <c r="SJ36" s="18">
        <v>311.85000000000002</v>
      </c>
      <c r="SK36" s="18">
        <v>309.26100000000002</v>
      </c>
      <c r="SL36" s="18">
        <v>307.565</v>
      </c>
      <c r="SM36" s="18">
        <v>303.29500000000002</v>
      </c>
      <c r="SN36" s="18">
        <v>304.73599999999999</v>
      </c>
      <c r="SO36" s="18">
        <v>305.524</v>
      </c>
      <c r="SP36" s="18">
        <v>307.60199999999998</v>
      </c>
      <c r="SQ36" s="18">
        <v>297.99400000000003</v>
      </c>
      <c r="SR36" s="18">
        <v>299.37900000000002</v>
      </c>
      <c r="SS36" s="18">
        <v>302.233</v>
      </c>
      <c r="ST36" s="18">
        <v>307.80200000000002</v>
      </c>
      <c r="SU36" s="5">
        <v>319.02800000000002</v>
      </c>
      <c r="SV36" s="5">
        <v>323.10000000000002</v>
      </c>
    </row>
    <row r="37" spans="1:516" s="5" customFormat="1" x14ac:dyDescent="0.25">
      <c r="A37" s="5">
        <f t="shared" si="8"/>
        <v>6</v>
      </c>
      <c r="B37" s="11" t="s">
        <v>475</v>
      </c>
      <c r="C37" s="5">
        <f>_xlfn.XMATCH(B37,bonds[unique lookup])</f>
        <v>153</v>
      </c>
      <c r="D37" s="5" t="str" cm="1">
        <f t="array" ref="D37">INDEX(bonds[ID_ISIN],C37)&amp;" Corp"</f>
        <v>XS0968913342 Corp</v>
      </c>
      <c r="E37" s="33" cm="1">
        <f t="array" ref="E37">_xll.BDP(D37,E$31)*1</f>
        <v>45173</v>
      </c>
      <c r="F37" s="18">
        <f>_xll.BDH(D37,$B$29,"-2AY",,"Dates=H","Fill=C","Sort=R","Dir=H","cols=509;rows=1")</f>
        <v>352.95499999999998</v>
      </c>
      <c r="G37" s="18">
        <v>351.25</v>
      </c>
      <c r="H37" s="18">
        <v>351.59300000000002</v>
      </c>
      <c r="I37" s="18">
        <v>355.21300000000002</v>
      </c>
      <c r="J37" s="18">
        <v>357.69900000000001</v>
      </c>
      <c r="K37" s="18">
        <v>355.41800000000001</v>
      </c>
      <c r="L37" s="18">
        <v>355.11399999999998</v>
      </c>
      <c r="M37" s="18">
        <v>349.89800000000002</v>
      </c>
      <c r="N37" s="18">
        <v>344.87599999999998</v>
      </c>
      <c r="O37" s="18">
        <v>351.06</v>
      </c>
      <c r="P37" s="18">
        <v>340.14100000000002</v>
      </c>
      <c r="Q37" s="18">
        <v>339.53</v>
      </c>
      <c r="R37" s="18">
        <v>322.75099999999998</v>
      </c>
      <c r="S37" s="18">
        <v>307.74900000000002</v>
      </c>
      <c r="T37" s="18">
        <v>330.92399999999998</v>
      </c>
      <c r="U37" s="18">
        <v>324.608</v>
      </c>
      <c r="V37" s="18">
        <v>329.77699999999999</v>
      </c>
      <c r="W37" s="18">
        <v>307.77</v>
      </c>
      <c r="X37" s="18">
        <v>275.69799999999998</v>
      </c>
      <c r="Y37" s="18">
        <v>246.36500000000001</v>
      </c>
      <c r="Z37" s="18">
        <v>261.88</v>
      </c>
      <c r="AA37" s="18">
        <v>321.24400000000003</v>
      </c>
      <c r="AB37" s="18">
        <v>335.85500000000002</v>
      </c>
      <c r="AC37" s="18">
        <v>363.31200000000001</v>
      </c>
      <c r="AD37" s="18">
        <v>367.91899999999998</v>
      </c>
      <c r="AE37" s="18">
        <v>361.24</v>
      </c>
      <c r="AF37" s="18">
        <v>349.75599999999997</v>
      </c>
      <c r="AG37" s="18">
        <v>348.09800000000001</v>
      </c>
      <c r="AH37" s="18">
        <v>369.63600000000002</v>
      </c>
      <c r="AI37" s="18">
        <v>386.84399999999999</v>
      </c>
      <c r="AJ37" s="18">
        <v>388.35599999999999</v>
      </c>
      <c r="AK37" s="18">
        <v>389.089</v>
      </c>
      <c r="AL37" s="18">
        <v>398.54599999999999</v>
      </c>
      <c r="AM37" s="18">
        <v>408.59800000000001</v>
      </c>
      <c r="AN37" s="18">
        <v>439.57600000000002</v>
      </c>
      <c r="AO37" s="18">
        <v>458.33499999999998</v>
      </c>
      <c r="AP37" s="18">
        <v>456.05900000000003</v>
      </c>
      <c r="AQ37" s="18">
        <v>444.33600000000001</v>
      </c>
      <c r="AR37" s="18">
        <v>446.16</v>
      </c>
      <c r="AS37" s="18">
        <v>448.06400000000002</v>
      </c>
      <c r="AT37" s="18">
        <v>456.13600000000002</v>
      </c>
      <c r="AU37" s="18">
        <v>462.839</v>
      </c>
      <c r="AV37" s="18">
        <v>477.95400000000001</v>
      </c>
      <c r="AW37" s="18">
        <v>487.774</v>
      </c>
      <c r="AX37" s="18">
        <v>493.91899999999998</v>
      </c>
      <c r="AY37" s="18">
        <v>451.36500000000001</v>
      </c>
      <c r="AZ37" s="18">
        <v>436.14400000000001</v>
      </c>
      <c r="BA37" s="18">
        <v>415.24700000000001</v>
      </c>
      <c r="BB37" s="18">
        <v>397.84500000000003</v>
      </c>
      <c r="BC37" s="18">
        <v>424.88799999999998</v>
      </c>
      <c r="BD37" s="18">
        <v>435.84899999999999</v>
      </c>
      <c r="BE37" s="18">
        <v>496.83199999999999</v>
      </c>
      <c r="BF37" s="18">
        <v>505.43700000000001</v>
      </c>
      <c r="BG37" s="18">
        <v>489.48</v>
      </c>
      <c r="BH37" s="18">
        <v>469.85199999999998</v>
      </c>
      <c r="BI37" s="18">
        <v>455.99900000000002</v>
      </c>
      <c r="BJ37" s="18">
        <v>410.18299999999999</v>
      </c>
      <c r="BK37" s="18">
        <v>383.43400000000003</v>
      </c>
      <c r="BL37" s="18">
        <v>444.99099999999999</v>
      </c>
      <c r="BM37" s="18">
        <v>512.62099999999998</v>
      </c>
      <c r="BN37" s="18">
        <v>530.42600000000004</v>
      </c>
      <c r="BO37" s="18">
        <v>582.51400000000001</v>
      </c>
      <c r="BP37" s="18">
        <v>589.95899999999995</v>
      </c>
      <c r="BQ37" s="18">
        <v>579.13099999999997</v>
      </c>
      <c r="BR37" s="18">
        <v>569.64400000000001</v>
      </c>
      <c r="BS37" s="18">
        <v>566.02700000000004</v>
      </c>
      <c r="BT37" s="18">
        <v>570.15899999999999</v>
      </c>
      <c r="BU37" s="18">
        <v>520.62699999999995</v>
      </c>
      <c r="BV37" s="18">
        <v>486.48899999999998</v>
      </c>
      <c r="BW37" s="18">
        <v>486.791</v>
      </c>
      <c r="BX37" s="18">
        <v>616.89200000000005</v>
      </c>
      <c r="BY37" s="18">
        <v>669.81100000000004</v>
      </c>
      <c r="BZ37" s="18">
        <v>641.18100000000004</v>
      </c>
      <c r="CA37" s="18">
        <v>740.18600000000004</v>
      </c>
      <c r="CB37" s="18">
        <v>754.99599999999998</v>
      </c>
      <c r="CC37" s="18">
        <v>642.34500000000003</v>
      </c>
      <c r="CD37" s="18">
        <v>525.779</v>
      </c>
      <c r="CE37" s="18">
        <v>435.154</v>
      </c>
      <c r="CF37" s="18">
        <v>416.62799999999999</v>
      </c>
      <c r="CG37" s="18">
        <v>321.851</v>
      </c>
      <c r="CH37" s="18">
        <v>308.89100000000002</v>
      </c>
      <c r="CI37" s="18">
        <v>323.60500000000002</v>
      </c>
      <c r="CJ37" s="18">
        <v>273.40300000000002</v>
      </c>
      <c r="CK37" s="18">
        <v>241.86500000000001</v>
      </c>
      <c r="CL37" s="18">
        <v>227.154</v>
      </c>
      <c r="CM37" s="18">
        <v>236.887</v>
      </c>
      <c r="CN37" s="18">
        <v>271.63400000000001</v>
      </c>
      <c r="CO37" s="18">
        <v>268.56799999999998</v>
      </c>
      <c r="CP37" s="18">
        <v>234.36099999999999</v>
      </c>
      <c r="CQ37" s="18">
        <v>213.816</v>
      </c>
      <c r="CR37" s="18">
        <v>206.124</v>
      </c>
      <c r="CS37" s="18">
        <v>196.161</v>
      </c>
      <c r="CT37" s="18">
        <v>171.87899999999999</v>
      </c>
      <c r="CU37" s="18">
        <v>172.91499999999999</v>
      </c>
      <c r="CV37" s="18">
        <v>174.97200000000001</v>
      </c>
      <c r="CW37" s="18">
        <v>178.048</v>
      </c>
      <c r="CX37" s="18">
        <v>177.40700000000001</v>
      </c>
      <c r="CY37" s="18">
        <v>179.60599999999999</v>
      </c>
      <c r="CZ37" s="18">
        <v>179.73</v>
      </c>
      <c r="DA37" s="18">
        <v>179.55099999999999</v>
      </c>
      <c r="DB37" s="18">
        <v>181.40899999999999</v>
      </c>
      <c r="DC37" s="18">
        <v>181.595</v>
      </c>
      <c r="DD37" s="18">
        <v>177.74700000000001</v>
      </c>
      <c r="DE37" s="18">
        <v>176.375</v>
      </c>
      <c r="DF37" s="18">
        <v>181.05699999999999</v>
      </c>
      <c r="DG37" s="18">
        <v>187.80500000000001</v>
      </c>
      <c r="DH37" s="18">
        <v>195.57400000000001</v>
      </c>
      <c r="DI37" s="18">
        <v>195.42099999999999</v>
      </c>
      <c r="DJ37" s="18">
        <v>193.578</v>
      </c>
      <c r="DK37" s="18">
        <v>186.21700000000001</v>
      </c>
      <c r="DL37" s="18">
        <v>187.17599999999999</v>
      </c>
      <c r="DM37" s="18">
        <v>191.167</v>
      </c>
      <c r="DN37" s="18">
        <v>176.995</v>
      </c>
      <c r="DO37" s="18">
        <v>173.32499999999999</v>
      </c>
      <c r="DP37" s="18">
        <v>168.827</v>
      </c>
      <c r="DQ37" s="18">
        <v>168.179</v>
      </c>
      <c r="DR37" s="18">
        <v>165.607</v>
      </c>
      <c r="DS37" s="18">
        <v>167.37200000000001</v>
      </c>
      <c r="DT37" s="18">
        <v>172.40799999999999</v>
      </c>
      <c r="DU37" s="18">
        <v>175.88499999999999</v>
      </c>
      <c r="DV37" s="18">
        <v>172.66200000000001</v>
      </c>
      <c r="DW37" s="18">
        <v>171.779</v>
      </c>
      <c r="DX37" s="18">
        <v>171.83099999999999</v>
      </c>
      <c r="DY37" s="18">
        <v>172.66399999999999</v>
      </c>
      <c r="DZ37" s="18">
        <v>178.03899999999999</v>
      </c>
      <c r="EA37" s="18">
        <v>166.673</v>
      </c>
      <c r="EB37" s="18">
        <v>159.405</v>
      </c>
      <c r="EC37" s="18">
        <v>154.97800000000001</v>
      </c>
      <c r="ED37" s="18">
        <v>146.78899999999999</v>
      </c>
      <c r="EE37" s="18">
        <v>144.78700000000001</v>
      </c>
      <c r="EF37" s="18">
        <v>144.40199999999999</v>
      </c>
      <c r="EG37" s="18">
        <v>147.59200000000001</v>
      </c>
      <c r="EH37" s="18">
        <v>147.84700000000001</v>
      </c>
      <c r="EI37" s="18">
        <v>149.20400000000001</v>
      </c>
      <c r="EJ37" s="18">
        <v>149.86600000000001</v>
      </c>
      <c r="EK37" s="18">
        <v>150.441</v>
      </c>
      <c r="EL37" s="18">
        <v>152.167</v>
      </c>
      <c r="EM37" s="18">
        <v>153.89699999999999</v>
      </c>
      <c r="EN37" s="18">
        <v>154.041</v>
      </c>
      <c r="EO37" s="18">
        <v>154.62700000000001</v>
      </c>
      <c r="EP37" s="18">
        <v>159.69999999999999</v>
      </c>
      <c r="EQ37" s="18">
        <v>158.715</v>
      </c>
      <c r="ER37" s="18">
        <v>156.56299999999999</v>
      </c>
      <c r="ES37" s="18">
        <v>158.16999999999999</v>
      </c>
      <c r="ET37" s="18">
        <v>169.31200000000001</v>
      </c>
      <c r="EU37" s="18">
        <v>174.303</v>
      </c>
      <c r="EV37" s="18">
        <v>182.51300000000001</v>
      </c>
      <c r="EW37" s="18">
        <v>183.94499999999999</v>
      </c>
      <c r="EX37" s="18">
        <v>175.62200000000001</v>
      </c>
      <c r="EY37" s="18">
        <v>177.953</v>
      </c>
      <c r="EZ37" s="18">
        <v>179.18700000000001</v>
      </c>
      <c r="FA37" s="18">
        <v>177.93899999999999</v>
      </c>
      <c r="FB37" s="18">
        <v>177.93899999999999</v>
      </c>
      <c r="FC37" s="18">
        <v>185.64099999999999</v>
      </c>
      <c r="FD37" s="18">
        <v>199.55099999999999</v>
      </c>
      <c r="FE37" s="18">
        <v>203.10900000000001</v>
      </c>
      <c r="FF37" s="18">
        <v>204.03100000000001</v>
      </c>
      <c r="FG37" s="18">
        <v>200.16499999999999</v>
      </c>
      <c r="FH37" s="18">
        <v>199.90700000000001</v>
      </c>
      <c r="FI37" s="18">
        <v>199.666</v>
      </c>
      <c r="FJ37" s="18">
        <v>202.203</v>
      </c>
      <c r="FK37" s="18">
        <v>201.477</v>
      </c>
      <c r="FL37" s="18">
        <v>198.077</v>
      </c>
      <c r="FM37" s="18">
        <v>198.54900000000001</v>
      </c>
      <c r="FN37" s="18">
        <v>192.22300000000001</v>
      </c>
      <c r="FO37" s="18">
        <v>189.32</v>
      </c>
      <c r="FP37" s="18">
        <v>187.43199999999999</v>
      </c>
      <c r="FQ37" s="18">
        <v>185.87200000000001</v>
      </c>
      <c r="FR37" s="18">
        <v>195.39</v>
      </c>
      <c r="FS37" s="18">
        <v>205.40299999999999</v>
      </c>
      <c r="FT37" s="18">
        <v>206.78399999999999</v>
      </c>
      <c r="FU37" s="18">
        <v>203.58</v>
      </c>
      <c r="FV37" s="18">
        <v>196.23</v>
      </c>
      <c r="FW37" s="18">
        <v>191.48</v>
      </c>
      <c r="FX37" s="18">
        <v>194.02</v>
      </c>
      <c r="FY37" s="18">
        <v>198.37</v>
      </c>
      <c r="FZ37" s="18">
        <v>201.405</v>
      </c>
      <c r="GA37" s="18">
        <v>202.154</v>
      </c>
      <c r="GB37" s="18">
        <v>205.32</v>
      </c>
      <c r="GC37" s="18">
        <v>212.59299999999999</v>
      </c>
      <c r="GD37" s="18">
        <v>213.40299999999999</v>
      </c>
      <c r="GE37" s="18">
        <v>218.35900000000001</v>
      </c>
      <c r="GF37" s="18">
        <v>222.929</v>
      </c>
      <c r="GG37" s="18">
        <v>226.31899999999999</v>
      </c>
      <c r="GH37" s="18">
        <v>227.02199999999999</v>
      </c>
      <c r="GI37" s="18">
        <v>234.56899999999999</v>
      </c>
      <c r="GJ37" s="18">
        <v>238.39699999999999</v>
      </c>
      <c r="GK37" s="18">
        <v>237.399</v>
      </c>
      <c r="GL37" s="18">
        <v>228.69300000000001</v>
      </c>
      <c r="GM37" s="18">
        <v>228.44900000000001</v>
      </c>
      <c r="GN37" s="18">
        <v>228.00700000000001</v>
      </c>
      <c r="GO37" s="18">
        <v>222.821</v>
      </c>
      <c r="GP37" s="18">
        <v>214.93299999999999</v>
      </c>
      <c r="GQ37" s="18">
        <v>218.149</v>
      </c>
      <c r="GR37" s="18">
        <v>219.114</v>
      </c>
      <c r="GS37" s="18">
        <v>222.46</v>
      </c>
      <c r="GT37" s="18">
        <v>225.239</v>
      </c>
      <c r="GU37" s="18">
        <v>221.33199999999999</v>
      </c>
      <c r="GV37" s="18">
        <v>221.51499999999999</v>
      </c>
      <c r="GW37" s="18">
        <v>217.38499999999999</v>
      </c>
      <c r="GX37" s="18">
        <v>225.994</v>
      </c>
      <c r="GY37" s="18">
        <v>224.434</v>
      </c>
      <c r="GZ37" s="18">
        <v>214.42500000000001</v>
      </c>
      <c r="HA37" s="18">
        <v>208.43600000000001</v>
      </c>
      <c r="HB37" s="18">
        <v>203.441</v>
      </c>
      <c r="HC37" s="18">
        <v>203.52600000000001</v>
      </c>
      <c r="HD37" s="18">
        <v>236.83500000000001</v>
      </c>
      <c r="HE37" s="18">
        <v>233.55500000000001</v>
      </c>
      <c r="HF37" s="18">
        <v>226.12299999999999</v>
      </c>
      <c r="HG37" s="18">
        <v>223.624</v>
      </c>
      <c r="HH37" s="18">
        <v>219.93100000000001</v>
      </c>
      <c r="HI37" s="18">
        <v>229.607</v>
      </c>
      <c r="HJ37" s="18">
        <v>233.02799999999999</v>
      </c>
      <c r="HK37" s="18">
        <v>229.02799999999999</v>
      </c>
      <c r="HL37" s="18">
        <v>228.76</v>
      </c>
      <c r="HM37" s="18">
        <v>231.54300000000001</v>
      </c>
      <c r="HN37" s="18">
        <v>234.911</v>
      </c>
      <c r="HO37" s="18">
        <v>229.971</v>
      </c>
      <c r="HP37" s="18">
        <v>229.304</v>
      </c>
      <c r="HQ37" s="18">
        <v>228.5</v>
      </c>
      <c r="HR37" s="18">
        <v>225.82</v>
      </c>
      <c r="HS37" s="18">
        <v>237.077</v>
      </c>
      <c r="HT37" s="18">
        <v>247.649</v>
      </c>
      <c r="HU37" s="18">
        <v>253.85599999999999</v>
      </c>
      <c r="HV37" s="18">
        <v>271.08100000000002</v>
      </c>
      <c r="HW37" s="18">
        <v>278.245</v>
      </c>
      <c r="HX37" s="18">
        <v>259.77199999999999</v>
      </c>
      <c r="HY37" s="18">
        <v>248.16499999999999</v>
      </c>
      <c r="HZ37" s="18">
        <v>241.191</v>
      </c>
      <c r="IA37" s="18">
        <v>247.01400000000001</v>
      </c>
      <c r="IB37" s="18">
        <v>249.58500000000001</v>
      </c>
      <c r="IC37" s="18">
        <v>258.334</v>
      </c>
      <c r="ID37" s="18">
        <v>263.012</v>
      </c>
      <c r="IE37" s="18">
        <v>277.19299999999998</v>
      </c>
      <c r="IF37" s="18">
        <v>262.10700000000003</v>
      </c>
      <c r="IG37" s="18">
        <v>248.982</v>
      </c>
      <c r="IH37" s="18">
        <v>247.36799999999999</v>
      </c>
      <c r="II37" s="18">
        <v>245.792</v>
      </c>
      <c r="IJ37" s="18">
        <v>225.84200000000001</v>
      </c>
      <c r="IK37" s="18">
        <v>222.797</v>
      </c>
      <c r="IL37" s="18">
        <v>221.09299999999999</v>
      </c>
      <c r="IM37" s="18">
        <v>234.572</v>
      </c>
      <c r="IN37" s="18">
        <v>244.83099999999999</v>
      </c>
      <c r="IO37" s="18">
        <v>251.53399999999999</v>
      </c>
      <c r="IP37" s="18">
        <v>251.40600000000001</v>
      </c>
      <c r="IQ37" s="18">
        <v>252.28800000000001</v>
      </c>
      <c r="IR37" s="18">
        <v>236.69</v>
      </c>
      <c r="IS37" s="18">
        <v>222.91399999999999</v>
      </c>
      <c r="IT37" s="18">
        <v>223.41900000000001</v>
      </c>
      <c r="IU37" s="18">
        <v>222.59299999999999</v>
      </c>
      <c r="IV37" s="18">
        <v>223.03200000000001</v>
      </c>
      <c r="IW37" s="18">
        <v>234.595</v>
      </c>
      <c r="IX37" s="18">
        <v>241.16900000000001</v>
      </c>
      <c r="IY37" s="18">
        <v>230.87700000000001</v>
      </c>
      <c r="IZ37" s="18">
        <v>214.72200000000001</v>
      </c>
      <c r="JA37" s="18">
        <v>212.703</v>
      </c>
      <c r="JB37" s="18">
        <v>218.24799999999999</v>
      </c>
      <c r="JC37" s="18">
        <v>220.75899999999999</v>
      </c>
      <c r="JD37" s="18">
        <v>221.24100000000001</v>
      </c>
      <c r="JE37" s="18">
        <v>233.58199999999999</v>
      </c>
      <c r="JF37" s="18">
        <v>239.33799999999999</v>
      </c>
      <c r="JG37" s="18">
        <v>240.86</v>
      </c>
      <c r="JH37" s="18">
        <v>240.50800000000001</v>
      </c>
      <c r="JI37" s="18">
        <v>233.76300000000001</v>
      </c>
      <c r="JJ37" s="18">
        <v>229.04599999999999</v>
      </c>
      <c r="JK37" s="18">
        <v>220.83500000000001</v>
      </c>
      <c r="JL37" s="18">
        <v>227.214</v>
      </c>
      <c r="JM37" s="18">
        <v>243.31</v>
      </c>
      <c r="JN37" s="18">
        <v>262.23599999999999</v>
      </c>
      <c r="JO37" s="18">
        <v>264.55700000000002</v>
      </c>
      <c r="JP37" s="18">
        <v>264.31700000000001</v>
      </c>
      <c r="JQ37" s="18">
        <v>263.43200000000002</v>
      </c>
      <c r="JR37" s="18">
        <v>249.03700000000001</v>
      </c>
      <c r="JS37" s="18">
        <v>257.44799999999998</v>
      </c>
      <c r="JT37" s="18">
        <v>264.26299999999998</v>
      </c>
      <c r="JU37" s="18">
        <v>264.34500000000003</v>
      </c>
      <c r="JV37" s="18">
        <v>272.24599999999998</v>
      </c>
      <c r="JW37" s="18">
        <v>278.59500000000003</v>
      </c>
      <c r="JX37" s="18">
        <v>295.31099999999998</v>
      </c>
      <c r="JY37" s="18">
        <v>292.65600000000001</v>
      </c>
      <c r="JZ37" s="18">
        <v>283.89299999999997</v>
      </c>
      <c r="KA37" s="18">
        <v>287.51400000000001</v>
      </c>
      <c r="KB37" s="18">
        <v>283.78800000000001</v>
      </c>
      <c r="KC37" s="18">
        <v>287.62</v>
      </c>
      <c r="KD37" s="18">
        <v>285.60000000000002</v>
      </c>
      <c r="KE37" s="18">
        <v>286.45400000000001</v>
      </c>
      <c r="KF37" s="18">
        <v>270.02499999999998</v>
      </c>
      <c r="KG37" s="18">
        <v>261.65100000000001</v>
      </c>
      <c r="KH37" s="18">
        <v>255.06100000000001</v>
      </c>
      <c r="KI37" s="18">
        <v>253.52699999999999</v>
      </c>
      <c r="KJ37" s="18">
        <v>251.59800000000001</v>
      </c>
      <c r="KK37" s="18">
        <v>261.77499999999998</v>
      </c>
      <c r="KL37" s="18">
        <v>265.68200000000002</v>
      </c>
      <c r="KM37" s="18">
        <v>266.51400000000001</v>
      </c>
      <c r="KN37" s="18">
        <v>259.58300000000003</v>
      </c>
      <c r="KO37" s="18">
        <v>265.94799999999998</v>
      </c>
      <c r="KP37" s="18">
        <v>259.96199999999999</v>
      </c>
      <c r="KQ37" s="18">
        <v>247.72200000000001</v>
      </c>
      <c r="KR37" s="18">
        <v>231.92500000000001</v>
      </c>
      <c r="KS37" s="18">
        <v>230.976</v>
      </c>
      <c r="KT37" s="18">
        <v>229.81299999999999</v>
      </c>
      <c r="KU37" s="18">
        <v>239.41300000000001</v>
      </c>
      <c r="KV37" s="18">
        <v>240.32400000000001</v>
      </c>
      <c r="KW37" s="18">
        <v>241.71199999999999</v>
      </c>
      <c r="KX37" s="18">
        <v>256.185</v>
      </c>
      <c r="KY37" s="18">
        <v>235.23599999999999</v>
      </c>
      <c r="KZ37" s="18">
        <v>235.292</v>
      </c>
      <c r="LA37" s="18">
        <v>236.42500000000001</v>
      </c>
      <c r="LB37" s="18">
        <v>235.29900000000001</v>
      </c>
      <c r="LC37" s="18">
        <v>234.523</v>
      </c>
      <c r="LD37" s="18">
        <v>235.761</v>
      </c>
      <c r="LE37" s="18">
        <v>240.923</v>
      </c>
      <c r="LF37" s="18">
        <v>254.738</v>
      </c>
      <c r="LG37" s="18">
        <v>262.76400000000001</v>
      </c>
      <c r="LH37" s="18">
        <v>262.49900000000002</v>
      </c>
      <c r="LI37" s="18">
        <v>263.05700000000002</v>
      </c>
      <c r="LJ37" s="18">
        <v>253.29599999999999</v>
      </c>
      <c r="LK37" s="18">
        <v>250.92699999999999</v>
      </c>
      <c r="LL37" s="18">
        <v>248.37100000000001</v>
      </c>
      <c r="LM37" s="18">
        <v>254.02099999999999</v>
      </c>
      <c r="LN37" s="18">
        <v>258.29599999999999</v>
      </c>
      <c r="LO37" s="18">
        <v>273.81700000000001</v>
      </c>
      <c r="LP37" s="18">
        <v>278.18299999999999</v>
      </c>
      <c r="LQ37" s="18">
        <v>282.7</v>
      </c>
      <c r="LR37" s="18">
        <v>285.28899999999999</v>
      </c>
      <c r="LS37" s="18">
        <v>295.57400000000001</v>
      </c>
      <c r="LT37" s="18">
        <v>289.63499999999999</v>
      </c>
      <c r="LU37" s="18">
        <v>287.50099999999998</v>
      </c>
      <c r="LV37" s="18">
        <v>280.93799999999999</v>
      </c>
      <c r="LW37" s="18">
        <v>270.39299999999997</v>
      </c>
      <c r="LX37" s="18">
        <v>280.05</v>
      </c>
      <c r="LY37" s="18">
        <v>282.27699999999999</v>
      </c>
      <c r="LZ37" s="18">
        <v>274.10500000000002</v>
      </c>
      <c r="MA37" s="18">
        <v>286.44799999999998</v>
      </c>
      <c r="MB37" s="18">
        <v>296.82799999999997</v>
      </c>
      <c r="MC37" s="18">
        <v>310.577</v>
      </c>
      <c r="MD37" s="18">
        <v>313.40499999999997</v>
      </c>
      <c r="ME37" s="18">
        <v>309.642</v>
      </c>
      <c r="MF37" s="18">
        <v>299.59300000000002</v>
      </c>
      <c r="MG37" s="18">
        <v>293.26900000000001</v>
      </c>
      <c r="MH37" s="18">
        <v>297.92099999999999</v>
      </c>
      <c r="MI37" s="18">
        <v>298.58999999999997</v>
      </c>
      <c r="MJ37" s="18">
        <v>295.18</v>
      </c>
      <c r="MK37" s="18">
        <v>298.988</v>
      </c>
      <c r="ML37" s="18">
        <v>307.36599999999999</v>
      </c>
      <c r="MM37" s="18">
        <v>316.85599999999999</v>
      </c>
      <c r="MN37" s="18">
        <v>330.96899999999999</v>
      </c>
      <c r="MO37" s="18">
        <v>327.488</v>
      </c>
      <c r="MP37" s="18">
        <v>322.00599999999997</v>
      </c>
      <c r="MQ37" s="18">
        <v>321.15499999999997</v>
      </c>
      <c r="MR37" s="18">
        <v>325.34800000000001</v>
      </c>
      <c r="MS37" s="18">
        <v>328.18599999999998</v>
      </c>
      <c r="MT37" s="18">
        <v>318.858</v>
      </c>
      <c r="MU37" s="18">
        <v>315.63299999999998</v>
      </c>
      <c r="MV37" s="18">
        <v>326.48599999999999</v>
      </c>
      <c r="MW37" s="18">
        <v>344.49900000000002</v>
      </c>
      <c r="MX37" s="18">
        <v>345.64299999999997</v>
      </c>
      <c r="MY37" s="18">
        <v>328.15899999999999</v>
      </c>
      <c r="MZ37" s="18">
        <v>308.32900000000001</v>
      </c>
      <c r="NA37" s="18">
        <v>309.315</v>
      </c>
      <c r="NB37" s="18">
        <v>319.19400000000002</v>
      </c>
      <c r="NC37" s="18">
        <v>319.62400000000002</v>
      </c>
      <c r="ND37" s="18">
        <v>320.92500000000001</v>
      </c>
      <c r="NE37" s="18">
        <v>335.91</v>
      </c>
      <c r="NF37" s="18">
        <v>335.42500000000001</v>
      </c>
      <c r="NG37" s="18">
        <v>331.72699999999998</v>
      </c>
      <c r="NH37" s="18">
        <v>331.28</v>
      </c>
      <c r="NI37" s="18">
        <v>336.59800000000001</v>
      </c>
      <c r="NJ37" s="18">
        <v>334.66500000000002</v>
      </c>
      <c r="NK37" s="18">
        <v>332.95499999999998</v>
      </c>
      <c r="NL37" s="18">
        <v>325.67500000000001</v>
      </c>
      <c r="NM37" s="18">
        <v>334.505</v>
      </c>
      <c r="NN37" s="18">
        <v>363.11900000000003</v>
      </c>
      <c r="NO37" s="18">
        <v>361.13</v>
      </c>
      <c r="NP37" s="18">
        <v>393.13499999999999</v>
      </c>
      <c r="NQ37" s="18">
        <v>396.41899999999998</v>
      </c>
      <c r="NR37" s="18">
        <v>382.83</v>
      </c>
      <c r="NS37" s="18">
        <v>391.72399999999999</v>
      </c>
      <c r="NT37" s="18">
        <v>386.35</v>
      </c>
      <c r="NU37" s="18">
        <v>420.298</v>
      </c>
      <c r="NV37" s="18">
        <v>433.54199999999997</v>
      </c>
      <c r="NW37" s="18">
        <v>436.57299999999998</v>
      </c>
      <c r="NX37" s="18">
        <v>438.88200000000001</v>
      </c>
      <c r="NY37" s="18">
        <v>422.22699999999998</v>
      </c>
      <c r="NZ37" s="18">
        <v>408.82</v>
      </c>
      <c r="OA37" s="18">
        <v>406.76</v>
      </c>
      <c r="OB37" s="18">
        <v>405.77499999999998</v>
      </c>
      <c r="OC37" s="18">
        <v>403.39800000000002</v>
      </c>
      <c r="OD37" s="18">
        <v>403.30399999999997</v>
      </c>
      <c r="OE37" s="18">
        <v>400.93599999999998</v>
      </c>
      <c r="OF37" s="18">
        <v>396.99099999999999</v>
      </c>
      <c r="OG37" s="18">
        <v>396.25200000000001</v>
      </c>
      <c r="OH37" s="18">
        <v>390.375</v>
      </c>
      <c r="OI37" s="18">
        <v>389.35899999999998</v>
      </c>
      <c r="OJ37" s="18">
        <v>387.22500000000002</v>
      </c>
      <c r="OK37" s="18">
        <v>406.76100000000002</v>
      </c>
      <c r="OL37" s="18">
        <v>426.73500000000001</v>
      </c>
      <c r="OM37" s="18">
        <v>430.58600000000001</v>
      </c>
      <c r="ON37" s="18">
        <v>426.44799999999998</v>
      </c>
      <c r="OO37" s="18">
        <v>422.35899999999998</v>
      </c>
      <c r="OP37" s="18">
        <v>411.53899999999999</v>
      </c>
      <c r="OQ37" s="18">
        <v>403.36500000000001</v>
      </c>
      <c r="OR37" s="18">
        <v>387.15600000000001</v>
      </c>
      <c r="OS37" s="18">
        <v>402.58199999999999</v>
      </c>
      <c r="OT37" s="18">
        <v>395.298</v>
      </c>
      <c r="OU37" s="18">
        <v>383.61700000000002</v>
      </c>
      <c r="OV37" s="18">
        <v>371.10399999999998</v>
      </c>
      <c r="OW37" s="18">
        <v>364.31799999999998</v>
      </c>
      <c r="OX37" s="18">
        <v>369.85300000000001</v>
      </c>
      <c r="OY37" s="18">
        <v>366.279</v>
      </c>
      <c r="OZ37" s="18">
        <v>366.13600000000002</v>
      </c>
      <c r="PA37" s="18">
        <v>375.94</v>
      </c>
      <c r="PB37" s="18">
        <v>354.214</v>
      </c>
      <c r="PC37" s="18">
        <v>345.79700000000003</v>
      </c>
      <c r="PD37" s="18">
        <v>340.81900000000002</v>
      </c>
      <c r="PE37" s="18">
        <v>324.38499999999999</v>
      </c>
      <c r="PF37" s="18">
        <v>317.26</v>
      </c>
      <c r="PG37" s="18">
        <v>312.14</v>
      </c>
      <c r="PH37" s="18">
        <v>292.70999999999998</v>
      </c>
      <c r="PI37" s="18">
        <v>280.78500000000003</v>
      </c>
      <c r="PJ37" s="18">
        <v>281.41000000000003</v>
      </c>
      <c r="PK37" s="18">
        <v>283.96199999999999</v>
      </c>
      <c r="PL37" s="18">
        <v>283.63</v>
      </c>
      <c r="PM37" s="18">
        <v>279.88</v>
      </c>
      <c r="PN37" s="18">
        <v>282.87700000000001</v>
      </c>
      <c r="PO37" s="18">
        <v>292.81900000000002</v>
      </c>
      <c r="PP37" s="18">
        <v>290.71499999999997</v>
      </c>
      <c r="PQ37" s="18">
        <v>303.32900000000001</v>
      </c>
      <c r="PR37" s="18">
        <v>328.31799999999998</v>
      </c>
      <c r="PS37" s="18">
        <v>310.423</v>
      </c>
      <c r="PT37" s="18">
        <v>307.34800000000001</v>
      </c>
      <c r="PU37" s="18">
        <v>292.56799999999998</v>
      </c>
      <c r="PV37" s="18">
        <v>285.589</v>
      </c>
      <c r="PW37" s="18">
        <v>288.52699999999999</v>
      </c>
      <c r="PX37" s="18">
        <v>279.45999999999998</v>
      </c>
      <c r="PY37" s="18">
        <v>276.39400000000001</v>
      </c>
      <c r="PZ37" s="18">
        <v>276.86500000000001</v>
      </c>
      <c r="QA37" s="18">
        <v>269.99299999999999</v>
      </c>
      <c r="QB37" s="18">
        <v>267.78500000000003</v>
      </c>
      <c r="QC37" s="18">
        <v>266.19499999999999</v>
      </c>
      <c r="QD37" s="18">
        <v>256.04300000000001</v>
      </c>
      <c r="QE37" s="18">
        <v>255.77099999999999</v>
      </c>
      <c r="QF37" s="18">
        <v>253.17599999999999</v>
      </c>
      <c r="QG37" s="18">
        <v>246.77799999999999</v>
      </c>
      <c r="QH37" s="18">
        <v>246.05500000000001</v>
      </c>
      <c r="QI37" s="18">
        <v>247.83199999999999</v>
      </c>
      <c r="QJ37" s="18">
        <v>254.02</v>
      </c>
      <c r="QK37" s="18">
        <v>251.85599999999999</v>
      </c>
      <c r="QL37" s="18">
        <v>254.08099999999999</v>
      </c>
      <c r="QM37" s="18">
        <v>249.065</v>
      </c>
      <c r="QN37" s="18">
        <v>250.74299999999999</v>
      </c>
      <c r="QO37" s="18">
        <v>254.65600000000001</v>
      </c>
      <c r="QP37" s="18">
        <v>246.46899999999999</v>
      </c>
      <c r="QQ37" s="18">
        <v>244.613</v>
      </c>
      <c r="QR37" s="18">
        <v>242.75299999999999</v>
      </c>
      <c r="QS37" s="18">
        <v>241.56</v>
      </c>
      <c r="QT37" s="18">
        <v>242.86</v>
      </c>
      <c r="QU37" s="18">
        <v>243.49700000000001</v>
      </c>
      <c r="QV37" s="18">
        <v>243.99</v>
      </c>
      <c r="QW37" s="18">
        <v>251.50800000000001</v>
      </c>
      <c r="QX37" s="18">
        <v>253.566</v>
      </c>
      <c r="QY37" s="18">
        <v>252.464</v>
      </c>
      <c r="QZ37" s="18">
        <v>259.45699999999999</v>
      </c>
      <c r="RA37" s="18">
        <v>271.50400000000002</v>
      </c>
      <c r="RB37" s="18">
        <v>285.13600000000002</v>
      </c>
      <c r="RC37" s="18">
        <v>285.70499999999998</v>
      </c>
      <c r="RD37" s="18">
        <v>287.00599999999997</v>
      </c>
      <c r="RE37" s="18">
        <v>288.88099999999997</v>
      </c>
      <c r="RF37" s="18">
        <v>285.95400000000001</v>
      </c>
      <c r="RG37" s="18">
        <v>280.37299999999999</v>
      </c>
      <c r="RH37" s="18">
        <v>274.15600000000001</v>
      </c>
      <c r="RI37" s="18">
        <v>274.74700000000001</v>
      </c>
      <c r="RJ37" s="18">
        <v>275.89400000000001</v>
      </c>
      <c r="RK37" s="18">
        <v>277.51400000000001</v>
      </c>
      <c r="RL37" s="18">
        <v>272.166</v>
      </c>
      <c r="RM37" s="18">
        <v>269.87400000000002</v>
      </c>
      <c r="RN37" s="18">
        <v>273.07299999999998</v>
      </c>
      <c r="RO37" s="18">
        <v>280.09500000000003</v>
      </c>
      <c r="RP37" s="18">
        <v>279.517</v>
      </c>
      <c r="RQ37" s="18">
        <v>279.291</v>
      </c>
      <c r="RR37" s="18">
        <v>280.49400000000003</v>
      </c>
      <c r="RS37" s="18">
        <v>275.87200000000001</v>
      </c>
      <c r="RT37" s="18">
        <v>276.13</v>
      </c>
      <c r="RU37" s="18">
        <v>270.02999999999997</v>
      </c>
      <c r="RV37" s="18">
        <v>262.464</v>
      </c>
      <c r="RW37" s="18">
        <v>260.15699999999998</v>
      </c>
      <c r="RX37" s="18">
        <v>258.495</v>
      </c>
      <c r="RY37" s="18">
        <v>259.83</v>
      </c>
      <c r="RZ37" s="18">
        <v>258.37599999999998</v>
      </c>
      <c r="SA37" s="18">
        <v>252.23699999999999</v>
      </c>
      <c r="SB37" s="18">
        <v>240.24299999999999</v>
      </c>
      <c r="SC37" s="18">
        <v>243.40799999999999</v>
      </c>
      <c r="SD37" s="18">
        <v>244.994</v>
      </c>
      <c r="SE37" s="18">
        <v>245.05699999999999</v>
      </c>
      <c r="SF37" s="18">
        <v>245.36</v>
      </c>
      <c r="SG37" s="18">
        <v>260.42200000000003</v>
      </c>
      <c r="SH37" s="18">
        <v>261.68599999999998</v>
      </c>
      <c r="SI37" s="18">
        <v>264.12299999999999</v>
      </c>
      <c r="SJ37" s="18">
        <v>265.83800000000002</v>
      </c>
      <c r="SK37" s="18">
        <v>263.48</v>
      </c>
      <c r="SL37" s="18">
        <v>262.04300000000001</v>
      </c>
      <c r="SM37" s="18">
        <v>261.47899999999998</v>
      </c>
      <c r="SN37" s="18">
        <v>260.21600000000001</v>
      </c>
      <c r="SO37" s="18">
        <v>261.351</v>
      </c>
      <c r="SP37" s="18">
        <v>261.23599999999999</v>
      </c>
      <c r="SQ37" s="18">
        <v>262.75099999999998</v>
      </c>
      <c r="SR37" s="18">
        <v>255.91</v>
      </c>
      <c r="SS37" s="18">
        <v>263.87299999999999</v>
      </c>
      <c r="ST37" s="18">
        <v>271.63200000000001</v>
      </c>
    </row>
    <row r="38" spans="1:516" s="5" customFormat="1" x14ac:dyDescent="0.25">
      <c r="A38" s="5">
        <f t="shared" si="8"/>
        <v>7</v>
      </c>
      <c r="B38" s="11" t="s">
        <v>476</v>
      </c>
      <c r="C38" s="5">
        <f>_xlfn.XMATCH(B38,bonds[unique lookup])</f>
        <v>152</v>
      </c>
      <c r="D38" s="5" t="str" cm="1">
        <f t="array" ref="D38">INDEX(bonds[ID_ISIN],C38)&amp;" Corp"</f>
        <v>XS1629658755 Corp</v>
      </c>
      <c r="E38" s="33" cm="1">
        <f t="array" ref="E38">_xll.BDP(D38,E$31)*1</f>
        <v>44909</v>
      </c>
      <c r="F38" s="18">
        <f>_xll.BDH(D38,$B$29,"-2AY",,"Dates=H","Fill=C","Sort=R","Dir=H","cols=509;rows=1")</f>
        <v>380.47300000000001</v>
      </c>
      <c r="G38" s="18">
        <v>380.435</v>
      </c>
      <c r="H38" s="18">
        <v>382.31700000000001</v>
      </c>
      <c r="I38" s="18">
        <v>387.97</v>
      </c>
      <c r="J38" s="18">
        <v>393.38</v>
      </c>
      <c r="K38" s="18">
        <v>391.95499999999998</v>
      </c>
      <c r="L38" s="18">
        <v>390.36200000000002</v>
      </c>
      <c r="M38" s="18">
        <v>384.67200000000003</v>
      </c>
      <c r="N38" s="18">
        <v>377.83699999999999</v>
      </c>
      <c r="O38" s="18">
        <v>390.01900000000001</v>
      </c>
      <c r="P38" s="18">
        <v>376.089</v>
      </c>
      <c r="Q38" s="18">
        <v>372.14400000000001</v>
      </c>
      <c r="R38" s="18">
        <v>340.83800000000002</v>
      </c>
      <c r="S38" s="18">
        <v>319.601</v>
      </c>
      <c r="T38" s="18">
        <v>341.84800000000001</v>
      </c>
      <c r="U38" s="18">
        <v>334.58</v>
      </c>
      <c r="V38" s="18">
        <v>344.47300000000001</v>
      </c>
      <c r="W38" s="18">
        <v>317.24599999999998</v>
      </c>
      <c r="X38" s="18">
        <v>272.27600000000001</v>
      </c>
      <c r="Y38" s="18">
        <v>223.173</v>
      </c>
      <c r="Z38" s="18">
        <v>231.852</v>
      </c>
      <c r="AA38" s="18">
        <v>303.88900000000001</v>
      </c>
      <c r="AB38" s="18">
        <v>324.52499999999998</v>
      </c>
      <c r="AC38" s="18">
        <v>361.66199999999998</v>
      </c>
      <c r="AD38" s="18">
        <v>367.02100000000002</v>
      </c>
      <c r="AE38" s="18">
        <v>365.14400000000001</v>
      </c>
      <c r="AF38" s="18">
        <v>347.45499999999998</v>
      </c>
      <c r="AG38" s="18">
        <v>350.14</v>
      </c>
      <c r="AH38" s="18">
        <v>375.62299999999999</v>
      </c>
      <c r="AI38" s="18">
        <v>407.52499999999998</v>
      </c>
      <c r="AJ38" s="18">
        <v>408.09</v>
      </c>
      <c r="AK38" s="18">
        <v>405.62400000000002</v>
      </c>
      <c r="AL38" s="18">
        <v>412.18900000000002</v>
      </c>
      <c r="AM38" s="18">
        <v>431.35199999999998</v>
      </c>
      <c r="AN38" s="18">
        <v>468.08499999999998</v>
      </c>
      <c r="AO38" s="18">
        <v>486.87799999999999</v>
      </c>
      <c r="AP38" s="18">
        <v>488.08100000000002</v>
      </c>
      <c r="AQ38" s="18">
        <v>466.88099999999997</v>
      </c>
      <c r="AR38" s="18">
        <v>463.59</v>
      </c>
      <c r="AS38" s="18">
        <v>465.76799999999997</v>
      </c>
      <c r="AT38" s="18">
        <v>482.495</v>
      </c>
      <c r="AU38" s="18">
        <v>488.00900000000001</v>
      </c>
      <c r="AV38" s="18">
        <v>501.78100000000001</v>
      </c>
      <c r="AW38" s="18">
        <v>510.358</v>
      </c>
      <c r="AX38" s="18">
        <v>516.697</v>
      </c>
      <c r="AY38" s="18">
        <v>459.63299999999998</v>
      </c>
      <c r="AZ38" s="18">
        <v>445.59699999999998</v>
      </c>
      <c r="BA38" s="18">
        <v>424.83199999999999</v>
      </c>
      <c r="BB38" s="18">
        <v>405.75599999999997</v>
      </c>
      <c r="BC38" s="18">
        <v>441.32900000000001</v>
      </c>
      <c r="BD38" s="18">
        <v>453.61</v>
      </c>
      <c r="BE38" s="18">
        <v>510.29500000000002</v>
      </c>
      <c r="BF38" s="18">
        <v>514.05799999999999</v>
      </c>
      <c r="BG38" s="18">
        <v>492.565</v>
      </c>
      <c r="BH38" s="18">
        <v>465.62200000000001</v>
      </c>
      <c r="BI38" s="18">
        <v>449.77800000000002</v>
      </c>
      <c r="BJ38" s="18">
        <v>401.851</v>
      </c>
      <c r="BK38" s="18">
        <v>368.84800000000001</v>
      </c>
      <c r="BL38" s="18">
        <v>453.762</v>
      </c>
      <c r="BM38" s="18">
        <v>537.59100000000001</v>
      </c>
      <c r="BN38" s="18">
        <v>570.44100000000003</v>
      </c>
      <c r="BO38" s="18">
        <v>620.577</v>
      </c>
      <c r="BP38" s="18">
        <v>610.89700000000005</v>
      </c>
      <c r="BQ38" s="18">
        <v>599.81399999999996</v>
      </c>
      <c r="BR38" s="18">
        <v>584.72699999999998</v>
      </c>
      <c r="BS38" s="18">
        <v>576.029</v>
      </c>
      <c r="BT38" s="18">
        <v>576.53499999999997</v>
      </c>
      <c r="BU38" s="18">
        <v>532.74699999999996</v>
      </c>
      <c r="BV38" s="18">
        <v>494.03</v>
      </c>
      <c r="BW38" s="18">
        <v>494.80200000000002</v>
      </c>
      <c r="BX38" s="18">
        <v>639.85599999999999</v>
      </c>
      <c r="BY38" s="18">
        <v>696.41200000000003</v>
      </c>
      <c r="BZ38" s="18">
        <v>654.68499999999995</v>
      </c>
      <c r="CA38" s="18">
        <v>776.88599999999997</v>
      </c>
      <c r="CB38" s="18">
        <v>793.13</v>
      </c>
      <c r="CC38" s="18">
        <v>687.26199999999994</v>
      </c>
      <c r="CD38" s="18">
        <v>576.53399999999999</v>
      </c>
      <c r="CE38" s="18">
        <v>472.28899999999999</v>
      </c>
      <c r="CF38" s="18">
        <v>435.19600000000003</v>
      </c>
      <c r="CG38" s="18">
        <v>332.03199999999998</v>
      </c>
      <c r="CH38" s="18">
        <v>309.30700000000002</v>
      </c>
      <c r="CI38" s="18">
        <v>335.59800000000001</v>
      </c>
      <c r="CJ38" s="18">
        <v>264.41899999999998</v>
      </c>
      <c r="CK38" s="18">
        <v>229.94499999999999</v>
      </c>
      <c r="CL38" s="18">
        <v>206.453</v>
      </c>
      <c r="CM38" s="18">
        <v>215.80799999999999</v>
      </c>
      <c r="CN38" s="18">
        <v>256.31299999999999</v>
      </c>
      <c r="CO38" s="18">
        <v>255.744</v>
      </c>
      <c r="CP38" s="18">
        <v>214.053</v>
      </c>
      <c r="CQ38" s="18">
        <v>188.11</v>
      </c>
      <c r="CR38" s="18">
        <v>179.8</v>
      </c>
      <c r="CS38" s="18">
        <v>171.327</v>
      </c>
      <c r="CT38" s="18">
        <v>148.172</v>
      </c>
      <c r="CU38" s="18">
        <v>148.459</v>
      </c>
      <c r="CV38" s="18">
        <v>151.50200000000001</v>
      </c>
      <c r="CW38" s="18">
        <v>152.50299999999999</v>
      </c>
      <c r="CX38" s="18">
        <v>150.577</v>
      </c>
      <c r="CY38" s="18">
        <v>150.511</v>
      </c>
      <c r="CZ38" s="18">
        <v>150.46100000000001</v>
      </c>
      <c r="DA38" s="18">
        <v>150.06700000000001</v>
      </c>
      <c r="DB38" s="18">
        <v>151.68299999999999</v>
      </c>
      <c r="DC38" s="18">
        <v>152.91499999999999</v>
      </c>
      <c r="DD38" s="18">
        <v>149.29400000000001</v>
      </c>
      <c r="DE38" s="18">
        <v>146.37100000000001</v>
      </c>
      <c r="DF38" s="18">
        <v>150.98699999999999</v>
      </c>
      <c r="DG38" s="18">
        <v>158.32</v>
      </c>
      <c r="DH38" s="18">
        <v>169.57599999999999</v>
      </c>
      <c r="DI38" s="18">
        <v>166.65899999999999</v>
      </c>
      <c r="DJ38" s="18">
        <v>165.09</v>
      </c>
      <c r="DK38" s="18">
        <v>160.87799999999999</v>
      </c>
      <c r="DL38" s="18">
        <v>162.255</v>
      </c>
      <c r="DM38" s="18">
        <v>164.73099999999999</v>
      </c>
      <c r="DN38" s="18">
        <v>151.529</v>
      </c>
      <c r="DO38" s="18">
        <v>148.56</v>
      </c>
      <c r="DP38" s="18">
        <v>144.86500000000001</v>
      </c>
      <c r="DQ38" s="18">
        <v>143.97399999999999</v>
      </c>
      <c r="DR38" s="18">
        <v>143.04499999999999</v>
      </c>
      <c r="DS38" s="18">
        <v>146.31100000000001</v>
      </c>
      <c r="DT38" s="18">
        <v>154.059</v>
      </c>
      <c r="DU38" s="18">
        <v>160.93799999999999</v>
      </c>
      <c r="DV38" s="18">
        <v>160.81899999999999</v>
      </c>
      <c r="DW38" s="18">
        <v>160.68799999999999</v>
      </c>
      <c r="DX38" s="18">
        <v>163.30699999999999</v>
      </c>
      <c r="DY38" s="18">
        <v>165.50800000000001</v>
      </c>
      <c r="DZ38" s="18">
        <v>172.667</v>
      </c>
      <c r="EA38" s="18">
        <v>168.56299999999999</v>
      </c>
      <c r="EB38" s="18">
        <v>165.13800000000001</v>
      </c>
      <c r="EC38" s="18">
        <v>161.77000000000001</v>
      </c>
      <c r="ED38" s="18">
        <v>156.32</v>
      </c>
      <c r="EE38" s="18">
        <v>154.74700000000001</v>
      </c>
      <c r="EF38" s="18">
        <v>154.67500000000001</v>
      </c>
      <c r="EG38" s="18">
        <v>157.33000000000001</v>
      </c>
      <c r="EH38" s="18">
        <v>157.22200000000001</v>
      </c>
      <c r="EI38" s="18">
        <v>159.02199999999999</v>
      </c>
      <c r="EJ38" s="18">
        <v>159.221</v>
      </c>
      <c r="EK38" s="18">
        <v>160.05000000000001</v>
      </c>
      <c r="EL38" s="18">
        <v>162.64599999999999</v>
      </c>
      <c r="EM38" s="18">
        <v>164.17099999999999</v>
      </c>
      <c r="EN38" s="18">
        <v>164.32900000000001</v>
      </c>
      <c r="EO38" s="18">
        <v>164.06100000000001</v>
      </c>
      <c r="EP38" s="18">
        <v>168.62899999999999</v>
      </c>
      <c r="EQ38" s="18">
        <v>167.81</v>
      </c>
      <c r="ER38" s="18">
        <v>166.15600000000001</v>
      </c>
      <c r="ES38" s="18">
        <v>167.471</v>
      </c>
      <c r="ET38" s="18">
        <v>177.73699999999999</v>
      </c>
      <c r="EU38" s="18">
        <v>182.69399999999999</v>
      </c>
      <c r="EV38" s="18">
        <v>192.10900000000001</v>
      </c>
      <c r="EW38" s="18">
        <v>192.1</v>
      </c>
      <c r="EX38" s="18">
        <v>184.654</v>
      </c>
      <c r="EY38" s="18">
        <v>185.61799999999999</v>
      </c>
      <c r="EZ38" s="18">
        <v>185.91</v>
      </c>
      <c r="FA38" s="18">
        <v>183.928</v>
      </c>
      <c r="FB38" s="18">
        <v>181.93199999999999</v>
      </c>
      <c r="FC38" s="18">
        <v>187.904</v>
      </c>
      <c r="FD38" s="18">
        <v>199.46299999999999</v>
      </c>
      <c r="FE38" s="18">
        <v>203.226</v>
      </c>
      <c r="FF38" s="18">
        <v>202.47399999999999</v>
      </c>
      <c r="FG38" s="18">
        <v>195.751</v>
      </c>
      <c r="FH38" s="18">
        <v>193.869</v>
      </c>
      <c r="FI38" s="18">
        <v>194.16800000000001</v>
      </c>
      <c r="FJ38" s="18">
        <v>194.982</v>
      </c>
      <c r="FK38" s="18">
        <v>193.41499999999999</v>
      </c>
      <c r="FL38" s="18">
        <v>187.166</v>
      </c>
      <c r="FM38" s="18">
        <v>189.27699999999999</v>
      </c>
      <c r="FN38" s="18">
        <v>183.54599999999999</v>
      </c>
      <c r="FO38" s="18">
        <v>175.69800000000001</v>
      </c>
      <c r="FP38" s="18">
        <v>170.47200000000001</v>
      </c>
      <c r="FQ38" s="18">
        <v>166.839</v>
      </c>
      <c r="FR38" s="18">
        <v>177.35300000000001</v>
      </c>
      <c r="FS38" s="18">
        <v>191.31700000000001</v>
      </c>
      <c r="FT38" s="18">
        <v>195.61500000000001</v>
      </c>
      <c r="FU38" s="18">
        <v>192.91200000000001</v>
      </c>
      <c r="FV38" s="18">
        <v>180.16399999999999</v>
      </c>
      <c r="FW38" s="18">
        <v>174.57300000000001</v>
      </c>
      <c r="FX38" s="18">
        <v>175.71199999999999</v>
      </c>
      <c r="FY38" s="18">
        <v>179.21600000000001</v>
      </c>
      <c r="FZ38" s="18">
        <v>181.405</v>
      </c>
      <c r="GA38" s="18">
        <v>181.68700000000001</v>
      </c>
      <c r="GB38" s="18">
        <v>186.70599999999999</v>
      </c>
      <c r="GC38" s="18">
        <v>193.333</v>
      </c>
      <c r="GD38" s="18">
        <v>194.595</v>
      </c>
      <c r="GE38" s="18">
        <v>201.56899999999999</v>
      </c>
      <c r="GF38" s="18">
        <v>207.001</v>
      </c>
      <c r="GG38" s="18">
        <v>210.95500000000001</v>
      </c>
      <c r="GH38" s="18">
        <v>211.74</v>
      </c>
      <c r="GI38" s="18">
        <v>220.214</v>
      </c>
      <c r="GJ38" s="18">
        <v>223.601</v>
      </c>
      <c r="GK38" s="18">
        <v>222.83600000000001</v>
      </c>
      <c r="GL38" s="18">
        <v>216.65100000000001</v>
      </c>
      <c r="GM38" s="18">
        <v>215.364</v>
      </c>
      <c r="GN38" s="18">
        <v>216.44</v>
      </c>
      <c r="GO38" s="18">
        <v>211.74700000000001</v>
      </c>
      <c r="GP38" s="18">
        <v>200.798</v>
      </c>
      <c r="GQ38" s="18">
        <v>205.15899999999999</v>
      </c>
      <c r="GR38" s="18">
        <v>206.69</v>
      </c>
      <c r="GS38" s="18">
        <v>209.72499999999999</v>
      </c>
      <c r="GT38" s="18">
        <v>215.66900000000001</v>
      </c>
      <c r="GU38" s="18">
        <v>211.214</v>
      </c>
      <c r="GV38" s="18">
        <v>212.87299999999999</v>
      </c>
      <c r="GW38" s="18">
        <v>210.62799999999999</v>
      </c>
      <c r="GX38" s="18">
        <v>221.48599999999999</v>
      </c>
      <c r="GY38" s="18">
        <v>220.40799999999999</v>
      </c>
      <c r="GZ38" s="18">
        <v>209.93</v>
      </c>
      <c r="HA38" s="18">
        <v>202.24199999999999</v>
      </c>
      <c r="HB38" s="18">
        <v>197.99600000000001</v>
      </c>
      <c r="HC38" s="18">
        <v>195.917</v>
      </c>
      <c r="HD38" s="18">
        <v>238.649</v>
      </c>
      <c r="HE38" s="18">
        <v>231.02</v>
      </c>
      <c r="HF38" s="18">
        <v>221.881</v>
      </c>
      <c r="HG38" s="18">
        <v>219.06399999999999</v>
      </c>
      <c r="HH38" s="18">
        <v>214.64</v>
      </c>
      <c r="HI38" s="18">
        <v>222.55099999999999</v>
      </c>
      <c r="HJ38" s="18">
        <v>223.94800000000001</v>
      </c>
      <c r="HK38" s="18">
        <v>220.179</v>
      </c>
      <c r="HL38" s="18">
        <v>218.946</v>
      </c>
      <c r="HM38" s="18">
        <v>221.36099999999999</v>
      </c>
      <c r="HN38" s="18">
        <v>223.26400000000001</v>
      </c>
      <c r="HO38" s="18">
        <v>218.18100000000001</v>
      </c>
      <c r="HP38" s="18">
        <v>217.869</v>
      </c>
      <c r="HQ38" s="18">
        <v>216.459</v>
      </c>
      <c r="HR38" s="18">
        <v>214.72</v>
      </c>
      <c r="HS38" s="18">
        <v>226.61</v>
      </c>
      <c r="HT38" s="18">
        <v>239.328</v>
      </c>
      <c r="HU38" s="18">
        <v>249.33</v>
      </c>
      <c r="HV38" s="18">
        <v>266.09699999999998</v>
      </c>
      <c r="HW38" s="18">
        <v>272.387</v>
      </c>
      <c r="HX38" s="18">
        <v>249.893</v>
      </c>
      <c r="HY38" s="18">
        <v>242.82400000000001</v>
      </c>
      <c r="HZ38" s="18">
        <v>237.17</v>
      </c>
      <c r="IA38" s="18">
        <v>241.143</v>
      </c>
      <c r="IB38" s="18">
        <v>242.82499999999999</v>
      </c>
      <c r="IC38" s="18">
        <v>251.28299999999999</v>
      </c>
      <c r="ID38" s="18">
        <v>260.73500000000001</v>
      </c>
      <c r="IE38" s="18">
        <v>277.97699999999998</v>
      </c>
      <c r="IF38" s="18">
        <v>260.84199999999998</v>
      </c>
      <c r="IG38" s="18">
        <v>239.28</v>
      </c>
      <c r="IH38" s="18">
        <v>237.756</v>
      </c>
      <c r="II38" s="18">
        <v>236.93600000000001</v>
      </c>
      <c r="IJ38" s="18">
        <v>209.148</v>
      </c>
      <c r="IK38" s="18">
        <v>208.45</v>
      </c>
      <c r="IL38" s="18">
        <v>205.03399999999999</v>
      </c>
      <c r="IM38" s="18">
        <v>225.08500000000001</v>
      </c>
      <c r="IN38" s="18">
        <v>240.94200000000001</v>
      </c>
      <c r="IO38" s="18">
        <v>251.24600000000001</v>
      </c>
      <c r="IP38" s="18">
        <v>250.23099999999999</v>
      </c>
      <c r="IQ38" s="18">
        <v>253.292</v>
      </c>
      <c r="IR38" s="18">
        <v>233.386</v>
      </c>
      <c r="IS38" s="18">
        <v>218.26300000000001</v>
      </c>
      <c r="IT38" s="18">
        <v>219.39599999999999</v>
      </c>
      <c r="IU38" s="18">
        <v>219.77500000000001</v>
      </c>
      <c r="IV38" s="18">
        <v>221.47800000000001</v>
      </c>
      <c r="IW38" s="18">
        <v>233.62200000000001</v>
      </c>
      <c r="IX38" s="18">
        <v>244.05799999999999</v>
      </c>
      <c r="IY38" s="18">
        <v>237.41900000000001</v>
      </c>
      <c r="IZ38" s="18">
        <v>224.505</v>
      </c>
      <c r="JA38" s="18">
        <v>222.846</v>
      </c>
      <c r="JB38" s="18">
        <v>230.71899999999999</v>
      </c>
      <c r="JC38" s="18">
        <v>236.399</v>
      </c>
      <c r="JD38" s="18">
        <v>234.863</v>
      </c>
      <c r="JE38" s="18">
        <v>250.86600000000001</v>
      </c>
      <c r="JF38" s="18">
        <v>260.483</v>
      </c>
      <c r="JG38" s="18">
        <v>262.37599999999998</v>
      </c>
      <c r="JH38" s="18">
        <v>261.12200000000001</v>
      </c>
      <c r="JI38" s="18">
        <v>253.523</v>
      </c>
      <c r="JJ38" s="18">
        <v>245.185</v>
      </c>
      <c r="JK38" s="18">
        <v>236.14</v>
      </c>
      <c r="JL38" s="18">
        <v>242.31</v>
      </c>
      <c r="JM38" s="18">
        <v>263.26299999999998</v>
      </c>
      <c r="JN38" s="18">
        <v>283.87</v>
      </c>
      <c r="JO38" s="18">
        <v>283.86599999999999</v>
      </c>
      <c r="JP38" s="18">
        <v>282.11599999999999</v>
      </c>
      <c r="JQ38" s="18">
        <v>283.00200000000001</v>
      </c>
      <c r="JR38" s="18">
        <v>267.79899999999998</v>
      </c>
      <c r="JS38" s="18">
        <v>280.20800000000003</v>
      </c>
      <c r="JT38" s="18">
        <v>288.56599999999997</v>
      </c>
      <c r="JU38" s="18">
        <v>288.45499999999998</v>
      </c>
      <c r="JV38" s="18">
        <v>296.33699999999999</v>
      </c>
      <c r="JW38" s="18">
        <v>309.09699999999998</v>
      </c>
      <c r="JX38" s="18">
        <v>325.57799999999997</v>
      </c>
      <c r="JY38" s="18">
        <v>321.51299999999998</v>
      </c>
      <c r="JZ38" s="18">
        <v>313.82299999999998</v>
      </c>
      <c r="KA38" s="18">
        <v>317.45999999999998</v>
      </c>
      <c r="KB38" s="18">
        <v>310.31900000000002</v>
      </c>
      <c r="KC38" s="18">
        <v>318.31900000000002</v>
      </c>
      <c r="KD38" s="18">
        <v>316.52100000000002</v>
      </c>
      <c r="KE38" s="18">
        <v>317.70400000000001</v>
      </c>
      <c r="KF38" s="18">
        <v>298.40600000000001</v>
      </c>
      <c r="KG38" s="18">
        <v>283.209</v>
      </c>
      <c r="KH38" s="18">
        <v>276.988</v>
      </c>
      <c r="KI38" s="18">
        <v>275.07600000000002</v>
      </c>
      <c r="KJ38" s="18">
        <v>271.99700000000001</v>
      </c>
      <c r="KK38" s="18">
        <v>283.09800000000001</v>
      </c>
      <c r="KL38" s="18">
        <v>291.46800000000002</v>
      </c>
      <c r="KM38" s="18">
        <v>295.79300000000001</v>
      </c>
      <c r="KN38" s="18">
        <v>285.92500000000001</v>
      </c>
      <c r="KO38" s="18">
        <v>298.55399999999997</v>
      </c>
      <c r="KP38" s="18">
        <v>290.42099999999999</v>
      </c>
      <c r="KQ38" s="18">
        <v>277.5</v>
      </c>
      <c r="KR38" s="18">
        <v>259.40300000000002</v>
      </c>
      <c r="KS38" s="18">
        <v>258.54599999999999</v>
      </c>
      <c r="KT38" s="18">
        <v>258.38400000000001</v>
      </c>
      <c r="KU38" s="18">
        <v>273.54399999999998</v>
      </c>
      <c r="KV38" s="18">
        <v>274.976</v>
      </c>
      <c r="KW38" s="18">
        <v>277.78300000000002</v>
      </c>
      <c r="KX38" s="18">
        <v>273.45100000000002</v>
      </c>
      <c r="KY38" s="18">
        <v>266.83100000000002</v>
      </c>
      <c r="KZ38" s="18">
        <v>269.85000000000002</v>
      </c>
      <c r="LA38" s="18">
        <v>270.411</v>
      </c>
      <c r="LB38" s="18">
        <v>267.68200000000002</v>
      </c>
      <c r="LC38" s="18">
        <v>262.00099999999998</v>
      </c>
      <c r="LD38" s="18">
        <v>262.93299999999999</v>
      </c>
      <c r="LE38" s="18">
        <v>271.37700000000001</v>
      </c>
      <c r="LF38" s="18">
        <v>289.54899999999998</v>
      </c>
      <c r="LG38" s="18">
        <v>316.21100000000001</v>
      </c>
      <c r="LH38" s="18">
        <v>300.173</v>
      </c>
      <c r="LI38" s="18">
        <v>300.31700000000001</v>
      </c>
      <c r="LJ38" s="18">
        <v>286.839</v>
      </c>
      <c r="LK38" s="18">
        <v>284.76799999999997</v>
      </c>
      <c r="LL38" s="18">
        <v>277.32400000000001</v>
      </c>
      <c r="LM38" s="18">
        <v>281.61200000000002</v>
      </c>
      <c r="LN38" s="18">
        <v>275.471</v>
      </c>
      <c r="LO38" s="18">
        <v>291.81</v>
      </c>
      <c r="LP38" s="18">
        <v>295.721</v>
      </c>
      <c r="LQ38" s="18">
        <v>297.41000000000003</v>
      </c>
      <c r="LR38" s="18">
        <v>301.99700000000001</v>
      </c>
      <c r="LS38" s="18">
        <v>313.149</v>
      </c>
      <c r="LT38" s="18">
        <v>302.75900000000001</v>
      </c>
      <c r="LU38" s="18">
        <v>299.577</v>
      </c>
      <c r="LV38" s="18">
        <v>292.53500000000003</v>
      </c>
      <c r="LW38" s="18">
        <v>269.983</v>
      </c>
      <c r="LX38" s="18">
        <v>275.02600000000001</v>
      </c>
      <c r="LY38" s="18">
        <v>281.62099999999998</v>
      </c>
      <c r="LZ38" s="18">
        <v>269.44499999999999</v>
      </c>
      <c r="MA38" s="18">
        <v>286.25700000000001</v>
      </c>
      <c r="MB38" s="18">
        <v>310.23399999999998</v>
      </c>
      <c r="MC38" s="18">
        <v>327.56099999999998</v>
      </c>
      <c r="MD38" s="18">
        <v>333.89499999999998</v>
      </c>
      <c r="ME38" s="18">
        <v>330.47699999999998</v>
      </c>
      <c r="MF38" s="18">
        <v>321.75</v>
      </c>
      <c r="MG38" s="18">
        <v>315.14</v>
      </c>
      <c r="MH38" s="18">
        <v>314.77499999999998</v>
      </c>
      <c r="MI38" s="18">
        <v>316.09699999999998</v>
      </c>
      <c r="MJ38" s="18">
        <v>311.71699999999998</v>
      </c>
      <c r="MK38" s="18">
        <v>317.94</v>
      </c>
      <c r="ML38" s="18">
        <v>330.27800000000002</v>
      </c>
      <c r="MM38" s="18">
        <v>345.67200000000003</v>
      </c>
      <c r="MN38" s="18">
        <v>361.762</v>
      </c>
      <c r="MO38" s="18">
        <v>358.35599999999999</v>
      </c>
      <c r="MP38" s="18">
        <v>347.51299999999998</v>
      </c>
      <c r="MQ38" s="18">
        <v>345.95499999999998</v>
      </c>
      <c r="MR38" s="18">
        <v>346.32400000000001</v>
      </c>
      <c r="MS38" s="18">
        <v>350.40199999999999</v>
      </c>
      <c r="MT38" s="18">
        <v>333.38900000000001</v>
      </c>
      <c r="MU38" s="18">
        <v>331.37900000000002</v>
      </c>
      <c r="MV38" s="18">
        <v>340.47399999999999</v>
      </c>
      <c r="MW38" s="18">
        <v>364.09500000000003</v>
      </c>
      <c r="MX38" s="18">
        <v>369.428</v>
      </c>
      <c r="MY38" s="18">
        <v>346.57400000000001</v>
      </c>
      <c r="MZ38" s="18">
        <v>324.24200000000002</v>
      </c>
      <c r="NA38" s="18">
        <v>324.66500000000002</v>
      </c>
      <c r="NB38" s="18">
        <v>335.78199999999998</v>
      </c>
      <c r="NC38" s="18">
        <v>335.38400000000001</v>
      </c>
      <c r="ND38" s="18">
        <v>340.346</v>
      </c>
      <c r="NE38" s="18">
        <v>356.048</v>
      </c>
      <c r="NF38" s="18">
        <v>358.75900000000001</v>
      </c>
      <c r="NG38" s="18">
        <v>356.04199999999997</v>
      </c>
      <c r="NH38" s="18">
        <v>354.12799999999999</v>
      </c>
      <c r="NI38" s="18">
        <v>361.387</v>
      </c>
      <c r="NJ38" s="18">
        <v>360.75599999999997</v>
      </c>
      <c r="NK38" s="18">
        <v>356.79599999999999</v>
      </c>
      <c r="NL38" s="18">
        <v>349.12700000000001</v>
      </c>
      <c r="NM38" s="18">
        <v>353.33699999999999</v>
      </c>
      <c r="NN38" s="18">
        <v>369.60500000000002</v>
      </c>
      <c r="NO38" s="18">
        <v>365.15300000000002</v>
      </c>
      <c r="NP38" s="18">
        <v>384.08100000000002</v>
      </c>
      <c r="NQ38" s="18">
        <v>385.77</v>
      </c>
      <c r="NR38" s="18">
        <v>372.084</v>
      </c>
      <c r="NS38" s="18">
        <v>386.14699999999999</v>
      </c>
      <c r="NT38" s="18">
        <v>381.56</v>
      </c>
      <c r="NU38" s="18">
        <v>425.19900000000001</v>
      </c>
      <c r="NV38" s="18">
        <v>441.91800000000001</v>
      </c>
      <c r="NW38" s="18">
        <v>448.983</v>
      </c>
      <c r="NX38" s="18">
        <v>451.25599999999997</v>
      </c>
      <c r="NY38" s="18">
        <v>428.76100000000002</v>
      </c>
      <c r="NZ38" s="18">
        <v>414.13099999999997</v>
      </c>
      <c r="OA38" s="18">
        <v>410.80799999999999</v>
      </c>
      <c r="OB38" s="18">
        <v>409.89400000000001</v>
      </c>
      <c r="OC38" s="18">
        <v>404.59100000000001</v>
      </c>
      <c r="OD38" s="18">
        <v>404.54899999999998</v>
      </c>
      <c r="OE38" s="18">
        <v>399.577</v>
      </c>
      <c r="OF38" s="18">
        <v>391.85</v>
      </c>
      <c r="OG38" s="18">
        <v>389.37599999999998</v>
      </c>
      <c r="OH38" s="18">
        <v>384.34399999999999</v>
      </c>
      <c r="OI38" s="18">
        <v>382.66300000000001</v>
      </c>
      <c r="OJ38" s="18">
        <v>382.964</v>
      </c>
      <c r="OK38" s="18">
        <v>403.25400000000002</v>
      </c>
      <c r="OL38" s="18">
        <v>423.69400000000002</v>
      </c>
      <c r="OM38" s="18">
        <v>428.31299999999999</v>
      </c>
      <c r="ON38" s="18">
        <v>422.07100000000003</v>
      </c>
      <c r="OO38" s="18">
        <v>421.38200000000001</v>
      </c>
      <c r="OP38" s="18">
        <v>411.45</v>
      </c>
      <c r="OQ38" s="18">
        <v>401.18200000000002</v>
      </c>
      <c r="OR38" s="18">
        <v>378.78300000000002</v>
      </c>
      <c r="OS38" s="18">
        <v>394.774</v>
      </c>
      <c r="OT38" s="18">
        <v>383.00200000000001</v>
      </c>
      <c r="OU38" s="18">
        <v>373.61799999999999</v>
      </c>
      <c r="OV38" s="18">
        <v>365.16199999999998</v>
      </c>
      <c r="OW38" s="18">
        <v>359.214</v>
      </c>
      <c r="OX38" s="18">
        <v>362.96800000000002</v>
      </c>
      <c r="OY38" s="18">
        <v>360.06900000000002</v>
      </c>
      <c r="OZ38" s="18">
        <v>358.15699999999998</v>
      </c>
      <c r="PA38" s="18">
        <v>369.05799999999999</v>
      </c>
      <c r="PB38" s="18">
        <v>347.363</v>
      </c>
      <c r="PC38" s="18">
        <v>337.85899999999998</v>
      </c>
      <c r="PD38" s="18">
        <v>335.63200000000001</v>
      </c>
      <c r="PE38" s="18">
        <v>323.68700000000001</v>
      </c>
      <c r="PF38" s="18">
        <v>319.53300000000002</v>
      </c>
      <c r="PG38" s="18">
        <v>317.54599999999999</v>
      </c>
      <c r="PH38" s="18">
        <v>296.57799999999997</v>
      </c>
      <c r="PI38" s="18">
        <v>281.41300000000001</v>
      </c>
      <c r="PJ38" s="18">
        <v>280.10199999999998</v>
      </c>
      <c r="PK38" s="18">
        <v>285.78100000000001</v>
      </c>
      <c r="PL38" s="18">
        <v>283.47899999999998</v>
      </c>
      <c r="PM38" s="18">
        <v>280.935</v>
      </c>
      <c r="PN38" s="18">
        <v>284.524</v>
      </c>
      <c r="PO38" s="18">
        <v>296.76600000000002</v>
      </c>
      <c r="PP38" s="18">
        <v>301.21899999999999</v>
      </c>
      <c r="PQ38" s="18">
        <v>315.25299999999999</v>
      </c>
      <c r="PR38" s="18">
        <v>342.52499999999998</v>
      </c>
      <c r="PS38" s="18">
        <v>327.399</v>
      </c>
      <c r="PT38" s="18">
        <v>322.404</v>
      </c>
      <c r="PU38" s="18">
        <v>307.661</v>
      </c>
      <c r="PV38" s="18">
        <v>298.60399999999998</v>
      </c>
      <c r="PW38" s="18">
        <v>302.85399999999998</v>
      </c>
      <c r="PX38" s="18">
        <v>290.08</v>
      </c>
      <c r="PY38" s="18">
        <v>285.21499999999997</v>
      </c>
      <c r="PZ38" s="18">
        <v>284.20800000000003</v>
      </c>
      <c r="QA38" s="18">
        <v>276.86099999999999</v>
      </c>
      <c r="QB38" s="18">
        <v>274.26799999999997</v>
      </c>
      <c r="QC38" s="18">
        <v>272.42599999999999</v>
      </c>
      <c r="QD38" s="18">
        <v>259.80099999999999</v>
      </c>
      <c r="QE38" s="18">
        <v>258.29399999999998</v>
      </c>
      <c r="QF38" s="18">
        <v>255.46600000000001</v>
      </c>
      <c r="QG38" s="18">
        <v>249.31399999999999</v>
      </c>
      <c r="QH38" s="18">
        <v>247.20500000000001</v>
      </c>
      <c r="QI38" s="18">
        <v>248.483</v>
      </c>
      <c r="QJ38" s="18">
        <v>251.14</v>
      </c>
      <c r="QK38" s="18">
        <v>248.934</v>
      </c>
      <c r="QL38" s="18">
        <v>250.56299999999999</v>
      </c>
      <c r="QM38" s="18">
        <v>243.69900000000001</v>
      </c>
      <c r="QN38" s="18">
        <v>244.73099999999999</v>
      </c>
      <c r="QO38" s="18">
        <v>250.55500000000001</v>
      </c>
      <c r="QP38" s="18">
        <v>244.78200000000001</v>
      </c>
      <c r="QQ38" s="18">
        <v>238.03100000000001</v>
      </c>
      <c r="QR38" s="18">
        <v>236.17</v>
      </c>
      <c r="QS38" s="18">
        <v>234.34899999999999</v>
      </c>
      <c r="QT38" s="18">
        <v>233.929</v>
      </c>
      <c r="QU38" s="18">
        <v>234.46</v>
      </c>
      <c r="QV38" s="18">
        <v>234.31800000000001</v>
      </c>
      <c r="QW38" s="18">
        <v>241.21100000000001</v>
      </c>
      <c r="QX38" s="18">
        <v>243.184</v>
      </c>
      <c r="QY38" s="18">
        <v>238.03200000000001</v>
      </c>
      <c r="QZ38" s="18">
        <v>241.56800000000001</v>
      </c>
      <c r="RA38" s="18">
        <v>253.887</v>
      </c>
      <c r="RB38" s="18">
        <v>267.86500000000001</v>
      </c>
      <c r="RC38" s="18">
        <v>270.41399999999999</v>
      </c>
      <c r="RD38" s="18">
        <v>274.238</v>
      </c>
      <c r="RE38" s="18">
        <v>276.57100000000003</v>
      </c>
      <c r="RF38" s="18">
        <v>274.13799999999998</v>
      </c>
      <c r="RG38" s="18">
        <v>270.71199999999999</v>
      </c>
      <c r="RH38" s="18">
        <v>265.88400000000001</v>
      </c>
      <c r="RI38" s="18">
        <v>267.01799999999997</v>
      </c>
      <c r="RJ38" s="18">
        <v>267.93099999999998</v>
      </c>
      <c r="RK38" s="18">
        <v>270.67599999999999</v>
      </c>
      <c r="RL38" s="18">
        <v>269.49700000000001</v>
      </c>
      <c r="RM38" s="18">
        <v>265.78100000000001</v>
      </c>
      <c r="RN38" s="18">
        <v>268.76400000000001</v>
      </c>
      <c r="RO38" s="18">
        <v>276.11900000000003</v>
      </c>
      <c r="RP38" s="18">
        <v>275.87900000000002</v>
      </c>
      <c r="RQ38" s="18">
        <v>276.11</v>
      </c>
      <c r="RR38" s="18">
        <v>274.286</v>
      </c>
      <c r="RS38" s="18">
        <v>269.40199999999999</v>
      </c>
      <c r="RT38" s="18">
        <v>270.57299999999998</v>
      </c>
      <c r="RU38" s="18">
        <v>264.81799999999998</v>
      </c>
      <c r="RV38" s="18">
        <v>255.857</v>
      </c>
      <c r="RW38" s="18">
        <v>252.75700000000001</v>
      </c>
      <c r="RX38" s="18">
        <v>250.143</v>
      </c>
      <c r="RY38" s="18">
        <v>253.00299999999999</v>
      </c>
      <c r="RZ38" s="18">
        <v>251.05699999999999</v>
      </c>
      <c r="SA38" s="18">
        <v>244.96299999999999</v>
      </c>
      <c r="SB38" s="18">
        <v>239.67699999999999</v>
      </c>
      <c r="SC38" s="18">
        <v>242.173</v>
      </c>
      <c r="SD38" s="18">
        <v>245.86600000000001</v>
      </c>
      <c r="SE38" s="18">
        <v>243.791</v>
      </c>
      <c r="SF38" s="18">
        <v>243.46299999999999</v>
      </c>
      <c r="SG38" s="18">
        <v>259.75700000000001</v>
      </c>
      <c r="SH38" s="18">
        <v>261.07</v>
      </c>
      <c r="SI38" s="18">
        <v>261.90199999999999</v>
      </c>
      <c r="SJ38" s="18">
        <v>262.43099999999998</v>
      </c>
      <c r="SK38" s="18">
        <v>257.447</v>
      </c>
      <c r="SL38" s="18">
        <v>255.26499999999999</v>
      </c>
      <c r="SM38" s="18">
        <v>254.65799999999999</v>
      </c>
      <c r="SN38" s="18">
        <v>252.035</v>
      </c>
      <c r="SO38" s="18">
        <v>253.30099999999999</v>
      </c>
      <c r="SP38" s="18">
        <v>255.375</v>
      </c>
      <c r="SQ38" s="18">
        <v>257.31299999999999</v>
      </c>
      <c r="SR38" s="18">
        <v>245.303</v>
      </c>
      <c r="SS38" s="18">
        <v>251.40700000000001</v>
      </c>
      <c r="ST38" s="18">
        <v>257.46499999999997</v>
      </c>
    </row>
    <row r="39" spans="1:516" s="5" customFormat="1" x14ac:dyDescent="0.25">
      <c r="A39" s="5">
        <f t="shared" si="8"/>
        <v>8</v>
      </c>
      <c r="B39" s="11" t="s">
        <v>477</v>
      </c>
      <c r="C39" s="5">
        <f>_xlfn.XMATCH(B39,bonds[unique lookup])</f>
        <v>151</v>
      </c>
      <c r="D39" s="5" t="str" cm="1">
        <f t="array" ref="D39">INDEX(bonds[ID_ISIN],C39)&amp;" Corp"</f>
        <v>XS1206540806 Corp</v>
      </c>
      <c r="E39" s="33" cm="1">
        <f t="array" ref="E39">_xll.BDP(D39,E$31)*1</f>
        <v>44640</v>
      </c>
      <c r="F39" s="18">
        <f>_xll.BDH(D39,$B$29,"-2AY",,"Dates=H","Fill=C","Sort=R","Dir=H","cols=509;rows=1")</f>
        <v>381.38400000000001</v>
      </c>
      <c r="G39" s="18">
        <v>376.38400000000001</v>
      </c>
      <c r="H39" s="18">
        <v>382.34399999999999</v>
      </c>
      <c r="I39" s="18">
        <v>385.90499999999997</v>
      </c>
      <c r="J39" s="18">
        <v>397.01</v>
      </c>
      <c r="K39" s="18">
        <v>399.197</v>
      </c>
      <c r="L39" s="18">
        <v>395.68700000000001</v>
      </c>
      <c r="M39" s="18">
        <v>379.03100000000001</v>
      </c>
      <c r="N39" s="18">
        <v>369.846</v>
      </c>
      <c r="O39" s="18">
        <v>379.78500000000003</v>
      </c>
      <c r="P39" s="18">
        <v>362.17899999999997</v>
      </c>
      <c r="Q39" s="18">
        <v>359.54500000000002</v>
      </c>
      <c r="R39" s="18">
        <v>325.702</v>
      </c>
      <c r="S39" s="18">
        <v>301.75200000000001</v>
      </c>
      <c r="T39" s="18">
        <v>328.64</v>
      </c>
      <c r="U39" s="18">
        <v>320.49799999999999</v>
      </c>
      <c r="V39" s="18">
        <v>339.983</v>
      </c>
      <c r="W39" s="18">
        <v>300.19600000000003</v>
      </c>
      <c r="X39" s="18">
        <v>259.541</v>
      </c>
      <c r="Y39" s="18">
        <v>190.495</v>
      </c>
      <c r="Z39" s="18">
        <v>215.75700000000001</v>
      </c>
      <c r="AA39" s="18">
        <v>282.90199999999999</v>
      </c>
      <c r="AB39" s="18">
        <v>306.55900000000003</v>
      </c>
      <c r="AC39" s="18">
        <v>351.63200000000001</v>
      </c>
      <c r="AD39" s="18">
        <v>361.54899999999998</v>
      </c>
      <c r="AE39" s="18">
        <v>353.47800000000001</v>
      </c>
      <c r="AF39" s="18">
        <v>329.863</v>
      </c>
      <c r="AG39" s="18">
        <v>322.233</v>
      </c>
      <c r="AH39" s="18">
        <v>352.17</v>
      </c>
      <c r="AI39" s="18">
        <v>388.851</v>
      </c>
      <c r="AJ39" s="18">
        <v>383.48599999999999</v>
      </c>
      <c r="AK39" s="18">
        <v>376.81299999999999</v>
      </c>
      <c r="AL39" s="18">
        <v>386.44400000000002</v>
      </c>
      <c r="AM39" s="18">
        <v>407.66399999999999</v>
      </c>
      <c r="AN39" s="18">
        <v>459.40699999999998</v>
      </c>
      <c r="AO39" s="18">
        <v>485.39499999999998</v>
      </c>
      <c r="AP39" s="18">
        <v>485.49099999999999</v>
      </c>
      <c r="AQ39" s="18">
        <v>462.404</v>
      </c>
      <c r="AR39" s="18">
        <v>448.483</v>
      </c>
      <c r="AS39" s="18">
        <v>455.21600000000001</v>
      </c>
      <c r="AT39" s="18">
        <v>468.90800000000002</v>
      </c>
      <c r="AU39" s="18">
        <v>474.16899999999998</v>
      </c>
      <c r="AV39" s="18">
        <v>484.88600000000002</v>
      </c>
      <c r="AW39" s="18">
        <v>495.86799999999999</v>
      </c>
      <c r="AX39" s="18">
        <v>522.94000000000005</v>
      </c>
      <c r="AY39" s="18">
        <v>461.30399999999997</v>
      </c>
      <c r="AZ39" s="18">
        <v>433.52</v>
      </c>
      <c r="BA39" s="18">
        <v>410.86</v>
      </c>
      <c r="BB39" s="18">
        <v>387.54500000000002</v>
      </c>
      <c r="BC39" s="18">
        <v>417.08699999999999</v>
      </c>
      <c r="BD39" s="18">
        <v>439.56799999999998</v>
      </c>
      <c r="BE39" s="18">
        <v>520.66600000000005</v>
      </c>
      <c r="BF39" s="18">
        <v>518.64400000000001</v>
      </c>
      <c r="BG39" s="18">
        <v>485.65499999999997</v>
      </c>
      <c r="BH39" s="18">
        <v>455.45499999999998</v>
      </c>
      <c r="BI39" s="18">
        <v>440.26600000000002</v>
      </c>
      <c r="BJ39" s="18">
        <v>376.41199999999998</v>
      </c>
      <c r="BK39" s="18">
        <v>334.43</v>
      </c>
      <c r="BL39" s="18">
        <v>443.42</v>
      </c>
      <c r="BM39" s="18">
        <v>558.774</v>
      </c>
      <c r="BN39" s="18">
        <v>582.07399999999996</v>
      </c>
      <c r="BO39" s="18">
        <v>649.65599999999995</v>
      </c>
      <c r="BP39" s="18">
        <v>657.548</v>
      </c>
      <c r="BQ39" s="18">
        <v>623.61400000000003</v>
      </c>
      <c r="BR39" s="18">
        <v>595.245</v>
      </c>
      <c r="BS39" s="18">
        <v>587.14499999999998</v>
      </c>
      <c r="BT39" s="18">
        <v>584.76099999999997</v>
      </c>
      <c r="BU39" s="18">
        <v>507.536</v>
      </c>
      <c r="BV39" s="18">
        <v>475.59</v>
      </c>
      <c r="BW39" s="18">
        <v>467.49200000000002</v>
      </c>
      <c r="BX39" s="18">
        <v>648.56899999999996</v>
      </c>
      <c r="BY39" s="18">
        <v>719.15</v>
      </c>
      <c r="BZ39" s="18">
        <v>677.79200000000003</v>
      </c>
      <c r="CA39" s="18">
        <v>835.79100000000005</v>
      </c>
      <c r="CB39" s="18">
        <v>870.351</v>
      </c>
      <c r="CC39" s="18">
        <v>709.58799999999997</v>
      </c>
      <c r="CD39" s="18">
        <v>592.97400000000005</v>
      </c>
      <c r="CE39" s="18">
        <v>445.029</v>
      </c>
      <c r="CF39" s="18">
        <v>412.89400000000001</v>
      </c>
      <c r="CG39" s="18">
        <v>315.36</v>
      </c>
      <c r="CH39" s="18">
        <v>296.137</v>
      </c>
      <c r="CI39" s="18">
        <v>327.77699999999999</v>
      </c>
      <c r="CJ39" s="18">
        <v>236.57</v>
      </c>
      <c r="CK39" s="18">
        <v>202.76400000000001</v>
      </c>
      <c r="CL39" s="18">
        <v>184.791</v>
      </c>
      <c r="CM39" s="18">
        <v>197.88399999999999</v>
      </c>
      <c r="CN39" s="18">
        <v>245.399</v>
      </c>
      <c r="CO39" s="18">
        <v>249.226</v>
      </c>
      <c r="CP39" s="18">
        <v>207.26</v>
      </c>
      <c r="CQ39" s="18">
        <v>180.54599999999999</v>
      </c>
      <c r="CR39" s="18">
        <v>166.215</v>
      </c>
      <c r="CS39" s="18">
        <v>159.21700000000001</v>
      </c>
      <c r="CT39" s="18">
        <v>133.559</v>
      </c>
      <c r="CU39" s="18">
        <v>134.18</v>
      </c>
      <c r="CV39" s="18">
        <v>136.02799999999999</v>
      </c>
      <c r="CW39" s="18">
        <v>136.94900000000001</v>
      </c>
      <c r="CX39" s="18">
        <v>135.33799999999999</v>
      </c>
      <c r="CY39" s="18">
        <v>134.303</v>
      </c>
      <c r="CZ39" s="18">
        <v>134.27099999999999</v>
      </c>
      <c r="DA39" s="18">
        <v>133.40100000000001</v>
      </c>
      <c r="DB39" s="18">
        <v>135.03899999999999</v>
      </c>
      <c r="DC39" s="18">
        <v>135.78700000000001</v>
      </c>
      <c r="DD39" s="18">
        <v>132.529</v>
      </c>
      <c r="DE39" s="18">
        <v>130.80500000000001</v>
      </c>
      <c r="DF39" s="18">
        <v>135.21100000000001</v>
      </c>
      <c r="DG39" s="18">
        <v>143.73099999999999</v>
      </c>
      <c r="DH39" s="18">
        <v>152.39400000000001</v>
      </c>
      <c r="DI39" s="18">
        <v>150.244</v>
      </c>
      <c r="DJ39" s="18">
        <v>149.245</v>
      </c>
      <c r="DK39" s="18">
        <v>144.91200000000001</v>
      </c>
      <c r="DL39" s="18">
        <v>148.852</v>
      </c>
      <c r="DM39" s="18">
        <v>149.92400000000001</v>
      </c>
      <c r="DN39" s="18">
        <v>136.97900000000001</v>
      </c>
      <c r="DO39" s="18">
        <v>133.47999999999999</v>
      </c>
      <c r="DP39" s="18">
        <v>130.06399999999999</v>
      </c>
      <c r="DQ39" s="18">
        <v>130.70400000000001</v>
      </c>
      <c r="DR39" s="18">
        <v>128.81200000000001</v>
      </c>
      <c r="DS39" s="18">
        <v>132.82400000000001</v>
      </c>
      <c r="DT39" s="18">
        <v>139.69300000000001</v>
      </c>
      <c r="DU39" s="18">
        <v>144.29599999999999</v>
      </c>
      <c r="DV39" s="18">
        <v>145.76300000000001</v>
      </c>
      <c r="DW39" s="18">
        <v>146.43</v>
      </c>
      <c r="DX39" s="18">
        <v>148.31100000000001</v>
      </c>
      <c r="DY39" s="18">
        <v>150.251</v>
      </c>
      <c r="DZ39" s="18">
        <v>154.00800000000001</v>
      </c>
      <c r="EA39" s="18">
        <v>151.52699999999999</v>
      </c>
      <c r="EB39" s="18">
        <v>148.49700000000001</v>
      </c>
      <c r="EC39" s="18">
        <v>142.679</v>
      </c>
      <c r="ED39" s="18">
        <v>141.773</v>
      </c>
      <c r="EE39" s="18">
        <v>139.82599999999999</v>
      </c>
      <c r="EF39" s="18">
        <v>140.792</v>
      </c>
      <c r="EG39" s="18">
        <v>142.797</v>
      </c>
      <c r="EH39" s="18">
        <v>145.13999999999999</v>
      </c>
      <c r="EI39" s="18">
        <v>145.5</v>
      </c>
      <c r="EJ39" s="18">
        <v>145.57599999999999</v>
      </c>
      <c r="EK39" s="18">
        <v>146.22800000000001</v>
      </c>
      <c r="EL39" s="18">
        <v>150.13300000000001</v>
      </c>
      <c r="EM39" s="18">
        <v>150.81899999999999</v>
      </c>
      <c r="EN39" s="18">
        <v>150.828</v>
      </c>
      <c r="EO39" s="18">
        <v>151.964</v>
      </c>
      <c r="EP39" s="18">
        <v>155.667</v>
      </c>
      <c r="EQ39" s="18">
        <v>153.14699999999999</v>
      </c>
      <c r="ER39" s="18">
        <v>149.738</v>
      </c>
      <c r="ES39" s="18">
        <v>147.821</v>
      </c>
      <c r="ET39" s="18">
        <v>153.58500000000001</v>
      </c>
      <c r="EU39" s="18">
        <v>155.19</v>
      </c>
      <c r="EV39" s="18">
        <v>166.01</v>
      </c>
      <c r="EW39" s="18">
        <v>164.608</v>
      </c>
      <c r="EX39" s="18">
        <v>157.464</v>
      </c>
      <c r="EY39" s="18">
        <v>160.96</v>
      </c>
      <c r="EZ39" s="18">
        <v>159.126</v>
      </c>
      <c r="FA39" s="18">
        <v>161.852</v>
      </c>
      <c r="FB39" s="18">
        <v>159.43199999999999</v>
      </c>
      <c r="FC39" s="18">
        <v>166.78800000000001</v>
      </c>
      <c r="FD39" s="18">
        <v>183.31299999999999</v>
      </c>
      <c r="FE39" s="18">
        <v>187.73599999999999</v>
      </c>
      <c r="FF39" s="18">
        <v>186.27199999999999</v>
      </c>
      <c r="FG39" s="18">
        <v>179.16300000000001</v>
      </c>
      <c r="FH39" s="18">
        <v>178.084</v>
      </c>
      <c r="FI39" s="18">
        <v>178.15600000000001</v>
      </c>
      <c r="FJ39" s="18">
        <v>178.75200000000001</v>
      </c>
      <c r="FK39" s="18">
        <v>179.27099999999999</v>
      </c>
      <c r="FL39" s="18">
        <v>175.422</v>
      </c>
      <c r="FM39" s="18">
        <v>176.65199999999999</v>
      </c>
      <c r="FN39" s="18">
        <v>169.38</v>
      </c>
      <c r="FO39" s="18">
        <v>162.80500000000001</v>
      </c>
      <c r="FP39" s="18">
        <v>156.893</v>
      </c>
      <c r="FQ39" s="18">
        <v>154.59700000000001</v>
      </c>
      <c r="FR39" s="18">
        <v>160.1</v>
      </c>
      <c r="FS39" s="18">
        <v>172.631</v>
      </c>
      <c r="FT39" s="18">
        <v>172.53899999999999</v>
      </c>
      <c r="FU39" s="18">
        <v>168.899</v>
      </c>
      <c r="FV39" s="18">
        <v>164.14699999999999</v>
      </c>
      <c r="FW39" s="18">
        <v>156.89699999999999</v>
      </c>
      <c r="FX39" s="18">
        <v>159.416</v>
      </c>
      <c r="FY39" s="18">
        <v>164.06399999999999</v>
      </c>
      <c r="FZ39" s="18">
        <v>168.95</v>
      </c>
      <c r="GA39" s="18">
        <v>169.86799999999999</v>
      </c>
      <c r="GB39" s="18">
        <v>175.87299999999999</v>
      </c>
      <c r="GC39" s="18">
        <v>181.43899999999999</v>
      </c>
      <c r="GD39" s="18">
        <v>182.10599999999999</v>
      </c>
      <c r="GE39" s="18">
        <v>189.37</v>
      </c>
      <c r="GF39" s="18">
        <v>193.249</v>
      </c>
      <c r="GG39" s="18">
        <v>198.613</v>
      </c>
      <c r="GH39" s="18">
        <v>200.99600000000001</v>
      </c>
      <c r="GI39" s="18">
        <v>206.19900000000001</v>
      </c>
      <c r="GJ39" s="18">
        <v>211.18299999999999</v>
      </c>
      <c r="GK39" s="18">
        <v>208.77099999999999</v>
      </c>
      <c r="GL39" s="18">
        <v>201.78</v>
      </c>
      <c r="GM39" s="18">
        <v>198.77099999999999</v>
      </c>
      <c r="GN39" s="18">
        <v>201.16399999999999</v>
      </c>
      <c r="GO39" s="18">
        <v>191.90199999999999</v>
      </c>
      <c r="GP39" s="18">
        <v>183.31399999999999</v>
      </c>
      <c r="GQ39" s="18">
        <v>188.685</v>
      </c>
      <c r="GR39" s="18">
        <v>189.726</v>
      </c>
      <c r="GS39" s="18">
        <v>192.453</v>
      </c>
      <c r="GT39" s="18">
        <v>201.47499999999999</v>
      </c>
      <c r="GU39" s="18">
        <v>196.94499999999999</v>
      </c>
      <c r="GV39" s="18">
        <v>197.839</v>
      </c>
      <c r="GW39" s="18">
        <v>195.62700000000001</v>
      </c>
      <c r="GX39" s="18">
        <v>205.31200000000001</v>
      </c>
      <c r="GY39" s="18">
        <v>203.72300000000001</v>
      </c>
      <c r="GZ39" s="18">
        <v>189.994</v>
      </c>
      <c r="HA39" s="18">
        <v>181.57499999999999</v>
      </c>
      <c r="HB39" s="18">
        <v>179.76400000000001</v>
      </c>
      <c r="HC39" s="18">
        <v>176.815</v>
      </c>
      <c r="HD39" s="18">
        <v>213.477</v>
      </c>
      <c r="HE39" s="18">
        <v>207.10599999999999</v>
      </c>
      <c r="HF39" s="18">
        <v>197.03</v>
      </c>
      <c r="HG39" s="18">
        <v>189.65700000000001</v>
      </c>
      <c r="HH39" s="18">
        <v>185.02099999999999</v>
      </c>
      <c r="HI39" s="18">
        <v>192.529</v>
      </c>
      <c r="HJ39" s="18">
        <v>194.85400000000001</v>
      </c>
      <c r="HK39" s="18">
        <v>189.55500000000001</v>
      </c>
      <c r="HL39" s="18">
        <v>188.221</v>
      </c>
      <c r="HM39" s="18">
        <v>190.59299999999999</v>
      </c>
      <c r="HN39" s="18">
        <v>190.83</v>
      </c>
      <c r="HO39" s="18">
        <v>188.489</v>
      </c>
      <c r="HP39" s="18">
        <v>191.41300000000001</v>
      </c>
      <c r="HQ39" s="18">
        <v>190.614</v>
      </c>
      <c r="HR39" s="18">
        <v>187.054</v>
      </c>
      <c r="HS39" s="18">
        <v>199.38200000000001</v>
      </c>
      <c r="HT39" s="18">
        <v>211.27099999999999</v>
      </c>
      <c r="HU39" s="18">
        <v>222.24100000000001</v>
      </c>
      <c r="HV39" s="18">
        <v>234.06399999999999</v>
      </c>
      <c r="HW39" s="18">
        <v>237.31299999999999</v>
      </c>
      <c r="HX39" s="18">
        <v>215.12</v>
      </c>
      <c r="HY39" s="18">
        <v>209.36699999999999</v>
      </c>
      <c r="HZ39" s="18">
        <v>197.37299999999999</v>
      </c>
      <c r="IA39" s="18">
        <v>205.755</v>
      </c>
      <c r="IB39" s="18">
        <v>206.73599999999999</v>
      </c>
      <c r="IC39" s="18">
        <v>221.19800000000001</v>
      </c>
      <c r="ID39" s="18">
        <v>233.98099999999999</v>
      </c>
      <c r="IE39" s="18">
        <v>249.53100000000001</v>
      </c>
      <c r="IF39" s="18">
        <v>230.72300000000001</v>
      </c>
      <c r="IG39" s="18">
        <v>204.114</v>
      </c>
      <c r="IH39" s="18">
        <v>205.75</v>
      </c>
      <c r="II39" s="18">
        <v>207.89099999999999</v>
      </c>
      <c r="IJ39" s="18">
        <v>184.08600000000001</v>
      </c>
      <c r="IK39" s="18">
        <v>182.43199999999999</v>
      </c>
      <c r="IL39" s="18">
        <v>178.19399999999999</v>
      </c>
      <c r="IM39" s="18">
        <v>203.58199999999999</v>
      </c>
      <c r="IN39" s="18">
        <v>222.28100000000001</v>
      </c>
      <c r="IO39" s="18">
        <v>228.62100000000001</v>
      </c>
      <c r="IP39" s="18">
        <v>227.399</v>
      </c>
      <c r="IQ39" s="18">
        <v>234.53800000000001</v>
      </c>
      <c r="IR39" s="18">
        <v>216.92599999999999</v>
      </c>
      <c r="IS39" s="18">
        <v>198.84899999999999</v>
      </c>
      <c r="IT39" s="18">
        <v>198.964</v>
      </c>
      <c r="IU39" s="18">
        <v>197.54499999999999</v>
      </c>
      <c r="IV39" s="18">
        <v>197.12799999999999</v>
      </c>
      <c r="IW39" s="18">
        <v>208.98699999999999</v>
      </c>
      <c r="IX39" s="18">
        <v>218.48400000000001</v>
      </c>
      <c r="IY39" s="18">
        <v>209.04499999999999</v>
      </c>
      <c r="IZ39" s="18">
        <v>191.631</v>
      </c>
      <c r="JA39" s="18">
        <v>189.51</v>
      </c>
      <c r="JB39" s="18">
        <v>197.98099999999999</v>
      </c>
      <c r="JC39" s="18">
        <v>202.43299999999999</v>
      </c>
      <c r="JD39" s="18">
        <v>200.56399999999999</v>
      </c>
      <c r="JE39" s="18">
        <v>219.37200000000001</v>
      </c>
      <c r="JF39" s="18">
        <v>226.93600000000001</v>
      </c>
      <c r="JG39" s="18">
        <v>231.601</v>
      </c>
      <c r="JH39" s="18">
        <v>228.88399999999999</v>
      </c>
      <c r="JI39" s="18">
        <v>218.322</v>
      </c>
      <c r="JJ39" s="18">
        <v>207.934</v>
      </c>
      <c r="JK39" s="18">
        <v>200.74700000000001</v>
      </c>
      <c r="JL39" s="18">
        <v>207.928</v>
      </c>
      <c r="JM39" s="18">
        <v>231.565</v>
      </c>
      <c r="JN39" s="18">
        <v>254.43299999999999</v>
      </c>
      <c r="JO39" s="18">
        <v>255.00399999999999</v>
      </c>
      <c r="JP39" s="18">
        <v>253.61500000000001</v>
      </c>
      <c r="JQ39" s="18">
        <v>257.23</v>
      </c>
      <c r="JR39" s="18">
        <v>239.352</v>
      </c>
      <c r="JS39" s="18">
        <v>256.666</v>
      </c>
      <c r="JT39" s="18">
        <v>270.03899999999999</v>
      </c>
      <c r="JU39" s="18">
        <v>270.63799999999998</v>
      </c>
      <c r="JV39" s="18">
        <v>278.04300000000001</v>
      </c>
      <c r="JW39" s="18">
        <v>297.87099999999998</v>
      </c>
      <c r="JX39" s="18">
        <v>321.33800000000002</v>
      </c>
      <c r="JY39" s="18">
        <v>315.01100000000002</v>
      </c>
      <c r="JZ39" s="18">
        <v>306.07299999999998</v>
      </c>
      <c r="KA39" s="18">
        <v>312.08600000000001</v>
      </c>
      <c r="KB39" s="18">
        <v>303.96499999999997</v>
      </c>
      <c r="KC39" s="18">
        <v>316.26100000000002</v>
      </c>
      <c r="KD39" s="18">
        <v>312.041</v>
      </c>
      <c r="KE39" s="18">
        <v>314.01600000000002</v>
      </c>
      <c r="KF39" s="18">
        <v>287.79199999999997</v>
      </c>
      <c r="KG39" s="18">
        <v>268.29899999999998</v>
      </c>
      <c r="KH39" s="18">
        <v>257.99</v>
      </c>
      <c r="KI39" s="18">
        <v>251.809</v>
      </c>
      <c r="KJ39" s="18">
        <v>250.90600000000001</v>
      </c>
      <c r="KK39" s="18">
        <v>264.27800000000002</v>
      </c>
      <c r="KL39" s="18">
        <v>274.476</v>
      </c>
      <c r="KM39" s="18">
        <v>277.51299999999998</v>
      </c>
      <c r="KN39" s="18">
        <v>262.61599999999999</v>
      </c>
      <c r="KO39" s="18">
        <v>274.935</v>
      </c>
      <c r="KP39" s="18">
        <v>262.26299999999998</v>
      </c>
      <c r="KQ39" s="18">
        <v>247.18799999999999</v>
      </c>
      <c r="KR39" s="18">
        <v>228.06299999999999</v>
      </c>
      <c r="KS39" s="18">
        <v>221.108</v>
      </c>
      <c r="KT39" s="18">
        <v>218.77500000000001</v>
      </c>
      <c r="KU39" s="18">
        <v>231.202</v>
      </c>
      <c r="KV39" s="18">
        <v>233.464</v>
      </c>
      <c r="KW39" s="18">
        <v>237.47300000000001</v>
      </c>
      <c r="KX39" s="18">
        <v>229.37</v>
      </c>
      <c r="KY39" s="18">
        <v>222.416</v>
      </c>
      <c r="KZ39" s="18">
        <v>223.99199999999999</v>
      </c>
      <c r="LA39" s="18">
        <v>227.95</v>
      </c>
      <c r="LB39" s="18">
        <v>225.96100000000001</v>
      </c>
      <c r="LC39" s="18">
        <v>216.923</v>
      </c>
      <c r="LD39" s="18">
        <v>221.78399999999999</v>
      </c>
      <c r="LE39" s="18">
        <v>230.80799999999999</v>
      </c>
      <c r="LF39" s="18">
        <v>251.303</v>
      </c>
      <c r="LG39" s="18">
        <v>264.99</v>
      </c>
      <c r="LH39" s="18">
        <v>268.72300000000001</v>
      </c>
      <c r="LI39" s="18">
        <v>268.32499999999999</v>
      </c>
      <c r="LJ39" s="18">
        <v>253.15700000000001</v>
      </c>
      <c r="LK39" s="18">
        <v>250.41800000000001</v>
      </c>
      <c r="LL39" s="18">
        <v>243.61600000000001</v>
      </c>
      <c r="LM39" s="18">
        <v>246.11</v>
      </c>
      <c r="LN39" s="18">
        <v>243.53899999999999</v>
      </c>
      <c r="LO39" s="18">
        <v>265.70400000000001</v>
      </c>
      <c r="LP39" s="18">
        <v>273.03399999999999</v>
      </c>
      <c r="LQ39" s="18">
        <v>277.77499999999998</v>
      </c>
      <c r="LR39" s="18">
        <v>287.01799999999997</v>
      </c>
      <c r="LS39" s="18">
        <v>298.90499999999997</v>
      </c>
      <c r="LT39" s="18">
        <v>285.245</v>
      </c>
      <c r="LU39" s="18">
        <v>283.745</v>
      </c>
      <c r="LV39" s="18">
        <v>267.613</v>
      </c>
      <c r="LW39" s="18">
        <v>242.92099999999999</v>
      </c>
      <c r="LX39" s="18">
        <v>252.81100000000001</v>
      </c>
      <c r="LY39" s="18">
        <v>261.80900000000003</v>
      </c>
      <c r="LZ39" s="18">
        <v>251.465</v>
      </c>
      <c r="MA39" s="18">
        <v>265.37</v>
      </c>
      <c r="MB39" s="18">
        <v>279.73399999999998</v>
      </c>
      <c r="MC39" s="18">
        <v>298.25</v>
      </c>
      <c r="MD39" s="18">
        <v>304.60300000000001</v>
      </c>
      <c r="ME39" s="18">
        <v>300.31</v>
      </c>
      <c r="MF39" s="18">
        <v>296.447</v>
      </c>
      <c r="MG39" s="18">
        <v>290.33999999999997</v>
      </c>
      <c r="MH39" s="18">
        <v>291.91300000000001</v>
      </c>
      <c r="MI39" s="18">
        <v>293.565</v>
      </c>
      <c r="MJ39" s="18">
        <v>291.10599999999999</v>
      </c>
      <c r="MK39" s="18">
        <v>292.69499999999999</v>
      </c>
      <c r="ML39" s="18">
        <v>308.697</v>
      </c>
      <c r="MM39" s="18">
        <v>329.20100000000002</v>
      </c>
      <c r="MN39" s="18">
        <v>350.654</v>
      </c>
      <c r="MO39" s="18">
        <v>345.28199999999998</v>
      </c>
      <c r="MP39" s="18">
        <v>336.21699999999998</v>
      </c>
      <c r="MQ39" s="18">
        <v>333.74799999999999</v>
      </c>
      <c r="MR39" s="18">
        <v>336.00099999999998</v>
      </c>
      <c r="MS39" s="18">
        <v>342.52699999999999</v>
      </c>
      <c r="MT39" s="18">
        <v>325.49200000000002</v>
      </c>
      <c r="MU39" s="18">
        <v>321.72899999999998</v>
      </c>
      <c r="MV39" s="18">
        <v>328.81400000000002</v>
      </c>
      <c r="MW39" s="18">
        <v>351.18599999999998</v>
      </c>
      <c r="MX39" s="18">
        <v>348.56799999999998</v>
      </c>
      <c r="MY39" s="18">
        <v>327.43400000000003</v>
      </c>
      <c r="MZ39" s="18">
        <v>302.99799999999999</v>
      </c>
      <c r="NA39" s="18">
        <v>303.815</v>
      </c>
      <c r="NB39" s="18">
        <v>310.95800000000003</v>
      </c>
      <c r="NC39" s="18">
        <v>308.01799999999997</v>
      </c>
      <c r="ND39" s="18">
        <v>303.5</v>
      </c>
      <c r="NE39" s="18">
        <v>324.137</v>
      </c>
      <c r="NF39" s="18">
        <v>323.488</v>
      </c>
      <c r="NG39" s="18">
        <v>316.98099999999999</v>
      </c>
      <c r="NH39" s="18">
        <v>310.83499999999998</v>
      </c>
      <c r="NI39" s="18">
        <v>316.67899999999997</v>
      </c>
      <c r="NJ39" s="18">
        <v>314.86</v>
      </c>
      <c r="NK39" s="18">
        <v>310.90300000000002</v>
      </c>
      <c r="NL39" s="18">
        <v>301.00099999999998</v>
      </c>
      <c r="NM39" s="18">
        <v>307.88400000000001</v>
      </c>
      <c r="NN39" s="18">
        <v>328.03199999999998</v>
      </c>
      <c r="NO39" s="18">
        <v>327.32499999999999</v>
      </c>
      <c r="NP39" s="18">
        <v>345.27499999999998</v>
      </c>
      <c r="NQ39" s="18">
        <v>345.32600000000002</v>
      </c>
      <c r="NR39" s="18">
        <v>321.27999999999997</v>
      </c>
      <c r="NS39" s="18">
        <v>331.971</v>
      </c>
      <c r="NT39" s="18">
        <v>328.87900000000002</v>
      </c>
      <c r="NU39" s="18">
        <v>385.05900000000003</v>
      </c>
      <c r="NV39" s="18">
        <v>406.70400000000001</v>
      </c>
      <c r="NW39" s="18">
        <v>415.49900000000002</v>
      </c>
      <c r="NX39" s="18">
        <v>416.27100000000002</v>
      </c>
      <c r="NY39" s="18">
        <v>394.83100000000002</v>
      </c>
      <c r="NZ39" s="18">
        <v>380.81700000000001</v>
      </c>
      <c r="OA39" s="18">
        <v>376.29300000000001</v>
      </c>
      <c r="OB39" s="18">
        <v>376.77800000000002</v>
      </c>
      <c r="OC39" s="18">
        <v>372.899</v>
      </c>
      <c r="OD39" s="18">
        <v>375.62200000000001</v>
      </c>
      <c r="OE39" s="18">
        <v>366.62799999999999</v>
      </c>
      <c r="OF39" s="18">
        <v>362.72699999999998</v>
      </c>
      <c r="OG39" s="18">
        <v>360.08800000000002</v>
      </c>
      <c r="OH39" s="18">
        <v>353.46300000000002</v>
      </c>
      <c r="OI39" s="18">
        <v>352.084</v>
      </c>
      <c r="OJ39" s="18">
        <v>353.84699999999998</v>
      </c>
      <c r="OK39" s="18">
        <v>376.43700000000001</v>
      </c>
      <c r="OL39" s="18">
        <v>407.11099999999999</v>
      </c>
      <c r="OM39" s="18">
        <v>412.40699999999998</v>
      </c>
      <c r="ON39" s="18">
        <v>408.077</v>
      </c>
      <c r="OO39" s="18">
        <v>410.87799999999999</v>
      </c>
      <c r="OP39" s="18">
        <v>400.82</v>
      </c>
      <c r="OQ39" s="18">
        <v>387.375</v>
      </c>
      <c r="OR39" s="18">
        <v>368.26299999999998</v>
      </c>
      <c r="OS39" s="18">
        <v>389.89</v>
      </c>
      <c r="OT39" s="18">
        <v>377.29500000000002</v>
      </c>
      <c r="OU39" s="18">
        <v>368.74599999999998</v>
      </c>
      <c r="OV39" s="18">
        <v>357.69499999999999</v>
      </c>
      <c r="OW39" s="18">
        <v>352.87599999999998</v>
      </c>
      <c r="OX39" s="18">
        <v>361.03100000000001</v>
      </c>
      <c r="OY39" s="18">
        <v>359.97500000000002</v>
      </c>
      <c r="OZ39" s="18">
        <v>360.30200000000002</v>
      </c>
      <c r="PA39" s="18">
        <v>377.18099999999998</v>
      </c>
      <c r="PB39" s="18">
        <v>350.07600000000002</v>
      </c>
      <c r="PC39" s="18">
        <v>340.452</v>
      </c>
      <c r="PD39" s="18">
        <v>337.50099999999998</v>
      </c>
      <c r="PE39" s="18">
        <v>324.94499999999999</v>
      </c>
      <c r="PF39" s="18">
        <v>319.75200000000001</v>
      </c>
      <c r="PG39" s="18">
        <v>318.76</v>
      </c>
      <c r="PH39" s="18">
        <v>291.04199999999997</v>
      </c>
      <c r="PI39" s="18">
        <v>275.54000000000002</v>
      </c>
      <c r="PJ39" s="18">
        <v>277.24</v>
      </c>
      <c r="PK39" s="18">
        <v>283.77199999999999</v>
      </c>
      <c r="PL39" s="18">
        <v>282.21600000000001</v>
      </c>
      <c r="PM39" s="18">
        <v>280.67899999999997</v>
      </c>
      <c r="PN39" s="18">
        <v>284.87099999999998</v>
      </c>
      <c r="PO39" s="18">
        <v>297.25299999999999</v>
      </c>
      <c r="PP39" s="18">
        <v>298.97899999999998</v>
      </c>
      <c r="PQ39" s="18">
        <v>306.892</v>
      </c>
      <c r="PR39" s="18">
        <v>338.30799999999999</v>
      </c>
      <c r="PS39" s="18">
        <v>321.38299999999998</v>
      </c>
      <c r="PT39" s="18">
        <v>316.81700000000001</v>
      </c>
      <c r="PU39" s="18">
        <v>298.48599999999999</v>
      </c>
      <c r="PV39" s="18">
        <v>291.02999999999997</v>
      </c>
      <c r="PW39" s="18">
        <v>295.18900000000002</v>
      </c>
      <c r="PX39" s="18">
        <v>279.27999999999997</v>
      </c>
      <c r="PY39" s="18">
        <v>274.59399999999999</v>
      </c>
      <c r="PZ39" s="18">
        <v>276.245</v>
      </c>
      <c r="QA39" s="18">
        <v>271.41800000000001</v>
      </c>
      <c r="QB39" s="18">
        <v>268.04599999999999</v>
      </c>
      <c r="QC39" s="18">
        <v>267.85500000000002</v>
      </c>
      <c r="QD39" s="18">
        <v>252.92099999999999</v>
      </c>
      <c r="QE39" s="18">
        <v>253.04499999999999</v>
      </c>
      <c r="QF39" s="18">
        <v>249.21299999999999</v>
      </c>
      <c r="QG39" s="18">
        <v>243.154</v>
      </c>
      <c r="QH39" s="18">
        <v>239.76499999999999</v>
      </c>
      <c r="QI39" s="18">
        <v>238.7</v>
      </c>
      <c r="QJ39" s="18">
        <v>242.316</v>
      </c>
      <c r="QK39" s="18">
        <v>238.23699999999999</v>
      </c>
      <c r="QL39" s="18">
        <v>241.33199999999999</v>
      </c>
      <c r="QM39" s="18">
        <v>234.52199999999999</v>
      </c>
      <c r="QN39" s="18">
        <v>236.59100000000001</v>
      </c>
      <c r="QO39" s="18">
        <v>237.42</v>
      </c>
      <c r="QP39" s="18">
        <v>227.398</v>
      </c>
      <c r="QQ39" s="18">
        <v>221.85300000000001</v>
      </c>
      <c r="QR39" s="18">
        <v>220.78700000000001</v>
      </c>
      <c r="QS39" s="18">
        <v>219.953</v>
      </c>
      <c r="QT39" s="18">
        <v>218.07400000000001</v>
      </c>
      <c r="QU39" s="18">
        <v>218.49199999999999</v>
      </c>
      <c r="QV39" s="18">
        <v>220.44300000000001</v>
      </c>
      <c r="QW39" s="18">
        <v>224.13</v>
      </c>
      <c r="QX39" s="18">
        <v>224.25299999999999</v>
      </c>
      <c r="QY39" s="18">
        <v>222.01900000000001</v>
      </c>
      <c r="QZ39" s="18">
        <v>226.82599999999999</v>
      </c>
      <c r="RA39" s="18">
        <v>243.251</v>
      </c>
      <c r="RB39" s="18">
        <v>261.779</v>
      </c>
      <c r="RC39" s="18">
        <v>263.351</v>
      </c>
      <c r="RD39" s="18">
        <v>264.45699999999999</v>
      </c>
      <c r="RE39" s="18">
        <v>266.19900000000001</v>
      </c>
      <c r="RF39" s="18">
        <v>263.95999999999998</v>
      </c>
      <c r="RG39" s="18">
        <v>258.52699999999999</v>
      </c>
      <c r="RH39" s="18">
        <v>253.79900000000001</v>
      </c>
      <c r="RI39" s="18">
        <v>254.13900000000001</v>
      </c>
      <c r="RJ39" s="18">
        <v>254.714</v>
      </c>
      <c r="RK39" s="18">
        <v>255.79400000000001</v>
      </c>
      <c r="RL39" s="18">
        <v>256.24</v>
      </c>
      <c r="RM39" s="18">
        <v>253.04400000000001</v>
      </c>
      <c r="RN39" s="18">
        <v>255.904</v>
      </c>
      <c r="RO39" s="18">
        <v>266.012</v>
      </c>
      <c r="RP39" s="18">
        <v>265.858</v>
      </c>
      <c r="RQ39" s="18">
        <v>264.56799999999998</v>
      </c>
      <c r="RR39" s="18">
        <v>264.25799999999998</v>
      </c>
      <c r="RS39" s="18">
        <v>257.48599999999999</v>
      </c>
      <c r="RT39" s="18">
        <v>257.964</v>
      </c>
      <c r="RU39" s="18">
        <v>251.90199999999999</v>
      </c>
      <c r="RV39" s="18">
        <v>244.18299999999999</v>
      </c>
      <c r="RW39" s="18">
        <v>241.87899999999999</v>
      </c>
      <c r="RX39" s="18">
        <v>239.065</v>
      </c>
      <c r="RY39" s="18">
        <v>241.21899999999999</v>
      </c>
      <c r="RZ39" s="18">
        <v>239.88</v>
      </c>
      <c r="SA39" s="18">
        <v>235.94900000000001</v>
      </c>
      <c r="SB39" s="18">
        <v>228.17599999999999</v>
      </c>
      <c r="SC39" s="18">
        <v>229.29400000000001</v>
      </c>
      <c r="SD39" s="18">
        <v>233.57</v>
      </c>
      <c r="SE39" s="18">
        <v>227.94800000000001</v>
      </c>
      <c r="SF39" s="18">
        <v>224.55099999999999</v>
      </c>
      <c r="SG39" s="18">
        <v>247.577</v>
      </c>
      <c r="SH39" s="18">
        <v>249.77799999999999</v>
      </c>
      <c r="SI39" s="18">
        <v>253.29</v>
      </c>
      <c r="SJ39" s="18">
        <v>253.416</v>
      </c>
      <c r="SK39" s="18">
        <v>249.488</v>
      </c>
      <c r="SL39" s="18">
        <v>247.91800000000001</v>
      </c>
      <c r="SM39" s="18">
        <v>248.214</v>
      </c>
      <c r="SN39" s="18">
        <v>245.976</v>
      </c>
      <c r="SO39" s="18">
        <v>246.84100000000001</v>
      </c>
      <c r="SP39" s="18">
        <v>247.05199999999999</v>
      </c>
      <c r="SQ39" s="18">
        <v>250.929</v>
      </c>
      <c r="SR39" s="18">
        <v>236.27799999999999</v>
      </c>
      <c r="SS39" s="18">
        <v>239.541</v>
      </c>
      <c r="ST39" s="18">
        <v>247.41200000000001</v>
      </c>
    </row>
    <row r="40" spans="1:516" s="5" customFormat="1" x14ac:dyDescent="0.25">
      <c r="A40" s="5">
        <f t="shared" si="8"/>
        <v>9</v>
      </c>
      <c r="B40" s="11" t="s">
        <v>478</v>
      </c>
      <c r="C40" s="5">
        <f>_xlfn.XMATCH(B40,bonds[unique lookup])</f>
        <v>150</v>
      </c>
      <c r="D40" s="5" t="str" cm="1">
        <f t="array" ref="D40">INDEX(bonds[ID_ISIN],C40)&amp;" Corp"</f>
        <v>XS1048428012 Corp</v>
      </c>
      <c r="E40" s="33" cm="1">
        <f t="array" ref="E40">_xll.BDP(D40,E$31)*1</f>
        <v>44279</v>
      </c>
      <c r="F40" s="18">
        <f>_xll.BDH(D40,$B$29,"-2AY",,"Dates=H","Fill=C","Sort=R","Dir=H","cols=509;rows=1")</f>
        <v>226.411</v>
      </c>
      <c r="G40" s="18">
        <v>226.06700000000001</v>
      </c>
      <c r="H40" s="18">
        <v>247.73400000000001</v>
      </c>
      <c r="I40" s="18">
        <v>258.58300000000003</v>
      </c>
      <c r="J40" s="18">
        <v>275.79899999999998</v>
      </c>
      <c r="K40" s="18">
        <v>275.93099999999998</v>
      </c>
      <c r="L40" s="18">
        <v>274.08100000000002</v>
      </c>
      <c r="M40" s="18">
        <v>272.387</v>
      </c>
      <c r="N40" s="18">
        <v>258.73</v>
      </c>
      <c r="O40" s="18">
        <v>276</v>
      </c>
      <c r="P40" s="18">
        <v>250.03</v>
      </c>
      <c r="Q40" s="18">
        <v>244.75399999999999</v>
      </c>
      <c r="R40" s="18">
        <v>228.03100000000001</v>
      </c>
      <c r="S40" s="18">
        <v>217.30500000000001</v>
      </c>
      <c r="T40" s="18">
        <v>239.792</v>
      </c>
      <c r="U40" s="18">
        <v>236.851</v>
      </c>
      <c r="V40" s="18">
        <v>258.44200000000001</v>
      </c>
      <c r="W40" s="18">
        <v>226.79599999999999</v>
      </c>
      <c r="X40" s="18">
        <v>321.06700000000001</v>
      </c>
      <c r="Y40" s="18">
        <v>210.542</v>
      </c>
      <c r="Z40" s="18">
        <v>233.041</v>
      </c>
      <c r="AA40" s="18">
        <v>334.70299999999997</v>
      </c>
      <c r="AB40" s="18">
        <v>392.30599999999998</v>
      </c>
      <c r="AC40" s="18">
        <v>467.58300000000003</v>
      </c>
      <c r="AD40" s="18">
        <v>471.428</v>
      </c>
      <c r="AE40" s="18">
        <v>465.40800000000002</v>
      </c>
      <c r="AF40" s="18">
        <v>448.46199999999999</v>
      </c>
      <c r="AG40" s="18">
        <v>436.13799999999998</v>
      </c>
      <c r="AH40" s="18">
        <v>457.30399999999997</v>
      </c>
      <c r="AI40" s="18">
        <v>523.58100000000002</v>
      </c>
      <c r="AJ40" s="18">
        <v>513.52300000000002</v>
      </c>
      <c r="AK40" s="18">
        <v>513.57299999999998</v>
      </c>
      <c r="AL40" s="18">
        <v>527.91999999999996</v>
      </c>
      <c r="AM40" s="18">
        <v>562.25800000000004</v>
      </c>
      <c r="AN40" s="18">
        <v>611.84699999999998</v>
      </c>
      <c r="AO40" s="18">
        <v>648.86900000000003</v>
      </c>
      <c r="AP40" s="18">
        <v>642.779</v>
      </c>
      <c r="AQ40" s="18">
        <v>618.74699999999996</v>
      </c>
      <c r="AR40" s="18">
        <v>584.02099999999996</v>
      </c>
      <c r="AS40" s="18">
        <v>585.20299999999997</v>
      </c>
      <c r="AT40" s="18">
        <v>627.26099999999997</v>
      </c>
      <c r="AU40" s="18">
        <v>604.745</v>
      </c>
      <c r="AV40" s="18">
        <v>609.572</v>
      </c>
      <c r="AW40" s="18">
        <v>624.65300000000002</v>
      </c>
      <c r="AX40" s="18">
        <v>631.66300000000001</v>
      </c>
      <c r="AY40" s="18">
        <v>539.25699999999995</v>
      </c>
      <c r="AZ40" s="18">
        <v>510.06400000000002</v>
      </c>
      <c r="BA40" s="18">
        <v>457.79500000000002</v>
      </c>
      <c r="BB40" s="18">
        <v>435.05399999999997</v>
      </c>
      <c r="BC40" s="18">
        <v>486.17099999999999</v>
      </c>
      <c r="BD40" s="18">
        <v>533.67999999999995</v>
      </c>
      <c r="BE40" s="18">
        <v>627.76099999999997</v>
      </c>
      <c r="BF40" s="18">
        <v>629.49</v>
      </c>
      <c r="BG40" s="18">
        <v>580.327</v>
      </c>
      <c r="BH40" s="18">
        <v>503.46199999999999</v>
      </c>
      <c r="BI40" s="18">
        <v>479.14800000000002</v>
      </c>
      <c r="BJ40" s="18">
        <v>391.19200000000001</v>
      </c>
      <c r="BK40" s="18">
        <v>336.38799999999998</v>
      </c>
      <c r="BL40" s="18">
        <v>464.01499999999999</v>
      </c>
      <c r="BM40" s="18">
        <v>647.21900000000005</v>
      </c>
      <c r="BN40" s="18">
        <v>716.54700000000003</v>
      </c>
      <c r="BO40" s="18">
        <v>804.66300000000001</v>
      </c>
      <c r="BP40" s="18">
        <v>814.322</v>
      </c>
      <c r="BQ40" s="18">
        <v>783.08900000000006</v>
      </c>
      <c r="BR40" s="18">
        <v>753.06500000000005</v>
      </c>
      <c r="BS40" s="18">
        <v>723.41099999999994</v>
      </c>
      <c r="BT40" s="18">
        <v>738.822</v>
      </c>
      <c r="BU40" s="18">
        <v>563.13499999999999</v>
      </c>
      <c r="BV40" s="18">
        <v>510.83</v>
      </c>
      <c r="BW40" s="18">
        <v>483.03500000000003</v>
      </c>
      <c r="BX40" s="18">
        <v>727.94200000000001</v>
      </c>
      <c r="BY40" s="18">
        <v>757.35299999999995</v>
      </c>
      <c r="BZ40" s="18">
        <v>677.63499999999999</v>
      </c>
      <c r="CA40" s="18">
        <v>855.64099999999996</v>
      </c>
      <c r="CB40" s="18">
        <v>860.31600000000003</v>
      </c>
      <c r="CC40" s="18">
        <v>642.22400000000005</v>
      </c>
      <c r="CD40" s="18">
        <v>491.702</v>
      </c>
      <c r="CE40" s="18">
        <v>396.83300000000003</v>
      </c>
      <c r="CF40" s="18">
        <v>388.34699999999998</v>
      </c>
      <c r="CG40" s="18">
        <v>234.21899999999999</v>
      </c>
      <c r="CH40" s="18">
        <v>221.67099999999999</v>
      </c>
      <c r="CI40" s="18">
        <v>230.44800000000001</v>
      </c>
      <c r="CJ40" s="18">
        <v>136.92099999999999</v>
      </c>
      <c r="CK40" s="18">
        <v>109.85</v>
      </c>
      <c r="CL40" s="18">
        <v>91.311999999999998</v>
      </c>
      <c r="CM40" s="18">
        <v>98.301000000000002</v>
      </c>
      <c r="CN40" s="18">
        <v>152.06899999999999</v>
      </c>
      <c r="CO40" s="18">
        <v>163.21299999999999</v>
      </c>
      <c r="CP40" s="18">
        <v>97.269000000000005</v>
      </c>
      <c r="CQ40" s="18">
        <v>86.843000000000004</v>
      </c>
      <c r="CR40" s="18">
        <v>81.850999999999999</v>
      </c>
      <c r="CS40" s="18">
        <v>70.028000000000006</v>
      </c>
      <c r="CT40" s="18">
        <v>64.052999999999997</v>
      </c>
      <c r="CU40" s="18">
        <v>67.19</v>
      </c>
      <c r="CV40" s="18">
        <v>65.998999999999995</v>
      </c>
      <c r="CW40" s="18">
        <v>69.111999999999995</v>
      </c>
      <c r="CX40" s="18">
        <v>69.36</v>
      </c>
      <c r="CY40" s="18">
        <v>70.231999999999999</v>
      </c>
      <c r="CZ40" s="18">
        <v>70.116</v>
      </c>
      <c r="DA40" s="18">
        <v>70.460999999999999</v>
      </c>
      <c r="DB40" s="18">
        <v>70.873000000000005</v>
      </c>
      <c r="DC40" s="18">
        <v>73.63</v>
      </c>
      <c r="DD40" s="18">
        <v>70.649000000000001</v>
      </c>
      <c r="DE40" s="18">
        <v>68.566000000000003</v>
      </c>
      <c r="DF40" s="18">
        <v>71.555000000000007</v>
      </c>
      <c r="DG40" s="18">
        <v>75.685000000000002</v>
      </c>
      <c r="DH40" s="18">
        <v>85.635999999999996</v>
      </c>
      <c r="DI40" s="18">
        <v>83.853999999999999</v>
      </c>
      <c r="DJ40" s="18">
        <v>85.664000000000001</v>
      </c>
      <c r="DK40" s="18">
        <v>80.17</v>
      </c>
      <c r="DL40" s="18">
        <v>85.593000000000004</v>
      </c>
      <c r="DM40" s="18">
        <v>86.114999999999995</v>
      </c>
      <c r="DN40" s="18">
        <v>74.224000000000004</v>
      </c>
      <c r="DO40" s="18">
        <v>72.774000000000001</v>
      </c>
      <c r="DP40" s="18">
        <v>70.498000000000005</v>
      </c>
      <c r="DQ40" s="18">
        <v>70.11</v>
      </c>
      <c r="DR40" s="18">
        <v>70.486999999999995</v>
      </c>
      <c r="DS40" s="18">
        <v>72.058999999999997</v>
      </c>
      <c r="DT40" s="18">
        <v>77.447999999999993</v>
      </c>
      <c r="DU40" s="18">
        <v>82.650999999999996</v>
      </c>
      <c r="DV40" s="18">
        <v>80.869</v>
      </c>
      <c r="DW40" s="18">
        <v>80.647999999999996</v>
      </c>
      <c r="DX40" s="18">
        <v>82.167000000000002</v>
      </c>
      <c r="DY40" s="18">
        <v>84.46</v>
      </c>
      <c r="DZ40" s="18">
        <v>85.807000000000002</v>
      </c>
      <c r="EA40" s="18">
        <v>81.644000000000005</v>
      </c>
      <c r="EB40" s="18">
        <v>79.138000000000005</v>
      </c>
      <c r="EC40" s="18">
        <v>73.245000000000005</v>
      </c>
      <c r="ED40" s="18">
        <v>69.08</v>
      </c>
      <c r="EE40" s="18">
        <v>71.655000000000001</v>
      </c>
      <c r="EF40" s="18">
        <v>72.391000000000005</v>
      </c>
      <c r="EG40" s="18">
        <v>74.659000000000006</v>
      </c>
      <c r="EH40" s="18">
        <v>74.06</v>
      </c>
      <c r="EI40" s="18">
        <v>76.477000000000004</v>
      </c>
      <c r="EJ40" s="18">
        <v>77.396000000000001</v>
      </c>
      <c r="EK40" s="18">
        <v>78.114000000000004</v>
      </c>
      <c r="EL40" s="18">
        <v>80.855999999999995</v>
      </c>
      <c r="EM40" s="18">
        <v>81.997</v>
      </c>
      <c r="EN40" s="18">
        <v>81.451999999999998</v>
      </c>
      <c r="EO40" s="18">
        <v>82.015000000000001</v>
      </c>
      <c r="EP40" s="18">
        <v>84.045000000000002</v>
      </c>
      <c r="EQ40" s="18">
        <v>83.12</v>
      </c>
      <c r="ER40" s="18">
        <v>82.135000000000005</v>
      </c>
      <c r="ES40" s="18">
        <v>82.134</v>
      </c>
      <c r="ET40" s="18">
        <v>85.906999999999996</v>
      </c>
      <c r="EU40" s="18">
        <v>93.241</v>
      </c>
      <c r="EV40" s="18">
        <v>100.96599999999999</v>
      </c>
      <c r="EW40" s="18">
        <v>99.236999999999995</v>
      </c>
      <c r="EX40" s="18">
        <v>95.426000000000002</v>
      </c>
      <c r="EY40" s="18">
        <v>95.171999999999997</v>
      </c>
      <c r="EZ40" s="18">
        <v>97.56</v>
      </c>
      <c r="FA40" s="18">
        <v>97.85</v>
      </c>
      <c r="FB40" s="18">
        <v>95.495999999999995</v>
      </c>
      <c r="FC40" s="18">
        <v>100.086</v>
      </c>
      <c r="FD40" s="18">
        <v>106.30200000000001</v>
      </c>
      <c r="FE40" s="18">
        <v>110.01300000000001</v>
      </c>
      <c r="FF40" s="18">
        <v>109.648</v>
      </c>
      <c r="FG40" s="18">
        <v>105.884</v>
      </c>
      <c r="FH40" s="18">
        <v>105.955</v>
      </c>
      <c r="FI40" s="18">
        <v>105.354</v>
      </c>
      <c r="FJ40" s="18">
        <v>106.45099999999999</v>
      </c>
      <c r="FK40" s="18">
        <v>110.221</v>
      </c>
      <c r="FL40" s="18">
        <v>107.273</v>
      </c>
      <c r="FM40" s="18">
        <v>107.02500000000001</v>
      </c>
      <c r="FN40" s="18">
        <v>101.589</v>
      </c>
      <c r="FO40" s="18">
        <v>101.16</v>
      </c>
      <c r="FP40" s="18">
        <v>100.241</v>
      </c>
      <c r="FQ40" s="18">
        <v>98.353999999999999</v>
      </c>
      <c r="FR40" s="18">
        <v>103.869</v>
      </c>
      <c r="FS40" s="18">
        <v>111</v>
      </c>
      <c r="FT40" s="18">
        <v>108.631</v>
      </c>
      <c r="FU40" s="18">
        <v>107.145</v>
      </c>
      <c r="FV40" s="18">
        <v>103.327</v>
      </c>
      <c r="FW40" s="18">
        <v>97.066000000000003</v>
      </c>
      <c r="FX40" s="18">
        <v>97.918000000000006</v>
      </c>
      <c r="FY40" s="18">
        <v>99.688999999999993</v>
      </c>
      <c r="FZ40" s="18">
        <v>100.226</v>
      </c>
      <c r="GA40" s="18">
        <v>101.681</v>
      </c>
      <c r="GB40" s="18">
        <v>101.574</v>
      </c>
      <c r="GC40" s="18">
        <v>109.09099999999999</v>
      </c>
      <c r="GD40" s="18">
        <v>109.76</v>
      </c>
      <c r="GE40" s="18">
        <v>117.471</v>
      </c>
      <c r="GF40" s="18">
        <v>121.78400000000001</v>
      </c>
      <c r="GG40" s="18">
        <v>126.251</v>
      </c>
      <c r="GH40" s="18">
        <v>128.107</v>
      </c>
      <c r="GI40" s="18">
        <v>136.953</v>
      </c>
      <c r="GJ40" s="18">
        <v>139.01400000000001</v>
      </c>
      <c r="GK40" s="18">
        <v>137.79</v>
      </c>
      <c r="GL40" s="18">
        <v>133.18899999999999</v>
      </c>
      <c r="GM40" s="18">
        <v>134.56800000000001</v>
      </c>
      <c r="GN40" s="18">
        <v>134.15700000000001</v>
      </c>
      <c r="GO40" s="18">
        <v>128.99700000000001</v>
      </c>
      <c r="GP40" s="18">
        <v>120.40600000000001</v>
      </c>
      <c r="GQ40" s="18">
        <v>124.47499999999999</v>
      </c>
      <c r="GR40" s="18">
        <v>125.607</v>
      </c>
      <c r="GS40" s="18">
        <v>130.898</v>
      </c>
      <c r="GT40" s="18">
        <v>133.43299999999999</v>
      </c>
      <c r="GU40" s="18">
        <v>125.586</v>
      </c>
      <c r="GV40" s="18">
        <v>125.292</v>
      </c>
      <c r="GW40" s="18">
        <v>119.797</v>
      </c>
      <c r="GX40" s="18">
        <v>131.352</v>
      </c>
      <c r="GY40" s="18">
        <v>124.655</v>
      </c>
      <c r="GZ40" s="18">
        <v>107.158</v>
      </c>
      <c r="HA40" s="18">
        <v>94.685000000000002</v>
      </c>
      <c r="HB40" s="18">
        <v>93.393000000000001</v>
      </c>
      <c r="HC40" s="18">
        <v>82.852999999999994</v>
      </c>
      <c r="HD40" s="18">
        <v>124.123</v>
      </c>
      <c r="HE40" s="18">
        <v>115.78</v>
      </c>
      <c r="HF40" s="18">
        <v>109.373</v>
      </c>
      <c r="HG40" s="18">
        <v>107.417</v>
      </c>
      <c r="HH40" s="18">
        <v>101.358</v>
      </c>
      <c r="HI40" s="18">
        <v>110.32299999999999</v>
      </c>
      <c r="HJ40" s="18">
        <v>112.738</v>
      </c>
      <c r="HK40" s="18">
        <v>106.77200000000001</v>
      </c>
      <c r="HL40" s="18">
        <v>108.575</v>
      </c>
      <c r="HM40" s="18">
        <v>108.22</v>
      </c>
      <c r="HN40" s="18">
        <v>110.456</v>
      </c>
      <c r="HO40" s="18">
        <v>108.639</v>
      </c>
      <c r="HP40" s="18">
        <v>107.825</v>
      </c>
      <c r="HQ40" s="18">
        <v>104.562</v>
      </c>
      <c r="HR40" s="18">
        <v>103.791</v>
      </c>
      <c r="HS40" s="18">
        <v>116.39</v>
      </c>
      <c r="HT40" s="18">
        <v>123.6</v>
      </c>
      <c r="HU40" s="18">
        <v>129.054</v>
      </c>
      <c r="HV40" s="18">
        <v>142.166</v>
      </c>
      <c r="HW40" s="18">
        <v>141.83099999999999</v>
      </c>
      <c r="HX40" s="18">
        <v>125.087</v>
      </c>
      <c r="HY40" s="18">
        <v>122.09099999999999</v>
      </c>
      <c r="HZ40" s="18">
        <v>119.953</v>
      </c>
      <c r="IA40" s="18">
        <v>122.758</v>
      </c>
      <c r="IB40" s="18">
        <v>119.908</v>
      </c>
      <c r="IC40" s="18">
        <v>134.74299999999999</v>
      </c>
      <c r="ID40" s="18">
        <v>146.68899999999999</v>
      </c>
      <c r="IE40" s="18">
        <v>163.642</v>
      </c>
      <c r="IF40" s="18">
        <v>140.37700000000001</v>
      </c>
      <c r="IG40" s="18">
        <v>130.07499999999999</v>
      </c>
      <c r="IH40" s="18">
        <v>130.179</v>
      </c>
      <c r="II40" s="18">
        <v>132.053</v>
      </c>
      <c r="IJ40" s="18">
        <v>111.113</v>
      </c>
      <c r="IK40" s="18">
        <v>108.744</v>
      </c>
      <c r="IL40" s="18">
        <v>109.53700000000001</v>
      </c>
      <c r="IM40" s="18">
        <v>122.69</v>
      </c>
      <c r="IN40" s="18">
        <v>140.34899999999999</v>
      </c>
      <c r="IO40" s="18">
        <v>148.697</v>
      </c>
      <c r="IP40" s="18">
        <v>150.18100000000001</v>
      </c>
      <c r="IQ40" s="18">
        <v>160.75</v>
      </c>
      <c r="IR40" s="18">
        <v>147.52600000000001</v>
      </c>
      <c r="IS40" s="18">
        <v>134.99299999999999</v>
      </c>
      <c r="IT40" s="18">
        <v>136.501</v>
      </c>
      <c r="IU40" s="18">
        <v>139.684</v>
      </c>
      <c r="IV40" s="18">
        <v>140.708</v>
      </c>
      <c r="IW40" s="18">
        <v>153.46600000000001</v>
      </c>
      <c r="IX40" s="18">
        <v>166.477</v>
      </c>
      <c r="IY40" s="18">
        <v>163.76599999999999</v>
      </c>
      <c r="IZ40" s="18">
        <v>147.495</v>
      </c>
      <c r="JA40" s="18">
        <v>141.572</v>
      </c>
      <c r="JB40" s="18">
        <v>147.268</v>
      </c>
      <c r="JC40" s="18">
        <v>151.29599999999999</v>
      </c>
      <c r="JD40" s="18">
        <v>150.369</v>
      </c>
      <c r="JE40" s="18">
        <v>161.125</v>
      </c>
      <c r="JF40" s="18">
        <v>164.31</v>
      </c>
      <c r="JG40" s="18">
        <v>167.011</v>
      </c>
      <c r="JH40" s="18">
        <v>162.18199999999999</v>
      </c>
      <c r="JI40" s="18">
        <v>152.209</v>
      </c>
      <c r="JJ40" s="18">
        <v>143.31299999999999</v>
      </c>
      <c r="JK40" s="18">
        <v>134.90799999999999</v>
      </c>
      <c r="JL40" s="18">
        <v>142.53899999999999</v>
      </c>
      <c r="JM40" s="18">
        <v>159.00800000000001</v>
      </c>
      <c r="JN40" s="18">
        <v>172.37200000000001</v>
      </c>
      <c r="JO40" s="18">
        <v>176.80500000000001</v>
      </c>
      <c r="JP40" s="18">
        <v>177.45099999999999</v>
      </c>
      <c r="JQ40" s="18">
        <v>172.35400000000001</v>
      </c>
      <c r="JR40" s="18">
        <v>150.85599999999999</v>
      </c>
      <c r="JS40" s="18">
        <v>155.40199999999999</v>
      </c>
      <c r="JT40" s="18">
        <v>162.91499999999999</v>
      </c>
      <c r="JU40" s="18">
        <v>163.626</v>
      </c>
      <c r="JV40" s="18">
        <v>175.02799999999999</v>
      </c>
      <c r="JW40" s="18">
        <v>189.62299999999999</v>
      </c>
      <c r="JX40" s="18">
        <v>208.87899999999999</v>
      </c>
      <c r="JY40" s="18">
        <v>206.477</v>
      </c>
      <c r="JZ40" s="18">
        <v>197.172</v>
      </c>
      <c r="KA40" s="18">
        <v>204.00399999999999</v>
      </c>
      <c r="KB40" s="18">
        <v>199.90299999999999</v>
      </c>
      <c r="KC40" s="18">
        <v>208.83699999999999</v>
      </c>
      <c r="KD40" s="18">
        <v>207.80099999999999</v>
      </c>
      <c r="KE40" s="18">
        <v>207.19499999999999</v>
      </c>
      <c r="KF40" s="18">
        <v>189.13499999999999</v>
      </c>
      <c r="KG40" s="18">
        <v>177.363</v>
      </c>
      <c r="KH40" s="18">
        <v>169.59299999999999</v>
      </c>
      <c r="KI40" s="18">
        <v>169.892</v>
      </c>
      <c r="KJ40" s="18">
        <v>168.90600000000001</v>
      </c>
      <c r="KK40" s="18">
        <v>182.55</v>
      </c>
      <c r="KL40" s="18">
        <v>196.899</v>
      </c>
      <c r="KM40" s="18">
        <v>200.30600000000001</v>
      </c>
      <c r="KN40" s="18">
        <v>189.59899999999999</v>
      </c>
      <c r="KO40" s="18">
        <v>199.49600000000001</v>
      </c>
      <c r="KP40" s="18">
        <v>189.602</v>
      </c>
      <c r="KQ40" s="18">
        <v>164.828</v>
      </c>
      <c r="KR40" s="18">
        <v>144.16</v>
      </c>
      <c r="KS40" s="18">
        <v>143.255</v>
      </c>
      <c r="KT40" s="18">
        <v>140.31299999999999</v>
      </c>
      <c r="KU40" s="18">
        <v>151.14599999999999</v>
      </c>
      <c r="KV40" s="18">
        <v>153.374</v>
      </c>
      <c r="KW40" s="18">
        <v>153.41300000000001</v>
      </c>
      <c r="KX40" s="18">
        <v>163.619</v>
      </c>
      <c r="KY40" s="18">
        <v>144.25800000000001</v>
      </c>
      <c r="KZ40" s="18">
        <v>145.864</v>
      </c>
      <c r="LA40" s="18">
        <v>147.75</v>
      </c>
      <c r="LB40" s="18">
        <v>146.65</v>
      </c>
      <c r="LC40" s="18">
        <v>139.71700000000001</v>
      </c>
      <c r="LD40" s="18">
        <v>139.72300000000001</v>
      </c>
      <c r="LE40" s="18">
        <v>148.88300000000001</v>
      </c>
      <c r="LF40" s="18">
        <v>173.72900000000001</v>
      </c>
      <c r="LG40" s="18">
        <v>184.815</v>
      </c>
      <c r="LH40" s="18">
        <v>189.91200000000001</v>
      </c>
      <c r="LI40" s="18">
        <v>189.214</v>
      </c>
      <c r="LJ40" s="18">
        <v>175.309</v>
      </c>
      <c r="LK40" s="18">
        <v>173.16200000000001</v>
      </c>
      <c r="LL40" s="18">
        <v>170.066</v>
      </c>
      <c r="LM40" s="18">
        <v>171.27799999999999</v>
      </c>
      <c r="LN40" s="18">
        <v>170.404</v>
      </c>
      <c r="LO40" s="18">
        <v>194.001</v>
      </c>
      <c r="LP40" s="18">
        <v>202.428</v>
      </c>
      <c r="LQ40" s="18">
        <v>205.75</v>
      </c>
      <c r="LR40" s="18">
        <v>214.804</v>
      </c>
      <c r="LS40" s="18">
        <v>226.26599999999999</v>
      </c>
      <c r="LT40" s="18">
        <v>215.328</v>
      </c>
      <c r="LU40" s="18">
        <v>213.387</v>
      </c>
      <c r="LV40" s="18">
        <v>207.16900000000001</v>
      </c>
      <c r="LW40" s="18">
        <v>184.852</v>
      </c>
      <c r="LX40" s="18">
        <v>192.018</v>
      </c>
      <c r="LY40" s="18">
        <v>200.22499999999999</v>
      </c>
      <c r="LZ40" s="18">
        <v>190.345</v>
      </c>
      <c r="MA40" s="18">
        <v>201.56200000000001</v>
      </c>
      <c r="MB40" s="18">
        <v>214.32400000000001</v>
      </c>
      <c r="MC40" s="18">
        <v>230.55500000000001</v>
      </c>
      <c r="MD40" s="18">
        <v>236.941</v>
      </c>
      <c r="ME40" s="18">
        <v>234.11600000000001</v>
      </c>
      <c r="MF40" s="18">
        <v>229.88800000000001</v>
      </c>
      <c r="MG40" s="18">
        <v>225.92599999999999</v>
      </c>
      <c r="MH40" s="18">
        <v>227.38</v>
      </c>
      <c r="MI40" s="18">
        <v>228.881</v>
      </c>
      <c r="MJ40" s="18">
        <v>220.26499999999999</v>
      </c>
      <c r="MK40" s="18">
        <v>219.57300000000001</v>
      </c>
      <c r="ML40" s="18">
        <v>238.84800000000001</v>
      </c>
      <c r="MM40" s="18">
        <v>260.99400000000003</v>
      </c>
      <c r="MN40" s="18">
        <v>273.98599999999999</v>
      </c>
      <c r="MO40" s="18">
        <v>272.21600000000001</v>
      </c>
      <c r="MP40" s="18">
        <v>260.40199999999999</v>
      </c>
      <c r="MQ40" s="18">
        <v>257.78500000000003</v>
      </c>
      <c r="MR40" s="18">
        <v>259.32299999999998</v>
      </c>
      <c r="MS40" s="18">
        <v>263.35500000000002</v>
      </c>
      <c r="MT40" s="18">
        <v>256.488</v>
      </c>
      <c r="MU40" s="18">
        <v>253.964</v>
      </c>
      <c r="MV40" s="18">
        <v>272.37299999999999</v>
      </c>
      <c r="MW40" s="18">
        <v>296.89499999999998</v>
      </c>
      <c r="MX40" s="18">
        <v>293.94</v>
      </c>
      <c r="MY40" s="18">
        <v>279.875</v>
      </c>
      <c r="MZ40" s="18">
        <v>265.09500000000003</v>
      </c>
      <c r="NA40" s="18">
        <v>268.32799999999997</v>
      </c>
      <c r="NB40" s="18">
        <v>272.517</v>
      </c>
      <c r="NC40" s="18">
        <v>270.39</v>
      </c>
      <c r="ND40" s="18">
        <v>269.71300000000002</v>
      </c>
      <c r="NE40" s="18">
        <v>285.77800000000002</v>
      </c>
      <c r="NF40" s="18">
        <v>285.73200000000003</v>
      </c>
      <c r="NG40" s="18">
        <v>281.86799999999999</v>
      </c>
      <c r="NH40" s="18">
        <v>279.12700000000001</v>
      </c>
      <c r="NI40" s="18">
        <v>282.11200000000002</v>
      </c>
      <c r="NJ40" s="18">
        <v>279.70699999999999</v>
      </c>
      <c r="NK40" s="18">
        <v>275.149</v>
      </c>
      <c r="NL40" s="18">
        <v>267.63099999999997</v>
      </c>
      <c r="NM40" s="18">
        <v>274.77699999999999</v>
      </c>
      <c r="NN40" s="18">
        <v>289.17</v>
      </c>
      <c r="NO40" s="18">
        <v>283.25599999999997</v>
      </c>
      <c r="NP40" s="18">
        <v>296.75700000000001</v>
      </c>
      <c r="NQ40" s="18">
        <v>301.93599999999998</v>
      </c>
      <c r="NR40" s="18">
        <v>283.64499999999998</v>
      </c>
      <c r="NS40" s="18">
        <v>297.32799999999997</v>
      </c>
      <c r="NT40" s="18">
        <v>292.44099999999997</v>
      </c>
      <c r="NU40" s="18">
        <v>335.98599999999999</v>
      </c>
      <c r="NV40" s="18">
        <v>353.42</v>
      </c>
      <c r="NW40" s="18">
        <v>362.52</v>
      </c>
      <c r="NX40" s="18">
        <v>366.18099999999998</v>
      </c>
      <c r="NY40" s="18">
        <v>341.56900000000002</v>
      </c>
      <c r="NZ40" s="18">
        <v>321.47399999999999</v>
      </c>
      <c r="OA40" s="18">
        <v>322.49599999999998</v>
      </c>
      <c r="OB40" s="18">
        <v>321.54700000000003</v>
      </c>
      <c r="OC40" s="18">
        <v>316.113</v>
      </c>
      <c r="OD40" s="18">
        <v>316.83999999999997</v>
      </c>
      <c r="OE40" s="18">
        <v>309.83699999999999</v>
      </c>
      <c r="OF40" s="18">
        <v>305.185</v>
      </c>
      <c r="OG40" s="18">
        <v>299.83699999999999</v>
      </c>
      <c r="OH40" s="18">
        <v>294.19499999999999</v>
      </c>
      <c r="OI40" s="18">
        <v>292.18599999999998</v>
      </c>
      <c r="OJ40" s="18">
        <v>287.22300000000001</v>
      </c>
      <c r="OK40" s="18">
        <v>314.29399999999998</v>
      </c>
      <c r="OL40" s="18">
        <v>342.32600000000002</v>
      </c>
      <c r="OM40" s="18">
        <v>350.19600000000003</v>
      </c>
      <c r="ON40" s="18">
        <v>342.12799999999999</v>
      </c>
      <c r="OO40" s="18">
        <v>340.76799999999997</v>
      </c>
      <c r="OP40" s="18">
        <v>328.23</v>
      </c>
      <c r="OQ40" s="18">
        <v>304.642</v>
      </c>
      <c r="OR40" s="18">
        <v>284.47699999999998</v>
      </c>
      <c r="OS40" s="18">
        <v>306.815</v>
      </c>
      <c r="OT40" s="18">
        <v>293.59899999999999</v>
      </c>
      <c r="OU40" s="18">
        <v>283.39800000000002</v>
      </c>
      <c r="OV40" s="18">
        <v>279.15600000000001</v>
      </c>
      <c r="OW40" s="18">
        <v>274.95100000000002</v>
      </c>
      <c r="OX40" s="18">
        <v>279.16199999999998</v>
      </c>
      <c r="OY40" s="18">
        <v>279.14800000000002</v>
      </c>
      <c r="OZ40" s="18">
        <v>280.98</v>
      </c>
      <c r="PA40" s="18">
        <v>292.47699999999998</v>
      </c>
      <c r="PB40" s="18">
        <v>268.66899999999998</v>
      </c>
      <c r="PC40" s="18">
        <v>262.50200000000001</v>
      </c>
      <c r="PD40" s="18">
        <v>258.28800000000001</v>
      </c>
      <c r="PE40" s="18">
        <v>252.852</v>
      </c>
      <c r="PF40" s="18">
        <v>249.51599999999999</v>
      </c>
      <c r="PG40" s="18">
        <v>250.79300000000001</v>
      </c>
      <c r="PH40" s="18">
        <v>223.82599999999999</v>
      </c>
      <c r="PI40" s="18">
        <v>210.44</v>
      </c>
      <c r="PJ40" s="18">
        <v>217.41499999999999</v>
      </c>
      <c r="PK40" s="18">
        <v>221.39500000000001</v>
      </c>
      <c r="PL40" s="18">
        <v>220.952</v>
      </c>
      <c r="PM40" s="18">
        <v>217.511</v>
      </c>
      <c r="PN40" s="18">
        <v>219.363</v>
      </c>
      <c r="PO40" s="18">
        <v>230.327</v>
      </c>
      <c r="PP40" s="18">
        <v>231.08600000000001</v>
      </c>
      <c r="PQ40" s="18">
        <v>251.43799999999999</v>
      </c>
      <c r="PR40" s="18">
        <v>272.61200000000002</v>
      </c>
      <c r="PS40" s="18">
        <v>255.17</v>
      </c>
      <c r="PT40" s="18">
        <v>250.55199999999999</v>
      </c>
      <c r="PU40" s="18">
        <v>233.374</v>
      </c>
      <c r="PV40" s="18">
        <v>228.417</v>
      </c>
      <c r="PW40" s="18">
        <v>232.642</v>
      </c>
      <c r="PX40" s="18">
        <v>221.601</v>
      </c>
      <c r="PY40" s="18">
        <v>220.411</v>
      </c>
      <c r="PZ40" s="18">
        <v>223.91900000000001</v>
      </c>
      <c r="QA40" s="18">
        <v>218.864</v>
      </c>
      <c r="QB40" s="18">
        <v>215.53800000000001</v>
      </c>
      <c r="QC40" s="18">
        <v>216.149</v>
      </c>
      <c r="QD40" s="18">
        <v>194.99</v>
      </c>
      <c r="QE40" s="18">
        <v>193.066</v>
      </c>
      <c r="QF40" s="18">
        <v>190.61</v>
      </c>
      <c r="QG40" s="18">
        <v>187.86699999999999</v>
      </c>
      <c r="QH40" s="18">
        <v>186.21600000000001</v>
      </c>
      <c r="QI40" s="18">
        <v>186.01499999999999</v>
      </c>
      <c r="QJ40" s="18">
        <v>188.49299999999999</v>
      </c>
      <c r="QK40" s="18">
        <v>185.58600000000001</v>
      </c>
      <c r="QL40" s="18">
        <v>187.39099999999999</v>
      </c>
      <c r="QM40" s="18">
        <v>182.00399999999999</v>
      </c>
      <c r="QN40" s="18">
        <v>183.85300000000001</v>
      </c>
      <c r="QO40" s="18">
        <v>188.87899999999999</v>
      </c>
      <c r="QP40" s="18">
        <v>181.98099999999999</v>
      </c>
      <c r="QQ40" s="18">
        <v>175.84</v>
      </c>
      <c r="QR40" s="18">
        <v>175.52600000000001</v>
      </c>
      <c r="QS40" s="18">
        <v>174.10599999999999</v>
      </c>
      <c r="QT40" s="18">
        <v>173.07400000000001</v>
      </c>
      <c r="QU40" s="18">
        <v>171.69300000000001</v>
      </c>
      <c r="QV40" s="18">
        <v>167.80500000000001</v>
      </c>
      <c r="QW40" s="18">
        <v>171.67599999999999</v>
      </c>
      <c r="QX40" s="18">
        <v>175.45699999999999</v>
      </c>
      <c r="QY40" s="18">
        <v>172.74600000000001</v>
      </c>
      <c r="QZ40" s="18">
        <v>179.72499999999999</v>
      </c>
      <c r="RA40" s="18">
        <v>194.886</v>
      </c>
      <c r="RB40" s="18">
        <v>211.34200000000001</v>
      </c>
      <c r="RC40" s="18">
        <v>213.494</v>
      </c>
      <c r="RD40" s="18">
        <v>214.63800000000001</v>
      </c>
      <c r="RE40" s="18">
        <v>213.92699999999999</v>
      </c>
      <c r="RF40" s="18">
        <v>209.99</v>
      </c>
      <c r="RG40" s="18">
        <v>202.50800000000001</v>
      </c>
      <c r="RH40" s="18">
        <v>193.55600000000001</v>
      </c>
      <c r="RI40" s="18">
        <v>194.249</v>
      </c>
      <c r="RJ40" s="18">
        <v>197.07499999999999</v>
      </c>
      <c r="RK40" s="18">
        <v>196.191</v>
      </c>
      <c r="RL40" s="18">
        <v>194.726</v>
      </c>
      <c r="RM40" s="18">
        <v>193.125</v>
      </c>
      <c r="RN40" s="18">
        <v>195.72399999999999</v>
      </c>
      <c r="RO40" s="18">
        <v>205.21100000000001</v>
      </c>
      <c r="RP40" s="18">
        <v>204.81800000000001</v>
      </c>
      <c r="RQ40" s="18">
        <v>204.94300000000001</v>
      </c>
      <c r="RR40" s="18">
        <v>204.26300000000001</v>
      </c>
      <c r="RS40" s="18">
        <v>192.99</v>
      </c>
      <c r="RT40" s="18">
        <v>192.834</v>
      </c>
      <c r="RU40" s="18">
        <v>187.059</v>
      </c>
      <c r="RV40" s="18">
        <v>177.999</v>
      </c>
      <c r="RW40" s="18">
        <v>176.93799999999999</v>
      </c>
      <c r="RX40" s="18">
        <v>172.86199999999999</v>
      </c>
      <c r="RY40" s="18">
        <v>175.14699999999999</v>
      </c>
      <c r="RZ40" s="18">
        <v>174.43600000000001</v>
      </c>
      <c r="SA40" s="18">
        <v>173.22200000000001</v>
      </c>
      <c r="SB40" s="18">
        <v>160.42599999999999</v>
      </c>
      <c r="SC40" s="18">
        <v>162.61099999999999</v>
      </c>
      <c r="SD40" s="18">
        <v>163.42400000000001</v>
      </c>
      <c r="SE40" s="18">
        <v>161.03899999999999</v>
      </c>
      <c r="SF40" s="18">
        <v>159.65</v>
      </c>
      <c r="SG40" s="18">
        <v>188.131</v>
      </c>
      <c r="SH40" s="18">
        <v>190.613</v>
      </c>
      <c r="SI40" s="18">
        <v>194.381</v>
      </c>
      <c r="SJ40" s="18">
        <v>194.59100000000001</v>
      </c>
      <c r="SK40" s="18">
        <v>189.61699999999999</v>
      </c>
      <c r="SL40" s="18">
        <v>189.24700000000001</v>
      </c>
      <c r="SM40" s="18">
        <v>188.947</v>
      </c>
      <c r="SN40" s="18">
        <v>187.83199999999999</v>
      </c>
      <c r="SO40" s="18">
        <v>189.10599999999999</v>
      </c>
      <c r="SP40" s="18">
        <v>192.357</v>
      </c>
      <c r="SQ40" s="18">
        <v>193.696</v>
      </c>
      <c r="SR40" s="18">
        <v>177.27099999999999</v>
      </c>
      <c r="SS40" s="18">
        <v>183.29</v>
      </c>
      <c r="ST40" s="18">
        <v>196.755</v>
      </c>
    </row>
    <row r="41" spans="1:516" s="5" customFormat="1" x14ac:dyDescent="0.25"/>
    <row r="42" spans="1:516" s="5" customFormat="1" x14ac:dyDescent="0.25"/>
    <row r="43" spans="1:516" s="5" customFormat="1" x14ac:dyDescent="0.25"/>
    <row r="44" spans="1:516" s="5" customFormat="1" x14ac:dyDescent="0.25">
      <c r="B44" s="5" t="s">
        <v>150</v>
      </c>
    </row>
    <row r="45" spans="1:516" s="5" customFormat="1" x14ac:dyDescent="0.25">
      <c r="B45" s="11" t="s">
        <v>470</v>
      </c>
      <c r="C45" s="5">
        <f>_xlfn.XMATCH(B45,$B$32:$B$41)</f>
        <v>1</v>
      </c>
      <c r="F45" s="18" cm="1">
        <f t="array" ref="F45">INDEX(F$32:F$41,$C45)-INDEX(F$32:F$41,$C46)</f>
        <v>16.95599999999996</v>
      </c>
      <c r="G45" s="18" cm="1">
        <f t="array" ref="G45">INDEX(G$32:G$41,$C45)-INDEX(G$32:G$41,$C46)</f>
        <v>15.067000000000007</v>
      </c>
      <c r="H45" s="18" cm="1">
        <f t="array" ref="H45">INDEX(H$32:H$41,$C45)-INDEX(H$32:H$41,$C46)</f>
        <v>16.642999999999972</v>
      </c>
      <c r="I45" s="18" cm="1">
        <f t="array" ref="I45">INDEX(I$32:I$41,$C45)-INDEX(I$32:I$41,$C46)</f>
        <v>11.291999999999973</v>
      </c>
      <c r="J45" s="18" cm="1">
        <f t="array" ref="J45">INDEX(J$32:J$41,$C45)-INDEX(J$32:J$41,$C46)</f>
        <v>2.3140000000000214</v>
      </c>
      <c r="K45" s="18" cm="1">
        <f t="array" ref="K45">INDEX(K$32:K$41,$C45)-INDEX(K$32:K$41,$C46)</f>
        <v>-0.91899999999998272</v>
      </c>
      <c r="L45" s="18" cm="1">
        <f t="array" ref="L45">INDEX(L$32:L$41,$C45)-INDEX(L$32:L$41,$C46)</f>
        <v>-7.0840000000000032</v>
      </c>
      <c r="M45" s="18" cm="1">
        <f t="array" ref="M45">INDEX(M$32:M$41,$C45)-INDEX(M$32:M$41,$C46)</f>
        <v>-7.9210000000000491</v>
      </c>
      <c r="N45" s="18" cm="1">
        <f t="array" ref="N45">INDEX(N$32:N$41,$C45)-INDEX(N$32:N$41,$C46)</f>
        <v>4.9200000000000159</v>
      </c>
      <c r="O45" s="18" cm="1">
        <f t="array" ref="O45">INDEX(O$32:O$41,$C45)-INDEX(O$32:O$41,$C46)</f>
        <v>-14.721000000000004</v>
      </c>
      <c r="P45" s="18" cm="1">
        <f t="array" ref="P45">INDEX(P$32:P$41,$C45)-INDEX(P$32:P$41,$C46)</f>
        <v>0.94400000000001683</v>
      </c>
      <c r="Q45" s="18" cm="1">
        <f t="array" ref="Q45">INDEX(Q$32:Q$41,$C45)-INDEX(Q$32:Q$41,$C46)</f>
        <v>-3.7579999999999814</v>
      </c>
      <c r="R45" s="18" cm="1">
        <f t="array" ref="R45">INDEX(R$32:R$41,$C45)-INDEX(R$32:R$41,$C46)</f>
        <v>22.060000000000002</v>
      </c>
      <c r="S45" s="18" cm="1">
        <f t="array" ref="S45">INDEX(S$32:S$41,$C45)-INDEX(S$32:S$41,$C46)</f>
        <v>57.865000000000009</v>
      </c>
      <c r="T45" s="18" cm="1">
        <f t="array" ref="T45">INDEX(T$32:T$41,$C45)-INDEX(T$32:T$41,$C46)</f>
        <v>31.475999999999999</v>
      </c>
      <c r="U45" s="18" cm="1">
        <f t="array" ref="U45">INDEX(U$32:U$41,$C45)-INDEX(U$32:U$41,$C46)</f>
        <v>45.115000000000009</v>
      </c>
      <c r="V45" s="18" cm="1">
        <f t="array" ref="V45">INDEX(V$32:V$41,$C45)-INDEX(V$32:V$41,$C46)</f>
        <v>15.281999999999982</v>
      </c>
      <c r="W45" s="18" cm="1">
        <f t="array" ref="W45">INDEX(W$32:W$41,$C45)-INDEX(W$32:W$41,$C46)</f>
        <v>21.805000000000007</v>
      </c>
      <c r="X45" s="18" cm="1">
        <f t="array" ref="X45">INDEX(X$32:X$41,$C45)-INDEX(X$32:X$41,$C46)</f>
        <v>47.63900000000001</v>
      </c>
      <c r="Y45" s="18" cm="1">
        <f t="array" ref="Y45">INDEX(Y$32:Y$41,$C45)-INDEX(Y$32:Y$41,$C46)</f>
        <v>106.00099999999998</v>
      </c>
      <c r="Z45" s="18" cm="1">
        <f t="array" ref="Z45">INDEX(Z$32:Z$41,$C45)-INDEX(Z$32:Z$41,$C46)</f>
        <v>128.98699999999999</v>
      </c>
      <c r="AA45" s="18" cm="1">
        <f t="array" ref="AA45">INDEX(AA$32:AA$41,$C45)-INDEX(AA$32:AA$41,$C46)</f>
        <v>66.916999999999973</v>
      </c>
      <c r="AB45" s="18" cm="1">
        <f t="array" ref="AB45">INDEX(AB$32:AB$41,$C45)-INDEX(AB$32:AB$41,$C46)</f>
        <v>64.66500000000002</v>
      </c>
      <c r="AC45" s="18" cm="1">
        <f t="array" ref="AC45">INDEX(AC$32:AC$41,$C45)-INDEX(AC$32:AC$41,$C46)</f>
        <v>32.572000000000003</v>
      </c>
      <c r="AD45" s="18" cm="1">
        <f t="array" ref="AD45">INDEX(AD$32:AD$41,$C45)-INDEX(AD$32:AD$41,$C46)</f>
        <v>26.324000000000012</v>
      </c>
      <c r="AE45" s="18" cm="1">
        <f t="array" ref="AE45">INDEX(AE$32:AE$41,$C45)-INDEX(AE$32:AE$41,$C46)</f>
        <v>22.057000000000016</v>
      </c>
      <c r="AF45" s="18" cm="1">
        <f t="array" ref="AF45">INDEX(AF$32:AF$41,$C45)-INDEX(AF$32:AF$41,$C46)</f>
        <v>35.66700000000003</v>
      </c>
      <c r="AG45" s="18" cm="1">
        <f t="array" ref="AG45">INDEX(AG$32:AG$41,$C45)-INDEX(AG$32:AG$41,$C46)</f>
        <v>42.281000000000006</v>
      </c>
      <c r="AH45" s="18" cm="1">
        <f t="array" ref="AH45">INDEX(AH$32:AH$41,$C45)-INDEX(AH$32:AH$41,$C46)</f>
        <v>25.02800000000002</v>
      </c>
      <c r="AI45" s="18" cm="1">
        <f t="array" ref="AI45">INDEX(AI$32:AI$41,$C45)-INDEX(AI$32:AI$41,$C46)</f>
        <v>-4.714999999999975</v>
      </c>
      <c r="AJ45" s="18" cm="1">
        <f t="array" ref="AJ45">INDEX(AJ$32:AJ$41,$C45)-INDEX(AJ$32:AJ$41,$C46)</f>
        <v>-5.8359999999999559</v>
      </c>
      <c r="AK45" s="18" cm="1">
        <f t="array" ref="AK45">INDEX(AK$32:AK$41,$C45)-INDEX(AK$32:AK$41,$C46)</f>
        <v>-6.7000000000007276E-2</v>
      </c>
      <c r="AL45" s="18" cm="1">
        <f t="array" ref="AL45">INDEX(AL$32:AL$41,$C45)-INDEX(AL$32:AL$41,$C46)</f>
        <v>-6.6000000000030923E-2</v>
      </c>
      <c r="AM45" s="18" cm="1">
        <f t="array" ref="AM45">INDEX(AM$32:AM$41,$C45)-INDEX(AM$32:AM$41,$C46)</f>
        <v>-3.3659999999999854</v>
      </c>
      <c r="AN45" s="18" cm="1">
        <f t="array" ref="AN45">INDEX(AN$32:AN$41,$C45)-INDEX(AN$32:AN$41,$C46)</f>
        <v>-30.492999999999995</v>
      </c>
      <c r="AO45" s="18" cm="1">
        <f t="array" ref="AO45">INDEX(AO$32:AO$41,$C45)-INDEX(AO$32:AO$41,$C46)</f>
        <v>-47.538999999999987</v>
      </c>
      <c r="AP45" s="18" cm="1">
        <f t="array" ref="AP45">INDEX(AP$32:AP$41,$C45)-INDEX(AP$32:AP$41,$C46)</f>
        <v>-55.423000000000002</v>
      </c>
      <c r="AQ45" s="18" cm="1">
        <f t="array" ref="AQ45">INDEX(AQ$32:AQ$41,$C45)-INDEX(AQ$32:AQ$41,$C46)</f>
        <v>-37.383999999999958</v>
      </c>
      <c r="AR45" s="18" cm="1">
        <f t="array" ref="AR45">INDEX(AR$32:AR$41,$C45)-INDEX(AR$32:AR$41,$C46)</f>
        <v>-33.585999999999956</v>
      </c>
      <c r="AS45" s="18" cm="1">
        <f t="array" ref="AS45">INDEX(AS$32:AS$41,$C45)-INDEX(AS$32:AS$41,$C46)</f>
        <v>-34.298999999999978</v>
      </c>
      <c r="AT45" s="18" cm="1">
        <f t="array" ref="AT45">INDEX(AT$32:AT$41,$C45)-INDEX(AT$32:AT$41,$C46)</f>
        <v>-43.369000000000028</v>
      </c>
      <c r="AU45" s="18" cm="1">
        <f t="array" ref="AU45">INDEX(AU$32:AU$41,$C45)-INDEX(AU$32:AU$41,$C46)</f>
        <v>-48.197000000000003</v>
      </c>
      <c r="AV45" s="18" cm="1">
        <f t="array" ref="AV45">INDEX(AV$32:AV$41,$C45)-INDEX(AV$32:AV$41,$C46)</f>
        <v>-56.502999999999986</v>
      </c>
      <c r="AW45" s="18" cm="1">
        <f t="array" ref="AW45">INDEX(AW$32:AW$41,$C45)-INDEX(AW$32:AW$41,$C46)</f>
        <v>-62.963000000000022</v>
      </c>
      <c r="AX45" s="18" cm="1">
        <f t="array" ref="AX45">INDEX(AX$32:AX$41,$C45)-INDEX(AX$32:AX$41,$C46)</f>
        <v>-89.021999999999991</v>
      </c>
      <c r="AY45" s="18" cm="1">
        <f t="array" ref="AY45">INDEX(AY$32:AY$41,$C45)-INDEX(AY$32:AY$41,$C46)</f>
        <v>-41.057999999999993</v>
      </c>
      <c r="AZ45" s="18" cm="1">
        <f t="array" ref="AZ45">INDEX(AZ$32:AZ$41,$C45)-INDEX(AZ$32:AZ$41,$C46)</f>
        <v>-33.204000000000008</v>
      </c>
      <c r="BA45" s="18" cm="1">
        <f t="array" ref="BA45">INDEX(BA$32:BA$41,$C45)-INDEX(BA$32:BA$41,$C46)</f>
        <v>-19.651999999999987</v>
      </c>
      <c r="BB45" s="18" cm="1">
        <f t="array" ref="BB45">INDEX(BB$32:BB$41,$C45)-INDEX(BB$32:BB$41,$C46)</f>
        <v>17.999000000000024</v>
      </c>
      <c r="BC45" s="18" cm="1">
        <f t="array" ref="BC45">INDEX(BC$32:BC$41,$C45)-INDEX(BC$32:BC$41,$C46)</f>
        <v>-13.87299999999999</v>
      </c>
      <c r="BD45" s="18" cm="1">
        <f t="array" ref="BD45">INDEX(BD$32:BD$41,$C45)-INDEX(BD$32:BD$41,$C46)</f>
        <v>6.5949999999999704</v>
      </c>
      <c r="BE45" s="18" cm="1">
        <f t="array" ref="BE45">INDEX(BE$32:BE$41,$C45)-INDEX(BE$32:BE$41,$C46)</f>
        <v>-39.710000000000036</v>
      </c>
      <c r="BF45" s="18" cm="1">
        <f t="array" ref="BF45">INDEX(BF$32:BF$41,$C45)-INDEX(BF$32:BF$41,$C46)</f>
        <v>-51.572000000000003</v>
      </c>
      <c r="BG45" s="18" cm="1">
        <f t="array" ref="BG45">INDEX(BG$32:BG$41,$C45)-INDEX(BG$32:BG$41,$C46)</f>
        <v>-29.478000000000009</v>
      </c>
      <c r="BH45" s="18" cm="1">
        <f t="array" ref="BH45">INDEX(BH$32:BH$41,$C45)-INDEX(BH$32:BH$41,$C46)</f>
        <v>-0.15300000000002001</v>
      </c>
      <c r="BI45" s="18" cm="1">
        <f t="array" ref="BI45">INDEX(BI$32:BI$41,$C45)-INDEX(BI$32:BI$41,$C46)</f>
        <v>-6.2110000000000127</v>
      </c>
      <c r="BJ45" s="18" cm="1">
        <f t="array" ref="BJ45">INDEX(BJ$32:BJ$41,$C45)-INDEX(BJ$32:BJ$41,$C46)</f>
        <v>27.524999999999977</v>
      </c>
      <c r="BK45" s="18" cm="1">
        <f t="array" ref="BK45">INDEX(BK$32:BK$41,$C45)-INDEX(BK$32:BK$41,$C46)</f>
        <v>90.745999999999981</v>
      </c>
      <c r="BL45" s="18" cm="1">
        <f t="array" ref="BL45">INDEX(BL$32:BL$41,$C45)-INDEX(BL$32:BL$41,$C46)</f>
        <v>64.19199999999995</v>
      </c>
      <c r="BM45" s="18" cm="1">
        <f t="array" ref="BM45">INDEX(BM$32:BM$41,$C45)-INDEX(BM$32:BM$41,$C46)</f>
        <v>-3.4099999999999682</v>
      </c>
      <c r="BN45" s="18" cm="1">
        <f t="array" ref="BN45">INDEX(BN$32:BN$41,$C45)-INDEX(BN$32:BN$41,$C46)</f>
        <v>0.2199999999999136</v>
      </c>
      <c r="BO45" s="18" cm="1">
        <f t="array" ref="BO45">INDEX(BO$32:BO$41,$C45)-INDEX(BO$32:BO$41,$C46)</f>
        <v>-44.126999999999953</v>
      </c>
      <c r="BP45" s="18" cm="1">
        <f t="array" ref="BP45">INDEX(BP$32:BP$41,$C45)-INDEX(BP$32:BP$41,$C46)</f>
        <v>-39.174000000000092</v>
      </c>
      <c r="BQ45" s="18" cm="1">
        <f t="array" ref="BQ45">INDEX(BQ$32:BQ$41,$C45)-INDEX(BQ$32:BQ$41,$C46)</f>
        <v>-37.972999999999956</v>
      </c>
      <c r="BR45" s="18" cm="1">
        <f t="array" ref="BR45">INDEX(BR$32:BR$41,$C45)-INDEX(BR$32:BR$41,$C46)</f>
        <v>-23.449999999999932</v>
      </c>
      <c r="BS45" s="18" cm="1">
        <f t="array" ref="BS45">INDEX(BS$32:BS$41,$C45)-INDEX(BS$32:BS$41,$C46)</f>
        <v>-13.895999999999958</v>
      </c>
      <c r="BT45" s="18" cm="1">
        <f t="array" ref="BT45">INDEX(BT$32:BT$41,$C45)-INDEX(BT$32:BT$41,$C46)</f>
        <v>-51.615000000000009</v>
      </c>
      <c r="BU45" s="18" cm="1">
        <f t="array" ref="BU45">INDEX(BU$32:BU$41,$C45)-INDEX(BU$32:BU$41,$C46)</f>
        <v>-46.234999999999957</v>
      </c>
      <c r="BV45" s="18" cm="1">
        <f t="array" ref="BV45">INDEX(BV$32:BV$41,$C45)-INDEX(BV$32:BV$41,$C46)</f>
        <v>1.0090000000000146</v>
      </c>
      <c r="BW45" s="18" cm="1">
        <f t="array" ref="BW45">INDEX(BW$32:BW$41,$C45)-INDEX(BW$32:BW$41,$C46)</f>
        <v>109.18299999999999</v>
      </c>
      <c r="BX45" s="18" cm="1">
        <f t="array" ref="BX45">INDEX(BX$32:BX$41,$C45)-INDEX(BX$32:BX$41,$C46)</f>
        <v>22.68100000000004</v>
      </c>
      <c r="BY45" s="18" cm="1">
        <f t="array" ref="BY45">INDEX(BY$32:BY$41,$C45)-INDEX(BY$32:BY$41,$C46)</f>
        <v>-46.235000000000014</v>
      </c>
      <c r="BZ45" s="18" cm="1">
        <f t="array" ref="BZ45">INDEX(BZ$32:BZ$41,$C45)-INDEX(BZ$32:BZ$41,$C46)</f>
        <v>67.280000000000086</v>
      </c>
      <c r="CA45" s="18" cm="1">
        <f t="array" ref="CA45">INDEX(CA$32:CA$41,$C45)-INDEX(CA$32:CA$41,$C46)</f>
        <v>-46.850999999999999</v>
      </c>
      <c r="CB45" s="18" cm="1">
        <f t="array" ref="CB45">INDEX(CB$32:CB$41,$C45)-INDEX(CB$32:CB$41,$C46)</f>
        <v>-124.11900000000003</v>
      </c>
      <c r="CC45" s="18" cm="1">
        <f t="array" ref="CC45">INDEX(CC$32:CC$41,$C45)-INDEX(CC$32:CC$41,$C46)</f>
        <v>-133.01299999999992</v>
      </c>
      <c r="CD45" s="18" cm="1">
        <f t="array" ref="CD45">INDEX(CD$32:CD$41,$C45)-INDEX(CD$32:CD$41,$C46)</f>
        <v>-103.88999999999999</v>
      </c>
      <c r="CE45" s="18" cm="1">
        <f t="array" ref="CE45">INDEX(CE$32:CE$41,$C45)-INDEX(CE$32:CE$41,$C46)</f>
        <v>-6.0849999999999795</v>
      </c>
      <c r="CF45" s="18" cm="1">
        <f t="array" ref="CF45">INDEX(CF$32:CF$41,$C45)-INDEX(CF$32:CF$41,$C46)</f>
        <v>-39.222000000000037</v>
      </c>
      <c r="CG45" s="18" cm="1">
        <f t="array" ref="CG45">INDEX(CG$32:CG$41,$C45)-INDEX(CG$32:CG$41,$C46)</f>
        <v>61.495000000000005</v>
      </c>
      <c r="CH45" s="18" cm="1">
        <f t="array" ref="CH45">INDEX(CH$32:CH$41,$C45)-INDEX(CH$32:CH$41,$C46)</f>
        <v>97.859999999999957</v>
      </c>
      <c r="CI45" s="18" cm="1">
        <f t="array" ref="CI45">INDEX(CI$32:CI$41,$C45)-INDEX(CI$32:CI$41,$C46)</f>
        <v>24.865999999999985</v>
      </c>
      <c r="CJ45" s="18" cm="1">
        <f t="array" ref="CJ45">INDEX(CJ$32:CJ$41,$C45)-INDEX(CJ$32:CJ$41,$C46)</f>
        <v>66.614000000000033</v>
      </c>
      <c r="CK45" s="18" cm="1">
        <f t="array" ref="CK45">INDEX(CK$32:CK$41,$C45)-INDEX(CK$32:CK$41,$C46)</f>
        <v>88.163999999999987</v>
      </c>
      <c r="CL45" s="18" cm="1">
        <f t="array" ref="CL45">INDEX(CL$32:CL$41,$C45)-INDEX(CL$32:CL$41,$C46)</f>
        <v>117.47799999999998</v>
      </c>
      <c r="CM45" s="18" cm="1">
        <f t="array" ref="CM45">INDEX(CM$32:CM$41,$C45)-INDEX(CM$32:CM$41,$C46)</f>
        <v>130.072</v>
      </c>
      <c r="CN45" s="18" cm="1">
        <f t="array" ref="CN45">INDEX(CN$32:CN$41,$C45)-INDEX(CN$32:CN$41,$C46)</f>
        <v>93.633000000000038</v>
      </c>
      <c r="CO45" s="18" cm="1">
        <f t="array" ref="CO45">INDEX(CO$32:CO$41,$C45)-INDEX(CO$32:CO$41,$C46)</f>
        <v>66.63300000000001</v>
      </c>
      <c r="CP45" s="18" cm="1">
        <f t="array" ref="CP45">INDEX(CP$32:CP$41,$C45)-INDEX(CP$32:CP$41,$C46)</f>
        <v>90.192999999999984</v>
      </c>
      <c r="CQ45" s="18" cm="1">
        <f t="array" ref="CQ45">INDEX(CQ$32:CQ$41,$C45)-INDEX(CQ$32:CQ$41,$C46)</f>
        <v>113.93</v>
      </c>
      <c r="CR45" s="18" cm="1">
        <f t="array" ref="CR45">INDEX(CR$32:CR$41,$C45)-INDEX(CR$32:CR$41,$C46)</f>
        <v>117.10300000000001</v>
      </c>
      <c r="CS45" s="18" cm="1">
        <f t="array" ref="CS45">INDEX(CS$32:CS$41,$C45)-INDEX(CS$32:CS$41,$C46)</f>
        <v>107.18900000000002</v>
      </c>
      <c r="CT45" s="18" cm="1">
        <f t="array" ref="CT45">INDEX(CT$32:CT$41,$C45)-INDEX(CT$32:CT$41,$C46)</f>
        <v>130.98299999999998</v>
      </c>
      <c r="CU45" s="18" cm="1">
        <f t="array" ref="CU45">INDEX(CU$32:CU$41,$C45)-INDEX(CU$32:CU$41,$C46)</f>
        <v>129.53899999999999</v>
      </c>
      <c r="CV45" s="18" cm="1">
        <f t="array" ref="CV45">INDEX(CV$32:CV$41,$C45)-INDEX(CV$32:CV$41,$C46)</f>
        <v>128.15199999999999</v>
      </c>
      <c r="CW45" s="18" cm="1">
        <f t="array" ref="CW45">INDEX(CW$32:CW$41,$C45)-INDEX(CW$32:CW$41,$C46)</f>
        <v>125.05099999999999</v>
      </c>
      <c r="CX45" s="18" cm="1">
        <f t="array" ref="CX45">INDEX(CX$32:CX$41,$C45)-INDEX(CX$32:CX$41,$C46)</f>
        <v>127.74299999999999</v>
      </c>
      <c r="CY45" s="18" cm="1">
        <f t="array" ref="CY45">INDEX(CY$32:CY$41,$C45)-INDEX(CY$32:CY$41,$C46)</f>
        <v>127.44000000000003</v>
      </c>
      <c r="CZ45" s="18" cm="1">
        <f t="array" ref="CZ45">INDEX(CZ$32:CZ$41,$C45)-INDEX(CZ$32:CZ$41,$C46)</f>
        <v>125.47699999999998</v>
      </c>
      <c r="DA45" s="18" cm="1">
        <f t="array" ref="DA45">INDEX(DA$32:DA$41,$C45)-INDEX(DA$32:DA$41,$C46)</f>
        <v>128.29300000000001</v>
      </c>
      <c r="DB45" s="18" cm="1">
        <f t="array" ref="DB45">INDEX(DB$32:DB$41,$C45)-INDEX(DB$32:DB$41,$C46)</f>
        <v>128.64499999999998</v>
      </c>
      <c r="DC45" s="18" cm="1">
        <f t="array" ref="DC45">INDEX(DC$32:DC$41,$C45)-INDEX(DC$32:DC$41,$C46)</f>
        <v>122.46200000000002</v>
      </c>
      <c r="DD45" s="18" cm="1">
        <f t="array" ref="DD45">INDEX(DD$32:DD$41,$C45)-INDEX(DD$32:DD$41,$C46)</f>
        <v>122.07500000000002</v>
      </c>
      <c r="DE45" s="18" cm="1">
        <f t="array" ref="DE45">INDEX(DE$32:DE$41,$C45)-INDEX(DE$32:DE$41,$C46)</f>
        <v>126.31300000000002</v>
      </c>
      <c r="DF45" s="18" cm="1">
        <f t="array" ref="DF45">INDEX(DF$32:DF$41,$C45)-INDEX(DF$32:DF$41,$C46)</f>
        <v>129.44800000000001</v>
      </c>
      <c r="DG45" s="18" cm="1">
        <f t="array" ref="DG45">INDEX(DG$32:DG$41,$C45)-INDEX(DG$32:DG$41,$C46)</f>
        <v>129.31</v>
      </c>
      <c r="DH45" s="18" cm="1">
        <f t="array" ref="DH45">INDEX(DH$32:DH$41,$C45)-INDEX(DH$32:DH$41,$C46)</f>
        <v>117.345</v>
      </c>
      <c r="DI45" s="18" cm="1">
        <f t="array" ref="DI45">INDEX(DI$32:DI$41,$C45)-INDEX(DI$32:DI$41,$C46)</f>
        <v>117.43099999999998</v>
      </c>
      <c r="DJ45" s="18" cm="1">
        <f t="array" ref="DJ45">INDEX(DJ$32:DJ$41,$C45)-INDEX(DJ$32:DJ$41,$C46)</f>
        <v>112.785</v>
      </c>
      <c r="DK45" s="18" cm="1">
        <f t="array" ref="DK45">INDEX(DK$32:DK$41,$C45)-INDEX(DK$32:DK$41,$C46)</f>
        <v>117.42400000000004</v>
      </c>
      <c r="DL45" s="18" cm="1">
        <f t="array" ref="DL45">INDEX(DL$32:DL$41,$C45)-INDEX(DL$32:DL$41,$C46)</f>
        <v>120.90600000000001</v>
      </c>
      <c r="DM45" s="18" cm="1">
        <f t="array" ref="DM45">INDEX(DM$32:DM$41,$C45)-INDEX(DM$32:DM$41,$C46)</f>
        <v>108.577</v>
      </c>
      <c r="DN45" s="18" cm="1">
        <f t="array" ref="DN45">INDEX(DN$32:DN$41,$C45)-INDEX(DN$32:DN$41,$C46)</f>
        <v>118.63799999999998</v>
      </c>
      <c r="DO45" s="18" cm="1">
        <f t="array" ref="DO45">INDEX(DO$32:DO$41,$C45)-INDEX(DO$32:DO$41,$C46)</f>
        <v>116.37599999999998</v>
      </c>
      <c r="DP45" s="18" cm="1">
        <f t="array" ref="DP45">INDEX(DP$32:DP$41,$C45)-INDEX(DP$32:DP$41,$C46)</f>
        <v>120.32299999999998</v>
      </c>
      <c r="DQ45" s="18" cm="1">
        <f t="array" ref="DQ45">INDEX(DQ$32:DQ$41,$C45)-INDEX(DQ$32:DQ$41,$C46)</f>
        <v>119.12600000000003</v>
      </c>
      <c r="DR45" s="18" cm="1">
        <f t="array" ref="DR45">INDEX(DR$32:DR$41,$C45)-INDEX(DR$32:DR$41,$C46)</f>
        <v>120.88900000000004</v>
      </c>
      <c r="DS45" s="18" cm="1">
        <f t="array" ref="DS45">INDEX(DS$32:DS$41,$C45)-INDEX(DS$32:DS$41,$C46)</f>
        <v>121.99999999999997</v>
      </c>
      <c r="DT45" s="18" cm="1">
        <f t="array" ref="DT45">INDEX(DT$32:DT$41,$C45)-INDEX(DT$32:DT$41,$C46)</f>
        <v>115.59900000000002</v>
      </c>
      <c r="DU45" s="18" cm="1">
        <f t="array" ref="DU45">INDEX(DU$32:DU$41,$C45)-INDEX(DU$32:DU$41,$C46)</f>
        <v>106.17599999999999</v>
      </c>
      <c r="DV45" s="18" cm="1">
        <f t="array" ref="DV45">INDEX(DV$32:DV$41,$C45)-INDEX(DV$32:DV$41,$C46)</f>
        <v>105.42699999999999</v>
      </c>
      <c r="DW45" s="18" cm="1">
        <f t="array" ref="DW45">INDEX(DW$32:DW$41,$C45)-INDEX(DW$32:DW$41,$C46)</f>
        <v>109.80900000000003</v>
      </c>
      <c r="DX45" s="18" cm="1">
        <f t="array" ref="DX45">INDEX(DX$32:DX$41,$C45)-INDEX(DX$32:DX$41,$C46)</f>
        <v>106.74000000000004</v>
      </c>
      <c r="DY45" s="18" cm="1">
        <f t="array" ref="DY45">INDEX(DY$32:DY$41,$C45)-INDEX(DY$32:DY$41,$C46)</f>
        <v>109.51899999999998</v>
      </c>
      <c r="DZ45" s="18" cm="1">
        <f t="array" ref="DZ45">INDEX(DZ$32:DZ$41,$C45)-INDEX(DZ$32:DZ$41,$C46)</f>
        <v>103.48400000000001</v>
      </c>
      <c r="EA45" s="18" cm="1">
        <f t="array" ref="EA45">INDEX(EA$32:EA$41,$C45)-INDEX(EA$32:EA$41,$C46)</f>
        <v>104.55600000000004</v>
      </c>
      <c r="EB45" s="18" cm="1">
        <f t="array" ref="EB45">INDEX(EB$32:EB$41,$C45)-INDEX(EB$32:EB$41,$C46)</f>
        <v>104.70700000000002</v>
      </c>
      <c r="EC45" s="18" cm="1">
        <f t="array" ref="EC45">INDEX(EC$32:EC$41,$C45)-INDEX(EC$32:EC$41,$C46)</f>
        <v>101.62299999999996</v>
      </c>
      <c r="ED45" s="18" cm="1">
        <f t="array" ref="ED45">INDEX(ED$32:ED$41,$C45)-INDEX(ED$32:ED$41,$C46)</f>
        <v>102.54200000000003</v>
      </c>
      <c r="EE45" s="18" cm="1">
        <f t="array" ref="EE45">INDEX(EE$32:EE$41,$C45)-INDEX(EE$32:EE$41,$C46)</f>
        <v>104.33499999999998</v>
      </c>
      <c r="EF45" s="18" cm="1">
        <f t="array" ref="EF45">INDEX(EF$32:EF$41,$C45)-INDEX(EF$32:EF$41,$C46)</f>
        <v>108.24399999999997</v>
      </c>
      <c r="EG45" s="18" cm="1">
        <f t="array" ref="EG45">INDEX(EG$32:EG$41,$C45)-INDEX(EG$32:EG$41,$C46)</f>
        <v>105.11999999999998</v>
      </c>
      <c r="EH45" s="18" cm="1">
        <f t="array" ref="EH45">INDEX(EH$32:EH$41,$C45)-INDEX(EH$32:EH$41,$C46)</f>
        <v>105.45899999999997</v>
      </c>
      <c r="EI45" s="18" cm="1">
        <f t="array" ref="EI45">INDEX(EI$32:EI$41,$C45)-INDEX(EI$32:EI$41,$C46)</f>
        <v>105.108</v>
      </c>
      <c r="EJ45" s="18" cm="1">
        <f t="array" ref="EJ45">INDEX(EJ$32:EJ$41,$C45)-INDEX(EJ$32:EJ$41,$C46)</f>
        <v>104.61799999999999</v>
      </c>
      <c r="EK45" s="18" cm="1">
        <f t="array" ref="EK45">INDEX(EK$32:EK$41,$C45)-INDEX(EK$32:EK$41,$C46)</f>
        <v>105.00099999999998</v>
      </c>
      <c r="EL45" s="18" cm="1">
        <f t="array" ref="EL45">INDEX(EL$32:EL$41,$C45)-INDEX(EL$32:EL$41,$C46)</f>
        <v>106.20000000000002</v>
      </c>
      <c r="EM45" s="18" cm="1">
        <f t="array" ref="EM45">INDEX(EM$32:EM$41,$C45)-INDEX(EM$32:EM$41,$C46)</f>
        <v>103.81200000000001</v>
      </c>
      <c r="EN45" s="18" cm="1">
        <f t="array" ref="EN45">INDEX(EN$32:EN$41,$C45)-INDEX(EN$32:EN$41,$C46)</f>
        <v>105.18</v>
      </c>
      <c r="EO45" s="18" cm="1">
        <f t="array" ref="EO45">INDEX(EO$32:EO$41,$C45)-INDEX(EO$32:EO$41,$C46)</f>
        <v>104.82699999999997</v>
      </c>
      <c r="EP45" s="18" cm="1">
        <f t="array" ref="EP45">INDEX(EP$32:EP$41,$C45)-INDEX(EP$32:EP$41,$C46)</f>
        <v>103.58000000000001</v>
      </c>
      <c r="EQ45" s="18" cm="1">
        <f t="array" ref="EQ45">INDEX(EQ$32:EQ$41,$C45)-INDEX(EQ$32:EQ$41,$C46)</f>
        <v>101.33100000000002</v>
      </c>
      <c r="ER45" s="18" cm="1">
        <f t="array" ref="ER45">INDEX(ER$32:ER$41,$C45)-INDEX(ER$32:ER$41,$C46)</f>
        <v>105.25099999999998</v>
      </c>
      <c r="ES45" s="18" cm="1">
        <f t="array" ref="ES45">INDEX(ES$32:ES$41,$C45)-INDEX(ES$32:ES$41,$C46)</f>
        <v>108.46800000000002</v>
      </c>
      <c r="ET45" s="18" cm="1">
        <f t="array" ref="ET45">INDEX(ET$32:ET$41,$C45)-INDEX(ET$32:ET$41,$C46)</f>
        <v>103.75800000000001</v>
      </c>
      <c r="EU45" s="18" cm="1">
        <f t="array" ref="EU45">INDEX(EU$32:EU$41,$C45)-INDEX(EU$32:EU$41,$C46)</f>
        <v>106.77700000000002</v>
      </c>
      <c r="EV45" s="18" cm="1">
        <f t="array" ref="EV45">INDEX(EV$32:EV$41,$C45)-INDEX(EV$32:EV$41,$C46)</f>
        <v>101.79999999999998</v>
      </c>
      <c r="EW45" s="18" cm="1">
        <f t="array" ref="EW45">INDEX(EW$32:EW$41,$C45)-INDEX(EW$32:EW$41,$C46)</f>
        <v>93.632000000000033</v>
      </c>
      <c r="EX45" s="18" cm="1">
        <f t="array" ref="EX45">INDEX(EX$32:EX$41,$C45)-INDEX(EX$32:EX$41,$C46)</f>
        <v>105.76600000000002</v>
      </c>
      <c r="EY45" s="18" cm="1">
        <f t="array" ref="EY45">INDEX(EY$32:EY$41,$C45)-INDEX(EY$32:EY$41,$C46)</f>
        <v>105.30099999999999</v>
      </c>
      <c r="EZ45" s="18" cm="1">
        <f t="array" ref="EZ45">INDEX(EZ$32:EZ$41,$C45)-INDEX(EZ$32:EZ$41,$C46)</f>
        <v>104.73600000000002</v>
      </c>
      <c r="FA45" s="18" cm="1">
        <f t="array" ref="FA45">INDEX(FA$32:FA$41,$C45)-INDEX(FA$32:FA$41,$C46)</f>
        <v>107.35300000000001</v>
      </c>
      <c r="FB45" s="18" cm="1">
        <f t="array" ref="FB45">INDEX(FB$32:FB$41,$C45)-INDEX(FB$32:FB$41,$C46)</f>
        <v>112.55500000000004</v>
      </c>
      <c r="FC45" s="18" cm="1">
        <f t="array" ref="FC45">INDEX(FC$32:FC$41,$C45)-INDEX(FC$32:FC$41,$C46)</f>
        <v>116.55799999999999</v>
      </c>
      <c r="FD45" s="18" cm="1">
        <f t="array" ref="FD45">INDEX(FD$32:FD$41,$C45)-INDEX(FD$32:FD$41,$C46)</f>
        <v>106.80199999999999</v>
      </c>
      <c r="FE45" s="18" cm="1">
        <f t="array" ref="FE45">INDEX(FE$32:FE$41,$C45)-INDEX(FE$32:FE$41,$C46)</f>
        <v>104.56400000000002</v>
      </c>
      <c r="FF45" s="18" cm="1">
        <f t="array" ref="FF45">INDEX(FF$32:FF$41,$C45)-INDEX(FF$32:FF$41,$C46)</f>
        <v>102.00200000000001</v>
      </c>
      <c r="FG45" s="18" cm="1">
        <f t="array" ref="FG45">INDEX(FG$32:FG$41,$C45)-INDEX(FG$32:FG$41,$C46)</f>
        <v>108.58000000000001</v>
      </c>
      <c r="FH45" s="18" cm="1">
        <f t="array" ref="FH45">INDEX(FH$32:FH$41,$C45)-INDEX(FH$32:FH$41,$C46)</f>
        <v>110.66600000000003</v>
      </c>
      <c r="FI45" s="18" cm="1">
        <f t="array" ref="FI45">INDEX(FI$32:FI$41,$C45)-INDEX(FI$32:FI$41,$C46)</f>
        <v>112.21600000000001</v>
      </c>
      <c r="FJ45" s="18" cm="1">
        <f t="array" ref="FJ45">INDEX(FJ$32:FJ$41,$C45)-INDEX(FJ$32:FJ$41,$C46)</f>
        <v>108.53400000000002</v>
      </c>
      <c r="FK45" s="18" cm="1">
        <f t="array" ref="FK45">INDEX(FK$32:FK$41,$C45)-INDEX(FK$32:FK$41,$C46)</f>
        <v>105.31100000000001</v>
      </c>
      <c r="FL45" s="18" cm="1">
        <f t="array" ref="FL45">INDEX(FL$32:FL$41,$C45)-INDEX(FL$32:FL$41,$C46)</f>
        <v>112.87200000000001</v>
      </c>
      <c r="FM45" s="18" cm="1">
        <f t="array" ref="FM45">INDEX(FM$32:FM$41,$C45)-INDEX(FM$32:FM$41,$C46)</f>
        <v>110.57300000000004</v>
      </c>
      <c r="FN45" s="18" cm="1">
        <f t="array" ref="FN45">INDEX(FN$32:FN$41,$C45)-INDEX(FN$32:FN$41,$C46)</f>
        <v>110.84100000000001</v>
      </c>
      <c r="FO45" s="18" cm="1">
        <f t="array" ref="FO45">INDEX(FO$32:FO$41,$C45)-INDEX(FO$32:FO$41,$C46)</f>
        <v>116.78099999999998</v>
      </c>
      <c r="FP45" s="18" cm="1">
        <f t="array" ref="FP45">INDEX(FP$32:FP$41,$C45)-INDEX(FP$32:FP$41,$C46)</f>
        <v>118.27099999999999</v>
      </c>
      <c r="FQ45" s="18" cm="1">
        <f t="array" ref="FQ45">INDEX(FQ$32:FQ$41,$C45)-INDEX(FQ$32:FQ$41,$C46)</f>
        <v>134.66899999999998</v>
      </c>
      <c r="FR45" s="18" cm="1">
        <f t="array" ref="FR45">INDEX(FR$32:FR$41,$C45)-INDEX(FR$32:FR$41,$C46)</f>
        <v>135.77699999999999</v>
      </c>
      <c r="FS45" s="18" cm="1">
        <f t="array" ref="FS45">INDEX(FS$32:FS$41,$C45)-INDEX(FS$32:FS$41,$C46)</f>
        <v>123.43399999999997</v>
      </c>
      <c r="FT45" s="18" cm="1">
        <f t="array" ref="FT45">INDEX(FT$32:FT$41,$C45)-INDEX(FT$32:FT$41,$C46)</f>
        <v>115.35399999999998</v>
      </c>
      <c r="FU45" s="18" cm="1">
        <f t="array" ref="FU45">INDEX(FU$32:FU$41,$C45)-INDEX(FU$32:FU$41,$C46)</f>
        <v>115.18800000000002</v>
      </c>
      <c r="FV45" s="18" cm="1">
        <f t="array" ref="FV45">INDEX(FV$32:FV$41,$C45)-INDEX(FV$32:FV$41,$C46)</f>
        <v>122.51300000000003</v>
      </c>
      <c r="FW45" s="18" cm="1">
        <f t="array" ref="FW45">INDEX(FW$32:FW$41,$C45)-INDEX(FW$32:FW$41,$C46)</f>
        <v>132.48299999999998</v>
      </c>
      <c r="FX45" s="18" cm="1">
        <f t="array" ref="FX45">INDEX(FX$32:FX$41,$C45)-INDEX(FX$32:FX$41,$C46)</f>
        <v>136.98000000000002</v>
      </c>
      <c r="FY45" s="18" cm="1">
        <f t="array" ref="FY45">INDEX(FY$32:FY$41,$C45)-INDEX(FY$32:FY$41,$C46)</f>
        <v>135.50200000000001</v>
      </c>
      <c r="FZ45" s="18" cm="1">
        <f t="array" ref="FZ45">INDEX(FZ$32:FZ$41,$C45)-INDEX(FZ$32:FZ$41,$C46)</f>
        <v>131.35900000000001</v>
      </c>
      <c r="GA45" s="18" cm="1">
        <f t="array" ref="GA45">INDEX(GA$32:GA$41,$C45)-INDEX(GA$32:GA$41,$C46)</f>
        <v>130.43299999999999</v>
      </c>
      <c r="GB45" s="18" cm="1">
        <f t="array" ref="GB45">INDEX(GB$32:GB$41,$C45)-INDEX(GB$32:GB$41,$C46)</f>
        <v>131.684</v>
      </c>
      <c r="GC45" s="18" cm="1">
        <f t="array" ref="GC45">INDEX(GC$32:GC$41,$C45)-INDEX(GC$32:GC$41,$C46)</f>
        <v>127.41400000000002</v>
      </c>
      <c r="GD45" s="18" cm="1">
        <f t="array" ref="GD45">INDEX(GD$32:GD$41,$C45)-INDEX(GD$32:GD$41,$C46)</f>
        <v>126.078</v>
      </c>
      <c r="GE45" s="18" cm="1">
        <f t="array" ref="GE45">INDEX(GE$32:GE$41,$C45)-INDEX(GE$32:GE$41,$C46)</f>
        <v>124.34400000000002</v>
      </c>
      <c r="GF45" s="18" cm="1">
        <f t="array" ref="GF45">INDEX(GF$32:GF$41,$C45)-INDEX(GF$32:GF$41,$C46)</f>
        <v>123.38800000000001</v>
      </c>
      <c r="GG45" s="18" cm="1">
        <f t="array" ref="GG45">INDEX(GG$32:GG$41,$C45)-INDEX(GG$32:GG$41,$C46)</f>
        <v>118.37899999999999</v>
      </c>
      <c r="GH45" s="18" cm="1">
        <f t="array" ref="GH45">INDEX(GH$32:GH$41,$C45)-INDEX(GH$32:GH$41,$C46)</f>
        <v>126.64600000000002</v>
      </c>
      <c r="GI45" s="18" cm="1">
        <f t="array" ref="GI45">INDEX(GI$32:GI$41,$C45)-INDEX(GI$32:GI$41,$C46)</f>
        <v>122.41000000000003</v>
      </c>
      <c r="GJ45" s="18" cm="1">
        <f t="array" ref="GJ45">INDEX(GJ$32:GJ$41,$C45)-INDEX(GJ$32:GJ$41,$C46)</f>
        <v>121.67899999999997</v>
      </c>
      <c r="GK45" s="18" cm="1">
        <f t="array" ref="GK45">INDEX(GK$32:GK$41,$C45)-INDEX(GK$32:GK$41,$C46)</f>
        <v>115.322</v>
      </c>
      <c r="GL45" s="18" cm="1">
        <f t="array" ref="GL45">INDEX(GL$32:GL$41,$C45)-INDEX(GL$32:GL$41,$C46)</f>
        <v>120.47899999999998</v>
      </c>
      <c r="GM45" s="18" cm="1">
        <f t="array" ref="GM45">INDEX(GM$32:GM$41,$C45)-INDEX(GM$32:GM$41,$C46)</f>
        <v>124.36800000000002</v>
      </c>
      <c r="GN45" s="18" cm="1">
        <f t="array" ref="GN45">INDEX(GN$32:GN$41,$C45)-INDEX(GN$32:GN$41,$C46)</f>
        <v>116.71600000000001</v>
      </c>
      <c r="GO45" s="18" cm="1">
        <f t="array" ref="GO45">INDEX(GO$32:GO$41,$C45)-INDEX(GO$32:GO$41,$C46)</f>
        <v>116.28299999999996</v>
      </c>
      <c r="GP45" s="18" cm="1">
        <f t="array" ref="GP45">INDEX(GP$32:GP$41,$C45)-INDEX(GP$32:GP$41,$C46)</f>
        <v>129.28199999999998</v>
      </c>
      <c r="GQ45" s="18" cm="1">
        <f t="array" ref="GQ45">INDEX(GQ$32:GQ$41,$C45)-INDEX(GQ$32:GQ$41,$C46)</f>
        <v>125.65300000000002</v>
      </c>
      <c r="GR45" s="18" cm="1">
        <f t="array" ref="GR45">INDEX(GR$32:GR$41,$C45)-INDEX(GR$32:GR$41,$C46)</f>
        <v>127.52100000000002</v>
      </c>
      <c r="GS45" s="18" cm="1">
        <f t="array" ref="GS45">INDEX(GS$32:GS$41,$C45)-INDEX(GS$32:GS$41,$C46)</f>
        <v>125.11499999999998</v>
      </c>
      <c r="GT45" s="18" cm="1">
        <f t="array" ref="GT45">INDEX(GT$32:GT$41,$C45)-INDEX(GT$32:GT$41,$C46)</f>
        <v>118.50699999999998</v>
      </c>
      <c r="GU45" s="18" cm="1">
        <f t="array" ref="GU45">INDEX(GU$32:GU$41,$C45)-INDEX(GU$32:GU$41,$C46)</f>
        <v>120.57499999999999</v>
      </c>
      <c r="GV45" s="18" cm="1">
        <f t="array" ref="GV45">INDEX(GV$32:GV$41,$C45)-INDEX(GV$32:GV$41,$C46)</f>
        <v>112.65000000000003</v>
      </c>
      <c r="GW45" s="18" cm="1">
        <f t="array" ref="GW45">INDEX(GW$32:GW$41,$C45)-INDEX(GW$32:GW$41,$C46)</f>
        <v>119.50999999999999</v>
      </c>
      <c r="GX45" s="18" cm="1">
        <f t="array" ref="GX45">INDEX(GX$32:GX$41,$C45)-INDEX(GX$32:GX$41,$C46)</f>
        <v>105.74400000000003</v>
      </c>
      <c r="GY45" s="18" cm="1">
        <f t="array" ref="GY45">INDEX(GY$32:GY$41,$C45)-INDEX(GY$32:GY$41,$C46)</f>
        <v>97.019000000000034</v>
      </c>
      <c r="GZ45" s="18" cm="1">
        <f t="array" ref="GZ45">INDEX(GZ$32:GZ$41,$C45)-INDEX(GZ$32:GZ$41,$C46)</f>
        <v>100.79199999999997</v>
      </c>
      <c r="HA45" s="18" cm="1">
        <f t="array" ref="HA45">INDEX(HA$32:HA$41,$C45)-INDEX(HA$32:HA$41,$C46)</f>
        <v>101.45400000000004</v>
      </c>
      <c r="HB45" s="18" cm="1">
        <f t="array" ref="HB45">INDEX(HB$32:HB$41,$C45)-INDEX(HB$32:HB$41,$C46)</f>
        <v>111.53</v>
      </c>
      <c r="HC45" s="18" cm="1">
        <f t="array" ref="HC45">INDEX(HC$32:HC$41,$C45)-INDEX(HC$32:HC$41,$C46)</f>
        <v>134.58000000000001</v>
      </c>
      <c r="HD45" s="18" cm="1">
        <f t="array" ref="HD45">INDEX(HD$32:HD$41,$C45)-INDEX(HD$32:HD$41,$C46)</f>
        <v>89.086000000000013</v>
      </c>
      <c r="HE45" s="18" cm="1">
        <f t="array" ref="HE45">INDEX(HE$32:HE$41,$C45)-INDEX(HE$32:HE$41,$C46)</f>
        <v>93.825999999999993</v>
      </c>
      <c r="HF45" s="18" cm="1">
        <f t="array" ref="HF45">INDEX(HF$32:HF$41,$C45)-INDEX(HF$32:HF$41,$C46)</f>
        <v>103.27700000000002</v>
      </c>
      <c r="HG45" s="18" cm="1">
        <f t="array" ref="HG45">INDEX(HG$32:HG$41,$C45)-INDEX(HG$32:HG$41,$C46)</f>
        <v>97.702000000000027</v>
      </c>
      <c r="HH45" s="18" cm="1">
        <f t="array" ref="HH45">INDEX(HH$32:HH$41,$C45)-INDEX(HH$32:HH$41,$C46)</f>
        <v>113.72399999999999</v>
      </c>
      <c r="HI45" s="18" cm="1">
        <f t="array" ref="HI45">INDEX(HI$32:HI$41,$C45)-INDEX(HI$32:HI$41,$C46)</f>
        <v>110.36200000000002</v>
      </c>
      <c r="HJ45" s="18" cm="1">
        <f t="array" ref="HJ45">INDEX(HJ$32:HJ$41,$C45)-INDEX(HJ$32:HJ$41,$C46)</f>
        <v>103.321</v>
      </c>
      <c r="HK45" s="18" cm="1">
        <f t="array" ref="HK45">INDEX(HK$32:HK$41,$C45)-INDEX(HK$32:HK$41,$C46)</f>
        <v>108.1</v>
      </c>
      <c r="HL45" s="18" cm="1">
        <f t="array" ref="HL45">INDEX(HL$32:HL$41,$C45)-INDEX(HL$32:HL$41,$C46)</f>
        <v>111.69800000000001</v>
      </c>
      <c r="HM45" s="18" cm="1">
        <f t="array" ref="HM45">INDEX(HM$32:HM$41,$C45)-INDEX(HM$32:HM$41,$C46)</f>
        <v>114.99200000000002</v>
      </c>
      <c r="HN45" s="18" cm="1">
        <f t="array" ref="HN45">INDEX(HN$32:HN$41,$C45)-INDEX(HN$32:HN$41,$C46)</f>
        <v>107.05700000000002</v>
      </c>
      <c r="HO45" s="18" cm="1">
        <f t="array" ref="HO45">INDEX(HO$32:HO$41,$C45)-INDEX(HO$32:HO$41,$C46)</f>
        <v>107.78399999999996</v>
      </c>
      <c r="HP45" s="18" cm="1">
        <f t="array" ref="HP45">INDEX(HP$32:HP$41,$C45)-INDEX(HP$32:HP$41,$C46)</f>
        <v>107.86100000000002</v>
      </c>
      <c r="HQ45" s="18" cm="1">
        <f t="array" ref="HQ45">INDEX(HQ$32:HQ$41,$C45)-INDEX(HQ$32:HQ$41,$C46)</f>
        <v>107.48500000000001</v>
      </c>
      <c r="HR45" s="18" cm="1">
        <f t="array" ref="HR45">INDEX(HR$32:HR$41,$C45)-INDEX(HR$32:HR$41,$C46)</f>
        <v>121.65299999999999</v>
      </c>
      <c r="HS45" s="18" cm="1">
        <f t="array" ref="HS45">INDEX(HS$32:HS$41,$C45)-INDEX(HS$32:HS$41,$C46)</f>
        <v>119.95799999999997</v>
      </c>
      <c r="HT45" s="18" cm="1">
        <f t="array" ref="HT45">INDEX(HT$32:HT$41,$C45)-INDEX(HT$32:HT$41,$C46)</f>
        <v>110.126</v>
      </c>
      <c r="HU45" s="18" cm="1">
        <f t="array" ref="HU45">INDEX(HU$32:HU$41,$C45)-INDEX(HU$32:HU$41,$C46)</f>
        <v>115.64399999999998</v>
      </c>
      <c r="HV45" s="18" cm="1">
        <f t="array" ref="HV45">INDEX(HV$32:HV$41,$C45)-INDEX(HV$32:HV$41,$C46)</f>
        <v>101.22000000000003</v>
      </c>
      <c r="HW45" s="18" cm="1">
        <f t="array" ref="HW45">INDEX(HW$32:HW$41,$C45)-INDEX(HW$32:HW$41,$C46)</f>
        <v>79.574000000000012</v>
      </c>
      <c r="HX45" s="18" cm="1">
        <f t="array" ref="HX45">INDEX(HX$32:HX$41,$C45)-INDEX(HX$32:HX$41,$C46)</f>
        <v>87.873000000000019</v>
      </c>
      <c r="HY45" s="18" cm="1">
        <f t="array" ref="HY45">INDEX(HY$32:HY$41,$C45)-INDEX(HY$32:HY$41,$C46)</f>
        <v>90.43199999999996</v>
      </c>
      <c r="HZ45" s="18" cm="1">
        <f t="array" ref="HZ45">INDEX(HZ$32:HZ$41,$C45)-INDEX(HZ$32:HZ$41,$C46)</f>
        <v>103.61800000000002</v>
      </c>
      <c r="IA45" s="18" cm="1">
        <f t="array" ref="IA45">INDEX(IA$32:IA$41,$C45)-INDEX(IA$32:IA$41,$C46)</f>
        <v>102.15700000000001</v>
      </c>
      <c r="IB45" s="18" cm="1">
        <f t="array" ref="IB45">INDEX(IB$32:IB$41,$C45)-INDEX(IB$32:IB$41,$C46)</f>
        <v>112.89600000000002</v>
      </c>
      <c r="IC45" s="18" cm="1">
        <f t="array" ref="IC45">INDEX(IC$32:IC$41,$C45)-INDEX(IC$32:IC$41,$C46)</f>
        <v>109.59799999999998</v>
      </c>
      <c r="ID45" s="18" cm="1">
        <f t="array" ref="ID45">INDEX(ID$32:ID$41,$C45)-INDEX(ID$32:ID$41,$C46)</f>
        <v>112.75299999999999</v>
      </c>
      <c r="IE45" s="18" cm="1">
        <f t="array" ref="IE45">INDEX(IE$32:IE$41,$C45)-INDEX(IE$32:IE$41,$C46)</f>
        <v>82.107000000000028</v>
      </c>
      <c r="IF45" s="18" cm="1">
        <f t="array" ref="IF45">INDEX(IF$32:IF$41,$C45)-INDEX(IF$32:IF$41,$C46)</f>
        <v>84.56800000000004</v>
      </c>
      <c r="IG45" s="18" cm="1">
        <f t="array" ref="IG45">INDEX(IG$32:IG$41,$C45)-INDEX(IG$32:IG$41,$C46)</f>
        <v>102.13899999999998</v>
      </c>
      <c r="IH45" s="18" cm="1">
        <f t="array" ref="IH45">INDEX(IH$32:IH$41,$C45)-INDEX(IH$32:IH$41,$C46)</f>
        <v>102.65900000000002</v>
      </c>
      <c r="II45" s="18" cm="1">
        <f t="array" ref="II45">INDEX(II$32:II$41,$C45)-INDEX(II$32:II$41,$C46)</f>
        <v>91.74199999999999</v>
      </c>
      <c r="IJ45" s="18" cm="1">
        <f t="array" ref="IJ45">INDEX(IJ$32:IJ$41,$C45)-INDEX(IJ$32:IJ$41,$C46)</f>
        <v>117.196</v>
      </c>
      <c r="IK45" s="18" cm="1">
        <f t="array" ref="IK45">INDEX(IK$32:IK$41,$C45)-INDEX(IK$32:IK$41,$C46)</f>
        <v>113.846</v>
      </c>
      <c r="IL45" s="18" cm="1">
        <f t="array" ref="IL45">INDEX(IL$32:IL$41,$C45)-INDEX(IL$32:IL$41,$C46)</f>
        <v>129.44200000000001</v>
      </c>
      <c r="IM45" s="18" cm="1">
        <f t="array" ref="IM45">INDEX(IM$32:IM$41,$C45)-INDEX(IM$32:IM$41,$C46)</f>
        <v>116.04799999999997</v>
      </c>
      <c r="IN45" s="18" cm="1">
        <f t="array" ref="IN45">INDEX(IN$32:IN$41,$C45)-INDEX(IN$32:IN$41,$C46)</f>
        <v>104.77199999999999</v>
      </c>
      <c r="IO45" s="18" cm="1">
        <f t="array" ref="IO45">INDEX(IO$32:IO$41,$C45)-INDEX(IO$32:IO$41,$C46)</f>
        <v>92.271999999999963</v>
      </c>
      <c r="IP45" s="18" cm="1">
        <f t="array" ref="IP45">INDEX(IP$32:IP$41,$C45)-INDEX(IP$32:IP$41,$C46)</f>
        <v>96.550999999999988</v>
      </c>
      <c r="IQ45" s="18" cm="1">
        <f t="array" ref="IQ45">INDEX(IQ$32:IQ$41,$C45)-INDEX(IQ$32:IQ$41,$C46)</f>
        <v>84.619</v>
      </c>
      <c r="IR45" s="18" cm="1">
        <f t="array" ref="IR45">INDEX(IR$32:IR$41,$C45)-INDEX(IR$32:IR$41,$C46)</f>
        <v>95.104000000000013</v>
      </c>
      <c r="IS45" s="18" cm="1">
        <f t="array" ref="IS45">INDEX(IS$32:IS$41,$C45)-INDEX(IS$32:IS$41,$C46)</f>
        <v>109.37100000000001</v>
      </c>
      <c r="IT45" s="18" cm="1">
        <f t="array" ref="IT45">INDEX(IT$32:IT$41,$C45)-INDEX(IT$32:IT$41,$C46)</f>
        <v>106.03999999999999</v>
      </c>
      <c r="IU45" s="18" cm="1">
        <f t="array" ref="IU45">INDEX(IU$32:IU$41,$C45)-INDEX(IU$32:IU$41,$C46)</f>
        <v>109.39099999999999</v>
      </c>
      <c r="IV45" s="18" cm="1">
        <f t="array" ref="IV45">INDEX(IV$32:IV$41,$C45)-INDEX(IV$32:IV$41,$C46)</f>
        <v>119.53100000000001</v>
      </c>
      <c r="IW45" s="18" cm="1">
        <f t="array" ref="IW45">INDEX(IW$32:IW$41,$C45)-INDEX(IW$32:IW$41,$C46)</f>
        <v>113.83199999999999</v>
      </c>
      <c r="IX45" s="18" cm="1">
        <f t="array" ref="IX45">INDEX(IX$32:IX$41,$C45)-INDEX(IX$32:IX$41,$C46)</f>
        <v>101.33699999999999</v>
      </c>
      <c r="IY45" s="18" cm="1">
        <f t="array" ref="IY45">INDEX(IY$32:IY$41,$C45)-INDEX(IY$32:IY$41,$C46)</f>
        <v>97.57699999999997</v>
      </c>
      <c r="IZ45" s="18" cm="1">
        <f t="array" ref="IZ45">INDEX(IZ$32:IZ$41,$C45)-INDEX(IZ$32:IZ$41,$C46)</f>
        <v>110.62900000000002</v>
      </c>
      <c r="JA45" s="18" cm="1">
        <f t="array" ref="JA45">INDEX(JA$32:JA$41,$C45)-INDEX(JA$32:JA$41,$C46)</f>
        <v>113.44299999999998</v>
      </c>
      <c r="JB45" s="18" cm="1">
        <f t="array" ref="JB45">INDEX(JB$32:JB$41,$C45)-INDEX(JB$32:JB$41,$C46)</f>
        <v>104.41199999999998</v>
      </c>
      <c r="JC45" s="18" cm="1">
        <f t="array" ref="JC45">INDEX(JC$32:JC$41,$C45)-INDEX(JC$32:JC$41,$C46)</f>
        <v>97.375999999999976</v>
      </c>
      <c r="JD45" s="18" cm="1">
        <f t="array" ref="JD45">INDEX(JD$32:JD$41,$C45)-INDEX(JD$32:JD$41,$C46)</f>
        <v>110.87599999999998</v>
      </c>
      <c r="JE45" s="18" cm="1">
        <f t="array" ref="JE45">INDEX(JE$32:JE$41,$C45)-INDEX(JE$32:JE$41,$C46)</f>
        <v>102.55799999999996</v>
      </c>
      <c r="JF45" s="18" cm="1">
        <f t="array" ref="JF45">INDEX(JF$32:JF$41,$C45)-INDEX(JF$32:JF$41,$C46)</f>
        <v>95.01400000000001</v>
      </c>
      <c r="JG45" s="18" cm="1">
        <f t="array" ref="JG45">INDEX(JG$32:JG$41,$C45)-INDEX(JG$32:JG$41,$C46)</f>
        <v>95.159000000000049</v>
      </c>
      <c r="JH45" s="18" cm="1">
        <f t="array" ref="JH45">INDEX(JH$32:JH$41,$C45)-INDEX(JH$32:JH$41,$C46)</f>
        <v>88.149000000000001</v>
      </c>
      <c r="JI45" s="18" cm="1">
        <f t="array" ref="JI45">INDEX(JI$32:JI$41,$C45)-INDEX(JI$32:JI$41,$C46)</f>
        <v>85.726000000000028</v>
      </c>
      <c r="JJ45" s="18" cm="1">
        <f t="array" ref="JJ45">INDEX(JJ$32:JJ$41,$C45)-INDEX(JJ$32:JJ$41,$C46)</f>
        <v>84.536999999999978</v>
      </c>
      <c r="JK45" s="18" cm="1">
        <f t="array" ref="JK45">INDEX(JK$32:JK$41,$C45)-INDEX(JK$32:JK$41,$C46)</f>
        <v>93.365999999999985</v>
      </c>
      <c r="JL45" s="18" cm="1">
        <f t="array" ref="JL45">INDEX(JL$32:JL$41,$C45)-INDEX(JL$32:JL$41,$C46)</f>
        <v>100.67200000000003</v>
      </c>
      <c r="JM45" s="18" cm="1">
        <f t="array" ref="JM45">INDEX(JM$32:JM$41,$C45)-INDEX(JM$32:JM$41,$C46)</f>
        <v>97.965000000000032</v>
      </c>
      <c r="JN45" s="18" cm="1">
        <f t="array" ref="JN45">INDEX(JN$32:JN$41,$C45)-INDEX(JN$32:JN$41,$C46)</f>
        <v>80.918999999999983</v>
      </c>
      <c r="JO45" s="18" cm="1">
        <f t="array" ref="JO45">INDEX(JO$32:JO$41,$C45)-INDEX(JO$32:JO$41,$C46)</f>
        <v>81.790999999999997</v>
      </c>
      <c r="JP45" s="18" cm="1">
        <f t="array" ref="JP45">INDEX(JP$32:JP$41,$C45)-INDEX(JP$32:JP$41,$C46)</f>
        <v>84.412000000000035</v>
      </c>
      <c r="JQ45" s="18" cm="1">
        <f t="array" ref="JQ45">INDEX(JQ$32:JQ$41,$C45)-INDEX(JQ$32:JQ$41,$C46)</f>
        <v>74.375</v>
      </c>
      <c r="JR45" s="18" cm="1">
        <f t="array" ref="JR45">INDEX(JR$32:JR$41,$C45)-INDEX(JR$32:JR$41,$C46)</f>
        <v>96.131000000000029</v>
      </c>
      <c r="JS45" s="18" cm="1">
        <f t="array" ref="JS45">INDEX(JS$32:JS$41,$C45)-INDEX(JS$32:JS$41,$C46)</f>
        <v>91.017999999999972</v>
      </c>
      <c r="JT45" s="18" cm="1">
        <f t="array" ref="JT45">INDEX(JT$32:JT$41,$C45)-INDEX(JT$32:JT$41,$C46)</f>
        <v>81.725999999999999</v>
      </c>
      <c r="JU45" s="18" cm="1">
        <f t="array" ref="JU45">INDEX(JU$32:JU$41,$C45)-INDEX(JU$32:JU$41,$C46)</f>
        <v>87.580000000000041</v>
      </c>
      <c r="JV45" s="18" cm="1">
        <f t="array" ref="JV45">INDEX(JV$32:JV$41,$C45)-INDEX(JV$32:JV$41,$C46)</f>
        <v>86.513000000000034</v>
      </c>
      <c r="JW45" s="18" cm="1">
        <f t="array" ref="JW45">INDEX(JW$32:JW$41,$C45)-INDEX(JW$32:JW$41,$C46)</f>
        <v>81.643000000000029</v>
      </c>
      <c r="JX45" s="18" cm="1">
        <f t="array" ref="JX45">INDEX(JX$32:JX$41,$C45)-INDEX(JX$32:JX$41,$C46)</f>
        <v>62.229000000000042</v>
      </c>
      <c r="JY45" s="18" cm="1">
        <f t="array" ref="JY45">INDEX(JY$32:JY$41,$C45)-INDEX(JY$32:JY$41,$C46)</f>
        <v>61.844000000000051</v>
      </c>
      <c r="JZ45" s="18" cm="1">
        <f t="array" ref="JZ45">INDEX(JZ$32:JZ$41,$C45)-INDEX(JZ$32:JZ$41,$C46)</f>
        <v>71.42900000000003</v>
      </c>
      <c r="KA45" s="18" cm="1">
        <f t="array" ref="KA45">INDEX(KA$32:KA$41,$C45)-INDEX(KA$32:KA$41,$C46)</f>
        <v>64.239000000000033</v>
      </c>
      <c r="KB45" s="18" cm="1">
        <f t="array" ref="KB45">INDEX(KB$32:KB$41,$C45)-INDEX(KB$32:KB$41,$C46)</f>
        <v>70.27600000000001</v>
      </c>
      <c r="KC45" s="18" cm="1">
        <f t="array" ref="KC45">INDEX(KC$32:KC$41,$C45)-INDEX(KC$32:KC$41,$C46)</f>
        <v>60.173000000000002</v>
      </c>
      <c r="KD45" s="18" cm="1">
        <f t="array" ref="KD45">INDEX(KD$32:KD$41,$C45)-INDEX(KD$32:KD$41,$C46)</f>
        <v>62.979999999999961</v>
      </c>
      <c r="KE45" s="18" cm="1">
        <f t="array" ref="KE45">INDEX(KE$32:KE$41,$C45)-INDEX(KE$32:KE$41,$C46)</f>
        <v>50.063999999999965</v>
      </c>
      <c r="KF45" s="18" cm="1">
        <f t="array" ref="KF45">INDEX(KF$32:KF$41,$C45)-INDEX(KF$32:KF$41,$C46)</f>
        <v>60.185999999999979</v>
      </c>
      <c r="KG45" s="18" cm="1">
        <f t="array" ref="KG45">INDEX(KG$32:KG$41,$C45)-INDEX(KG$32:KG$41,$C46)</f>
        <v>69.305999999999983</v>
      </c>
      <c r="KH45" s="18" cm="1">
        <f t="array" ref="KH45">INDEX(KH$32:KH$41,$C45)-INDEX(KH$32:KH$41,$C46)</f>
        <v>74.194999999999993</v>
      </c>
      <c r="KI45" s="18" cm="1">
        <f t="array" ref="KI45">INDEX(KI$32:KI$41,$C45)-INDEX(KI$32:KI$41,$C46)</f>
        <v>74.087999999999965</v>
      </c>
      <c r="KJ45" s="18" cm="1">
        <f t="array" ref="KJ45">INDEX(KJ$32:KJ$41,$C45)-INDEX(KJ$32:KJ$41,$C46)</f>
        <v>84.735000000000014</v>
      </c>
      <c r="KK45" s="18" cm="1">
        <f t="array" ref="KK45">INDEX(KK$32:KK$41,$C45)-INDEX(KK$32:KK$41,$C46)</f>
        <v>71.914999999999964</v>
      </c>
      <c r="KL45" s="18" cm="1">
        <f t="array" ref="KL45">INDEX(KL$32:KL$41,$C45)-INDEX(KL$32:KL$41,$C46)</f>
        <v>64.625</v>
      </c>
      <c r="KM45" s="18" cm="1">
        <f t="array" ref="KM45">INDEX(KM$32:KM$41,$C45)-INDEX(KM$32:KM$41,$C46)</f>
        <v>51.337999999999965</v>
      </c>
      <c r="KN45" s="18" cm="1">
        <f t="array" ref="KN45">INDEX(KN$32:KN$41,$C45)-INDEX(KN$32:KN$41,$C46)</f>
        <v>64.853000000000009</v>
      </c>
      <c r="KO45" s="18" cm="1">
        <f t="array" ref="KO45">INDEX(KO$32:KO$41,$C45)-INDEX(KO$32:KO$41,$C46)</f>
        <v>43.643000000000029</v>
      </c>
      <c r="KP45" s="18" cm="1">
        <f t="array" ref="KP45">INDEX(KP$32:KP$41,$C45)-INDEX(KP$32:KP$41,$C46)</f>
        <v>42.567000000000007</v>
      </c>
      <c r="KQ45" s="18" cm="1">
        <f t="array" ref="KQ45">INDEX(KQ$32:KQ$41,$C45)-INDEX(KQ$32:KQ$41,$C46)</f>
        <v>39.795999999999992</v>
      </c>
      <c r="KR45" s="18" cm="1">
        <f t="array" ref="KR45">INDEX(KR$32:KR$41,$C45)-INDEX(KR$32:KR$41,$C46)</f>
        <v>56.310999999999979</v>
      </c>
      <c r="KS45" s="18" cm="1">
        <f t="array" ref="KS45">INDEX(KS$32:KS$41,$C45)-INDEX(KS$32:KS$41,$C46)</f>
        <v>58.287000000000035</v>
      </c>
      <c r="KT45" s="18" cm="1">
        <f t="array" ref="KT45">INDEX(KT$32:KT$41,$C45)-INDEX(KT$32:KT$41,$C46)</f>
        <v>66.63900000000001</v>
      </c>
      <c r="KU45" s="18" cm="1">
        <f t="array" ref="KU45">INDEX(KU$32:KU$41,$C45)-INDEX(KU$32:KU$41,$C46)</f>
        <v>53.259000000000015</v>
      </c>
      <c r="KV45" s="18" cm="1">
        <f t="array" ref="KV45">INDEX(KV$32:KV$41,$C45)-INDEX(KV$32:KV$41,$C46)</f>
        <v>51.815999999999974</v>
      </c>
      <c r="KW45" s="18" cm="1">
        <f t="array" ref="KW45">INDEX(KW$32:KW$41,$C45)-INDEX(KW$32:KW$41,$C46)</f>
        <v>45.435999999999979</v>
      </c>
      <c r="KX45" s="18" cm="1">
        <f t="array" ref="KX45">INDEX(KX$32:KX$41,$C45)-INDEX(KX$32:KX$41,$C46)</f>
        <v>44.33099999999996</v>
      </c>
      <c r="KY45" s="18" cm="1">
        <f t="array" ref="KY45">INDEX(KY$32:KY$41,$C45)-INDEX(KY$32:KY$41,$C46)</f>
        <v>48.769000000000005</v>
      </c>
      <c r="KZ45" s="18" cm="1">
        <f t="array" ref="KZ45">INDEX(KZ$32:KZ$41,$C45)-INDEX(KZ$32:KZ$41,$C46)</f>
        <v>47.715999999999951</v>
      </c>
      <c r="LA45" s="18" cm="1">
        <f t="array" ref="LA45">INDEX(LA$32:LA$41,$C45)-INDEX(LA$32:LA$41,$C46)</f>
        <v>42.120000000000005</v>
      </c>
      <c r="LB45" s="18" cm="1">
        <f t="array" ref="LB45">INDEX(LB$32:LB$41,$C45)-INDEX(LB$32:LB$41,$C46)</f>
        <v>43.70799999999997</v>
      </c>
      <c r="LC45" s="18" cm="1">
        <f t="array" ref="LC45">INDEX(LC$32:LC$41,$C45)-INDEX(LC$32:LC$41,$C46)</f>
        <v>52.90100000000001</v>
      </c>
      <c r="LD45" s="18" cm="1">
        <f t="array" ref="LD45">INDEX(LD$32:LD$41,$C45)-INDEX(LD$32:LD$41,$C46)</f>
        <v>56.894000000000005</v>
      </c>
      <c r="LE45" s="18" cm="1">
        <f t="array" ref="LE45">INDEX(LE$32:LE$41,$C45)-INDEX(LE$32:LE$41,$C46)</f>
        <v>63.476999999999975</v>
      </c>
      <c r="LF45" s="18" cm="1">
        <f t="array" ref="LF45">INDEX(LF$32:LF$41,$C45)-INDEX(LF$32:LF$41,$C46)</f>
        <v>54.600999999999999</v>
      </c>
      <c r="LG45" s="18" cm="1">
        <f t="array" ref="LG45">INDEX(LG$32:LG$41,$C45)-INDEX(LG$32:LG$41,$C46)</f>
        <v>28.949999999999989</v>
      </c>
      <c r="LH45" s="18" cm="1">
        <f t="array" ref="LH45">INDEX(LH$32:LH$41,$C45)-INDEX(LH$32:LH$41,$C46)</f>
        <v>43.512</v>
      </c>
      <c r="LI45" s="18" cm="1">
        <f t="array" ref="LI45">INDEX(LI$32:LI$41,$C45)-INDEX(LI$32:LI$41,$C46)</f>
        <v>34.490000000000009</v>
      </c>
      <c r="LJ45" s="18" cm="1">
        <f t="array" ref="LJ45">INDEX(LJ$32:LJ$41,$C45)-INDEX(LJ$32:LJ$41,$C46)</f>
        <v>47.19</v>
      </c>
      <c r="LK45" s="18" cm="1">
        <f t="array" ref="LK45">INDEX(LK$32:LK$41,$C45)-INDEX(LK$32:LK$41,$C46)</f>
        <v>45.087000000000046</v>
      </c>
      <c r="LL45" s="18" cm="1">
        <f t="array" ref="LL45">INDEX(LL$32:LL$41,$C45)-INDEX(LL$32:LL$41,$C46)</f>
        <v>57.098000000000013</v>
      </c>
      <c r="LM45" s="18" cm="1">
        <f t="array" ref="LM45">INDEX(LM$32:LM$41,$C45)-INDEX(LM$32:LM$41,$C46)</f>
        <v>53.05499999999995</v>
      </c>
      <c r="LN45" s="18" cm="1">
        <f t="array" ref="LN45">INDEX(LN$32:LN$41,$C45)-INDEX(LN$32:LN$41,$C46)</f>
        <v>79.432000000000016</v>
      </c>
      <c r="LO45" s="18" cm="1">
        <f t="array" ref="LO45">INDEX(LO$32:LO$41,$C45)-INDEX(LO$32:LO$41,$C46)</f>
        <v>70.461999999999989</v>
      </c>
      <c r="LP45" s="18" cm="1">
        <f t="array" ref="LP45">INDEX(LP$32:LP$41,$C45)-INDEX(LP$32:LP$41,$C46)</f>
        <v>73.365999999999985</v>
      </c>
      <c r="LQ45" s="18" cm="1">
        <f t="array" ref="LQ45">INDEX(LQ$32:LQ$41,$C45)-INDEX(LQ$32:LQ$41,$C46)</f>
        <v>69.06699999999995</v>
      </c>
      <c r="LR45" s="18" cm="1">
        <f t="array" ref="LR45">INDEX(LR$32:LR$41,$C45)-INDEX(LR$32:LR$41,$C46)</f>
        <v>70.86099999999999</v>
      </c>
      <c r="LS45" s="18" cm="1">
        <f t="array" ref="LS45">INDEX(LS$32:LS$41,$C45)-INDEX(LS$32:LS$41,$C46)</f>
        <v>53.569000000000017</v>
      </c>
      <c r="LT45" s="18" cm="1">
        <f t="array" ref="LT45">INDEX(LT$32:LT$41,$C45)-INDEX(LT$32:LT$41,$C46)</f>
        <v>58.170999999999992</v>
      </c>
      <c r="LU45" s="18" cm="1">
        <f t="array" ref="LU45">INDEX(LU$32:LU$41,$C45)-INDEX(LU$32:LU$41,$C46)</f>
        <v>54.79200000000003</v>
      </c>
      <c r="LV45" s="18" cm="1">
        <f t="array" ref="LV45">INDEX(LV$32:LV$41,$C45)-INDEX(LV$32:LV$41,$C46)</f>
        <v>52.351999999999975</v>
      </c>
      <c r="LW45" s="18" cm="1">
        <f t="array" ref="LW45">INDEX(LW$32:LW$41,$C45)-INDEX(LW$32:LW$41,$C46)</f>
        <v>82.057999999999993</v>
      </c>
      <c r="LX45" s="18" cm="1">
        <f t="array" ref="LX45">INDEX(LX$32:LX$41,$C45)-INDEX(LX$32:LX$41,$C46)</f>
        <v>76.694999999999993</v>
      </c>
      <c r="LY45" s="18" cm="1">
        <f t="array" ref="LY45">INDEX(LY$32:LY$41,$C45)-INDEX(LY$32:LY$41,$C46)</f>
        <v>65.257000000000005</v>
      </c>
      <c r="LZ45" s="18" cm="1">
        <f t="array" ref="LZ45">INDEX(LZ$32:LZ$41,$C45)-INDEX(LZ$32:LZ$41,$C46)</f>
        <v>85.555000000000007</v>
      </c>
      <c r="MA45" s="18" cm="1">
        <f t="array" ref="MA45">INDEX(MA$32:MA$41,$C45)-INDEX(MA$32:MA$41,$C46)</f>
        <v>73.584000000000003</v>
      </c>
      <c r="MB45" s="18" cm="1">
        <f t="array" ref="MB45">INDEX(MB$32:MB$41,$C45)-INDEX(MB$32:MB$41,$C46)</f>
        <v>61.766999999999996</v>
      </c>
      <c r="MC45" s="18" cm="1">
        <f t="array" ref="MC45">INDEX(MC$32:MC$41,$C45)-INDEX(MC$32:MC$41,$C46)</f>
        <v>47.353000000000009</v>
      </c>
      <c r="MD45" s="18" cm="1">
        <f t="array" ref="MD45">INDEX(MD$32:MD$41,$C45)-INDEX(MD$32:MD$41,$C46)</f>
        <v>34.634999999999991</v>
      </c>
      <c r="ME45" s="18" cm="1">
        <f t="array" ref="ME45">INDEX(ME$32:ME$41,$C45)-INDEX(ME$32:ME$41,$C46)</f>
        <v>27.996000000000038</v>
      </c>
      <c r="MF45" s="18" cm="1">
        <f t="array" ref="MF45">INDEX(MF$32:MF$41,$C45)-INDEX(MF$32:MF$41,$C46)</f>
        <v>30.767999999999972</v>
      </c>
      <c r="MG45" s="18" cm="1">
        <f t="array" ref="MG45">INDEX(MG$32:MG$41,$C45)-INDEX(MG$32:MG$41,$C46)</f>
        <v>38.329000000000008</v>
      </c>
      <c r="MH45" s="18" cm="1">
        <f t="array" ref="MH45">INDEX(MH$32:MH$41,$C45)-INDEX(MH$32:MH$41,$C46)</f>
        <v>38.171000000000049</v>
      </c>
      <c r="MI45" s="18" cm="1">
        <f t="array" ref="MI45">INDEX(MI$32:MI$41,$C45)-INDEX(MI$32:MI$41,$C46)</f>
        <v>34.579000000000008</v>
      </c>
      <c r="MJ45" s="18" cm="1">
        <f t="array" ref="MJ45">INDEX(MJ$32:MJ$41,$C45)-INDEX(MJ$32:MJ$41,$C46)</f>
        <v>45.579000000000008</v>
      </c>
      <c r="MK45" s="18" cm="1">
        <f t="array" ref="MK45">INDEX(MK$32:MK$41,$C45)-INDEX(MK$32:MK$41,$C46)</f>
        <v>45.577999999999975</v>
      </c>
      <c r="ML45" s="18" cm="1">
        <f t="array" ref="ML45">INDEX(ML$32:ML$41,$C45)-INDEX(ML$32:ML$41,$C46)</f>
        <v>42.400999999999954</v>
      </c>
      <c r="MM45" s="18" cm="1">
        <f t="array" ref="MM45">INDEX(MM$32:MM$41,$C45)-INDEX(MM$32:MM$41,$C46)</f>
        <v>34.738999999999976</v>
      </c>
      <c r="MN45" s="18" cm="1">
        <f t="array" ref="MN45">INDEX(MN$32:MN$41,$C45)-INDEX(MN$32:MN$41,$C46)</f>
        <v>14.023000000000025</v>
      </c>
      <c r="MO45" s="18" cm="1">
        <f t="array" ref="MO45">INDEX(MO$32:MO$41,$C45)-INDEX(MO$32:MO$41,$C46)</f>
        <v>10.372000000000014</v>
      </c>
      <c r="MP45" s="18" cm="1">
        <f t="array" ref="MP45">INDEX(MP$32:MP$41,$C45)-INDEX(MP$32:MP$41,$C46)</f>
        <v>17.825000000000045</v>
      </c>
      <c r="MQ45" s="18" cm="1">
        <f t="array" ref="MQ45">INDEX(MQ$32:MQ$41,$C45)-INDEX(MQ$32:MQ$41,$C46)</f>
        <v>19.519000000000005</v>
      </c>
      <c r="MR45" s="18" cm="1">
        <f t="array" ref="MR45">INDEX(MR$32:MR$41,$C45)-INDEX(MR$32:MR$41,$C46)</f>
        <v>21.930000000000007</v>
      </c>
      <c r="MS45" s="18" cm="1">
        <f t="array" ref="MS45">INDEX(MS$32:MS$41,$C45)-INDEX(MS$32:MS$41,$C46)</f>
        <v>11.927000000000021</v>
      </c>
      <c r="MT45" s="18" cm="1">
        <f t="array" ref="MT45">INDEX(MT$32:MT$41,$C45)-INDEX(MT$32:MT$41,$C46)</f>
        <v>25.158000000000015</v>
      </c>
      <c r="MU45" s="18" cm="1">
        <f t="array" ref="MU45">INDEX(MU$32:MU$41,$C45)-INDEX(MU$32:MU$41,$C46)</f>
        <v>32.873999999999967</v>
      </c>
      <c r="MV45" s="18" cm="1">
        <f t="array" ref="MV45">INDEX(MV$32:MV$41,$C45)-INDEX(MV$32:MV$41,$C46)</f>
        <v>39.096000000000004</v>
      </c>
      <c r="MW45" s="18" cm="1">
        <f t="array" ref="MW45">INDEX(MW$32:MW$41,$C45)-INDEX(MW$32:MW$41,$C46)</f>
        <v>18.936999999999955</v>
      </c>
      <c r="MX45" s="18" cm="1">
        <f t="array" ref="MX45">INDEX(MX$32:MX$41,$C45)-INDEX(MX$32:MX$41,$C46)</f>
        <v>1.2370000000000232</v>
      </c>
      <c r="MY45" s="18" cm="1">
        <f t="array" ref="MY45">INDEX(MY$32:MY$41,$C45)-INDEX(MY$32:MY$41,$C46)</f>
        <v>10.517999999999972</v>
      </c>
      <c r="MZ45" s="18" cm="1">
        <f t="array" ref="MZ45">INDEX(MZ$32:MZ$41,$C45)-INDEX(MZ$32:MZ$41,$C46)</f>
        <v>33.298999999999978</v>
      </c>
      <c r="NA45" s="18" cm="1">
        <f t="array" ref="NA45">INDEX(NA$32:NA$41,$C45)-INDEX(NA$32:NA$41,$C46)</f>
        <v>38.790999999999997</v>
      </c>
      <c r="NB45" s="18" cm="1">
        <f t="array" ref="NB45">INDEX(NB$32:NB$41,$C45)-INDEX(NB$32:NB$41,$C46)</f>
        <v>23.538000000000011</v>
      </c>
      <c r="NC45" s="18" cm="1">
        <f t="array" ref="NC45">INDEX(NC$32:NC$41,$C45)-INDEX(NC$32:NC$41,$C46)</f>
        <v>26.550999999999988</v>
      </c>
      <c r="ND45" s="18" cm="1">
        <f t="array" ref="ND45">INDEX(ND$32:ND$41,$C45)-INDEX(ND$32:ND$41,$C46)</f>
        <v>31.218999999999994</v>
      </c>
      <c r="NE45" s="18" cm="1">
        <f t="array" ref="NE45">INDEX(NE$32:NE$41,$C45)-INDEX(NE$32:NE$41,$C46)</f>
        <v>17.612000000000023</v>
      </c>
      <c r="NF45" s="18" cm="1">
        <f t="array" ref="NF45">INDEX(NF$32:NF$41,$C45)-INDEX(NF$32:NF$41,$C46)</f>
        <v>10.055000000000007</v>
      </c>
      <c r="NG45" s="18" cm="1">
        <f t="array" ref="NG45">INDEX(NG$32:NG$41,$C45)-INDEX(NG$32:NG$41,$C46)</f>
        <v>12.237000000000023</v>
      </c>
      <c r="NH45" s="18" cm="1">
        <f t="array" ref="NH45">INDEX(NH$32:NH$41,$C45)-INDEX(NH$32:NH$41,$C46)</f>
        <v>17.963000000000022</v>
      </c>
      <c r="NI45" s="18" cm="1">
        <f t="array" ref="NI45">INDEX(NI$32:NI$41,$C45)-INDEX(NI$32:NI$41,$C46)</f>
        <v>7.5020000000000095</v>
      </c>
      <c r="NJ45" s="18" cm="1">
        <f t="array" ref="NJ45">INDEX(NJ$32:NJ$41,$C45)-INDEX(NJ$32:NJ$41,$C46)</f>
        <v>4.4400000000000546</v>
      </c>
      <c r="NK45" s="18" cm="1">
        <f t="array" ref="NK45">INDEX(NK$32:NK$41,$C45)-INDEX(NK$32:NK$41,$C46)</f>
        <v>1.7560000000000286</v>
      </c>
      <c r="NL45" s="18" cm="1">
        <f t="array" ref="NL45">INDEX(NL$32:NL$41,$C45)-INDEX(NL$32:NL$41,$C46)</f>
        <v>14.800000000000011</v>
      </c>
      <c r="NM45" s="18" cm="1">
        <f t="array" ref="NM45">INDEX(NM$32:NM$41,$C45)-INDEX(NM$32:NM$41,$C46)</f>
        <v>24.677000000000021</v>
      </c>
      <c r="NN45" s="18" cm="1">
        <f t="array" ref="NN45">INDEX(NN$32:NN$41,$C45)-INDEX(NN$32:NN$41,$C46)</f>
        <v>4.3220000000000027</v>
      </c>
      <c r="NO45" s="18" cm="1">
        <f t="array" ref="NO45">INDEX(NO$32:NO$41,$C45)-INDEX(NO$32:NO$41,$C46)</f>
        <v>23.543999999999983</v>
      </c>
      <c r="NP45" s="18" cm="1">
        <f t="array" ref="NP45">INDEX(NP$32:NP$41,$C45)-INDEX(NP$32:NP$41,$C46)</f>
        <v>6.1209999999999809</v>
      </c>
      <c r="NQ45" s="18" cm="1">
        <f t="array" ref="NQ45">INDEX(NQ$32:NQ$41,$C45)-INDEX(NQ$32:NQ$41,$C46)</f>
        <v>-5.5059999999999718</v>
      </c>
      <c r="NR45" s="18" cm="1">
        <f t="array" ref="NR45">INDEX(NR$32:NR$41,$C45)-INDEX(NR$32:NR$41,$C46)</f>
        <v>14.636000000000024</v>
      </c>
      <c r="NS45" s="18" cm="1">
        <f t="array" ref="NS45">INDEX(NS$32:NS$41,$C45)-INDEX(NS$32:NS$41,$C46)</f>
        <v>-1.6299999999999955</v>
      </c>
      <c r="NT45" s="18" cm="1">
        <f t="array" ref="NT45">INDEX(NT$32:NT$41,$C45)-INDEX(NT$32:NT$41,$C46)</f>
        <v>25.420000000000016</v>
      </c>
      <c r="NU45" s="18" cm="1">
        <f t="array" ref="NU45">INDEX(NU$32:NU$41,$C45)-INDEX(NU$32:NU$41,$C46)</f>
        <v>-3.3230000000000359</v>
      </c>
      <c r="NV45" s="18" cm="1">
        <f t="array" ref="NV45">INDEX(NV$32:NV$41,$C45)-INDEX(NV$32:NV$41,$C46)</f>
        <v>-17.634999999999991</v>
      </c>
      <c r="NW45" s="18" cm="1">
        <f t="array" ref="NW45">INDEX(NW$32:NW$41,$C45)-INDEX(NW$32:NW$41,$C46)</f>
        <v>-22.175000000000011</v>
      </c>
      <c r="NX45" s="18" cm="1">
        <f t="array" ref="NX45">INDEX(NX$32:NX$41,$C45)-INDEX(NX$32:NX$41,$C46)</f>
        <v>-37.147999999999968</v>
      </c>
      <c r="NY45" s="18" cm="1">
        <f t="array" ref="NY45">INDEX(NY$32:NY$41,$C45)-INDEX(NY$32:NY$41,$C46)</f>
        <v>-26.177000000000021</v>
      </c>
      <c r="NZ45" s="18" cm="1">
        <f t="array" ref="NZ45">INDEX(NZ$32:NZ$41,$C45)-INDEX(NZ$32:NZ$41,$C46)</f>
        <v>-12.166999999999973</v>
      </c>
      <c r="OA45" s="18" cm="1">
        <f t="array" ref="OA45">INDEX(OA$32:OA$41,$C45)-INDEX(OA$32:OA$41,$C46)</f>
        <v>-10.783000000000015</v>
      </c>
      <c r="OB45" s="18" cm="1">
        <f t="array" ref="OB45">INDEX(OB$32:OB$41,$C45)-INDEX(OB$32:OB$41,$C46)</f>
        <v>-13.480999999999995</v>
      </c>
      <c r="OC45" s="18" cm="1">
        <f t="array" ref="OC45">INDEX(OC$32:OC$41,$C45)-INDEX(OC$32:OC$41,$C46)</f>
        <v>-8.1550000000000296</v>
      </c>
      <c r="OD45" s="18" cm="1">
        <f t="array" ref="OD45">INDEX(OD$32:OD$41,$C45)-INDEX(OD$32:OD$41,$C46)</f>
        <v>-9.3559999999999945</v>
      </c>
      <c r="OE45" s="18" cm="1">
        <f t="array" ref="OE45">INDEX(OE$32:OE$41,$C45)-INDEX(OE$32:OE$41,$C46)</f>
        <v>-10.216999999999985</v>
      </c>
      <c r="OF45" s="18" cm="1">
        <f t="array" ref="OF45">INDEX(OF$32:OF$41,$C45)-INDEX(OF$32:OF$41,$C46)</f>
        <v>-4.7040000000000077</v>
      </c>
      <c r="OG45" s="18" cm="1">
        <f t="array" ref="OG45">INDEX(OG$32:OG$41,$C45)-INDEX(OG$32:OG$41,$C46)</f>
        <v>-7.9239999999999782</v>
      </c>
      <c r="OH45" s="18" cm="1">
        <f t="array" ref="OH45">INDEX(OH$32:OH$41,$C45)-INDEX(OH$32:OH$41,$C46)</f>
        <v>-3.2860000000000014</v>
      </c>
      <c r="OI45" s="18" cm="1">
        <f t="array" ref="OI45">INDEX(OI$32:OI$41,$C45)-INDEX(OI$32:OI$41,$C46)</f>
        <v>-1.8670000000000186</v>
      </c>
      <c r="OJ45" s="18" cm="1">
        <f t="array" ref="OJ45">INDEX(OJ$32:OJ$41,$C45)-INDEX(OJ$32:OJ$41,$C46)</f>
        <v>9.125</v>
      </c>
      <c r="OK45" s="18" cm="1">
        <f t="array" ref="OK45">INDEX(OK$32:OK$41,$C45)-INDEX(OK$32:OK$41,$C46)</f>
        <v>5.0109999999999673</v>
      </c>
      <c r="OL45" s="18" cm="1">
        <f t="array" ref="OL45">INDEX(OL$32:OL$41,$C45)-INDEX(OL$32:OL$41,$C46)</f>
        <v>-10.959000000000003</v>
      </c>
      <c r="OM45" s="18" cm="1">
        <f t="array" ref="OM45">INDEX(OM$32:OM$41,$C45)-INDEX(OM$32:OM$41,$C46)</f>
        <v>-18.308999999999969</v>
      </c>
      <c r="ON45" s="18" cm="1">
        <f t="array" ref="ON45">INDEX(ON$32:ON$41,$C45)-INDEX(ON$32:ON$41,$C46)</f>
        <v>-9.6640000000000441</v>
      </c>
      <c r="OO45" s="18" cm="1">
        <f t="array" ref="OO45">INDEX(OO$32:OO$41,$C45)-INDEX(OO$32:OO$41,$C46)</f>
        <v>-14.951999999999998</v>
      </c>
      <c r="OP45" s="18" cm="1">
        <f t="array" ref="OP45">INDEX(OP$32:OP$41,$C45)-INDEX(OP$32:OP$41,$C46)</f>
        <v>-11.32099999999997</v>
      </c>
      <c r="OQ45" s="18" cm="1">
        <f t="array" ref="OQ45">INDEX(OQ$32:OQ$41,$C45)-INDEX(OQ$32:OQ$41,$C46)</f>
        <v>-11.543000000000006</v>
      </c>
      <c r="OR45" s="18" cm="1">
        <f t="array" ref="OR45">INDEX(OR$32:OR$41,$C45)-INDEX(OR$32:OR$41,$C46)</f>
        <v>20.58499999999998</v>
      </c>
      <c r="OS45" s="18" cm="1">
        <f t="array" ref="OS45">INDEX(OS$32:OS$41,$C45)-INDEX(OS$32:OS$41,$C46)</f>
        <v>-2.0869999999999891</v>
      </c>
      <c r="OT45" s="18" cm="1">
        <f t="array" ref="OT45">INDEX(OT$32:OT$41,$C45)-INDEX(OT$32:OT$41,$C46)</f>
        <v>2.0169999999999959</v>
      </c>
      <c r="OU45" s="18" cm="1">
        <f t="array" ref="OU45">INDEX(OU$32:OU$41,$C45)-INDEX(OU$32:OU$41,$C46)</f>
        <v>4.6569999999999823</v>
      </c>
      <c r="OV45" s="18" cm="1">
        <f t="array" ref="OV45">INDEX(OV$32:OV$41,$C45)-INDEX(OV$32:OV$41,$C46)</f>
        <v>9.5680000000000405</v>
      </c>
      <c r="OW45" s="18" cm="1">
        <f t="array" ref="OW45">INDEX(OW$32:OW$41,$C45)-INDEX(OW$32:OW$41,$C46)</f>
        <v>19.131000000000029</v>
      </c>
      <c r="OX45" s="18" cm="1">
        <f t="array" ref="OX45">INDEX(OX$32:OX$41,$C45)-INDEX(OX$32:OX$41,$C46)</f>
        <v>12.175999999999988</v>
      </c>
      <c r="OY45" s="18" cm="1">
        <f t="array" ref="OY45">INDEX(OY$32:OY$41,$C45)-INDEX(OY$32:OY$41,$C46)</f>
        <v>13.800999999999988</v>
      </c>
      <c r="OZ45" s="18" cm="1">
        <f t="array" ref="OZ45">INDEX(OZ$32:OZ$41,$C45)-INDEX(OZ$32:OZ$41,$C46)</f>
        <v>27.175000000000011</v>
      </c>
      <c r="PA45" s="18" cm="1">
        <f t="array" ref="PA45">INDEX(PA$32:PA$41,$C45)-INDEX(PA$32:PA$41,$C46)</f>
        <v>1.2400000000000091</v>
      </c>
      <c r="PB45" s="18" cm="1">
        <f t="array" ref="PB45">INDEX(PB$32:PB$41,$C45)-INDEX(PB$32:PB$41,$C46)</f>
        <v>15.901999999999987</v>
      </c>
      <c r="PC45" s="18" cm="1">
        <f t="array" ref="PC45">INDEX(PC$32:PC$41,$C45)-INDEX(PC$32:PC$41,$C46)</f>
        <v>23.324000000000012</v>
      </c>
      <c r="PD45" s="18" cm="1">
        <f t="array" ref="PD45">INDEX(PD$32:PD$41,$C45)-INDEX(PD$32:PD$41,$C46)</f>
        <v>16.432999999999993</v>
      </c>
      <c r="PE45" s="18" cm="1">
        <f t="array" ref="PE45">INDEX(PE$32:PE$41,$C45)-INDEX(PE$32:PE$41,$C46)</f>
        <v>24.985000000000014</v>
      </c>
      <c r="PF45" s="18" cm="1">
        <f t="array" ref="PF45">INDEX(PF$32:PF$41,$C45)-INDEX(PF$32:PF$41,$C46)</f>
        <v>28.20799999999997</v>
      </c>
      <c r="PG45" s="18" cm="1">
        <f t="array" ref="PG45">INDEX(PG$32:PG$41,$C45)-INDEX(PG$32:PG$41,$C46)</f>
        <v>14.947000000000003</v>
      </c>
      <c r="PH45" s="18" cm="1">
        <f t="array" ref="PH45">INDEX(PH$32:PH$41,$C45)-INDEX(PH$32:PH$41,$C46)</f>
        <v>25.91500000000002</v>
      </c>
      <c r="PI45" s="18" cm="1">
        <f t="array" ref="PI45">INDEX(PI$32:PI$41,$C45)-INDEX(PI$32:PI$41,$C46)</f>
        <v>43.062999999999988</v>
      </c>
      <c r="PJ45" s="18" cm="1">
        <f t="array" ref="PJ45">INDEX(PJ$32:PJ$41,$C45)-INDEX(PJ$32:PJ$41,$C46)</f>
        <v>48.496000000000038</v>
      </c>
      <c r="PK45" s="18" cm="1">
        <f t="array" ref="PK45">INDEX(PK$32:PK$41,$C45)-INDEX(PK$32:PK$41,$C46)</f>
        <v>42.439000000000021</v>
      </c>
      <c r="PL45" s="18" cm="1">
        <f t="array" ref="PL45">INDEX(PL$32:PL$41,$C45)-INDEX(PL$32:PL$41,$C46)</f>
        <v>46.230000000000018</v>
      </c>
      <c r="PM45" s="18" cm="1">
        <f t="array" ref="PM45">INDEX(PM$32:PM$41,$C45)-INDEX(PM$32:PM$41,$C46)</f>
        <v>51.814000000000021</v>
      </c>
      <c r="PN45" s="18" cm="1">
        <f t="array" ref="PN45">INDEX(PN$32:PN$41,$C45)-INDEX(PN$32:PN$41,$C46)</f>
        <v>57.843000000000018</v>
      </c>
      <c r="PO45" s="18" cm="1">
        <f t="array" ref="PO45">INDEX(PO$32:PO$41,$C45)-INDEX(PO$32:PO$41,$C46)</f>
        <v>46.007999999999981</v>
      </c>
      <c r="PP45" s="18" cm="1">
        <f t="array" ref="PP45">INDEX(PP$32:PP$41,$C45)-INDEX(PP$32:PP$41,$C46)</f>
        <v>50.653999999999996</v>
      </c>
      <c r="PQ45" s="18" cm="1">
        <f t="array" ref="PQ45">INDEX(PQ$32:PQ$41,$C45)-INDEX(PQ$32:PQ$41,$C46)</f>
        <v>60.201000000000022</v>
      </c>
      <c r="PR45" s="18" cm="1">
        <f t="array" ref="PR45">INDEX(PR$32:PR$41,$C45)-INDEX(PR$32:PR$41,$C46)</f>
        <v>19.817000000000007</v>
      </c>
      <c r="PS45" s="18" cm="1">
        <f t="array" ref="PS45">INDEX(PS$32:PS$41,$C45)-INDEX(PS$32:PS$41,$C46)</f>
        <v>30.773000000000025</v>
      </c>
      <c r="PT45" s="18" cm="1">
        <f t="array" ref="PT45">INDEX(PT$32:PT$41,$C45)-INDEX(PT$32:PT$41,$C46)</f>
        <v>27.668999999999983</v>
      </c>
      <c r="PU45" s="18" cm="1">
        <f t="array" ref="PU45">INDEX(PU$32:PU$41,$C45)-INDEX(PU$32:PU$41,$C46)</f>
        <v>36.49799999999999</v>
      </c>
      <c r="PV45" s="18" cm="1">
        <f t="array" ref="PV45">INDEX(PV$32:PV$41,$C45)-INDEX(PV$32:PV$41,$C46)</f>
        <v>50.121000000000038</v>
      </c>
      <c r="PW45" s="18" cm="1">
        <f t="array" ref="PW45">INDEX(PW$32:PW$41,$C45)-INDEX(PW$32:PW$41,$C46)</f>
        <v>38.455000000000041</v>
      </c>
      <c r="PX45" s="18" cm="1">
        <f t="array" ref="PX45">INDEX(PX$32:PX$41,$C45)-INDEX(PX$32:PX$41,$C46)</f>
        <v>48.824000000000012</v>
      </c>
      <c r="PY45" s="18" cm="1">
        <f t="array" ref="PY45">INDEX(PY$32:PY$41,$C45)-INDEX(PY$32:PY$41,$C46)</f>
        <v>54.81</v>
      </c>
      <c r="PZ45" s="18" cm="1">
        <f t="array" ref="PZ45">INDEX(PZ$32:PZ$41,$C45)-INDEX(PZ$32:PZ$41,$C46)</f>
        <v>53.376999999999953</v>
      </c>
      <c r="QA45" s="18" cm="1">
        <f t="array" ref="QA45">INDEX(QA$32:QA$41,$C45)-INDEX(QA$32:QA$41,$C46)</f>
        <v>59.107000000000028</v>
      </c>
      <c r="QB45" s="18" cm="1">
        <f t="array" ref="QB45">INDEX(QB$32:QB$41,$C45)-INDEX(QB$32:QB$41,$C46)</f>
        <v>62.212000000000046</v>
      </c>
      <c r="QC45" s="18" cm="1">
        <f t="array" ref="QC45">INDEX(QC$32:QC$41,$C45)-INDEX(QC$32:QC$41,$C46)</f>
        <v>53.394000000000005</v>
      </c>
      <c r="QD45" s="18" cm="1">
        <f t="array" ref="QD45">INDEX(QD$32:QD$41,$C45)-INDEX(QD$32:QD$41,$C46)</f>
        <v>65.775000000000034</v>
      </c>
      <c r="QE45" s="18" cm="1">
        <f t="array" ref="QE45">INDEX(QE$32:QE$41,$C45)-INDEX(QE$32:QE$41,$C46)</f>
        <v>64.670999999999992</v>
      </c>
      <c r="QF45" s="18" cm="1">
        <f t="array" ref="QF45">INDEX(QF$32:QF$41,$C45)-INDEX(QF$32:QF$41,$C46)</f>
        <v>61.057000000000016</v>
      </c>
      <c r="QG45" s="18" cm="1">
        <f t="array" ref="QG45">INDEX(QG$32:QG$41,$C45)-INDEX(QG$32:QG$41,$C46)</f>
        <v>67.342000000000013</v>
      </c>
      <c r="QH45" s="18" cm="1">
        <f t="array" ref="QH45">INDEX(QH$32:QH$41,$C45)-INDEX(QH$32:QH$41,$C46)</f>
        <v>69.864000000000004</v>
      </c>
      <c r="QI45" s="18" cm="1">
        <f t="array" ref="QI45">INDEX(QI$32:QI$41,$C45)-INDEX(QI$32:QI$41,$C46)</f>
        <v>72.377999999999986</v>
      </c>
      <c r="QJ45" s="18" cm="1">
        <f t="array" ref="QJ45">INDEX(QJ$32:QJ$41,$C45)-INDEX(QJ$32:QJ$41,$C46)</f>
        <v>67.432000000000016</v>
      </c>
      <c r="QK45" s="18" cm="1">
        <f t="array" ref="QK45">INDEX(QK$32:QK$41,$C45)-INDEX(QK$32:QK$41,$C46)</f>
        <v>74.109000000000009</v>
      </c>
      <c r="QL45" s="18" cm="1">
        <f t="array" ref="QL45">INDEX(QL$32:QL$41,$C45)-INDEX(QL$32:QL$41,$C46)</f>
        <v>66.317000000000007</v>
      </c>
      <c r="QM45" s="18" cm="1">
        <f t="array" ref="QM45">INDEX(QM$32:QM$41,$C45)-INDEX(QM$32:QM$41,$C46)</f>
        <v>74.051999999999964</v>
      </c>
      <c r="QN45" s="18" cm="1">
        <f t="array" ref="QN45">INDEX(QN$32:QN$41,$C45)-INDEX(QN$32:QN$41,$C46)</f>
        <v>74.721000000000004</v>
      </c>
      <c r="QO45" s="18" cm="1">
        <f t="array" ref="QO45">INDEX(QO$32:QO$41,$C45)-INDEX(QO$32:QO$41,$C46)</f>
        <v>63.394999999999982</v>
      </c>
      <c r="QP45" s="18" cm="1">
        <f t="array" ref="QP45">INDEX(QP$32:QP$41,$C45)-INDEX(QP$32:QP$41,$C46)</f>
        <v>64.200999999999993</v>
      </c>
      <c r="QQ45" s="18" cm="1">
        <f t="array" ref="QQ45">INDEX(QQ$32:QQ$41,$C45)-INDEX(QQ$32:QQ$41,$C46)</f>
        <v>69.709000000000003</v>
      </c>
      <c r="QR45" s="18" cm="1">
        <f t="array" ref="QR45">INDEX(QR$32:QR$41,$C45)-INDEX(QR$32:QR$41,$C46)</f>
        <v>68.78</v>
      </c>
      <c r="QS45" s="18" cm="1">
        <f t="array" ref="QS45">INDEX(QS$32:QS$41,$C45)-INDEX(QS$32:QS$41,$C46)</f>
        <v>71.15100000000001</v>
      </c>
      <c r="QT45" s="18" cm="1">
        <f t="array" ref="QT45">INDEX(QT$32:QT$41,$C45)-INDEX(QT$32:QT$41,$C46)</f>
        <v>71.969000000000023</v>
      </c>
      <c r="QU45" s="18" cm="1">
        <f t="array" ref="QU45">INDEX(QU$32:QU$41,$C45)-INDEX(QU$32:QU$41,$C46)</f>
        <v>69.376999999999981</v>
      </c>
      <c r="QV45" s="18" cm="1">
        <f t="array" ref="QV45">INDEX(QV$32:QV$41,$C45)-INDEX(QV$32:QV$41,$C46)</f>
        <v>72.953999999999979</v>
      </c>
      <c r="QW45" s="18" cm="1">
        <f t="array" ref="QW45">INDEX(QW$32:QW$41,$C45)-INDEX(QW$32:QW$41,$C46)</f>
        <v>67.324000000000012</v>
      </c>
      <c r="QX45" s="18" cm="1">
        <f t="array" ref="QX45">INDEX(QX$32:QX$41,$C45)-INDEX(QX$32:QX$41,$C46)</f>
        <v>61.686000000000007</v>
      </c>
      <c r="QY45" s="18" cm="1">
        <f t="array" ref="QY45">INDEX(QY$32:QY$41,$C45)-INDEX(QY$32:QY$41,$C46)</f>
        <v>73.015000000000015</v>
      </c>
      <c r="QZ45" s="18" cm="1">
        <f t="array" ref="QZ45">INDEX(QZ$32:QZ$41,$C45)-INDEX(QZ$32:QZ$41,$C46)</f>
        <v>79.193999999999988</v>
      </c>
      <c r="RA45" s="18" cm="1">
        <f t="array" ref="RA45">INDEX(RA$32:RA$41,$C45)-INDEX(RA$32:RA$41,$C46)</f>
        <v>77.144999999999982</v>
      </c>
      <c r="RB45" s="18" cm="1">
        <f t="array" ref="RB45">INDEX(RB$32:RB$41,$C45)-INDEX(RB$32:RB$41,$C46)</f>
        <v>65.216999999999985</v>
      </c>
      <c r="RC45" s="18" cm="1">
        <f t="array" ref="RC45">INDEX(RC$32:RC$41,$C45)-INDEX(RC$32:RC$41,$C46)</f>
        <v>64.456000000000017</v>
      </c>
      <c r="RD45" s="18" cm="1">
        <f t="array" ref="RD45">INDEX(RD$32:RD$41,$C45)-INDEX(RD$32:RD$41,$C46)</f>
        <v>63.115000000000009</v>
      </c>
      <c r="RE45" s="18" cm="1">
        <f t="array" ref="RE45">INDEX(RE$32:RE$41,$C45)-INDEX(RE$32:RE$41,$C46)</f>
        <v>59.077999999999975</v>
      </c>
      <c r="RF45" s="18" cm="1">
        <f t="array" ref="RF45">INDEX(RF$32:RF$41,$C45)-INDEX(RF$32:RF$41,$C46)</f>
        <v>57.733000000000004</v>
      </c>
      <c r="RG45" s="18" cm="1">
        <f t="array" ref="RG45">INDEX(RG$32:RG$41,$C45)-INDEX(RG$32:RG$41,$C46)</f>
        <v>57.045000000000016</v>
      </c>
      <c r="RH45" s="18" cm="1">
        <f t="array" ref="RH45">INDEX(RH$32:RH$41,$C45)-INDEX(RH$32:RH$41,$C46)</f>
        <v>63.30699999999996</v>
      </c>
      <c r="RI45" s="18" cm="1">
        <f t="array" ref="RI45">INDEX(RI$32:RI$41,$C45)-INDEX(RI$32:RI$41,$C46)</f>
        <v>64.202000000000055</v>
      </c>
      <c r="RJ45" s="18" cm="1">
        <f t="array" ref="RJ45">INDEX(RJ$32:RJ$41,$C45)-INDEX(RJ$32:RJ$41,$C46)</f>
        <v>66.29200000000003</v>
      </c>
      <c r="RK45" s="18" cm="1">
        <f t="array" ref="RK45">INDEX(RK$32:RK$41,$C45)-INDEX(RK$32:RK$41,$C46)</f>
        <v>62.770000000000039</v>
      </c>
      <c r="RL45" s="18" cm="1">
        <f t="array" ref="RL45">INDEX(RL$32:RL$41,$C45)-INDEX(RL$32:RL$41,$C46)</f>
        <v>61.022999999999968</v>
      </c>
      <c r="RM45" s="18" cm="1">
        <f t="array" ref="RM45">INDEX(RM$32:RM$41,$C45)-INDEX(RM$32:RM$41,$C46)</f>
        <v>65.829999999999984</v>
      </c>
      <c r="RN45" s="18" cm="1">
        <f t="array" ref="RN45">INDEX(RN$32:RN$41,$C45)-INDEX(RN$32:RN$41,$C46)</f>
        <v>72.264999999999986</v>
      </c>
      <c r="RO45" s="18" cm="1">
        <f t="array" ref="RO45">INDEX(RO$32:RO$41,$C45)-INDEX(RO$32:RO$41,$C46)</f>
        <v>66.218999999999994</v>
      </c>
      <c r="RP45" s="18" cm="1">
        <f t="array" ref="RP45">INDEX(RP$32:RP$41,$C45)-INDEX(RP$32:RP$41,$C46)</f>
        <v>65.826999999999998</v>
      </c>
      <c r="RQ45" s="18" cm="1">
        <f t="array" ref="RQ45">INDEX(RQ$32:RQ$41,$C45)-INDEX(RQ$32:RQ$41,$C46)</f>
        <v>66.031999999999982</v>
      </c>
      <c r="RR45" s="18" cm="1">
        <f t="array" ref="RR45">INDEX(RR$32:RR$41,$C45)-INDEX(RR$32:RR$41,$C46)</f>
        <v>62.913999999999987</v>
      </c>
      <c r="RS45" s="18" cm="1">
        <f t="array" ref="RS45">INDEX(RS$32:RS$41,$C45)-INDEX(RS$32:RS$41,$C46)</f>
        <v>69.966000000000008</v>
      </c>
      <c r="RT45" s="18" cm="1">
        <f t="array" ref="RT45">INDEX(RT$32:RT$41,$C45)-INDEX(RT$32:RT$41,$C46)</f>
        <v>65.55600000000004</v>
      </c>
      <c r="RU45" s="18" cm="1">
        <f t="array" ref="RU45">INDEX(RU$32:RU$41,$C45)-INDEX(RU$32:RU$41,$C46)</f>
        <v>61.115000000000009</v>
      </c>
      <c r="RV45" s="18" cm="1">
        <f t="array" ref="RV45">INDEX(RV$32:RV$41,$C45)-INDEX(RV$32:RV$41,$C46)</f>
        <v>67.530999999999977</v>
      </c>
      <c r="RW45" s="18" cm="1">
        <f t="array" ref="RW45">INDEX(RW$32:RW$41,$C45)-INDEX(RW$32:RW$41,$C46)</f>
        <v>69.314000000000021</v>
      </c>
      <c r="RX45" s="18" cm="1">
        <f t="array" ref="RX45">INDEX(RX$32:RX$41,$C45)-INDEX(RX$32:RX$41,$C46)</f>
        <v>75.121999999999986</v>
      </c>
      <c r="RY45" s="18" cm="1">
        <f t="array" ref="RY45">INDEX(RY$32:RY$41,$C45)-INDEX(RY$32:RY$41,$C46)</f>
        <v>70.254000000000019</v>
      </c>
      <c r="RZ45" s="18" cm="1">
        <f t="array" ref="RZ45">INDEX(RZ$32:RZ$41,$C45)-INDEX(RZ$32:RZ$41,$C46)</f>
        <v>70.310000000000031</v>
      </c>
      <c r="SA45" s="18" cm="1">
        <f t="array" ref="SA45">INDEX(SA$32:SA$41,$C45)-INDEX(SA$32:SA$41,$C46)</f>
        <v>68.993000000000023</v>
      </c>
      <c r="SB45" s="18" cm="1">
        <f t="array" ref="SB45">INDEX(SB$32:SB$41,$C45)-INDEX(SB$32:SB$41,$C46)</f>
        <v>77.203999999999979</v>
      </c>
      <c r="SC45" s="18" cm="1">
        <f t="array" ref="SC45">INDEX(SC$32:SC$41,$C45)-INDEX(SC$32:SC$41,$C46)</f>
        <v>74.665999999999997</v>
      </c>
      <c r="SD45" s="18" cm="1">
        <f t="array" ref="SD45">INDEX(SD$32:SD$41,$C45)-INDEX(SD$32:SD$41,$C46)</f>
        <v>70.167000000000002</v>
      </c>
      <c r="SE45" s="18" cm="1">
        <f t="array" ref="SE45">INDEX(SE$32:SE$41,$C45)-INDEX(SE$32:SE$41,$C46)</f>
        <v>71.978000000000009</v>
      </c>
      <c r="SF45" s="18" cm="1">
        <f t="array" ref="SF45">INDEX(SF$32:SF$41,$C45)-INDEX(SF$32:SF$41,$C46)</f>
        <v>91.097999999999985</v>
      </c>
      <c r="SG45" s="18" cm="1">
        <f t="array" ref="SG45">INDEX(SG$32:SG$41,$C45)-INDEX(SG$32:SG$41,$C46)</f>
        <v>76.468999999999994</v>
      </c>
      <c r="SH45" s="18" cm="1">
        <f t="array" ref="SH45">INDEX(SH$32:SH$41,$C45)-INDEX(SH$32:SH$41,$C46)</f>
        <v>77.251000000000033</v>
      </c>
      <c r="SI45" s="18" cm="1">
        <f t="array" ref="SI45">INDEX(SI$32:SI$41,$C45)-INDEX(SI$32:SI$41,$C46)</f>
        <v>78.710000000000036</v>
      </c>
      <c r="SJ45" s="18" cm="1">
        <f t="array" ref="SJ45">INDEX(SJ$32:SJ$41,$C45)-INDEX(SJ$32:SJ$41,$C46)</f>
        <v>77.991000000000042</v>
      </c>
      <c r="SK45" s="18" cm="1">
        <f t="array" ref="SK45">INDEX(SK$32:SK$41,$C45)-INDEX(SK$32:SK$41,$C46)</f>
        <v>81.533999999999992</v>
      </c>
      <c r="SL45" s="18" cm="1">
        <f t="array" ref="SL45">INDEX(SL$32:SL$41,$C45)-INDEX(SL$32:SL$41,$C46)</f>
        <v>84.262</v>
      </c>
      <c r="SM45" s="18" cm="1">
        <f t="array" ref="SM45">INDEX(SM$32:SM$41,$C45)-INDEX(SM$32:SM$41,$C46)</f>
        <v>80.61699999999999</v>
      </c>
      <c r="SN45" s="18" cm="1">
        <f t="array" ref="SN45">INDEX(SN$32:SN$41,$C45)-INDEX(SN$32:SN$41,$C46)</f>
        <v>84.518999999999977</v>
      </c>
      <c r="SO45" s="18" cm="1">
        <f t="array" ref="SO45">INDEX(SO$32:SO$41,$C45)-INDEX(SO$32:SO$41,$C46)</f>
        <v>84.75200000000001</v>
      </c>
      <c r="SP45" s="18" cm="1">
        <f t="array" ref="SP45">INDEX(SP$32:SP$41,$C45)-INDEX(SP$32:SP$41,$C46)</f>
        <v>84.783999999999992</v>
      </c>
      <c r="SQ45" s="18" cm="1">
        <f t="array" ref="SQ45">INDEX(SQ$32:SQ$41,$C45)-INDEX(SQ$32:SQ$41,$C46)</f>
        <v>69.352000000000032</v>
      </c>
      <c r="SR45" s="18" cm="1">
        <f t="array" ref="SR45">INDEX(SR$32:SR$41,$C45)-INDEX(SR$32:SR$41,$C46)</f>
        <v>84.148000000000025</v>
      </c>
      <c r="SS45" s="18" cm="1">
        <f t="array" ref="SS45">INDEX(SS$32:SS$41,$C45)-INDEX(SS$32:SS$41,$C46)</f>
        <v>85.948999999999984</v>
      </c>
      <c r="ST45" s="18" cm="1">
        <f t="array" ref="ST45">INDEX(ST$32:ST$41,$C45)-INDEX(ST$32:ST$41,$C46)</f>
        <v>86.813000000000045</v>
      </c>
    </row>
    <row r="46" spans="1:516" s="5" customFormat="1" x14ac:dyDescent="0.25">
      <c r="B46" s="11" t="s">
        <v>476</v>
      </c>
      <c r="C46" s="5">
        <f>_xlfn.XMATCH(B46,$B$32:$B$41)</f>
        <v>7</v>
      </c>
      <c r="F46" s="18"/>
    </row>
    <row r="47" spans="1:516" s="5" customFormat="1" x14ac:dyDescent="0.25"/>
    <row r="49" spans="1:511" ht="11" x14ac:dyDescent="0.3">
      <c r="B49" s="2" t="s">
        <v>150</v>
      </c>
    </row>
    <row r="50" spans="1:511" ht="11" x14ac:dyDescent="0.3">
      <c r="A50" s="5">
        <v>1</v>
      </c>
      <c r="B50" s="34" t="str">
        <f t="shared" ref="B50:B58" si="9">B32</f>
        <v>VW 3 1/2 PERP nc-30</v>
      </c>
      <c r="F50" s="18">
        <f>F$32-F32</f>
        <v>0</v>
      </c>
      <c r="G50" s="18">
        <f t="shared" ref="G50:BR58" si="10">G$32-G32</f>
        <v>0</v>
      </c>
      <c r="H50" s="18">
        <f t="shared" si="10"/>
        <v>0</v>
      </c>
      <c r="I50" s="18">
        <f t="shared" si="10"/>
        <v>0</v>
      </c>
      <c r="J50" s="18">
        <f t="shared" si="10"/>
        <v>0</v>
      </c>
      <c r="K50" s="18">
        <f t="shared" si="10"/>
        <v>0</v>
      </c>
      <c r="L50" s="18">
        <f t="shared" si="10"/>
        <v>0</v>
      </c>
      <c r="M50" s="18">
        <f t="shared" si="10"/>
        <v>0</v>
      </c>
      <c r="N50" s="18">
        <f t="shared" si="10"/>
        <v>0</v>
      </c>
      <c r="O50" s="18">
        <f t="shared" si="10"/>
        <v>0</v>
      </c>
      <c r="P50" s="18">
        <f t="shared" si="10"/>
        <v>0</v>
      </c>
      <c r="Q50" s="18">
        <f t="shared" si="10"/>
        <v>0</v>
      </c>
      <c r="R50" s="18">
        <f t="shared" si="10"/>
        <v>0</v>
      </c>
      <c r="S50" s="18">
        <f t="shared" si="10"/>
        <v>0</v>
      </c>
      <c r="T50" s="18">
        <f t="shared" si="10"/>
        <v>0</v>
      </c>
      <c r="U50" s="18">
        <f t="shared" si="10"/>
        <v>0</v>
      </c>
      <c r="V50" s="18">
        <f t="shared" si="10"/>
        <v>0</v>
      </c>
      <c r="W50" s="18">
        <f t="shared" si="10"/>
        <v>0</v>
      </c>
      <c r="X50" s="18">
        <f t="shared" si="10"/>
        <v>0</v>
      </c>
      <c r="Y50" s="18">
        <f t="shared" si="10"/>
        <v>0</v>
      </c>
      <c r="Z50" s="18">
        <f t="shared" si="10"/>
        <v>0</v>
      </c>
      <c r="AA50" s="18">
        <f t="shared" si="10"/>
        <v>0</v>
      </c>
      <c r="AB50" s="18">
        <f t="shared" si="10"/>
        <v>0</v>
      </c>
      <c r="AC50" s="18">
        <f t="shared" si="10"/>
        <v>0</v>
      </c>
      <c r="AD50" s="18">
        <f t="shared" si="10"/>
        <v>0</v>
      </c>
      <c r="AE50" s="18">
        <f t="shared" si="10"/>
        <v>0</v>
      </c>
      <c r="AF50" s="18">
        <f t="shared" si="10"/>
        <v>0</v>
      </c>
      <c r="AG50" s="18">
        <f t="shared" si="10"/>
        <v>0</v>
      </c>
      <c r="AH50" s="18">
        <f t="shared" si="10"/>
        <v>0</v>
      </c>
      <c r="AI50" s="18">
        <f t="shared" si="10"/>
        <v>0</v>
      </c>
      <c r="AJ50" s="18">
        <f t="shared" si="10"/>
        <v>0</v>
      </c>
      <c r="AK50" s="18">
        <f t="shared" si="10"/>
        <v>0</v>
      </c>
      <c r="AL50" s="18">
        <f t="shared" si="10"/>
        <v>0</v>
      </c>
      <c r="AM50" s="18">
        <f t="shared" si="10"/>
        <v>0</v>
      </c>
      <c r="AN50" s="18">
        <f t="shared" si="10"/>
        <v>0</v>
      </c>
      <c r="AO50" s="18">
        <f t="shared" si="10"/>
        <v>0</v>
      </c>
      <c r="AP50" s="18">
        <f t="shared" si="10"/>
        <v>0</v>
      </c>
      <c r="AQ50" s="18">
        <f t="shared" si="10"/>
        <v>0</v>
      </c>
      <c r="AR50" s="18">
        <f t="shared" si="10"/>
        <v>0</v>
      </c>
      <c r="AS50" s="18">
        <f t="shared" si="10"/>
        <v>0</v>
      </c>
      <c r="AT50" s="18">
        <f t="shared" si="10"/>
        <v>0</v>
      </c>
      <c r="AU50" s="18">
        <f t="shared" si="10"/>
        <v>0</v>
      </c>
      <c r="AV50" s="18">
        <f t="shared" si="10"/>
        <v>0</v>
      </c>
      <c r="AW50" s="18">
        <f t="shared" si="10"/>
        <v>0</v>
      </c>
      <c r="AX50" s="18">
        <f t="shared" si="10"/>
        <v>0</v>
      </c>
      <c r="AY50" s="18">
        <f t="shared" si="10"/>
        <v>0</v>
      </c>
      <c r="AZ50" s="18">
        <f t="shared" si="10"/>
        <v>0</v>
      </c>
      <c r="BA50" s="18">
        <f t="shared" si="10"/>
        <v>0</v>
      </c>
      <c r="BB50" s="18">
        <f t="shared" si="10"/>
        <v>0</v>
      </c>
      <c r="BC50" s="18">
        <f t="shared" si="10"/>
        <v>0</v>
      </c>
      <c r="BD50" s="18">
        <f t="shared" si="10"/>
        <v>0</v>
      </c>
      <c r="BE50" s="18">
        <f t="shared" si="10"/>
        <v>0</v>
      </c>
      <c r="BF50" s="18">
        <f t="shared" si="10"/>
        <v>0</v>
      </c>
      <c r="BG50" s="18">
        <f t="shared" si="10"/>
        <v>0</v>
      </c>
      <c r="BH50" s="18">
        <f t="shared" si="10"/>
        <v>0</v>
      </c>
      <c r="BI50" s="18">
        <f t="shared" si="10"/>
        <v>0</v>
      </c>
      <c r="BJ50" s="18">
        <f t="shared" si="10"/>
        <v>0</v>
      </c>
      <c r="BK50" s="18">
        <f t="shared" si="10"/>
        <v>0</v>
      </c>
      <c r="BL50" s="18">
        <f t="shared" si="10"/>
        <v>0</v>
      </c>
      <c r="BM50" s="18">
        <f t="shared" si="10"/>
        <v>0</v>
      </c>
      <c r="BN50" s="18">
        <f t="shared" si="10"/>
        <v>0</v>
      </c>
      <c r="BO50" s="18">
        <f t="shared" si="10"/>
        <v>0</v>
      </c>
      <c r="BP50" s="18">
        <f t="shared" si="10"/>
        <v>0</v>
      </c>
      <c r="BQ50" s="18">
        <f t="shared" si="10"/>
        <v>0</v>
      </c>
      <c r="BR50" s="18">
        <f t="shared" si="10"/>
        <v>0</v>
      </c>
      <c r="BS50" s="18">
        <f t="shared" ref="BS50:ED53" si="11">BS$32-BS32</f>
        <v>0</v>
      </c>
      <c r="BT50" s="18">
        <f t="shared" si="11"/>
        <v>0</v>
      </c>
      <c r="BU50" s="18">
        <f t="shared" si="11"/>
        <v>0</v>
      </c>
      <c r="BV50" s="18">
        <f t="shared" si="11"/>
        <v>0</v>
      </c>
      <c r="BW50" s="18">
        <f t="shared" si="11"/>
        <v>0</v>
      </c>
      <c r="BX50" s="18">
        <f t="shared" si="11"/>
        <v>0</v>
      </c>
      <c r="BY50" s="18">
        <f t="shared" si="11"/>
        <v>0</v>
      </c>
      <c r="BZ50" s="18">
        <f t="shared" si="11"/>
        <v>0</v>
      </c>
      <c r="CA50" s="18">
        <f t="shared" si="11"/>
        <v>0</v>
      </c>
      <c r="CB50" s="18">
        <f t="shared" si="11"/>
        <v>0</v>
      </c>
      <c r="CC50" s="18">
        <f t="shared" si="11"/>
        <v>0</v>
      </c>
      <c r="CD50" s="18">
        <f t="shared" si="11"/>
        <v>0</v>
      </c>
      <c r="CE50" s="18">
        <f t="shared" si="11"/>
        <v>0</v>
      </c>
      <c r="CF50" s="18">
        <f t="shared" si="11"/>
        <v>0</v>
      </c>
      <c r="CG50" s="18">
        <f t="shared" si="11"/>
        <v>0</v>
      </c>
      <c r="CH50" s="18">
        <f t="shared" si="11"/>
        <v>0</v>
      </c>
      <c r="CI50" s="18">
        <f t="shared" si="11"/>
        <v>0</v>
      </c>
      <c r="CJ50" s="18">
        <f t="shared" si="11"/>
        <v>0</v>
      </c>
      <c r="CK50" s="18">
        <f t="shared" si="11"/>
        <v>0</v>
      </c>
      <c r="CL50" s="18">
        <f t="shared" si="11"/>
        <v>0</v>
      </c>
      <c r="CM50" s="18">
        <f t="shared" si="11"/>
        <v>0</v>
      </c>
      <c r="CN50" s="18">
        <f t="shared" si="11"/>
        <v>0</v>
      </c>
      <c r="CO50" s="18">
        <f t="shared" si="11"/>
        <v>0</v>
      </c>
      <c r="CP50" s="18">
        <f t="shared" si="11"/>
        <v>0</v>
      </c>
      <c r="CQ50" s="18">
        <f t="shared" si="11"/>
        <v>0</v>
      </c>
      <c r="CR50" s="18">
        <f t="shared" si="11"/>
        <v>0</v>
      </c>
      <c r="CS50" s="18">
        <f t="shared" si="11"/>
        <v>0</v>
      </c>
      <c r="CT50" s="18">
        <f t="shared" si="11"/>
        <v>0</v>
      </c>
      <c r="CU50" s="18">
        <f t="shared" si="11"/>
        <v>0</v>
      </c>
      <c r="CV50" s="18">
        <f t="shared" si="11"/>
        <v>0</v>
      </c>
      <c r="CW50" s="18">
        <f t="shared" si="11"/>
        <v>0</v>
      </c>
      <c r="CX50" s="18">
        <f t="shared" si="11"/>
        <v>0</v>
      </c>
      <c r="CY50" s="18">
        <f t="shared" si="11"/>
        <v>0</v>
      </c>
      <c r="CZ50" s="18">
        <f t="shared" si="11"/>
        <v>0</v>
      </c>
      <c r="DA50" s="18">
        <f t="shared" si="11"/>
        <v>0</v>
      </c>
      <c r="DB50" s="18">
        <f t="shared" si="11"/>
        <v>0</v>
      </c>
      <c r="DC50" s="18">
        <f t="shared" si="11"/>
        <v>0</v>
      </c>
      <c r="DD50" s="18">
        <f t="shared" si="11"/>
        <v>0</v>
      </c>
      <c r="DE50" s="18">
        <f t="shared" si="11"/>
        <v>0</v>
      </c>
      <c r="DF50" s="18">
        <f t="shared" si="11"/>
        <v>0</v>
      </c>
      <c r="DG50" s="18">
        <f t="shared" si="11"/>
        <v>0</v>
      </c>
      <c r="DH50" s="18">
        <f t="shared" si="11"/>
        <v>0</v>
      </c>
      <c r="DI50" s="18">
        <f t="shared" si="11"/>
        <v>0</v>
      </c>
      <c r="DJ50" s="18">
        <f t="shared" si="11"/>
        <v>0</v>
      </c>
      <c r="DK50" s="18">
        <f t="shared" si="11"/>
        <v>0</v>
      </c>
      <c r="DL50" s="18">
        <f t="shared" si="11"/>
        <v>0</v>
      </c>
      <c r="DM50" s="18">
        <f t="shared" si="11"/>
        <v>0</v>
      </c>
      <c r="DN50" s="18">
        <f t="shared" si="11"/>
        <v>0</v>
      </c>
      <c r="DO50" s="18">
        <f t="shared" si="11"/>
        <v>0</v>
      </c>
      <c r="DP50" s="18">
        <f t="shared" si="11"/>
        <v>0</v>
      </c>
      <c r="DQ50" s="18">
        <f t="shared" si="11"/>
        <v>0</v>
      </c>
      <c r="DR50" s="18">
        <f t="shared" si="11"/>
        <v>0</v>
      </c>
      <c r="DS50" s="18">
        <f t="shared" si="11"/>
        <v>0</v>
      </c>
      <c r="DT50" s="18">
        <f t="shared" si="11"/>
        <v>0</v>
      </c>
      <c r="DU50" s="18">
        <f t="shared" si="11"/>
        <v>0</v>
      </c>
      <c r="DV50" s="18">
        <f t="shared" si="11"/>
        <v>0</v>
      </c>
      <c r="DW50" s="18">
        <f t="shared" si="11"/>
        <v>0</v>
      </c>
      <c r="DX50" s="18">
        <f t="shared" si="11"/>
        <v>0</v>
      </c>
      <c r="DY50" s="18">
        <f t="shared" si="11"/>
        <v>0</v>
      </c>
      <c r="DZ50" s="18">
        <f t="shared" si="11"/>
        <v>0</v>
      </c>
      <c r="EA50" s="18">
        <f t="shared" si="11"/>
        <v>0</v>
      </c>
      <c r="EB50" s="18">
        <f t="shared" si="11"/>
        <v>0</v>
      </c>
      <c r="EC50" s="18">
        <f t="shared" si="11"/>
        <v>0</v>
      </c>
      <c r="ED50" s="18">
        <f t="shared" si="11"/>
        <v>0</v>
      </c>
      <c r="EE50" s="18">
        <f t="shared" ref="EE50:GP54" si="12">EE$32-EE32</f>
        <v>0</v>
      </c>
      <c r="EF50" s="18">
        <f t="shared" si="12"/>
        <v>0</v>
      </c>
      <c r="EG50" s="18">
        <f t="shared" si="12"/>
        <v>0</v>
      </c>
      <c r="EH50" s="18">
        <f t="shared" si="12"/>
        <v>0</v>
      </c>
      <c r="EI50" s="18">
        <f t="shared" si="12"/>
        <v>0</v>
      </c>
      <c r="EJ50" s="18">
        <f t="shared" si="12"/>
        <v>0</v>
      </c>
      <c r="EK50" s="18">
        <f t="shared" si="12"/>
        <v>0</v>
      </c>
      <c r="EL50" s="18">
        <f t="shared" si="12"/>
        <v>0</v>
      </c>
      <c r="EM50" s="18">
        <f t="shared" si="12"/>
        <v>0</v>
      </c>
      <c r="EN50" s="18">
        <f t="shared" si="12"/>
        <v>0</v>
      </c>
      <c r="EO50" s="18">
        <f t="shared" si="12"/>
        <v>0</v>
      </c>
      <c r="EP50" s="18">
        <f t="shared" si="12"/>
        <v>0</v>
      </c>
      <c r="EQ50" s="18">
        <f t="shared" si="12"/>
        <v>0</v>
      </c>
      <c r="ER50" s="18">
        <f t="shared" si="12"/>
        <v>0</v>
      </c>
      <c r="ES50" s="18">
        <f t="shared" si="12"/>
        <v>0</v>
      </c>
      <c r="ET50" s="18">
        <f t="shared" si="12"/>
        <v>0</v>
      </c>
      <c r="EU50" s="18">
        <f t="shared" si="12"/>
        <v>0</v>
      </c>
      <c r="EV50" s="18">
        <f t="shared" si="12"/>
        <v>0</v>
      </c>
      <c r="EW50" s="18">
        <f t="shared" si="12"/>
        <v>0</v>
      </c>
      <c r="EX50" s="18">
        <f t="shared" si="12"/>
        <v>0</v>
      </c>
      <c r="EY50" s="18">
        <f t="shared" si="12"/>
        <v>0</v>
      </c>
      <c r="EZ50" s="18">
        <f t="shared" si="12"/>
        <v>0</v>
      </c>
      <c r="FA50" s="18">
        <f t="shared" si="12"/>
        <v>0</v>
      </c>
      <c r="FB50" s="18">
        <f t="shared" si="12"/>
        <v>0</v>
      </c>
      <c r="FC50" s="18">
        <f t="shared" si="12"/>
        <v>0</v>
      </c>
      <c r="FD50" s="18">
        <f t="shared" si="12"/>
        <v>0</v>
      </c>
      <c r="FE50" s="18">
        <f t="shared" si="12"/>
        <v>0</v>
      </c>
      <c r="FF50" s="18">
        <f t="shared" si="12"/>
        <v>0</v>
      </c>
      <c r="FG50" s="18">
        <f t="shared" si="12"/>
        <v>0</v>
      </c>
      <c r="FH50" s="18">
        <f t="shared" si="12"/>
        <v>0</v>
      </c>
      <c r="FI50" s="18">
        <f t="shared" si="12"/>
        <v>0</v>
      </c>
      <c r="FJ50" s="18">
        <f t="shared" si="12"/>
        <v>0</v>
      </c>
      <c r="FK50" s="18">
        <f t="shared" si="12"/>
        <v>0</v>
      </c>
      <c r="FL50" s="18">
        <f t="shared" si="12"/>
        <v>0</v>
      </c>
      <c r="FM50" s="18">
        <f t="shared" si="12"/>
        <v>0</v>
      </c>
      <c r="FN50" s="18">
        <f t="shared" si="12"/>
        <v>0</v>
      </c>
      <c r="FO50" s="18">
        <f t="shared" si="12"/>
        <v>0</v>
      </c>
      <c r="FP50" s="18">
        <f t="shared" si="12"/>
        <v>0</v>
      </c>
      <c r="FQ50" s="18">
        <f t="shared" si="12"/>
        <v>0</v>
      </c>
      <c r="FR50" s="18">
        <f t="shared" si="12"/>
        <v>0</v>
      </c>
      <c r="FS50" s="18">
        <f t="shared" si="12"/>
        <v>0</v>
      </c>
      <c r="FT50" s="18">
        <f t="shared" si="12"/>
        <v>0</v>
      </c>
      <c r="FU50" s="18">
        <f t="shared" si="12"/>
        <v>0</v>
      </c>
      <c r="FV50" s="18">
        <f t="shared" si="12"/>
        <v>0</v>
      </c>
      <c r="FW50" s="18">
        <f t="shared" si="12"/>
        <v>0</v>
      </c>
      <c r="FX50" s="18">
        <f t="shared" si="12"/>
        <v>0</v>
      </c>
      <c r="FY50" s="18">
        <f t="shared" si="12"/>
        <v>0</v>
      </c>
      <c r="FZ50" s="18">
        <f t="shared" si="12"/>
        <v>0</v>
      </c>
      <c r="GA50" s="18">
        <f t="shared" si="12"/>
        <v>0</v>
      </c>
      <c r="GB50" s="18">
        <f t="shared" si="12"/>
        <v>0</v>
      </c>
      <c r="GC50" s="18">
        <f t="shared" si="12"/>
        <v>0</v>
      </c>
      <c r="GD50" s="18">
        <f t="shared" si="12"/>
        <v>0</v>
      </c>
      <c r="GE50" s="18">
        <f t="shared" si="12"/>
        <v>0</v>
      </c>
      <c r="GF50" s="18">
        <f t="shared" si="12"/>
        <v>0</v>
      </c>
      <c r="GG50" s="18">
        <f t="shared" si="12"/>
        <v>0</v>
      </c>
      <c r="GH50" s="18">
        <f t="shared" si="12"/>
        <v>0</v>
      </c>
      <c r="GI50" s="18">
        <f t="shared" si="12"/>
        <v>0</v>
      </c>
      <c r="GJ50" s="18">
        <f t="shared" si="12"/>
        <v>0</v>
      </c>
      <c r="GK50" s="18">
        <f t="shared" si="12"/>
        <v>0</v>
      </c>
      <c r="GL50" s="18">
        <f t="shared" si="12"/>
        <v>0</v>
      </c>
      <c r="GM50" s="18">
        <f t="shared" si="12"/>
        <v>0</v>
      </c>
      <c r="GN50" s="18">
        <f t="shared" si="12"/>
        <v>0</v>
      </c>
      <c r="GO50" s="18">
        <f t="shared" si="12"/>
        <v>0</v>
      </c>
      <c r="GP50" s="18">
        <f t="shared" si="12"/>
        <v>0</v>
      </c>
      <c r="GQ50" s="18">
        <f t="shared" ref="GQ50:JB53" si="13">GQ$32-GQ32</f>
        <v>0</v>
      </c>
      <c r="GR50" s="18">
        <f t="shared" si="13"/>
        <v>0</v>
      </c>
      <c r="GS50" s="18">
        <f t="shared" si="13"/>
        <v>0</v>
      </c>
      <c r="GT50" s="18">
        <f t="shared" si="13"/>
        <v>0</v>
      </c>
      <c r="GU50" s="18">
        <f t="shared" si="13"/>
        <v>0</v>
      </c>
      <c r="GV50" s="18">
        <f t="shared" si="13"/>
        <v>0</v>
      </c>
      <c r="GW50" s="18">
        <f t="shared" si="13"/>
        <v>0</v>
      </c>
      <c r="GX50" s="18">
        <f t="shared" si="13"/>
        <v>0</v>
      </c>
      <c r="GY50" s="18">
        <f t="shared" si="13"/>
        <v>0</v>
      </c>
      <c r="GZ50" s="18">
        <f t="shared" si="13"/>
        <v>0</v>
      </c>
      <c r="HA50" s="18">
        <f t="shared" si="13"/>
        <v>0</v>
      </c>
      <c r="HB50" s="18">
        <f t="shared" si="13"/>
        <v>0</v>
      </c>
      <c r="HC50" s="18">
        <f t="shared" si="13"/>
        <v>0</v>
      </c>
      <c r="HD50" s="18">
        <f t="shared" si="13"/>
        <v>0</v>
      </c>
      <c r="HE50" s="18">
        <f t="shared" si="13"/>
        <v>0</v>
      </c>
      <c r="HF50" s="18">
        <f t="shared" si="13"/>
        <v>0</v>
      </c>
      <c r="HG50" s="18">
        <f t="shared" si="13"/>
        <v>0</v>
      </c>
      <c r="HH50" s="18">
        <f t="shared" si="13"/>
        <v>0</v>
      </c>
      <c r="HI50" s="18">
        <f t="shared" si="13"/>
        <v>0</v>
      </c>
      <c r="HJ50" s="18">
        <f t="shared" si="13"/>
        <v>0</v>
      </c>
      <c r="HK50" s="18">
        <f t="shared" si="13"/>
        <v>0</v>
      </c>
      <c r="HL50" s="18">
        <f t="shared" si="13"/>
        <v>0</v>
      </c>
      <c r="HM50" s="18">
        <f t="shared" si="13"/>
        <v>0</v>
      </c>
      <c r="HN50" s="18">
        <f t="shared" si="13"/>
        <v>0</v>
      </c>
      <c r="HO50" s="18">
        <f t="shared" si="13"/>
        <v>0</v>
      </c>
      <c r="HP50" s="18">
        <f t="shared" si="13"/>
        <v>0</v>
      </c>
      <c r="HQ50" s="18">
        <f t="shared" si="13"/>
        <v>0</v>
      </c>
      <c r="HR50" s="18">
        <f t="shared" si="13"/>
        <v>0</v>
      </c>
      <c r="HS50" s="18">
        <f t="shared" si="13"/>
        <v>0</v>
      </c>
      <c r="HT50" s="18">
        <f t="shared" si="13"/>
        <v>0</v>
      </c>
      <c r="HU50" s="18">
        <f t="shared" si="13"/>
        <v>0</v>
      </c>
      <c r="HV50" s="18">
        <f t="shared" si="13"/>
        <v>0</v>
      </c>
      <c r="HW50" s="18">
        <f t="shared" si="13"/>
        <v>0</v>
      </c>
      <c r="HX50" s="18">
        <f t="shared" si="13"/>
        <v>0</v>
      </c>
      <c r="HY50" s="18">
        <f t="shared" si="13"/>
        <v>0</v>
      </c>
      <c r="HZ50" s="18">
        <f t="shared" si="13"/>
        <v>0</v>
      </c>
      <c r="IA50" s="18">
        <f t="shared" si="13"/>
        <v>0</v>
      </c>
      <c r="IB50" s="18">
        <f t="shared" si="13"/>
        <v>0</v>
      </c>
      <c r="IC50" s="18">
        <f t="shared" si="13"/>
        <v>0</v>
      </c>
      <c r="ID50" s="18">
        <f t="shared" si="13"/>
        <v>0</v>
      </c>
      <c r="IE50" s="18">
        <f t="shared" si="13"/>
        <v>0</v>
      </c>
      <c r="IF50" s="18">
        <f t="shared" si="13"/>
        <v>0</v>
      </c>
      <c r="IG50" s="18">
        <f t="shared" si="13"/>
        <v>0</v>
      </c>
      <c r="IH50" s="18">
        <f t="shared" si="13"/>
        <v>0</v>
      </c>
      <c r="II50" s="18">
        <f t="shared" si="13"/>
        <v>0</v>
      </c>
      <c r="IJ50" s="18">
        <f t="shared" si="13"/>
        <v>0</v>
      </c>
      <c r="IK50" s="18">
        <f t="shared" si="13"/>
        <v>0</v>
      </c>
      <c r="IL50" s="18">
        <f t="shared" si="13"/>
        <v>0</v>
      </c>
      <c r="IM50" s="18">
        <f t="shared" si="13"/>
        <v>0</v>
      </c>
      <c r="IN50" s="18">
        <f t="shared" si="13"/>
        <v>0</v>
      </c>
      <c r="IO50" s="18">
        <f t="shared" si="13"/>
        <v>0</v>
      </c>
      <c r="IP50" s="18">
        <f t="shared" si="13"/>
        <v>0</v>
      </c>
      <c r="IQ50" s="18">
        <f t="shared" si="13"/>
        <v>0</v>
      </c>
      <c r="IR50" s="18">
        <f t="shared" si="13"/>
        <v>0</v>
      </c>
      <c r="IS50" s="18">
        <f t="shared" si="13"/>
        <v>0</v>
      </c>
      <c r="IT50" s="18">
        <f t="shared" si="13"/>
        <v>0</v>
      </c>
      <c r="IU50" s="18">
        <f t="shared" si="13"/>
        <v>0</v>
      </c>
      <c r="IV50" s="18">
        <f t="shared" si="13"/>
        <v>0</v>
      </c>
      <c r="IW50" s="18">
        <f t="shared" si="13"/>
        <v>0</v>
      </c>
      <c r="IX50" s="18">
        <f t="shared" si="13"/>
        <v>0</v>
      </c>
      <c r="IY50" s="18">
        <f t="shared" si="13"/>
        <v>0</v>
      </c>
      <c r="IZ50" s="18">
        <f t="shared" si="13"/>
        <v>0</v>
      </c>
      <c r="JA50" s="18">
        <f t="shared" si="13"/>
        <v>0</v>
      </c>
      <c r="JB50" s="18">
        <f t="shared" si="13"/>
        <v>0</v>
      </c>
      <c r="JC50" s="18">
        <f t="shared" ref="JC50:LN54" si="14">JC$32-JC32</f>
        <v>0</v>
      </c>
      <c r="JD50" s="18">
        <f t="shared" si="14"/>
        <v>0</v>
      </c>
      <c r="JE50" s="18">
        <f t="shared" si="14"/>
        <v>0</v>
      </c>
      <c r="JF50" s="18">
        <f t="shared" si="14"/>
        <v>0</v>
      </c>
      <c r="JG50" s="18">
        <f t="shared" si="14"/>
        <v>0</v>
      </c>
      <c r="JH50" s="18">
        <f t="shared" si="14"/>
        <v>0</v>
      </c>
      <c r="JI50" s="18">
        <f t="shared" si="14"/>
        <v>0</v>
      </c>
      <c r="JJ50" s="18">
        <f t="shared" si="14"/>
        <v>0</v>
      </c>
      <c r="JK50" s="18">
        <f t="shared" si="14"/>
        <v>0</v>
      </c>
      <c r="JL50" s="18">
        <f t="shared" si="14"/>
        <v>0</v>
      </c>
      <c r="JM50" s="18">
        <f t="shared" si="14"/>
        <v>0</v>
      </c>
      <c r="JN50" s="18">
        <f t="shared" si="14"/>
        <v>0</v>
      </c>
      <c r="JO50" s="18">
        <f t="shared" si="14"/>
        <v>0</v>
      </c>
      <c r="JP50" s="18">
        <f t="shared" si="14"/>
        <v>0</v>
      </c>
      <c r="JQ50" s="18">
        <f t="shared" si="14"/>
        <v>0</v>
      </c>
      <c r="JR50" s="18">
        <f t="shared" si="14"/>
        <v>0</v>
      </c>
      <c r="JS50" s="18">
        <f t="shared" si="14"/>
        <v>0</v>
      </c>
      <c r="JT50" s="18">
        <f t="shared" si="14"/>
        <v>0</v>
      </c>
      <c r="JU50" s="18">
        <f t="shared" si="14"/>
        <v>0</v>
      </c>
      <c r="JV50" s="18">
        <f t="shared" si="14"/>
        <v>0</v>
      </c>
      <c r="JW50" s="18">
        <f t="shared" si="14"/>
        <v>0</v>
      </c>
      <c r="JX50" s="18">
        <f t="shared" si="14"/>
        <v>0</v>
      </c>
      <c r="JY50" s="18">
        <f t="shared" si="14"/>
        <v>0</v>
      </c>
      <c r="JZ50" s="18">
        <f t="shared" si="14"/>
        <v>0</v>
      </c>
      <c r="KA50" s="18">
        <f t="shared" si="14"/>
        <v>0</v>
      </c>
      <c r="KB50" s="18">
        <f t="shared" si="14"/>
        <v>0</v>
      </c>
      <c r="KC50" s="18">
        <f t="shared" si="14"/>
        <v>0</v>
      </c>
      <c r="KD50" s="18">
        <f t="shared" si="14"/>
        <v>0</v>
      </c>
      <c r="KE50" s="18">
        <f t="shared" si="14"/>
        <v>0</v>
      </c>
      <c r="KF50" s="18">
        <f t="shared" si="14"/>
        <v>0</v>
      </c>
      <c r="KG50" s="18">
        <f t="shared" si="14"/>
        <v>0</v>
      </c>
      <c r="KH50" s="18">
        <f t="shared" si="14"/>
        <v>0</v>
      </c>
      <c r="KI50" s="18">
        <f t="shared" si="14"/>
        <v>0</v>
      </c>
      <c r="KJ50" s="18">
        <f t="shared" si="14"/>
        <v>0</v>
      </c>
      <c r="KK50" s="18">
        <f t="shared" si="14"/>
        <v>0</v>
      </c>
      <c r="KL50" s="18">
        <f t="shared" si="14"/>
        <v>0</v>
      </c>
      <c r="KM50" s="18">
        <f t="shared" si="14"/>
        <v>0</v>
      </c>
      <c r="KN50" s="18">
        <f t="shared" si="14"/>
        <v>0</v>
      </c>
      <c r="KO50" s="18">
        <f t="shared" si="14"/>
        <v>0</v>
      </c>
      <c r="KP50" s="18">
        <f t="shared" si="14"/>
        <v>0</v>
      </c>
      <c r="KQ50" s="18">
        <f t="shared" si="14"/>
        <v>0</v>
      </c>
      <c r="KR50" s="18">
        <f t="shared" si="14"/>
        <v>0</v>
      </c>
      <c r="KS50" s="18">
        <f t="shared" si="14"/>
        <v>0</v>
      </c>
      <c r="KT50" s="18">
        <f t="shared" si="14"/>
        <v>0</v>
      </c>
      <c r="KU50" s="18">
        <f t="shared" si="14"/>
        <v>0</v>
      </c>
      <c r="KV50" s="18">
        <f t="shared" si="14"/>
        <v>0</v>
      </c>
      <c r="KW50" s="18">
        <f t="shared" si="14"/>
        <v>0</v>
      </c>
      <c r="KX50" s="18">
        <f t="shared" si="14"/>
        <v>0</v>
      </c>
      <c r="KY50" s="18">
        <f t="shared" si="14"/>
        <v>0</v>
      </c>
      <c r="KZ50" s="18">
        <f t="shared" si="14"/>
        <v>0</v>
      </c>
      <c r="LA50" s="18">
        <f t="shared" si="14"/>
        <v>0</v>
      </c>
      <c r="LB50" s="18">
        <f t="shared" si="14"/>
        <v>0</v>
      </c>
      <c r="LC50" s="18">
        <f t="shared" si="14"/>
        <v>0</v>
      </c>
      <c r="LD50" s="18">
        <f t="shared" si="14"/>
        <v>0</v>
      </c>
      <c r="LE50" s="18">
        <f t="shared" si="14"/>
        <v>0</v>
      </c>
      <c r="LF50" s="18">
        <f t="shared" si="14"/>
        <v>0</v>
      </c>
      <c r="LG50" s="18">
        <f t="shared" si="14"/>
        <v>0</v>
      </c>
      <c r="LH50" s="18">
        <f t="shared" si="14"/>
        <v>0</v>
      </c>
      <c r="LI50" s="18">
        <f t="shared" si="14"/>
        <v>0</v>
      </c>
      <c r="LJ50" s="18">
        <f t="shared" si="14"/>
        <v>0</v>
      </c>
      <c r="LK50" s="18">
        <f t="shared" si="14"/>
        <v>0</v>
      </c>
      <c r="LL50" s="18">
        <f t="shared" si="14"/>
        <v>0</v>
      </c>
      <c r="LM50" s="18">
        <f t="shared" si="14"/>
        <v>0</v>
      </c>
      <c r="LN50" s="18">
        <f t="shared" si="14"/>
        <v>0</v>
      </c>
      <c r="LO50" s="18">
        <f t="shared" ref="LO50:NZ53" si="15">LO$32-LO32</f>
        <v>0</v>
      </c>
      <c r="LP50" s="18">
        <f t="shared" si="15"/>
        <v>0</v>
      </c>
      <c r="LQ50" s="18">
        <f t="shared" si="15"/>
        <v>0</v>
      </c>
      <c r="LR50" s="18">
        <f t="shared" si="15"/>
        <v>0</v>
      </c>
      <c r="LS50" s="18">
        <f t="shared" si="15"/>
        <v>0</v>
      </c>
      <c r="LT50" s="18">
        <f t="shared" si="15"/>
        <v>0</v>
      </c>
      <c r="LU50" s="18">
        <f t="shared" si="15"/>
        <v>0</v>
      </c>
      <c r="LV50" s="18">
        <f t="shared" si="15"/>
        <v>0</v>
      </c>
      <c r="LW50" s="18">
        <f t="shared" si="15"/>
        <v>0</v>
      </c>
      <c r="LX50" s="18">
        <f t="shared" si="15"/>
        <v>0</v>
      </c>
      <c r="LY50" s="18">
        <f t="shared" si="15"/>
        <v>0</v>
      </c>
      <c r="LZ50" s="18">
        <f t="shared" si="15"/>
        <v>0</v>
      </c>
      <c r="MA50" s="18">
        <f t="shared" si="15"/>
        <v>0</v>
      </c>
      <c r="MB50" s="18">
        <f t="shared" si="15"/>
        <v>0</v>
      </c>
      <c r="MC50" s="18">
        <f t="shared" si="15"/>
        <v>0</v>
      </c>
      <c r="MD50" s="18">
        <f t="shared" si="15"/>
        <v>0</v>
      </c>
      <c r="ME50" s="18">
        <f t="shared" si="15"/>
        <v>0</v>
      </c>
      <c r="MF50" s="18">
        <f t="shared" si="15"/>
        <v>0</v>
      </c>
      <c r="MG50" s="18">
        <f t="shared" si="15"/>
        <v>0</v>
      </c>
      <c r="MH50" s="18">
        <f t="shared" si="15"/>
        <v>0</v>
      </c>
      <c r="MI50" s="18">
        <f t="shared" si="15"/>
        <v>0</v>
      </c>
      <c r="MJ50" s="18">
        <f t="shared" si="15"/>
        <v>0</v>
      </c>
      <c r="MK50" s="18">
        <f t="shared" si="15"/>
        <v>0</v>
      </c>
      <c r="ML50" s="18">
        <f t="shared" si="15"/>
        <v>0</v>
      </c>
      <c r="MM50" s="18">
        <f t="shared" si="15"/>
        <v>0</v>
      </c>
      <c r="MN50" s="18">
        <f t="shared" si="15"/>
        <v>0</v>
      </c>
      <c r="MO50" s="18">
        <f t="shared" si="15"/>
        <v>0</v>
      </c>
      <c r="MP50" s="18">
        <f t="shared" si="15"/>
        <v>0</v>
      </c>
      <c r="MQ50" s="18">
        <f t="shared" si="15"/>
        <v>0</v>
      </c>
      <c r="MR50" s="18">
        <f t="shared" si="15"/>
        <v>0</v>
      </c>
      <c r="MS50" s="18">
        <f t="shared" si="15"/>
        <v>0</v>
      </c>
      <c r="MT50" s="18">
        <f t="shared" si="15"/>
        <v>0</v>
      </c>
      <c r="MU50" s="18">
        <f t="shared" si="15"/>
        <v>0</v>
      </c>
      <c r="MV50" s="18">
        <f t="shared" si="15"/>
        <v>0</v>
      </c>
      <c r="MW50" s="18">
        <f t="shared" si="15"/>
        <v>0</v>
      </c>
      <c r="MX50" s="18">
        <f t="shared" si="15"/>
        <v>0</v>
      </c>
      <c r="MY50" s="18">
        <f t="shared" si="15"/>
        <v>0</v>
      </c>
      <c r="MZ50" s="18">
        <f t="shared" si="15"/>
        <v>0</v>
      </c>
      <c r="NA50" s="18">
        <f t="shared" si="15"/>
        <v>0</v>
      </c>
      <c r="NB50" s="18">
        <f t="shared" si="15"/>
        <v>0</v>
      </c>
      <c r="NC50" s="18">
        <f t="shared" si="15"/>
        <v>0</v>
      </c>
      <c r="ND50" s="18">
        <f t="shared" si="15"/>
        <v>0</v>
      </c>
      <c r="NE50" s="18">
        <f t="shared" si="15"/>
        <v>0</v>
      </c>
      <c r="NF50" s="18">
        <f t="shared" si="15"/>
        <v>0</v>
      </c>
      <c r="NG50" s="18">
        <f t="shared" si="15"/>
        <v>0</v>
      </c>
      <c r="NH50" s="18">
        <f t="shared" si="15"/>
        <v>0</v>
      </c>
      <c r="NI50" s="18">
        <f t="shared" si="15"/>
        <v>0</v>
      </c>
      <c r="NJ50" s="18">
        <f t="shared" si="15"/>
        <v>0</v>
      </c>
      <c r="NK50" s="18">
        <f t="shared" si="15"/>
        <v>0</v>
      </c>
      <c r="NL50" s="18">
        <f t="shared" si="15"/>
        <v>0</v>
      </c>
      <c r="NM50" s="18">
        <f t="shared" si="15"/>
        <v>0</v>
      </c>
      <c r="NN50" s="18">
        <f t="shared" si="15"/>
        <v>0</v>
      </c>
      <c r="NO50" s="18">
        <f t="shared" si="15"/>
        <v>0</v>
      </c>
      <c r="NP50" s="18">
        <f t="shared" si="15"/>
        <v>0</v>
      </c>
      <c r="NQ50" s="18">
        <f t="shared" si="15"/>
        <v>0</v>
      </c>
      <c r="NR50" s="18">
        <f t="shared" si="15"/>
        <v>0</v>
      </c>
      <c r="NS50" s="18">
        <f t="shared" si="15"/>
        <v>0</v>
      </c>
      <c r="NT50" s="18">
        <f t="shared" si="15"/>
        <v>0</v>
      </c>
      <c r="NU50" s="18">
        <f t="shared" si="15"/>
        <v>0</v>
      </c>
      <c r="NV50" s="18">
        <f t="shared" si="15"/>
        <v>0</v>
      </c>
      <c r="NW50" s="18">
        <f t="shared" si="15"/>
        <v>0</v>
      </c>
      <c r="NX50" s="18">
        <f t="shared" si="15"/>
        <v>0</v>
      </c>
      <c r="NY50" s="18">
        <f t="shared" si="15"/>
        <v>0</v>
      </c>
      <c r="NZ50" s="18">
        <f t="shared" si="15"/>
        <v>0</v>
      </c>
      <c r="OA50" s="18">
        <f t="shared" ref="OA50:QL54" si="16">OA$32-OA32</f>
        <v>0</v>
      </c>
      <c r="OB50" s="18">
        <f t="shared" si="16"/>
        <v>0</v>
      </c>
      <c r="OC50" s="18">
        <f t="shared" si="16"/>
        <v>0</v>
      </c>
      <c r="OD50" s="18">
        <f t="shared" si="16"/>
        <v>0</v>
      </c>
      <c r="OE50" s="18">
        <f t="shared" si="16"/>
        <v>0</v>
      </c>
      <c r="OF50" s="18">
        <f t="shared" si="16"/>
        <v>0</v>
      </c>
      <c r="OG50" s="18">
        <f t="shared" si="16"/>
        <v>0</v>
      </c>
      <c r="OH50" s="18">
        <f t="shared" si="16"/>
        <v>0</v>
      </c>
      <c r="OI50" s="18">
        <f t="shared" si="16"/>
        <v>0</v>
      </c>
      <c r="OJ50" s="18">
        <f t="shared" si="16"/>
        <v>0</v>
      </c>
      <c r="OK50" s="18">
        <f t="shared" si="16"/>
        <v>0</v>
      </c>
      <c r="OL50" s="18">
        <f t="shared" si="16"/>
        <v>0</v>
      </c>
      <c r="OM50" s="18">
        <f t="shared" si="16"/>
        <v>0</v>
      </c>
      <c r="ON50" s="18">
        <f t="shared" si="16"/>
        <v>0</v>
      </c>
      <c r="OO50" s="18">
        <f t="shared" si="16"/>
        <v>0</v>
      </c>
      <c r="OP50" s="18">
        <f t="shared" si="16"/>
        <v>0</v>
      </c>
      <c r="OQ50" s="18">
        <f t="shared" si="16"/>
        <v>0</v>
      </c>
      <c r="OR50" s="18">
        <f t="shared" si="16"/>
        <v>0</v>
      </c>
      <c r="OS50" s="18">
        <f t="shared" si="16"/>
        <v>0</v>
      </c>
      <c r="OT50" s="18">
        <f t="shared" si="16"/>
        <v>0</v>
      </c>
      <c r="OU50" s="18">
        <f t="shared" si="16"/>
        <v>0</v>
      </c>
      <c r="OV50" s="18">
        <f t="shared" si="16"/>
        <v>0</v>
      </c>
      <c r="OW50" s="18">
        <f t="shared" si="16"/>
        <v>0</v>
      </c>
      <c r="OX50" s="18">
        <f t="shared" si="16"/>
        <v>0</v>
      </c>
      <c r="OY50" s="18">
        <f t="shared" si="16"/>
        <v>0</v>
      </c>
      <c r="OZ50" s="18">
        <f t="shared" si="16"/>
        <v>0</v>
      </c>
      <c r="PA50" s="18">
        <f t="shared" si="16"/>
        <v>0</v>
      </c>
      <c r="PB50" s="18">
        <f t="shared" si="16"/>
        <v>0</v>
      </c>
      <c r="PC50" s="18">
        <f t="shared" si="16"/>
        <v>0</v>
      </c>
      <c r="PD50" s="18">
        <f t="shared" si="16"/>
        <v>0</v>
      </c>
      <c r="PE50" s="18">
        <f t="shared" si="16"/>
        <v>0</v>
      </c>
      <c r="PF50" s="18">
        <f t="shared" si="16"/>
        <v>0</v>
      </c>
      <c r="PG50" s="18">
        <f t="shared" si="16"/>
        <v>0</v>
      </c>
      <c r="PH50" s="18">
        <f t="shared" si="16"/>
        <v>0</v>
      </c>
      <c r="PI50" s="18">
        <f t="shared" si="16"/>
        <v>0</v>
      </c>
      <c r="PJ50" s="18">
        <f t="shared" si="16"/>
        <v>0</v>
      </c>
      <c r="PK50" s="18">
        <f t="shared" si="16"/>
        <v>0</v>
      </c>
      <c r="PL50" s="18">
        <f t="shared" si="16"/>
        <v>0</v>
      </c>
      <c r="PM50" s="18">
        <f t="shared" si="16"/>
        <v>0</v>
      </c>
      <c r="PN50" s="18">
        <f t="shared" si="16"/>
        <v>0</v>
      </c>
      <c r="PO50" s="18">
        <f t="shared" si="16"/>
        <v>0</v>
      </c>
      <c r="PP50" s="18">
        <f t="shared" si="16"/>
        <v>0</v>
      </c>
      <c r="PQ50" s="18">
        <f t="shared" si="16"/>
        <v>0</v>
      </c>
      <c r="PR50" s="18">
        <f t="shared" si="16"/>
        <v>0</v>
      </c>
      <c r="PS50" s="18">
        <f t="shared" si="16"/>
        <v>0</v>
      </c>
      <c r="PT50" s="18">
        <f t="shared" si="16"/>
        <v>0</v>
      </c>
      <c r="PU50" s="18">
        <f t="shared" si="16"/>
        <v>0</v>
      </c>
      <c r="PV50" s="18">
        <f t="shared" si="16"/>
        <v>0</v>
      </c>
      <c r="PW50" s="18">
        <f t="shared" si="16"/>
        <v>0</v>
      </c>
      <c r="PX50" s="18">
        <f t="shared" si="16"/>
        <v>0</v>
      </c>
      <c r="PY50" s="18">
        <f t="shared" si="16"/>
        <v>0</v>
      </c>
      <c r="PZ50" s="18">
        <f t="shared" si="16"/>
        <v>0</v>
      </c>
      <c r="QA50" s="18">
        <f t="shared" si="16"/>
        <v>0</v>
      </c>
      <c r="QB50" s="18">
        <f t="shared" si="16"/>
        <v>0</v>
      </c>
      <c r="QC50" s="18">
        <f t="shared" si="16"/>
        <v>0</v>
      </c>
      <c r="QD50" s="18">
        <f t="shared" si="16"/>
        <v>0</v>
      </c>
      <c r="QE50" s="18">
        <f t="shared" si="16"/>
        <v>0</v>
      </c>
      <c r="QF50" s="18">
        <f t="shared" si="16"/>
        <v>0</v>
      </c>
      <c r="QG50" s="18">
        <f t="shared" si="16"/>
        <v>0</v>
      </c>
      <c r="QH50" s="18">
        <f t="shared" si="16"/>
        <v>0</v>
      </c>
      <c r="QI50" s="18">
        <f t="shared" si="16"/>
        <v>0</v>
      </c>
      <c r="QJ50" s="18">
        <f t="shared" si="16"/>
        <v>0</v>
      </c>
      <c r="QK50" s="18">
        <f t="shared" si="16"/>
        <v>0</v>
      </c>
      <c r="QL50" s="18">
        <f t="shared" si="16"/>
        <v>0</v>
      </c>
      <c r="QM50" s="18">
        <f t="shared" ref="QM50:SQ55" si="17">QM$32-QM32</f>
        <v>0</v>
      </c>
      <c r="QN50" s="18">
        <f t="shared" si="17"/>
        <v>0</v>
      </c>
      <c r="QO50" s="18">
        <f t="shared" si="17"/>
        <v>0</v>
      </c>
      <c r="QP50" s="18">
        <f t="shared" si="17"/>
        <v>0</v>
      </c>
      <c r="QQ50" s="18">
        <f t="shared" si="17"/>
        <v>0</v>
      </c>
      <c r="QR50" s="18">
        <f t="shared" si="17"/>
        <v>0</v>
      </c>
      <c r="QS50" s="18">
        <f t="shared" si="17"/>
        <v>0</v>
      </c>
      <c r="QT50" s="18">
        <f t="shared" si="17"/>
        <v>0</v>
      </c>
      <c r="QU50" s="18">
        <f t="shared" si="17"/>
        <v>0</v>
      </c>
      <c r="QV50" s="18">
        <f t="shared" si="17"/>
        <v>0</v>
      </c>
      <c r="QW50" s="18">
        <f t="shared" si="17"/>
        <v>0</v>
      </c>
      <c r="QX50" s="18">
        <f t="shared" si="17"/>
        <v>0</v>
      </c>
      <c r="QY50" s="18">
        <f t="shared" si="17"/>
        <v>0</v>
      </c>
      <c r="QZ50" s="18">
        <f t="shared" si="17"/>
        <v>0</v>
      </c>
      <c r="RA50" s="18">
        <f t="shared" si="17"/>
        <v>0</v>
      </c>
      <c r="RB50" s="18">
        <f t="shared" si="17"/>
        <v>0</v>
      </c>
      <c r="RC50" s="18">
        <f t="shared" si="17"/>
        <v>0</v>
      </c>
      <c r="RD50" s="18">
        <f t="shared" si="17"/>
        <v>0</v>
      </c>
      <c r="RE50" s="18">
        <f t="shared" si="17"/>
        <v>0</v>
      </c>
      <c r="RF50" s="18">
        <f t="shared" si="17"/>
        <v>0</v>
      </c>
      <c r="RG50" s="18">
        <f t="shared" si="17"/>
        <v>0</v>
      </c>
      <c r="RH50" s="18">
        <f t="shared" si="17"/>
        <v>0</v>
      </c>
      <c r="RI50" s="18">
        <f t="shared" si="17"/>
        <v>0</v>
      </c>
      <c r="RJ50" s="18">
        <f t="shared" si="17"/>
        <v>0</v>
      </c>
      <c r="RK50" s="18">
        <f t="shared" si="17"/>
        <v>0</v>
      </c>
      <c r="RL50" s="18">
        <f t="shared" si="17"/>
        <v>0</v>
      </c>
      <c r="RM50" s="18">
        <f t="shared" si="17"/>
        <v>0</v>
      </c>
      <c r="RN50" s="18">
        <f t="shared" si="17"/>
        <v>0</v>
      </c>
      <c r="RO50" s="18">
        <f t="shared" si="17"/>
        <v>0</v>
      </c>
      <c r="RP50" s="18">
        <f t="shared" si="17"/>
        <v>0</v>
      </c>
      <c r="RQ50" s="18">
        <f t="shared" si="17"/>
        <v>0</v>
      </c>
      <c r="RR50" s="18">
        <f t="shared" si="17"/>
        <v>0</v>
      </c>
      <c r="RS50" s="18">
        <f t="shared" si="17"/>
        <v>0</v>
      </c>
      <c r="RT50" s="18">
        <f t="shared" si="17"/>
        <v>0</v>
      </c>
      <c r="RU50" s="18">
        <f t="shared" si="17"/>
        <v>0</v>
      </c>
      <c r="RV50" s="18">
        <f t="shared" si="17"/>
        <v>0</v>
      </c>
      <c r="RW50" s="18">
        <f t="shared" si="17"/>
        <v>0</v>
      </c>
      <c r="RX50" s="18">
        <f t="shared" si="17"/>
        <v>0</v>
      </c>
      <c r="RY50" s="18">
        <f t="shared" si="17"/>
        <v>0</v>
      </c>
      <c r="RZ50" s="18">
        <f t="shared" si="17"/>
        <v>0</v>
      </c>
      <c r="SA50" s="18">
        <f t="shared" si="17"/>
        <v>0</v>
      </c>
      <c r="SB50" s="18">
        <f t="shared" si="17"/>
        <v>0</v>
      </c>
      <c r="SC50" s="18">
        <f t="shared" si="17"/>
        <v>0</v>
      </c>
      <c r="SD50" s="18">
        <f t="shared" si="17"/>
        <v>0</v>
      </c>
      <c r="SE50" s="18">
        <f t="shared" si="17"/>
        <v>0</v>
      </c>
      <c r="SF50" s="18">
        <f t="shared" si="17"/>
        <v>0</v>
      </c>
      <c r="SG50" s="18">
        <f t="shared" si="17"/>
        <v>0</v>
      </c>
      <c r="SH50" s="18">
        <f t="shared" si="17"/>
        <v>0</v>
      </c>
      <c r="SI50" s="18">
        <f t="shared" si="17"/>
        <v>0</v>
      </c>
      <c r="SJ50" s="18">
        <f t="shared" si="17"/>
        <v>0</v>
      </c>
      <c r="SK50" s="18">
        <f t="shared" si="17"/>
        <v>0</v>
      </c>
      <c r="SL50" s="18">
        <f t="shared" si="17"/>
        <v>0</v>
      </c>
      <c r="SM50" s="18">
        <f t="shared" si="17"/>
        <v>0</v>
      </c>
      <c r="SN50" s="18">
        <f t="shared" si="17"/>
        <v>0</v>
      </c>
      <c r="SO50" s="18">
        <f t="shared" si="17"/>
        <v>0</v>
      </c>
      <c r="SP50" s="18">
        <f t="shared" si="17"/>
        <v>0</v>
      </c>
      <c r="SQ50" s="18">
        <f t="shared" si="17"/>
        <v>0</v>
      </c>
    </row>
    <row r="51" spans="1:511" x14ac:dyDescent="0.25">
      <c r="A51" s="5">
        <f>A50+1</f>
        <v>2</v>
      </c>
      <c r="B51" s="1" t="str">
        <f t="shared" si="9"/>
        <v>VW 4 5/8 PERP nc-28</v>
      </c>
      <c r="C51" s="1" t="str">
        <f>$B$50&amp;"-"&amp;B51</f>
        <v>VW 3 1/2 PERP nc-30-VW 4 5/8 PERP nc-28</v>
      </c>
      <c r="F51" s="18">
        <f>F$32-F33</f>
        <v>-21.79000000000002</v>
      </c>
      <c r="G51" s="18">
        <f t="shared" si="10"/>
        <v>-25.033999999999992</v>
      </c>
      <c r="H51" s="18">
        <f t="shared" si="10"/>
        <v>-21.254000000000019</v>
      </c>
      <c r="I51" s="18">
        <f t="shared" si="10"/>
        <v>-26.826000000000022</v>
      </c>
      <c r="J51" s="18">
        <f t="shared" si="10"/>
        <v>-33.399999999999977</v>
      </c>
      <c r="K51" s="18">
        <f t="shared" si="10"/>
        <v>-36.543000000000006</v>
      </c>
      <c r="L51" s="18">
        <f t="shared" si="10"/>
        <v>-41.24799999999999</v>
      </c>
      <c r="M51" s="18">
        <f t="shared" si="10"/>
        <v>-42.900000000000034</v>
      </c>
      <c r="N51" s="18">
        <f t="shared" si="10"/>
        <v>-30.274999999999977</v>
      </c>
      <c r="O51" s="18">
        <f t="shared" si="10"/>
        <v>-44.353999999999985</v>
      </c>
      <c r="P51" s="18">
        <f t="shared" si="10"/>
        <v>-32.375999999999976</v>
      </c>
      <c r="Q51" s="18">
        <f t="shared" si="10"/>
        <v>-37.828999999999951</v>
      </c>
      <c r="R51" s="18">
        <f t="shared" si="10"/>
        <v>-31.587999999999965</v>
      </c>
      <c r="S51" s="18">
        <f t="shared" si="10"/>
        <v>-10.218999999999994</v>
      </c>
      <c r="T51" s="18">
        <f t="shared" si="10"/>
        <v>-29.402999999999963</v>
      </c>
      <c r="U51" s="18">
        <f t="shared" si="10"/>
        <v>-20.242999999999995</v>
      </c>
      <c r="V51" s="18">
        <f t="shared" si="10"/>
        <v>-50.107000000000028</v>
      </c>
      <c r="W51" s="18">
        <f t="shared" si="10"/>
        <v>-44.283000000000015</v>
      </c>
      <c r="X51" s="18">
        <f t="shared" si="10"/>
        <v>-43.801999999999964</v>
      </c>
      <c r="Y51" s="18">
        <f t="shared" si="10"/>
        <v>-19.486000000000047</v>
      </c>
      <c r="Z51" s="18">
        <f t="shared" si="10"/>
        <v>1.0470000000000255</v>
      </c>
      <c r="AA51" s="18">
        <f t="shared" si="10"/>
        <v>-27.641999999999996</v>
      </c>
      <c r="AB51" s="18">
        <f t="shared" si="10"/>
        <v>-19.64100000000002</v>
      </c>
      <c r="AC51" s="18">
        <f t="shared" si="10"/>
        <v>-37.198000000000036</v>
      </c>
      <c r="AD51" s="18">
        <f t="shared" si="10"/>
        <v>-44.517999999999972</v>
      </c>
      <c r="AE51" s="18">
        <f t="shared" si="10"/>
        <v>-50.22399999999999</v>
      </c>
      <c r="AF51" s="18">
        <f t="shared" si="10"/>
        <v>-45.346000000000004</v>
      </c>
      <c r="AG51" s="18">
        <f t="shared" si="10"/>
        <v>-34.846000000000004</v>
      </c>
      <c r="AH51" s="18">
        <f t="shared" si="10"/>
        <v>-38.322000000000003</v>
      </c>
      <c r="AI51" s="18">
        <f t="shared" si="10"/>
        <v>-47.495000000000005</v>
      </c>
      <c r="AJ51" s="18">
        <f t="shared" si="10"/>
        <v>-50.687999999999988</v>
      </c>
      <c r="AK51" s="18">
        <f t="shared" si="10"/>
        <v>-46.697999999999979</v>
      </c>
      <c r="AL51" s="18">
        <f t="shared" si="10"/>
        <v>-44.555000000000007</v>
      </c>
      <c r="AM51" s="18">
        <f t="shared" si="10"/>
        <v>-37.713000000000022</v>
      </c>
      <c r="AN51" s="18">
        <f t="shared" si="10"/>
        <v>-48.15100000000001</v>
      </c>
      <c r="AO51" s="18">
        <f t="shared" si="10"/>
        <v>-58.350999999999999</v>
      </c>
      <c r="AP51" s="18">
        <f t="shared" si="10"/>
        <v>-65.757999999999981</v>
      </c>
      <c r="AQ51" s="18">
        <f t="shared" si="10"/>
        <v>-61.851999999999975</v>
      </c>
      <c r="AR51" s="18">
        <f t="shared" si="10"/>
        <v>-57.873999999999967</v>
      </c>
      <c r="AS51" s="18">
        <f t="shared" si="10"/>
        <v>-57.338999999999999</v>
      </c>
      <c r="AT51" s="18">
        <f t="shared" si="10"/>
        <v>-55.730000000000018</v>
      </c>
      <c r="AU51" s="18">
        <f t="shared" si="10"/>
        <v>-58.238999999999976</v>
      </c>
      <c r="AV51" s="18">
        <f t="shared" si="10"/>
        <v>-53.420999999999992</v>
      </c>
      <c r="AW51" s="18">
        <f t="shared" si="10"/>
        <v>-57.251000000000033</v>
      </c>
      <c r="AX51" s="18">
        <f t="shared" si="10"/>
        <v>-79.822000000000003</v>
      </c>
      <c r="AY51" s="18">
        <f t="shared" si="10"/>
        <v>-61.990000000000009</v>
      </c>
      <c r="AZ51" s="18">
        <f t="shared" si="10"/>
        <v>-56.299000000000035</v>
      </c>
      <c r="BA51" s="18">
        <f t="shared" si="10"/>
        <v>-52.685999999999979</v>
      </c>
      <c r="BB51" s="18">
        <f t="shared" si="10"/>
        <v>-24.007000000000005</v>
      </c>
      <c r="BC51" s="18">
        <f t="shared" si="10"/>
        <v>-37.802999999999997</v>
      </c>
      <c r="BD51" s="18">
        <f t="shared" si="10"/>
        <v>-6.2069999999999936</v>
      </c>
      <c r="BE51" s="18">
        <f t="shared" si="10"/>
        <v>-36.936000000000035</v>
      </c>
      <c r="BF51" s="18">
        <f t="shared" si="10"/>
        <v>-53.007000000000062</v>
      </c>
      <c r="BG51" s="18">
        <f t="shared" si="10"/>
        <v>-35.273000000000025</v>
      </c>
      <c r="BH51" s="18">
        <f t="shared" si="10"/>
        <v>-22.776999999999987</v>
      </c>
      <c r="BI51" s="18">
        <f t="shared" si="10"/>
        <v>-36.728999999999985</v>
      </c>
      <c r="BJ51" s="18">
        <f t="shared" si="10"/>
        <v>-27.634000000000015</v>
      </c>
      <c r="BK51" s="18">
        <f t="shared" si="10"/>
        <v>15.613999999999976</v>
      </c>
      <c r="BL51" s="18">
        <f t="shared" si="10"/>
        <v>27.694999999999936</v>
      </c>
      <c r="BM51" s="18">
        <f t="shared" si="10"/>
        <v>-8.97199999999998</v>
      </c>
      <c r="BN51" s="18">
        <f t="shared" si="10"/>
        <v>2.1949999999999363</v>
      </c>
      <c r="BO51" s="18">
        <f t="shared" si="10"/>
        <v>-47.932999999999993</v>
      </c>
      <c r="BP51" s="18">
        <f t="shared" si="10"/>
        <v>-58.421000000000049</v>
      </c>
      <c r="BQ51" s="18">
        <f t="shared" si="10"/>
        <v>-57.269000000000005</v>
      </c>
      <c r="BR51" s="18">
        <f t="shared" si="10"/>
        <v>-37.534999999999968</v>
      </c>
      <c r="BS51" s="18">
        <f t="shared" si="11"/>
        <v>-25.533999999999992</v>
      </c>
      <c r="BT51" s="18">
        <f t="shared" si="11"/>
        <v>-40.426000000000045</v>
      </c>
      <c r="BU51" s="18">
        <f t="shared" si="11"/>
        <v>-46.547999999999945</v>
      </c>
      <c r="BV51" s="18">
        <f t="shared" si="11"/>
        <v>-5.8160000000000309</v>
      </c>
      <c r="BW51" s="18">
        <f t="shared" si="11"/>
        <v>108.755</v>
      </c>
      <c r="BX51" s="18">
        <f t="shared" si="11"/>
        <v>57.358000000000061</v>
      </c>
      <c r="BY51" s="18">
        <f t="shared" si="11"/>
        <v>-5.2809999999999491</v>
      </c>
      <c r="BZ51" s="18">
        <f t="shared" si="11"/>
        <v>84.540000000000077</v>
      </c>
      <c r="CA51" s="18">
        <f t="shared" si="11"/>
        <v>13.646999999999935</v>
      </c>
      <c r="CB51" s="18">
        <f t="shared" si="11"/>
        <v>-30.34800000000007</v>
      </c>
      <c r="CC51" s="18">
        <f t="shared" si="11"/>
        <v>-100.27300000000002</v>
      </c>
      <c r="CD51" s="18">
        <f t="shared" si="11"/>
        <v>-88.951000000000022</v>
      </c>
      <c r="CE51" s="18">
        <f t="shared" si="11"/>
        <v>-18.430000000000007</v>
      </c>
      <c r="CF51" s="18">
        <f t="shared" si="11"/>
        <v>-83.658000000000015</v>
      </c>
      <c r="CG51" s="18">
        <f t="shared" si="11"/>
        <v>-6.2610000000000241</v>
      </c>
      <c r="CH51" s="18">
        <f t="shared" si="11"/>
        <v>12.299999999999955</v>
      </c>
      <c r="CI51" s="18">
        <f t="shared" si="11"/>
        <v>-48.625</v>
      </c>
      <c r="CJ51" s="18">
        <f t="shared" si="11"/>
        <v>-27.983000000000004</v>
      </c>
      <c r="CK51" s="18">
        <f t="shared" si="11"/>
        <v>-8.6940000000000168</v>
      </c>
      <c r="CL51" s="18">
        <f t="shared" si="11"/>
        <v>12.178999999999974</v>
      </c>
      <c r="CM51" s="18">
        <f t="shared" si="11"/>
        <v>28.13900000000001</v>
      </c>
      <c r="CN51" s="18">
        <f t="shared" si="11"/>
        <v>5.30600000000004</v>
      </c>
      <c r="CO51" s="18">
        <f t="shared" si="11"/>
        <v>-24.688999999999965</v>
      </c>
      <c r="CP51" s="18">
        <f t="shared" si="11"/>
        <v>-19.366000000000042</v>
      </c>
      <c r="CQ51" s="18">
        <f t="shared" si="11"/>
        <v>-2.6539999999999964</v>
      </c>
      <c r="CR51" s="18">
        <f t="shared" si="11"/>
        <v>-4.3170000000000073</v>
      </c>
      <c r="CS51" s="18">
        <f t="shared" si="11"/>
        <v>-16.479999999999961</v>
      </c>
      <c r="CT51" s="18">
        <f t="shared" si="11"/>
        <v>1.1719999999999686</v>
      </c>
      <c r="CU51" s="18">
        <f t="shared" si="11"/>
        <v>-0.53399999999999181</v>
      </c>
      <c r="CV51" s="18">
        <f t="shared" si="11"/>
        <v>1.8569999999999709</v>
      </c>
      <c r="CW51" s="18">
        <f t="shared" si="11"/>
        <v>-1.4820000000000277</v>
      </c>
      <c r="CX51" s="18">
        <f t="shared" si="11"/>
        <v>1.8290000000000077</v>
      </c>
      <c r="CY51" s="18">
        <f t="shared" si="11"/>
        <v>1.6800000000000068</v>
      </c>
      <c r="CZ51" s="18">
        <f t="shared" si="11"/>
        <v>0.57200000000000273</v>
      </c>
      <c r="DA51" s="18">
        <f t="shared" si="11"/>
        <v>5.8000000000000114</v>
      </c>
      <c r="DB51" s="18">
        <f t="shared" si="11"/>
        <v>4</v>
      </c>
      <c r="DC51" s="18">
        <f t="shared" si="11"/>
        <v>-2.8249999999999886</v>
      </c>
      <c r="DD51" s="18">
        <f t="shared" si="11"/>
        <v>-1.8869999999999436</v>
      </c>
      <c r="DE51" s="18">
        <f t="shared" si="11"/>
        <v>3.7259999999999991</v>
      </c>
      <c r="DF51" s="18">
        <f t="shared" si="11"/>
        <v>8.4920000000000186</v>
      </c>
      <c r="DG51" s="18">
        <f t="shared" si="11"/>
        <v>5.7470000000000141</v>
      </c>
      <c r="DH51" s="18">
        <f t="shared" si="11"/>
        <v>-2.0950000000000273</v>
      </c>
      <c r="DI51" s="18">
        <f t="shared" si="11"/>
        <v>-4.0480000000000018</v>
      </c>
      <c r="DJ51" s="18">
        <f t="shared" si="11"/>
        <v>-7.7490000000000236</v>
      </c>
      <c r="DK51" s="18">
        <f t="shared" si="11"/>
        <v>-2.3809999999999718</v>
      </c>
      <c r="DL51" s="18">
        <f t="shared" si="11"/>
        <v>-1.22199999999998</v>
      </c>
      <c r="DM51" s="18">
        <f t="shared" si="11"/>
        <v>-16.23599999999999</v>
      </c>
      <c r="DN51" s="18">
        <f t="shared" si="11"/>
        <v>-8.18100000000004</v>
      </c>
      <c r="DO51" s="18">
        <f t="shared" si="11"/>
        <v>-10.484000000000037</v>
      </c>
      <c r="DP51" s="18">
        <f t="shared" si="11"/>
        <v>-4.2529999999999859</v>
      </c>
      <c r="DQ51" s="18">
        <f t="shared" si="11"/>
        <v>-7.4309999999999832</v>
      </c>
      <c r="DR51" s="18">
        <f t="shared" si="11"/>
        <v>-5.5369999999999777</v>
      </c>
      <c r="DS51" s="18">
        <f t="shared" si="11"/>
        <v>-4.2890000000000441</v>
      </c>
      <c r="DT51" s="18">
        <f t="shared" si="11"/>
        <v>-9.4989999999999668</v>
      </c>
      <c r="DU51" s="18">
        <f t="shared" si="11"/>
        <v>-14.54400000000004</v>
      </c>
      <c r="DV51" s="18">
        <f t="shared" si="11"/>
        <v>-13.17900000000003</v>
      </c>
      <c r="DW51" s="18">
        <f t="shared" si="11"/>
        <v>-8.8689999999999714</v>
      </c>
      <c r="DX51" s="18">
        <f t="shared" si="11"/>
        <v>-13.294999999999959</v>
      </c>
      <c r="DY51" s="18">
        <f t="shared" si="11"/>
        <v>-8.9940000000000282</v>
      </c>
      <c r="DZ51" s="18">
        <f t="shared" si="11"/>
        <v>-14.539999999999964</v>
      </c>
      <c r="EA51" s="18">
        <f t="shared" si="11"/>
        <v>-16.687999999999988</v>
      </c>
      <c r="EB51" s="18">
        <f t="shared" si="11"/>
        <v>-16.530999999999949</v>
      </c>
      <c r="EC51" s="18">
        <f t="shared" si="11"/>
        <v>-19.293000000000006</v>
      </c>
      <c r="ED51" s="18">
        <f t="shared" si="11"/>
        <v>-16.217999999999961</v>
      </c>
      <c r="EE51" s="18">
        <f t="shared" si="12"/>
        <v>-12.521999999999991</v>
      </c>
      <c r="EF51" s="18">
        <f t="shared" si="12"/>
        <v>-9.021000000000015</v>
      </c>
      <c r="EG51" s="18">
        <f t="shared" si="12"/>
        <v>-14.220000000000027</v>
      </c>
      <c r="EH51" s="18">
        <f t="shared" si="12"/>
        <v>-13.973000000000013</v>
      </c>
      <c r="EI51" s="18">
        <f t="shared" si="12"/>
        <v>-12.877999999999986</v>
      </c>
      <c r="EJ51" s="18">
        <f t="shared" si="12"/>
        <v>-14.562999999999988</v>
      </c>
      <c r="EK51" s="18">
        <f t="shared" si="12"/>
        <v>-12.941000000000031</v>
      </c>
      <c r="EL51" s="18">
        <f t="shared" si="12"/>
        <v>-11.632999999999981</v>
      </c>
      <c r="EM51" s="18">
        <f t="shared" si="12"/>
        <v>-16.603000000000009</v>
      </c>
      <c r="EN51" s="18">
        <f t="shared" si="12"/>
        <v>-14.758999999999958</v>
      </c>
      <c r="EO51" s="18">
        <f t="shared" si="12"/>
        <v>-16.25200000000001</v>
      </c>
      <c r="EP51" s="18">
        <f t="shared" si="12"/>
        <v>-13.776999999999987</v>
      </c>
      <c r="EQ51" s="18">
        <f t="shared" si="12"/>
        <v>-18.322999999999979</v>
      </c>
      <c r="ER51" s="18">
        <f t="shared" si="12"/>
        <v>-12.238</v>
      </c>
      <c r="ES51" s="18">
        <f t="shared" si="12"/>
        <v>-9.7090000000000032</v>
      </c>
      <c r="ET51" s="18">
        <f t="shared" si="12"/>
        <v>-11.704999999999984</v>
      </c>
      <c r="EU51" s="18">
        <f t="shared" si="12"/>
        <v>-8.625</v>
      </c>
      <c r="EV51" s="18">
        <f t="shared" si="12"/>
        <v>-12.199000000000012</v>
      </c>
      <c r="EW51" s="18">
        <f t="shared" si="12"/>
        <v>-22.478999999999985</v>
      </c>
      <c r="EX51" s="18">
        <f t="shared" si="12"/>
        <v>-9.5620000000000118</v>
      </c>
      <c r="EY51" s="18">
        <f t="shared" si="12"/>
        <v>-13.584000000000003</v>
      </c>
      <c r="EZ51" s="18">
        <f t="shared" si="12"/>
        <v>-14.488999999999976</v>
      </c>
      <c r="FA51" s="18">
        <f t="shared" si="12"/>
        <v>-13</v>
      </c>
      <c r="FB51" s="18">
        <f t="shared" si="12"/>
        <v>-9.8299999999999841</v>
      </c>
      <c r="FC51" s="18">
        <f t="shared" si="12"/>
        <v>-2.7820000000000391</v>
      </c>
      <c r="FD51" s="18">
        <f t="shared" si="12"/>
        <v>-10.653999999999996</v>
      </c>
      <c r="FE51" s="18">
        <f t="shared" si="12"/>
        <v>-11.59499999999997</v>
      </c>
      <c r="FF51" s="18">
        <f t="shared" si="12"/>
        <v>-16.247000000000014</v>
      </c>
      <c r="FG51" s="18">
        <f t="shared" si="12"/>
        <v>-11.983000000000004</v>
      </c>
      <c r="FH51" s="18">
        <f t="shared" si="12"/>
        <v>-11.591999999999985</v>
      </c>
      <c r="FI51" s="18">
        <f t="shared" si="12"/>
        <v>-10.041999999999973</v>
      </c>
      <c r="FJ51" s="18">
        <f t="shared" si="12"/>
        <v>-14.956999999999994</v>
      </c>
      <c r="FK51" s="18">
        <f t="shared" si="12"/>
        <v>-17.677000000000021</v>
      </c>
      <c r="FL51" s="18">
        <f t="shared" si="12"/>
        <v>-11.44599999999997</v>
      </c>
      <c r="FM51" s="18">
        <f t="shared" si="12"/>
        <v>-12.139999999999986</v>
      </c>
      <c r="FN51" s="18">
        <f t="shared" si="12"/>
        <v>-15.286999999999978</v>
      </c>
      <c r="FO51" s="18">
        <f t="shared" si="12"/>
        <v>-10.624000000000024</v>
      </c>
      <c r="FP51" s="18">
        <f t="shared" si="12"/>
        <v>-12.91700000000003</v>
      </c>
      <c r="FQ51" s="18">
        <f t="shared" si="12"/>
        <v>4.7629999999999768</v>
      </c>
      <c r="FR51" s="18">
        <f t="shared" si="12"/>
        <v>4.7830000000000155</v>
      </c>
      <c r="FS51" s="18">
        <f t="shared" si="12"/>
        <v>-8.9060000000000059</v>
      </c>
      <c r="FT51" s="18">
        <f t="shared" si="12"/>
        <v>-14.975000000000023</v>
      </c>
      <c r="FU51" s="18">
        <f t="shared" si="12"/>
        <v>-13.849999999999966</v>
      </c>
      <c r="FV51" s="18">
        <f t="shared" si="12"/>
        <v>-13.911000000000001</v>
      </c>
      <c r="FW51" s="18">
        <f t="shared" si="12"/>
        <v>-3.8799999999999955</v>
      </c>
      <c r="FX51" s="18">
        <f t="shared" si="12"/>
        <v>-2.4270000000000209</v>
      </c>
      <c r="FY51" s="18">
        <f t="shared" si="12"/>
        <v>-5.7649999999999864</v>
      </c>
      <c r="FZ51" s="18">
        <f t="shared" si="12"/>
        <v>-10.301999999999964</v>
      </c>
      <c r="GA51" s="18">
        <f t="shared" si="12"/>
        <v>-8.8489999999999895</v>
      </c>
      <c r="GB51" s="18">
        <f t="shared" si="12"/>
        <v>-2.7210000000000036</v>
      </c>
      <c r="GC51" s="18">
        <f t="shared" si="12"/>
        <v>-7.0329999999999586</v>
      </c>
      <c r="GD51" s="18">
        <f t="shared" si="12"/>
        <v>-9.1150000000000091</v>
      </c>
      <c r="GE51" s="18">
        <f t="shared" si="12"/>
        <v>-6.1049999999999613</v>
      </c>
      <c r="GF51" s="18">
        <f t="shared" si="12"/>
        <v>-7.3179999999999836</v>
      </c>
      <c r="GG51" s="18">
        <f t="shared" si="12"/>
        <v>-12.548999999999978</v>
      </c>
      <c r="GH51" s="18">
        <f t="shared" si="12"/>
        <v>-2.853999999999985</v>
      </c>
      <c r="GI51" s="18">
        <f t="shared" si="12"/>
        <v>-7.6589999999999918</v>
      </c>
      <c r="GJ51" s="18">
        <f t="shared" si="12"/>
        <v>-8.3420000000000414</v>
      </c>
      <c r="GK51" s="18">
        <f t="shared" si="12"/>
        <v>-16.288000000000011</v>
      </c>
      <c r="GL51" s="18">
        <f t="shared" si="12"/>
        <v>-8.2610000000000241</v>
      </c>
      <c r="GM51" s="18">
        <f t="shared" si="12"/>
        <v>-4.5379999999999541</v>
      </c>
      <c r="GN51" s="18">
        <f t="shared" si="12"/>
        <v>-13.141999999999996</v>
      </c>
      <c r="GO51" s="18">
        <f t="shared" si="12"/>
        <v>-11.703000000000031</v>
      </c>
      <c r="GP51" s="18">
        <f t="shared" si="12"/>
        <v>-3.8470000000000368</v>
      </c>
      <c r="GQ51" s="18">
        <f t="shared" si="13"/>
        <v>-6.8139999999999645</v>
      </c>
      <c r="GR51" s="18">
        <f t="shared" si="13"/>
        <v>-4.8519999999999754</v>
      </c>
      <c r="GS51" s="18">
        <f t="shared" si="13"/>
        <v>-6.5460000000000491</v>
      </c>
      <c r="GT51" s="18">
        <f t="shared" si="13"/>
        <v>-8.6200000000000045</v>
      </c>
      <c r="GU51" s="18">
        <f t="shared" si="13"/>
        <v>-11.711999999999989</v>
      </c>
      <c r="GV51" s="18">
        <f t="shared" si="13"/>
        <v>-16.947000000000003</v>
      </c>
      <c r="GW51" s="18">
        <f t="shared" si="13"/>
        <v>-8.492999999999995</v>
      </c>
      <c r="GX51" s="18">
        <f t="shared" si="13"/>
        <v>-17.865999999999985</v>
      </c>
      <c r="GY51" s="18">
        <f t="shared" si="13"/>
        <v>-24.82099999999997</v>
      </c>
      <c r="GZ51" s="18">
        <f t="shared" si="13"/>
        <v>-22.91500000000002</v>
      </c>
      <c r="HA51" s="18">
        <f t="shared" si="13"/>
        <v>-24.638999999999953</v>
      </c>
      <c r="HB51" s="18">
        <f t="shared" si="13"/>
        <v>-14.262999999999977</v>
      </c>
      <c r="HC51" s="18">
        <f t="shared" si="13"/>
        <v>0.60900000000003729</v>
      </c>
      <c r="HD51" s="18">
        <f t="shared" si="13"/>
        <v>-28.810000000000002</v>
      </c>
      <c r="HE51" s="18">
        <f t="shared" si="13"/>
        <v>-29.75</v>
      </c>
      <c r="HF51" s="18">
        <f t="shared" si="13"/>
        <v>-27.63900000000001</v>
      </c>
      <c r="HG51" s="18">
        <f t="shared" si="13"/>
        <v>-36.46999999999997</v>
      </c>
      <c r="HH51" s="18">
        <f t="shared" si="13"/>
        <v>-19.402000000000044</v>
      </c>
      <c r="HI51" s="18">
        <f t="shared" si="13"/>
        <v>-26.620000000000005</v>
      </c>
      <c r="HJ51" s="18">
        <f t="shared" si="13"/>
        <v>-36.509000000000015</v>
      </c>
      <c r="HK51" s="18">
        <f t="shared" si="13"/>
        <v>-32.733000000000004</v>
      </c>
      <c r="HL51" s="18">
        <f t="shared" si="13"/>
        <v>-30.913000000000011</v>
      </c>
      <c r="HM51" s="18">
        <f t="shared" si="13"/>
        <v>-27.759999999999991</v>
      </c>
      <c r="HN51" s="18">
        <f t="shared" si="13"/>
        <v>-38.784999999999968</v>
      </c>
      <c r="HO51" s="18">
        <f t="shared" si="13"/>
        <v>-37.648000000000025</v>
      </c>
      <c r="HP51" s="18">
        <f t="shared" si="13"/>
        <v>-33.365999999999985</v>
      </c>
      <c r="HQ51" s="18">
        <f t="shared" si="13"/>
        <v>-34.252999999999986</v>
      </c>
      <c r="HR51" s="18">
        <f t="shared" si="13"/>
        <v>-19.256000000000029</v>
      </c>
      <c r="HS51" s="18">
        <f t="shared" si="13"/>
        <v>-17.083000000000027</v>
      </c>
      <c r="HT51" s="18">
        <f t="shared" si="13"/>
        <v>-25.156999999999982</v>
      </c>
      <c r="HU51" s="18">
        <f t="shared" si="13"/>
        <v>-13.894000000000005</v>
      </c>
      <c r="HV51" s="18">
        <f t="shared" si="13"/>
        <v>-26.492000000000019</v>
      </c>
      <c r="HW51" s="18">
        <f t="shared" si="13"/>
        <v>-44.56</v>
      </c>
      <c r="HX51" s="18">
        <f t="shared" si="13"/>
        <v>-42.339999999999975</v>
      </c>
      <c r="HY51" s="18">
        <f t="shared" si="13"/>
        <v>-32.765000000000043</v>
      </c>
      <c r="HZ51" s="18">
        <f t="shared" si="13"/>
        <v>-17.329999999999984</v>
      </c>
      <c r="IA51" s="18">
        <f t="shared" si="13"/>
        <v>-16.108000000000004</v>
      </c>
      <c r="IB51" s="18">
        <f t="shared" si="13"/>
        <v>-4.7989999999999782</v>
      </c>
      <c r="IC51" s="18">
        <f t="shared" si="13"/>
        <v>-9.1540000000000532</v>
      </c>
      <c r="ID51" s="18">
        <f t="shared" si="13"/>
        <v>-0.1290000000000191</v>
      </c>
      <c r="IE51" s="18">
        <f t="shared" si="13"/>
        <v>-27.110000000000014</v>
      </c>
      <c r="IF51" s="18">
        <f t="shared" si="13"/>
        <v>-26.95999999999998</v>
      </c>
      <c r="IG51" s="18">
        <f t="shared" si="13"/>
        <v>-14.516999999999996</v>
      </c>
      <c r="IH51" s="18">
        <f t="shared" si="13"/>
        <v>-11.552999999999997</v>
      </c>
      <c r="II51" s="18">
        <f t="shared" si="13"/>
        <v>-19.285000000000025</v>
      </c>
      <c r="IJ51" s="18">
        <f t="shared" si="13"/>
        <v>-10.53000000000003</v>
      </c>
      <c r="IK51" s="18">
        <f t="shared" si="13"/>
        <v>-11.341999999999985</v>
      </c>
      <c r="IL51" s="18">
        <f t="shared" si="13"/>
        <v>3.9279999999999973</v>
      </c>
      <c r="IM51" s="18">
        <f t="shared" si="13"/>
        <v>-7.7150000000000318</v>
      </c>
      <c r="IN51" s="18">
        <f t="shared" si="13"/>
        <v>-8.9639999999999986</v>
      </c>
      <c r="IO51" s="18">
        <f t="shared" si="13"/>
        <v>-15.015000000000043</v>
      </c>
      <c r="IP51" s="18">
        <f t="shared" si="13"/>
        <v>-9.3729999999999905</v>
      </c>
      <c r="IQ51" s="18">
        <f t="shared" si="13"/>
        <v>-17.40100000000001</v>
      </c>
      <c r="IR51" s="18">
        <f t="shared" si="13"/>
        <v>-15.964999999999975</v>
      </c>
      <c r="IS51" s="18">
        <f t="shared" si="13"/>
        <v>-6.5960000000000036</v>
      </c>
      <c r="IT51" s="18">
        <f t="shared" si="13"/>
        <v>-8.9650000000000318</v>
      </c>
      <c r="IU51" s="18">
        <f t="shared" si="13"/>
        <v>-4.3600000000000136</v>
      </c>
      <c r="IV51" s="18">
        <f t="shared" si="13"/>
        <v>4.5130000000000337</v>
      </c>
      <c r="IW51" s="18">
        <f t="shared" si="13"/>
        <v>-2.3379999999999654</v>
      </c>
      <c r="IX51" s="18">
        <f t="shared" si="13"/>
        <v>-10.910000000000025</v>
      </c>
      <c r="IY51" s="18">
        <f t="shared" si="13"/>
        <v>-16.559000000000026</v>
      </c>
      <c r="IZ51" s="18">
        <f t="shared" si="13"/>
        <v>-9.6089999999999804</v>
      </c>
      <c r="JA51" s="18">
        <f t="shared" si="13"/>
        <v>-9.0869999999999891</v>
      </c>
      <c r="JB51" s="18">
        <f t="shared" si="13"/>
        <v>-13.659000000000049</v>
      </c>
      <c r="JC51" s="18">
        <f t="shared" si="14"/>
        <v>-14.011000000000024</v>
      </c>
      <c r="JD51" s="18">
        <f t="shared" si="14"/>
        <v>-1.6659999999999968</v>
      </c>
      <c r="JE51" s="18">
        <f t="shared" si="14"/>
        <v>-6.7440000000000282</v>
      </c>
      <c r="JF51" s="18">
        <f t="shared" si="14"/>
        <v>-9.4919999999999618</v>
      </c>
      <c r="JG51" s="18">
        <f t="shared" si="14"/>
        <v>-8.2849999999999682</v>
      </c>
      <c r="JH51" s="18">
        <f t="shared" si="14"/>
        <v>-18.911000000000001</v>
      </c>
      <c r="JI51" s="18">
        <f t="shared" si="14"/>
        <v>-23.656999999999982</v>
      </c>
      <c r="JJ51" s="18">
        <f t="shared" si="14"/>
        <v>-26.736000000000047</v>
      </c>
      <c r="JK51" s="18">
        <f t="shared" si="14"/>
        <v>-16.364000000000033</v>
      </c>
      <c r="JL51" s="18">
        <f t="shared" si="14"/>
        <v>-2.5559999999999832</v>
      </c>
      <c r="JM51" s="18">
        <f t="shared" si="14"/>
        <v>-1.2339999999999804</v>
      </c>
      <c r="JN51" s="18">
        <f t="shared" si="14"/>
        <v>-22.146000000000015</v>
      </c>
      <c r="JO51" s="18">
        <f t="shared" si="14"/>
        <v>-24.34899999999999</v>
      </c>
      <c r="JP51" s="18">
        <f t="shared" si="14"/>
        <v>-25.342999999999961</v>
      </c>
      <c r="JQ51" s="18">
        <f t="shared" si="14"/>
        <v>-35.983000000000004</v>
      </c>
      <c r="JR51" s="18">
        <f t="shared" si="14"/>
        <v>-22.430999999999983</v>
      </c>
      <c r="JS51" s="18">
        <f t="shared" si="14"/>
        <v>-26.343000000000018</v>
      </c>
      <c r="JT51" s="18">
        <f t="shared" si="14"/>
        <v>-34.823000000000036</v>
      </c>
      <c r="JU51" s="18">
        <f t="shared" si="14"/>
        <v>-28.117999999999995</v>
      </c>
      <c r="JV51" s="18">
        <f t="shared" si="14"/>
        <v>-27.519000000000005</v>
      </c>
      <c r="JW51" s="18">
        <f t="shared" si="14"/>
        <v>-27.034999999999968</v>
      </c>
      <c r="JX51" s="18">
        <f t="shared" si="14"/>
        <v>-38.097999999999956</v>
      </c>
      <c r="JY51" s="18">
        <f t="shared" si="14"/>
        <v>-40.460999999999956</v>
      </c>
      <c r="JZ51" s="18">
        <f t="shared" si="14"/>
        <v>-33.949999999999989</v>
      </c>
      <c r="KA51" s="18">
        <f t="shared" si="14"/>
        <v>-39.670999999999992</v>
      </c>
      <c r="KB51" s="18">
        <f t="shared" si="14"/>
        <v>-37.527999999999963</v>
      </c>
      <c r="KC51" s="18">
        <f t="shared" si="14"/>
        <v>-41.817999999999984</v>
      </c>
      <c r="KD51" s="18">
        <f t="shared" si="14"/>
        <v>-39.231000000000051</v>
      </c>
      <c r="KE51" s="18">
        <f t="shared" si="14"/>
        <v>-51.586000000000013</v>
      </c>
      <c r="KF51" s="18">
        <f t="shared" si="14"/>
        <v>-48.246000000000038</v>
      </c>
      <c r="KG51" s="18">
        <f t="shared" si="14"/>
        <v>-46.127999999999986</v>
      </c>
      <c r="KH51" s="18">
        <f t="shared" si="14"/>
        <v>-41.275000000000034</v>
      </c>
      <c r="KI51" s="18">
        <f t="shared" si="14"/>
        <v>-41.156000000000006</v>
      </c>
      <c r="KJ51" s="18">
        <f t="shared" si="14"/>
        <v>-31.770999999999958</v>
      </c>
      <c r="KK51" s="18">
        <f t="shared" si="14"/>
        <v>-41.886000000000024</v>
      </c>
      <c r="KL51" s="18">
        <f t="shared" si="14"/>
        <v>-42.49799999999999</v>
      </c>
      <c r="KM51" s="18">
        <f t="shared" si="14"/>
        <v>-52.437000000000012</v>
      </c>
      <c r="KN51" s="18">
        <f t="shared" si="14"/>
        <v>-43.608000000000004</v>
      </c>
      <c r="KO51" s="18">
        <f t="shared" si="14"/>
        <v>-58.449999999999989</v>
      </c>
      <c r="KP51" s="18">
        <f t="shared" si="14"/>
        <v>-64.418999999999983</v>
      </c>
      <c r="KQ51" s="18">
        <f t="shared" si="14"/>
        <v>-71.615000000000009</v>
      </c>
      <c r="KR51" s="18">
        <f t="shared" si="14"/>
        <v>-57.350999999999999</v>
      </c>
      <c r="KS51" s="18">
        <f t="shared" si="14"/>
        <v>-55.289999999999964</v>
      </c>
      <c r="KT51" s="18">
        <f t="shared" si="14"/>
        <v>-49.411000000000001</v>
      </c>
      <c r="KU51" s="18">
        <f t="shared" si="14"/>
        <v>-58.214999999999975</v>
      </c>
      <c r="KV51" s="18">
        <f t="shared" si="14"/>
        <v>-60.081000000000017</v>
      </c>
      <c r="KW51" s="18">
        <f t="shared" si="14"/>
        <v>-65.704000000000008</v>
      </c>
      <c r="KX51" s="18">
        <f t="shared" si="14"/>
        <v>-68.067000000000007</v>
      </c>
      <c r="KY51" s="18">
        <f t="shared" si="14"/>
        <v>-64.548999999999978</v>
      </c>
      <c r="KZ51" s="18">
        <f t="shared" si="14"/>
        <v>-62.444000000000017</v>
      </c>
      <c r="LA51" s="18">
        <f t="shared" si="14"/>
        <v>-67.963999999999999</v>
      </c>
      <c r="LB51" s="18">
        <f t="shared" si="14"/>
        <v>-66.088999999999999</v>
      </c>
      <c r="LC51" s="18">
        <f t="shared" si="14"/>
        <v>-62.795999999999992</v>
      </c>
      <c r="LD51" s="18">
        <f t="shared" si="14"/>
        <v>-63.216999999999985</v>
      </c>
      <c r="LE51" s="18">
        <f t="shared" si="14"/>
        <v>-52.774000000000001</v>
      </c>
      <c r="LF51" s="18">
        <f t="shared" si="14"/>
        <v>-54.762</v>
      </c>
      <c r="LG51" s="18">
        <f t="shared" si="14"/>
        <v>-63.927000000000021</v>
      </c>
      <c r="LH51" s="18">
        <f t="shared" si="14"/>
        <v>-68.83299999999997</v>
      </c>
      <c r="LI51" s="18">
        <f t="shared" si="14"/>
        <v>-77.103999999999985</v>
      </c>
      <c r="LJ51" s="18">
        <f t="shared" si="14"/>
        <v>-65.02800000000002</v>
      </c>
      <c r="LK51" s="18">
        <f t="shared" si="14"/>
        <v>-68.726999999999975</v>
      </c>
      <c r="LL51" s="18">
        <f t="shared" si="14"/>
        <v>-60.907999999999959</v>
      </c>
      <c r="LM51" s="18">
        <f t="shared" si="14"/>
        <v>-66.128000000000043</v>
      </c>
      <c r="LN51" s="18">
        <f t="shared" si="14"/>
        <v>-45.58099999999996</v>
      </c>
      <c r="LO51" s="18">
        <f t="shared" si="15"/>
        <v>-56.04000000000002</v>
      </c>
      <c r="LP51" s="18">
        <f t="shared" si="15"/>
        <v>-55.535000000000025</v>
      </c>
      <c r="LQ51" s="18">
        <f t="shared" si="15"/>
        <v>-63.846000000000004</v>
      </c>
      <c r="LR51" s="18">
        <f t="shared" si="15"/>
        <v>-55.377999999999986</v>
      </c>
      <c r="LS51" s="18">
        <f t="shared" si="15"/>
        <v>-68.83499999999998</v>
      </c>
      <c r="LT51" s="18">
        <f t="shared" si="15"/>
        <v>-66.206000000000017</v>
      </c>
      <c r="LU51" s="18">
        <f t="shared" si="15"/>
        <v>-66.69599999999997</v>
      </c>
      <c r="LV51" s="18">
        <f t="shared" si="15"/>
        <v>-67.872000000000014</v>
      </c>
      <c r="LW51" s="18">
        <f t="shared" si="15"/>
        <v>-51.300999999999988</v>
      </c>
      <c r="LX51" s="18">
        <f t="shared" si="15"/>
        <v>-57.483000000000004</v>
      </c>
      <c r="LY51" s="18">
        <f t="shared" si="15"/>
        <v>-63.555000000000007</v>
      </c>
      <c r="LZ51" s="18">
        <f t="shared" si="15"/>
        <v>-48.512</v>
      </c>
      <c r="MA51" s="18">
        <f t="shared" si="15"/>
        <v>-54.77800000000002</v>
      </c>
      <c r="MB51" s="18">
        <f t="shared" si="15"/>
        <v>-52.254999999999995</v>
      </c>
      <c r="MC51" s="18">
        <f t="shared" si="15"/>
        <v>-63.826999999999998</v>
      </c>
      <c r="MD51" s="18">
        <f t="shared" si="15"/>
        <v>-75.435000000000002</v>
      </c>
      <c r="ME51" s="18">
        <f t="shared" si="15"/>
        <v>-76.134999999999991</v>
      </c>
      <c r="MF51" s="18">
        <f t="shared" si="15"/>
        <v>-71.124000000000024</v>
      </c>
      <c r="MG51" s="18">
        <f t="shared" si="15"/>
        <v>-61.625</v>
      </c>
      <c r="MH51" s="18">
        <f t="shared" si="15"/>
        <v>-62.625999999999976</v>
      </c>
      <c r="MI51" s="18">
        <f t="shared" si="15"/>
        <v>-63.68100000000004</v>
      </c>
      <c r="MJ51" s="18">
        <f t="shared" si="15"/>
        <v>-50.749000000000024</v>
      </c>
      <c r="MK51" s="18">
        <f t="shared" si="15"/>
        <v>-48.847000000000037</v>
      </c>
      <c r="ML51" s="18">
        <f t="shared" si="15"/>
        <v>-49.591000000000008</v>
      </c>
      <c r="MM51" s="18">
        <f t="shared" si="15"/>
        <v>-56.44</v>
      </c>
      <c r="MN51" s="18">
        <f t="shared" si="15"/>
        <v>-72.010999999999967</v>
      </c>
      <c r="MO51" s="18">
        <f t="shared" si="15"/>
        <v>-75.22399999999999</v>
      </c>
      <c r="MP51" s="18">
        <f t="shared" si="15"/>
        <v>-71.557999999999993</v>
      </c>
      <c r="MQ51" s="18">
        <f t="shared" si="15"/>
        <v>-66.94</v>
      </c>
      <c r="MR51" s="18">
        <f t="shared" si="15"/>
        <v>-68.440999999999974</v>
      </c>
      <c r="MS51" s="18">
        <f t="shared" si="15"/>
        <v>-76.170000000000016</v>
      </c>
      <c r="MT51" s="18">
        <f t="shared" si="15"/>
        <v>-74.121999999999957</v>
      </c>
      <c r="MU51" s="18">
        <f t="shared" si="15"/>
        <v>-67.139999999999986</v>
      </c>
      <c r="MV51" s="18">
        <f t="shared" si="15"/>
        <v>-61.499000000000024</v>
      </c>
      <c r="MW51" s="18">
        <f t="shared" si="15"/>
        <v>-77.944000000000017</v>
      </c>
      <c r="MX51" s="18">
        <f t="shared" si="15"/>
        <v>-95.426999999999964</v>
      </c>
      <c r="MY51" s="18">
        <f t="shared" si="15"/>
        <v>-89.583000000000027</v>
      </c>
      <c r="MZ51" s="18">
        <f t="shared" si="15"/>
        <v>-74.136000000000024</v>
      </c>
      <c r="NA51" s="18">
        <f t="shared" si="15"/>
        <v>-68.017999999999972</v>
      </c>
      <c r="NB51" s="18">
        <f t="shared" si="15"/>
        <v>-77.317999999999984</v>
      </c>
      <c r="NC51" s="18">
        <f t="shared" si="15"/>
        <v>-72.512999999999977</v>
      </c>
      <c r="ND51" s="18">
        <f t="shared" si="15"/>
        <v>-65.024999999999977</v>
      </c>
      <c r="NE51" s="18">
        <f t="shared" si="15"/>
        <v>-74.613999999999976</v>
      </c>
      <c r="NF51" s="18">
        <f t="shared" si="15"/>
        <v>-79.258999999999958</v>
      </c>
      <c r="NG51" s="18">
        <f t="shared" si="15"/>
        <v>-73.393000000000029</v>
      </c>
      <c r="NH51" s="18">
        <f t="shared" si="15"/>
        <v>-66.233000000000004</v>
      </c>
      <c r="NI51" s="18">
        <f t="shared" si="15"/>
        <v>-74.313999999999965</v>
      </c>
      <c r="NJ51" s="18">
        <f t="shared" si="15"/>
        <v>-73.781999999999982</v>
      </c>
      <c r="NK51" s="18">
        <f t="shared" si="15"/>
        <v>-75.815999999999974</v>
      </c>
      <c r="NL51" s="18">
        <f t="shared" si="15"/>
        <v>-62.825999999999965</v>
      </c>
      <c r="NM51" s="18">
        <f t="shared" si="15"/>
        <v>-53.613</v>
      </c>
      <c r="NN51" s="18">
        <f t="shared" si="15"/>
        <v>-76.053999999999974</v>
      </c>
      <c r="NO51" s="18">
        <f t="shared" si="15"/>
        <v>-55.15100000000001</v>
      </c>
      <c r="NP51" s="18">
        <f t="shared" si="15"/>
        <v>-78.605999999999995</v>
      </c>
      <c r="NQ51" s="18">
        <f t="shared" si="15"/>
        <v>-87.230999999999995</v>
      </c>
      <c r="NR51" s="18">
        <f t="shared" si="15"/>
        <v>-69.970999999999947</v>
      </c>
      <c r="NS51" s="18">
        <f t="shared" si="15"/>
        <v>-76.634000000000015</v>
      </c>
      <c r="NT51" s="18">
        <f t="shared" si="15"/>
        <v>-49.51400000000001</v>
      </c>
      <c r="NU51" s="18">
        <f t="shared" si="15"/>
        <v>-57.175000000000011</v>
      </c>
      <c r="NV51" s="18">
        <f t="shared" si="15"/>
        <v>-69.507999999999981</v>
      </c>
      <c r="NW51" s="18">
        <f t="shared" si="15"/>
        <v>-71.278999999999996</v>
      </c>
      <c r="NX51" s="18">
        <f t="shared" si="15"/>
        <v>-86.413000000000011</v>
      </c>
      <c r="NY51" s="18">
        <f t="shared" si="15"/>
        <v>-81.12700000000001</v>
      </c>
      <c r="NZ51" s="18">
        <f t="shared" si="15"/>
        <v>-68.588999999999999</v>
      </c>
      <c r="OA51" s="18">
        <f t="shared" si="16"/>
        <v>-70.567000000000007</v>
      </c>
      <c r="OB51" s="18">
        <f t="shared" si="16"/>
        <v>-72.137</v>
      </c>
      <c r="OC51" s="18">
        <f t="shared" si="16"/>
        <v>-69.491000000000042</v>
      </c>
      <c r="OD51" s="18">
        <f t="shared" si="16"/>
        <v>-70.375</v>
      </c>
      <c r="OE51" s="18">
        <f t="shared" si="16"/>
        <v>-73.403999999999996</v>
      </c>
      <c r="OF51" s="18">
        <f t="shared" si="16"/>
        <v>-71.366999999999962</v>
      </c>
      <c r="OG51" s="18">
        <f t="shared" si="16"/>
        <v>-75.113</v>
      </c>
      <c r="OH51" s="18">
        <f t="shared" si="16"/>
        <v>-70.805000000000007</v>
      </c>
      <c r="OI51" s="18">
        <f t="shared" si="16"/>
        <v>-70.04000000000002</v>
      </c>
      <c r="OJ51" s="18">
        <f t="shared" si="16"/>
        <v>-57.56</v>
      </c>
      <c r="OK51" s="18">
        <f t="shared" si="16"/>
        <v>-54.725999999999999</v>
      </c>
      <c r="OL51" s="18">
        <f t="shared" si="16"/>
        <v>-71.291999999999973</v>
      </c>
      <c r="OM51" s="18">
        <f t="shared" si="16"/>
        <v>-80.87299999999999</v>
      </c>
      <c r="ON51" s="18">
        <f t="shared" si="16"/>
        <v>-75.617000000000019</v>
      </c>
      <c r="OO51" s="18">
        <f t="shared" si="16"/>
        <v>-86.000999999999976</v>
      </c>
      <c r="OP51" s="18">
        <f t="shared" si="16"/>
        <v>-85.413999999999987</v>
      </c>
      <c r="OQ51" s="18">
        <f t="shared" si="16"/>
        <v>-87.771999999999991</v>
      </c>
      <c r="OR51" s="18">
        <f t="shared" si="16"/>
        <v>-59.728999999999985</v>
      </c>
      <c r="OS51" s="18">
        <f t="shared" si="16"/>
        <v>-75.788999999999987</v>
      </c>
      <c r="OT51" s="18">
        <f t="shared" si="16"/>
        <v>-77.031999999999982</v>
      </c>
      <c r="OU51" s="18">
        <f t="shared" si="16"/>
        <v>-75.393000000000029</v>
      </c>
      <c r="OV51" s="18">
        <f t="shared" si="16"/>
        <v>-71.163999999999987</v>
      </c>
      <c r="OW51" s="18">
        <f t="shared" si="16"/>
        <v>-63.407999999999959</v>
      </c>
      <c r="OX51" s="18">
        <f t="shared" si="16"/>
        <v>-71.09499999999997</v>
      </c>
      <c r="OY51" s="18">
        <f t="shared" si="16"/>
        <v>-70.230999999999995</v>
      </c>
      <c r="OZ51" s="18">
        <f t="shared" si="16"/>
        <v>-57.093999999999994</v>
      </c>
      <c r="PA51" s="18">
        <f t="shared" si="16"/>
        <v>-84.098000000000013</v>
      </c>
      <c r="PB51" s="18">
        <f t="shared" si="16"/>
        <v>-78.307000000000016</v>
      </c>
      <c r="PC51" s="18">
        <f t="shared" si="16"/>
        <v>-74.90100000000001</v>
      </c>
      <c r="PD51" s="18">
        <f t="shared" si="16"/>
        <v>-80.064000000000021</v>
      </c>
      <c r="PE51" s="18">
        <f t="shared" si="16"/>
        <v>-71.09899999999999</v>
      </c>
      <c r="PF51" s="18">
        <f t="shared" si="16"/>
        <v>-68.709000000000003</v>
      </c>
      <c r="PG51" s="18">
        <f t="shared" si="16"/>
        <v>-82.982000000000028</v>
      </c>
      <c r="PH51" s="18">
        <f t="shared" si="16"/>
        <v>-69.826000000000022</v>
      </c>
      <c r="PI51" s="18">
        <f t="shared" si="16"/>
        <v>-55.081999999999994</v>
      </c>
      <c r="PJ51" s="18">
        <f t="shared" si="16"/>
        <v>-53.728000000000009</v>
      </c>
      <c r="PK51" s="18">
        <f t="shared" si="16"/>
        <v>-59.894999999999982</v>
      </c>
      <c r="PL51" s="18">
        <f t="shared" si="16"/>
        <v>-56.464999999999975</v>
      </c>
      <c r="PM51" s="18">
        <f t="shared" si="16"/>
        <v>-51.055999999999983</v>
      </c>
      <c r="PN51" s="18">
        <f t="shared" si="16"/>
        <v>-46.187999999999988</v>
      </c>
      <c r="PO51" s="18">
        <f t="shared" si="16"/>
        <v>-61.382999999999981</v>
      </c>
      <c r="PP51" s="18">
        <f t="shared" si="16"/>
        <v>-55.263000000000034</v>
      </c>
      <c r="PQ51" s="18">
        <f t="shared" si="16"/>
        <v>-37.925000000000011</v>
      </c>
      <c r="PR51" s="18">
        <f t="shared" si="16"/>
        <v>-77.49799999999999</v>
      </c>
      <c r="PS51" s="18">
        <f t="shared" si="16"/>
        <v>-65.736999999999966</v>
      </c>
      <c r="PT51" s="18">
        <f t="shared" si="16"/>
        <v>-70.477000000000032</v>
      </c>
      <c r="PU51" s="18">
        <f t="shared" si="16"/>
        <v>-66.764999999999986</v>
      </c>
      <c r="PV51" s="18">
        <f t="shared" si="16"/>
        <v>-54.863999999999976</v>
      </c>
      <c r="PW51" s="18">
        <f t="shared" si="16"/>
        <v>-65.506999999999948</v>
      </c>
      <c r="PX51" s="18">
        <f t="shared" si="16"/>
        <v>-59.451000000000022</v>
      </c>
      <c r="PY51" s="18">
        <f t="shared" si="16"/>
        <v>-55.367000000000019</v>
      </c>
      <c r="PZ51" s="18">
        <f t="shared" si="16"/>
        <v>-59.391999999999996</v>
      </c>
      <c r="QA51" s="18">
        <f t="shared" si="16"/>
        <v>-57.575999999999965</v>
      </c>
      <c r="QB51" s="18">
        <f t="shared" si="16"/>
        <v>-55.20599999999996</v>
      </c>
      <c r="QC51" s="18">
        <f t="shared" si="16"/>
        <v>-64.25200000000001</v>
      </c>
      <c r="QD51" s="18">
        <f t="shared" si="16"/>
        <v>-52.024000000000001</v>
      </c>
      <c r="QE51" s="18">
        <f t="shared" si="16"/>
        <v>-54.232000000000028</v>
      </c>
      <c r="QF51" s="18">
        <f t="shared" si="16"/>
        <v>-57.725999999999999</v>
      </c>
      <c r="QG51" s="18">
        <f t="shared" si="16"/>
        <v>-50.569999999999993</v>
      </c>
      <c r="QH51" s="18">
        <f t="shared" si="16"/>
        <v>-48.467999999999961</v>
      </c>
      <c r="QI51" s="18">
        <f t="shared" si="16"/>
        <v>-43.343000000000018</v>
      </c>
      <c r="QJ51" s="18">
        <f t="shared" si="16"/>
        <v>-51.338999999999999</v>
      </c>
      <c r="QK51" s="18">
        <f t="shared" si="16"/>
        <v>-43.476999999999975</v>
      </c>
      <c r="QL51" s="18">
        <f t="shared" si="16"/>
        <v>-53.309000000000026</v>
      </c>
      <c r="QM51" s="18">
        <f t="shared" si="17"/>
        <v>-46.263000000000034</v>
      </c>
      <c r="QN51" s="18">
        <f t="shared" si="17"/>
        <v>-45.107000000000028</v>
      </c>
      <c r="QO51" s="18">
        <f t="shared" si="17"/>
        <v>-54.149000000000001</v>
      </c>
      <c r="QP51" s="18">
        <f t="shared" si="17"/>
        <v>-50.5</v>
      </c>
      <c r="QQ51" s="18">
        <f t="shared" si="17"/>
        <v>-48.738999999999976</v>
      </c>
      <c r="QR51" s="18">
        <f t="shared" si="17"/>
        <v>-50.420000000000016</v>
      </c>
      <c r="QS51" s="18">
        <f t="shared" si="17"/>
        <v>-47.923000000000002</v>
      </c>
      <c r="QT51" s="18">
        <f t="shared" si="17"/>
        <v>-47.798999999999978</v>
      </c>
      <c r="QU51" s="18">
        <f t="shared" si="17"/>
        <v>-50.689000000000021</v>
      </c>
      <c r="QV51" s="18">
        <f t="shared" si="17"/>
        <v>-45.208000000000027</v>
      </c>
      <c r="QW51" s="18">
        <f t="shared" si="17"/>
        <v>-49.272999999999968</v>
      </c>
      <c r="QX51" s="18">
        <f t="shared" si="17"/>
        <v>-55.577999999999975</v>
      </c>
      <c r="QY51" s="18">
        <f t="shared" si="17"/>
        <v>-45.974999999999966</v>
      </c>
      <c r="QZ51" s="18">
        <f t="shared" si="17"/>
        <v>-39.723000000000013</v>
      </c>
      <c r="RA51" s="18">
        <f t="shared" si="17"/>
        <v>-37.646999999999991</v>
      </c>
      <c r="RB51" s="18">
        <f t="shared" si="17"/>
        <v>-41.853999999999985</v>
      </c>
      <c r="RC51" s="18">
        <f t="shared" si="17"/>
        <v>-40.620000000000005</v>
      </c>
      <c r="RD51" s="18">
        <f t="shared" si="17"/>
        <v>-39.644999999999982</v>
      </c>
      <c r="RE51" s="18">
        <f t="shared" si="17"/>
        <v>-43.45999999999998</v>
      </c>
      <c r="RF51" s="18">
        <f t="shared" si="17"/>
        <v>-45.777000000000044</v>
      </c>
      <c r="RG51" s="18">
        <f t="shared" si="17"/>
        <v>-45.819999999999993</v>
      </c>
      <c r="RH51" s="18">
        <f t="shared" si="17"/>
        <v>-38.887</v>
      </c>
      <c r="RI51" s="18">
        <f t="shared" si="17"/>
        <v>-36.882999999999981</v>
      </c>
      <c r="RJ51" s="18">
        <f t="shared" si="17"/>
        <v>-36.274000000000001</v>
      </c>
      <c r="RK51" s="18">
        <f t="shared" si="17"/>
        <v>-37.161999999999978</v>
      </c>
      <c r="RL51" s="18">
        <f t="shared" si="17"/>
        <v>-39.789000000000044</v>
      </c>
      <c r="RM51" s="18">
        <f t="shared" si="17"/>
        <v>-32.826999999999998</v>
      </c>
      <c r="RN51" s="18">
        <f t="shared" si="17"/>
        <v>-23.661999999999978</v>
      </c>
      <c r="RO51" s="18">
        <f t="shared" si="17"/>
        <v>-29.991999999999962</v>
      </c>
      <c r="RP51" s="18">
        <f t="shared" si="17"/>
        <v>-30.839999999999975</v>
      </c>
      <c r="RQ51" s="18">
        <f t="shared" si="17"/>
        <v>-30.340000000000032</v>
      </c>
      <c r="RR51" s="18">
        <f t="shared" si="17"/>
        <v>-36.447000000000003</v>
      </c>
      <c r="RS51" s="18">
        <f t="shared" si="17"/>
        <v>-30.098000000000013</v>
      </c>
      <c r="RT51" s="18">
        <f t="shared" si="17"/>
        <v>-34.752999999999986</v>
      </c>
      <c r="RU51" s="18">
        <f t="shared" si="17"/>
        <v>-39.456000000000017</v>
      </c>
      <c r="RV51" s="18">
        <f t="shared" si="17"/>
        <v>-32.344000000000051</v>
      </c>
      <c r="RW51" s="18">
        <f t="shared" si="17"/>
        <v>-30.662999999999954</v>
      </c>
      <c r="RX51" s="18">
        <f t="shared" si="17"/>
        <v>-25.629999999999995</v>
      </c>
      <c r="RY51" s="18">
        <f t="shared" si="17"/>
        <v>-31.15300000000002</v>
      </c>
      <c r="RZ51" s="18">
        <f t="shared" si="17"/>
        <v>-31.771999999999991</v>
      </c>
      <c r="SA51" s="18">
        <f t="shared" si="17"/>
        <v>-34.36099999999999</v>
      </c>
      <c r="SB51" s="18">
        <f t="shared" si="17"/>
        <v>-25.569000000000017</v>
      </c>
      <c r="SC51" s="18">
        <f t="shared" si="17"/>
        <v>-28.283999999999992</v>
      </c>
      <c r="SD51" s="18">
        <f t="shared" si="17"/>
        <v>-30.341999999999985</v>
      </c>
      <c r="SE51" s="18">
        <f t="shared" si="17"/>
        <v>-29.115999999999985</v>
      </c>
      <c r="SF51" s="18">
        <f t="shared" si="17"/>
        <v>-9.7490000000000236</v>
      </c>
      <c r="SG51" s="18">
        <f t="shared" si="17"/>
        <v>-23.269999999999982</v>
      </c>
      <c r="SH51" s="18">
        <f t="shared" si="17"/>
        <v>-21.697999999999979</v>
      </c>
      <c r="SI51" s="18">
        <f t="shared" si="17"/>
        <v>-24.518999999999949</v>
      </c>
      <c r="SJ51" s="18">
        <f t="shared" si="17"/>
        <v>-26.976999999999975</v>
      </c>
      <c r="SK51" s="18">
        <f t="shared" si="17"/>
        <v>-27.411999999999978</v>
      </c>
      <c r="SL51" s="18">
        <f t="shared" si="17"/>
        <v>-25.896999999999991</v>
      </c>
      <c r="SM51" s="18">
        <f t="shared" si="17"/>
        <v>-29.719000000000051</v>
      </c>
      <c r="SN51" s="18">
        <f t="shared" si="17"/>
        <v>-23.896000000000015</v>
      </c>
      <c r="SO51" s="18">
        <f t="shared" si="17"/>
        <v>-24.987000000000023</v>
      </c>
      <c r="SP51" s="18">
        <f t="shared" si="17"/>
        <v>-24.028999999999996</v>
      </c>
      <c r="SQ51" s="18">
        <f t="shared" si="17"/>
        <v>-39.116999999999962</v>
      </c>
    </row>
    <row r="52" spans="1:511" x14ac:dyDescent="0.25">
      <c r="A52" s="5">
        <f t="shared" ref="A52:A58" si="18">A51+1</f>
        <v>3</v>
      </c>
      <c r="B52" s="1" t="str">
        <f t="shared" si="9"/>
        <v>VW 3 7/8 PERP nc-27</v>
      </c>
      <c r="C52" s="1" t="str">
        <f t="shared" ref="C52:C57" si="19">$B$50&amp;"-"&amp;B52</f>
        <v>VW 3 1/2 PERP nc-30-VW 3 7/8 PERP nc-27</v>
      </c>
      <c r="F52" s="18">
        <f t="shared" ref="F52:BQ55" si="20">F$32-F34</f>
        <v>-10.519000000000005</v>
      </c>
      <c r="G52" s="18">
        <f t="shared" si="20"/>
        <v>-14.194999999999993</v>
      </c>
      <c r="H52" s="18">
        <f t="shared" si="20"/>
        <v>-11.379999999999995</v>
      </c>
      <c r="I52" s="18">
        <f t="shared" si="20"/>
        <v>-18.771999999999991</v>
      </c>
      <c r="J52" s="18">
        <f t="shared" si="20"/>
        <v>-27.628999999999962</v>
      </c>
      <c r="K52" s="18">
        <f t="shared" si="20"/>
        <v>-31.35899999999998</v>
      </c>
      <c r="L52" s="18">
        <f t="shared" si="20"/>
        <v>-37.883999999999958</v>
      </c>
      <c r="M52" s="18">
        <f t="shared" si="20"/>
        <v>-39.547000000000025</v>
      </c>
      <c r="N52" s="18">
        <f t="shared" si="20"/>
        <v>-29.5</v>
      </c>
      <c r="O52" s="18">
        <f t="shared" si="20"/>
        <v>-44.79000000000002</v>
      </c>
      <c r="P52" s="18">
        <f t="shared" si="20"/>
        <v>-32.06899999999996</v>
      </c>
      <c r="Q52" s="18">
        <f t="shared" si="20"/>
        <v>-38.186999999999955</v>
      </c>
      <c r="R52" s="18">
        <f t="shared" si="20"/>
        <v>-31.45999999999998</v>
      </c>
      <c r="S52" s="18">
        <f t="shared" si="20"/>
        <v>-6.3569999999999709</v>
      </c>
      <c r="T52" s="18">
        <f t="shared" si="20"/>
        <v>-28.599999999999966</v>
      </c>
      <c r="U52" s="18">
        <f t="shared" si="20"/>
        <v>-17.697999999999979</v>
      </c>
      <c r="V52" s="18">
        <f t="shared" si="20"/>
        <v>-44.444000000000017</v>
      </c>
      <c r="W52" s="18">
        <f t="shared" si="20"/>
        <v>-34.93100000000004</v>
      </c>
      <c r="X52" s="18">
        <f t="shared" si="20"/>
        <v>-30.59499999999997</v>
      </c>
      <c r="Y52" s="18">
        <f t="shared" si="20"/>
        <v>-2.8790000000000191</v>
      </c>
      <c r="Z52" s="18">
        <f t="shared" si="20"/>
        <v>15.170999999999992</v>
      </c>
      <c r="AA52" s="18">
        <f t="shared" si="20"/>
        <v>-15.907000000000039</v>
      </c>
      <c r="AB52" s="18">
        <f t="shared" si="20"/>
        <v>-12.682000000000016</v>
      </c>
      <c r="AC52" s="18">
        <f t="shared" si="20"/>
        <v>-32.523000000000025</v>
      </c>
      <c r="AD52" s="18">
        <f t="shared" si="20"/>
        <v>-40.103999999999985</v>
      </c>
      <c r="AE52" s="18">
        <f t="shared" si="20"/>
        <v>-46.697999999999979</v>
      </c>
      <c r="AF52" s="18">
        <f t="shared" si="20"/>
        <v>-41.926999999999964</v>
      </c>
      <c r="AG52" s="18">
        <f t="shared" si="20"/>
        <v>-31.098000000000013</v>
      </c>
      <c r="AH52" s="18">
        <f t="shared" si="20"/>
        <v>-37.841999999999985</v>
      </c>
      <c r="AI52" s="18">
        <f t="shared" si="20"/>
        <v>-49.521000000000015</v>
      </c>
      <c r="AJ52" s="18">
        <f t="shared" si="20"/>
        <v>-50.831999999999994</v>
      </c>
      <c r="AK52" s="18">
        <f t="shared" si="20"/>
        <v>-46.923000000000002</v>
      </c>
      <c r="AL52" s="18">
        <f t="shared" si="20"/>
        <v>-45.751000000000033</v>
      </c>
      <c r="AM52" s="18">
        <f t="shared" si="20"/>
        <v>-39.610000000000014</v>
      </c>
      <c r="AN52" s="18">
        <f t="shared" si="20"/>
        <v>-53.488</v>
      </c>
      <c r="AO52" s="18">
        <f t="shared" si="20"/>
        <v>-64.875999999999976</v>
      </c>
      <c r="AP52" s="18">
        <f t="shared" si="20"/>
        <v>-71.086999999999989</v>
      </c>
      <c r="AQ52" s="18">
        <f t="shared" si="20"/>
        <v>-66.899000000000001</v>
      </c>
      <c r="AR52" s="18">
        <f t="shared" si="20"/>
        <v>-63.978999999999985</v>
      </c>
      <c r="AS52" s="18">
        <f t="shared" si="20"/>
        <v>-64.836999999999989</v>
      </c>
      <c r="AT52" s="18">
        <f t="shared" si="20"/>
        <v>-64.795000000000016</v>
      </c>
      <c r="AU52" s="18">
        <f t="shared" si="20"/>
        <v>-68.076999999999998</v>
      </c>
      <c r="AV52" s="18">
        <f t="shared" si="20"/>
        <v>-65.329000000000008</v>
      </c>
      <c r="AW52" s="18">
        <f t="shared" si="20"/>
        <v>-69.826000000000022</v>
      </c>
      <c r="AX52" s="18">
        <f t="shared" si="20"/>
        <v>-92.987000000000023</v>
      </c>
      <c r="AY52" s="18">
        <f t="shared" si="20"/>
        <v>-73.930000000000007</v>
      </c>
      <c r="AZ52" s="18">
        <f t="shared" si="20"/>
        <v>-66.284000000000049</v>
      </c>
      <c r="BA52" s="18">
        <f t="shared" si="20"/>
        <v>-59.557000000000016</v>
      </c>
      <c r="BB52" s="18">
        <f t="shared" si="20"/>
        <v>-32.158999999999992</v>
      </c>
      <c r="BC52" s="18">
        <f t="shared" si="20"/>
        <v>-49.572999999999979</v>
      </c>
      <c r="BD52" s="18">
        <f t="shared" si="20"/>
        <v>-24.28000000000003</v>
      </c>
      <c r="BE52" s="18">
        <f t="shared" si="20"/>
        <v>-52.742999999999995</v>
      </c>
      <c r="BF52" s="18">
        <f t="shared" si="20"/>
        <v>-67.121999999999957</v>
      </c>
      <c r="BG52" s="18">
        <f t="shared" si="20"/>
        <v>-52.385999999999967</v>
      </c>
      <c r="BH52" s="18">
        <f t="shared" si="20"/>
        <v>-38.346000000000004</v>
      </c>
      <c r="BI52" s="18">
        <f t="shared" si="20"/>
        <v>-53.701999999999998</v>
      </c>
      <c r="BJ52" s="18">
        <f t="shared" si="20"/>
        <v>-43.732000000000028</v>
      </c>
      <c r="BK52" s="18">
        <f t="shared" si="20"/>
        <v>-3.2069999999999936</v>
      </c>
      <c r="BL52" s="18">
        <f t="shared" si="20"/>
        <v>4.1399999999999864</v>
      </c>
      <c r="BM52" s="18">
        <f t="shared" si="20"/>
        <v>-45.99899999999991</v>
      </c>
      <c r="BN52" s="18">
        <f t="shared" si="20"/>
        <v>-34.938000000000102</v>
      </c>
      <c r="BO52" s="18">
        <f t="shared" si="20"/>
        <v>-91.756999999999948</v>
      </c>
      <c r="BP52" s="18">
        <f t="shared" si="20"/>
        <v>-99.339000000000055</v>
      </c>
      <c r="BQ52" s="18">
        <f t="shared" si="20"/>
        <v>-93.562000000000012</v>
      </c>
      <c r="BR52" s="18">
        <f t="shared" si="10"/>
        <v>-78.094999999999914</v>
      </c>
      <c r="BS52" s="18">
        <f t="shared" si="11"/>
        <v>-68.687000000000012</v>
      </c>
      <c r="BT52" s="18">
        <f t="shared" si="11"/>
        <v>-93.287000000000035</v>
      </c>
      <c r="BU52" s="18">
        <f t="shared" si="11"/>
        <v>-87.092000000000041</v>
      </c>
      <c r="BV52" s="18">
        <f t="shared" si="11"/>
        <v>-39.507000000000062</v>
      </c>
      <c r="BW52" s="18">
        <f t="shared" si="11"/>
        <v>72.461999999999989</v>
      </c>
      <c r="BX52" s="18">
        <f t="shared" si="11"/>
        <v>26.523000000000025</v>
      </c>
      <c r="BY52" s="18">
        <f t="shared" si="11"/>
        <v>-38.366999999999962</v>
      </c>
      <c r="BZ52" s="18">
        <f t="shared" si="11"/>
        <v>73.679000000000087</v>
      </c>
      <c r="CA52" s="18">
        <f t="shared" si="11"/>
        <v>-2.7420000000000755</v>
      </c>
      <c r="CB52" s="18">
        <f t="shared" si="11"/>
        <v>-75.691000000000031</v>
      </c>
      <c r="CC52" s="18">
        <f t="shared" si="11"/>
        <v>-118.34000000000003</v>
      </c>
      <c r="CD52" s="18">
        <f t="shared" si="11"/>
        <v>-103.58600000000001</v>
      </c>
      <c r="CE52" s="18">
        <f t="shared" si="11"/>
        <v>-20.925000000000011</v>
      </c>
      <c r="CF52" s="18">
        <f t="shared" si="11"/>
        <v>-82.675000000000011</v>
      </c>
      <c r="CG52" s="18">
        <f t="shared" si="11"/>
        <v>-8.4710000000000036</v>
      </c>
      <c r="CH52" s="18">
        <f t="shared" si="11"/>
        <v>11.95799999999997</v>
      </c>
      <c r="CI52" s="18">
        <f t="shared" si="11"/>
        <v>-50.297000000000025</v>
      </c>
      <c r="CJ52" s="18">
        <f t="shared" si="11"/>
        <v>-25.605999999999995</v>
      </c>
      <c r="CK52" s="18">
        <f t="shared" si="11"/>
        <v>-3.0780000000000314</v>
      </c>
      <c r="CL52" s="18">
        <f t="shared" si="11"/>
        <v>20.83499999999998</v>
      </c>
      <c r="CM52" s="18">
        <f t="shared" si="11"/>
        <v>33.853000000000009</v>
      </c>
      <c r="CN52" s="18">
        <f t="shared" si="11"/>
        <v>7.25</v>
      </c>
      <c r="CO52" s="18">
        <f t="shared" si="11"/>
        <v>-24.356999999999971</v>
      </c>
      <c r="CP52" s="18">
        <f t="shared" si="11"/>
        <v>-16.950000000000045</v>
      </c>
      <c r="CQ52" s="18">
        <f t="shared" si="11"/>
        <v>1.4440000000000168</v>
      </c>
      <c r="CR52" s="18">
        <f t="shared" si="11"/>
        <v>0.85000000000002274</v>
      </c>
      <c r="CS52" s="18">
        <f t="shared" si="11"/>
        <v>-10.819999999999993</v>
      </c>
      <c r="CT52" s="18">
        <f t="shared" si="11"/>
        <v>12.208999999999946</v>
      </c>
      <c r="CU52" s="18">
        <f t="shared" si="11"/>
        <v>10.918000000000006</v>
      </c>
      <c r="CV52" s="18">
        <f t="shared" si="11"/>
        <v>12.356999999999971</v>
      </c>
      <c r="CW52" s="18">
        <f t="shared" si="11"/>
        <v>9.2209999999999468</v>
      </c>
      <c r="CX52" s="18">
        <f t="shared" si="11"/>
        <v>11.687000000000012</v>
      </c>
      <c r="CY52" s="18">
        <f t="shared" si="11"/>
        <v>10.947000000000003</v>
      </c>
      <c r="CZ52" s="18">
        <f t="shared" si="11"/>
        <v>9.0960000000000036</v>
      </c>
      <c r="DA52" s="18">
        <f t="shared" si="11"/>
        <v>13.115999999999985</v>
      </c>
      <c r="DB52" s="18">
        <f t="shared" si="11"/>
        <v>9.3689999999999714</v>
      </c>
      <c r="DC52" s="18">
        <f t="shared" si="11"/>
        <v>2.90300000000002</v>
      </c>
      <c r="DD52" s="18">
        <f t="shared" si="11"/>
        <v>3.4110000000000014</v>
      </c>
      <c r="DE52" s="18">
        <f t="shared" si="11"/>
        <v>9.8170000000000073</v>
      </c>
      <c r="DF52" s="18">
        <f t="shared" si="11"/>
        <v>14.011000000000024</v>
      </c>
      <c r="DG52" s="18">
        <f t="shared" si="11"/>
        <v>12.437999999999988</v>
      </c>
      <c r="DH52" s="18">
        <f t="shared" si="11"/>
        <v>4.0679999999999836</v>
      </c>
      <c r="DI52" s="18">
        <f t="shared" si="11"/>
        <v>1.5139999999999532</v>
      </c>
      <c r="DJ52" s="18">
        <f t="shared" si="11"/>
        <v>-1.8109999999999786</v>
      </c>
      <c r="DK52" s="18">
        <f t="shared" si="11"/>
        <v>4.2530000000000427</v>
      </c>
      <c r="DL52" s="18">
        <f t="shared" si="11"/>
        <v>6.5380000000000109</v>
      </c>
      <c r="DM52" s="18">
        <f t="shared" si="11"/>
        <v>-8.2210000000000036</v>
      </c>
      <c r="DN52" s="18">
        <f t="shared" si="11"/>
        <v>0.88700000000000045</v>
      </c>
      <c r="DO52" s="18">
        <f t="shared" si="11"/>
        <v>-0.43500000000000227</v>
      </c>
      <c r="DP52" s="18">
        <f t="shared" si="11"/>
        <v>6.7409999999999854</v>
      </c>
      <c r="DQ52" s="18">
        <f t="shared" si="11"/>
        <v>4.5100000000000477</v>
      </c>
      <c r="DR52" s="18">
        <f t="shared" si="11"/>
        <v>8.2670000000000243</v>
      </c>
      <c r="DS52" s="18">
        <f t="shared" si="11"/>
        <v>9.6229999999999905</v>
      </c>
      <c r="DT52" s="18">
        <f t="shared" si="11"/>
        <v>4.8450000000000273</v>
      </c>
      <c r="DU52" s="18">
        <f t="shared" si="11"/>
        <v>-1.521000000000015</v>
      </c>
      <c r="DV52" s="18">
        <f t="shared" si="11"/>
        <v>0.23099999999999454</v>
      </c>
      <c r="DW52" s="18">
        <f t="shared" si="11"/>
        <v>5.6500000000000341</v>
      </c>
      <c r="DX52" s="18">
        <f t="shared" si="11"/>
        <v>1.6180000000000518</v>
      </c>
      <c r="DY52" s="18">
        <f t="shared" si="11"/>
        <v>5.4399999999999977</v>
      </c>
      <c r="DZ52" s="18">
        <f t="shared" si="11"/>
        <v>-0.31499999999999773</v>
      </c>
      <c r="EA52" s="18">
        <f t="shared" si="11"/>
        <v>-2.4989999999999668</v>
      </c>
      <c r="EB52" s="18">
        <f t="shared" si="11"/>
        <v>-1.0809999999999604</v>
      </c>
      <c r="EC52" s="18">
        <f t="shared" si="11"/>
        <v>-2.4620000000000459</v>
      </c>
      <c r="ED52" s="18">
        <f t="shared" si="11"/>
        <v>1.2100000000000364</v>
      </c>
      <c r="EE52" s="18">
        <f t="shared" si="12"/>
        <v>4.2199999999999989</v>
      </c>
      <c r="EF52" s="18">
        <f t="shared" si="12"/>
        <v>8.6449999999999818</v>
      </c>
      <c r="EG52" s="18">
        <f t="shared" si="12"/>
        <v>4.1859999999999786</v>
      </c>
      <c r="EH52" s="18">
        <f t="shared" si="12"/>
        <v>4.2479999999999905</v>
      </c>
      <c r="EI52" s="18">
        <f t="shared" si="12"/>
        <v>6.0450000000000159</v>
      </c>
      <c r="EJ52" s="18">
        <f t="shared" si="12"/>
        <v>5.0459999999999923</v>
      </c>
      <c r="EK52" s="18">
        <f t="shared" si="12"/>
        <v>6.896000000000015</v>
      </c>
      <c r="EL52" s="18">
        <f t="shared" si="12"/>
        <v>9.2660000000000196</v>
      </c>
      <c r="EM52" s="18">
        <f t="shared" si="12"/>
        <v>5.3580000000000041</v>
      </c>
      <c r="EN52" s="18">
        <f t="shared" si="12"/>
        <v>7.7019999999999982</v>
      </c>
      <c r="EO52" s="18">
        <f t="shared" si="12"/>
        <v>6.3029999999999973</v>
      </c>
      <c r="EP52" s="18">
        <f t="shared" si="12"/>
        <v>8.8029999999999973</v>
      </c>
      <c r="EQ52" s="18">
        <f t="shared" si="12"/>
        <v>3.6370000000000005</v>
      </c>
      <c r="ER52" s="18">
        <f t="shared" si="12"/>
        <v>9.8340000000000032</v>
      </c>
      <c r="ES52" s="18">
        <f t="shared" si="12"/>
        <v>12.115000000000009</v>
      </c>
      <c r="ET52" s="18">
        <f t="shared" si="12"/>
        <v>11.244000000000028</v>
      </c>
      <c r="EU52" s="18">
        <f t="shared" si="12"/>
        <v>13.665999999999997</v>
      </c>
      <c r="EV52" s="18">
        <f t="shared" si="12"/>
        <v>10.356999999999971</v>
      </c>
      <c r="EW52" s="18">
        <f t="shared" si="12"/>
        <v>-5.7999999999992724E-2</v>
      </c>
      <c r="EX52" s="18">
        <f t="shared" si="12"/>
        <v>15.331000000000017</v>
      </c>
      <c r="EY52" s="18">
        <f t="shared" si="12"/>
        <v>11.413000000000011</v>
      </c>
      <c r="EZ52" s="18">
        <f t="shared" si="12"/>
        <v>11.592000000000041</v>
      </c>
      <c r="FA52" s="18">
        <f t="shared" si="12"/>
        <v>14.389999999999986</v>
      </c>
      <c r="FB52" s="18">
        <f t="shared" si="12"/>
        <v>17.44300000000004</v>
      </c>
      <c r="FC52" s="18">
        <f t="shared" si="12"/>
        <v>24.055000000000007</v>
      </c>
      <c r="FD52" s="18">
        <f t="shared" si="12"/>
        <v>13.154999999999973</v>
      </c>
      <c r="FE52" s="18">
        <f t="shared" si="12"/>
        <v>10.744000000000028</v>
      </c>
      <c r="FF52" s="18">
        <f t="shared" si="12"/>
        <v>6.8229999999999791</v>
      </c>
      <c r="FG52" s="18">
        <f t="shared" si="12"/>
        <v>11.66900000000004</v>
      </c>
      <c r="FH52" s="18">
        <f t="shared" si="12"/>
        <v>12.259000000000015</v>
      </c>
      <c r="FI52" s="18">
        <f t="shared" si="12"/>
        <v>14.299000000000035</v>
      </c>
      <c r="FJ52" s="18">
        <f t="shared" si="12"/>
        <v>9.3770000000000095</v>
      </c>
      <c r="FK52" s="18">
        <f t="shared" si="12"/>
        <v>6.992999999999995</v>
      </c>
      <c r="FL52" s="18">
        <f t="shared" si="12"/>
        <v>12.75200000000001</v>
      </c>
      <c r="FM52" s="18">
        <f t="shared" si="12"/>
        <v>12.200000000000045</v>
      </c>
      <c r="FN52" s="18">
        <f t="shared" si="12"/>
        <v>10.071000000000026</v>
      </c>
      <c r="FO52" s="18">
        <f t="shared" si="12"/>
        <v>14.668000000000006</v>
      </c>
      <c r="FP52" s="18">
        <f t="shared" si="12"/>
        <v>11.33299999999997</v>
      </c>
      <c r="FQ52" s="18">
        <f t="shared" si="12"/>
        <v>29.690999999999974</v>
      </c>
      <c r="FR52" s="18">
        <f t="shared" si="12"/>
        <v>26.35899999999998</v>
      </c>
      <c r="FS52" s="18">
        <f t="shared" si="12"/>
        <v>14.352999999999952</v>
      </c>
      <c r="FT52" s="18">
        <f t="shared" si="12"/>
        <v>9.2269999999999754</v>
      </c>
      <c r="FU52" s="18">
        <f t="shared" si="12"/>
        <v>9.9840000000000373</v>
      </c>
      <c r="FV52" s="18">
        <f t="shared" si="12"/>
        <v>9.1580000000000155</v>
      </c>
      <c r="FW52" s="18">
        <f t="shared" si="12"/>
        <v>18.084000000000003</v>
      </c>
      <c r="FX52" s="18">
        <f t="shared" si="12"/>
        <v>19.10899999999998</v>
      </c>
      <c r="FY52" s="18">
        <f t="shared" si="12"/>
        <v>15.43100000000004</v>
      </c>
      <c r="FZ52" s="18">
        <f t="shared" si="12"/>
        <v>11.158000000000015</v>
      </c>
      <c r="GA52" s="18">
        <f t="shared" si="12"/>
        <v>11.524999999999977</v>
      </c>
      <c r="GB52" s="18">
        <f t="shared" si="12"/>
        <v>16.146999999999991</v>
      </c>
      <c r="GC52" s="18">
        <f t="shared" si="12"/>
        <v>10.578000000000031</v>
      </c>
      <c r="GD52" s="18">
        <f t="shared" si="12"/>
        <v>10.209000000000003</v>
      </c>
      <c r="GE52" s="18">
        <f t="shared" si="12"/>
        <v>11.413999999999987</v>
      </c>
      <c r="GF52" s="18">
        <f t="shared" si="12"/>
        <v>8.7980000000000018</v>
      </c>
      <c r="GG52" s="18">
        <f t="shared" si="12"/>
        <v>3.8639999999999759</v>
      </c>
      <c r="GH52" s="18">
        <f t="shared" si="12"/>
        <v>12.366000000000042</v>
      </c>
      <c r="GI52" s="18">
        <f t="shared" si="12"/>
        <v>8.1620000000000346</v>
      </c>
      <c r="GJ52" s="18">
        <f t="shared" si="12"/>
        <v>6.6879999999999882</v>
      </c>
      <c r="GK52" s="18">
        <f t="shared" si="12"/>
        <v>-1.7789999999999964</v>
      </c>
      <c r="GL52" s="18">
        <f t="shared" si="12"/>
        <v>5.8569999999999709</v>
      </c>
      <c r="GM52" s="18">
        <f t="shared" si="12"/>
        <v>9.3810000000000286</v>
      </c>
      <c r="GN52" s="18">
        <f t="shared" si="12"/>
        <v>0.76300000000003365</v>
      </c>
      <c r="GO52" s="18">
        <f t="shared" si="12"/>
        <v>3.1349999999999909</v>
      </c>
      <c r="GP52" s="18">
        <f t="shared" si="12"/>
        <v>11.93199999999996</v>
      </c>
      <c r="GQ52" s="18">
        <f t="shared" si="13"/>
        <v>9.98599999999999</v>
      </c>
      <c r="GR52" s="18">
        <f t="shared" si="13"/>
        <v>12.843000000000018</v>
      </c>
      <c r="GS52" s="18">
        <f t="shared" si="13"/>
        <v>10.688999999999965</v>
      </c>
      <c r="GT52" s="18">
        <f t="shared" si="13"/>
        <v>8.0509999999999877</v>
      </c>
      <c r="GU52" s="18">
        <f t="shared" si="13"/>
        <v>5.1379999999999768</v>
      </c>
      <c r="GV52" s="18">
        <f t="shared" si="13"/>
        <v>-0.82799999999997453</v>
      </c>
      <c r="GW52" s="18">
        <f t="shared" si="13"/>
        <v>7.4909999999999854</v>
      </c>
      <c r="GX52" s="18">
        <f t="shared" si="13"/>
        <v>-3.9559999999999604</v>
      </c>
      <c r="GY52" s="18">
        <f t="shared" si="13"/>
        <v>-11.870000000000005</v>
      </c>
      <c r="GZ52" s="18">
        <f t="shared" si="13"/>
        <v>-10.744000000000028</v>
      </c>
      <c r="HA52" s="18">
        <f t="shared" si="13"/>
        <v>-13.212999999999965</v>
      </c>
      <c r="HB52" s="18">
        <f t="shared" si="13"/>
        <v>-1.4159999999999968</v>
      </c>
      <c r="HC52" s="18">
        <f t="shared" si="13"/>
        <v>13.453000000000031</v>
      </c>
      <c r="HD52" s="18">
        <f t="shared" si="13"/>
        <v>-18.045999999999992</v>
      </c>
      <c r="HE52" s="18">
        <f t="shared" si="13"/>
        <v>-18.238</v>
      </c>
      <c r="HF52" s="18">
        <f t="shared" si="13"/>
        <v>-14.488999999999976</v>
      </c>
      <c r="HG52" s="18">
        <f t="shared" si="13"/>
        <v>-21.037999999999954</v>
      </c>
      <c r="HH52" s="18">
        <f t="shared" si="13"/>
        <v>-3.6560000000000059</v>
      </c>
      <c r="HI52" s="18">
        <f t="shared" si="13"/>
        <v>-10.632999999999981</v>
      </c>
      <c r="HJ52" s="18">
        <f t="shared" si="13"/>
        <v>-21.024000000000001</v>
      </c>
      <c r="HK52" s="18">
        <f t="shared" si="13"/>
        <v>-16.298000000000002</v>
      </c>
      <c r="HL52" s="18">
        <f t="shared" si="13"/>
        <v>-14.007999999999981</v>
      </c>
      <c r="HM52" s="18">
        <f t="shared" si="13"/>
        <v>-11.141999999999996</v>
      </c>
      <c r="HN52" s="18">
        <f t="shared" si="13"/>
        <v>-21.049999999999955</v>
      </c>
      <c r="HO52" s="18">
        <f t="shared" si="13"/>
        <v>-20.241000000000042</v>
      </c>
      <c r="HP52" s="18">
        <f t="shared" si="13"/>
        <v>-16.13900000000001</v>
      </c>
      <c r="HQ52" s="18">
        <f t="shared" si="13"/>
        <v>-17.615000000000009</v>
      </c>
      <c r="HR52" s="18">
        <f t="shared" si="13"/>
        <v>-0.91500000000002046</v>
      </c>
      <c r="HS52" s="18">
        <f t="shared" si="13"/>
        <v>1.7559999999999718</v>
      </c>
      <c r="HT52" s="18">
        <f t="shared" si="13"/>
        <v>-7.6539999999999964</v>
      </c>
      <c r="HU52" s="18">
        <f t="shared" si="13"/>
        <v>4.132000000000005</v>
      </c>
      <c r="HV52" s="18">
        <f t="shared" si="13"/>
        <v>-7.7980000000000018</v>
      </c>
      <c r="HW52" s="18">
        <f t="shared" si="13"/>
        <v>-24.105999999999995</v>
      </c>
      <c r="HX52" s="18">
        <f t="shared" si="13"/>
        <v>-20.467999999999961</v>
      </c>
      <c r="HY52" s="18">
        <f t="shared" si="13"/>
        <v>-13.569000000000017</v>
      </c>
      <c r="HZ52" s="18">
        <f t="shared" si="13"/>
        <v>2.2820000000000391</v>
      </c>
      <c r="IA52" s="18">
        <f t="shared" si="13"/>
        <v>2.0850000000000364</v>
      </c>
      <c r="IB52" s="18">
        <f t="shared" si="13"/>
        <v>14.115000000000009</v>
      </c>
      <c r="IC52" s="18">
        <f t="shared" si="13"/>
        <v>9.9539999999999509</v>
      </c>
      <c r="ID52" s="18">
        <f t="shared" si="13"/>
        <v>18.475000000000023</v>
      </c>
      <c r="IE52" s="18">
        <f t="shared" si="13"/>
        <v>-6.7919999999999732</v>
      </c>
      <c r="IF52" s="18">
        <f t="shared" si="13"/>
        <v>-6.8220000000000027</v>
      </c>
      <c r="IG52" s="18">
        <f t="shared" si="13"/>
        <v>4.7949999999999591</v>
      </c>
      <c r="IH52" s="18">
        <f t="shared" si="13"/>
        <v>6.6360000000000241</v>
      </c>
      <c r="II52" s="18">
        <f t="shared" si="13"/>
        <v>-3.0090000000000146</v>
      </c>
      <c r="IJ52" s="18">
        <f t="shared" si="13"/>
        <v>7.25</v>
      </c>
      <c r="IK52" s="18">
        <f t="shared" si="13"/>
        <v>5.1659999999999968</v>
      </c>
      <c r="IL52" s="18">
        <f t="shared" si="13"/>
        <v>21.036000000000001</v>
      </c>
      <c r="IM52" s="18">
        <f t="shared" si="13"/>
        <v>8.4409999999999741</v>
      </c>
      <c r="IN52" s="18">
        <f t="shared" si="13"/>
        <v>4.9590000000000032</v>
      </c>
      <c r="IO52" s="18">
        <f t="shared" si="13"/>
        <v>-1.6550000000000296</v>
      </c>
      <c r="IP52" s="18">
        <f t="shared" si="13"/>
        <v>3.9759999999999991</v>
      </c>
      <c r="IQ52" s="18">
        <f t="shared" si="13"/>
        <v>-6.8480000000000132</v>
      </c>
      <c r="IR52" s="18">
        <f t="shared" si="13"/>
        <v>-5.7239999999999895</v>
      </c>
      <c r="IS52" s="18">
        <f t="shared" si="13"/>
        <v>3</v>
      </c>
      <c r="IT52" s="18">
        <f t="shared" si="13"/>
        <v>-0.24900000000002365</v>
      </c>
      <c r="IU52" s="18">
        <f t="shared" si="13"/>
        <v>3.535000000000025</v>
      </c>
      <c r="IV52" s="18">
        <f t="shared" si="13"/>
        <v>12.01400000000001</v>
      </c>
      <c r="IW52" s="18">
        <f t="shared" si="13"/>
        <v>6.5500000000000114</v>
      </c>
      <c r="IX52" s="18">
        <f t="shared" si="13"/>
        <v>-1.1040000000000418</v>
      </c>
      <c r="IY52" s="18">
        <f t="shared" si="13"/>
        <v>-6.1059999999999945</v>
      </c>
      <c r="IZ52" s="18">
        <f t="shared" si="13"/>
        <v>3.117999999999995</v>
      </c>
      <c r="JA52" s="18">
        <f t="shared" si="13"/>
        <v>3.7179999999999609</v>
      </c>
      <c r="JB52" s="18">
        <f t="shared" si="13"/>
        <v>-6.0510000000000446</v>
      </c>
      <c r="JC52" s="18">
        <f t="shared" si="14"/>
        <v>-7.13900000000001</v>
      </c>
      <c r="JD52" s="18">
        <f t="shared" si="14"/>
        <v>5.7909999999999968</v>
      </c>
      <c r="JE52" s="18">
        <f t="shared" si="14"/>
        <v>-3.2019999999999982</v>
      </c>
      <c r="JF52" s="18">
        <f t="shared" si="14"/>
        <v>-8.22199999999998</v>
      </c>
      <c r="JG52" s="18">
        <f t="shared" si="14"/>
        <v>-7.8999999999999773</v>
      </c>
      <c r="JH52" s="18">
        <f t="shared" si="14"/>
        <v>-14.454000000000008</v>
      </c>
      <c r="JI52" s="18">
        <f t="shared" si="14"/>
        <v>-17.801999999999964</v>
      </c>
      <c r="JJ52" s="18">
        <f t="shared" si="14"/>
        <v>-18.626000000000033</v>
      </c>
      <c r="JK52" s="18">
        <f t="shared" si="14"/>
        <v>-9.2150000000000318</v>
      </c>
      <c r="JL52" s="18">
        <f t="shared" si="14"/>
        <v>3.5600000000000023</v>
      </c>
      <c r="JM52" s="18">
        <f t="shared" si="14"/>
        <v>3.3629999999999995</v>
      </c>
      <c r="JN52" s="18">
        <f t="shared" si="14"/>
        <v>-17.687999999999988</v>
      </c>
      <c r="JO52" s="18">
        <f t="shared" si="14"/>
        <v>-19.446000000000026</v>
      </c>
      <c r="JP52" s="18">
        <f t="shared" si="14"/>
        <v>-19.74799999999999</v>
      </c>
      <c r="JQ52" s="18">
        <f t="shared" si="14"/>
        <v>-32.218999999999994</v>
      </c>
      <c r="JR52" s="18">
        <f t="shared" si="14"/>
        <v>-14.629999999999995</v>
      </c>
      <c r="JS52" s="18">
        <f t="shared" si="14"/>
        <v>-13.908999999999992</v>
      </c>
      <c r="JT52" s="18">
        <f t="shared" si="14"/>
        <v>-22.555000000000007</v>
      </c>
      <c r="JU52" s="18">
        <f t="shared" si="14"/>
        <v>-16.290999999999997</v>
      </c>
      <c r="JV52" s="18">
        <f t="shared" si="14"/>
        <v>-15.879999999999995</v>
      </c>
      <c r="JW52" s="18">
        <f t="shared" si="14"/>
        <v>-15.450999999999965</v>
      </c>
      <c r="JX52" s="18">
        <f t="shared" si="14"/>
        <v>-32.055999999999983</v>
      </c>
      <c r="JY52" s="18">
        <f t="shared" si="14"/>
        <v>-34.282999999999959</v>
      </c>
      <c r="JZ52" s="18">
        <f t="shared" si="14"/>
        <v>-27.180999999999983</v>
      </c>
      <c r="KA52" s="18">
        <f t="shared" si="14"/>
        <v>-32.889999999999986</v>
      </c>
      <c r="KB52" s="18">
        <f t="shared" si="14"/>
        <v>-31.275999999999954</v>
      </c>
      <c r="KC52" s="18">
        <f t="shared" si="14"/>
        <v>-35.495999999999981</v>
      </c>
      <c r="KD52" s="18">
        <f t="shared" si="14"/>
        <v>-33.45700000000005</v>
      </c>
      <c r="KE52" s="18">
        <f t="shared" si="14"/>
        <v>-46.064000000000021</v>
      </c>
      <c r="KF52" s="18">
        <f t="shared" si="14"/>
        <v>-41.525000000000034</v>
      </c>
      <c r="KG52" s="18">
        <f t="shared" si="14"/>
        <v>-37.44</v>
      </c>
      <c r="KH52" s="18">
        <f t="shared" si="14"/>
        <v>-31.161000000000001</v>
      </c>
      <c r="KI52" s="18">
        <f t="shared" si="14"/>
        <v>-32.86099999999999</v>
      </c>
      <c r="KJ52" s="18">
        <f t="shared" si="14"/>
        <v>-24.603999999999985</v>
      </c>
      <c r="KK52" s="18">
        <f t="shared" si="14"/>
        <v>-35.826000000000022</v>
      </c>
      <c r="KL52" s="18">
        <f t="shared" si="14"/>
        <v>-37.368999999999971</v>
      </c>
      <c r="KM52" s="18">
        <f t="shared" si="14"/>
        <v>-48.566000000000031</v>
      </c>
      <c r="KN52" s="18">
        <f t="shared" si="14"/>
        <v>-39.717999999999961</v>
      </c>
      <c r="KO52" s="18">
        <f t="shared" si="14"/>
        <v>-54.783000000000015</v>
      </c>
      <c r="KP52" s="18">
        <f t="shared" si="14"/>
        <v>-60.399999999999977</v>
      </c>
      <c r="KQ52" s="18">
        <f t="shared" si="14"/>
        <v>-64.393000000000029</v>
      </c>
      <c r="KR52" s="18">
        <f t="shared" si="14"/>
        <v>-51.720000000000027</v>
      </c>
      <c r="KS52" s="18">
        <f t="shared" si="14"/>
        <v>-49.95599999999996</v>
      </c>
      <c r="KT52" s="18">
        <f t="shared" si="14"/>
        <v>-43.979999999999961</v>
      </c>
      <c r="KU52" s="18">
        <f t="shared" si="14"/>
        <v>-54.980999999999995</v>
      </c>
      <c r="KV52" s="18">
        <f t="shared" si="14"/>
        <v>-56.955000000000041</v>
      </c>
      <c r="KW52" s="18">
        <f t="shared" si="14"/>
        <v>-62.338999999999999</v>
      </c>
      <c r="KX52" s="18">
        <f t="shared" si="14"/>
        <v>-63.926000000000045</v>
      </c>
      <c r="KY52" s="18">
        <f t="shared" si="14"/>
        <v>-62.493999999999971</v>
      </c>
      <c r="KZ52" s="18">
        <f t="shared" si="14"/>
        <v>-63.798000000000002</v>
      </c>
      <c r="LA52" s="18">
        <f t="shared" si="14"/>
        <v>-69.920000000000016</v>
      </c>
      <c r="LB52" s="18">
        <f t="shared" si="14"/>
        <v>-66.91500000000002</v>
      </c>
      <c r="LC52" s="18">
        <f t="shared" si="14"/>
        <v>-62.612000000000023</v>
      </c>
      <c r="LD52" s="18">
        <f t="shared" si="14"/>
        <v>-61.605999999999995</v>
      </c>
      <c r="LE52" s="18">
        <f t="shared" si="14"/>
        <v>-53.490000000000009</v>
      </c>
      <c r="LF52" s="18">
        <f t="shared" si="14"/>
        <v>-59.394000000000005</v>
      </c>
      <c r="LG52" s="18">
        <f t="shared" si="14"/>
        <v>-66.944000000000017</v>
      </c>
      <c r="LH52" s="18">
        <f t="shared" si="14"/>
        <v>-71.112000000000023</v>
      </c>
      <c r="LI52" s="18">
        <f t="shared" si="14"/>
        <v>-79.93199999999996</v>
      </c>
      <c r="LJ52" s="18">
        <f t="shared" si="14"/>
        <v>-70.956999999999994</v>
      </c>
      <c r="LK52" s="18">
        <f t="shared" si="14"/>
        <v>-73.197000000000003</v>
      </c>
      <c r="LL52" s="18">
        <f t="shared" si="14"/>
        <v>-64.75</v>
      </c>
      <c r="LM52" s="18">
        <f t="shared" si="14"/>
        <v>-68.30800000000005</v>
      </c>
      <c r="LN52" s="18">
        <f t="shared" si="14"/>
        <v>-46.968999999999994</v>
      </c>
      <c r="LO52" s="18">
        <f t="shared" si="15"/>
        <v>-55.069000000000017</v>
      </c>
      <c r="LP52" s="18">
        <f t="shared" si="15"/>
        <v>-53.911000000000001</v>
      </c>
      <c r="LQ52" s="18">
        <f t="shared" si="15"/>
        <v>-59.298000000000002</v>
      </c>
      <c r="LR52" s="18">
        <f t="shared" si="15"/>
        <v>-48.928999999999974</v>
      </c>
      <c r="LS52" s="18">
        <f t="shared" si="15"/>
        <v>-63.40100000000001</v>
      </c>
      <c r="LT52" s="18">
        <f t="shared" si="15"/>
        <v>-62.486999999999966</v>
      </c>
      <c r="LU52" s="18">
        <f t="shared" si="15"/>
        <v>-64.45999999999998</v>
      </c>
      <c r="LV52" s="18">
        <f t="shared" si="15"/>
        <v>-63.122000000000014</v>
      </c>
      <c r="LW52" s="18">
        <f t="shared" si="15"/>
        <v>-41.79200000000003</v>
      </c>
      <c r="LX52" s="18">
        <f t="shared" si="15"/>
        <v>-48.802000000000021</v>
      </c>
      <c r="LY52" s="18">
        <f t="shared" si="15"/>
        <v>-56.609000000000037</v>
      </c>
      <c r="LZ52" s="18">
        <f t="shared" si="15"/>
        <v>-40.831999999999994</v>
      </c>
      <c r="MA52" s="18">
        <f t="shared" si="15"/>
        <v>-49.649000000000001</v>
      </c>
      <c r="MB52" s="18">
        <f t="shared" si="15"/>
        <v>-47.52600000000001</v>
      </c>
      <c r="MC52" s="18">
        <f t="shared" si="15"/>
        <v>-59.025000000000034</v>
      </c>
      <c r="MD52" s="18">
        <f t="shared" si="15"/>
        <v>-69.745000000000005</v>
      </c>
      <c r="ME52" s="18">
        <f t="shared" si="15"/>
        <v>-73.100999999999999</v>
      </c>
      <c r="MF52" s="18">
        <f t="shared" si="15"/>
        <v>-66.841000000000008</v>
      </c>
      <c r="MG52" s="18">
        <f t="shared" si="15"/>
        <v>-58.194000000000017</v>
      </c>
      <c r="MH52" s="18">
        <f t="shared" si="15"/>
        <v>-60.786999999999978</v>
      </c>
      <c r="MI52" s="18">
        <f t="shared" si="15"/>
        <v>-62.489000000000033</v>
      </c>
      <c r="MJ52" s="18">
        <f t="shared" si="15"/>
        <v>-51.723000000000013</v>
      </c>
      <c r="MK52" s="18">
        <f t="shared" si="15"/>
        <v>-48.41900000000004</v>
      </c>
      <c r="ML52" s="18">
        <f t="shared" si="15"/>
        <v>-53.379000000000019</v>
      </c>
      <c r="MM52" s="18">
        <f t="shared" si="15"/>
        <v>-57.838000000000022</v>
      </c>
      <c r="MN52" s="18">
        <f t="shared" si="15"/>
        <v>-73.140999999999963</v>
      </c>
      <c r="MO52" s="18">
        <f t="shared" si="15"/>
        <v>-76.156000000000006</v>
      </c>
      <c r="MP52" s="18">
        <f t="shared" si="15"/>
        <v>-73.495000000000005</v>
      </c>
      <c r="MQ52" s="18">
        <f t="shared" si="15"/>
        <v>-67.888000000000034</v>
      </c>
      <c r="MR52" s="18">
        <f t="shared" si="15"/>
        <v>-69.141999999999996</v>
      </c>
      <c r="MS52" s="18">
        <f t="shared" si="15"/>
        <v>-78.490999999999985</v>
      </c>
      <c r="MT52" s="18">
        <f t="shared" si="15"/>
        <v>-74.201999999999998</v>
      </c>
      <c r="MU52" s="18">
        <f t="shared" si="15"/>
        <v>-64.920999999999992</v>
      </c>
      <c r="MV52" s="18">
        <f t="shared" si="15"/>
        <v>-58.819999999999993</v>
      </c>
      <c r="MW52" s="18">
        <f t="shared" si="15"/>
        <v>-78.539000000000044</v>
      </c>
      <c r="MX52" s="18">
        <f t="shared" si="15"/>
        <v>-97.008999999999958</v>
      </c>
      <c r="MY52" s="18">
        <f t="shared" si="15"/>
        <v>-92.850999999999999</v>
      </c>
      <c r="MZ52" s="18">
        <f t="shared" si="15"/>
        <v>-72.98399999999998</v>
      </c>
      <c r="NA52" s="18">
        <f t="shared" si="15"/>
        <v>-66.197999999999979</v>
      </c>
      <c r="NB52" s="18">
        <f t="shared" si="15"/>
        <v>-76.350999999999999</v>
      </c>
      <c r="NC52" s="18">
        <f t="shared" si="15"/>
        <v>-71.985000000000014</v>
      </c>
      <c r="ND52" s="18">
        <f t="shared" si="15"/>
        <v>-62.214999999999975</v>
      </c>
      <c r="NE52" s="18">
        <f t="shared" si="15"/>
        <v>-71.626999999999953</v>
      </c>
      <c r="NF52" s="18">
        <f t="shared" si="15"/>
        <v>-74.44599999999997</v>
      </c>
      <c r="NG52" s="18">
        <f t="shared" si="15"/>
        <v>-68.536000000000001</v>
      </c>
      <c r="NH52" s="18">
        <f t="shared" si="15"/>
        <v>-61.77800000000002</v>
      </c>
      <c r="NI52" s="18">
        <f t="shared" si="15"/>
        <v>-70.312999999999988</v>
      </c>
      <c r="NJ52" s="18">
        <f t="shared" si="15"/>
        <v>-70.259999999999991</v>
      </c>
      <c r="NK52" s="18">
        <f t="shared" si="15"/>
        <v>-72.185999999999979</v>
      </c>
      <c r="NL52" s="18">
        <f t="shared" si="15"/>
        <v>-58.335999999999956</v>
      </c>
      <c r="NM52" s="18">
        <f t="shared" si="15"/>
        <v>-50.810999999999979</v>
      </c>
      <c r="NN52" s="18">
        <f t="shared" si="15"/>
        <v>-74.842999999999961</v>
      </c>
      <c r="NO52" s="18">
        <f t="shared" si="15"/>
        <v>-54.548999999999978</v>
      </c>
      <c r="NP52" s="18">
        <f t="shared" si="15"/>
        <v>-70.845000000000027</v>
      </c>
      <c r="NQ52" s="18">
        <f t="shared" si="15"/>
        <v>-82.096000000000004</v>
      </c>
      <c r="NR52" s="18">
        <f t="shared" si="15"/>
        <v>-65.20799999999997</v>
      </c>
      <c r="NS52" s="18">
        <f t="shared" si="15"/>
        <v>-74.047000000000025</v>
      </c>
      <c r="NT52" s="18">
        <f t="shared" si="15"/>
        <v>-48.370999999999981</v>
      </c>
      <c r="NU52" s="18">
        <f t="shared" si="15"/>
        <v>-57.870000000000005</v>
      </c>
      <c r="NV52" s="18">
        <f t="shared" si="15"/>
        <v>-68.313999999999965</v>
      </c>
      <c r="NW52" s="18">
        <f t="shared" si="15"/>
        <v>-69.739000000000033</v>
      </c>
      <c r="NX52" s="18">
        <f t="shared" si="15"/>
        <v>-83.574000000000012</v>
      </c>
      <c r="NY52" s="18">
        <f t="shared" si="15"/>
        <v>-80.947000000000003</v>
      </c>
      <c r="NZ52" s="18">
        <f t="shared" si="15"/>
        <v>-67.687000000000012</v>
      </c>
      <c r="OA52" s="18">
        <f t="shared" si="16"/>
        <v>-69.29400000000004</v>
      </c>
      <c r="OB52" s="18">
        <f t="shared" si="16"/>
        <v>-71.475999999999999</v>
      </c>
      <c r="OC52" s="18">
        <f t="shared" si="16"/>
        <v>-68.668000000000006</v>
      </c>
      <c r="OD52" s="18">
        <f t="shared" si="16"/>
        <v>-69.112000000000023</v>
      </c>
      <c r="OE52" s="18">
        <f t="shared" si="16"/>
        <v>-70.23599999999999</v>
      </c>
      <c r="OF52" s="18">
        <f t="shared" si="16"/>
        <v>-66.890999999999963</v>
      </c>
      <c r="OG52" s="18">
        <f t="shared" si="16"/>
        <v>-70.600000000000023</v>
      </c>
      <c r="OH52" s="18">
        <f t="shared" si="16"/>
        <v>-65.004999999999995</v>
      </c>
      <c r="OI52" s="18">
        <f t="shared" si="16"/>
        <v>-63.953000000000031</v>
      </c>
      <c r="OJ52" s="18">
        <f t="shared" si="16"/>
        <v>-51.259999999999991</v>
      </c>
      <c r="OK52" s="18">
        <f t="shared" si="16"/>
        <v>-47.942000000000007</v>
      </c>
      <c r="OL52" s="18">
        <f t="shared" si="16"/>
        <v>-59.680000000000007</v>
      </c>
      <c r="OM52" s="18">
        <f t="shared" si="16"/>
        <v>-66.992999999999995</v>
      </c>
      <c r="ON52" s="18">
        <f t="shared" si="16"/>
        <v>-61.04400000000004</v>
      </c>
      <c r="OO52" s="18">
        <f t="shared" si="16"/>
        <v>-67.269999999999982</v>
      </c>
      <c r="OP52" s="18">
        <f t="shared" si="16"/>
        <v>-65.447000000000003</v>
      </c>
      <c r="OQ52" s="18">
        <f t="shared" si="16"/>
        <v>-68.336000000000013</v>
      </c>
      <c r="OR52" s="18">
        <f t="shared" si="16"/>
        <v>-45.03000000000003</v>
      </c>
      <c r="OS52" s="18">
        <f t="shared" si="16"/>
        <v>-62.38900000000001</v>
      </c>
      <c r="OT52" s="18">
        <f t="shared" si="16"/>
        <v>-62.394999999999982</v>
      </c>
      <c r="OU52" s="18">
        <f t="shared" si="16"/>
        <v>-62.268000000000029</v>
      </c>
      <c r="OV52" s="18">
        <f t="shared" si="16"/>
        <v>-57.899000000000001</v>
      </c>
      <c r="OW52" s="18">
        <f t="shared" si="16"/>
        <v>-49.400999999999954</v>
      </c>
      <c r="OX52" s="18">
        <f t="shared" si="16"/>
        <v>-57.093000000000018</v>
      </c>
      <c r="OY52" s="18">
        <f t="shared" si="16"/>
        <v>-56.838000000000022</v>
      </c>
      <c r="OZ52" s="18">
        <f t="shared" si="16"/>
        <v>-44.34699999999998</v>
      </c>
      <c r="PA52" s="18">
        <f t="shared" si="16"/>
        <v>-69.326000000000022</v>
      </c>
      <c r="PB52" s="18">
        <f t="shared" si="16"/>
        <v>-57.489000000000033</v>
      </c>
      <c r="PC52" s="18">
        <f t="shared" si="16"/>
        <v>-52.531000000000006</v>
      </c>
      <c r="PD52" s="18">
        <f t="shared" si="16"/>
        <v>-59.177000000000021</v>
      </c>
      <c r="PE52" s="18">
        <f t="shared" si="16"/>
        <v>-51.105999999999995</v>
      </c>
      <c r="PF52" s="18">
        <f t="shared" si="16"/>
        <v>-47.198000000000036</v>
      </c>
      <c r="PG52" s="18">
        <f t="shared" si="16"/>
        <v>-60.887</v>
      </c>
      <c r="PH52" s="18">
        <f t="shared" si="16"/>
        <v>-49.716999999999985</v>
      </c>
      <c r="PI52" s="18">
        <f t="shared" si="16"/>
        <v>-34.468999999999994</v>
      </c>
      <c r="PJ52" s="18">
        <f t="shared" si="16"/>
        <v>-33.810999999999979</v>
      </c>
      <c r="PK52" s="18">
        <f t="shared" si="16"/>
        <v>-40.774000000000001</v>
      </c>
      <c r="PL52" s="18">
        <f t="shared" si="16"/>
        <v>-39.711000000000013</v>
      </c>
      <c r="PM52" s="18">
        <f t="shared" si="16"/>
        <v>-35.663999999999987</v>
      </c>
      <c r="PN52" s="18">
        <f t="shared" si="16"/>
        <v>-29.938999999999965</v>
      </c>
      <c r="PO52" s="18">
        <f t="shared" si="16"/>
        <v>-40.651999999999987</v>
      </c>
      <c r="PP52" s="18">
        <f t="shared" si="16"/>
        <v>-31.92900000000003</v>
      </c>
      <c r="PQ52" s="18">
        <f t="shared" si="16"/>
        <v>-27.875</v>
      </c>
      <c r="PR52" s="18">
        <f t="shared" si="16"/>
        <v>-55.394000000000005</v>
      </c>
      <c r="PS52" s="18">
        <f t="shared" si="16"/>
        <v>-48.567999999999984</v>
      </c>
      <c r="PT52" s="18">
        <f t="shared" si="16"/>
        <v>-54.665999999999997</v>
      </c>
      <c r="PU52" s="18">
        <f t="shared" si="16"/>
        <v>-51.540999999999997</v>
      </c>
      <c r="PV52" s="18">
        <f t="shared" si="16"/>
        <v>-42.33299999999997</v>
      </c>
      <c r="PW52" s="18">
        <f t="shared" si="16"/>
        <v>-52.259999999999991</v>
      </c>
      <c r="PX52" s="18">
        <f t="shared" si="16"/>
        <v>-49.215000000000032</v>
      </c>
      <c r="PY52" s="18">
        <f t="shared" si="16"/>
        <v>-44.086000000000013</v>
      </c>
      <c r="PZ52" s="18">
        <f t="shared" si="16"/>
        <v>-47.729000000000042</v>
      </c>
      <c r="QA52" s="18">
        <f t="shared" si="16"/>
        <v>-42.409999999999968</v>
      </c>
      <c r="QB52" s="18">
        <f t="shared" si="16"/>
        <v>-40.185999999999979</v>
      </c>
      <c r="QC52" s="18">
        <f t="shared" si="16"/>
        <v>-49.42900000000003</v>
      </c>
      <c r="QD52" s="18">
        <f t="shared" si="16"/>
        <v>-38.397999999999968</v>
      </c>
      <c r="QE52" s="18">
        <f t="shared" si="16"/>
        <v>-41.622000000000014</v>
      </c>
      <c r="QF52" s="18">
        <f t="shared" si="16"/>
        <v>-44.213999999999999</v>
      </c>
      <c r="QG52" s="18">
        <f t="shared" si="16"/>
        <v>-36.687000000000012</v>
      </c>
      <c r="QH52" s="18">
        <f t="shared" si="16"/>
        <v>-33.831999999999994</v>
      </c>
      <c r="QI52" s="18">
        <f t="shared" si="16"/>
        <v>-29.627999999999986</v>
      </c>
      <c r="QJ52" s="18">
        <f t="shared" si="16"/>
        <v>-35.956000000000017</v>
      </c>
      <c r="QK52" s="18">
        <f t="shared" si="16"/>
        <v>-26.675999999999988</v>
      </c>
      <c r="QL52" s="18">
        <f t="shared" si="16"/>
        <v>-35.023000000000025</v>
      </c>
      <c r="QM52" s="18">
        <f t="shared" si="17"/>
        <v>-27.152000000000044</v>
      </c>
      <c r="QN52" s="18">
        <f t="shared" si="17"/>
        <v>-25.860000000000014</v>
      </c>
      <c r="QO52" s="18">
        <f t="shared" si="17"/>
        <v>-33.204999999999984</v>
      </c>
      <c r="QP52" s="18">
        <f t="shared" si="17"/>
        <v>-30.271999999999991</v>
      </c>
      <c r="QQ52" s="18">
        <f t="shared" si="17"/>
        <v>-26.129000000000019</v>
      </c>
      <c r="QR52" s="18">
        <f t="shared" si="17"/>
        <v>-27.408999999999992</v>
      </c>
      <c r="QS52" s="18">
        <f t="shared" si="17"/>
        <v>-25.247000000000014</v>
      </c>
      <c r="QT52" s="18">
        <f t="shared" si="17"/>
        <v>-24.682999999999993</v>
      </c>
      <c r="QU52" s="18">
        <f t="shared" si="17"/>
        <v>-25.852000000000032</v>
      </c>
      <c r="QV52" s="18">
        <f t="shared" si="17"/>
        <v>-19.561000000000035</v>
      </c>
      <c r="QW52" s="18">
        <f t="shared" si="17"/>
        <v>-23.665999999999997</v>
      </c>
      <c r="QX52" s="18">
        <f t="shared" si="17"/>
        <v>-31.887</v>
      </c>
      <c r="QY52" s="18">
        <f t="shared" si="17"/>
        <v>-22.938999999999965</v>
      </c>
      <c r="QZ52" s="18">
        <f t="shared" si="17"/>
        <v>-19.232000000000028</v>
      </c>
      <c r="RA52" s="18">
        <f t="shared" si="17"/>
        <v>-24.87700000000001</v>
      </c>
      <c r="RB52" s="18">
        <f t="shared" si="17"/>
        <v>-30.963000000000022</v>
      </c>
      <c r="RC52" s="18">
        <f t="shared" si="17"/>
        <v>-30.603000000000009</v>
      </c>
      <c r="RD52" s="18">
        <f t="shared" si="17"/>
        <v>-31.212999999999965</v>
      </c>
      <c r="RE52" s="18">
        <f t="shared" si="17"/>
        <v>-36.007000000000005</v>
      </c>
      <c r="RF52" s="18">
        <f t="shared" si="17"/>
        <v>-37.54000000000002</v>
      </c>
      <c r="RG52" s="18">
        <f t="shared" si="17"/>
        <v>-37.463999999999999</v>
      </c>
      <c r="RH52" s="18">
        <f t="shared" si="17"/>
        <v>-32.744000000000028</v>
      </c>
      <c r="RI52" s="18">
        <f t="shared" si="17"/>
        <v>-31.901999999999987</v>
      </c>
      <c r="RJ52" s="18">
        <f t="shared" si="17"/>
        <v>-31.402999999999963</v>
      </c>
      <c r="RK52" s="18">
        <f t="shared" si="17"/>
        <v>-33.125</v>
      </c>
      <c r="RL52" s="18">
        <f t="shared" si="17"/>
        <v>-33.90100000000001</v>
      </c>
      <c r="RM52" s="18">
        <f t="shared" si="17"/>
        <v>-29.256000000000029</v>
      </c>
      <c r="RN52" s="18">
        <f t="shared" si="17"/>
        <v>-21.086999999999989</v>
      </c>
      <c r="RO52" s="18">
        <f t="shared" si="17"/>
        <v>-26.933999999999969</v>
      </c>
      <c r="RP52" s="18">
        <f t="shared" si="17"/>
        <v>-28.024000000000001</v>
      </c>
      <c r="RQ52" s="18">
        <f t="shared" si="17"/>
        <v>-27.627999999999986</v>
      </c>
      <c r="RR52" s="18">
        <f t="shared" si="17"/>
        <v>-30.395000000000039</v>
      </c>
      <c r="RS52" s="18">
        <f t="shared" si="17"/>
        <v>-23.725000000000023</v>
      </c>
      <c r="RT52" s="18">
        <f t="shared" si="17"/>
        <v>-26.835999999999956</v>
      </c>
      <c r="RU52" s="18">
        <f t="shared" si="17"/>
        <v>-29.069000000000017</v>
      </c>
      <c r="RV52" s="18">
        <f t="shared" si="17"/>
        <v>-22.953000000000031</v>
      </c>
      <c r="RW52" s="18">
        <f t="shared" si="17"/>
        <v>-21.531999999999982</v>
      </c>
      <c r="RX52" s="18">
        <f t="shared" si="17"/>
        <v>-16.77600000000001</v>
      </c>
      <c r="RY52" s="18">
        <f t="shared" si="17"/>
        <v>-20.925999999999988</v>
      </c>
      <c r="RZ52" s="18">
        <f t="shared" si="17"/>
        <v>-21.180999999999983</v>
      </c>
      <c r="SA52" s="18">
        <f t="shared" si="17"/>
        <v>-22.137999999999977</v>
      </c>
      <c r="SB52" s="18">
        <f t="shared" si="17"/>
        <v>-13.62700000000001</v>
      </c>
      <c r="SC52" s="18">
        <f t="shared" si="17"/>
        <v>-15.903999999999996</v>
      </c>
      <c r="SD52" s="18">
        <f t="shared" si="17"/>
        <v>-18.423999999999978</v>
      </c>
      <c r="SE52" s="18">
        <f t="shared" si="17"/>
        <v>-17.543999999999983</v>
      </c>
      <c r="SF52" s="18">
        <f t="shared" si="17"/>
        <v>1.1809999999999832</v>
      </c>
      <c r="SG52" s="18">
        <f t="shared" si="17"/>
        <v>-17.252999999999986</v>
      </c>
      <c r="SH52" s="18">
        <f t="shared" si="17"/>
        <v>-15.55699999999996</v>
      </c>
      <c r="SI52" s="18">
        <f t="shared" si="17"/>
        <v>-13.956999999999994</v>
      </c>
      <c r="SJ52" s="18">
        <f t="shared" si="17"/>
        <v>-16.845999999999947</v>
      </c>
      <c r="SK52" s="18">
        <f t="shared" si="17"/>
        <v>-15.740000000000009</v>
      </c>
      <c r="SL52" s="18">
        <f t="shared" si="17"/>
        <v>-14.331999999999994</v>
      </c>
      <c r="SM52" s="18">
        <f t="shared" si="17"/>
        <v>-17.75</v>
      </c>
      <c r="SN52" s="18">
        <f t="shared" si="17"/>
        <v>-13.357000000000028</v>
      </c>
      <c r="SO52" s="18">
        <f t="shared" si="17"/>
        <v>-12.672000000000025</v>
      </c>
      <c r="SP52" s="18">
        <f t="shared" si="17"/>
        <v>-11.560000000000002</v>
      </c>
      <c r="SQ52" s="18">
        <f t="shared" si="17"/>
        <v>-25.529999999999973</v>
      </c>
    </row>
    <row r="53" spans="1:511" x14ac:dyDescent="0.25">
      <c r="A53" s="5">
        <f t="shared" si="18"/>
        <v>4</v>
      </c>
      <c r="B53" s="1" t="str">
        <f t="shared" si="9"/>
        <v>VW 4 5/8 PERP nc-26</v>
      </c>
      <c r="C53" s="1" t="str">
        <f t="shared" si="19"/>
        <v>VW 3 1/2 PERP nc-30-VW 4 5/8 PERP nc-26</v>
      </c>
      <c r="F53" s="18">
        <f t="shared" si="20"/>
        <v>-2.2800000000000296</v>
      </c>
      <c r="G53" s="18">
        <f t="shared" si="20"/>
        <v>-3.8089999999999691</v>
      </c>
      <c r="H53" s="18">
        <f t="shared" si="20"/>
        <v>-6.5380000000000109</v>
      </c>
      <c r="I53" s="18">
        <f t="shared" si="20"/>
        <v>-10.920999999999992</v>
      </c>
      <c r="J53" s="18">
        <f t="shared" si="20"/>
        <v>-15.27600000000001</v>
      </c>
      <c r="K53" s="18">
        <f t="shared" si="20"/>
        <v>-18.564000000000021</v>
      </c>
      <c r="L53" s="18">
        <f t="shared" si="20"/>
        <v>-21.863</v>
      </c>
      <c r="M53" s="18">
        <f t="shared" si="20"/>
        <v>-22.798000000000002</v>
      </c>
      <c r="N53" s="18">
        <f t="shared" si="20"/>
        <v>-25.401999999999987</v>
      </c>
      <c r="O53" s="18">
        <f t="shared" si="20"/>
        <v>-20.971000000000004</v>
      </c>
      <c r="P53" s="18">
        <f t="shared" si="20"/>
        <v>-17.831999999999994</v>
      </c>
      <c r="Q53" s="18">
        <f t="shared" si="20"/>
        <v>-10.991999999999962</v>
      </c>
      <c r="R53" s="18">
        <f t="shared" si="20"/>
        <v>-3.2959999999999923</v>
      </c>
      <c r="S53" s="18">
        <f t="shared" si="20"/>
        <v>-6.0339999999999918</v>
      </c>
      <c r="T53" s="18">
        <f t="shared" si="20"/>
        <v>-2.8299999999999841</v>
      </c>
      <c r="U53" s="18">
        <f t="shared" si="20"/>
        <v>-6.8040000000000305</v>
      </c>
      <c r="V53" s="18">
        <f t="shared" si="20"/>
        <v>6.6759999999999877</v>
      </c>
      <c r="W53" s="18">
        <f t="shared" si="20"/>
        <v>6.9989999999999668</v>
      </c>
      <c r="X53" s="18">
        <f t="shared" si="20"/>
        <v>13.096000000000004</v>
      </c>
      <c r="Y53" s="18">
        <f t="shared" si="20"/>
        <v>7.2889999999999873</v>
      </c>
      <c r="Z53" s="18">
        <f t="shared" si="20"/>
        <v>-0.86099999999999</v>
      </c>
      <c r="AA53" s="18">
        <f t="shared" si="20"/>
        <v>-4.4680000000000177</v>
      </c>
      <c r="AB53" s="18">
        <f t="shared" si="20"/>
        <v>-11.382999999999981</v>
      </c>
      <c r="AC53" s="18">
        <f t="shared" si="20"/>
        <v>-12.064999999999998</v>
      </c>
      <c r="AD53" s="18">
        <f t="shared" si="20"/>
        <v>-11.335999999999956</v>
      </c>
      <c r="AE53" s="18">
        <f t="shared" si="20"/>
        <v>-9.6279999999999859</v>
      </c>
      <c r="AF53" s="18">
        <f t="shared" si="20"/>
        <v>-12.755999999999972</v>
      </c>
      <c r="AG53" s="18">
        <f t="shared" si="20"/>
        <v>-16.353000000000009</v>
      </c>
      <c r="AH53" s="18">
        <f t="shared" si="20"/>
        <v>-26.354999999999961</v>
      </c>
      <c r="AI53" s="18">
        <f t="shared" si="20"/>
        <v>-23.762999999999977</v>
      </c>
      <c r="AJ53" s="18">
        <f t="shared" si="20"/>
        <v>-23.311999999999955</v>
      </c>
      <c r="AK53" s="18">
        <f t="shared" si="20"/>
        <v>-23.930999999999983</v>
      </c>
      <c r="AL53" s="18">
        <f t="shared" si="20"/>
        <v>-27.816000000000031</v>
      </c>
      <c r="AM53" s="18">
        <f t="shared" si="20"/>
        <v>-32.607000000000028</v>
      </c>
      <c r="AN53" s="18">
        <f t="shared" si="20"/>
        <v>-35.479000000000042</v>
      </c>
      <c r="AO53" s="18">
        <f t="shared" si="20"/>
        <v>-35.670999999999992</v>
      </c>
      <c r="AP53" s="18">
        <f t="shared" si="20"/>
        <v>-35.166999999999973</v>
      </c>
      <c r="AQ53" s="18">
        <f t="shared" si="20"/>
        <v>-35.74799999999999</v>
      </c>
      <c r="AR53" s="18">
        <f t="shared" si="20"/>
        <v>-37.885999999999967</v>
      </c>
      <c r="AS53" s="18">
        <f t="shared" si="20"/>
        <v>-43.638000000000034</v>
      </c>
      <c r="AT53" s="18">
        <f t="shared" si="20"/>
        <v>-40.031000000000006</v>
      </c>
      <c r="AU53" s="18">
        <f t="shared" si="20"/>
        <v>-40.156000000000006</v>
      </c>
      <c r="AV53" s="18">
        <f t="shared" si="20"/>
        <v>-40.641999999999996</v>
      </c>
      <c r="AW53" s="18">
        <f t="shared" si="20"/>
        <v>-43.076000000000022</v>
      </c>
      <c r="AX53" s="18">
        <f t="shared" si="20"/>
        <v>-31.894000000000005</v>
      </c>
      <c r="AY53" s="18">
        <f t="shared" si="20"/>
        <v>-27.100999999999999</v>
      </c>
      <c r="AZ53" s="18">
        <f t="shared" si="20"/>
        <v>-20.01600000000002</v>
      </c>
      <c r="BA53" s="18">
        <f t="shared" si="20"/>
        <v>-16.39100000000002</v>
      </c>
      <c r="BB53" s="18">
        <f t="shared" si="20"/>
        <v>-21.093000000000018</v>
      </c>
      <c r="BC53" s="18">
        <f t="shared" si="20"/>
        <v>-28.144000000000005</v>
      </c>
      <c r="BD53" s="18">
        <f t="shared" si="20"/>
        <v>-38.899000000000001</v>
      </c>
      <c r="BE53" s="18">
        <f t="shared" si="20"/>
        <v>-37.730000000000018</v>
      </c>
      <c r="BF53" s="18">
        <f t="shared" si="20"/>
        <v>-27.903999999999996</v>
      </c>
      <c r="BG53" s="18">
        <f t="shared" si="20"/>
        <v>-17.629999999999995</v>
      </c>
      <c r="BH53" s="18">
        <f t="shared" si="20"/>
        <v>-7.5489999999999782</v>
      </c>
      <c r="BI53" s="18">
        <f t="shared" si="20"/>
        <v>3.0629999999999882</v>
      </c>
      <c r="BJ53" s="18">
        <f t="shared" si="20"/>
        <v>9.4759999999999991</v>
      </c>
      <c r="BK53" s="18">
        <f t="shared" si="20"/>
        <v>-14.218999999999994</v>
      </c>
      <c r="BL53" s="18">
        <f t="shared" si="20"/>
        <v>-10.925000000000068</v>
      </c>
      <c r="BM53" s="18">
        <f t="shared" si="20"/>
        <v>-20.001999999999953</v>
      </c>
      <c r="BN53" s="18">
        <f t="shared" si="20"/>
        <v>-45.356000000000108</v>
      </c>
      <c r="BO53" s="18">
        <f t="shared" si="20"/>
        <v>-44.971000000000004</v>
      </c>
      <c r="BP53" s="18">
        <f t="shared" si="20"/>
        <v>-42.263000000000034</v>
      </c>
      <c r="BQ53" s="18">
        <f t="shared" si="20"/>
        <v>-32.989000000000033</v>
      </c>
      <c r="BR53" s="18">
        <f t="shared" si="10"/>
        <v>-25.395999999999958</v>
      </c>
      <c r="BS53" s="18">
        <f t="shared" si="11"/>
        <v>-20.716000000000008</v>
      </c>
      <c r="BT53" s="18">
        <f t="shared" si="11"/>
        <v>-12.201000000000022</v>
      </c>
      <c r="BU53" s="18">
        <f t="shared" si="11"/>
        <v>-6.4920000000000186</v>
      </c>
      <c r="BV53" s="18">
        <f t="shared" si="11"/>
        <v>7.47199999999998</v>
      </c>
      <c r="BW53" s="18">
        <f t="shared" si="11"/>
        <v>-11.768000000000029</v>
      </c>
      <c r="BX53" s="18">
        <f t="shared" si="11"/>
        <v>1.0590000000000828</v>
      </c>
      <c r="BY53" s="18">
        <f t="shared" si="11"/>
        <v>6.01400000000001</v>
      </c>
      <c r="BZ53" s="18">
        <f t="shared" si="11"/>
        <v>-14.514999999999986</v>
      </c>
      <c r="CA53" s="18">
        <f t="shared" si="11"/>
        <v>-10.285000000000082</v>
      </c>
      <c r="CB53" s="18">
        <f t="shared" si="11"/>
        <v>5.6409999999999627</v>
      </c>
      <c r="CC53" s="18">
        <f t="shared" si="11"/>
        <v>-9.2899999999999636</v>
      </c>
      <c r="CD53" s="18">
        <f t="shared" si="11"/>
        <v>-1.9270000000000209</v>
      </c>
      <c r="CE53" s="18">
        <f t="shared" si="11"/>
        <v>2.7880000000000109</v>
      </c>
      <c r="CF53" s="18">
        <f t="shared" si="11"/>
        <v>17.588999999999999</v>
      </c>
      <c r="CG53" s="18">
        <f t="shared" si="11"/>
        <v>24.19599999999997</v>
      </c>
      <c r="CH53" s="18">
        <f t="shared" si="11"/>
        <v>21.366999999999962</v>
      </c>
      <c r="CI53" s="18">
        <f t="shared" si="11"/>
        <v>29.612000000000023</v>
      </c>
      <c r="CJ53" s="18">
        <f t="shared" si="11"/>
        <v>34.196000000000026</v>
      </c>
      <c r="CK53" s="18">
        <f t="shared" si="11"/>
        <v>35.185999999999979</v>
      </c>
      <c r="CL53" s="18">
        <f t="shared" si="11"/>
        <v>34.036000000000001</v>
      </c>
      <c r="CM53" s="18">
        <f t="shared" si="11"/>
        <v>28.314999999999998</v>
      </c>
      <c r="CN53" s="18">
        <f t="shared" si="11"/>
        <v>29.63900000000001</v>
      </c>
      <c r="CO53" s="18">
        <f t="shared" si="11"/>
        <v>32.206000000000017</v>
      </c>
      <c r="CP53" s="18">
        <f t="shared" si="11"/>
        <v>32.800999999999988</v>
      </c>
      <c r="CQ53" s="18">
        <f t="shared" si="11"/>
        <v>35.886000000000024</v>
      </c>
      <c r="CR53" s="18">
        <f t="shared" si="11"/>
        <v>35.107000000000028</v>
      </c>
      <c r="CS53" s="18">
        <f t="shared" si="11"/>
        <v>37.739000000000033</v>
      </c>
      <c r="CT53" s="18">
        <f t="shared" si="11"/>
        <v>36.906999999999982</v>
      </c>
      <c r="CU53" s="18">
        <f t="shared" si="11"/>
        <v>34.917000000000002</v>
      </c>
      <c r="CV53" s="18">
        <f t="shared" si="11"/>
        <v>34.543000000000006</v>
      </c>
      <c r="CW53" s="18">
        <f t="shared" si="11"/>
        <v>34.008999999999986</v>
      </c>
      <c r="CX53" s="18">
        <f t="shared" si="11"/>
        <v>33.846000000000004</v>
      </c>
      <c r="CY53" s="18">
        <f t="shared" si="11"/>
        <v>33.451000000000022</v>
      </c>
      <c r="CZ53" s="18">
        <f t="shared" si="11"/>
        <v>31.685000000000002</v>
      </c>
      <c r="DA53" s="18">
        <f t="shared" si="11"/>
        <v>31.283000000000015</v>
      </c>
      <c r="DB53" s="18">
        <f t="shared" si="11"/>
        <v>32.294999999999987</v>
      </c>
      <c r="DC53" s="18">
        <f t="shared" si="11"/>
        <v>31.796999999999997</v>
      </c>
      <c r="DD53" s="18">
        <f t="shared" si="11"/>
        <v>31.319000000000017</v>
      </c>
      <c r="DE53" s="18">
        <f t="shared" si="11"/>
        <v>30.208000000000027</v>
      </c>
      <c r="DF53" s="18">
        <f t="shared" si="11"/>
        <v>28.12299999999999</v>
      </c>
      <c r="DG53" s="18">
        <f t="shared" si="11"/>
        <v>27.600999999999999</v>
      </c>
      <c r="DH53" s="18">
        <f t="shared" si="11"/>
        <v>29.093999999999994</v>
      </c>
      <c r="DI53" s="18">
        <f t="shared" si="11"/>
        <v>29.587999999999965</v>
      </c>
      <c r="DJ53" s="18">
        <f t="shared" si="11"/>
        <v>29.389999999999986</v>
      </c>
      <c r="DK53" s="18">
        <f t="shared" si="11"/>
        <v>27.738000000000028</v>
      </c>
      <c r="DL53" s="18">
        <f t="shared" si="11"/>
        <v>30.038000000000011</v>
      </c>
      <c r="DM53" s="18">
        <f t="shared" si="11"/>
        <v>31.825999999999993</v>
      </c>
      <c r="DN53" s="18">
        <f t="shared" si="11"/>
        <v>32.710999999999984</v>
      </c>
      <c r="DO53" s="18">
        <f t="shared" si="11"/>
        <v>34.572999999999979</v>
      </c>
      <c r="DP53" s="18">
        <f t="shared" si="11"/>
        <v>35.234999999999985</v>
      </c>
      <c r="DQ53" s="18">
        <f t="shared" si="11"/>
        <v>36.205000000000013</v>
      </c>
      <c r="DR53" s="18">
        <f t="shared" si="11"/>
        <v>35.18100000000004</v>
      </c>
      <c r="DS53" s="18">
        <f t="shared" si="11"/>
        <v>34.087999999999965</v>
      </c>
      <c r="DT53" s="18">
        <f t="shared" si="11"/>
        <v>32.680000000000007</v>
      </c>
      <c r="DU53" s="18">
        <f t="shared" si="11"/>
        <v>32.280999999999977</v>
      </c>
      <c r="DV53" s="18">
        <f t="shared" si="11"/>
        <v>33.436999999999983</v>
      </c>
      <c r="DW53" s="18">
        <f t="shared" si="11"/>
        <v>35.656000000000006</v>
      </c>
      <c r="DX53" s="18">
        <f t="shared" si="11"/>
        <v>35.64700000000002</v>
      </c>
      <c r="DY53" s="18">
        <f t="shared" si="11"/>
        <v>33.443999999999988</v>
      </c>
      <c r="DZ53" s="18">
        <f t="shared" si="11"/>
        <v>38.27000000000001</v>
      </c>
      <c r="EA53" s="18">
        <f t="shared" si="11"/>
        <v>40.525000000000034</v>
      </c>
      <c r="EB53" s="18">
        <f t="shared" si="11"/>
        <v>41.131000000000029</v>
      </c>
      <c r="EC53" s="18">
        <f t="shared" si="11"/>
        <v>41.566999999999979</v>
      </c>
      <c r="ED53" s="18">
        <f t="shared" ref="ED53:FI58" si="21">ED$32-ED35</f>
        <v>38.760000000000019</v>
      </c>
      <c r="EE53" s="18">
        <f t="shared" si="21"/>
        <v>40.953000000000003</v>
      </c>
      <c r="EF53" s="18">
        <f t="shared" si="21"/>
        <v>40.378999999999991</v>
      </c>
      <c r="EG53" s="18">
        <f t="shared" si="21"/>
        <v>40.11099999999999</v>
      </c>
      <c r="EH53" s="18">
        <f t="shared" si="21"/>
        <v>39.760999999999996</v>
      </c>
      <c r="EI53" s="18">
        <f t="shared" si="21"/>
        <v>40.092999999999989</v>
      </c>
      <c r="EJ53" s="18">
        <f t="shared" si="21"/>
        <v>39.870000000000005</v>
      </c>
      <c r="EK53" s="18">
        <f t="shared" si="21"/>
        <v>39.144999999999982</v>
      </c>
      <c r="EL53" s="18">
        <f t="shared" si="21"/>
        <v>40.074000000000012</v>
      </c>
      <c r="EM53" s="18">
        <f t="shared" si="21"/>
        <v>38.335000000000008</v>
      </c>
      <c r="EN53" s="18">
        <f t="shared" si="21"/>
        <v>38.487000000000023</v>
      </c>
      <c r="EO53" s="18">
        <f t="shared" si="21"/>
        <v>36.008999999999986</v>
      </c>
      <c r="EP53" s="18">
        <f t="shared" si="21"/>
        <v>37.01400000000001</v>
      </c>
      <c r="EQ53" s="18">
        <f t="shared" si="21"/>
        <v>36.816000000000031</v>
      </c>
      <c r="ER53" s="18">
        <f t="shared" si="21"/>
        <v>36.426999999999992</v>
      </c>
      <c r="ES53" s="18">
        <f t="shared" si="21"/>
        <v>34.470000000000027</v>
      </c>
      <c r="ET53" s="18">
        <f t="shared" si="21"/>
        <v>34.378999999999991</v>
      </c>
      <c r="EU53" s="18">
        <f t="shared" si="21"/>
        <v>33.783999999999992</v>
      </c>
      <c r="EV53" s="18">
        <f t="shared" si="21"/>
        <v>36.15100000000001</v>
      </c>
      <c r="EW53" s="18">
        <f t="shared" si="21"/>
        <v>35.570000000000022</v>
      </c>
      <c r="EX53" s="18">
        <f t="shared" si="21"/>
        <v>35.071000000000026</v>
      </c>
      <c r="EY53" s="18">
        <f t="shared" si="21"/>
        <v>35.188999999999993</v>
      </c>
      <c r="EZ53" s="18">
        <f t="shared" si="21"/>
        <v>36.267000000000024</v>
      </c>
      <c r="FA53" s="18">
        <f t="shared" si="21"/>
        <v>36.662000000000006</v>
      </c>
      <c r="FB53" s="18">
        <f t="shared" si="21"/>
        <v>35.451000000000022</v>
      </c>
      <c r="FC53" s="18">
        <f t="shared" si="21"/>
        <v>33.100999999999999</v>
      </c>
      <c r="FD53" s="18">
        <f t="shared" si="21"/>
        <v>32.236999999999966</v>
      </c>
      <c r="FE53" s="18">
        <f t="shared" si="21"/>
        <v>32.716000000000008</v>
      </c>
      <c r="FF53" s="18">
        <f t="shared" si="21"/>
        <v>34.033000000000015</v>
      </c>
      <c r="FG53" s="18">
        <f t="shared" si="21"/>
        <v>34.51400000000001</v>
      </c>
      <c r="FH53" s="18">
        <f t="shared" si="21"/>
        <v>34.571000000000026</v>
      </c>
      <c r="FI53" s="18">
        <f t="shared" si="21"/>
        <v>34.674000000000035</v>
      </c>
      <c r="FJ53" s="18">
        <f t="shared" si="12"/>
        <v>33.53000000000003</v>
      </c>
      <c r="FK53" s="18">
        <f t="shared" si="12"/>
        <v>32.300999999999988</v>
      </c>
      <c r="FL53" s="18">
        <f t="shared" si="12"/>
        <v>33.528999999999996</v>
      </c>
      <c r="FM53" s="18">
        <f t="shared" si="12"/>
        <v>37.534000000000049</v>
      </c>
      <c r="FN53" s="18">
        <f t="shared" si="12"/>
        <v>36.836000000000013</v>
      </c>
      <c r="FO53" s="18">
        <f t="shared" si="12"/>
        <v>35.20999999999998</v>
      </c>
      <c r="FP53" s="18">
        <f t="shared" si="12"/>
        <v>34.992999999999995</v>
      </c>
      <c r="FQ53" s="18">
        <f t="shared" si="12"/>
        <v>38.444999999999993</v>
      </c>
      <c r="FR53" s="18">
        <f t="shared" si="12"/>
        <v>37.158999999999992</v>
      </c>
      <c r="FS53" s="18">
        <f t="shared" si="12"/>
        <v>37.438999999999965</v>
      </c>
      <c r="FT53" s="18">
        <f t="shared" si="12"/>
        <v>37.170999999999992</v>
      </c>
      <c r="FU53" s="18">
        <f t="shared" si="12"/>
        <v>38.910000000000025</v>
      </c>
      <c r="FV53" s="18">
        <f t="shared" si="12"/>
        <v>38.238</v>
      </c>
      <c r="FW53" s="18">
        <f t="shared" si="12"/>
        <v>39.135999999999967</v>
      </c>
      <c r="FX53" s="18">
        <f t="shared" si="12"/>
        <v>40.254999999999995</v>
      </c>
      <c r="FY53" s="18">
        <f t="shared" si="12"/>
        <v>39.05600000000004</v>
      </c>
      <c r="FZ53" s="18">
        <f t="shared" si="12"/>
        <v>36.629999999999995</v>
      </c>
      <c r="GA53" s="18">
        <f t="shared" si="12"/>
        <v>35.233000000000004</v>
      </c>
      <c r="GB53" s="18">
        <f t="shared" si="12"/>
        <v>32.339999999999975</v>
      </c>
      <c r="GC53" s="18">
        <f t="shared" si="12"/>
        <v>33.696000000000026</v>
      </c>
      <c r="GD53" s="18">
        <f t="shared" si="12"/>
        <v>30.872000000000014</v>
      </c>
      <c r="GE53" s="18">
        <f t="shared" si="12"/>
        <v>31.233000000000004</v>
      </c>
      <c r="GF53" s="18">
        <f t="shared" si="12"/>
        <v>30.661000000000001</v>
      </c>
      <c r="GG53" s="18">
        <f t="shared" si="12"/>
        <v>28.488999999999976</v>
      </c>
      <c r="GH53" s="18">
        <f t="shared" si="12"/>
        <v>28.947000000000003</v>
      </c>
      <c r="GI53" s="18">
        <f t="shared" si="12"/>
        <v>28.91500000000002</v>
      </c>
      <c r="GJ53" s="18">
        <f t="shared" si="12"/>
        <v>29.91799999999995</v>
      </c>
      <c r="GK53" s="18">
        <f t="shared" si="12"/>
        <v>31.922000000000025</v>
      </c>
      <c r="GL53" s="18">
        <f t="shared" si="12"/>
        <v>30.988999999999976</v>
      </c>
      <c r="GM53" s="18">
        <f t="shared" si="12"/>
        <v>27.851000000000056</v>
      </c>
      <c r="GN53" s="18">
        <f t="shared" si="12"/>
        <v>24.891999999999996</v>
      </c>
      <c r="GO53" s="18">
        <f t="shared" si="12"/>
        <v>25.708999999999946</v>
      </c>
      <c r="GP53" s="18">
        <f t="shared" si="12"/>
        <v>23.70999999999998</v>
      </c>
      <c r="GQ53" s="18">
        <f t="shared" si="13"/>
        <v>23.012</v>
      </c>
      <c r="GR53" s="18">
        <f t="shared" si="13"/>
        <v>23.317000000000007</v>
      </c>
      <c r="GS53" s="18">
        <f t="shared" si="13"/>
        <v>21.94399999999996</v>
      </c>
      <c r="GT53" s="18">
        <f t="shared" si="13"/>
        <v>21.01400000000001</v>
      </c>
      <c r="GU53" s="18">
        <f t="shared" si="13"/>
        <v>19.149999999999977</v>
      </c>
      <c r="GV53" s="18">
        <f t="shared" si="13"/>
        <v>15.970000000000027</v>
      </c>
      <c r="GW53" s="18">
        <f t="shared" si="13"/>
        <v>13.685999999999979</v>
      </c>
      <c r="GX53" s="18">
        <f t="shared" si="13"/>
        <v>13.491000000000042</v>
      </c>
      <c r="GY53" s="18">
        <f t="shared" si="13"/>
        <v>11.015000000000043</v>
      </c>
      <c r="GZ53" s="18">
        <f t="shared" si="13"/>
        <v>10.767999999999972</v>
      </c>
      <c r="HA53" s="18">
        <f t="shared" si="13"/>
        <v>8.6200000000000045</v>
      </c>
      <c r="HB53" s="18">
        <f t="shared" si="13"/>
        <v>9.0060000000000286</v>
      </c>
      <c r="HC53" s="18">
        <f t="shared" si="13"/>
        <v>-1.5849999999999795</v>
      </c>
      <c r="HD53" s="18">
        <f t="shared" si="13"/>
        <v>-2.0809999999999604</v>
      </c>
      <c r="HE53" s="18">
        <f t="shared" si="13"/>
        <v>0.25</v>
      </c>
      <c r="HF53" s="18">
        <f t="shared" si="13"/>
        <v>1.8620000000000232</v>
      </c>
      <c r="HG53" s="18">
        <f t="shared" si="13"/>
        <v>0.17200000000002547</v>
      </c>
      <c r="HH53" s="18">
        <f t="shared" si="13"/>
        <v>0.46399999999999864</v>
      </c>
      <c r="HI53" s="18">
        <f t="shared" si="13"/>
        <v>1.6550000000000296</v>
      </c>
      <c r="HJ53" s="18">
        <f t="shared" si="13"/>
        <v>-1.1200000000000045</v>
      </c>
      <c r="HK53" s="18">
        <f t="shared" si="13"/>
        <v>-0.19700000000000273</v>
      </c>
      <c r="HL53" s="18">
        <f t="shared" si="13"/>
        <v>-1.1879999999999882</v>
      </c>
      <c r="HM53" s="18">
        <f t="shared" si="13"/>
        <v>0.53700000000003456</v>
      </c>
      <c r="HN53" s="18">
        <f t="shared" si="13"/>
        <v>-1.0029999999999859</v>
      </c>
      <c r="HO53" s="18">
        <f t="shared" si="13"/>
        <v>-1.4010000000000105</v>
      </c>
      <c r="HP53" s="18">
        <f t="shared" si="13"/>
        <v>-2.0670000000000073</v>
      </c>
      <c r="HQ53" s="18">
        <f t="shared" si="13"/>
        <v>-0.19999999999998863</v>
      </c>
      <c r="HR53" s="18">
        <f t="shared" si="13"/>
        <v>3.6279999999999859</v>
      </c>
      <c r="HS53" s="18">
        <f t="shared" si="13"/>
        <v>2.6529999999999632</v>
      </c>
      <c r="HT53" s="18">
        <f t="shared" si="13"/>
        <v>1.2740000000000009</v>
      </c>
      <c r="HU53" s="18">
        <f t="shared" si="13"/>
        <v>3.6569999999999823</v>
      </c>
      <c r="HV53" s="18">
        <f t="shared" si="13"/>
        <v>2.7040000000000077</v>
      </c>
      <c r="HW53" s="18">
        <f t="shared" si="13"/>
        <v>5.7870000000000346</v>
      </c>
      <c r="HX53" s="18">
        <f t="shared" si="13"/>
        <v>4.4780000000000086</v>
      </c>
      <c r="HY53" s="18">
        <f t="shared" si="13"/>
        <v>8.047999999999945</v>
      </c>
      <c r="HZ53" s="18">
        <f t="shared" si="13"/>
        <v>12.994000000000028</v>
      </c>
      <c r="IA53" s="18">
        <f t="shared" si="13"/>
        <v>14.871000000000038</v>
      </c>
      <c r="IB53" s="18">
        <f t="shared" si="13"/>
        <v>17.411999999999978</v>
      </c>
      <c r="IC53" s="18">
        <f t="shared" si="13"/>
        <v>19.553999999999974</v>
      </c>
      <c r="ID53" s="18">
        <f t="shared" si="13"/>
        <v>19.947000000000003</v>
      </c>
      <c r="IE53" s="18">
        <f t="shared" si="13"/>
        <v>21.819999999999993</v>
      </c>
      <c r="IF53" s="18">
        <f t="shared" si="13"/>
        <v>23.539000000000044</v>
      </c>
      <c r="IG53" s="18">
        <f t="shared" si="13"/>
        <v>24.314999999999998</v>
      </c>
      <c r="IH53" s="18">
        <f t="shared" si="13"/>
        <v>25.338000000000022</v>
      </c>
      <c r="II53" s="18">
        <f t="shared" si="13"/>
        <v>29.77600000000001</v>
      </c>
      <c r="IJ53" s="18">
        <f t="shared" si="13"/>
        <v>32.105999999999995</v>
      </c>
      <c r="IK53" s="18">
        <f t="shared" si="13"/>
        <v>33.072999999999979</v>
      </c>
      <c r="IL53" s="18">
        <f t="shared" si="13"/>
        <v>26.425999999999988</v>
      </c>
      <c r="IM53" s="18">
        <f t="shared" si="13"/>
        <v>23.20599999999996</v>
      </c>
      <c r="IN53" s="18">
        <f t="shared" si="13"/>
        <v>23.456000000000017</v>
      </c>
      <c r="IO53" s="18">
        <f t="shared" si="13"/>
        <v>23.149999999999977</v>
      </c>
      <c r="IP53" s="18">
        <f t="shared" si="13"/>
        <v>25.978000000000009</v>
      </c>
      <c r="IQ53" s="18">
        <f t="shared" si="13"/>
        <v>28.262999999999977</v>
      </c>
      <c r="IR53" s="18">
        <f t="shared" si="13"/>
        <v>29.26600000000002</v>
      </c>
      <c r="IS53" s="18">
        <f t="shared" si="13"/>
        <v>28.25200000000001</v>
      </c>
      <c r="IT53" s="18">
        <f t="shared" si="13"/>
        <v>26.80699999999996</v>
      </c>
      <c r="IU53" s="18">
        <f t="shared" si="13"/>
        <v>30.461000000000013</v>
      </c>
      <c r="IV53" s="18">
        <f t="shared" si="13"/>
        <v>30.061000000000035</v>
      </c>
      <c r="IW53" s="18">
        <f t="shared" si="13"/>
        <v>31.574000000000012</v>
      </c>
      <c r="IX53" s="18">
        <f t="shared" si="13"/>
        <v>38.406999999999982</v>
      </c>
      <c r="IY53" s="18">
        <f t="shared" si="13"/>
        <v>46.706999999999994</v>
      </c>
      <c r="IZ53" s="18">
        <f t="shared" si="13"/>
        <v>50.411000000000001</v>
      </c>
      <c r="JA53" s="18">
        <f t="shared" si="13"/>
        <v>45.521000000000015</v>
      </c>
      <c r="JB53" s="18">
        <f t="shared" ref="JB53:KG58" si="22">JB$32-JB35</f>
        <v>41.109999999999957</v>
      </c>
      <c r="JC53" s="18">
        <f t="shared" si="22"/>
        <v>38.584000000000003</v>
      </c>
      <c r="JD53" s="18">
        <f t="shared" si="22"/>
        <v>38.140999999999963</v>
      </c>
      <c r="JE53" s="18">
        <f t="shared" si="22"/>
        <v>39.666999999999973</v>
      </c>
      <c r="JF53" s="18">
        <f t="shared" si="22"/>
        <v>41.660000000000025</v>
      </c>
      <c r="JG53" s="18">
        <f t="shared" si="22"/>
        <v>43.783000000000015</v>
      </c>
      <c r="JH53" s="18">
        <f t="shared" si="22"/>
        <v>41.600999999999999</v>
      </c>
      <c r="JI53" s="18">
        <f t="shared" si="22"/>
        <v>38.809000000000026</v>
      </c>
      <c r="JJ53" s="18">
        <f t="shared" si="22"/>
        <v>36.56899999999996</v>
      </c>
      <c r="JK53" s="18">
        <f t="shared" si="22"/>
        <v>33.521999999999991</v>
      </c>
      <c r="JL53" s="18">
        <f t="shared" si="22"/>
        <v>30.617000000000019</v>
      </c>
      <c r="JM53" s="18">
        <f t="shared" si="22"/>
        <v>29.74799999999999</v>
      </c>
      <c r="JN53" s="18">
        <f t="shared" si="22"/>
        <v>30.49799999999999</v>
      </c>
      <c r="JO53" s="18">
        <f t="shared" si="22"/>
        <v>31.842999999999961</v>
      </c>
      <c r="JP53" s="18">
        <f t="shared" si="22"/>
        <v>31.492000000000019</v>
      </c>
      <c r="JQ53" s="18">
        <f t="shared" si="22"/>
        <v>32.47399999999999</v>
      </c>
      <c r="JR53" s="18">
        <f t="shared" si="22"/>
        <v>30.275000000000034</v>
      </c>
      <c r="JS53" s="18">
        <f t="shared" si="22"/>
        <v>29.34899999999999</v>
      </c>
      <c r="JT53" s="18">
        <f t="shared" si="22"/>
        <v>29.86099999999999</v>
      </c>
      <c r="JU53" s="18">
        <f t="shared" si="22"/>
        <v>30.248000000000047</v>
      </c>
      <c r="JV53" s="18">
        <f t="shared" si="22"/>
        <v>30.220000000000027</v>
      </c>
      <c r="JW53" s="18">
        <f t="shared" si="22"/>
        <v>26.309000000000026</v>
      </c>
      <c r="JX53" s="18">
        <f t="shared" si="22"/>
        <v>25.468000000000018</v>
      </c>
      <c r="JY53" s="18">
        <f t="shared" si="22"/>
        <v>26.547000000000025</v>
      </c>
      <c r="JZ53" s="18">
        <f t="shared" si="22"/>
        <v>25.776999999999987</v>
      </c>
      <c r="KA53" s="18">
        <f t="shared" si="22"/>
        <v>25.586000000000013</v>
      </c>
      <c r="KB53" s="18">
        <f t="shared" si="22"/>
        <v>23.543000000000006</v>
      </c>
      <c r="KC53" s="18">
        <f t="shared" si="22"/>
        <v>22.040999999999997</v>
      </c>
      <c r="KD53" s="18">
        <f t="shared" si="22"/>
        <v>22.312999999999988</v>
      </c>
      <c r="KE53" s="18">
        <f t="shared" si="22"/>
        <v>23.337999999999965</v>
      </c>
      <c r="KF53" s="18">
        <f t="shared" si="22"/>
        <v>25.233000000000004</v>
      </c>
      <c r="KG53" s="18">
        <f t="shared" si="22"/>
        <v>23.896999999999991</v>
      </c>
      <c r="KH53" s="18">
        <f t="shared" si="14"/>
        <v>22.824000000000012</v>
      </c>
      <c r="KI53" s="18">
        <f t="shared" si="14"/>
        <v>23.033000000000015</v>
      </c>
      <c r="KJ53" s="18">
        <f t="shared" si="14"/>
        <v>20.717000000000041</v>
      </c>
      <c r="KK53" s="18">
        <f t="shared" si="14"/>
        <v>15.519999999999982</v>
      </c>
      <c r="KL53" s="18">
        <f t="shared" si="14"/>
        <v>15.608000000000004</v>
      </c>
      <c r="KM53" s="18">
        <f t="shared" si="14"/>
        <v>13.585999999999956</v>
      </c>
      <c r="KN53" s="18">
        <f t="shared" si="14"/>
        <v>10.762</v>
      </c>
      <c r="KO53" s="18">
        <f t="shared" si="14"/>
        <v>8.5219999999999914</v>
      </c>
      <c r="KP53" s="18">
        <f t="shared" si="14"/>
        <v>11.870000000000005</v>
      </c>
      <c r="KQ53" s="18">
        <f t="shared" si="14"/>
        <v>11.750999999999976</v>
      </c>
      <c r="KR53" s="18">
        <f t="shared" si="14"/>
        <v>11.009000000000015</v>
      </c>
      <c r="KS53" s="18">
        <f t="shared" si="14"/>
        <v>11.559000000000026</v>
      </c>
      <c r="KT53" s="18">
        <f t="shared" si="14"/>
        <v>8.5480000000000018</v>
      </c>
      <c r="KU53" s="18">
        <f t="shared" si="14"/>
        <v>8.0310000000000059</v>
      </c>
      <c r="KV53" s="18">
        <f t="shared" si="14"/>
        <v>7.6779999999999973</v>
      </c>
      <c r="KW53" s="18">
        <f t="shared" si="14"/>
        <v>7.8089999999999691</v>
      </c>
      <c r="KX53" s="18">
        <f t="shared" si="14"/>
        <v>5.2629999999999768</v>
      </c>
      <c r="KY53" s="18">
        <f t="shared" si="14"/>
        <v>4.02800000000002</v>
      </c>
      <c r="KZ53" s="18">
        <f t="shared" si="14"/>
        <v>4.42999999999995</v>
      </c>
      <c r="LA53" s="18">
        <f t="shared" si="14"/>
        <v>4.02800000000002</v>
      </c>
      <c r="LB53" s="18">
        <f t="shared" si="14"/>
        <v>2.1779999999999973</v>
      </c>
      <c r="LC53" s="18">
        <f t="shared" si="14"/>
        <v>1.6549999999999727</v>
      </c>
      <c r="LD53" s="18">
        <f t="shared" si="14"/>
        <v>0.24099999999998545</v>
      </c>
      <c r="LE53" s="18">
        <f t="shared" si="14"/>
        <v>-0.54200000000003001</v>
      </c>
      <c r="LF53" s="18">
        <f t="shared" si="14"/>
        <v>-3.3020000000000209</v>
      </c>
      <c r="LG53" s="18">
        <f t="shared" si="14"/>
        <v>-3.8269999999999982</v>
      </c>
      <c r="LH53" s="18">
        <f t="shared" si="14"/>
        <v>-4.7830000000000155</v>
      </c>
      <c r="LI53" s="18">
        <f t="shared" si="14"/>
        <v>-6.2239999999999895</v>
      </c>
      <c r="LJ53" s="18">
        <f t="shared" si="14"/>
        <v>-6.3810000000000286</v>
      </c>
      <c r="LK53" s="18">
        <f t="shared" si="14"/>
        <v>-9.3299999999999841</v>
      </c>
      <c r="LL53" s="18">
        <f t="shared" si="14"/>
        <v>-10.710999999999956</v>
      </c>
      <c r="LM53" s="18">
        <f t="shared" si="14"/>
        <v>-10.816000000000031</v>
      </c>
      <c r="LN53" s="18">
        <f t="shared" si="14"/>
        <v>-7.5949999999999704</v>
      </c>
      <c r="LO53" s="18">
        <f t="shared" si="15"/>
        <v>-7.7690000000000055</v>
      </c>
      <c r="LP53" s="18">
        <f t="shared" si="15"/>
        <v>-6.1290000000000191</v>
      </c>
      <c r="LQ53" s="18">
        <f t="shared" si="15"/>
        <v>-8.7970000000000255</v>
      </c>
      <c r="LR53" s="18">
        <f t="shared" si="15"/>
        <v>-13.713000000000022</v>
      </c>
      <c r="LS53" s="18">
        <f t="shared" si="15"/>
        <v>-13.120000000000005</v>
      </c>
      <c r="LT53" s="18">
        <f t="shared" si="15"/>
        <v>-16.668999999999983</v>
      </c>
      <c r="LU53" s="18">
        <f t="shared" si="15"/>
        <v>-12.593999999999994</v>
      </c>
      <c r="LV53" s="18">
        <f t="shared" si="15"/>
        <v>-10.25200000000001</v>
      </c>
      <c r="LW53" s="18">
        <f t="shared" si="15"/>
        <v>-9.0579999999999927</v>
      </c>
      <c r="LX53" s="18">
        <f t="shared" si="15"/>
        <v>-11.041999999999973</v>
      </c>
      <c r="LY53" s="18">
        <f t="shared" si="15"/>
        <v>-9.2309999999999945</v>
      </c>
      <c r="LZ53" s="18">
        <f t="shared" si="15"/>
        <v>-12.067000000000007</v>
      </c>
      <c r="MA53" s="18">
        <f t="shared" si="15"/>
        <v>-17.704000000000008</v>
      </c>
      <c r="MB53" s="18">
        <f t="shared" si="15"/>
        <v>-21.435000000000002</v>
      </c>
      <c r="MC53" s="18">
        <f t="shared" si="15"/>
        <v>-24.269000000000005</v>
      </c>
      <c r="MD53" s="18">
        <f t="shared" si="15"/>
        <v>-24.634000000000015</v>
      </c>
      <c r="ME53" s="18">
        <f t="shared" si="15"/>
        <v>-22.731999999999971</v>
      </c>
      <c r="MF53" s="18">
        <f t="shared" si="15"/>
        <v>-21.622000000000014</v>
      </c>
      <c r="MG53" s="18">
        <f t="shared" si="15"/>
        <v>-21.249000000000024</v>
      </c>
      <c r="MH53" s="18">
        <f t="shared" si="15"/>
        <v>-20.678999999999974</v>
      </c>
      <c r="MI53" s="18">
        <f t="shared" si="15"/>
        <v>-17.834000000000003</v>
      </c>
      <c r="MJ53" s="18">
        <f t="shared" si="15"/>
        <v>-14.48399999999998</v>
      </c>
      <c r="MK53" s="18">
        <f t="shared" si="15"/>
        <v>-17.373000000000047</v>
      </c>
      <c r="ML53" s="18">
        <f t="shared" si="15"/>
        <v>-18.55600000000004</v>
      </c>
      <c r="MM53" s="18">
        <f t="shared" si="15"/>
        <v>-23.353000000000009</v>
      </c>
      <c r="MN53" s="18">
        <f t="shared" si="15"/>
        <v>-24.501999999999953</v>
      </c>
      <c r="MO53" s="18">
        <f t="shared" si="15"/>
        <v>-25.004999999999995</v>
      </c>
      <c r="MP53" s="18">
        <f t="shared" si="15"/>
        <v>-24.965999999999951</v>
      </c>
      <c r="MQ53" s="18">
        <f t="shared" si="15"/>
        <v>-26.247000000000014</v>
      </c>
      <c r="MR53" s="18">
        <f t="shared" si="15"/>
        <v>-25.322999999999979</v>
      </c>
      <c r="MS53" s="18">
        <f t="shared" si="15"/>
        <v>-25.09699999999998</v>
      </c>
      <c r="MT53" s="18">
        <f t="shared" si="15"/>
        <v>-26.825999999999965</v>
      </c>
      <c r="MU53" s="18">
        <f t="shared" si="15"/>
        <v>-29.217000000000041</v>
      </c>
      <c r="MV53" s="18">
        <f t="shared" si="15"/>
        <v>-30</v>
      </c>
      <c r="MW53" s="18">
        <f t="shared" si="15"/>
        <v>-29.824000000000012</v>
      </c>
      <c r="MX53" s="18">
        <f t="shared" si="15"/>
        <v>-26.319999999999993</v>
      </c>
      <c r="MY53" s="18">
        <f t="shared" si="15"/>
        <v>-22.312999999999988</v>
      </c>
      <c r="MZ53" s="18">
        <f t="shared" si="15"/>
        <v>-22.137</v>
      </c>
      <c r="NA53" s="18">
        <f t="shared" si="15"/>
        <v>-25.180000000000007</v>
      </c>
      <c r="NB53" s="18">
        <f t="shared" si="15"/>
        <v>-27.543000000000006</v>
      </c>
      <c r="NC53" s="18">
        <f t="shared" si="15"/>
        <v>-26.27800000000002</v>
      </c>
      <c r="ND53" s="18">
        <f t="shared" si="15"/>
        <v>-29.434000000000026</v>
      </c>
      <c r="NE53" s="18">
        <f t="shared" si="15"/>
        <v>-27.532999999999959</v>
      </c>
      <c r="NF53" s="18">
        <f t="shared" si="15"/>
        <v>-22.305000000000007</v>
      </c>
      <c r="NG53" s="18">
        <f t="shared" si="15"/>
        <v>-20.067000000000007</v>
      </c>
      <c r="NH53" s="18">
        <f t="shared" si="15"/>
        <v>-23.605999999999995</v>
      </c>
      <c r="NI53" s="18">
        <f t="shared" si="15"/>
        <v>-22.750999999999976</v>
      </c>
      <c r="NJ53" s="18">
        <f t="shared" si="15"/>
        <v>-22.032999999999959</v>
      </c>
      <c r="NK53" s="18">
        <f t="shared" si="15"/>
        <v>-21.951999999999998</v>
      </c>
      <c r="NL53" s="18">
        <f t="shared" si="15"/>
        <v>-23.114999999999952</v>
      </c>
      <c r="NM53" s="18">
        <f t="shared" si="15"/>
        <v>-26.757000000000005</v>
      </c>
      <c r="NN53" s="18">
        <f t="shared" si="15"/>
        <v>-26.218999999999994</v>
      </c>
      <c r="NO53" s="18">
        <f t="shared" si="15"/>
        <v>-28.954999999999984</v>
      </c>
      <c r="NP53" s="18">
        <f t="shared" si="15"/>
        <v>-29.021999999999991</v>
      </c>
      <c r="NQ53" s="18">
        <f t="shared" si="15"/>
        <v>-27.978999999999985</v>
      </c>
      <c r="NR53" s="18">
        <f t="shared" si="15"/>
        <v>-28.789999999999964</v>
      </c>
      <c r="NS53" s="18">
        <f t="shared" si="15"/>
        <v>-27.394999999999982</v>
      </c>
      <c r="NT53" s="18">
        <f t="shared" si="15"/>
        <v>-29.97199999999998</v>
      </c>
      <c r="NU53" s="18">
        <f t="shared" si="15"/>
        <v>-30.503000000000043</v>
      </c>
      <c r="NV53" s="18">
        <f t="shared" si="15"/>
        <v>-31.663000000000011</v>
      </c>
      <c r="NW53" s="18">
        <f t="shared" si="15"/>
        <v>-32.571000000000026</v>
      </c>
      <c r="NX53" s="18">
        <f t="shared" si="15"/>
        <v>-29.132999999999981</v>
      </c>
      <c r="NY53" s="18">
        <f t="shared" si="15"/>
        <v>-28.882999999999981</v>
      </c>
      <c r="NZ53" s="18">
        <f t="shared" ref="NZ53:PE58" si="23">NZ$32-NZ35</f>
        <v>-27.190999999999974</v>
      </c>
      <c r="OA53" s="18">
        <f t="shared" si="23"/>
        <v>-28.302999999999997</v>
      </c>
      <c r="OB53" s="18">
        <f t="shared" si="23"/>
        <v>-28.433999999999969</v>
      </c>
      <c r="OC53" s="18">
        <f t="shared" si="23"/>
        <v>-29.033000000000015</v>
      </c>
      <c r="OD53" s="18">
        <f t="shared" si="23"/>
        <v>-27.434000000000026</v>
      </c>
      <c r="OE53" s="18">
        <f t="shared" si="23"/>
        <v>-28.282999999999959</v>
      </c>
      <c r="OF53" s="18">
        <f t="shared" si="23"/>
        <v>-29.156000000000006</v>
      </c>
      <c r="OG53" s="18">
        <f t="shared" si="23"/>
        <v>-29.425000000000011</v>
      </c>
      <c r="OH53" s="18">
        <f t="shared" si="23"/>
        <v>-29.069000000000017</v>
      </c>
      <c r="OI53" s="18">
        <f t="shared" si="23"/>
        <v>-30.646999999999991</v>
      </c>
      <c r="OJ53" s="18">
        <f t="shared" si="23"/>
        <v>-30.913000000000011</v>
      </c>
      <c r="OK53" s="18">
        <f t="shared" si="23"/>
        <v>-38.201000000000022</v>
      </c>
      <c r="OL53" s="18">
        <f t="shared" si="23"/>
        <v>-38.24799999999999</v>
      </c>
      <c r="OM53" s="18">
        <f t="shared" si="23"/>
        <v>-38.60899999999998</v>
      </c>
      <c r="ON53" s="18">
        <f t="shared" si="23"/>
        <v>-38.105000000000018</v>
      </c>
      <c r="OO53" s="18">
        <f t="shared" si="23"/>
        <v>-35.641999999999996</v>
      </c>
      <c r="OP53" s="18">
        <f t="shared" si="23"/>
        <v>-32.867999999999995</v>
      </c>
      <c r="OQ53" s="18">
        <f t="shared" si="23"/>
        <v>-27.825999999999965</v>
      </c>
      <c r="OR53" s="18">
        <f t="shared" si="23"/>
        <v>-27.881000000000029</v>
      </c>
      <c r="OS53" s="18">
        <f t="shared" si="23"/>
        <v>-29.081999999999994</v>
      </c>
      <c r="OT53" s="18">
        <f t="shared" si="23"/>
        <v>-29.658999999999992</v>
      </c>
      <c r="OU53" s="18">
        <f t="shared" si="23"/>
        <v>-30.913000000000011</v>
      </c>
      <c r="OV53" s="18">
        <f t="shared" si="23"/>
        <v>-31.599999999999966</v>
      </c>
      <c r="OW53" s="18">
        <f t="shared" si="23"/>
        <v>-34.472999999999956</v>
      </c>
      <c r="OX53" s="18">
        <f t="shared" si="23"/>
        <v>-35.963999999999999</v>
      </c>
      <c r="OY53" s="18">
        <f t="shared" si="23"/>
        <v>-38.283999999999992</v>
      </c>
      <c r="OZ53" s="18">
        <f t="shared" si="23"/>
        <v>-44.677000000000021</v>
      </c>
      <c r="PA53" s="18">
        <f t="shared" si="23"/>
        <v>-39.370999999999981</v>
      </c>
      <c r="PB53" s="18">
        <f t="shared" si="23"/>
        <v>-39.613</v>
      </c>
      <c r="PC53" s="18">
        <f t="shared" si="23"/>
        <v>-38.365000000000009</v>
      </c>
      <c r="PD53" s="18">
        <f t="shared" si="23"/>
        <v>-37.502999999999986</v>
      </c>
      <c r="PE53" s="18">
        <f t="shared" si="23"/>
        <v>-35.960999999999956</v>
      </c>
      <c r="PF53" s="18">
        <f t="shared" si="16"/>
        <v>-31.177000000000021</v>
      </c>
      <c r="PG53" s="18">
        <f t="shared" si="16"/>
        <v>-26.22199999999998</v>
      </c>
      <c r="PH53" s="18">
        <f t="shared" si="16"/>
        <v>-24.293000000000006</v>
      </c>
      <c r="PI53" s="18">
        <f t="shared" si="16"/>
        <v>-26.940999999999974</v>
      </c>
      <c r="PJ53" s="18">
        <f t="shared" si="16"/>
        <v>-27.890999999999963</v>
      </c>
      <c r="PK53" s="18">
        <f t="shared" si="16"/>
        <v>-27.824999999999989</v>
      </c>
      <c r="PL53" s="18">
        <f t="shared" si="16"/>
        <v>-26.524000000000001</v>
      </c>
      <c r="PM53" s="18">
        <f t="shared" si="16"/>
        <v>-28.021999999999991</v>
      </c>
      <c r="PN53" s="18">
        <f t="shared" si="16"/>
        <v>-28.885999999999967</v>
      </c>
      <c r="PO53" s="18">
        <f t="shared" si="16"/>
        <v>-33.326000000000022</v>
      </c>
      <c r="PP53" s="18">
        <f t="shared" si="16"/>
        <v>-28.581999999999994</v>
      </c>
      <c r="PQ53" s="18">
        <f t="shared" si="16"/>
        <v>-25.531000000000006</v>
      </c>
      <c r="PR53" s="18">
        <f t="shared" si="16"/>
        <v>-25.314000000000021</v>
      </c>
      <c r="PS53" s="18">
        <f t="shared" si="16"/>
        <v>-25.710999999999956</v>
      </c>
      <c r="PT53" s="18">
        <f t="shared" si="16"/>
        <v>-21.236000000000047</v>
      </c>
      <c r="PU53" s="18">
        <f t="shared" si="16"/>
        <v>-19.949999999999989</v>
      </c>
      <c r="PV53" s="18">
        <f t="shared" si="16"/>
        <v>-19.780999999999949</v>
      </c>
      <c r="PW53" s="18">
        <f t="shared" si="16"/>
        <v>-20.244999999999948</v>
      </c>
      <c r="PX53" s="18">
        <f t="shared" si="16"/>
        <v>-19.317999999999984</v>
      </c>
      <c r="PY53" s="18">
        <f t="shared" si="16"/>
        <v>-18.814000000000021</v>
      </c>
      <c r="PZ53" s="18">
        <f t="shared" si="16"/>
        <v>-15.134000000000015</v>
      </c>
      <c r="QA53" s="18">
        <f t="shared" si="16"/>
        <v>-14.697000000000003</v>
      </c>
      <c r="QB53" s="18">
        <f t="shared" si="16"/>
        <v>-13.100999999999999</v>
      </c>
      <c r="QC53" s="18">
        <f t="shared" si="16"/>
        <v>-10.218999999999994</v>
      </c>
      <c r="QD53" s="18">
        <f t="shared" si="16"/>
        <v>-10.053999999999974</v>
      </c>
      <c r="QE53" s="18">
        <f t="shared" si="16"/>
        <v>-10.12700000000001</v>
      </c>
      <c r="QF53" s="18">
        <f t="shared" si="16"/>
        <v>-9.6539999999999964</v>
      </c>
      <c r="QG53" s="18">
        <f t="shared" si="16"/>
        <v>-8.242999999999995</v>
      </c>
      <c r="QH53" s="18">
        <f t="shared" si="16"/>
        <v>-7.8159999999999741</v>
      </c>
      <c r="QI53" s="18">
        <f t="shared" si="16"/>
        <v>-9.507000000000005</v>
      </c>
      <c r="QJ53" s="18">
        <f t="shared" si="16"/>
        <v>-8.6800000000000068</v>
      </c>
      <c r="QK53" s="18">
        <f t="shared" si="16"/>
        <v>-5.5229999999999677</v>
      </c>
      <c r="QL53" s="18">
        <f t="shared" si="16"/>
        <v>-5.5470000000000255</v>
      </c>
      <c r="QM53" s="18">
        <f t="shared" si="17"/>
        <v>-6.7690000000000055</v>
      </c>
      <c r="QN53" s="18">
        <f t="shared" si="17"/>
        <v>-9.021000000000015</v>
      </c>
      <c r="QO53" s="18">
        <f t="shared" si="17"/>
        <v>-0.53399999999999181</v>
      </c>
      <c r="QP53" s="18">
        <f t="shared" si="17"/>
        <v>-4.0769999999999982</v>
      </c>
      <c r="QQ53" s="18">
        <f t="shared" si="17"/>
        <v>-3.5159999999999627</v>
      </c>
      <c r="QR53" s="18">
        <f t="shared" si="17"/>
        <v>-5.4220000000000255</v>
      </c>
      <c r="QS53" s="18">
        <f t="shared" si="17"/>
        <v>-3.4479999999999791</v>
      </c>
      <c r="QT53" s="18">
        <f t="shared" si="17"/>
        <v>-2.8460000000000036</v>
      </c>
      <c r="QU53" s="18">
        <f t="shared" si="17"/>
        <v>-3.7330000000000041</v>
      </c>
      <c r="QV53" s="18">
        <f t="shared" si="17"/>
        <v>-6.0840000000000032</v>
      </c>
      <c r="QW53" s="18">
        <f t="shared" si="17"/>
        <v>-7.7019999999999982</v>
      </c>
      <c r="QX53" s="18">
        <f t="shared" si="17"/>
        <v>-9.0269999999999868</v>
      </c>
      <c r="QY53" s="18">
        <f t="shared" si="17"/>
        <v>-8.3519999999999754</v>
      </c>
      <c r="QZ53" s="18">
        <f t="shared" si="17"/>
        <v>-7.0910000000000082</v>
      </c>
      <c r="RA53" s="18">
        <f t="shared" si="17"/>
        <v>-5.2120000000000459</v>
      </c>
      <c r="RB53" s="18">
        <f t="shared" si="17"/>
        <v>-2.7669999999999959</v>
      </c>
      <c r="RC53" s="18">
        <f t="shared" si="17"/>
        <v>-1.9139999999999873</v>
      </c>
      <c r="RD53" s="18">
        <f t="shared" si="17"/>
        <v>-1.728999999999985</v>
      </c>
      <c r="RE53" s="18">
        <f t="shared" si="17"/>
        <v>-1.3709999999999809</v>
      </c>
      <c r="RF53" s="18">
        <f t="shared" si="17"/>
        <v>0.54800000000000182</v>
      </c>
      <c r="RG53" s="18">
        <f t="shared" si="17"/>
        <v>2.2880000000000109</v>
      </c>
      <c r="RH53" s="18">
        <f t="shared" si="17"/>
        <v>3.714999999999975</v>
      </c>
      <c r="RI53" s="18">
        <f t="shared" si="17"/>
        <v>4.7530000000000427</v>
      </c>
      <c r="RJ53" s="18">
        <f t="shared" si="17"/>
        <v>6.6779999999999973</v>
      </c>
      <c r="RK53" s="18">
        <f t="shared" si="17"/>
        <v>8.9620000000000459</v>
      </c>
      <c r="RL53" s="18">
        <f t="shared" si="17"/>
        <v>9.6270000000000095</v>
      </c>
      <c r="RM53" s="18">
        <f t="shared" si="17"/>
        <v>8.4189999999999827</v>
      </c>
      <c r="RN53" s="18">
        <f t="shared" si="17"/>
        <v>10.379999999999995</v>
      </c>
      <c r="RO53" s="18">
        <f t="shared" si="17"/>
        <v>12.76600000000002</v>
      </c>
      <c r="RP53" s="18">
        <f t="shared" si="17"/>
        <v>12.617999999999995</v>
      </c>
      <c r="RQ53" s="18">
        <f t="shared" si="17"/>
        <v>12.90300000000002</v>
      </c>
      <c r="RR53" s="18">
        <f t="shared" si="17"/>
        <v>14.50200000000001</v>
      </c>
      <c r="RS53" s="18">
        <f t="shared" si="17"/>
        <v>17.740000000000009</v>
      </c>
      <c r="RT53" s="18">
        <f t="shared" si="17"/>
        <v>22.15500000000003</v>
      </c>
      <c r="RU53" s="18">
        <f t="shared" si="17"/>
        <v>20.589999999999975</v>
      </c>
      <c r="RV53" s="18">
        <f t="shared" si="17"/>
        <v>20.258999999999958</v>
      </c>
      <c r="RW53" s="18">
        <f t="shared" si="17"/>
        <v>20.807000000000016</v>
      </c>
      <c r="RX53" s="18">
        <f t="shared" si="17"/>
        <v>20.873999999999967</v>
      </c>
      <c r="RY53" s="18">
        <f t="shared" si="17"/>
        <v>20.278999999999996</v>
      </c>
      <c r="RZ53" s="18">
        <f t="shared" si="17"/>
        <v>22.387</v>
      </c>
      <c r="SA53" s="18">
        <f t="shared" si="17"/>
        <v>21.19300000000004</v>
      </c>
      <c r="SB53" s="18">
        <f t="shared" si="17"/>
        <v>20.461999999999989</v>
      </c>
      <c r="SC53" s="18">
        <f t="shared" si="17"/>
        <v>19.170999999999992</v>
      </c>
      <c r="SD53" s="18">
        <f t="shared" si="17"/>
        <v>18.817000000000007</v>
      </c>
      <c r="SE53" s="18">
        <f t="shared" si="17"/>
        <v>17.564000000000021</v>
      </c>
      <c r="SF53" s="18">
        <f t="shared" si="17"/>
        <v>20.222999999999956</v>
      </c>
      <c r="SG53" s="18">
        <f t="shared" si="17"/>
        <v>20.283000000000015</v>
      </c>
      <c r="SH53" s="18">
        <f t="shared" si="17"/>
        <v>20.409000000000049</v>
      </c>
      <c r="SI53" s="18">
        <f t="shared" si="17"/>
        <v>20.824000000000012</v>
      </c>
      <c r="SJ53" s="18">
        <f t="shared" si="17"/>
        <v>21.953000000000031</v>
      </c>
      <c r="SK53" s="18">
        <f t="shared" si="17"/>
        <v>21.154999999999973</v>
      </c>
      <c r="SL53" s="18">
        <f t="shared" si="17"/>
        <v>21.889999999999986</v>
      </c>
      <c r="SM53" s="18">
        <f t="shared" si="17"/>
        <v>20.439999999999998</v>
      </c>
      <c r="SN53" s="18">
        <f t="shared" si="17"/>
        <v>20.363</v>
      </c>
      <c r="SO53" s="18">
        <f t="shared" si="17"/>
        <v>20.038000000000011</v>
      </c>
      <c r="SP53" s="18">
        <f t="shared" si="17"/>
        <v>20.851999999999975</v>
      </c>
      <c r="SQ53" s="18">
        <f t="shared" si="17"/>
        <v>18.451999999999998</v>
      </c>
    </row>
    <row r="54" spans="1:511" x14ac:dyDescent="0.25">
      <c r="A54" s="5">
        <f t="shared" si="18"/>
        <v>5</v>
      </c>
      <c r="B54" s="1" t="str">
        <f t="shared" si="9"/>
        <v>VW 3 3/8 PERP nc-24</v>
      </c>
      <c r="C54" s="1" t="str">
        <f t="shared" si="19"/>
        <v>VW 3 1/2 PERP nc-30-VW 3 3/8 PERP nc-24</v>
      </c>
      <c r="F54" s="18">
        <f t="shared" si="20"/>
        <v>6.2059999999999604</v>
      </c>
      <c r="G54" s="18">
        <f t="shared" si="20"/>
        <v>7.9950000000000045</v>
      </c>
      <c r="H54" s="18">
        <f t="shared" si="20"/>
        <v>5.3419999999999845</v>
      </c>
      <c r="I54" s="18">
        <f t="shared" si="20"/>
        <v>2.1809999999999832</v>
      </c>
      <c r="J54" s="18">
        <f t="shared" si="20"/>
        <v>-5.0079999999999814</v>
      </c>
      <c r="K54" s="18">
        <f t="shared" si="20"/>
        <v>-9.1909999999999741</v>
      </c>
      <c r="L54" s="18">
        <f t="shared" si="20"/>
        <v>-10.734999999999957</v>
      </c>
      <c r="M54" s="18">
        <f t="shared" si="20"/>
        <v>-12.893000000000029</v>
      </c>
      <c r="N54" s="18">
        <f t="shared" si="20"/>
        <v>-14.512</v>
      </c>
      <c r="O54" s="18">
        <f t="shared" si="20"/>
        <v>-10.894999999999982</v>
      </c>
      <c r="P54" s="18">
        <f t="shared" si="20"/>
        <v>-6.9490000000000123</v>
      </c>
      <c r="Q54" s="18">
        <f t="shared" si="20"/>
        <v>2.6220000000000141</v>
      </c>
      <c r="R54" s="18">
        <f t="shared" si="20"/>
        <v>12.584000000000003</v>
      </c>
      <c r="S54" s="18">
        <f t="shared" si="20"/>
        <v>9.1270000000000095</v>
      </c>
      <c r="T54" s="18">
        <f t="shared" si="20"/>
        <v>9.1610000000000014</v>
      </c>
      <c r="U54" s="18">
        <f t="shared" si="20"/>
        <v>4.63900000000001</v>
      </c>
      <c r="V54" s="18">
        <f t="shared" si="20"/>
        <v>17.522999999999968</v>
      </c>
      <c r="W54" s="18">
        <f t="shared" si="20"/>
        <v>27.149999999999977</v>
      </c>
      <c r="X54" s="18">
        <f t="shared" si="20"/>
        <v>37.611000000000047</v>
      </c>
      <c r="Y54" s="18">
        <f t="shared" si="20"/>
        <v>29.286000000000001</v>
      </c>
      <c r="Z54" s="18">
        <f t="shared" si="20"/>
        <v>2.6229999999999905</v>
      </c>
      <c r="AA54" s="18">
        <f t="shared" si="20"/>
        <v>-5.1150000000000091</v>
      </c>
      <c r="AB54" s="18">
        <f t="shared" si="20"/>
        <v>-14.057999999999993</v>
      </c>
      <c r="AC54" s="18">
        <f t="shared" si="20"/>
        <v>-18.657000000000039</v>
      </c>
      <c r="AD54" s="18">
        <f t="shared" si="20"/>
        <v>-14.84499999999997</v>
      </c>
      <c r="AE54" s="18">
        <f t="shared" si="20"/>
        <v>-7.9499999999999886</v>
      </c>
      <c r="AF54" s="18">
        <f t="shared" si="20"/>
        <v>-8.8480000000000132</v>
      </c>
      <c r="AG54" s="18">
        <f t="shared" si="20"/>
        <v>-15.788999999999987</v>
      </c>
      <c r="AH54" s="18">
        <f t="shared" si="20"/>
        <v>-30.286000000000001</v>
      </c>
      <c r="AI54" s="18">
        <f t="shared" si="20"/>
        <v>-26.338000000000022</v>
      </c>
      <c r="AJ54" s="18">
        <f t="shared" si="20"/>
        <v>-23.921999999999969</v>
      </c>
      <c r="AK54" s="18">
        <f t="shared" si="20"/>
        <v>-26.115999999999985</v>
      </c>
      <c r="AL54" s="18">
        <f t="shared" si="20"/>
        <v>-28.908999999999992</v>
      </c>
      <c r="AM54" s="18">
        <f t="shared" si="20"/>
        <v>-41.035000000000025</v>
      </c>
      <c r="AN54" s="18">
        <f t="shared" si="20"/>
        <v>-45.980999999999995</v>
      </c>
      <c r="AO54" s="18">
        <f t="shared" si="20"/>
        <v>-44.036000000000001</v>
      </c>
      <c r="AP54" s="18">
        <f t="shared" si="20"/>
        <v>-33.313999999999965</v>
      </c>
      <c r="AQ54" s="18">
        <f t="shared" si="20"/>
        <v>-34.866999999999962</v>
      </c>
      <c r="AR54" s="18">
        <f t="shared" si="20"/>
        <v>-36.775999999999954</v>
      </c>
      <c r="AS54" s="18">
        <f t="shared" si="20"/>
        <v>-44.968000000000018</v>
      </c>
      <c r="AT54" s="18">
        <f t="shared" si="20"/>
        <v>-40.687000000000012</v>
      </c>
      <c r="AU54" s="18">
        <f t="shared" si="20"/>
        <v>-41.300999999999988</v>
      </c>
      <c r="AV54" s="18">
        <f t="shared" si="20"/>
        <v>-45.461999999999989</v>
      </c>
      <c r="AW54" s="18">
        <f t="shared" si="20"/>
        <v>-47.06</v>
      </c>
      <c r="AX54" s="18">
        <f t="shared" si="20"/>
        <v>-23.144999999999982</v>
      </c>
      <c r="AY54" s="18">
        <f t="shared" si="20"/>
        <v>-19.317999999999984</v>
      </c>
      <c r="AZ54" s="18">
        <f t="shared" si="20"/>
        <v>-6.1870000000000118</v>
      </c>
      <c r="BA54" s="18">
        <f t="shared" si="20"/>
        <v>1.3580000000000041</v>
      </c>
      <c r="BB54" s="18">
        <f t="shared" si="20"/>
        <v>-3.8249999999999886</v>
      </c>
      <c r="BC54" s="18">
        <f t="shared" si="20"/>
        <v>-11.668000000000006</v>
      </c>
      <c r="BD54" s="18">
        <f t="shared" si="20"/>
        <v>-44.393000000000029</v>
      </c>
      <c r="BE54" s="18">
        <f t="shared" si="20"/>
        <v>-44.694999999999993</v>
      </c>
      <c r="BF54" s="18">
        <f t="shared" si="20"/>
        <v>-35.982000000000028</v>
      </c>
      <c r="BG54" s="18">
        <f t="shared" si="20"/>
        <v>-13.759000000000015</v>
      </c>
      <c r="BH54" s="18">
        <f t="shared" si="20"/>
        <v>7.34699999999998</v>
      </c>
      <c r="BI54" s="18">
        <f t="shared" si="20"/>
        <v>21.704999999999984</v>
      </c>
      <c r="BJ54" s="18">
        <f t="shared" si="20"/>
        <v>36.116999999999962</v>
      </c>
      <c r="BK54" s="18">
        <f t="shared" si="20"/>
        <v>-3.0079999999999814</v>
      </c>
      <c r="BL54" s="18">
        <f t="shared" si="20"/>
        <v>-29.201000000000022</v>
      </c>
      <c r="BM54" s="18">
        <f t="shared" si="20"/>
        <v>-41.575999999999908</v>
      </c>
      <c r="BN54" s="18">
        <f t="shared" si="20"/>
        <v>-74.378000000000043</v>
      </c>
      <c r="BO54" s="18">
        <f t="shared" si="20"/>
        <v>-68.891999999999939</v>
      </c>
      <c r="BP54" s="18">
        <f t="shared" si="20"/>
        <v>-55.067000000000007</v>
      </c>
      <c r="BQ54" s="18">
        <f t="shared" si="20"/>
        <v>-39.115999999999985</v>
      </c>
      <c r="BR54" s="18">
        <f t="shared" si="10"/>
        <v>-28.487999999999943</v>
      </c>
      <c r="BS54" s="18">
        <f t="shared" ref="BS54:EC58" si="24">BS$32-BS36</f>
        <v>-16.480000000000018</v>
      </c>
      <c r="BT54" s="18">
        <f t="shared" si="24"/>
        <v>-3.2720000000000482</v>
      </c>
      <c r="BU54" s="18">
        <f t="shared" si="24"/>
        <v>13.769000000000005</v>
      </c>
      <c r="BV54" s="18">
        <f t="shared" si="24"/>
        <v>33.658999999999992</v>
      </c>
      <c r="BW54" s="18">
        <f t="shared" si="24"/>
        <v>-8.5289999999999964</v>
      </c>
      <c r="BX54" s="18">
        <f t="shared" si="24"/>
        <v>2.3369999999999891</v>
      </c>
      <c r="BY54" s="18">
        <f t="shared" si="24"/>
        <v>10.407000000000039</v>
      </c>
      <c r="BZ54" s="18">
        <f t="shared" si="24"/>
        <v>-29.600000000000023</v>
      </c>
      <c r="CA54" s="18">
        <f t="shared" si="24"/>
        <v>-38.675000000000068</v>
      </c>
      <c r="CB54" s="18">
        <f t="shared" si="24"/>
        <v>15.629000000000019</v>
      </c>
      <c r="CC54" s="18">
        <f t="shared" si="24"/>
        <v>4.9189999999999827</v>
      </c>
      <c r="CD54" s="18">
        <f t="shared" si="24"/>
        <v>17.911000000000001</v>
      </c>
      <c r="CE54" s="18">
        <f t="shared" si="24"/>
        <v>18.182999999999993</v>
      </c>
      <c r="CF54" s="18">
        <f t="shared" si="24"/>
        <v>36.432000000000016</v>
      </c>
      <c r="CG54" s="18">
        <f t="shared" si="24"/>
        <v>45.536999999999978</v>
      </c>
      <c r="CH54" s="18">
        <f t="shared" si="24"/>
        <v>41.341999999999985</v>
      </c>
      <c r="CI54" s="18">
        <f t="shared" si="24"/>
        <v>56.461000000000013</v>
      </c>
      <c r="CJ54" s="18">
        <f t="shared" si="24"/>
        <v>64.734000000000037</v>
      </c>
      <c r="CK54" s="18">
        <f t="shared" si="24"/>
        <v>67.441999999999979</v>
      </c>
      <c r="CL54" s="18">
        <f t="shared" si="24"/>
        <v>64.034999999999968</v>
      </c>
      <c r="CM54" s="18">
        <f t="shared" si="24"/>
        <v>51.238</v>
      </c>
      <c r="CN54" s="18">
        <f t="shared" si="24"/>
        <v>53.240000000000009</v>
      </c>
      <c r="CO54" s="18">
        <f t="shared" si="24"/>
        <v>55.507000000000005</v>
      </c>
      <c r="CP54" s="18">
        <f t="shared" si="24"/>
        <v>62.647999999999968</v>
      </c>
      <c r="CQ54" s="18">
        <f t="shared" si="24"/>
        <v>67.404000000000025</v>
      </c>
      <c r="CR54" s="18">
        <f t="shared" si="24"/>
        <v>70.663000000000011</v>
      </c>
      <c r="CS54" s="18">
        <f t="shared" si="24"/>
        <v>77.90900000000002</v>
      </c>
      <c r="CT54" s="18">
        <f t="shared" si="24"/>
        <v>77.626999999999981</v>
      </c>
      <c r="CU54" s="18">
        <f t="shared" si="24"/>
        <v>74.426999999999992</v>
      </c>
      <c r="CV54" s="18">
        <f t="shared" si="24"/>
        <v>75.139999999999986</v>
      </c>
      <c r="CW54" s="18">
        <f t="shared" si="24"/>
        <v>74.664999999999964</v>
      </c>
      <c r="CX54" s="18">
        <f t="shared" si="24"/>
        <v>75.306999999999988</v>
      </c>
      <c r="CY54" s="18">
        <f t="shared" si="24"/>
        <v>75.236000000000018</v>
      </c>
      <c r="CZ54" s="18">
        <f t="shared" si="24"/>
        <v>75.423000000000002</v>
      </c>
      <c r="DA54" s="18">
        <f t="shared" si="24"/>
        <v>75.704000000000008</v>
      </c>
      <c r="DB54" s="18">
        <f t="shared" si="24"/>
        <v>78.138999999999982</v>
      </c>
      <c r="DC54" s="18">
        <f t="shared" si="24"/>
        <v>77.488</v>
      </c>
      <c r="DD54" s="18">
        <f t="shared" si="24"/>
        <v>77.727000000000032</v>
      </c>
      <c r="DE54" s="18">
        <f t="shared" si="24"/>
        <v>72.910000000000025</v>
      </c>
      <c r="DF54" s="18">
        <f t="shared" si="24"/>
        <v>72.055000000000007</v>
      </c>
      <c r="DG54" s="18">
        <f t="shared" si="24"/>
        <v>70.067999999999984</v>
      </c>
      <c r="DH54" s="18">
        <f t="shared" si="24"/>
        <v>70.891999999999996</v>
      </c>
      <c r="DI54" s="18">
        <f t="shared" si="24"/>
        <v>71.59099999999998</v>
      </c>
      <c r="DJ54" s="18">
        <f t="shared" si="24"/>
        <v>71.705000000000013</v>
      </c>
      <c r="DK54" s="18">
        <f t="shared" si="24"/>
        <v>69.637000000000029</v>
      </c>
      <c r="DL54" s="18">
        <f t="shared" si="24"/>
        <v>70.622000000000014</v>
      </c>
      <c r="DM54" s="18">
        <f t="shared" si="24"/>
        <v>74.602000000000004</v>
      </c>
      <c r="DN54" s="18">
        <f t="shared" si="24"/>
        <v>76.581999999999965</v>
      </c>
      <c r="DO54" s="18">
        <f t="shared" si="24"/>
        <v>76.97999999999999</v>
      </c>
      <c r="DP54" s="18">
        <f t="shared" si="24"/>
        <v>78.271999999999991</v>
      </c>
      <c r="DQ54" s="18">
        <f t="shared" si="24"/>
        <v>77.40300000000002</v>
      </c>
      <c r="DR54" s="18">
        <f t="shared" si="24"/>
        <v>75.603000000000037</v>
      </c>
      <c r="DS54" s="18">
        <f t="shared" si="24"/>
        <v>72.013999999999982</v>
      </c>
      <c r="DT54" s="18">
        <f t="shared" si="24"/>
        <v>67.800000000000011</v>
      </c>
      <c r="DU54" s="18">
        <f t="shared" si="24"/>
        <v>67.21999999999997</v>
      </c>
      <c r="DV54" s="18">
        <f t="shared" si="24"/>
        <v>66.575999999999993</v>
      </c>
      <c r="DW54" s="18">
        <f t="shared" si="24"/>
        <v>69.02600000000001</v>
      </c>
      <c r="DX54" s="18">
        <f t="shared" si="24"/>
        <v>65.199000000000012</v>
      </c>
      <c r="DY54" s="18">
        <f t="shared" si="24"/>
        <v>60.720999999999975</v>
      </c>
      <c r="DZ54" s="18">
        <f t="shared" si="24"/>
        <v>65.773000000000025</v>
      </c>
      <c r="EA54" s="18">
        <f t="shared" si="24"/>
        <v>68.427000000000021</v>
      </c>
      <c r="EB54" s="18">
        <f t="shared" si="24"/>
        <v>71.205000000000041</v>
      </c>
      <c r="EC54" s="18">
        <f t="shared" si="24"/>
        <v>71.667999999999978</v>
      </c>
      <c r="ED54" s="18">
        <f t="shared" si="21"/>
        <v>69.600000000000023</v>
      </c>
      <c r="EE54" s="18">
        <f t="shared" si="21"/>
        <v>71.119</v>
      </c>
      <c r="EF54" s="18">
        <f t="shared" si="21"/>
        <v>72.069999999999993</v>
      </c>
      <c r="EG54" s="18">
        <f t="shared" si="21"/>
        <v>70.763999999999982</v>
      </c>
      <c r="EH54" s="18">
        <f t="shared" si="21"/>
        <v>70.186999999999983</v>
      </c>
      <c r="EI54" s="18">
        <f t="shared" si="21"/>
        <v>71.503999999999991</v>
      </c>
      <c r="EJ54" s="18">
        <f t="shared" si="21"/>
        <v>70.294999999999987</v>
      </c>
      <c r="EK54" s="18">
        <f t="shared" si="21"/>
        <v>69.949999999999989</v>
      </c>
      <c r="EL54" s="18">
        <f t="shared" si="21"/>
        <v>71.653999999999996</v>
      </c>
      <c r="EM54" s="18">
        <f t="shared" si="21"/>
        <v>71.498999999999995</v>
      </c>
      <c r="EN54" s="18">
        <f t="shared" si="21"/>
        <v>71.081000000000017</v>
      </c>
      <c r="EO54" s="18">
        <f t="shared" si="21"/>
        <v>68.363999999999976</v>
      </c>
      <c r="EP54" s="18">
        <f t="shared" si="21"/>
        <v>71.60499999999999</v>
      </c>
      <c r="EQ54" s="18">
        <f t="shared" si="21"/>
        <v>72.326000000000022</v>
      </c>
      <c r="ER54" s="18">
        <f t="shared" si="21"/>
        <v>75.257999999999981</v>
      </c>
      <c r="ES54" s="18">
        <f t="shared" si="21"/>
        <v>69.794000000000011</v>
      </c>
      <c r="ET54" s="18">
        <f t="shared" si="21"/>
        <v>65.790999999999997</v>
      </c>
      <c r="EU54" s="18">
        <f t="shared" si="21"/>
        <v>61.760999999999996</v>
      </c>
      <c r="EV54" s="18">
        <f t="shared" si="21"/>
        <v>64.807999999999993</v>
      </c>
      <c r="EW54" s="18">
        <f t="shared" si="21"/>
        <v>64.057000000000016</v>
      </c>
      <c r="EX54" s="18">
        <f t="shared" si="21"/>
        <v>64.862000000000023</v>
      </c>
      <c r="EY54" s="18">
        <f t="shared" si="21"/>
        <v>66.193999999999988</v>
      </c>
      <c r="EZ54" s="18">
        <f t="shared" si="21"/>
        <v>68.345000000000027</v>
      </c>
      <c r="FA54" s="18">
        <f t="shared" si="21"/>
        <v>70.512</v>
      </c>
      <c r="FB54" s="18">
        <f t="shared" si="21"/>
        <v>68.488000000000028</v>
      </c>
      <c r="FC54" s="18">
        <f t="shared" si="21"/>
        <v>65.201999999999998</v>
      </c>
      <c r="FD54" s="18">
        <f t="shared" si="21"/>
        <v>63.137</v>
      </c>
      <c r="FE54" s="18">
        <f t="shared" si="21"/>
        <v>64.212000000000018</v>
      </c>
      <c r="FF54" s="18">
        <f t="shared" si="21"/>
        <v>67.825999999999993</v>
      </c>
      <c r="FG54" s="18">
        <f t="shared" si="21"/>
        <v>69.364000000000004</v>
      </c>
      <c r="FH54" s="18">
        <f t="shared" si="21"/>
        <v>69.209000000000032</v>
      </c>
      <c r="FI54" s="18">
        <f t="shared" si="21"/>
        <v>68.251000000000005</v>
      </c>
      <c r="FJ54" s="18">
        <f t="shared" si="12"/>
        <v>65.42900000000003</v>
      </c>
      <c r="FK54" s="18">
        <f t="shared" si="12"/>
        <v>63.47399999999999</v>
      </c>
      <c r="FL54" s="18">
        <f t="shared" si="12"/>
        <v>64.729000000000013</v>
      </c>
      <c r="FM54" s="18">
        <f t="shared" si="12"/>
        <v>69.009000000000015</v>
      </c>
      <c r="FN54" s="18">
        <f t="shared" si="12"/>
        <v>67.709000000000003</v>
      </c>
      <c r="FO54" s="18">
        <f t="shared" si="12"/>
        <v>66.923999999999978</v>
      </c>
      <c r="FP54" s="18">
        <f t="shared" si="12"/>
        <v>65.361999999999995</v>
      </c>
      <c r="FQ54" s="18">
        <f t="shared" si="12"/>
        <v>64.850999999999971</v>
      </c>
      <c r="FR54" s="18">
        <f t="shared" si="12"/>
        <v>63.036000000000001</v>
      </c>
      <c r="FS54" s="18">
        <f t="shared" si="12"/>
        <v>63.042999999999978</v>
      </c>
      <c r="FT54" s="18">
        <f t="shared" si="12"/>
        <v>63.162000000000006</v>
      </c>
      <c r="FU54" s="18">
        <f t="shared" si="12"/>
        <v>74.309000000000026</v>
      </c>
      <c r="FV54" s="18">
        <f t="shared" si="12"/>
        <v>77.324000000000012</v>
      </c>
      <c r="FW54" s="18">
        <f t="shared" si="12"/>
        <v>79.954999999999984</v>
      </c>
      <c r="FX54" s="18">
        <f t="shared" si="12"/>
        <v>80.723000000000013</v>
      </c>
      <c r="FY54" s="18">
        <f t="shared" si="12"/>
        <v>80.319000000000017</v>
      </c>
      <c r="FZ54" s="18">
        <f t="shared" si="12"/>
        <v>78.841000000000008</v>
      </c>
      <c r="GA54" s="18">
        <f t="shared" si="12"/>
        <v>76.233000000000004</v>
      </c>
      <c r="GB54" s="18">
        <f t="shared" si="12"/>
        <v>75.702999999999975</v>
      </c>
      <c r="GC54" s="18">
        <f t="shared" si="12"/>
        <v>76.493000000000023</v>
      </c>
      <c r="GD54" s="18">
        <f t="shared" si="12"/>
        <v>70.306000000000012</v>
      </c>
      <c r="GE54" s="18">
        <f t="shared" si="12"/>
        <v>69.12299999999999</v>
      </c>
      <c r="GF54" s="18">
        <f t="shared" si="12"/>
        <v>67.841000000000008</v>
      </c>
      <c r="GG54" s="18">
        <f t="shared" si="12"/>
        <v>64.218999999999994</v>
      </c>
      <c r="GH54" s="18">
        <f t="shared" si="12"/>
        <v>66.14100000000002</v>
      </c>
      <c r="GI54" s="18">
        <f t="shared" si="12"/>
        <v>64.52600000000001</v>
      </c>
      <c r="GJ54" s="18">
        <f t="shared" si="12"/>
        <v>66.141999999999996</v>
      </c>
      <c r="GK54" s="18">
        <f t="shared" si="12"/>
        <v>66.930000000000007</v>
      </c>
      <c r="GL54" s="18">
        <f t="shared" si="12"/>
        <v>66.624000000000024</v>
      </c>
      <c r="GM54" s="18">
        <f t="shared" si="12"/>
        <v>67.774000000000001</v>
      </c>
      <c r="GN54" s="18">
        <f t="shared" ref="GN54" si="25">GN$32-GN36</f>
        <v>67.184000000000026</v>
      </c>
      <c r="GO54" s="18">
        <f>GO$32-GO36</f>
        <v>70.363999999999976</v>
      </c>
      <c r="GP54" s="18">
        <f t="shared" ref="GP54:IZ58" si="26">GP$32-GP36</f>
        <v>68.003999999999962</v>
      </c>
      <c r="GQ54" s="18">
        <f t="shared" si="26"/>
        <v>66.192000000000007</v>
      </c>
      <c r="GR54" s="18">
        <f t="shared" si="26"/>
        <v>66.651999999999987</v>
      </c>
      <c r="GS54" s="18">
        <f t="shared" si="26"/>
        <v>64.109999999999957</v>
      </c>
      <c r="GT54" s="18">
        <f t="shared" si="26"/>
        <v>63.488</v>
      </c>
      <c r="GU54" s="18">
        <f t="shared" si="26"/>
        <v>61.052999999999997</v>
      </c>
      <c r="GV54" s="18">
        <f t="shared" si="26"/>
        <v>58.031000000000006</v>
      </c>
      <c r="GW54" s="18">
        <f t="shared" si="26"/>
        <v>53.698999999999955</v>
      </c>
      <c r="GX54" s="18">
        <f t="shared" si="26"/>
        <v>55.189000000000021</v>
      </c>
      <c r="GY54" s="18">
        <f t="shared" si="26"/>
        <v>57.994000000000028</v>
      </c>
      <c r="GZ54" s="18">
        <f t="shared" si="26"/>
        <v>60.165999999999968</v>
      </c>
      <c r="HA54" s="18">
        <f t="shared" si="26"/>
        <v>58.906000000000034</v>
      </c>
      <c r="HB54" s="18">
        <f t="shared" si="26"/>
        <v>63.881</v>
      </c>
      <c r="HC54" s="18">
        <f t="shared" si="26"/>
        <v>50.305000000000007</v>
      </c>
      <c r="HD54" s="18">
        <f t="shared" si="26"/>
        <v>50.959000000000003</v>
      </c>
      <c r="HE54" s="18">
        <f t="shared" si="26"/>
        <v>54.350000000000023</v>
      </c>
      <c r="HF54" s="18">
        <f t="shared" si="26"/>
        <v>56.49799999999999</v>
      </c>
      <c r="HG54" s="18">
        <f t="shared" si="26"/>
        <v>50.660000000000025</v>
      </c>
      <c r="HH54" s="18">
        <f t="shared" si="26"/>
        <v>53.685999999999979</v>
      </c>
      <c r="HI54" s="18">
        <f t="shared" si="26"/>
        <v>55.199000000000012</v>
      </c>
      <c r="HJ54" s="18">
        <f t="shared" si="26"/>
        <v>53.566000000000031</v>
      </c>
      <c r="HK54" s="18">
        <f t="shared" si="26"/>
        <v>54.683999999999969</v>
      </c>
      <c r="HL54" s="18">
        <f t="shared" si="26"/>
        <v>50.863</v>
      </c>
      <c r="HM54" s="18">
        <f t="shared" si="26"/>
        <v>53.182999999999993</v>
      </c>
      <c r="HN54" s="18">
        <f t="shared" si="26"/>
        <v>53.29200000000003</v>
      </c>
      <c r="HO54" s="18">
        <f t="shared" si="26"/>
        <v>52.175999999999988</v>
      </c>
      <c r="HP54" s="18">
        <f t="shared" si="26"/>
        <v>51.686000000000035</v>
      </c>
      <c r="HQ54" s="18">
        <f t="shared" si="26"/>
        <v>53.446000000000026</v>
      </c>
      <c r="HR54" s="18">
        <f t="shared" si="26"/>
        <v>58.784999999999968</v>
      </c>
      <c r="HS54" s="18">
        <f t="shared" si="26"/>
        <v>56.873999999999967</v>
      </c>
      <c r="HT54" s="18">
        <f t="shared" si="26"/>
        <v>55.617999999999995</v>
      </c>
      <c r="HU54" s="18">
        <f t="shared" si="26"/>
        <v>57.223000000000013</v>
      </c>
      <c r="HV54" s="18">
        <f t="shared" si="26"/>
        <v>56.261000000000024</v>
      </c>
      <c r="HW54" s="18">
        <f t="shared" si="26"/>
        <v>58.398000000000025</v>
      </c>
      <c r="HX54" s="18">
        <f t="shared" si="26"/>
        <v>52.545999999999992</v>
      </c>
      <c r="HY54" s="18">
        <f t="shared" si="26"/>
        <v>57.605999999999995</v>
      </c>
      <c r="HZ54" s="18">
        <f t="shared" si="26"/>
        <v>61.25200000000001</v>
      </c>
      <c r="IA54" s="18">
        <f t="shared" si="26"/>
        <v>62.552000000000021</v>
      </c>
      <c r="IB54" s="18">
        <f t="shared" si="26"/>
        <v>67.64100000000002</v>
      </c>
      <c r="IC54" s="18">
        <f t="shared" si="26"/>
        <v>69.643999999999949</v>
      </c>
      <c r="ID54" s="18">
        <f t="shared" si="26"/>
        <v>68.533999999999992</v>
      </c>
      <c r="IE54" s="18">
        <f t="shared" si="26"/>
        <v>66.733000000000004</v>
      </c>
      <c r="IF54" s="18">
        <f t="shared" si="26"/>
        <v>67.216000000000008</v>
      </c>
      <c r="IG54" s="18">
        <f t="shared" si="26"/>
        <v>65.113999999999976</v>
      </c>
      <c r="IH54" s="18">
        <f t="shared" si="26"/>
        <v>65.535000000000025</v>
      </c>
      <c r="II54" s="18">
        <f t="shared" si="26"/>
        <v>68.36099999999999</v>
      </c>
      <c r="IJ54" s="18">
        <f t="shared" si="26"/>
        <v>68.367000000000019</v>
      </c>
      <c r="IK54" s="18">
        <f t="shared" si="26"/>
        <v>67.365999999999985</v>
      </c>
      <c r="IL54" s="18">
        <f t="shared" si="26"/>
        <v>60.420000000000016</v>
      </c>
      <c r="IM54" s="18">
        <f t="shared" si="26"/>
        <v>58.817999999999984</v>
      </c>
      <c r="IN54" s="18">
        <f t="shared" si="26"/>
        <v>58.870000000000005</v>
      </c>
      <c r="IO54" s="18">
        <f t="shared" si="26"/>
        <v>55.717999999999961</v>
      </c>
      <c r="IP54" s="18">
        <f t="shared" si="26"/>
        <v>58.512999999999977</v>
      </c>
      <c r="IQ54" s="18">
        <f t="shared" si="26"/>
        <v>61.677999999999997</v>
      </c>
      <c r="IR54" s="18">
        <f t="shared" si="26"/>
        <v>63.437000000000012</v>
      </c>
      <c r="IS54" s="18">
        <f t="shared" si="26"/>
        <v>62.096000000000004</v>
      </c>
      <c r="IT54" s="18">
        <f t="shared" si="26"/>
        <v>60.564999999999998</v>
      </c>
      <c r="IU54" s="18">
        <f t="shared" si="26"/>
        <v>63.168999999999983</v>
      </c>
      <c r="IV54" s="18">
        <f t="shared" si="26"/>
        <v>63.403999999999996</v>
      </c>
      <c r="IW54" s="18">
        <f t="shared" si="26"/>
        <v>62.13900000000001</v>
      </c>
      <c r="IX54" s="18">
        <f t="shared" si="26"/>
        <v>68.873999999999967</v>
      </c>
      <c r="IY54" s="18">
        <f t="shared" si="26"/>
        <v>72.430999999999983</v>
      </c>
      <c r="IZ54" s="18">
        <f t="shared" si="26"/>
        <v>74.163000000000011</v>
      </c>
      <c r="JA54" s="18">
        <f>JA$32-JA36</f>
        <v>64.82099999999997</v>
      </c>
      <c r="JB54" s="18">
        <f t="shared" si="22"/>
        <v>59.20599999999996</v>
      </c>
      <c r="JC54" s="18">
        <f t="shared" si="22"/>
        <v>57.149000000000001</v>
      </c>
      <c r="JD54" s="18">
        <f t="shared" si="22"/>
        <v>54.888999999999953</v>
      </c>
      <c r="JE54" s="18">
        <f t="shared" si="22"/>
        <v>57.017999999999972</v>
      </c>
      <c r="JF54" s="18">
        <f t="shared" si="22"/>
        <v>55.845000000000027</v>
      </c>
      <c r="JG54" s="18">
        <f t="shared" si="22"/>
        <v>59.573000000000036</v>
      </c>
      <c r="JH54" s="18">
        <f t="shared" si="22"/>
        <v>57.800000000000011</v>
      </c>
      <c r="JI54" s="18">
        <f t="shared" si="22"/>
        <v>53.898000000000025</v>
      </c>
      <c r="JJ54" s="18">
        <f t="shared" si="22"/>
        <v>48.902999999999963</v>
      </c>
      <c r="JK54" s="18">
        <f t="shared" si="22"/>
        <v>42.187999999999988</v>
      </c>
      <c r="JL54" s="18">
        <f t="shared" si="22"/>
        <v>33.482000000000028</v>
      </c>
      <c r="JM54" s="18">
        <f t="shared" si="22"/>
        <v>27.220000000000027</v>
      </c>
      <c r="JN54" s="18">
        <f t="shared" si="22"/>
        <v>27.644999999999982</v>
      </c>
      <c r="JO54" s="18">
        <f t="shared" si="22"/>
        <v>27.731999999999971</v>
      </c>
      <c r="JP54" s="18">
        <f t="shared" si="22"/>
        <v>25.312000000000012</v>
      </c>
      <c r="JQ54" s="18">
        <f t="shared" si="22"/>
        <v>32.382999999999981</v>
      </c>
      <c r="JR54" s="18">
        <f t="shared" si="22"/>
        <v>25.446000000000026</v>
      </c>
      <c r="JS54" s="18">
        <f t="shared" si="22"/>
        <v>25.795999999999992</v>
      </c>
      <c r="JT54" s="18">
        <f t="shared" si="22"/>
        <v>26.107999999999947</v>
      </c>
      <c r="JU54" s="18">
        <f t="shared" si="22"/>
        <v>26.06800000000004</v>
      </c>
      <c r="JV54" s="18">
        <f t="shared" si="22"/>
        <v>22.328000000000031</v>
      </c>
      <c r="JW54" s="18">
        <f t="shared" si="22"/>
        <v>15.41500000000002</v>
      </c>
      <c r="JX54" s="18">
        <f t="shared" si="22"/>
        <v>16.518000000000029</v>
      </c>
      <c r="JY54" s="18">
        <f t="shared" si="22"/>
        <v>18.632000000000005</v>
      </c>
      <c r="JZ54" s="18">
        <f t="shared" si="22"/>
        <v>17.144999999999982</v>
      </c>
      <c r="KA54" s="18">
        <f t="shared" si="22"/>
        <v>19.288999999999987</v>
      </c>
      <c r="KB54" s="18">
        <f t="shared" si="22"/>
        <v>12.77800000000002</v>
      </c>
      <c r="KC54" s="18">
        <f t="shared" si="22"/>
        <v>11.244000000000028</v>
      </c>
      <c r="KD54" s="18">
        <f t="shared" si="22"/>
        <v>11.218999999999994</v>
      </c>
      <c r="KE54" s="18">
        <f t="shared" si="22"/>
        <v>20.113</v>
      </c>
      <c r="KF54" s="18">
        <f t="shared" si="22"/>
        <v>21.272999999999968</v>
      </c>
      <c r="KG54" s="18">
        <f t="shared" si="22"/>
        <v>22.596000000000004</v>
      </c>
      <c r="KH54" s="18">
        <f t="shared" si="14"/>
        <v>22.396999999999991</v>
      </c>
      <c r="KI54" s="18">
        <f t="shared" si="14"/>
        <v>22.564999999999998</v>
      </c>
      <c r="KJ54" s="18">
        <f t="shared" si="14"/>
        <v>13.714000000000055</v>
      </c>
      <c r="KK54" s="18">
        <f t="shared" si="14"/>
        <v>8.1619999999999777</v>
      </c>
      <c r="KL54" s="18">
        <f t="shared" si="14"/>
        <v>7.5920000000000414</v>
      </c>
      <c r="KM54" s="18">
        <f t="shared" si="14"/>
        <v>6.242999999999995</v>
      </c>
      <c r="KN54" s="18">
        <f t="shared" si="14"/>
        <v>-0.38099999999997181</v>
      </c>
      <c r="KO54" s="18">
        <f t="shared" si="14"/>
        <v>-3.6259999999999764</v>
      </c>
      <c r="KP54" s="18">
        <f t="shared" si="14"/>
        <v>-3.2529999999999859</v>
      </c>
      <c r="KQ54" s="18">
        <f t="shared" si="14"/>
        <v>0.20600000000001728</v>
      </c>
      <c r="KR54" s="18">
        <f t="shared" si="14"/>
        <v>-0.507000000000005</v>
      </c>
      <c r="KS54" s="18">
        <f t="shared" si="14"/>
        <v>0.37400000000002365</v>
      </c>
      <c r="KT54" s="18">
        <f t="shared" si="14"/>
        <v>-5.6610000000000014</v>
      </c>
      <c r="KU54" s="18">
        <f t="shared" si="14"/>
        <v>-4.6879999999999882</v>
      </c>
      <c r="KV54" s="18">
        <f t="shared" si="14"/>
        <v>-7.4550000000000409</v>
      </c>
      <c r="KW54" s="18">
        <f t="shared" si="14"/>
        <v>-4.7160000000000082</v>
      </c>
      <c r="KX54" s="18">
        <f t="shared" si="14"/>
        <v>-5.4610000000000127</v>
      </c>
      <c r="KY54" s="18">
        <f t="shared" si="14"/>
        <v>-8.3639999999999759</v>
      </c>
      <c r="KZ54" s="18">
        <f t="shared" si="14"/>
        <v>-6.8500000000000227</v>
      </c>
      <c r="LA54" s="18">
        <f t="shared" si="14"/>
        <v>-9.2939999999999827</v>
      </c>
      <c r="LB54" s="18">
        <f t="shared" si="14"/>
        <v>-7.7239999999999895</v>
      </c>
      <c r="LC54" s="18">
        <f t="shared" si="14"/>
        <v>-6.0389999999999873</v>
      </c>
      <c r="LD54" s="18">
        <f t="shared" si="14"/>
        <v>-6.5330000000000155</v>
      </c>
      <c r="LE54" s="18">
        <f t="shared" si="14"/>
        <v>-4.7810000000000059</v>
      </c>
      <c r="LF54" s="18">
        <f t="shared" si="14"/>
        <v>-5.271000000000015</v>
      </c>
      <c r="LG54" s="18">
        <f t="shared" si="14"/>
        <v>-3.9220000000000255</v>
      </c>
      <c r="LH54" s="18">
        <f t="shared" si="14"/>
        <v>-8.1680000000000064</v>
      </c>
      <c r="LI54" s="18">
        <f t="shared" si="14"/>
        <v>-8.6920000000000073</v>
      </c>
      <c r="LJ54" s="18">
        <f t="shared" si="14"/>
        <v>-9.2200000000000273</v>
      </c>
      <c r="LK54" s="18">
        <f t="shared" si="14"/>
        <v>-9.0179999999999723</v>
      </c>
      <c r="LL54" s="18">
        <f t="shared" ref="LL54" si="27">LL$32-LL36</f>
        <v>-10.18199999999996</v>
      </c>
      <c r="LM54" s="18">
        <f>LM$32-LM36</f>
        <v>-9.660000000000025</v>
      </c>
      <c r="LN54" s="18">
        <f t="shared" ref="LN54:NX58" si="28">LN$32-LN36</f>
        <v>-4.8619999999999663</v>
      </c>
      <c r="LO54" s="18">
        <f t="shared" si="28"/>
        <v>-1.9399999999999977</v>
      </c>
      <c r="LP54" s="18">
        <f t="shared" si="28"/>
        <v>-1.3260000000000218</v>
      </c>
      <c r="LQ54" s="18">
        <f t="shared" si="28"/>
        <v>-2.4070000000000391</v>
      </c>
      <c r="LR54" s="18">
        <f t="shared" si="28"/>
        <v>-9.3199999999999932</v>
      </c>
      <c r="LS54" s="18">
        <f t="shared" si="28"/>
        <v>-8.7760000000000105</v>
      </c>
      <c r="LT54" s="18">
        <f t="shared" si="28"/>
        <v>-12.848000000000013</v>
      </c>
      <c r="LU54" s="18">
        <f t="shared" si="28"/>
        <v>-13.740999999999985</v>
      </c>
      <c r="LV54" s="18">
        <f t="shared" si="28"/>
        <v>-11.283999999999992</v>
      </c>
      <c r="LW54" s="18">
        <f t="shared" si="28"/>
        <v>-9.5769999999999982</v>
      </c>
      <c r="LX54" s="18">
        <f t="shared" si="28"/>
        <v>-12.069999999999993</v>
      </c>
      <c r="LY54" s="18">
        <f t="shared" si="28"/>
        <v>-6.1260000000000332</v>
      </c>
      <c r="LZ54" s="18">
        <f t="shared" si="28"/>
        <v>-8.4700000000000273</v>
      </c>
      <c r="MA54" s="18">
        <f t="shared" si="28"/>
        <v>-14.96999999999997</v>
      </c>
      <c r="MB54" s="18">
        <f t="shared" si="28"/>
        <v>-15.120000000000005</v>
      </c>
      <c r="MC54" s="18">
        <f t="shared" si="28"/>
        <v>-15.588000000000022</v>
      </c>
      <c r="MD54" s="18">
        <f t="shared" si="28"/>
        <v>-15.717000000000041</v>
      </c>
      <c r="ME54" s="18">
        <f t="shared" si="28"/>
        <v>-14.84499999999997</v>
      </c>
      <c r="MF54" s="18">
        <f t="shared" si="28"/>
        <v>-12.876000000000033</v>
      </c>
      <c r="MG54" s="18">
        <f t="shared" si="28"/>
        <v>-13.578000000000031</v>
      </c>
      <c r="MH54" s="18">
        <f t="shared" si="28"/>
        <v>-14.811999999999955</v>
      </c>
      <c r="MI54" s="18">
        <f t="shared" si="28"/>
        <v>-13.117999999999995</v>
      </c>
      <c r="MJ54" s="18">
        <f t="shared" si="28"/>
        <v>-11.911000000000001</v>
      </c>
      <c r="MK54" s="18">
        <f t="shared" si="28"/>
        <v>-19.289000000000044</v>
      </c>
      <c r="ML54" s="18">
        <f t="shared" si="28"/>
        <v>-21.991000000000042</v>
      </c>
      <c r="MM54" s="18">
        <f t="shared" si="28"/>
        <v>-28.319999999999993</v>
      </c>
      <c r="MN54" s="18">
        <f t="shared" si="28"/>
        <v>-28.670999999999992</v>
      </c>
      <c r="MO54" s="18">
        <f t="shared" si="28"/>
        <v>-29.426999999999964</v>
      </c>
      <c r="MP54" s="18">
        <f t="shared" si="28"/>
        <v>-29.055999999999983</v>
      </c>
      <c r="MQ54" s="18">
        <f t="shared" si="28"/>
        <v>-31.922000000000025</v>
      </c>
      <c r="MR54" s="18">
        <f t="shared" si="28"/>
        <v>-30.228999999999985</v>
      </c>
      <c r="MS54" s="18">
        <f t="shared" si="28"/>
        <v>-28.163000000000011</v>
      </c>
      <c r="MT54" s="18">
        <f t="shared" si="28"/>
        <v>-28.771999999999991</v>
      </c>
      <c r="MU54" s="18">
        <f t="shared" si="28"/>
        <v>-31.472000000000037</v>
      </c>
      <c r="MV54" s="18">
        <f t="shared" si="28"/>
        <v>-36.408999999999992</v>
      </c>
      <c r="MW54" s="18">
        <f t="shared" si="28"/>
        <v>-35.549000000000035</v>
      </c>
      <c r="MX54" s="18">
        <f t="shared" si="28"/>
        <v>-30.694999999999993</v>
      </c>
      <c r="MY54" s="18">
        <f t="shared" si="28"/>
        <v>-23.603000000000009</v>
      </c>
      <c r="MZ54" s="18">
        <f t="shared" si="28"/>
        <v>-24.447000000000003</v>
      </c>
      <c r="NA54" s="18">
        <f t="shared" si="28"/>
        <v>-28.541999999999973</v>
      </c>
      <c r="NB54" s="18">
        <f t="shared" si="28"/>
        <v>-31.15300000000002</v>
      </c>
      <c r="NC54" s="18">
        <f t="shared" si="28"/>
        <v>-30.124000000000024</v>
      </c>
      <c r="ND54" s="18">
        <f t="shared" si="28"/>
        <v>-36.413999999999987</v>
      </c>
      <c r="NE54" s="18">
        <f t="shared" si="28"/>
        <v>-34.897999999999968</v>
      </c>
      <c r="NF54" s="18">
        <f t="shared" si="28"/>
        <v>-35.307999999999993</v>
      </c>
      <c r="NG54" s="18">
        <f t="shared" si="28"/>
        <v>-34.399999999999977</v>
      </c>
      <c r="NH54" s="18">
        <f t="shared" si="28"/>
        <v>-35.730999999999995</v>
      </c>
      <c r="NI54" s="18">
        <f t="shared" si="28"/>
        <v>-36.250999999999976</v>
      </c>
      <c r="NJ54" s="18">
        <f t="shared" si="28"/>
        <v>-37.389999999999986</v>
      </c>
      <c r="NK54" s="18">
        <f t="shared" si="28"/>
        <v>-37.072999999999979</v>
      </c>
      <c r="NL54" s="18">
        <f t="shared" si="28"/>
        <v>-38.745999999999981</v>
      </c>
      <c r="NM54" s="18">
        <f t="shared" si="28"/>
        <v>-44.887</v>
      </c>
      <c r="NN54" s="18">
        <f t="shared" si="28"/>
        <v>-40.242999999999995</v>
      </c>
      <c r="NO54" s="18">
        <f t="shared" si="28"/>
        <v>-43.300000000000011</v>
      </c>
      <c r="NP54" s="18">
        <f t="shared" si="28"/>
        <v>-42.062000000000012</v>
      </c>
      <c r="NQ54" s="18">
        <f t="shared" si="28"/>
        <v>-39.245999999999981</v>
      </c>
      <c r="NR54" s="18">
        <f t="shared" si="28"/>
        <v>-42.418999999999983</v>
      </c>
      <c r="NS54" s="18">
        <f t="shared" si="28"/>
        <v>-37.759000000000015</v>
      </c>
      <c r="NT54" s="18">
        <f t="shared" si="28"/>
        <v>-46.062999999999988</v>
      </c>
      <c r="NU54" s="18">
        <f t="shared" si="28"/>
        <v>-45.211000000000013</v>
      </c>
      <c r="NV54" s="18">
        <f t="shared" si="28"/>
        <v>-47.515999999999963</v>
      </c>
      <c r="NW54" s="18">
        <f t="shared" si="28"/>
        <v>-46.67900000000003</v>
      </c>
      <c r="NX54" s="18">
        <f t="shared" si="28"/>
        <v>-40.850000000000023</v>
      </c>
      <c r="NY54" s="18">
        <f>NY$32-NY36</f>
        <v>-38.531000000000006</v>
      </c>
      <c r="NZ54" s="18">
        <f t="shared" si="23"/>
        <v>-36.589999999999975</v>
      </c>
      <c r="OA54" s="18">
        <f t="shared" si="23"/>
        <v>-37.29000000000002</v>
      </c>
      <c r="OB54" s="18">
        <f t="shared" si="23"/>
        <v>-37.303999999999974</v>
      </c>
      <c r="OC54" s="18">
        <f t="shared" si="23"/>
        <v>-36.76400000000001</v>
      </c>
      <c r="OD54" s="18">
        <f t="shared" si="23"/>
        <v>-37.451000000000022</v>
      </c>
      <c r="OE54" s="18">
        <f t="shared" si="23"/>
        <v>-36.800000000000011</v>
      </c>
      <c r="OF54" s="18">
        <f t="shared" si="23"/>
        <v>-37.867999999999995</v>
      </c>
      <c r="OG54" s="18">
        <f t="shared" si="23"/>
        <v>-39.600999999999999</v>
      </c>
      <c r="OH54" s="18">
        <f t="shared" si="23"/>
        <v>-41.050000000000011</v>
      </c>
      <c r="OI54" s="18">
        <f t="shared" si="23"/>
        <v>-40.865000000000009</v>
      </c>
      <c r="OJ54" s="18">
        <f t="shared" si="23"/>
        <v>-47.982000000000028</v>
      </c>
      <c r="OK54" s="18">
        <f t="shared" si="23"/>
        <v>-57.319000000000017</v>
      </c>
      <c r="OL54" s="18">
        <f t="shared" si="23"/>
        <v>-58.20799999999997</v>
      </c>
      <c r="OM54" s="18">
        <f t="shared" si="23"/>
        <v>-57.763999999999953</v>
      </c>
      <c r="ON54" s="18">
        <f t="shared" si="23"/>
        <v>-57.872000000000014</v>
      </c>
      <c r="OO54" s="18">
        <f t="shared" si="23"/>
        <v>-56.65300000000002</v>
      </c>
      <c r="OP54" s="18">
        <f t="shared" si="23"/>
        <v>-51.425999999999988</v>
      </c>
      <c r="OQ54" s="18">
        <f t="shared" si="23"/>
        <v>-47.139999999999986</v>
      </c>
      <c r="OR54" s="18">
        <f t="shared" si="23"/>
        <v>-50.891999999999996</v>
      </c>
      <c r="OS54" s="18">
        <f t="shared" si="23"/>
        <v>-51.461999999999989</v>
      </c>
      <c r="OT54" s="18">
        <f t="shared" si="23"/>
        <v>-50.339999999999975</v>
      </c>
      <c r="OU54" s="18">
        <f t="shared" si="23"/>
        <v>-50.971000000000004</v>
      </c>
      <c r="OV54" s="18">
        <f t="shared" si="23"/>
        <v>-47.889999999999986</v>
      </c>
      <c r="OW54" s="18">
        <f t="shared" si="23"/>
        <v>-49.399999999999977</v>
      </c>
      <c r="OX54" s="18">
        <f t="shared" si="23"/>
        <v>-50.522999999999968</v>
      </c>
      <c r="OY54" s="18">
        <f t="shared" si="23"/>
        <v>-51.231999999999971</v>
      </c>
      <c r="OZ54" s="18">
        <f t="shared" si="23"/>
        <v>-49.408999999999992</v>
      </c>
      <c r="PA54" s="18">
        <f t="shared" si="23"/>
        <v>-38.677999999999997</v>
      </c>
      <c r="PB54" s="18">
        <f t="shared" si="23"/>
        <v>-40.824000000000012</v>
      </c>
      <c r="PC54" s="18">
        <f t="shared" si="23"/>
        <v>-39.692000000000007</v>
      </c>
      <c r="PD54" s="18">
        <f t="shared" si="23"/>
        <v>-37.90100000000001</v>
      </c>
      <c r="PE54" s="18">
        <f t="shared" si="23"/>
        <v>-33.579999999999984</v>
      </c>
      <c r="PF54" s="18">
        <f t="shared" si="16"/>
        <v>-25.232000000000028</v>
      </c>
      <c r="PG54" s="18">
        <f t="shared" si="16"/>
        <v>-10.5</v>
      </c>
      <c r="PH54" s="18">
        <f t="shared" si="16"/>
        <v>-6.36099999999999</v>
      </c>
      <c r="PI54" s="18">
        <f t="shared" si="16"/>
        <v>-6.8210000000000264</v>
      </c>
      <c r="PJ54" s="18">
        <f t="shared" si="16"/>
        <v>-7.6819999999999595</v>
      </c>
      <c r="PK54" s="18">
        <f t="shared" si="16"/>
        <v>-4.2039999999999509</v>
      </c>
      <c r="PL54" s="18">
        <f t="shared" si="16"/>
        <v>-1.0389999999999873</v>
      </c>
      <c r="PM54" s="18">
        <f t="shared" si="16"/>
        <v>-0.72999999999996135</v>
      </c>
      <c r="PN54" s="18">
        <f t="shared" si="16"/>
        <v>-5.9569999999999936</v>
      </c>
      <c r="PO54" s="18">
        <f t="shared" si="16"/>
        <v>-6.5670000000000073</v>
      </c>
      <c r="PP54" s="18">
        <f t="shared" si="16"/>
        <v>-10.930000000000007</v>
      </c>
      <c r="PQ54" s="18">
        <f t="shared" si="16"/>
        <v>-13.659999999999968</v>
      </c>
      <c r="PR54" s="18">
        <f t="shared" si="16"/>
        <v>-15.074000000000012</v>
      </c>
      <c r="PS54" s="18">
        <f t="shared" si="16"/>
        <v>-14.540999999999997</v>
      </c>
      <c r="PT54" s="18">
        <f t="shared" si="16"/>
        <v>-8.8140000000000214</v>
      </c>
      <c r="PU54" s="18">
        <f t="shared" si="16"/>
        <v>-8.2450000000000045</v>
      </c>
      <c r="PV54" s="18">
        <f t="shared" si="16"/>
        <v>-8.839999999999975</v>
      </c>
      <c r="PW54" s="18">
        <f t="shared" si="16"/>
        <v>-6.3979999999999677</v>
      </c>
      <c r="PX54" s="18">
        <f t="shared" si="16"/>
        <v>-6.0040000000000191</v>
      </c>
      <c r="PY54" s="18">
        <f t="shared" si="16"/>
        <v>-8.5800000000000409</v>
      </c>
      <c r="PZ54" s="18">
        <f t="shared" si="16"/>
        <v>-5.1890000000000214</v>
      </c>
      <c r="QA54" s="18">
        <f t="shared" si="16"/>
        <v>-3.5529999999999973</v>
      </c>
      <c r="QB54" s="18">
        <f t="shared" si="16"/>
        <v>-1.5649999999999977</v>
      </c>
      <c r="QC54" s="18">
        <f t="shared" si="16"/>
        <v>3.7069999999999936</v>
      </c>
      <c r="QD54" s="18">
        <f t="shared" si="16"/>
        <v>4.0230000000000246</v>
      </c>
      <c r="QE54" s="18">
        <f t="shared" si="16"/>
        <v>3.6469999999999914</v>
      </c>
      <c r="QF54" s="18">
        <f t="shared" si="16"/>
        <v>3.1040000000000418</v>
      </c>
      <c r="QG54" s="18">
        <f t="shared" si="16"/>
        <v>4.9770000000000323</v>
      </c>
      <c r="QH54" s="18">
        <f t="shared" si="16"/>
        <v>3.7040000000000077</v>
      </c>
      <c r="QI54" s="18">
        <f t="shared" si="16"/>
        <v>3.0779999999999745</v>
      </c>
      <c r="QJ54" s="18">
        <f t="shared" ref="QJ54" si="29">QJ$32-QJ36</f>
        <v>3.617999999999995</v>
      </c>
      <c r="QK54" s="18">
        <f>QK$32-QK36</f>
        <v>6.8029999999999973</v>
      </c>
      <c r="QL54" s="18">
        <f t="shared" ref="QL54:RQ58" si="30">QL$32-QL36</f>
        <v>8.1639999999999873</v>
      </c>
      <c r="QM54" s="18">
        <f t="shared" si="30"/>
        <v>8.7779999999999632</v>
      </c>
      <c r="QN54" s="18">
        <f t="shared" si="30"/>
        <v>7.2309999999999945</v>
      </c>
      <c r="QO54" s="18">
        <f t="shared" si="30"/>
        <v>7.5999999999999659</v>
      </c>
      <c r="QP54" s="18">
        <f t="shared" si="30"/>
        <v>5.6999999999999886</v>
      </c>
      <c r="QQ54" s="18">
        <f t="shared" si="30"/>
        <v>5.2909999999999968</v>
      </c>
      <c r="QR54" s="18">
        <f t="shared" si="30"/>
        <v>3.7439999999999714</v>
      </c>
      <c r="QS54" s="18">
        <f t="shared" si="30"/>
        <v>4.4529999999999745</v>
      </c>
      <c r="QT54" s="18">
        <f t="shared" si="30"/>
        <v>5.2550000000000523</v>
      </c>
      <c r="QU54" s="18">
        <f t="shared" si="30"/>
        <v>3.507000000000005</v>
      </c>
      <c r="QV54" s="18">
        <f t="shared" si="30"/>
        <v>0.45900000000000318</v>
      </c>
      <c r="QW54" s="18">
        <f t="shared" si="30"/>
        <v>-0.51899999999994861</v>
      </c>
      <c r="QX54" s="18">
        <f t="shared" si="30"/>
        <v>-9.8999999999989541E-2</v>
      </c>
      <c r="QY54" s="18">
        <f t="shared" si="30"/>
        <v>0.16200000000003456</v>
      </c>
      <c r="QZ54" s="18">
        <f t="shared" si="30"/>
        <v>1.3319999999999936</v>
      </c>
      <c r="RA54" s="18">
        <f t="shared" si="30"/>
        <v>2.4099999999999682</v>
      </c>
      <c r="RB54" s="18">
        <f t="shared" si="30"/>
        <v>3.0450000000000159</v>
      </c>
      <c r="RC54" s="18">
        <f t="shared" si="30"/>
        <v>1.2080000000000268</v>
      </c>
      <c r="RD54" s="18">
        <f t="shared" si="30"/>
        <v>1.2690000000000055</v>
      </c>
      <c r="RE54" s="18">
        <f t="shared" si="30"/>
        <v>2.5380000000000109</v>
      </c>
      <c r="RF54" s="18">
        <f t="shared" si="30"/>
        <v>4.2379999999999995</v>
      </c>
      <c r="RG54" s="18">
        <f t="shared" si="30"/>
        <v>5.0790000000000077</v>
      </c>
      <c r="RH54" s="18">
        <f t="shared" si="30"/>
        <v>5.8279999999999745</v>
      </c>
      <c r="RI54" s="18">
        <f t="shared" si="30"/>
        <v>6.3880000000000337</v>
      </c>
      <c r="RJ54" s="18">
        <f t="shared" si="30"/>
        <v>8.7690000000000055</v>
      </c>
      <c r="RK54" s="18">
        <f t="shared" si="30"/>
        <v>9.0230000000000246</v>
      </c>
      <c r="RL54" s="18">
        <f t="shared" si="30"/>
        <v>10.454000000000008</v>
      </c>
      <c r="RM54" s="18">
        <f t="shared" si="30"/>
        <v>9.6569999999999823</v>
      </c>
      <c r="RN54" s="18">
        <f t="shared" si="30"/>
        <v>12.937000000000012</v>
      </c>
      <c r="RO54" s="18">
        <f t="shared" si="30"/>
        <v>14.670000000000016</v>
      </c>
      <c r="RP54" s="18">
        <f t="shared" si="30"/>
        <v>14.011000000000024</v>
      </c>
      <c r="RQ54" s="18">
        <f t="shared" si="30"/>
        <v>14.389999999999986</v>
      </c>
      <c r="RR54" s="18">
        <f t="shared" si="17"/>
        <v>14.976999999999975</v>
      </c>
      <c r="RS54" s="18">
        <f t="shared" si="17"/>
        <v>16.675000000000011</v>
      </c>
      <c r="RT54" s="18">
        <f t="shared" si="17"/>
        <v>18.971000000000004</v>
      </c>
      <c r="RU54" s="18">
        <f t="shared" si="17"/>
        <v>17.808999999999969</v>
      </c>
      <c r="RV54" s="18">
        <f t="shared" si="17"/>
        <v>19.036000000000001</v>
      </c>
      <c r="RW54" s="18">
        <f t="shared" si="17"/>
        <v>19.543000000000006</v>
      </c>
      <c r="RX54" s="18">
        <f t="shared" si="17"/>
        <v>17.577999999999975</v>
      </c>
      <c r="RY54" s="18">
        <f t="shared" si="17"/>
        <v>16.504000000000019</v>
      </c>
      <c r="RZ54" s="18">
        <f t="shared" si="17"/>
        <v>20.300000000000011</v>
      </c>
      <c r="SA54" s="18">
        <f t="shared" si="17"/>
        <v>22.138000000000034</v>
      </c>
      <c r="SB54" s="18">
        <f t="shared" si="17"/>
        <v>21.95799999999997</v>
      </c>
      <c r="SC54" s="18">
        <f t="shared" si="17"/>
        <v>20.151999999999987</v>
      </c>
      <c r="SD54" s="18">
        <f t="shared" si="17"/>
        <v>22.971000000000004</v>
      </c>
      <c r="SE54" s="18">
        <f t="shared" si="17"/>
        <v>23.829000000000008</v>
      </c>
      <c r="SF54" s="18">
        <f t="shared" si="17"/>
        <v>22.815999999999974</v>
      </c>
      <c r="SG54" s="18">
        <f t="shared" si="17"/>
        <v>23.889999999999986</v>
      </c>
      <c r="SH54" s="18">
        <f t="shared" si="17"/>
        <v>24.66500000000002</v>
      </c>
      <c r="SI54" s="18">
        <f t="shared" si="17"/>
        <v>24.770000000000039</v>
      </c>
      <c r="SJ54" s="18">
        <f t="shared" si="17"/>
        <v>28.572000000000003</v>
      </c>
      <c r="SK54" s="18">
        <f t="shared" si="17"/>
        <v>29.71999999999997</v>
      </c>
      <c r="SL54" s="18">
        <f t="shared" si="17"/>
        <v>31.961999999999989</v>
      </c>
      <c r="SM54" s="18">
        <f t="shared" si="17"/>
        <v>31.979999999999961</v>
      </c>
      <c r="SN54" s="18">
        <f t="shared" si="17"/>
        <v>31.817999999999984</v>
      </c>
      <c r="SO54" s="18">
        <f t="shared" si="17"/>
        <v>32.528999999999996</v>
      </c>
      <c r="SP54" s="18">
        <f t="shared" si="17"/>
        <v>32.557000000000016</v>
      </c>
      <c r="SQ54" s="18">
        <f t="shared" si="17"/>
        <v>28.670999999999992</v>
      </c>
    </row>
    <row r="55" spans="1:511" x14ac:dyDescent="0.25">
      <c r="A55" s="5">
        <f t="shared" si="18"/>
        <v>6</v>
      </c>
      <c r="B55" s="1" t="str">
        <f t="shared" si="9"/>
        <v>VW 5 1/8 PERP nc-23</v>
      </c>
      <c r="C55" s="1" t="str">
        <f t="shared" si="19"/>
        <v>VW 3 1/2 PERP nc-30-VW 5 1/8 PERP nc-23</v>
      </c>
      <c r="F55" s="18">
        <f t="shared" si="20"/>
        <v>44.47399999999999</v>
      </c>
      <c r="G55" s="18">
        <f t="shared" si="20"/>
        <v>44.25200000000001</v>
      </c>
      <c r="H55" s="18">
        <f t="shared" si="20"/>
        <v>47.366999999999962</v>
      </c>
      <c r="I55" s="18">
        <f t="shared" si="20"/>
        <v>44.048999999999978</v>
      </c>
      <c r="J55" s="18">
        <f t="shared" si="20"/>
        <v>37.995000000000005</v>
      </c>
      <c r="K55" s="18">
        <f t="shared" si="20"/>
        <v>35.617999999999995</v>
      </c>
      <c r="L55" s="18">
        <f t="shared" si="20"/>
        <v>28.164000000000044</v>
      </c>
      <c r="M55" s="18">
        <f t="shared" si="20"/>
        <v>26.852999999999952</v>
      </c>
      <c r="N55" s="18">
        <f t="shared" si="20"/>
        <v>37.881000000000029</v>
      </c>
      <c r="O55" s="18">
        <f t="shared" si="20"/>
        <v>24.238</v>
      </c>
      <c r="P55" s="18">
        <f t="shared" si="20"/>
        <v>36.891999999999996</v>
      </c>
      <c r="Q55" s="18">
        <f t="shared" si="20"/>
        <v>28.856000000000051</v>
      </c>
      <c r="R55" s="18">
        <f t="shared" si="20"/>
        <v>40.147000000000048</v>
      </c>
      <c r="S55" s="18">
        <f t="shared" si="20"/>
        <v>69.716999999999985</v>
      </c>
      <c r="T55" s="18">
        <f t="shared" si="20"/>
        <v>42.400000000000034</v>
      </c>
      <c r="U55" s="18">
        <f t="shared" si="20"/>
        <v>55.086999999999989</v>
      </c>
      <c r="V55" s="18">
        <f t="shared" si="20"/>
        <v>29.978000000000009</v>
      </c>
      <c r="W55" s="18">
        <f t="shared" si="20"/>
        <v>31.281000000000006</v>
      </c>
      <c r="X55" s="18">
        <f t="shared" si="20"/>
        <v>44.217000000000041</v>
      </c>
      <c r="Y55" s="18">
        <f t="shared" si="20"/>
        <v>82.808999999999969</v>
      </c>
      <c r="Z55" s="18">
        <f t="shared" si="20"/>
        <v>98.959000000000003</v>
      </c>
      <c r="AA55" s="18">
        <f t="shared" si="20"/>
        <v>49.561999999999955</v>
      </c>
      <c r="AB55" s="18">
        <f t="shared" si="20"/>
        <v>53.33499999999998</v>
      </c>
      <c r="AC55" s="18">
        <f t="shared" si="20"/>
        <v>30.921999999999969</v>
      </c>
      <c r="AD55" s="18">
        <f t="shared" si="20"/>
        <v>25.426000000000045</v>
      </c>
      <c r="AE55" s="18">
        <f t="shared" si="20"/>
        <v>25.961000000000013</v>
      </c>
      <c r="AF55" s="18">
        <f t="shared" si="20"/>
        <v>33.366000000000042</v>
      </c>
      <c r="AG55" s="18">
        <f t="shared" si="20"/>
        <v>44.322999999999979</v>
      </c>
      <c r="AH55" s="18">
        <f t="shared" si="20"/>
        <v>31.014999999999986</v>
      </c>
      <c r="AI55" s="18">
        <f t="shared" si="20"/>
        <v>15.966000000000008</v>
      </c>
      <c r="AJ55" s="18">
        <f t="shared" si="20"/>
        <v>13.898000000000025</v>
      </c>
      <c r="AK55" s="18">
        <f t="shared" si="20"/>
        <v>16.468000000000018</v>
      </c>
      <c r="AL55" s="18">
        <f t="shared" si="20"/>
        <v>13.576999999999998</v>
      </c>
      <c r="AM55" s="18">
        <f t="shared" si="20"/>
        <v>19.387999999999977</v>
      </c>
      <c r="AN55" s="18">
        <f t="shared" si="20"/>
        <v>-1.9840000000000373</v>
      </c>
      <c r="AO55" s="18">
        <f t="shared" si="20"/>
        <v>-18.995999999999981</v>
      </c>
      <c r="AP55" s="18">
        <f t="shared" si="20"/>
        <v>-23.40100000000001</v>
      </c>
      <c r="AQ55" s="18">
        <f t="shared" si="20"/>
        <v>-14.838999999999999</v>
      </c>
      <c r="AR55" s="18">
        <f t="shared" si="20"/>
        <v>-16.156000000000006</v>
      </c>
      <c r="AS55" s="18">
        <f t="shared" si="20"/>
        <v>-16.595000000000027</v>
      </c>
      <c r="AT55" s="18">
        <f t="shared" si="20"/>
        <v>-17.010000000000048</v>
      </c>
      <c r="AU55" s="18">
        <f t="shared" si="20"/>
        <v>-23.026999999999987</v>
      </c>
      <c r="AV55" s="18">
        <f t="shared" si="20"/>
        <v>-32.675999999999988</v>
      </c>
      <c r="AW55" s="18">
        <f t="shared" si="20"/>
        <v>-40.379000000000019</v>
      </c>
      <c r="AX55" s="18">
        <f t="shared" si="20"/>
        <v>-66.243999999999971</v>
      </c>
      <c r="AY55" s="18">
        <f t="shared" si="20"/>
        <v>-32.79000000000002</v>
      </c>
      <c r="AZ55" s="18">
        <f t="shared" si="20"/>
        <v>-23.751000000000033</v>
      </c>
      <c r="BA55" s="18">
        <f t="shared" si="20"/>
        <v>-10.067000000000007</v>
      </c>
      <c r="BB55" s="18">
        <f t="shared" si="20"/>
        <v>25.909999999999968</v>
      </c>
      <c r="BC55" s="18">
        <f t="shared" si="20"/>
        <v>2.5680000000000405</v>
      </c>
      <c r="BD55" s="18">
        <f t="shared" si="20"/>
        <v>24.355999999999995</v>
      </c>
      <c r="BE55" s="18">
        <f t="shared" si="20"/>
        <v>-26.247000000000014</v>
      </c>
      <c r="BF55" s="18">
        <f t="shared" si="20"/>
        <v>-42.951000000000022</v>
      </c>
      <c r="BG55" s="18">
        <f t="shared" si="20"/>
        <v>-26.393000000000029</v>
      </c>
      <c r="BH55" s="18">
        <f t="shared" si="20"/>
        <v>-4.3829999999999814</v>
      </c>
      <c r="BI55" s="18">
        <f t="shared" si="20"/>
        <v>-12.432000000000016</v>
      </c>
      <c r="BJ55" s="18">
        <f t="shared" si="20"/>
        <v>19.192999999999984</v>
      </c>
      <c r="BK55" s="18">
        <f t="shared" si="20"/>
        <v>76.159999999999968</v>
      </c>
      <c r="BL55" s="18">
        <f t="shared" si="20"/>
        <v>72.962999999999965</v>
      </c>
      <c r="BM55" s="18">
        <f t="shared" si="20"/>
        <v>21.560000000000059</v>
      </c>
      <c r="BN55" s="18">
        <f t="shared" si="20"/>
        <v>40.2349999999999</v>
      </c>
      <c r="BO55" s="18">
        <f t="shared" si="20"/>
        <v>-6.0639999999999645</v>
      </c>
      <c r="BP55" s="18">
        <f t="shared" si="20"/>
        <v>-18.23599999999999</v>
      </c>
      <c r="BQ55" s="18">
        <f t="shared" ref="BQ55" si="31">BQ$32-BQ37</f>
        <v>-17.289999999999964</v>
      </c>
      <c r="BR55" s="18">
        <f t="shared" si="10"/>
        <v>-8.3669999999999618</v>
      </c>
      <c r="BS55" s="18">
        <f t="shared" si="24"/>
        <v>-3.8940000000000055</v>
      </c>
      <c r="BT55" s="18">
        <f t="shared" si="24"/>
        <v>-45.239000000000033</v>
      </c>
      <c r="BU55" s="18">
        <f t="shared" si="24"/>
        <v>-34.114999999999952</v>
      </c>
      <c r="BV55" s="18">
        <f t="shared" si="24"/>
        <v>8.5500000000000114</v>
      </c>
      <c r="BW55" s="18">
        <f t="shared" si="24"/>
        <v>117.19400000000002</v>
      </c>
      <c r="BX55" s="18">
        <f t="shared" si="24"/>
        <v>45.644999999999982</v>
      </c>
      <c r="BY55" s="18">
        <f t="shared" si="24"/>
        <v>-19.634000000000015</v>
      </c>
      <c r="BZ55" s="18">
        <f t="shared" si="24"/>
        <v>80.783999999999992</v>
      </c>
      <c r="CA55" s="18">
        <f t="shared" si="24"/>
        <v>-10.151000000000067</v>
      </c>
      <c r="CB55" s="18">
        <f t="shared" si="24"/>
        <v>-85.985000000000014</v>
      </c>
      <c r="CC55" s="18">
        <f t="shared" si="24"/>
        <v>-88.096000000000004</v>
      </c>
      <c r="CD55" s="18">
        <f t="shared" si="24"/>
        <v>-53.134999999999991</v>
      </c>
      <c r="CE55" s="18">
        <f t="shared" si="24"/>
        <v>31.050000000000011</v>
      </c>
      <c r="CF55" s="18">
        <f t="shared" si="24"/>
        <v>-20.653999999999996</v>
      </c>
      <c r="CG55" s="18">
        <f t="shared" si="24"/>
        <v>71.675999999999988</v>
      </c>
      <c r="CH55" s="18">
        <f t="shared" si="24"/>
        <v>98.275999999999954</v>
      </c>
      <c r="CI55" s="18">
        <f t="shared" si="24"/>
        <v>36.85899999999998</v>
      </c>
      <c r="CJ55" s="18">
        <f t="shared" si="24"/>
        <v>57.629999999999995</v>
      </c>
      <c r="CK55" s="18">
        <f t="shared" si="24"/>
        <v>76.243999999999971</v>
      </c>
      <c r="CL55" s="18">
        <f t="shared" si="24"/>
        <v>96.776999999999987</v>
      </c>
      <c r="CM55" s="18">
        <f t="shared" si="24"/>
        <v>108.99299999999999</v>
      </c>
      <c r="CN55" s="18">
        <f t="shared" si="24"/>
        <v>78.312000000000012</v>
      </c>
      <c r="CO55" s="18">
        <f t="shared" si="24"/>
        <v>53.809000000000026</v>
      </c>
      <c r="CP55" s="18">
        <f t="shared" si="24"/>
        <v>69.884999999999991</v>
      </c>
      <c r="CQ55" s="18">
        <f t="shared" si="24"/>
        <v>88.224000000000018</v>
      </c>
      <c r="CR55" s="18">
        <f t="shared" si="24"/>
        <v>90.779000000000025</v>
      </c>
      <c r="CS55" s="18">
        <f t="shared" si="24"/>
        <v>82.355000000000018</v>
      </c>
      <c r="CT55" s="18">
        <f t="shared" si="24"/>
        <v>107.27599999999998</v>
      </c>
      <c r="CU55" s="18">
        <f t="shared" si="24"/>
        <v>105.083</v>
      </c>
      <c r="CV55" s="18">
        <f t="shared" si="24"/>
        <v>104.68199999999999</v>
      </c>
      <c r="CW55" s="18">
        <f t="shared" si="24"/>
        <v>99.505999999999972</v>
      </c>
      <c r="CX55" s="18">
        <f t="shared" si="24"/>
        <v>100.91299999999998</v>
      </c>
      <c r="CY55" s="18">
        <f t="shared" si="24"/>
        <v>98.345000000000027</v>
      </c>
      <c r="CZ55" s="18">
        <f t="shared" si="24"/>
        <v>96.207999999999998</v>
      </c>
      <c r="DA55" s="18">
        <f t="shared" si="24"/>
        <v>98.809000000000026</v>
      </c>
      <c r="DB55" s="18">
        <f t="shared" si="24"/>
        <v>98.918999999999983</v>
      </c>
      <c r="DC55" s="18">
        <f t="shared" si="24"/>
        <v>93.782000000000011</v>
      </c>
      <c r="DD55" s="18">
        <f t="shared" si="24"/>
        <v>93.622000000000014</v>
      </c>
      <c r="DE55" s="18">
        <f t="shared" si="24"/>
        <v>96.309000000000026</v>
      </c>
      <c r="DF55" s="18">
        <f t="shared" si="24"/>
        <v>99.378000000000014</v>
      </c>
      <c r="DG55" s="18">
        <f t="shared" si="24"/>
        <v>99.824999999999989</v>
      </c>
      <c r="DH55" s="18">
        <f t="shared" si="24"/>
        <v>91.34699999999998</v>
      </c>
      <c r="DI55" s="18">
        <f t="shared" si="24"/>
        <v>88.668999999999983</v>
      </c>
      <c r="DJ55" s="18">
        <f t="shared" si="24"/>
        <v>84.296999999999997</v>
      </c>
      <c r="DK55" s="18">
        <f t="shared" si="24"/>
        <v>92.085000000000008</v>
      </c>
      <c r="DL55" s="18">
        <f t="shared" si="24"/>
        <v>95.985000000000014</v>
      </c>
      <c r="DM55" s="18">
        <f t="shared" si="24"/>
        <v>82.140999999999991</v>
      </c>
      <c r="DN55" s="18">
        <f t="shared" si="24"/>
        <v>93.171999999999969</v>
      </c>
      <c r="DO55" s="18">
        <f t="shared" si="24"/>
        <v>91.61099999999999</v>
      </c>
      <c r="DP55" s="18">
        <f t="shared" si="24"/>
        <v>96.36099999999999</v>
      </c>
      <c r="DQ55" s="18">
        <f t="shared" si="24"/>
        <v>94.921000000000021</v>
      </c>
      <c r="DR55" s="18">
        <f t="shared" si="24"/>
        <v>98.327000000000027</v>
      </c>
      <c r="DS55" s="18">
        <f t="shared" si="24"/>
        <v>100.93899999999996</v>
      </c>
      <c r="DT55" s="18">
        <f t="shared" si="24"/>
        <v>97.250000000000028</v>
      </c>
      <c r="DU55" s="18">
        <f t="shared" si="24"/>
        <v>91.228999999999985</v>
      </c>
      <c r="DV55" s="18">
        <f t="shared" si="24"/>
        <v>93.583999999999975</v>
      </c>
      <c r="DW55" s="18">
        <f t="shared" si="24"/>
        <v>98.718000000000018</v>
      </c>
      <c r="DX55" s="18">
        <f t="shared" si="24"/>
        <v>98.216000000000037</v>
      </c>
      <c r="DY55" s="18">
        <f t="shared" si="24"/>
        <v>102.363</v>
      </c>
      <c r="DZ55" s="18">
        <f t="shared" si="24"/>
        <v>98.112000000000023</v>
      </c>
      <c r="EA55" s="18">
        <f t="shared" si="24"/>
        <v>106.44600000000003</v>
      </c>
      <c r="EB55" s="18">
        <f t="shared" si="24"/>
        <v>110.44000000000003</v>
      </c>
      <c r="EC55" s="18">
        <f t="shared" si="24"/>
        <v>108.41499999999996</v>
      </c>
      <c r="ED55" s="18">
        <f t="shared" si="21"/>
        <v>112.07300000000004</v>
      </c>
      <c r="EE55" s="18">
        <f t="shared" si="21"/>
        <v>114.29499999999999</v>
      </c>
      <c r="EF55" s="18">
        <f t="shared" si="21"/>
        <v>118.517</v>
      </c>
      <c r="EG55" s="18">
        <f t="shared" si="21"/>
        <v>114.85799999999998</v>
      </c>
      <c r="EH55" s="18">
        <f t="shared" si="21"/>
        <v>114.83399999999997</v>
      </c>
      <c r="EI55" s="18">
        <f t="shared" si="21"/>
        <v>114.92599999999999</v>
      </c>
      <c r="EJ55" s="18">
        <f t="shared" si="21"/>
        <v>113.97299999999998</v>
      </c>
      <c r="EK55" s="18">
        <f t="shared" si="21"/>
        <v>114.60999999999999</v>
      </c>
      <c r="EL55" s="18">
        <f t="shared" si="21"/>
        <v>116.679</v>
      </c>
      <c r="EM55" s="18">
        <f t="shared" si="21"/>
        <v>114.08600000000001</v>
      </c>
      <c r="EN55" s="18">
        <f t="shared" si="21"/>
        <v>115.46800000000002</v>
      </c>
      <c r="EO55" s="18">
        <f t="shared" si="21"/>
        <v>114.26099999999997</v>
      </c>
      <c r="EP55" s="18">
        <f t="shared" si="21"/>
        <v>112.50900000000001</v>
      </c>
      <c r="EQ55" s="18">
        <f t="shared" si="21"/>
        <v>110.42600000000002</v>
      </c>
      <c r="ER55" s="18">
        <f t="shared" si="21"/>
        <v>114.84399999999999</v>
      </c>
      <c r="ES55" s="18">
        <f t="shared" si="21"/>
        <v>117.76900000000003</v>
      </c>
      <c r="ET55" s="18">
        <f t="shared" si="21"/>
        <v>112.18299999999999</v>
      </c>
      <c r="EU55" s="18">
        <f t="shared" si="21"/>
        <v>115.16800000000001</v>
      </c>
      <c r="EV55" s="18">
        <f t="shared" si="21"/>
        <v>111.39599999999999</v>
      </c>
      <c r="EW55" s="18">
        <f t="shared" si="21"/>
        <v>101.78700000000003</v>
      </c>
      <c r="EX55" s="18">
        <f t="shared" si="21"/>
        <v>114.798</v>
      </c>
      <c r="EY55" s="18">
        <f t="shared" si="21"/>
        <v>112.96599999999998</v>
      </c>
      <c r="EZ55" s="18">
        <f t="shared" si="21"/>
        <v>111.459</v>
      </c>
      <c r="FA55" s="18">
        <f t="shared" si="21"/>
        <v>113.34200000000001</v>
      </c>
      <c r="FB55" s="18">
        <f t="shared" si="21"/>
        <v>116.54800000000003</v>
      </c>
      <c r="FC55" s="18">
        <f t="shared" si="21"/>
        <v>118.821</v>
      </c>
      <c r="FD55" s="18">
        <f t="shared" si="21"/>
        <v>106.714</v>
      </c>
      <c r="FE55" s="18">
        <f t="shared" si="21"/>
        <v>104.68100000000001</v>
      </c>
      <c r="FF55" s="18">
        <f t="shared" si="21"/>
        <v>100.44499999999999</v>
      </c>
      <c r="FG55" s="18">
        <f t="shared" si="21"/>
        <v>104.16600000000003</v>
      </c>
      <c r="FH55" s="18">
        <f t="shared" si="21"/>
        <v>104.62800000000001</v>
      </c>
      <c r="FI55" s="18">
        <f t="shared" si="21"/>
        <v>106.71800000000002</v>
      </c>
      <c r="FJ55" s="18">
        <f t="shared" ref="FJ55:GN58" si="32">FJ$32-FJ37</f>
        <v>101.31300000000002</v>
      </c>
      <c r="FK55" s="18">
        <f t="shared" si="32"/>
        <v>97.248999999999995</v>
      </c>
      <c r="FL55" s="18">
        <f t="shared" si="32"/>
        <v>101.96100000000001</v>
      </c>
      <c r="FM55" s="18">
        <f t="shared" si="32"/>
        <v>101.30100000000002</v>
      </c>
      <c r="FN55" s="18">
        <f t="shared" si="32"/>
        <v>102.16399999999999</v>
      </c>
      <c r="FO55" s="18">
        <f t="shared" si="32"/>
        <v>103.15899999999999</v>
      </c>
      <c r="FP55" s="18">
        <f t="shared" si="32"/>
        <v>101.31100000000001</v>
      </c>
      <c r="FQ55" s="18">
        <f t="shared" si="32"/>
        <v>115.63599999999997</v>
      </c>
      <c r="FR55" s="18">
        <f t="shared" si="32"/>
        <v>117.74000000000001</v>
      </c>
      <c r="FS55" s="18">
        <f t="shared" si="32"/>
        <v>109.34799999999998</v>
      </c>
      <c r="FT55" s="18">
        <f t="shared" si="32"/>
        <v>104.185</v>
      </c>
      <c r="FU55" s="18">
        <f t="shared" si="32"/>
        <v>104.52000000000001</v>
      </c>
      <c r="FV55" s="18">
        <f t="shared" si="32"/>
        <v>106.44700000000003</v>
      </c>
      <c r="FW55" s="18">
        <f t="shared" si="32"/>
        <v>115.57599999999999</v>
      </c>
      <c r="FX55" s="18">
        <f t="shared" si="32"/>
        <v>118.672</v>
      </c>
      <c r="FY55" s="18">
        <f t="shared" si="32"/>
        <v>116.34800000000001</v>
      </c>
      <c r="FZ55" s="18">
        <f t="shared" si="32"/>
        <v>111.35900000000001</v>
      </c>
      <c r="GA55" s="18">
        <f t="shared" si="32"/>
        <v>109.96600000000001</v>
      </c>
      <c r="GB55" s="18">
        <f t="shared" si="32"/>
        <v>113.07</v>
      </c>
      <c r="GC55" s="18">
        <f t="shared" si="32"/>
        <v>108.15400000000002</v>
      </c>
      <c r="GD55" s="18">
        <f t="shared" si="32"/>
        <v>107.27000000000001</v>
      </c>
      <c r="GE55" s="18">
        <f t="shared" si="32"/>
        <v>107.554</v>
      </c>
      <c r="GF55" s="18">
        <f t="shared" si="32"/>
        <v>107.46000000000001</v>
      </c>
      <c r="GG55" s="18">
        <f t="shared" si="32"/>
        <v>103.01500000000001</v>
      </c>
      <c r="GH55" s="18">
        <f t="shared" si="32"/>
        <v>111.36400000000003</v>
      </c>
      <c r="GI55" s="18">
        <f t="shared" si="32"/>
        <v>108.05500000000004</v>
      </c>
      <c r="GJ55" s="18">
        <f t="shared" si="32"/>
        <v>106.88299999999998</v>
      </c>
      <c r="GK55" s="18">
        <f t="shared" si="32"/>
        <v>100.75900000000001</v>
      </c>
      <c r="GL55" s="18">
        <f t="shared" si="32"/>
        <v>108.43699999999998</v>
      </c>
      <c r="GM55" s="18">
        <f t="shared" si="32"/>
        <v>111.28300000000002</v>
      </c>
      <c r="GN55" s="18">
        <f t="shared" si="32"/>
        <v>105.149</v>
      </c>
      <c r="GO55" s="18">
        <f>GO$32-GO37</f>
        <v>105.20899999999997</v>
      </c>
      <c r="GP55" s="18">
        <f t="shared" si="26"/>
        <v>115.14699999999999</v>
      </c>
      <c r="GQ55" s="18">
        <f t="shared" si="26"/>
        <v>112.66300000000001</v>
      </c>
      <c r="GR55" s="18">
        <f t="shared" si="26"/>
        <v>115.09700000000001</v>
      </c>
      <c r="GS55" s="18">
        <f t="shared" si="26"/>
        <v>112.37999999999997</v>
      </c>
      <c r="GT55" s="18">
        <f t="shared" si="26"/>
        <v>108.93699999999998</v>
      </c>
      <c r="GU55" s="18">
        <f t="shared" si="26"/>
        <v>110.45699999999999</v>
      </c>
      <c r="GV55" s="18">
        <f t="shared" si="26"/>
        <v>104.00800000000004</v>
      </c>
      <c r="GW55" s="18">
        <f t="shared" si="26"/>
        <v>112.75299999999999</v>
      </c>
      <c r="GX55" s="18">
        <f t="shared" si="26"/>
        <v>101.23600000000002</v>
      </c>
      <c r="GY55" s="18">
        <f t="shared" si="26"/>
        <v>92.993000000000023</v>
      </c>
      <c r="GZ55" s="18">
        <f t="shared" si="26"/>
        <v>96.296999999999969</v>
      </c>
      <c r="HA55" s="18">
        <f t="shared" si="26"/>
        <v>95.260000000000019</v>
      </c>
      <c r="HB55" s="18">
        <f t="shared" si="26"/>
        <v>106.08500000000001</v>
      </c>
      <c r="HC55" s="18">
        <f t="shared" si="26"/>
        <v>126.971</v>
      </c>
      <c r="HD55" s="18">
        <f t="shared" si="26"/>
        <v>90.9</v>
      </c>
      <c r="HE55" s="18">
        <f t="shared" si="26"/>
        <v>91.290999999999997</v>
      </c>
      <c r="HF55" s="18">
        <f t="shared" si="26"/>
        <v>99.035000000000025</v>
      </c>
      <c r="HG55" s="18">
        <f t="shared" si="26"/>
        <v>93.142000000000024</v>
      </c>
      <c r="HH55" s="18">
        <f t="shared" si="26"/>
        <v>108.43299999999996</v>
      </c>
      <c r="HI55" s="18">
        <f t="shared" si="26"/>
        <v>103.30600000000001</v>
      </c>
      <c r="HJ55" s="18">
        <f t="shared" si="26"/>
        <v>94.241000000000014</v>
      </c>
      <c r="HK55" s="18">
        <f t="shared" si="26"/>
        <v>99.251000000000005</v>
      </c>
      <c r="HL55" s="18">
        <f t="shared" si="26"/>
        <v>101.88400000000001</v>
      </c>
      <c r="HM55" s="18">
        <f t="shared" si="26"/>
        <v>104.81</v>
      </c>
      <c r="HN55" s="18">
        <f t="shared" si="26"/>
        <v>95.410000000000025</v>
      </c>
      <c r="HO55" s="18">
        <f t="shared" si="26"/>
        <v>95.993999999999971</v>
      </c>
      <c r="HP55" s="18">
        <f t="shared" si="26"/>
        <v>96.426000000000016</v>
      </c>
      <c r="HQ55" s="18">
        <f t="shared" si="26"/>
        <v>95.444000000000017</v>
      </c>
      <c r="HR55" s="18">
        <f t="shared" si="26"/>
        <v>110.553</v>
      </c>
      <c r="HS55" s="18">
        <f t="shared" si="26"/>
        <v>109.49099999999999</v>
      </c>
      <c r="HT55" s="18">
        <f t="shared" si="26"/>
        <v>101.80500000000001</v>
      </c>
      <c r="HU55" s="18">
        <f t="shared" si="26"/>
        <v>111.11799999999999</v>
      </c>
      <c r="HV55" s="18">
        <f t="shared" si="26"/>
        <v>96.23599999999999</v>
      </c>
      <c r="HW55" s="18">
        <f t="shared" si="26"/>
        <v>73.716000000000008</v>
      </c>
      <c r="HX55" s="18">
        <f t="shared" si="26"/>
        <v>77.994000000000028</v>
      </c>
      <c r="HY55" s="18">
        <f t="shared" si="26"/>
        <v>85.09099999999998</v>
      </c>
      <c r="HZ55" s="18">
        <f t="shared" si="26"/>
        <v>99.597000000000008</v>
      </c>
      <c r="IA55" s="18">
        <f t="shared" si="26"/>
        <v>96.286000000000001</v>
      </c>
      <c r="IB55" s="18">
        <f t="shared" si="26"/>
        <v>106.136</v>
      </c>
      <c r="IC55" s="18">
        <f t="shared" si="26"/>
        <v>102.54699999999997</v>
      </c>
      <c r="ID55" s="18">
        <f t="shared" si="26"/>
        <v>110.476</v>
      </c>
      <c r="IE55" s="18">
        <f t="shared" si="26"/>
        <v>82.89100000000002</v>
      </c>
      <c r="IF55" s="18">
        <f t="shared" si="26"/>
        <v>83.302999999999997</v>
      </c>
      <c r="IG55" s="18">
        <f t="shared" si="26"/>
        <v>92.436999999999983</v>
      </c>
      <c r="IH55" s="18">
        <f t="shared" si="26"/>
        <v>93.047000000000025</v>
      </c>
      <c r="II55" s="18">
        <f t="shared" si="26"/>
        <v>82.885999999999996</v>
      </c>
      <c r="IJ55" s="18">
        <f t="shared" si="26"/>
        <v>100.50199999999998</v>
      </c>
      <c r="IK55" s="18">
        <f t="shared" si="26"/>
        <v>99.498999999999995</v>
      </c>
      <c r="IL55" s="18">
        <f t="shared" si="26"/>
        <v>113.38300000000001</v>
      </c>
      <c r="IM55" s="18">
        <f t="shared" si="26"/>
        <v>106.56099999999998</v>
      </c>
      <c r="IN55" s="18">
        <f t="shared" si="26"/>
        <v>100.88300000000001</v>
      </c>
      <c r="IO55" s="18">
        <f t="shared" si="26"/>
        <v>91.98399999999998</v>
      </c>
      <c r="IP55" s="18">
        <f t="shared" si="26"/>
        <v>95.375999999999976</v>
      </c>
      <c r="IQ55" s="18">
        <f t="shared" si="26"/>
        <v>85.62299999999999</v>
      </c>
      <c r="IR55" s="18">
        <f t="shared" si="26"/>
        <v>91.800000000000011</v>
      </c>
      <c r="IS55" s="18">
        <f t="shared" si="26"/>
        <v>104.72000000000003</v>
      </c>
      <c r="IT55" s="18">
        <f t="shared" si="26"/>
        <v>102.01699999999997</v>
      </c>
      <c r="IU55" s="18">
        <f t="shared" si="26"/>
        <v>106.57300000000001</v>
      </c>
      <c r="IV55" s="18">
        <f t="shared" si="26"/>
        <v>117.977</v>
      </c>
      <c r="IW55" s="18">
        <f t="shared" si="26"/>
        <v>112.85900000000001</v>
      </c>
      <c r="IX55" s="18">
        <f t="shared" si="26"/>
        <v>104.22599999999997</v>
      </c>
      <c r="IY55" s="18">
        <f t="shared" si="26"/>
        <v>104.11899999999997</v>
      </c>
      <c r="IZ55" s="18">
        <f t="shared" si="26"/>
        <v>120.41200000000001</v>
      </c>
      <c r="JA55" s="18">
        <f>JA$32-JA37</f>
        <v>123.58599999999998</v>
      </c>
      <c r="JB55" s="18">
        <f t="shared" si="22"/>
        <v>116.88299999999998</v>
      </c>
      <c r="JC55" s="18">
        <f t="shared" si="22"/>
        <v>113.01599999999999</v>
      </c>
      <c r="JD55" s="18">
        <f t="shared" si="22"/>
        <v>124.49799999999996</v>
      </c>
      <c r="JE55" s="18">
        <f t="shared" si="22"/>
        <v>119.84199999999998</v>
      </c>
      <c r="JF55" s="18">
        <f t="shared" si="22"/>
        <v>116.15900000000002</v>
      </c>
      <c r="JG55" s="18">
        <f t="shared" si="22"/>
        <v>116.67500000000001</v>
      </c>
      <c r="JH55" s="18">
        <f t="shared" si="22"/>
        <v>108.76300000000001</v>
      </c>
      <c r="JI55" s="18">
        <f t="shared" si="22"/>
        <v>105.48600000000002</v>
      </c>
      <c r="JJ55" s="18">
        <f t="shared" si="22"/>
        <v>100.67599999999999</v>
      </c>
      <c r="JK55" s="18">
        <f t="shared" si="22"/>
        <v>108.67099999999996</v>
      </c>
      <c r="JL55" s="18">
        <f t="shared" si="22"/>
        <v>115.76800000000003</v>
      </c>
      <c r="JM55" s="18">
        <f t="shared" si="22"/>
        <v>117.91800000000001</v>
      </c>
      <c r="JN55" s="18">
        <f t="shared" si="22"/>
        <v>102.553</v>
      </c>
      <c r="JO55" s="18">
        <f t="shared" si="22"/>
        <v>101.09999999999997</v>
      </c>
      <c r="JP55" s="18">
        <f t="shared" si="22"/>
        <v>102.21100000000001</v>
      </c>
      <c r="JQ55" s="18">
        <f t="shared" si="22"/>
        <v>93.944999999999993</v>
      </c>
      <c r="JR55" s="18">
        <f t="shared" si="22"/>
        <v>114.893</v>
      </c>
      <c r="JS55" s="18">
        <f t="shared" si="22"/>
        <v>113.77800000000002</v>
      </c>
      <c r="JT55" s="18">
        <f t="shared" si="22"/>
        <v>106.029</v>
      </c>
      <c r="JU55" s="18">
        <f t="shared" si="22"/>
        <v>111.69</v>
      </c>
      <c r="JV55" s="18">
        <f t="shared" si="22"/>
        <v>110.60400000000004</v>
      </c>
      <c r="JW55" s="18">
        <f t="shared" si="22"/>
        <v>112.14499999999998</v>
      </c>
      <c r="JX55" s="18">
        <f t="shared" si="22"/>
        <v>92.496000000000038</v>
      </c>
      <c r="JY55" s="18">
        <f t="shared" si="22"/>
        <v>90.701000000000022</v>
      </c>
      <c r="JZ55" s="18">
        <f t="shared" si="22"/>
        <v>101.35900000000004</v>
      </c>
      <c r="KA55" s="18">
        <f t="shared" si="22"/>
        <v>94.185000000000002</v>
      </c>
      <c r="KB55" s="18">
        <f t="shared" si="22"/>
        <v>96.807000000000016</v>
      </c>
      <c r="KC55" s="18">
        <f t="shared" si="22"/>
        <v>90.872000000000014</v>
      </c>
      <c r="KD55" s="18">
        <f t="shared" si="22"/>
        <v>93.900999999999954</v>
      </c>
      <c r="KE55" s="18">
        <f t="shared" si="22"/>
        <v>81.313999999999965</v>
      </c>
      <c r="KF55" s="18">
        <f t="shared" si="22"/>
        <v>88.567000000000007</v>
      </c>
      <c r="KG55" s="18">
        <f t="shared" si="22"/>
        <v>90.863999999999976</v>
      </c>
      <c r="KH55" s="18">
        <f t="shared" ref="KH55:LL58" si="33">KH$32-KH37</f>
        <v>96.121999999999986</v>
      </c>
      <c r="KI55" s="18">
        <f t="shared" si="33"/>
        <v>95.637</v>
      </c>
      <c r="KJ55" s="18">
        <f t="shared" si="33"/>
        <v>105.13400000000001</v>
      </c>
      <c r="KK55" s="18">
        <f t="shared" si="33"/>
        <v>93.238</v>
      </c>
      <c r="KL55" s="18">
        <f t="shared" si="33"/>
        <v>90.411000000000001</v>
      </c>
      <c r="KM55" s="18">
        <f t="shared" si="33"/>
        <v>80.616999999999962</v>
      </c>
      <c r="KN55" s="18">
        <f t="shared" si="33"/>
        <v>91.194999999999993</v>
      </c>
      <c r="KO55" s="18">
        <f t="shared" si="33"/>
        <v>76.249000000000024</v>
      </c>
      <c r="KP55" s="18">
        <f t="shared" si="33"/>
        <v>73.02600000000001</v>
      </c>
      <c r="KQ55" s="18">
        <f t="shared" si="33"/>
        <v>69.573999999999984</v>
      </c>
      <c r="KR55" s="18">
        <f t="shared" si="33"/>
        <v>83.788999999999987</v>
      </c>
      <c r="KS55" s="18">
        <f t="shared" si="33"/>
        <v>85.857000000000028</v>
      </c>
      <c r="KT55" s="18">
        <f t="shared" si="33"/>
        <v>95.210000000000036</v>
      </c>
      <c r="KU55" s="18">
        <f t="shared" si="33"/>
        <v>87.389999999999986</v>
      </c>
      <c r="KV55" s="18">
        <f t="shared" si="33"/>
        <v>86.467999999999961</v>
      </c>
      <c r="KW55" s="18">
        <f t="shared" si="33"/>
        <v>81.507000000000005</v>
      </c>
      <c r="KX55" s="18">
        <f t="shared" si="33"/>
        <v>61.59699999999998</v>
      </c>
      <c r="KY55" s="18">
        <f t="shared" si="33"/>
        <v>80.364000000000033</v>
      </c>
      <c r="KZ55" s="18">
        <f t="shared" si="33"/>
        <v>82.273999999999972</v>
      </c>
      <c r="LA55" s="18">
        <f t="shared" si="33"/>
        <v>76.105999999999995</v>
      </c>
      <c r="LB55" s="18">
        <f t="shared" si="33"/>
        <v>76.09099999999998</v>
      </c>
      <c r="LC55" s="18">
        <f t="shared" si="33"/>
        <v>80.378999999999991</v>
      </c>
      <c r="LD55" s="18">
        <f t="shared" si="33"/>
        <v>84.066000000000003</v>
      </c>
      <c r="LE55" s="18">
        <f t="shared" si="33"/>
        <v>93.930999999999983</v>
      </c>
      <c r="LF55" s="18">
        <f t="shared" si="33"/>
        <v>89.411999999999978</v>
      </c>
      <c r="LG55" s="18">
        <f t="shared" si="33"/>
        <v>82.396999999999991</v>
      </c>
      <c r="LH55" s="18">
        <f t="shared" si="33"/>
        <v>81.185999999999979</v>
      </c>
      <c r="LI55" s="18">
        <f t="shared" si="33"/>
        <v>71.75</v>
      </c>
      <c r="LJ55" s="18">
        <f t="shared" si="33"/>
        <v>80.733000000000004</v>
      </c>
      <c r="LK55" s="18">
        <f t="shared" si="33"/>
        <v>78.928000000000026</v>
      </c>
      <c r="LL55" s="18">
        <f t="shared" si="33"/>
        <v>86.051000000000016</v>
      </c>
      <c r="LM55" s="18">
        <f>LM$32-LM37</f>
        <v>80.645999999999987</v>
      </c>
      <c r="LN55" s="18">
        <f t="shared" si="28"/>
        <v>96.607000000000028</v>
      </c>
      <c r="LO55" s="18">
        <f t="shared" si="28"/>
        <v>88.454999999999984</v>
      </c>
      <c r="LP55" s="18">
        <f t="shared" si="28"/>
        <v>90.903999999999996</v>
      </c>
      <c r="LQ55" s="18">
        <f t="shared" si="28"/>
        <v>83.776999999999987</v>
      </c>
      <c r="LR55" s="18">
        <f t="shared" si="28"/>
        <v>87.569000000000017</v>
      </c>
      <c r="LS55" s="18">
        <f t="shared" si="28"/>
        <v>71.144000000000005</v>
      </c>
      <c r="LT55" s="18">
        <f t="shared" si="28"/>
        <v>71.295000000000016</v>
      </c>
      <c r="LU55" s="18">
        <f t="shared" si="28"/>
        <v>66.868000000000052</v>
      </c>
      <c r="LV55" s="18">
        <f t="shared" si="28"/>
        <v>63.949000000000012</v>
      </c>
      <c r="LW55" s="18">
        <f t="shared" si="28"/>
        <v>81.648000000000025</v>
      </c>
      <c r="LX55" s="18">
        <f t="shared" si="28"/>
        <v>71.670999999999992</v>
      </c>
      <c r="LY55" s="18">
        <f t="shared" si="28"/>
        <v>64.600999999999999</v>
      </c>
      <c r="LZ55" s="18">
        <f t="shared" si="28"/>
        <v>80.894999999999982</v>
      </c>
      <c r="MA55" s="18">
        <f t="shared" si="28"/>
        <v>73.393000000000029</v>
      </c>
      <c r="MB55" s="18">
        <f t="shared" si="28"/>
        <v>75.173000000000002</v>
      </c>
      <c r="MC55" s="18">
        <f t="shared" si="28"/>
        <v>64.336999999999989</v>
      </c>
      <c r="MD55" s="18">
        <f t="shared" si="28"/>
        <v>55.125</v>
      </c>
      <c r="ME55" s="18">
        <f t="shared" si="28"/>
        <v>48.831000000000017</v>
      </c>
      <c r="MF55" s="18">
        <f t="shared" si="28"/>
        <v>52.924999999999955</v>
      </c>
      <c r="MG55" s="18">
        <f t="shared" si="28"/>
        <v>60.199999999999989</v>
      </c>
      <c r="MH55" s="18">
        <f t="shared" si="28"/>
        <v>55.025000000000034</v>
      </c>
      <c r="MI55" s="18">
        <f t="shared" si="28"/>
        <v>52.086000000000013</v>
      </c>
      <c r="MJ55" s="18">
        <f t="shared" si="28"/>
        <v>62.115999999999985</v>
      </c>
      <c r="MK55" s="18">
        <f t="shared" si="28"/>
        <v>64.529999999999973</v>
      </c>
      <c r="ML55" s="18">
        <f t="shared" si="28"/>
        <v>65.312999999999988</v>
      </c>
      <c r="MM55" s="18">
        <f t="shared" si="28"/>
        <v>63.555000000000007</v>
      </c>
      <c r="MN55" s="18">
        <f t="shared" si="28"/>
        <v>44.816000000000031</v>
      </c>
      <c r="MO55" s="18">
        <f t="shared" si="28"/>
        <v>41.240000000000009</v>
      </c>
      <c r="MP55" s="18">
        <f t="shared" si="28"/>
        <v>43.33200000000005</v>
      </c>
      <c r="MQ55" s="18">
        <f t="shared" si="28"/>
        <v>44.319000000000017</v>
      </c>
      <c r="MR55" s="18">
        <f t="shared" si="28"/>
        <v>42.906000000000006</v>
      </c>
      <c r="MS55" s="18">
        <f t="shared" si="28"/>
        <v>34.143000000000029</v>
      </c>
      <c r="MT55" s="18">
        <f t="shared" si="28"/>
        <v>39.689000000000021</v>
      </c>
      <c r="MU55" s="18">
        <f t="shared" si="28"/>
        <v>48.620000000000005</v>
      </c>
      <c r="MV55" s="18">
        <f t="shared" si="28"/>
        <v>53.084000000000003</v>
      </c>
      <c r="MW55" s="18">
        <f t="shared" si="28"/>
        <v>38.532999999999959</v>
      </c>
      <c r="MX55" s="18">
        <f t="shared" si="28"/>
        <v>25.022000000000048</v>
      </c>
      <c r="MY55" s="18">
        <f t="shared" si="28"/>
        <v>28.932999999999993</v>
      </c>
      <c r="MZ55" s="18">
        <f t="shared" si="28"/>
        <v>49.211999999999989</v>
      </c>
      <c r="NA55" s="18">
        <f t="shared" si="28"/>
        <v>54.14100000000002</v>
      </c>
      <c r="NB55" s="18">
        <f t="shared" si="28"/>
        <v>40.125999999999976</v>
      </c>
      <c r="NC55" s="18">
        <f t="shared" si="28"/>
        <v>42.310999999999979</v>
      </c>
      <c r="ND55" s="18">
        <f t="shared" si="28"/>
        <v>50.639999999999986</v>
      </c>
      <c r="NE55" s="18">
        <f t="shared" si="28"/>
        <v>37.75</v>
      </c>
      <c r="NF55" s="18">
        <f t="shared" si="28"/>
        <v>33.38900000000001</v>
      </c>
      <c r="NG55" s="18">
        <f t="shared" si="28"/>
        <v>36.552000000000021</v>
      </c>
      <c r="NH55" s="18">
        <f t="shared" si="28"/>
        <v>40.811000000000035</v>
      </c>
      <c r="NI55" s="18">
        <f t="shared" si="28"/>
        <v>32.290999999999997</v>
      </c>
      <c r="NJ55" s="18">
        <f t="shared" si="28"/>
        <v>30.531000000000006</v>
      </c>
      <c r="NK55" s="18">
        <f t="shared" si="28"/>
        <v>25.597000000000037</v>
      </c>
      <c r="NL55" s="18">
        <f t="shared" si="28"/>
        <v>38.25200000000001</v>
      </c>
      <c r="NM55" s="18">
        <f t="shared" si="28"/>
        <v>43.509000000000015</v>
      </c>
      <c r="NN55" s="18">
        <f t="shared" si="28"/>
        <v>10.807999999999993</v>
      </c>
      <c r="NO55" s="18">
        <f t="shared" si="28"/>
        <v>27.567000000000007</v>
      </c>
      <c r="NP55" s="18">
        <f t="shared" si="28"/>
        <v>-2.9329999999999927</v>
      </c>
      <c r="NQ55" s="18">
        <f t="shared" si="28"/>
        <v>-16.154999999999973</v>
      </c>
      <c r="NR55" s="18">
        <f t="shared" si="28"/>
        <v>3.8900000000000432</v>
      </c>
      <c r="NS55" s="18">
        <f t="shared" si="28"/>
        <v>-7.2069999999999936</v>
      </c>
      <c r="NT55" s="18">
        <f t="shared" si="28"/>
        <v>20.629999999999995</v>
      </c>
      <c r="NU55" s="18">
        <f t="shared" si="28"/>
        <v>1.5779999999999745</v>
      </c>
      <c r="NV55" s="18">
        <f t="shared" si="28"/>
        <v>-9.2589999999999577</v>
      </c>
      <c r="NW55" s="18">
        <f t="shared" si="28"/>
        <v>-9.7649999999999864</v>
      </c>
      <c r="NX55" s="18">
        <f t="shared" si="28"/>
        <v>-24.774000000000001</v>
      </c>
      <c r="NY55" s="18">
        <f>NY$32-NY37</f>
        <v>-19.642999999999972</v>
      </c>
      <c r="NZ55" s="18">
        <f t="shared" si="23"/>
        <v>-6.8559999999999945</v>
      </c>
      <c r="OA55" s="18">
        <f t="shared" si="23"/>
        <v>-6.7350000000000136</v>
      </c>
      <c r="OB55" s="18">
        <f t="shared" si="23"/>
        <v>-9.3619999999999663</v>
      </c>
      <c r="OC55" s="18">
        <f t="shared" si="23"/>
        <v>-6.9620000000000459</v>
      </c>
      <c r="OD55" s="18">
        <f t="shared" si="23"/>
        <v>-8.11099999999999</v>
      </c>
      <c r="OE55" s="18">
        <f t="shared" si="23"/>
        <v>-11.575999999999965</v>
      </c>
      <c r="OF55" s="18">
        <f t="shared" si="23"/>
        <v>-9.8449999999999704</v>
      </c>
      <c r="OG55" s="18">
        <f t="shared" si="23"/>
        <v>-14.800000000000011</v>
      </c>
      <c r="OH55" s="18">
        <f t="shared" si="23"/>
        <v>-9.3170000000000073</v>
      </c>
      <c r="OI55" s="18">
        <f t="shared" si="23"/>
        <v>-8.5629999999999882</v>
      </c>
      <c r="OJ55" s="18">
        <f t="shared" si="23"/>
        <v>4.8639999999999759</v>
      </c>
      <c r="OK55" s="18">
        <f t="shared" si="23"/>
        <v>1.5039999999999623</v>
      </c>
      <c r="OL55" s="18">
        <f t="shared" si="23"/>
        <v>-14</v>
      </c>
      <c r="OM55" s="18">
        <f t="shared" si="23"/>
        <v>-20.581999999999994</v>
      </c>
      <c r="ON55" s="18">
        <f t="shared" si="23"/>
        <v>-14.040999999999997</v>
      </c>
      <c r="OO55" s="18">
        <f t="shared" si="23"/>
        <v>-15.928999999999974</v>
      </c>
      <c r="OP55" s="18">
        <f t="shared" si="23"/>
        <v>-11.409999999999968</v>
      </c>
      <c r="OQ55" s="18">
        <f t="shared" si="23"/>
        <v>-13.725999999999999</v>
      </c>
      <c r="OR55" s="18">
        <f t="shared" si="23"/>
        <v>12.211999999999989</v>
      </c>
      <c r="OS55" s="18">
        <f t="shared" si="23"/>
        <v>-9.8949999999999818</v>
      </c>
      <c r="OT55" s="18">
        <f t="shared" si="23"/>
        <v>-10.278999999999996</v>
      </c>
      <c r="OU55" s="18">
        <f t="shared" si="23"/>
        <v>-5.3420000000000414</v>
      </c>
      <c r="OV55" s="18">
        <f t="shared" si="23"/>
        <v>3.6260000000000332</v>
      </c>
      <c r="OW55" s="18">
        <f t="shared" si="23"/>
        <v>14.027000000000044</v>
      </c>
      <c r="OX55" s="18">
        <f t="shared" si="23"/>
        <v>5.2909999999999968</v>
      </c>
      <c r="OY55" s="18">
        <f t="shared" si="23"/>
        <v>7.5910000000000082</v>
      </c>
      <c r="OZ55" s="18">
        <f t="shared" si="23"/>
        <v>19.19599999999997</v>
      </c>
      <c r="PA55" s="18">
        <f t="shared" si="23"/>
        <v>-5.6419999999999959</v>
      </c>
      <c r="PB55" s="18">
        <f t="shared" si="23"/>
        <v>9.0509999999999877</v>
      </c>
      <c r="PC55" s="18">
        <f t="shared" si="23"/>
        <v>15.385999999999967</v>
      </c>
      <c r="PD55" s="18">
        <f t="shared" si="23"/>
        <v>11.245999999999981</v>
      </c>
      <c r="PE55" s="18">
        <f t="shared" si="23"/>
        <v>24.287000000000035</v>
      </c>
      <c r="PF55" s="18">
        <f t="shared" ref="PF55:QJ58" si="34">PF$32-PF37</f>
        <v>30.480999999999995</v>
      </c>
      <c r="PG55" s="18">
        <f t="shared" si="34"/>
        <v>20.353000000000009</v>
      </c>
      <c r="PH55" s="18">
        <f t="shared" si="34"/>
        <v>29.783000000000015</v>
      </c>
      <c r="PI55" s="18">
        <f t="shared" si="34"/>
        <v>43.690999999999974</v>
      </c>
      <c r="PJ55" s="18">
        <f t="shared" si="34"/>
        <v>47.187999999999988</v>
      </c>
      <c r="PK55" s="18">
        <f t="shared" si="34"/>
        <v>44.258000000000038</v>
      </c>
      <c r="PL55" s="18">
        <f t="shared" si="34"/>
        <v>46.079000000000008</v>
      </c>
      <c r="PM55" s="18">
        <f t="shared" si="34"/>
        <v>52.869000000000028</v>
      </c>
      <c r="PN55" s="18">
        <f t="shared" si="34"/>
        <v>59.490000000000009</v>
      </c>
      <c r="PO55" s="18">
        <f t="shared" si="34"/>
        <v>49.954999999999984</v>
      </c>
      <c r="PP55" s="18">
        <f t="shared" si="34"/>
        <v>61.158000000000015</v>
      </c>
      <c r="PQ55" s="18">
        <f t="shared" si="34"/>
        <v>72.125</v>
      </c>
      <c r="PR55" s="18">
        <f t="shared" si="34"/>
        <v>34.024000000000001</v>
      </c>
      <c r="PS55" s="18">
        <f t="shared" si="34"/>
        <v>47.749000000000024</v>
      </c>
      <c r="PT55" s="18">
        <f t="shared" si="34"/>
        <v>42.724999999999966</v>
      </c>
      <c r="PU55" s="18">
        <f t="shared" si="34"/>
        <v>51.591000000000008</v>
      </c>
      <c r="PV55" s="18">
        <f t="shared" si="34"/>
        <v>63.136000000000024</v>
      </c>
      <c r="PW55" s="18">
        <f t="shared" si="34"/>
        <v>52.782000000000039</v>
      </c>
      <c r="PX55" s="18">
        <f t="shared" si="34"/>
        <v>59.444000000000017</v>
      </c>
      <c r="PY55" s="18">
        <f t="shared" si="34"/>
        <v>63.630999999999972</v>
      </c>
      <c r="PZ55" s="18">
        <f t="shared" si="34"/>
        <v>60.71999999999997</v>
      </c>
      <c r="QA55" s="18">
        <f t="shared" si="34"/>
        <v>65.975000000000023</v>
      </c>
      <c r="QB55" s="18">
        <f t="shared" si="34"/>
        <v>68.694999999999993</v>
      </c>
      <c r="QC55" s="18">
        <f t="shared" si="34"/>
        <v>59.625</v>
      </c>
      <c r="QD55" s="18">
        <f t="shared" si="34"/>
        <v>69.533000000000015</v>
      </c>
      <c r="QE55" s="18">
        <f t="shared" si="34"/>
        <v>67.193999999999988</v>
      </c>
      <c r="QF55" s="18">
        <f t="shared" si="34"/>
        <v>63.347000000000037</v>
      </c>
      <c r="QG55" s="18">
        <f t="shared" si="34"/>
        <v>69.878000000000014</v>
      </c>
      <c r="QH55" s="18">
        <f t="shared" si="34"/>
        <v>71.01400000000001</v>
      </c>
      <c r="QI55" s="18">
        <f t="shared" si="34"/>
        <v>73.028999999999996</v>
      </c>
      <c r="QJ55" s="18">
        <f t="shared" si="34"/>
        <v>64.551999999999992</v>
      </c>
      <c r="QK55" s="18">
        <f>QK$32-QK37</f>
        <v>71.187000000000012</v>
      </c>
      <c r="QL55" s="18">
        <f t="shared" si="30"/>
        <v>62.799000000000007</v>
      </c>
      <c r="QM55" s="18">
        <f t="shared" si="30"/>
        <v>68.685999999999979</v>
      </c>
      <c r="QN55" s="18">
        <f t="shared" si="30"/>
        <v>68.709000000000003</v>
      </c>
      <c r="QO55" s="18">
        <f t="shared" si="30"/>
        <v>59.293999999999983</v>
      </c>
      <c r="QP55" s="18">
        <f t="shared" si="30"/>
        <v>62.51400000000001</v>
      </c>
      <c r="QQ55" s="18">
        <f t="shared" si="30"/>
        <v>63.12700000000001</v>
      </c>
      <c r="QR55" s="18">
        <f t="shared" si="30"/>
        <v>62.197000000000003</v>
      </c>
      <c r="QS55" s="18">
        <f t="shared" si="30"/>
        <v>63.94</v>
      </c>
      <c r="QT55" s="18">
        <f t="shared" si="30"/>
        <v>63.038000000000011</v>
      </c>
      <c r="QU55" s="18">
        <f t="shared" si="30"/>
        <v>60.339999999999975</v>
      </c>
      <c r="QV55" s="18">
        <f t="shared" si="30"/>
        <v>63.281999999999982</v>
      </c>
      <c r="QW55" s="18">
        <f t="shared" si="30"/>
        <v>57.027000000000015</v>
      </c>
      <c r="QX55" s="18">
        <f t="shared" si="30"/>
        <v>51.304000000000002</v>
      </c>
      <c r="QY55" s="18">
        <f t="shared" si="30"/>
        <v>58.583000000000027</v>
      </c>
      <c r="QZ55" s="18">
        <f t="shared" si="30"/>
        <v>61.305000000000007</v>
      </c>
      <c r="RA55" s="18">
        <f t="shared" si="30"/>
        <v>59.527999999999963</v>
      </c>
      <c r="RB55" s="18">
        <f t="shared" si="30"/>
        <v>47.94599999999997</v>
      </c>
      <c r="RC55" s="18">
        <f t="shared" si="30"/>
        <v>49.16500000000002</v>
      </c>
      <c r="RD55" s="18">
        <f t="shared" si="30"/>
        <v>50.347000000000037</v>
      </c>
      <c r="RE55" s="18">
        <f t="shared" si="30"/>
        <v>46.768000000000029</v>
      </c>
      <c r="RF55" s="18">
        <f t="shared" si="30"/>
        <v>45.916999999999973</v>
      </c>
      <c r="RG55" s="18">
        <f t="shared" si="30"/>
        <v>47.384000000000015</v>
      </c>
      <c r="RH55" s="18">
        <f t="shared" si="30"/>
        <v>55.034999999999968</v>
      </c>
      <c r="RI55" s="18">
        <f t="shared" si="30"/>
        <v>56.473000000000013</v>
      </c>
      <c r="RJ55" s="18">
        <f t="shared" si="30"/>
        <v>58.329000000000008</v>
      </c>
      <c r="RK55" s="18">
        <f t="shared" si="30"/>
        <v>55.932000000000016</v>
      </c>
      <c r="RL55" s="18">
        <f t="shared" si="30"/>
        <v>58.353999999999985</v>
      </c>
      <c r="RM55" s="18">
        <f t="shared" si="30"/>
        <v>61.736999999999966</v>
      </c>
      <c r="RN55" s="18">
        <f t="shared" si="30"/>
        <v>67.956000000000017</v>
      </c>
      <c r="RO55" s="18">
        <f t="shared" si="30"/>
        <v>62.242999999999995</v>
      </c>
      <c r="RP55" s="18">
        <f t="shared" si="30"/>
        <v>62.189000000000021</v>
      </c>
      <c r="RQ55" s="18">
        <f t="shared" si="30"/>
        <v>62.850999999999999</v>
      </c>
      <c r="RR55" s="18">
        <f t="shared" si="17"/>
        <v>56.70599999999996</v>
      </c>
      <c r="RS55" s="18">
        <f t="shared" ref="RS55:SQ55" si="35">RS$32-RS37</f>
        <v>63.495999999999981</v>
      </c>
      <c r="RT55" s="18">
        <f t="shared" si="35"/>
        <v>59.999000000000024</v>
      </c>
      <c r="RU55" s="18">
        <f t="shared" si="35"/>
        <v>55.90300000000002</v>
      </c>
      <c r="RV55" s="18">
        <f t="shared" si="35"/>
        <v>60.923999999999978</v>
      </c>
      <c r="RW55" s="18">
        <f t="shared" si="35"/>
        <v>61.914000000000044</v>
      </c>
      <c r="RX55" s="18">
        <f t="shared" si="35"/>
        <v>66.769999999999982</v>
      </c>
      <c r="RY55" s="18">
        <f t="shared" si="35"/>
        <v>63.427000000000021</v>
      </c>
      <c r="RZ55" s="18">
        <f t="shared" si="35"/>
        <v>62.991000000000042</v>
      </c>
      <c r="SA55" s="18">
        <f t="shared" si="35"/>
        <v>61.719000000000023</v>
      </c>
      <c r="SB55" s="18">
        <f t="shared" si="35"/>
        <v>76.637999999999977</v>
      </c>
      <c r="SC55" s="18">
        <f t="shared" si="35"/>
        <v>73.431000000000012</v>
      </c>
      <c r="SD55" s="18">
        <f t="shared" si="35"/>
        <v>71.039000000000016</v>
      </c>
      <c r="SE55" s="18">
        <f t="shared" si="35"/>
        <v>70.712000000000018</v>
      </c>
      <c r="SF55" s="18">
        <f t="shared" si="35"/>
        <v>89.200999999999965</v>
      </c>
      <c r="SG55" s="18">
        <f t="shared" si="35"/>
        <v>75.803999999999974</v>
      </c>
      <c r="SH55" s="18">
        <f t="shared" si="35"/>
        <v>76.635000000000048</v>
      </c>
      <c r="SI55" s="18">
        <f t="shared" si="35"/>
        <v>76.489000000000033</v>
      </c>
      <c r="SJ55" s="18">
        <f t="shared" si="35"/>
        <v>74.584000000000003</v>
      </c>
      <c r="SK55" s="18">
        <f t="shared" si="35"/>
        <v>75.500999999999976</v>
      </c>
      <c r="SL55" s="18">
        <f t="shared" si="35"/>
        <v>77.48399999999998</v>
      </c>
      <c r="SM55" s="18">
        <f t="shared" si="35"/>
        <v>73.795999999999992</v>
      </c>
      <c r="SN55" s="18">
        <f t="shared" si="35"/>
        <v>76.337999999999965</v>
      </c>
      <c r="SO55" s="18">
        <f t="shared" si="35"/>
        <v>76.701999999999998</v>
      </c>
      <c r="SP55" s="18">
        <f t="shared" si="35"/>
        <v>78.923000000000002</v>
      </c>
      <c r="SQ55" s="18">
        <f t="shared" si="35"/>
        <v>63.914000000000044</v>
      </c>
    </row>
    <row r="56" spans="1:511" x14ac:dyDescent="0.25">
      <c r="A56" s="5">
        <f t="shared" si="18"/>
        <v>7</v>
      </c>
      <c r="B56" s="1" t="str">
        <f t="shared" si="9"/>
        <v>VW 2.7 PERP nc-22</v>
      </c>
      <c r="C56" s="1" t="str">
        <f t="shared" si="19"/>
        <v>VW 3 1/2 PERP nc-30-VW 2.7 PERP nc-22</v>
      </c>
      <c r="F56" s="18">
        <f t="shared" ref="F56:BQ58" si="36">F$32-F38</f>
        <v>16.95599999999996</v>
      </c>
      <c r="G56" s="18">
        <f t="shared" si="36"/>
        <v>15.067000000000007</v>
      </c>
      <c r="H56" s="18">
        <f t="shared" si="36"/>
        <v>16.642999999999972</v>
      </c>
      <c r="I56" s="18">
        <f t="shared" si="36"/>
        <v>11.291999999999973</v>
      </c>
      <c r="J56" s="18">
        <f t="shared" si="36"/>
        <v>2.3140000000000214</v>
      </c>
      <c r="K56" s="18">
        <f t="shared" si="36"/>
        <v>-0.91899999999998272</v>
      </c>
      <c r="L56" s="18">
        <f t="shared" si="36"/>
        <v>-7.0840000000000032</v>
      </c>
      <c r="M56" s="18">
        <f t="shared" si="36"/>
        <v>-7.9210000000000491</v>
      </c>
      <c r="N56" s="18">
        <f t="shared" si="36"/>
        <v>4.9200000000000159</v>
      </c>
      <c r="O56" s="18">
        <f t="shared" si="36"/>
        <v>-14.721000000000004</v>
      </c>
      <c r="P56" s="18">
        <f t="shared" si="36"/>
        <v>0.94400000000001683</v>
      </c>
      <c r="Q56" s="18">
        <f t="shared" si="36"/>
        <v>-3.7579999999999814</v>
      </c>
      <c r="R56" s="18">
        <f t="shared" si="36"/>
        <v>22.060000000000002</v>
      </c>
      <c r="S56" s="18">
        <f t="shared" si="36"/>
        <v>57.865000000000009</v>
      </c>
      <c r="T56" s="18">
        <f t="shared" si="36"/>
        <v>31.475999999999999</v>
      </c>
      <c r="U56" s="18">
        <f t="shared" si="36"/>
        <v>45.115000000000009</v>
      </c>
      <c r="V56" s="18">
        <f t="shared" si="36"/>
        <v>15.281999999999982</v>
      </c>
      <c r="W56" s="18">
        <f t="shared" si="36"/>
        <v>21.805000000000007</v>
      </c>
      <c r="X56" s="18">
        <f t="shared" si="36"/>
        <v>47.63900000000001</v>
      </c>
      <c r="Y56" s="18">
        <f t="shared" si="36"/>
        <v>106.00099999999998</v>
      </c>
      <c r="Z56" s="18">
        <f t="shared" si="36"/>
        <v>128.98699999999999</v>
      </c>
      <c r="AA56" s="18">
        <f t="shared" si="36"/>
        <v>66.916999999999973</v>
      </c>
      <c r="AB56" s="18">
        <f t="shared" si="36"/>
        <v>64.66500000000002</v>
      </c>
      <c r="AC56" s="18">
        <f t="shared" si="36"/>
        <v>32.572000000000003</v>
      </c>
      <c r="AD56" s="18">
        <f t="shared" si="36"/>
        <v>26.324000000000012</v>
      </c>
      <c r="AE56" s="18">
        <f t="shared" si="36"/>
        <v>22.057000000000016</v>
      </c>
      <c r="AF56" s="18">
        <f t="shared" si="36"/>
        <v>35.66700000000003</v>
      </c>
      <c r="AG56" s="18">
        <f t="shared" si="36"/>
        <v>42.281000000000006</v>
      </c>
      <c r="AH56" s="18">
        <f t="shared" si="36"/>
        <v>25.02800000000002</v>
      </c>
      <c r="AI56" s="18">
        <f t="shared" si="36"/>
        <v>-4.714999999999975</v>
      </c>
      <c r="AJ56" s="18">
        <f t="shared" si="36"/>
        <v>-5.8359999999999559</v>
      </c>
      <c r="AK56" s="18">
        <f t="shared" si="36"/>
        <v>-6.7000000000007276E-2</v>
      </c>
      <c r="AL56" s="18">
        <f t="shared" si="36"/>
        <v>-6.6000000000030923E-2</v>
      </c>
      <c r="AM56" s="18">
        <f t="shared" si="36"/>
        <v>-3.3659999999999854</v>
      </c>
      <c r="AN56" s="18">
        <f t="shared" si="36"/>
        <v>-30.492999999999995</v>
      </c>
      <c r="AO56" s="18">
        <f t="shared" si="36"/>
        <v>-47.538999999999987</v>
      </c>
      <c r="AP56" s="18">
        <f t="shared" si="36"/>
        <v>-55.423000000000002</v>
      </c>
      <c r="AQ56" s="18">
        <f t="shared" si="36"/>
        <v>-37.383999999999958</v>
      </c>
      <c r="AR56" s="18">
        <f t="shared" si="36"/>
        <v>-33.585999999999956</v>
      </c>
      <c r="AS56" s="18">
        <f t="shared" si="36"/>
        <v>-34.298999999999978</v>
      </c>
      <c r="AT56" s="18">
        <f t="shared" si="36"/>
        <v>-43.369000000000028</v>
      </c>
      <c r="AU56" s="18">
        <f t="shared" si="36"/>
        <v>-48.197000000000003</v>
      </c>
      <c r="AV56" s="18">
        <f t="shared" si="36"/>
        <v>-56.502999999999986</v>
      </c>
      <c r="AW56" s="18">
        <f t="shared" si="36"/>
        <v>-62.963000000000022</v>
      </c>
      <c r="AX56" s="18">
        <f t="shared" si="36"/>
        <v>-89.021999999999991</v>
      </c>
      <c r="AY56" s="18">
        <f t="shared" si="36"/>
        <v>-41.057999999999993</v>
      </c>
      <c r="AZ56" s="18">
        <f t="shared" si="36"/>
        <v>-33.204000000000008</v>
      </c>
      <c r="BA56" s="18">
        <f t="shared" si="36"/>
        <v>-19.651999999999987</v>
      </c>
      <c r="BB56" s="18">
        <f t="shared" si="36"/>
        <v>17.999000000000024</v>
      </c>
      <c r="BC56" s="18">
        <f t="shared" si="36"/>
        <v>-13.87299999999999</v>
      </c>
      <c r="BD56" s="18">
        <f t="shared" si="36"/>
        <v>6.5949999999999704</v>
      </c>
      <c r="BE56" s="18">
        <f t="shared" si="36"/>
        <v>-39.710000000000036</v>
      </c>
      <c r="BF56" s="18">
        <f t="shared" si="36"/>
        <v>-51.572000000000003</v>
      </c>
      <c r="BG56" s="18">
        <f t="shared" si="36"/>
        <v>-29.478000000000009</v>
      </c>
      <c r="BH56" s="18">
        <f t="shared" si="36"/>
        <v>-0.15300000000002001</v>
      </c>
      <c r="BI56" s="18">
        <f t="shared" si="36"/>
        <v>-6.2110000000000127</v>
      </c>
      <c r="BJ56" s="18">
        <f t="shared" si="36"/>
        <v>27.524999999999977</v>
      </c>
      <c r="BK56" s="18">
        <f t="shared" si="36"/>
        <v>90.745999999999981</v>
      </c>
      <c r="BL56" s="18">
        <f t="shared" si="36"/>
        <v>64.19199999999995</v>
      </c>
      <c r="BM56" s="18">
        <f t="shared" si="36"/>
        <v>-3.4099999999999682</v>
      </c>
      <c r="BN56" s="18">
        <f t="shared" si="36"/>
        <v>0.2199999999999136</v>
      </c>
      <c r="BO56" s="18">
        <f t="shared" si="36"/>
        <v>-44.126999999999953</v>
      </c>
      <c r="BP56" s="18">
        <f t="shared" si="36"/>
        <v>-39.174000000000092</v>
      </c>
      <c r="BQ56" s="18">
        <f t="shared" si="36"/>
        <v>-37.972999999999956</v>
      </c>
      <c r="BR56" s="18">
        <f t="shared" si="10"/>
        <v>-23.449999999999932</v>
      </c>
      <c r="BS56" s="18">
        <f t="shared" si="24"/>
        <v>-13.895999999999958</v>
      </c>
      <c r="BT56" s="18">
        <f t="shared" si="24"/>
        <v>-51.615000000000009</v>
      </c>
      <c r="BU56" s="18">
        <f t="shared" si="24"/>
        <v>-46.234999999999957</v>
      </c>
      <c r="BV56" s="18">
        <f t="shared" si="24"/>
        <v>1.0090000000000146</v>
      </c>
      <c r="BW56" s="18">
        <f t="shared" si="24"/>
        <v>109.18299999999999</v>
      </c>
      <c r="BX56" s="18">
        <f t="shared" si="24"/>
        <v>22.68100000000004</v>
      </c>
      <c r="BY56" s="18">
        <f t="shared" si="24"/>
        <v>-46.235000000000014</v>
      </c>
      <c r="BZ56" s="18">
        <f t="shared" si="24"/>
        <v>67.280000000000086</v>
      </c>
      <c r="CA56" s="18">
        <f t="shared" si="24"/>
        <v>-46.850999999999999</v>
      </c>
      <c r="CB56" s="18">
        <f t="shared" si="24"/>
        <v>-124.11900000000003</v>
      </c>
      <c r="CC56" s="18">
        <f t="shared" si="24"/>
        <v>-133.01299999999992</v>
      </c>
      <c r="CD56" s="18">
        <f t="shared" si="24"/>
        <v>-103.88999999999999</v>
      </c>
      <c r="CE56" s="18">
        <f t="shared" si="24"/>
        <v>-6.0849999999999795</v>
      </c>
      <c r="CF56" s="18">
        <f t="shared" si="24"/>
        <v>-39.222000000000037</v>
      </c>
      <c r="CG56" s="18">
        <f t="shared" si="24"/>
        <v>61.495000000000005</v>
      </c>
      <c r="CH56" s="18">
        <f t="shared" si="24"/>
        <v>97.859999999999957</v>
      </c>
      <c r="CI56" s="18">
        <f t="shared" si="24"/>
        <v>24.865999999999985</v>
      </c>
      <c r="CJ56" s="18">
        <f t="shared" si="24"/>
        <v>66.614000000000033</v>
      </c>
      <c r="CK56" s="18">
        <f t="shared" si="24"/>
        <v>88.163999999999987</v>
      </c>
      <c r="CL56" s="18">
        <f t="shared" si="24"/>
        <v>117.47799999999998</v>
      </c>
      <c r="CM56" s="18">
        <f t="shared" si="24"/>
        <v>130.072</v>
      </c>
      <c r="CN56" s="18">
        <f t="shared" si="24"/>
        <v>93.633000000000038</v>
      </c>
      <c r="CO56" s="18">
        <f t="shared" si="24"/>
        <v>66.63300000000001</v>
      </c>
      <c r="CP56" s="18">
        <f t="shared" si="24"/>
        <v>90.192999999999984</v>
      </c>
      <c r="CQ56" s="18">
        <f t="shared" si="24"/>
        <v>113.93</v>
      </c>
      <c r="CR56" s="18">
        <f t="shared" si="24"/>
        <v>117.10300000000001</v>
      </c>
      <c r="CS56" s="18">
        <f t="shared" si="24"/>
        <v>107.18900000000002</v>
      </c>
      <c r="CT56" s="18">
        <f t="shared" si="24"/>
        <v>130.98299999999998</v>
      </c>
      <c r="CU56" s="18">
        <f t="shared" si="24"/>
        <v>129.53899999999999</v>
      </c>
      <c r="CV56" s="18">
        <f t="shared" si="24"/>
        <v>128.15199999999999</v>
      </c>
      <c r="CW56" s="18">
        <f t="shared" si="24"/>
        <v>125.05099999999999</v>
      </c>
      <c r="CX56" s="18">
        <f t="shared" si="24"/>
        <v>127.74299999999999</v>
      </c>
      <c r="CY56" s="18">
        <f t="shared" si="24"/>
        <v>127.44000000000003</v>
      </c>
      <c r="CZ56" s="18">
        <f t="shared" si="24"/>
        <v>125.47699999999998</v>
      </c>
      <c r="DA56" s="18">
        <f t="shared" si="24"/>
        <v>128.29300000000001</v>
      </c>
      <c r="DB56" s="18">
        <f t="shared" si="24"/>
        <v>128.64499999999998</v>
      </c>
      <c r="DC56" s="18">
        <f t="shared" si="24"/>
        <v>122.46200000000002</v>
      </c>
      <c r="DD56" s="18">
        <f t="shared" si="24"/>
        <v>122.07500000000002</v>
      </c>
      <c r="DE56" s="18">
        <f t="shared" si="24"/>
        <v>126.31300000000002</v>
      </c>
      <c r="DF56" s="18">
        <f t="shared" si="24"/>
        <v>129.44800000000001</v>
      </c>
      <c r="DG56" s="18">
        <f t="shared" si="24"/>
        <v>129.31</v>
      </c>
      <c r="DH56" s="18">
        <f t="shared" si="24"/>
        <v>117.345</v>
      </c>
      <c r="DI56" s="18">
        <f t="shared" si="24"/>
        <v>117.43099999999998</v>
      </c>
      <c r="DJ56" s="18">
        <f t="shared" si="24"/>
        <v>112.785</v>
      </c>
      <c r="DK56" s="18">
        <f t="shared" si="24"/>
        <v>117.42400000000004</v>
      </c>
      <c r="DL56" s="18">
        <f t="shared" si="24"/>
        <v>120.90600000000001</v>
      </c>
      <c r="DM56" s="18">
        <f t="shared" si="24"/>
        <v>108.577</v>
      </c>
      <c r="DN56" s="18">
        <f t="shared" si="24"/>
        <v>118.63799999999998</v>
      </c>
      <c r="DO56" s="18">
        <f t="shared" si="24"/>
        <v>116.37599999999998</v>
      </c>
      <c r="DP56" s="18">
        <f t="shared" si="24"/>
        <v>120.32299999999998</v>
      </c>
      <c r="DQ56" s="18">
        <f t="shared" si="24"/>
        <v>119.12600000000003</v>
      </c>
      <c r="DR56" s="18">
        <f t="shared" si="24"/>
        <v>120.88900000000004</v>
      </c>
      <c r="DS56" s="18">
        <f t="shared" si="24"/>
        <v>121.99999999999997</v>
      </c>
      <c r="DT56" s="18">
        <f t="shared" si="24"/>
        <v>115.59900000000002</v>
      </c>
      <c r="DU56" s="18">
        <f t="shared" si="24"/>
        <v>106.17599999999999</v>
      </c>
      <c r="DV56" s="18">
        <f t="shared" si="24"/>
        <v>105.42699999999999</v>
      </c>
      <c r="DW56" s="18">
        <f t="shared" si="24"/>
        <v>109.80900000000003</v>
      </c>
      <c r="DX56" s="18">
        <f t="shared" si="24"/>
        <v>106.74000000000004</v>
      </c>
      <c r="DY56" s="18">
        <f t="shared" si="24"/>
        <v>109.51899999999998</v>
      </c>
      <c r="DZ56" s="18">
        <f t="shared" si="24"/>
        <v>103.48400000000001</v>
      </c>
      <c r="EA56" s="18">
        <f t="shared" si="24"/>
        <v>104.55600000000004</v>
      </c>
      <c r="EB56" s="18">
        <f t="shared" si="24"/>
        <v>104.70700000000002</v>
      </c>
      <c r="EC56" s="18">
        <f t="shared" si="24"/>
        <v>101.62299999999996</v>
      </c>
      <c r="ED56" s="18">
        <f t="shared" si="21"/>
        <v>102.54200000000003</v>
      </c>
      <c r="EE56" s="18">
        <f t="shared" si="21"/>
        <v>104.33499999999998</v>
      </c>
      <c r="EF56" s="18">
        <f t="shared" si="21"/>
        <v>108.24399999999997</v>
      </c>
      <c r="EG56" s="18">
        <f t="shared" si="21"/>
        <v>105.11999999999998</v>
      </c>
      <c r="EH56" s="18">
        <f t="shared" si="21"/>
        <v>105.45899999999997</v>
      </c>
      <c r="EI56" s="18">
        <f t="shared" si="21"/>
        <v>105.108</v>
      </c>
      <c r="EJ56" s="18">
        <f t="shared" si="21"/>
        <v>104.61799999999999</v>
      </c>
      <c r="EK56" s="18">
        <f t="shared" si="21"/>
        <v>105.00099999999998</v>
      </c>
      <c r="EL56" s="18">
        <f t="shared" si="21"/>
        <v>106.20000000000002</v>
      </c>
      <c r="EM56" s="18">
        <f t="shared" si="21"/>
        <v>103.81200000000001</v>
      </c>
      <c r="EN56" s="18">
        <f t="shared" si="21"/>
        <v>105.18</v>
      </c>
      <c r="EO56" s="18">
        <f t="shared" si="21"/>
        <v>104.82699999999997</v>
      </c>
      <c r="EP56" s="18">
        <f t="shared" si="21"/>
        <v>103.58000000000001</v>
      </c>
      <c r="EQ56" s="18">
        <f t="shared" si="21"/>
        <v>101.33100000000002</v>
      </c>
      <c r="ER56" s="18">
        <f t="shared" si="21"/>
        <v>105.25099999999998</v>
      </c>
      <c r="ES56" s="18">
        <f t="shared" si="21"/>
        <v>108.46800000000002</v>
      </c>
      <c r="ET56" s="18">
        <f t="shared" si="21"/>
        <v>103.75800000000001</v>
      </c>
      <c r="EU56" s="18">
        <f t="shared" si="21"/>
        <v>106.77700000000002</v>
      </c>
      <c r="EV56" s="18">
        <f t="shared" si="21"/>
        <v>101.79999999999998</v>
      </c>
      <c r="EW56" s="18">
        <f t="shared" si="21"/>
        <v>93.632000000000033</v>
      </c>
      <c r="EX56" s="18">
        <f t="shared" si="21"/>
        <v>105.76600000000002</v>
      </c>
      <c r="EY56" s="18">
        <f t="shared" si="21"/>
        <v>105.30099999999999</v>
      </c>
      <c r="EZ56" s="18">
        <f t="shared" si="21"/>
        <v>104.73600000000002</v>
      </c>
      <c r="FA56" s="18">
        <f t="shared" si="21"/>
        <v>107.35300000000001</v>
      </c>
      <c r="FB56" s="18">
        <f t="shared" si="21"/>
        <v>112.55500000000004</v>
      </c>
      <c r="FC56" s="18">
        <f t="shared" si="21"/>
        <v>116.55799999999999</v>
      </c>
      <c r="FD56" s="18">
        <f t="shared" si="21"/>
        <v>106.80199999999999</v>
      </c>
      <c r="FE56" s="18">
        <f t="shared" si="21"/>
        <v>104.56400000000002</v>
      </c>
      <c r="FF56" s="18">
        <f t="shared" si="21"/>
        <v>102.00200000000001</v>
      </c>
      <c r="FG56" s="18">
        <f t="shared" si="21"/>
        <v>108.58000000000001</v>
      </c>
      <c r="FH56" s="18">
        <f t="shared" si="21"/>
        <v>110.66600000000003</v>
      </c>
      <c r="FI56" s="18">
        <f t="shared" si="21"/>
        <v>112.21600000000001</v>
      </c>
      <c r="FJ56" s="18">
        <f t="shared" si="32"/>
        <v>108.53400000000002</v>
      </c>
      <c r="FK56" s="18">
        <f t="shared" si="32"/>
        <v>105.31100000000001</v>
      </c>
      <c r="FL56" s="18">
        <f t="shared" si="32"/>
        <v>112.87200000000001</v>
      </c>
      <c r="FM56" s="18">
        <f t="shared" si="32"/>
        <v>110.57300000000004</v>
      </c>
      <c r="FN56" s="18">
        <f t="shared" si="32"/>
        <v>110.84100000000001</v>
      </c>
      <c r="FO56" s="18">
        <f t="shared" si="32"/>
        <v>116.78099999999998</v>
      </c>
      <c r="FP56" s="18">
        <f t="shared" si="32"/>
        <v>118.27099999999999</v>
      </c>
      <c r="FQ56" s="18">
        <f t="shared" si="32"/>
        <v>134.66899999999998</v>
      </c>
      <c r="FR56" s="18">
        <f t="shared" si="32"/>
        <v>135.77699999999999</v>
      </c>
      <c r="FS56" s="18">
        <f t="shared" si="32"/>
        <v>123.43399999999997</v>
      </c>
      <c r="FT56" s="18">
        <f t="shared" si="32"/>
        <v>115.35399999999998</v>
      </c>
      <c r="FU56" s="18">
        <f t="shared" si="32"/>
        <v>115.18800000000002</v>
      </c>
      <c r="FV56" s="18">
        <f t="shared" si="32"/>
        <v>122.51300000000003</v>
      </c>
      <c r="FW56" s="18">
        <f t="shared" si="32"/>
        <v>132.48299999999998</v>
      </c>
      <c r="FX56" s="18">
        <f t="shared" si="32"/>
        <v>136.98000000000002</v>
      </c>
      <c r="FY56" s="18">
        <f t="shared" si="32"/>
        <v>135.50200000000001</v>
      </c>
      <c r="FZ56" s="18">
        <f t="shared" si="32"/>
        <v>131.35900000000001</v>
      </c>
      <c r="GA56" s="18">
        <f t="shared" si="32"/>
        <v>130.43299999999999</v>
      </c>
      <c r="GB56" s="18">
        <f t="shared" si="32"/>
        <v>131.684</v>
      </c>
      <c r="GC56" s="18">
        <f t="shared" si="32"/>
        <v>127.41400000000002</v>
      </c>
      <c r="GD56" s="18">
        <f t="shared" si="32"/>
        <v>126.078</v>
      </c>
      <c r="GE56" s="18">
        <f t="shared" si="32"/>
        <v>124.34400000000002</v>
      </c>
      <c r="GF56" s="18">
        <f t="shared" si="32"/>
        <v>123.38800000000001</v>
      </c>
      <c r="GG56" s="18">
        <f t="shared" si="32"/>
        <v>118.37899999999999</v>
      </c>
      <c r="GH56" s="18">
        <f t="shared" si="32"/>
        <v>126.64600000000002</v>
      </c>
      <c r="GI56" s="18">
        <f t="shared" si="32"/>
        <v>122.41000000000003</v>
      </c>
      <c r="GJ56" s="18">
        <f t="shared" si="32"/>
        <v>121.67899999999997</v>
      </c>
      <c r="GK56" s="18">
        <f t="shared" si="32"/>
        <v>115.322</v>
      </c>
      <c r="GL56" s="18">
        <f t="shared" si="32"/>
        <v>120.47899999999998</v>
      </c>
      <c r="GM56" s="18">
        <f t="shared" si="32"/>
        <v>124.36800000000002</v>
      </c>
      <c r="GN56" s="18">
        <f t="shared" si="32"/>
        <v>116.71600000000001</v>
      </c>
      <c r="GO56" s="18">
        <f>GO$32-GO38</f>
        <v>116.28299999999996</v>
      </c>
      <c r="GP56" s="18">
        <f t="shared" si="26"/>
        <v>129.28199999999998</v>
      </c>
      <c r="GQ56" s="18">
        <f t="shared" si="26"/>
        <v>125.65300000000002</v>
      </c>
      <c r="GR56" s="18">
        <f t="shared" si="26"/>
        <v>127.52100000000002</v>
      </c>
      <c r="GS56" s="18">
        <f t="shared" si="26"/>
        <v>125.11499999999998</v>
      </c>
      <c r="GT56" s="18">
        <f t="shared" si="26"/>
        <v>118.50699999999998</v>
      </c>
      <c r="GU56" s="18">
        <f t="shared" si="26"/>
        <v>120.57499999999999</v>
      </c>
      <c r="GV56" s="18">
        <f t="shared" si="26"/>
        <v>112.65000000000003</v>
      </c>
      <c r="GW56" s="18">
        <f t="shared" si="26"/>
        <v>119.50999999999999</v>
      </c>
      <c r="GX56" s="18">
        <f t="shared" si="26"/>
        <v>105.74400000000003</v>
      </c>
      <c r="GY56" s="18">
        <f t="shared" si="26"/>
        <v>97.019000000000034</v>
      </c>
      <c r="GZ56" s="18">
        <f t="shared" si="26"/>
        <v>100.79199999999997</v>
      </c>
      <c r="HA56" s="18">
        <f t="shared" si="26"/>
        <v>101.45400000000004</v>
      </c>
      <c r="HB56" s="18">
        <f t="shared" si="26"/>
        <v>111.53</v>
      </c>
      <c r="HC56" s="18">
        <f t="shared" si="26"/>
        <v>134.58000000000001</v>
      </c>
      <c r="HD56" s="18">
        <f t="shared" si="26"/>
        <v>89.086000000000013</v>
      </c>
      <c r="HE56" s="18">
        <f t="shared" si="26"/>
        <v>93.825999999999993</v>
      </c>
      <c r="HF56" s="18">
        <f t="shared" si="26"/>
        <v>103.27700000000002</v>
      </c>
      <c r="HG56" s="18">
        <f t="shared" si="26"/>
        <v>97.702000000000027</v>
      </c>
      <c r="HH56" s="18">
        <f t="shared" si="26"/>
        <v>113.72399999999999</v>
      </c>
      <c r="HI56" s="18">
        <f t="shared" si="26"/>
        <v>110.36200000000002</v>
      </c>
      <c r="HJ56" s="18">
        <f t="shared" si="26"/>
        <v>103.321</v>
      </c>
      <c r="HK56" s="18">
        <f t="shared" si="26"/>
        <v>108.1</v>
      </c>
      <c r="HL56" s="18">
        <f t="shared" si="26"/>
        <v>111.69800000000001</v>
      </c>
      <c r="HM56" s="18">
        <f t="shared" si="26"/>
        <v>114.99200000000002</v>
      </c>
      <c r="HN56" s="18">
        <f t="shared" si="26"/>
        <v>107.05700000000002</v>
      </c>
      <c r="HO56" s="18">
        <f t="shared" si="26"/>
        <v>107.78399999999996</v>
      </c>
      <c r="HP56" s="18">
        <f t="shared" si="26"/>
        <v>107.86100000000002</v>
      </c>
      <c r="HQ56" s="18">
        <f t="shared" si="26"/>
        <v>107.48500000000001</v>
      </c>
      <c r="HR56" s="18">
        <f t="shared" si="26"/>
        <v>121.65299999999999</v>
      </c>
      <c r="HS56" s="18">
        <f t="shared" si="26"/>
        <v>119.95799999999997</v>
      </c>
      <c r="HT56" s="18">
        <f t="shared" si="26"/>
        <v>110.126</v>
      </c>
      <c r="HU56" s="18">
        <f t="shared" si="26"/>
        <v>115.64399999999998</v>
      </c>
      <c r="HV56" s="18">
        <f t="shared" si="26"/>
        <v>101.22000000000003</v>
      </c>
      <c r="HW56" s="18">
        <f t="shared" si="26"/>
        <v>79.574000000000012</v>
      </c>
      <c r="HX56" s="18">
        <f t="shared" si="26"/>
        <v>87.873000000000019</v>
      </c>
      <c r="HY56" s="18">
        <f t="shared" si="26"/>
        <v>90.43199999999996</v>
      </c>
      <c r="HZ56" s="18">
        <f t="shared" si="26"/>
        <v>103.61800000000002</v>
      </c>
      <c r="IA56" s="18">
        <f t="shared" si="26"/>
        <v>102.15700000000001</v>
      </c>
      <c r="IB56" s="18">
        <f t="shared" si="26"/>
        <v>112.89600000000002</v>
      </c>
      <c r="IC56" s="18">
        <f t="shared" si="26"/>
        <v>109.59799999999998</v>
      </c>
      <c r="ID56" s="18">
        <f t="shared" si="26"/>
        <v>112.75299999999999</v>
      </c>
      <c r="IE56" s="18">
        <f t="shared" si="26"/>
        <v>82.107000000000028</v>
      </c>
      <c r="IF56" s="18">
        <f t="shared" si="26"/>
        <v>84.56800000000004</v>
      </c>
      <c r="IG56" s="18">
        <f t="shared" si="26"/>
        <v>102.13899999999998</v>
      </c>
      <c r="IH56" s="18">
        <f t="shared" si="26"/>
        <v>102.65900000000002</v>
      </c>
      <c r="II56" s="18">
        <f t="shared" si="26"/>
        <v>91.74199999999999</v>
      </c>
      <c r="IJ56" s="18">
        <f t="shared" si="26"/>
        <v>117.196</v>
      </c>
      <c r="IK56" s="18">
        <f t="shared" si="26"/>
        <v>113.846</v>
      </c>
      <c r="IL56" s="18">
        <f t="shared" si="26"/>
        <v>129.44200000000001</v>
      </c>
      <c r="IM56" s="18">
        <f t="shared" si="26"/>
        <v>116.04799999999997</v>
      </c>
      <c r="IN56" s="18">
        <f t="shared" si="26"/>
        <v>104.77199999999999</v>
      </c>
      <c r="IO56" s="18">
        <f t="shared" si="26"/>
        <v>92.271999999999963</v>
      </c>
      <c r="IP56" s="18">
        <f t="shared" si="26"/>
        <v>96.550999999999988</v>
      </c>
      <c r="IQ56" s="18">
        <f t="shared" si="26"/>
        <v>84.619</v>
      </c>
      <c r="IR56" s="18">
        <f t="shared" si="26"/>
        <v>95.104000000000013</v>
      </c>
      <c r="IS56" s="18">
        <f t="shared" si="26"/>
        <v>109.37100000000001</v>
      </c>
      <c r="IT56" s="18">
        <f t="shared" si="26"/>
        <v>106.03999999999999</v>
      </c>
      <c r="IU56" s="18">
        <f t="shared" si="26"/>
        <v>109.39099999999999</v>
      </c>
      <c r="IV56" s="18">
        <f t="shared" si="26"/>
        <v>119.53100000000001</v>
      </c>
      <c r="IW56" s="18">
        <f t="shared" si="26"/>
        <v>113.83199999999999</v>
      </c>
      <c r="IX56" s="18">
        <f t="shared" si="26"/>
        <v>101.33699999999999</v>
      </c>
      <c r="IY56" s="18">
        <f t="shared" si="26"/>
        <v>97.57699999999997</v>
      </c>
      <c r="IZ56" s="18">
        <f t="shared" si="26"/>
        <v>110.62900000000002</v>
      </c>
      <c r="JA56" s="18">
        <f>JA$32-JA38</f>
        <v>113.44299999999998</v>
      </c>
      <c r="JB56" s="18">
        <f t="shared" si="22"/>
        <v>104.41199999999998</v>
      </c>
      <c r="JC56" s="18">
        <f t="shared" si="22"/>
        <v>97.375999999999976</v>
      </c>
      <c r="JD56" s="18">
        <f t="shared" si="22"/>
        <v>110.87599999999998</v>
      </c>
      <c r="JE56" s="18">
        <f t="shared" si="22"/>
        <v>102.55799999999996</v>
      </c>
      <c r="JF56" s="18">
        <f t="shared" si="22"/>
        <v>95.01400000000001</v>
      </c>
      <c r="JG56" s="18">
        <f t="shared" si="22"/>
        <v>95.159000000000049</v>
      </c>
      <c r="JH56" s="18">
        <f t="shared" si="22"/>
        <v>88.149000000000001</v>
      </c>
      <c r="JI56" s="18">
        <f t="shared" si="22"/>
        <v>85.726000000000028</v>
      </c>
      <c r="JJ56" s="18">
        <f t="shared" si="22"/>
        <v>84.536999999999978</v>
      </c>
      <c r="JK56" s="18">
        <f t="shared" si="22"/>
        <v>93.365999999999985</v>
      </c>
      <c r="JL56" s="18">
        <f t="shared" si="22"/>
        <v>100.67200000000003</v>
      </c>
      <c r="JM56" s="18">
        <f t="shared" si="22"/>
        <v>97.965000000000032</v>
      </c>
      <c r="JN56" s="18">
        <f t="shared" si="22"/>
        <v>80.918999999999983</v>
      </c>
      <c r="JO56" s="18">
        <f t="shared" si="22"/>
        <v>81.790999999999997</v>
      </c>
      <c r="JP56" s="18">
        <f t="shared" si="22"/>
        <v>84.412000000000035</v>
      </c>
      <c r="JQ56" s="18">
        <f t="shared" si="22"/>
        <v>74.375</v>
      </c>
      <c r="JR56" s="18">
        <f t="shared" si="22"/>
        <v>96.131000000000029</v>
      </c>
      <c r="JS56" s="18">
        <f t="shared" si="22"/>
        <v>91.017999999999972</v>
      </c>
      <c r="JT56" s="18">
        <f t="shared" si="22"/>
        <v>81.725999999999999</v>
      </c>
      <c r="JU56" s="18">
        <f t="shared" si="22"/>
        <v>87.580000000000041</v>
      </c>
      <c r="JV56" s="18">
        <f t="shared" si="22"/>
        <v>86.513000000000034</v>
      </c>
      <c r="JW56" s="18">
        <f t="shared" si="22"/>
        <v>81.643000000000029</v>
      </c>
      <c r="JX56" s="18">
        <f t="shared" si="22"/>
        <v>62.229000000000042</v>
      </c>
      <c r="JY56" s="18">
        <f t="shared" si="22"/>
        <v>61.844000000000051</v>
      </c>
      <c r="JZ56" s="18">
        <f t="shared" si="22"/>
        <v>71.42900000000003</v>
      </c>
      <c r="KA56" s="18">
        <f t="shared" si="22"/>
        <v>64.239000000000033</v>
      </c>
      <c r="KB56" s="18">
        <f t="shared" si="22"/>
        <v>70.27600000000001</v>
      </c>
      <c r="KC56" s="18">
        <f t="shared" si="22"/>
        <v>60.173000000000002</v>
      </c>
      <c r="KD56" s="18">
        <f t="shared" si="22"/>
        <v>62.979999999999961</v>
      </c>
      <c r="KE56" s="18">
        <f t="shared" si="22"/>
        <v>50.063999999999965</v>
      </c>
      <c r="KF56" s="18">
        <f t="shared" si="22"/>
        <v>60.185999999999979</v>
      </c>
      <c r="KG56" s="18">
        <f t="shared" si="22"/>
        <v>69.305999999999983</v>
      </c>
      <c r="KH56" s="18">
        <f t="shared" si="33"/>
        <v>74.194999999999993</v>
      </c>
      <c r="KI56" s="18">
        <f t="shared" si="33"/>
        <v>74.087999999999965</v>
      </c>
      <c r="KJ56" s="18">
        <f t="shared" si="33"/>
        <v>84.735000000000014</v>
      </c>
      <c r="KK56" s="18">
        <f t="shared" si="33"/>
        <v>71.914999999999964</v>
      </c>
      <c r="KL56" s="18">
        <f t="shared" si="33"/>
        <v>64.625</v>
      </c>
      <c r="KM56" s="18">
        <f t="shared" si="33"/>
        <v>51.337999999999965</v>
      </c>
      <c r="KN56" s="18">
        <f t="shared" si="33"/>
        <v>64.853000000000009</v>
      </c>
      <c r="KO56" s="18">
        <f t="shared" si="33"/>
        <v>43.643000000000029</v>
      </c>
      <c r="KP56" s="18">
        <f t="shared" si="33"/>
        <v>42.567000000000007</v>
      </c>
      <c r="KQ56" s="18">
        <f t="shared" si="33"/>
        <v>39.795999999999992</v>
      </c>
      <c r="KR56" s="18">
        <f t="shared" si="33"/>
        <v>56.310999999999979</v>
      </c>
      <c r="KS56" s="18">
        <f t="shared" si="33"/>
        <v>58.287000000000035</v>
      </c>
      <c r="KT56" s="18">
        <f t="shared" si="33"/>
        <v>66.63900000000001</v>
      </c>
      <c r="KU56" s="18">
        <f t="shared" si="33"/>
        <v>53.259000000000015</v>
      </c>
      <c r="KV56" s="18">
        <f t="shared" si="33"/>
        <v>51.815999999999974</v>
      </c>
      <c r="KW56" s="18">
        <f t="shared" si="33"/>
        <v>45.435999999999979</v>
      </c>
      <c r="KX56" s="18">
        <f t="shared" si="33"/>
        <v>44.33099999999996</v>
      </c>
      <c r="KY56" s="18">
        <f t="shared" si="33"/>
        <v>48.769000000000005</v>
      </c>
      <c r="KZ56" s="18">
        <f t="shared" si="33"/>
        <v>47.715999999999951</v>
      </c>
      <c r="LA56" s="18">
        <f t="shared" si="33"/>
        <v>42.120000000000005</v>
      </c>
      <c r="LB56" s="18">
        <f t="shared" si="33"/>
        <v>43.70799999999997</v>
      </c>
      <c r="LC56" s="18">
        <f t="shared" si="33"/>
        <v>52.90100000000001</v>
      </c>
      <c r="LD56" s="18">
        <f t="shared" si="33"/>
        <v>56.894000000000005</v>
      </c>
      <c r="LE56" s="18">
        <f t="shared" si="33"/>
        <v>63.476999999999975</v>
      </c>
      <c r="LF56" s="18">
        <f t="shared" si="33"/>
        <v>54.600999999999999</v>
      </c>
      <c r="LG56" s="18">
        <f t="shared" si="33"/>
        <v>28.949999999999989</v>
      </c>
      <c r="LH56" s="18">
        <f t="shared" si="33"/>
        <v>43.512</v>
      </c>
      <c r="LI56" s="18">
        <f t="shared" si="33"/>
        <v>34.490000000000009</v>
      </c>
      <c r="LJ56" s="18">
        <f t="shared" si="33"/>
        <v>47.19</v>
      </c>
      <c r="LK56" s="18">
        <f t="shared" si="33"/>
        <v>45.087000000000046</v>
      </c>
      <c r="LL56" s="18">
        <f t="shared" si="33"/>
        <v>57.098000000000013</v>
      </c>
      <c r="LM56" s="18">
        <f>LM$32-LM38</f>
        <v>53.05499999999995</v>
      </c>
      <c r="LN56" s="18">
        <f t="shared" si="28"/>
        <v>79.432000000000016</v>
      </c>
      <c r="LO56" s="18">
        <f t="shared" si="28"/>
        <v>70.461999999999989</v>
      </c>
      <c r="LP56" s="18">
        <f t="shared" si="28"/>
        <v>73.365999999999985</v>
      </c>
      <c r="LQ56" s="18">
        <f t="shared" si="28"/>
        <v>69.06699999999995</v>
      </c>
      <c r="LR56" s="18">
        <f t="shared" si="28"/>
        <v>70.86099999999999</v>
      </c>
      <c r="LS56" s="18">
        <f t="shared" si="28"/>
        <v>53.569000000000017</v>
      </c>
      <c r="LT56" s="18">
        <f t="shared" si="28"/>
        <v>58.170999999999992</v>
      </c>
      <c r="LU56" s="18">
        <f t="shared" si="28"/>
        <v>54.79200000000003</v>
      </c>
      <c r="LV56" s="18">
        <f t="shared" si="28"/>
        <v>52.351999999999975</v>
      </c>
      <c r="LW56" s="18">
        <f t="shared" si="28"/>
        <v>82.057999999999993</v>
      </c>
      <c r="LX56" s="18">
        <f t="shared" si="28"/>
        <v>76.694999999999993</v>
      </c>
      <c r="LY56" s="18">
        <f t="shared" si="28"/>
        <v>65.257000000000005</v>
      </c>
      <c r="LZ56" s="18">
        <f t="shared" si="28"/>
        <v>85.555000000000007</v>
      </c>
      <c r="MA56" s="18">
        <f t="shared" si="28"/>
        <v>73.584000000000003</v>
      </c>
      <c r="MB56" s="18">
        <f t="shared" si="28"/>
        <v>61.766999999999996</v>
      </c>
      <c r="MC56" s="18">
        <f t="shared" si="28"/>
        <v>47.353000000000009</v>
      </c>
      <c r="MD56" s="18">
        <f t="shared" si="28"/>
        <v>34.634999999999991</v>
      </c>
      <c r="ME56" s="18">
        <f t="shared" si="28"/>
        <v>27.996000000000038</v>
      </c>
      <c r="MF56" s="18">
        <f t="shared" si="28"/>
        <v>30.767999999999972</v>
      </c>
      <c r="MG56" s="18">
        <f t="shared" si="28"/>
        <v>38.329000000000008</v>
      </c>
      <c r="MH56" s="18">
        <f t="shared" si="28"/>
        <v>38.171000000000049</v>
      </c>
      <c r="MI56" s="18">
        <f t="shared" si="28"/>
        <v>34.579000000000008</v>
      </c>
      <c r="MJ56" s="18">
        <f t="shared" si="28"/>
        <v>45.579000000000008</v>
      </c>
      <c r="MK56" s="18">
        <f t="shared" si="28"/>
        <v>45.577999999999975</v>
      </c>
      <c r="ML56" s="18">
        <f t="shared" si="28"/>
        <v>42.400999999999954</v>
      </c>
      <c r="MM56" s="18">
        <f t="shared" si="28"/>
        <v>34.738999999999976</v>
      </c>
      <c r="MN56" s="18">
        <f t="shared" si="28"/>
        <v>14.023000000000025</v>
      </c>
      <c r="MO56" s="18">
        <f t="shared" si="28"/>
        <v>10.372000000000014</v>
      </c>
      <c r="MP56" s="18">
        <f t="shared" si="28"/>
        <v>17.825000000000045</v>
      </c>
      <c r="MQ56" s="18">
        <f t="shared" si="28"/>
        <v>19.519000000000005</v>
      </c>
      <c r="MR56" s="18">
        <f t="shared" si="28"/>
        <v>21.930000000000007</v>
      </c>
      <c r="MS56" s="18">
        <f t="shared" si="28"/>
        <v>11.927000000000021</v>
      </c>
      <c r="MT56" s="18">
        <f t="shared" si="28"/>
        <v>25.158000000000015</v>
      </c>
      <c r="MU56" s="18">
        <f t="shared" si="28"/>
        <v>32.873999999999967</v>
      </c>
      <c r="MV56" s="18">
        <f t="shared" si="28"/>
        <v>39.096000000000004</v>
      </c>
      <c r="MW56" s="18">
        <f t="shared" si="28"/>
        <v>18.936999999999955</v>
      </c>
      <c r="MX56" s="18">
        <f t="shared" si="28"/>
        <v>1.2370000000000232</v>
      </c>
      <c r="MY56" s="18">
        <f t="shared" si="28"/>
        <v>10.517999999999972</v>
      </c>
      <c r="MZ56" s="18">
        <f t="shared" si="28"/>
        <v>33.298999999999978</v>
      </c>
      <c r="NA56" s="18">
        <f t="shared" si="28"/>
        <v>38.790999999999997</v>
      </c>
      <c r="NB56" s="18">
        <f t="shared" si="28"/>
        <v>23.538000000000011</v>
      </c>
      <c r="NC56" s="18">
        <f t="shared" si="28"/>
        <v>26.550999999999988</v>
      </c>
      <c r="ND56" s="18">
        <f t="shared" si="28"/>
        <v>31.218999999999994</v>
      </c>
      <c r="NE56" s="18">
        <f t="shared" si="28"/>
        <v>17.612000000000023</v>
      </c>
      <c r="NF56" s="18">
        <f t="shared" si="28"/>
        <v>10.055000000000007</v>
      </c>
      <c r="NG56" s="18">
        <f t="shared" si="28"/>
        <v>12.237000000000023</v>
      </c>
      <c r="NH56" s="18">
        <f t="shared" si="28"/>
        <v>17.963000000000022</v>
      </c>
      <c r="NI56" s="18">
        <f t="shared" si="28"/>
        <v>7.5020000000000095</v>
      </c>
      <c r="NJ56" s="18">
        <f t="shared" si="28"/>
        <v>4.4400000000000546</v>
      </c>
      <c r="NK56" s="18">
        <f t="shared" si="28"/>
        <v>1.7560000000000286</v>
      </c>
      <c r="NL56" s="18">
        <f t="shared" si="28"/>
        <v>14.800000000000011</v>
      </c>
      <c r="NM56" s="18">
        <f t="shared" si="28"/>
        <v>24.677000000000021</v>
      </c>
      <c r="NN56" s="18">
        <f t="shared" si="28"/>
        <v>4.3220000000000027</v>
      </c>
      <c r="NO56" s="18">
        <f t="shared" si="28"/>
        <v>23.543999999999983</v>
      </c>
      <c r="NP56" s="18">
        <f t="shared" si="28"/>
        <v>6.1209999999999809</v>
      </c>
      <c r="NQ56" s="18">
        <f t="shared" si="28"/>
        <v>-5.5059999999999718</v>
      </c>
      <c r="NR56" s="18">
        <f t="shared" si="28"/>
        <v>14.636000000000024</v>
      </c>
      <c r="NS56" s="18">
        <f t="shared" si="28"/>
        <v>-1.6299999999999955</v>
      </c>
      <c r="NT56" s="18">
        <f t="shared" si="28"/>
        <v>25.420000000000016</v>
      </c>
      <c r="NU56" s="18">
        <f t="shared" si="28"/>
        <v>-3.3230000000000359</v>
      </c>
      <c r="NV56" s="18">
        <f t="shared" si="28"/>
        <v>-17.634999999999991</v>
      </c>
      <c r="NW56" s="18">
        <f t="shared" si="28"/>
        <v>-22.175000000000011</v>
      </c>
      <c r="NX56" s="18">
        <f t="shared" si="28"/>
        <v>-37.147999999999968</v>
      </c>
      <c r="NY56" s="18">
        <f>NY$32-NY38</f>
        <v>-26.177000000000021</v>
      </c>
      <c r="NZ56" s="18">
        <f t="shared" si="23"/>
        <v>-12.166999999999973</v>
      </c>
      <c r="OA56" s="18">
        <f t="shared" si="23"/>
        <v>-10.783000000000015</v>
      </c>
      <c r="OB56" s="18">
        <f t="shared" si="23"/>
        <v>-13.480999999999995</v>
      </c>
      <c r="OC56" s="18">
        <f t="shared" si="23"/>
        <v>-8.1550000000000296</v>
      </c>
      <c r="OD56" s="18">
        <f t="shared" si="23"/>
        <v>-9.3559999999999945</v>
      </c>
      <c r="OE56" s="18">
        <f t="shared" si="23"/>
        <v>-10.216999999999985</v>
      </c>
      <c r="OF56" s="18">
        <f t="shared" si="23"/>
        <v>-4.7040000000000077</v>
      </c>
      <c r="OG56" s="18">
        <f t="shared" si="23"/>
        <v>-7.9239999999999782</v>
      </c>
      <c r="OH56" s="18">
        <f t="shared" si="23"/>
        <v>-3.2860000000000014</v>
      </c>
      <c r="OI56" s="18">
        <f t="shared" si="23"/>
        <v>-1.8670000000000186</v>
      </c>
      <c r="OJ56" s="18">
        <f t="shared" si="23"/>
        <v>9.125</v>
      </c>
      <c r="OK56" s="18">
        <f t="shared" si="23"/>
        <v>5.0109999999999673</v>
      </c>
      <c r="OL56" s="18">
        <f t="shared" si="23"/>
        <v>-10.959000000000003</v>
      </c>
      <c r="OM56" s="18">
        <f t="shared" si="23"/>
        <v>-18.308999999999969</v>
      </c>
      <c r="ON56" s="18">
        <f t="shared" si="23"/>
        <v>-9.6640000000000441</v>
      </c>
      <c r="OO56" s="18">
        <f t="shared" si="23"/>
        <v>-14.951999999999998</v>
      </c>
      <c r="OP56" s="18">
        <f t="shared" si="23"/>
        <v>-11.32099999999997</v>
      </c>
      <c r="OQ56" s="18">
        <f t="shared" si="23"/>
        <v>-11.543000000000006</v>
      </c>
      <c r="OR56" s="18">
        <f t="shared" si="23"/>
        <v>20.58499999999998</v>
      </c>
      <c r="OS56" s="18">
        <f t="shared" si="23"/>
        <v>-2.0869999999999891</v>
      </c>
      <c r="OT56" s="18">
        <f t="shared" si="23"/>
        <v>2.0169999999999959</v>
      </c>
      <c r="OU56" s="18">
        <f t="shared" si="23"/>
        <v>4.6569999999999823</v>
      </c>
      <c r="OV56" s="18">
        <f t="shared" si="23"/>
        <v>9.5680000000000405</v>
      </c>
      <c r="OW56" s="18">
        <f t="shared" si="23"/>
        <v>19.131000000000029</v>
      </c>
      <c r="OX56" s="18">
        <f t="shared" si="23"/>
        <v>12.175999999999988</v>
      </c>
      <c r="OY56" s="18">
        <f t="shared" si="23"/>
        <v>13.800999999999988</v>
      </c>
      <c r="OZ56" s="18">
        <f t="shared" si="23"/>
        <v>27.175000000000011</v>
      </c>
      <c r="PA56" s="18">
        <f t="shared" si="23"/>
        <v>1.2400000000000091</v>
      </c>
      <c r="PB56" s="18">
        <f t="shared" si="23"/>
        <v>15.901999999999987</v>
      </c>
      <c r="PC56" s="18">
        <f t="shared" si="23"/>
        <v>23.324000000000012</v>
      </c>
      <c r="PD56" s="18">
        <f t="shared" si="23"/>
        <v>16.432999999999993</v>
      </c>
      <c r="PE56" s="18">
        <f t="shared" si="23"/>
        <v>24.985000000000014</v>
      </c>
      <c r="PF56" s="18">
        <f t="shared" si="34"/>
        <v>28.20799999999997</v>
      </c>
      <c r="PG56" s="18">
        <f t="shared" si="34"/>
        <v>14.947000000000003</v>
      </c>
      <c r="PH56" s="18">
        <f t="shared" si="34"/>
        <v>25.91500000000002</v>
      </c>
      <c r="PI56" s="18">
        <f t="shared" si="34"/>
        <v>43.062999999999988</v>
      </c>
      <c r="PJ56" s="18">
        <f t="shared" si="34"/>
        <v>48.496000000000038</v>
      </c>
      <c r="PK56" s="18">
        <f t="shared" si="34"/>
        <v>42.439000000000021</v>
      </c>
      <c r="PL56" s="18">
        <f t="shared" si="34"/>
        <v>46.230000000000018</v>
      </c>
      <c r="PM56" s="18">
        <f t="shared" si="34"/>
        <v>51.814000000000021</v>
      </c>
      <c r="PN56" s="18">
        <f t="shared" si="34"/>
        <v>57.843000000000018</v>
      </c>
      <c r="PO56" s="18">
        <f t="shared" si="34"/>
        <v>46.007999999999981</v>
      </c>
      <c r="PP56" s="18">
        <f t="shared" si="34"/>
        <v>50.653999999999996</v>
      </c>
      <c r="PQ56" s="18">
        <f t="shared" si="34"/>
        <v>60.201000000000022</v>
      </c>
      <c r="PR56" s="18">
        <f t="shared" si="34"/>
        <v>19.817000000000007</v>
      </c>
      <c r="PS56" s="18">
        <f t="shared" si="34"/>
        <v>30.773000000000025</v>
      </c>
      <c r="PT56" s="18">
        <f t="shared" si="34"/>
        <v>27.668999999999983</v>
      </c>
      <c r="PU56" s="18">
        <f t="shared" si="34"/>
        <v>36.49799999999999</v>
      </c>
      <c r="PV56" s="18">
        <f t="shared" si="34"/>
        <v>50.121000000000038</v>
      </c>
      <c r="PW56" s="18">
        <f t="shared" si="34"/>
        <v>38.455000000000041</v>
      </c>
      <c r="PX56" s="18">
        <f t="shared" si="34"/>
        <v>48.824000000000012</v>
      </c>
      <c r="PY56" s="18">
        <f t="shared" si="34"/>
        <v>54.81</v>
      </c>
      <c r="PZ56" s="18">
        <f t="shared" si="34"/>
        <v>53.376999999999953</v>
      </c>
      <c r="QA56" s="18">
        <f t="shared" si="34"/>
        <v>59.107000000000028</v>
      </c>
      <c r="QB56" s="18">
        <f t="shared" si="34"/>
        <v>62.212000000000046</v>
      </c>
      <c r="QC56" s="18">
        <f t="shared" si="34"/>
        <v>53.394000000000005</v>
      </c>
      <c r="QD56" s="18">
        <f t="shared" si="34"/>
        <v>65.775000000000034</v>
      </c>
      <c r="QE56" s="18">
        <f t="shared" si="34"/>
        <v>64.670999999999992</v>
      </c>
      <c r="QF56" s="18">
        <f t="shared" si="34"/>
        <v>61.057000000000016</v>
      </c>
      <c r="QG56" s="18">
        <f t="shared" si="34"/>
        <v>67.342000000000013</v>
      </c>
      <c r="QH56" s="18">
        <f t="shared" si="34"/>
        <v>69.864000000000004</v>
      </c>
      <c r="QI56" s="18">
        <f t="shared" si="34"/>
        <v>72.377999999999986</v>
      </c>
      <c r="QJ56" s="18">
        <f t="shared" si="34"/>
        <v>67.432000000000016</v>
      </c>
      <c r="QK56" s="18">
        <f>QK$32-QK38</f>
        <v>74.109000000000009</v>
      </c>
      <c r="QL56" s="18">
        <f t="shared" si="30"/>
        <v>66.317000000000007</v>
      </c>
      <c r="QM56" s="18">
        <f t="shared" si="30"/>
        <v>74.051999999999964</v>
      </c>
      <c r="QN56" s="18">
        <f t="shared" si="30"/>
        <v>74.721000000000004</v>
      </c>
      <c r="QO56" s="18">
        <f t="shared" si="30"/>
        <v>63.394999999999982</v>
      </c>
      <c r="QP56" s="18">
        <f t="shared" si="30"/>
        <v>64.200999999999993</v>
      </c>
      <c r="QQ56" s="18">
        <f t="shared" si="30"/>
        <v>69.709000000000003</v>
      </c>
      <c r="QR56" s="18">
        <f t="shared" si="30"/>
        <v>68.78</v>
      </c>
      <c r="QS56" s="18">
        <f t="shared" si="30"/>
        <v>71.15100000000001</v>
      </c>
      <c r="QT56" s="18">
        <f t="shared" si="30"/>
        <v>71.969000000000023</v>
      </c>
      <c r="QU56" s="18">
        <f t="shared" si="30"/>
        <v>69.376999999999981</v>
      </c>
      <c r="QV56" s="18">
        <f t="shared" si="30"/>
        <v>72.953999999999979</v>
      </c>
      <c r="QW56" s="18">
        <f t="shared" si="30"/>
        <v>67.324000000000012</v>
      </c>
      <c r="QX56" s="18">
        <f t="shared" si="30"/>
        <v>61.686000000000007</v>
      </c>
      <c r="QY56" s="18">
        <f t="shared" si="30"/>
        <v>73.015000000000015</v>
      </c>
      <c r="QZ56" s="18">
        <f t="shared" si="30"/>
        <v>79.193999999999988</v>
      </c>
      <c r="RA56" s="18">
        <f t="shared" si="30"/>
        <v>77.144999999999982</v>
      </c>
      <c r="RB56" s="18">
        <f t="shared" si="30"/>
        <v>65.216999999999985</v>
      </c>
      <c r="RC56" s="18">
        <f t="shared" si="30"/>
        <v>64.456000000000017</v>
      </c>
      <c r="RD56" s="18">
        <f t="shared" si="30"/>
        <v>63.115000000000009</v>
      </c>
      <c r="RE56" s="18">
        <f t="shared" si="30"/>
        <v>59.077999999999975</v>
      </c>
      <c r="RF56" s="18">
        <f t="shared" si="30"/>
        <v>57.733000000000004</v>
      </c>
      <c r="RG56" s="18">
        <f t="shared" si="30"/>
        <v>57.045000000000016</v>
      </c>
      <c r="RH56" s="18">
        <f t="shared" si="30"/>
        <v>63.30699999999996</v>
      </c>
      <c r="RI56" s="18">
        <f t="shared" si="30"/>
        <v>64.202000000000055</v>
      </c>
      <c r="RJ56" s="18">
        <f t="shared" si="30"/>
        <v>66.29200000000003</v>
      </c>
      <c r="RK56" s="18">
        <f t="shared" si="30"/>
        <v>62.770000000000039</v>
      </c>
      <c r="RL56" s="18">
        <f t="shared" si="30"/>
        <v>61.022999999999968</v>
      </c>
      <c r="RM56" s="18">
        <f t="shared" si="30"/>
        <v>65.829999999999984</v>
      </c>
      <c r="RN56" s="18">
        <f t="shared" si="30"/>
        <v>72.264999999999986</v>
      </c>
      <c r="RO56" s="18">
        <f t="shared" si="30"/>
        <v>66.218999999999994</v>
      </c>
      <c r="RP56" s="18">
        <f t="shared" si="30"/>
        <v>65.826999999999998</v>
      </c>
      <c r="RQ56" s="18">
        <f t="shared" si="30"/>
        <v>66.031999999999982</v>
      </c>
      <c r="RR56" s="18">
        <f t="shared" ref="RR56:SQ58" si="37">RR$32-RR38</f>
        <v>62.913999999999987</v>
      </c>
      <c r="RS56" s="18">
        <f t="shared" si="37"/>
        <v>69.966000000000008</v>
      </c>
      <c r="RT56" s="18">
        <f t="shared" si="37"/>
        <v>65.55600000000004</v>
      </c>
      <c r="RU56" s="18">
        <f t="shared" si="37"/>
        <v>61.115000000000009</v>
      </c>
      <c r="RV56" s="18">
        <f t="shared" si="37"/>
        <v>67.530999999999977</v>
      </c>
      <c r="RW56" s="18">
        <f t="shared" si="37"/>
        <v>69.314000000000021</v>
      </c>
      <c r="RX56" s="18">
        <f t="shared" si="37"/>
        <v>75.121999999999986</v>
      </c>
      <c r="RY56" s="18">
        <f t="shared" si="37"/>
        <v>70.254000000000019</v>
      </c>
      <c r="RZ56" s="18">
        <f t="shared" si="37"/>
        <v>70.310000000000031</v>
      </c>
      <c r="SA56" s="18">
        <f t="shared" si="37"/>
        <v>68.993000000000023</v>
      </c>
      <c r="SB56" s="18">
        <f t="shared" si="37"/>
        <v>77.203999999999979</v>
      </c>
      <c r="SC56" s="18">
        <f t="shared" si="37"/>
        <v>74.665999999999997</v>
      </c>
      <c r="SD56" s="18">
        <f t="shared" si="37"/>
        <v>70.167000000000002</v>
      </c>
      <c r="SE56" s="18">
        <f t="shared" si="37"/>
        <v>71.978000000000009</v>
      </c>
      <c r="SF56" s="18">
        <f t="shared" si="37"/>
        <v>91.097999999999985</v>
      </c>
      <c r="SG56" s="18">
        <f t="shared" si="37"/>
        <v>76.468999999999994</v>
      </c>
      <c r="SH56" s="18">
        <f t="shared" si="37"/>
        <v>77.251000000000033</v>
      </c>
      <c r="SI56" s="18">
        <f t="shared" si="37"/>
        <v>78.710000000000036</v>
      </c>
      <c r="SJ56" s="18">
        <f t="shared" si="37"/>
        <v>77.991000000000042</v>
      </c>
      <c r="SK56" s="18">
        <f t="shared" si="37"/>
        <v>81.533999999999992</v>
      </c>
      <c r="SL56" s="18">
        <f t="shared" si="37"/>
        <v>84.262</v>
      </c>
      <c r="SM56" s="18">
        <f t="shared" si="37"/>
        <v>80.61699999999999</v>
      </c>
      <c r="SN56" s="18">
        <f t="shared" si="37"/>
        <v>84.518999999999977</v>
      </c>
      <c r="SO56" s="18">
        <f t="shared" si="37"/>
        <v>84.75200000000001</v>
      </c>
      <c r="SP56" s="18">
        <f t="shared" si="37"/>
        <v>84.783999999999992</v>
      </c>
      <c r="SQ56" s="18">
        <f t="shared" si="37"/>
        <v>69.352000000000032</v>
      </c>
    </row>
    <row r="57" spans="1:511" x14ac:dyDescent="0.25">
      <c r="A57" s="5">
        <f t="shared" si="18"/>
        <v>8</v>
      </c>
      <c r="B57" s="1" t="str">
        <f t="shared" si="9"/>
        <v>VW 2 1/2 PERP nc-22</v>
      </c>
      <c r="C57" s="1" t="str">
        <f t="shared" si="19"/>
        <v>VW 3 1/2 PERP nc-30-VW 2 1/2 PERP nc-22</v>
      </c>
      <c r="F57" s="18">
        <f t="shared" si="36"/>
        <v>16.044999999999959</v>
      </c>
      <c r="G57" s="18">
        <f t="shared" si="36"/>
        <v>19.117999999999995</v>
      </c>
      <c r="H57" s="18">
        <f t="shared" si="36"/>
        <v>16.615999999999985</v>
      </c>
      <c r="I57" s="18">
        <f t="shared" si="36"/>
        <v>13.357000000000028</v>
      </c>
      <c r="J57" s="18">
        <f t="shared" si="36"/>
        <v>-1.3159999999999741</v>
      </c>
      <c r="K57" s="18">
        <f t="shared" si="36"/>
        <v>-8.1610000000000014</v>
      </c>
      <c r="L57" s="18">
        <f t="shared" si="36"/>
        <v>-12.408999999999992</v>
      </c>
      <c r="M57" s="18">
        <f t="shared" si="36"/>
        <v>-2.2800000000000296</v>
      </c>
      <c r="N57" s="18">
        <f t="shared" si="36"/>
        <v>12.911000000000001</v>
      </c>
      <c r="O57" s="18">
        <f t="shared" si="36"/>
        <v>-4.4870000000000232</v>
      </c>
      <c r="P57" s="18">
        <f t="shared" si="36"/>
        <v>14.854000000000042</v>
      </c>
      <c r="Q57" s="18">
        <f t="shared" si="36"/>
        <v>8.8410000000000082</v>
      </c>
      <c r="R57" s="18">
        <f t="shared" si="36"/>
        <v>37.196000000000026</v>
      </c>
      <c r="S57" s="18">
        <f t="shared" si="36"/>
        <v>75.713999999999999</v>
      </c>
      <c r="T57" s="18">
        <f t="shared" si="36"/>
        <v>44.684000000000026</v>
      </c>
      <c r="U57" s="18">
        <f t="shared" si="36"/>
        <v>59.197000000000003</v>
      </c>
      <c r="V57" s="18">
        <f t="shared" si="36"/>
        <v>19.771999999999991</v>
      </c>
      <c r="W57" s="18">
        <f t="shared" si="36"/>
        <v>38.854999999999961</v>
      </c>
      <c r="X57" s="18">
        <f t="shared" si="36"/>
        <v>60.374000000000024</v>
      </c>
      <c r="Y57" s="18">
        <f t="shared" si="36"/>
        <v>138.67899999999997</v>
      </c>
      <c r="Z57" s="18">
        <f t="shared" si="36"/>
        <v>145.08199999999999</v>
      </c>
      <c r="AA57" s="18">
        <f t="shared" si="36"/>
        <v>87.903999999999996</v>
      </c>
      <c r="AB57" s="18">
        <f t="shared" si="36"/>
        <v>82.630999999999972</v>
      </c>
      <c r="AC57" s="18">
        <f t="shared" si="36"/>
        <v>42.601999999999975</v>
      </c>
      <c r="AD57" s="18">
        <f t="shared" si="36"/>
        <v>31.796000000000049</v>
      </c>
      <c r="AE57" s="18">
        <f t="shared" si="36"/>
        <v>33.723000000000013</v>
      </c>
      <c r="AF57" s="18">
        <f t="shared" si="36"/>
        <v>53.259000000000015</v>
      </c>
      <c r="AG57" s="18">
        <f t="shared" si="36"/>
        <v>70.187999999999988</v>
      </c>
      <c r="AH57" s="18">
        <f t="shared" si="36"/>
        <v>48.480999999999995</v>
      </c>
      <c r="AI57" s="18">
        <f t="shared" si="36"/>
        <v>13.959000000000003</v>
      </c>
      <c r="AJ57" s="18">
        <f t="shared" si="36"/>
        <v>18.768000000000029</v>
      </c>
      <c r="AK57" s="18">
        <f t="shared" si="36"/>
        <v>28.744000000000028</v>
      </c>
      <c r="AL57" s="18">
        <f t="shared" si="36"/>
        <v>25.678999999999974</v>
      </c>
      <c r="AM57" s="18">
        <f t="shared" si="36"/>
        <v>20.322000000000003</v>
      </c>
      <c r="AN57" s="18">
        <f t="shared" si="36"/>
        <v>-21.814999999999998</v>
      </c>
      <c r="AO57" s="18">
        <f t="shared" si="36"/>
        <v>-46.055999999999983</v>
      </c>
      <c r="AP57" s="18">
        <f t="shared" si="36"/>
        <v>-52.83299999999997</v>
      </c>
      <c r="AQ57" s="18">
        <f t="shared" si="36"/>
        <v>-32.906999999999982</v>
      </c>
      <c r="AR57" s="18">
        <f t="shared" si="36"/>
        <v>-18.478999999999985</v>
      </c>
      <c r="AS57" s="18">
        <f t="shared" si="36"/>
        <v>-23.747000000000014</v>
      </c>
      <c r="AT57" s="18">
        <f t="shared" si="36"/>
        <v>-29.782000000000039</v>
      </c>
      <c r="AU57" s="18">
        <f t="shared" si="36"/>
        <v>-34.356999999999971</v>
      </c>
      <c r="AV57" s="18">
        <f t="shared" si="36"/>
        <v>-39.608000000000004</v>
      </c>
      <c r="AW57" s="18">
        <f t="shared" si="36"/>
        <v>-48.473000000000013</v>
      </c>
      <c r="AX57" s="18">
        <f t="shared" si="36"/>
        <v>-95.265000000000043</v>
      </c>
      <c r="AY57" s="18">
        <f t="shared" si="36"/>
        <v>-42.728999999999985</v>
      </c>
      <c r="AZ57" s="18">
        <f t="shared" si="36"/>
        <v>-21.12700000000001</v>
      </c>
      <c r="BA57" s="18">
        <f t="shared" si="36"/>
        <v>-5.6800000000000068</v>
      </c>
      <c r="BB57" s="18">
        <f t="shared" si="36"/>
        <v>36.20999999999998</v>
      </c>
      <c r="BC57" s="18">
        <f t="shared" si="36"/>
        <v>10.369000000000028</v>
      </c>
      <c r="BD57" s="18">
        <f t="shared" si="36"/>
        <v>20.637</v>
      </c>
      <c r="BE57" s="18">
        <f t="shared" si="36"/>
        <v>-50.081000000000074</v>
      </c>
      <c r="BF57" s="18">
        <f t="shared" si="36"/>
        <v>-56.158000000000015</v>
      </c>
      <c r="BG57" s="18">
        <f t="shared" si="36"/>
        <v>-22.567999999999984</v>
      </c>
      <c r="BH57" s="18">
        <f t="shared" si="36"/>
        <v>10.01400000000001</v>
      </c>
      <c r="BI57" s="18">
        <f t="shared" si="36"/>
        <v>3.3009999999999877</v>
      </c>
      <c r="BJ57" s="18">
        <f t="shared" si="36"/>
        <v>52.963999999999999</v>
      </c>
      <c r="BK57" s="18">
        <f t="shared" si="36"/>
        <v>125.16399999999999</v>
      </c>
      <c r="BL57" s="18">
        <f t="shared" si="36"/>
        <v>74.533999999999935</v>
      </c>
      <c r="BM57" s="18">
        <f t="shared" si="36"/>
        <v>-24.592999999999961</v>
      </c>
      <c r="BN57" s="18">
        <f t="shared" si="36"/>
        <v>-11.413000000000011</v>
      </c>
      <c r="BO57" s="18">
        <f t="shared" si="36"/>
        <v>-73.205999999999904</v>
      </c>
      <c r="BP57" s="18">
        <f t="shared" si="36"/>
        <v>-85.825000000000045</v>
      </c>
      <c r="BQ57" s="18">
        <f t="shared" si="36"/>
        <v>-61.773000000000025</v>
      </c>
      <c r="BR57" s="18">
        <f t="shared" si="10"/>
        <v>-33.967999999999961</v>
      </c>
      <c r="BS57" s="18">
        <f t="shared" si="24"/>
        <v>-25.011999999999944</v>
      </c>
      <c r="BT57" s="18">
        <f t="shared" si="24"/>
        <v>-59.841000000000008</v>
      </c>
      <c r="BU57" s="18">
        <f t="shared" si="24"/>
        <v>-21.024000000000001</v>
      </c>
      <c r="BV57" s="18">
        <f t="shared" si="24"/>
        <v>19.449000000000012</v>
      </c>
      <c r="BW57" s="18">
        <f t="shared" si="24"/>
        <v>136.49299999999999</v>
      </c>
      <c r="BX57" s="18">
        <f t="shared" si="24"/>
        <v>13.968000000000075</v>
      </c>
      <c r="BY57" s="18">
        <f t="shared" si="24"/>
        <v>-68.972999999999956</v>
      </c>
      <c r="BZ57" s="18">
        <f t="shared" si="24"/>
        <v>44.173000000000002</v>
      </c>
      <c r="CA57" s="18">
        <f t="shared" si="24"/>
        <v>-105.75600000000009</v>
      </c>
      <c r="CB57" s="18">
        <f t="shared" si="24"/>
        <v>-201.34000000000003</v>
      </c>
      <c r="CC57" s="18">
        <f t="shared" si="24"/>
        <v>-155.33899999999994</v>
      </c>
      <c r="CD57" s="18">
        <f t="shared" si="24"/>
        <v>-120.33000000000004</v>
      </c>
      <c r="CE57" s="18">
        <f t="shared" si="24"/>
        <v>21.175000000000011</v>
      </c>
      <c r="CF57" s="18">
        <f t="shared" si="24"/>
        <v>-16.920000000000016</v>
      </c>
      <c r="CG57" s="18">
        <f t="shared" si="24"/>
        <v>78.166999999999973</v>
      </c>
      <c r="CH57" s="18">
        <f t="shared" si="24"/>
        <v>111.02999999999997</v>
      </c>
      <c r="CI57" s="18">
        <f t="shared" si="24"/>
        <v>32.687000000000012</v>
      </c>
      <c r="CJ57" s="18">
        <f t="shared" si="24"/>
        <v>94.463000000000022</v>
      </c>
      <c r="CK57" s="18">
        <f t="shared" si="24"/>
        <v>115.34499999999997</v>
      </c>
      <c r="CL57" s="18">
        <f t="shared" si="24"/>
        <v>139.13999999999999</v>
      </c>
      <c r="CM57" s="18">
        <f t="shared" si="24"/>
        <v>147.99600000000001</v>
      </c>
      <c r="CN57" s="18">
        <f t="shared" si="24"/>
        <v>104.54700000000003</v>
      </c>
      <c r="CO57" s="18">
        <f t="shared" si="24"/>
        <v>73.15100000000001</v>
      </c>
      <c r="CP57" s="18">
        <f t="shared" si="24"/>
        <v>96.98599999999999</v>
      </c>
      <c r="CQ57" s="18">
        <f t="shared" si="24"/>
        <v>121.49400000000003</v>
      </c>
      <c r="CR57" s="18">
        <f t="shared" si="24"/>
        <v>130.68800000000002</v>
      </c>
      <c r="CS57" s="18">
        <f t="shared" si="24"/>
        <v>119.29900000000001</v>
      </c>
      <c r="CT57" s="18">
        <f t="shared" si="24"/>
        <v>145.59599999999998</v>
      </c>
      <c r="CU57" s="18">
        <f t="shared" si="24"/>
        <v>143.81799999999998</v>
      </c>
      <c r="CV57" s="18">
        <f t="shared" si="24"/>
        <v>143.626</v>
      </c>
      <c r="CW57" s="18">
        <f t="shared" si="24"/>
        <v>140.60499999999996</v>
      </c>
      <c r="CX57" s="18">
        <f t="shared" si="24"/>
        <v>142.982</v>
      </c>
      <c r="CY57" s="18">
        <f t="shared" si="24"/>
        <v>143.64800000000002</v>
      </c>
      <c r="CZ57" s="18">
        <f t="shared" si="24"/>
        <v>141.667</v>
      </c>
      <c r="DA57" s="18">
        <f t="shared" si="24"/>
        <v>144.959</v>
      </c>
      <c r="DB57" s="18">
        <f t="shared" si="24"/>
        <v>145.28899999999999</v>
      </c>
      <c r="DC57" s="18">
        <f t="shared" si="24"/>
        <v>139.59</v>
      </c>
      <c r="DD57" s="18">
        <f t="shared" si="24"/>
        <v>138.84000000000003</v>
      </c>
      <c r="DE57" s="18">
        <f t="shared" si="24"/>
        <v>141.87900000000002</v>
      </c>
      <c r="DF57" s="18">
        <f t="shared" si="24"/>
        <v>145.22399999999999</v>
      </c>
      <c r="DG57" s="18">
        <f t="shared" si="24"/>
        <v>143.899</v>
      </c>
      <c r="DH57" s="18">
        <f t="shared" si="24"/>
        <v>134.52699999999999</v>
      </c>
      <c r="DI57" s="18">
        <f t="shared" si="24"/>
        <v>133.84599999999998</v>
      </c>
      <c r="DJ57" s="18">
        <f t="shared" si="24"/>
        <v>128.63</v>
      </c>
      <c r="DK57" s="18">
        <f t="shared" si="24"/>
        <v>133.39000000000001</v>
      </c>
      <c r="DL57" s="18">
        <f t="shared" si="24"/>
        <v>134.309</v>
      </c>
      <c r="DM57" s="18">
        <f t="shared" si="24"/>
        <v>123.38399999999999</v>
      </c>
      <c r="DN57" s="18">
        <f t="shared" si="24"/>
        <v>133.18799999999996</v>
      </c>
      <c r="DO57" s="18">
        <f t="shared" si="24"/>
        <v>131.45599999999999</v>
      </c>
      <c r="DP57" s="18">
        <f t="shared" si="24"/>
        <v>135.124</v>
      </c>
      <c r="DQ57" s="18">
        <f t="shared" si="24"/>
        <v>132.39600000000002</v>
      </c>
      <c r="DR57" s="18">
        <f t="shared" si="24"/>
        <v>135.12200000000001</v>
      </c>
      <c r="DS57" s="18">
        <f t="shared" si="24"/>
        <v>135.48699999999997</v>
      </c>
      <c r="DT57" s="18">
        <f t="shared" si="24"/>
        <v>129.965</v>
      </c>
      <c r="DU57" s="18">
        <f t="shared" si="24"/>
        <v>122.81799999999998</v>
      </c>
      <c r="DV57" s="18">
        <f t="shared" si="24"/>
        <v>120.48299999999998</v>
      </c>
      <c r="DW57" s="18">
        <f t="shared" si="24"/>
        <v>124.06700000000001</v>
      </c>
      <c r="DX57" s="18">
        <f t="shared" si="24"/>
        <v>121.73600000000002</v>
      </c>
      <c r="DY57" s="18">
        <f t="shared" si="24"/>
        <v>124.77599999999998</v>
      </c>
      <c r="DZ57" s="18">
        <f t="shared" si="24"/>
        <v>122.143</v>
      </c>
      <c r="EA57" s="18">
        <f t="shared" si="24"/>
        <v>121.59200000000004</v>
      </c>
      <c r="EB57" s="18">
        <f t="shared" si="24"/>
        <v>121.34800000000001</v>
      </c>
      <c r="EC57" s="18">
        <f t="shared" si="24"/>
        <v>120.71399999999997</v>
      </c>
      <c r="ED57" s="18">
        <f t="shared" si="21"/>
        <v>117.08900000000003</v>
      </c>
      <c r="EE57" s="18">
        <f t="shared" si="21"/>
        <v>119.256</v>
      </c>
      <c r="EF57" s="18">
        <f t="shared" si="21"/>
        <v>122.12699999999998</v>
      </c>
      <c r="EG57" s="18">
        <f t="shared" si="21"/>
        <v>119.65299999999999</v>
      </c>
      <c r="EH57" s="18">
        <f t="shared" si="21"/>
        <v>117.541</v>
      </c>
      <c r="EI57" s="18">
        <f t="shared" si="21"/>
        <v>118.63</v>
      </c>
      <c r="EJ57" s="18">
        <f t="shared" si="21"/>
        <v>118.26300000000001</v>
      </c>
      <c r="EK57" s="18">
        <f t="shared" si="21"/>
        <v>118.82299999999998</v>
      </c>
      <c r="EL57" s="18">
        <f t="shared" si="21"/>
        <v>118.71299999999999</v>
      </c>
      <c r="EM57" s="18">
        <f t="shared" si="21"/>
        <v>117.16400000000002</v>
      </c>
      <c r="EN57" s="18">
        <f t="shared" si="21"/>
        <v>118.68100000000001</v>
      </c>
      <c r="EO57" s="18">
        <f t="shared" si="21"/>
        <v>116.92399999999998</v>
      </c>
      <c r="EP57" s="18">
        <f t="shared" si="21"/>
        <v>116.542</v>
      </c>
      <c r="EQ57" s="18">
        <f t="shared" si="21"/>
        <v>115.99400000000003</v>
      </c>
      <c r="ER57" s="18">
        <f t="shared" si="21"/>
        <v>121.66899999999998</v>
      </c>
      <c r="ES57" s="18">
        <f t="shared" si="21"/>
        <v>128.11800000000002</v>
      </c>
      <c r="ET57" s="18">
        <f t="shared" si="21"/>
        <v>127.91</v>
      </c>
      <c r="EU57" s="18">
        <f t="shared" si="21"/>
        <v>134.28100000000001</v>
      </c>
      <c r="EV57" s="18">
        <f t="shared" si="21"/>
        <v>127.899</v>
      </c>
      <c r="EW57" s="18">
        <f t="shared" si="21"/>
        <v>121.12400000000002</v>
      </c>
      <c r="EX57" s="18">
        <f t="shared" si="21"/>
        <v>132.95600000000002</v>
      </c>
      <c r="EY57" s="18">
        <f t="shared" si="21"/>
        <v>129.95899999999997</v>
      </c>
      <c r="EZ57" s="18">
        <f t="shared" si="21"/>
        <v>131.52000000000001</v>
      </c>
      <c r="FA57" s="18">
        <f t="shared" si="21"/>
        <v>129.429</v>
      </c>
      <c r="FB57" s="18">
        <f t="shared" si="21"/>
        <v>135.05500000000004</v>
      </c>
      <c r="FC57" s="18">
        <f t="shared" si="21"/>
        <v>137.67399999999998</v>
      </c>
      <c r="FD57" s="18">
        <f t="shared" si="21"/>
        <v>122.952</v>
      </c>
      <c r="FE57" s="18">
        <f t="shared" si="21"/>
        <v>120.05400000000003</v>
      </c>
      <c r="FF57" s="18">
        <f t="shared" si="21"/>
        <v>118.20400000000001</v>
      </c>
      <c r="FG57" s="18">
        <f t="shared" si="21"/>
        <v>125.16800000000001</v>
      </c>
      <c r="FH57" s="18">
        <f t="shared" si="21"/>
        <v>126.45100000000002</v>
      </c>
      <c r="FI57" s="18">
        <f t="shared" si="21"/>
        <v>128.22800000000001</v>
      </c>
      <c r="FJ57" s="18">
        <f t="shared" si="32"/>
        <v>124.76400000000001</v>
      </c>
      <c r="FK57" s="18">
        <f t="shared" si="32"/>
        <v>119.45500000000001</v>
      </c>
      <c r="FL57" s="18">
        <f t="shared" si="32"/>
        <v>124.61600000000001</v>
      </c>
      <c r="FM57" s="18">
        <f t="shared" si="32"/>
        <v>123.19800000000004</v>
      </c>
      <c r="FN57" s="18">
        <f t="shared" si="32"/>
        <v>125.00700000000001</v>
      </c>
      <c r="FO57" s="18">
        <f t="shared" si="32"/>
        <v>129.67399999999998</v>
      </c>
      <c r="FP57" s="18">
        <f t="shared" si="32"/>
        <v>131.85</v>
      </c>
      <c r="FQ57" s="18">
        <f t="shared" si="32"/>
        <v>146.91099999999997</v>
      </c>
      <c r="FR57" s="18">
        <f t="shared" si="32"/>
        <v>153.03</v>
      </c>
      <c r="FS57" s="18">
        <f t="shared" si="32"/>
        <v>142.11999999999998</v>
      </c>
      <c r="FT57" s="18">
        <f t="shared" si="32"/>
        <v>138.43</v>
      </c>
      <c r="FU57" s="18">
        <f t="shared" si="32"/>
        <v>139.20100000000002</v>
      </c>
      <c r="FV57" s="18">
        <f t="shared" si="32"/>
        <v>138.53000000000003</v>
      </c>
      <c r="FW57" s="18">
        <f t="shared" si="32"/>
        <v>150.15899999999999</v>
      </c>
      <c r="FX57" s="18">
        <f t="shared" si="32"/>
        <v>153.27600000000001</v>
      </c>
      <c r="FY57" s="18">
        <f t="shared" si="32"/>
        <v>150.65400000000002</v>
      </c>
      <c r="FZ57" s="18">
        <f t="shared" si="32"/>
        <v>143.81400000000002</v>
      </c>
      <c r="GA57" s="18">
        <f t="shared" si="32"/>
        <v>142.25200000000001</v>
      </c>
      <c r="GB57" s="18">
        <f t="shared" si="32"/>
        <v>142.517</v>
      </c>
      <c r="GC57" s="18">
        <f t="shared" si="32"/>
        <v>139.30800000000002</v>
      </c>
      <c r="GD57" s="18">
        <f t="shared" si="32"/>
        <v>138.56700000000001</v>
      </c>
      <c r="GE57" s="18">
        <f t="shared" si="32"/>
        <v>136.54300000000001</v>
      </c>
      <c r="GF57" s="18">
        <f t="shared" si="32"/>
        <v>137.14000000000001</v>
      </c>
      <c r="GG57" s="18">
        <f t="shared" si="32"/>
        <v>130.721</v>
      </c>
      <c r="GH57" s="18">
        <f t="shared" si="32"/>
        <v>137.39000000000001</v>
      </c>
      <c r="GI57" s="18">
        <f t="shared" si="32"/>
        <v>136.42500000000001</v>
      </c>
      <c r="GJ57" s="18">
        <f t="shared" si="32"/>
        <v>134.09699999999998</v>
      </c>
      <c r="GK57" s="18">
        <f t="shared" si="32"/>
        <v>129.38700000000003</v>
      </c>
      <c r="GL57" s="18">
        <f t="shared" si="32"/>
        <v>135.35</v>
      </c>
      <c r="GM57" s="18">
        <f t="shared" si="32"/>
        <v>140.96100000000004</v>
      </c>
      <c r="GN57" s="18">
        <f t="shared" si="32"/>
        <v>131.99200000000002</v>
      </c>
      <c r="GO57" s="18">
        <f>GO$32-GO39</f>
        <v>136.12799999999999</v>
      </c>
      <c r="GP57" s="18">
        <f t="shared" si="26"/>
        <v>146.76599999999999</v>
      </c>
      <c r="GQ57" s="18">
        <f t="shared" si="26"/>
        <v>142.12700000000001</v>
      </c>
      <c r="GR57" s="18">
        <f t="shared" si="26"/>
        <v>144.48500000000001</v>
      </c>
      <c r="GS57" s="18">
        <f t="shared" si="26"/>
        <v>142.38699999999997</v>
      </c>
      <c r="GT57" s="18">
        <f t="shared" si="26"/>
        <v>132.70099999999999</v>
      </c>
      <c r="GU57" s="18">
        <f t="shared" si="26"/>
        <v>134.84399999999999</v>
      </c>
      <c r="GV57" s="18">
        <f t="shared" si="26"/>
        <v>127.68400000000003</v>
      </c>
      <c r="GW57" s="18">
        <f t="shared" si="26"/>
        <v>134.51099999999997</v>
      </c>
      <c r="GX57" s="18">
        <f t="shared" si="26"/>
        <v>121.91800000000001</v>
      </c>
      <c r="GY57" s="18">
        <f t="shared" si="26"/>
        <v>113.70400000000001</v>
      </c>
      <c r="GZ57" s="18">
        <f t="shared" si="26"/>
        <v>120.72799999999998</v>
      </c>
      <c r="HA57" s="18">
        <f t="shared" si="26"/>
        <v>122.12100000000004</v>
      </c>
      <c r="HB57" s="18">
        <f t="shared" si="26"/>
        <v>129.762</v>
      </c>
      <c r="HC57" s="18">
        <f t="shared" si="26"/>
        <v>153.68200000000002</v>
      </c>
      <c r="HD57" s="18">
        <f t="shared" si="26"/>
        <v>114.25800000000001</v>
      </c>
      <c r="HE57" s="18">
        <f t="shared" si="26"/>
        <v>117.74000000000001</v>
      </c>
      <c r="HF57" s="18">
        <f t="shared" si="26"/>
        <v>128.12800000000001</v>
      </c>
      <c r="HG57" s="18">
        <f t="shared" si="26"/>
        <v>127.10900000000001</v>
      </c>
      <c r="HH57" s="18">
        <f t="shared" si="26"/>
        <v>143.34299999999999</v>
      </c>
      <c r="HI57" s="18">
        <f t="shared" si="26"/>
        <v>140.38400000000001</v>
      </c>
      <c r="HJ57" s="18">
        <f t="shared" si="26"/>
        <v>132.41499999999999</v>
      </c>
      <c r="HK57" s="18">
        <f t="shared" si="26"/>
        <v>138.72399999999999</v>
      </c>
      <c r="HL57" s="18">
        <f t="shared" si="26"/>
        <v>142.423</v>
      </c>
      <c r="HM57" s="18">
        <f t="shared" si="26"/>
        <v>145.76000000000002</v>
      </c>
      <c r="HN57" s="18">
        <f t="shared" si="26"/>
        <v>139.49100000000001</v>
      </c>
      <c r="HO57" s="18">
        <f t="shared" si="26"/>
        <v>137.47599999999997</v>
      </c>
      <c r="HP57" s="18">
        <f t="shared" si="26"/>
        <v>134.31700000000001</v>
      </c>
      <c r="HQ57" s="18">
        <f t="shared" si="26"/>
        <v>133.33000000000001</v>
      </c>
      <c r="HR57" s="18">
        <f t="shared" si="26"/>
        <v>149.31899999999999</v>
      </c>
      <c r="HS57" s="18">
        <f t="shared" si="26"/>
        <v>147.18599999999998</v>
      </c>
      <c r="HT57" s="18">
        <f t="shared" si="26"/>
        <v>138.18300000000002</v>
      </c>
      <c r="HU57" s="18">
        <f t="shared" si="26"/>
        <v>142.73299999999998</v>
      </c>
      <c r="HV57" s="18">
        <f t="shared" si="26"/>
        <v>133.25300000000001</v>
      </c>
      <c r="HW57" s="18">
        <f t="shared" si="26"/>
        <v>114.64800000000002</v>
      </c>
      <c r="HX57" s="18">
        <f t="shared" si="26"/>
        <v>122.64600000000002</v>
      </c>
      <c r="HY57" s="18">
        <f t="shared" si="26"/>
        <v>123.88899999999998</v>
      </c>
      <c r="HZ57" s="18">
        <f t="shared" si="26"/>
        <v>143.41500000000002</v>
      </c>
      <c r="IA57" s="18">
        <f t="shared" si="26"/>
        <v>137.54500000000002</v>
      </c>
      <c r="IB57" s="18">
        <f t="shared" si="26"/>
        <v>148.98500000000001</v>
      </c>
      <c r="IC57" s="18">
        <f t="shared" si="26"/>
        <v>139.68299999999996</v>
      </c>
      <c r="ID57" s="18">
        <f t="shared" si="26"/>
        <v>139.50700000000001</v>
      </c>
      <c r="IE57" s="18">
        <f t="shared" si="26"/>
        <v>110.553</v>
      </c>
      <c r="IF57" s="18">
        <f t="shared" si="26"/>
        <v>114.68700000000001</v>
      </c>
      <c r="IG57" s="18">
        <f t="shared" si="26"/>
        <v>137.30499999999998</v>
      </c>
      <c r="IH57" s="18">
        <f t="shared" si="26"/>
        <v>134.66500000000002</v>
      </c>
      <c r="II57" s="18">
        <f t="shared" si="26"/>
        <v>120.78700000000001</v>
      </c>
      <c r="IJ57" s="18">
        <f t="shared" si="26"/>
        <v>142.25799999999998</v>
      </c>
      <c r="IK57" s="18">
        <f t="shared" si="26"/>
        <v>139.864</v>
      </c>
      <c r="IL57" s="18">
        <f t="shared" si="26"/>
        <v>156.28200000000001</v>
      </c>
      <c r="IM57" s="18">
        <f t="shared" si="26"/>
        <v>137.55099999999999</v>
      </c>
      <c r="IN57" s="18">
        <f t="shared" si="26"/>
        <v>123.43299999999999</v>
      </c>
      <c r="IO57" s="18">
        <f t="shared" si="26"/>
        <v>114.89699999999996</v>
      </c>
      <c r="IP57" s="18">
        <f t="shared" si="26"/>
        <v>119.38299999999998</v>
      </c>
      <c r="IQ57" s="18">
        <f t="shared" si="26"/>
        <v>103.37299999999999</v>
      </c>
      <c r="IR57" s="18">
        <f t="shared" si="26"/>
        <v>111.56400000000002</v>
      </c>
      <c r="IS57" s="18">
        <f t="shared" si="26"/>
        <v>128.78500000000003</v>
      </c>
      <c r="IT57" s="18">
        <f t="shared" si="26"/>
        <v>126.47199999999998</v>
      </c>
      <c r="IU57" s="18">
        <f t="shared" si="26"/>
        <v>131.62100000000001</v>
      </c>
      <c r="IV57" s="18">
        <f t="shared" si="26"/>
        <v>143.88100000000003</v>
      </c>
      <c r="IW57" s="18">
        <f t="shared" si="26"/>
        <v>138.46700000000001</v>
      </c>
      <c r="IX57" s="18">
        <f t="shared" si="26"/>
        <v>126.91099999999997</v>
      </c>
      <c r="IY57" s="18">
        <f t="shared" si="26"/>
        <v>125.95099999999999</v>
      </c>
      <c r="IZ57" s="18">
        <f t="shared" si="26"/>
        <v>143.50300000000001</v>
      </c>
      <c r="JA57" s="18">
        <f>JA$32-JA39</f>
        <v>146.779</v>
      </c>
      <c r="JB57" s="18">
        <f t="shared" si="22"/>
        <v>137.14999999999998</v>
      </c>
      <c r="JC57" s="18">
        <f t="shared" si="22"/>
        <v>131.34199999999998</v>
      </c>
      <c r="JD57" s="18">
        <f t="shared" si="22"/>
        <v>145.17499999999998</v>
      </c>
      <c r="JE57" s="18">
        <f t="shared" si="22"/>
        <v>134.05199999999996</v>
      </c>
      <c r="JF57" s="18">
        <f t="shared" si="22"/>
        <v>128.56100000000001</v>
      </c>
      <c r="JG57" s="18">
        <f t="shared" si="22"/>
        <v>125.93400000000003</v>
      </c>
      <c r="JH57" s="18">
        <f t="shared" si="22"/>
        <v>120.38700000000003</v>
      </c>
      <c r="JI57" s="18">
        <f t="shared" si="22"/>
        <v>120.92700000000002</v>
      </c>
      <c r="JJ57" s="18">
        <f t="shared" si="22"/>
        <v>121.78799999999998</v>
      </c>
      <c r="JK57" s="18">
        <f t="shared" si="22"/>
        <v>128.75899999999996</v>
      </c>
      <c r="JL57" s="18">
        <f t="shared" si="22"/>
        <v>135.05400000000003</v>
      </c>
      <c r="JM57" s="18">
        <f t="shared" si="22"/>
        <v>129.66300000000001</v>
      </c>
      <c r="JN57" s="18">
        <f t="shared" si="22"/>
        <v>110.35599999999999</v>
      </c>
      <c r="JO57" s="18">
        <f t="shared" si="22"/>
        <v>110.65299999999999</v>
      </c>
      <c r="JP57" s="18">
        <f t="shared" si="22"/>
        <v>112.91300000000001</v>
      </c>
      <c r="JQ57" s="18">
        <f t="shared" si="22"/>
        <v>100.14699999999999</v>
      </c>
      <c r="JR57" s="18">
        <f t="shared" si="22"/>
        <v>124.578</v>
      </c>
      <c r="JS57" s="18">
        <f t="shared" si="22"/>
        <v>114.56</v>
      </c>
      <c r="JT57" s="18">
        <f t="shared" si="22"/>
        <v>100.25299999999999</v>
      </c>
      <c r="JU57" s="18">
        <f t="shared" si="22"/>
        <v>105.39700000000005</v>
      </c>
      <c r="JV57" s="18">
        <f t="shared" si="22"/>
        <v>104.80700000000002</v>
      </c>
      <c r="JW57" s="18">
        <f t="shared" si="22"/>
        <v>92.869000000000028</v>
      </c>
      <c r="JX57" s="18">
        <f t="shared" si="22"/>
        <v>66.468999999999994</v>
      </c>
      <c r="JY57" s="18">
        <f t="shared" si="22"/>
        <v>68.346000000000004</v>
      </c>
      <c r="JZ57" s="18">
        <f t="shared" si="22"/>
        <v>79.17900000000003</v>
      </c>
      <c r="KA57" s="18">
        <f t="shared" si="22"/>
        <v>69.613</v>
      </c>
      <c r="KB57" s="18">
        <f t="shared" si="22"/>
        <v>76.630000000000052</v>
      </c>
      <c r="KC57" s="18">
        <f t="shared" si="22"/>
        <v>62.230999999999995</v>
      </c>
      <c r="KD57" s="18">
        <f t="shared" si="22"/>
        <v>67.45999999999998</v>
      </c>
      <c r="KE57" s="18">
        <f t="shared" si="22"/>
        <v>53.751999999999953</v>
      </c>
      <c r="KF57" s="18">
        <f t="shared" si="22"/>
        <v>70.800000000000011</v>
      </c>
      <c r="KG57" s="18">
        <f t="shared" si="22"/>
        <v>84.216000000000008</v>
      </c>
      <c r="KH57" s="18">
        <f t="shared" si="33"/>
        <v>93.192999999999984</v>
      </c>
      <c r="KI57" s="18">
        <f t="shared" si="33"/>
        <v>97.35499999999999</v>
      </c>
      <c r="KJ57" s="18">
        <f t="shared" si="33"/>
        <v>105.82600000000002</v>
      </c>
      <c r="KK57" s="18">
        <f t="shared" si="33"/>
        <v>90.734999999999957</v>
      </c>
      <c r="KL57" s="18">
        <f t="shared" si="33"/>
        <v>81.617000000000019</v>
      </c>
      <c r="KM57" s="18">
        <f t="shared" si="33"/>
        <v>69.617999999999995</v>
      </c>
      <c r="KN57" s="18">
        <f t="shared" si="33"/>
        <v>88.162000000000035</v>
      </c>
      <c r="KO57" s="18">
        <f t="shared" si="33"/>
        <v>67.262</v>
      </c>
      <c r="KP57" s="18">
        <f t="shared" si="33"/>
        <v>70.725000000000023</v>
      </c>
      <c r="KQ57" s="18">
        <f t="shared" si="33"/>
        <v>70.108000000000004</v>
      </c>
      <c r="KR57" s="18">
        <f t="shared" si="33"/>
        <v>87.65100000000001</v>
      </c>
      <c r="KS57" s="18">
        <f t="shared" si="33"/>
        <v>95.725000000000023</v>
      </c>
      <c r="KT57" s="18">
        <f t="shared" si="33"/>
        <v>106.24800000000002</v>
      </c>
      <c r="KU57" s="18">
        <f t="shared" si="33"/>
        <v>95.600999999999999</v>
      </c>
      <c r="KV57" s="18">
        <f t="shared" si="33"/>
        <v>93.327999999999975</v>
      </c>
      <c r="KW57" s="18">
        <f t="shared" si="33"/>
        <v>85.745999999999981</v>
      </c>
      <c r="KX57" s="18">
        <f t="shared" si="33"/>
        <v>88.411999999999978</v>
      </c>
      <c r="KY57" s="18">
        <f t="shared" si="33"/>
        <v>93.184000000000026</v>
      </c>
      <c r="KZ57" s="18">
        <f t="shared" si="33"/>
        <v>93.573999999999984</v>
      </c>
      <c r="LA57" s="18">
        <f t="shared" si="33"/>
        <v>84.581000000000017</v>
      </c>
      <c r="LB57" s="18">
        <f t="shared" si="33"/>
        <v>85.428999999999974</v>
      </c>
      <c r="LC57" s="18">
        <f t="shared" si="33"/>
        <v>97.978999999999985</v>
      </c>
      <c r="LD57" s="18">
        <f t="shared" si="33"/>
        <v>98.043000000000006</v>
      </c>
      <c r="LE57" s="18">
        <f t="shared" si="33"/>
        <v>104.04599999999999</v>
      </c>
      <c r="LF57" s="18">
        <f t="shared" si="33"/>
        <v>92.84699999999998</v>
      </c>
      <c r="LG57" s="18">
        <f t="shared" si="33"/>
        <v>80.170999999999992</v>
      </c>
      <c r="LH57" s="18">
        <f t="shared" si="33"/>
        <v>74.961999999999989</v>
      </c>
      <c r="LI57" s="18">
        <f t="shared" si="33"/>
        <v>66.482000000000028</v>
      </c>
      <c r="LJ57" s="18">
        <f t="shared" si="33"/>
        <v>80.871999999999986</v>
      </c>
      <c r="LK57" s="18">
        <f t="shared" si="33"/>
        <v>79.437000000000012</v>
      </c>
      <c r="LL57" s="18">
        <f t="shared" si="33"/>
        <v>90.806000000000012</v>
      </c>
      <c r="LM57" s="18">
        <f>LM$32-LM39</f>
        <v>88.55699999999996</v>
      </c>
      <c r="LN57" s="18">
        <f t="shared" si="28"/>
        <v>111.36400000000003</v>
      </c>
      <c r="LO57" s="18">
        <f t="shared" si="28"/>
        <v>96.567999999999984</v>
      </c>
      <c r="LP57" s="18">
        <f t="shared" si="28"/>
        <v>96.052999999999997</v>
      </c>
      <c r="LQ57" s="18">
        <f t="shared" si="28"/>
        <v>88.701999999999998</v>
      </c>
      <c r="LR57" s="18">
        <f t="shared" si="28"/>
        <v>85.840000000000032</v>
      </c>
      <c r="LS57" s="18">
        <f t="shared" si="28"/>
        <v>67.813000000000045</v>
      </c>
      <c r="LT57" s="18">
        <f t="shared" si="28"/>
        <v>75.685000000000002</v>
      </c>
      <c r="LU57" s="18">
        <f t="shared" si="28"/>
        <v>70.624000000000024</v>
      </c>
      <c r="LV57" s="18">
        <f t="shared" si="28"/>
        <v>77.274000000000001</v>
      </c>
      <c r="LW57" s="18">
        <f t="shared" si="28"/>
        <v>109.12</v>
      </c>
      <c r="LX57" s="18">
        <f t="shared" si="28"/>
        <v>98.91</v>
      </c>
      <c r="LY57" s="18">
        <f t="shared" si="28"/>
        <v>85.06899999999996</v>
      </c>
      <c r="LZ57" s="18">
        <f t="shared" si="28"/>
        <v>103.535</v>
      </c>
      <c r="MA57" s="18">
        <f t="shared" si="28"/>
        <v>94.471000000000004</v>
      </c>
      <c r="MB57" s="18">
        <f t="shared" si="28"/>
        <v>92.266999999999996</v>
      </c>
      <c r="MC57" s="18">
        <f t="shared" si="28"/>
        <v>76.663999999999987</v>
      </c>
      <c r="MD57" s="18">
        <f t="shared" si="28"/>
        <v>63.926999999999964</v>
      </c>
      <c r="ME57" s="18">
        <f t="shared" si="28"/>
        <v>58.163000000000011</v>
      </c>
      <c r="MF57" s="18">
        <f t="shared" si="28"/>
        <v>56.07099999999997</v>
      </c>
      <c r="MG57" s="18">
        <f t="shared" si="28"/>
        <v>63.129000000000019</v>
      </c>
      <c r="MH57" s="18">
        <f t="shared" si="28"/>
        <v>61.033000000000015</v>
      </c>
      <c r="MI57" s="18">
        <f t="shared" si="28"/>
        <v>57.11099999999999</v>
      </c>
      <c r="MJ57" s="18">
        <f t="shared" si="28"/>
        <v>66.19</v>
      </c>
      <c r="MK57" s="18">
        <f t="shared" si="28"/>
        <v>70.822999999999979</v>
      </c>
      <c r="ML57" s="18">
        <f t="shared" si="28"/>
        <v>63.981999999999971</v>
      </c>
      <c r="MM57" s="18">
        <f t="shared" si="28"/>
        <v>51.20999999999998</v>
      </c>
      <c r="MN57" s="18">
        <f t="shared" si="28"/>
        <v>25.131000000000029</v>
      </c>
      <c r="MO57" s="18">
        <f t="shared" si="28"/>
        <v>23.446000000000026</v>
      </c>
      <c r="MP57" s="18">
        <f t="shared" si="28"/>
        <v>29.121000000000038</v>
      </c>
      <c r="MQ57" s="18">
        <f t="shared" si="28"/>
        <v>31.725999999999999</v>
      </c>
      <c r="MR57" s="18">
        <f t="shared" si="28"/>
        <v>32.253000000000043</v>
      </c>
      <c r="MS57" s="18">
        <f t="shared" si="28"/>
        <v>19.802000000000021</v>
      </c>
      <c r="MT57" s="18">
        <f t="shared" si="28"/>
        <v>33.055000000000007</v>
      </c>
      <c r="MU57" s="18">
        <f t="shared" si="28"/>
        <v>42.524000000000001</v>
      </c>
      <c r="MV57" s="18">
        <f t="shared" si="28"/>
        <v>50.755999999999972</v>
      </c>
      <c r="MW57" s="18">
        <f t="shared" si="28"/>
        <v>31.846000000000004</v>
      </c>
      <c r="MX57" s="18">
        <f t="shared" si="28"/>
        <v>22.097000000000037</v>
      </c>
      <c r="MY57" s="18">
        <f t="shared" si="28"/>
        <v>29.657999999999959</v>
      </c>
      <c r="MZ57" s="18">
        <f t="shared" si="28"/>
        <v>54.543000000000006</v>
      </c>
      <c r="NA57" s="18">
        <f t="shared" si="28"/>
        <v>59.64100000000002</v>
      </c>
      <c r="NB57" s="18">
        <f t="shared" si="28"/>
        <v>48.361999999999966</v>
      </c>
      <c r="NC57" s="18">
        <f t="shared" si="28"/>
        <v>53.91700000000003</v>
      </c>
      <c r="ND57" s="18">
        <f t="shared" si="28"/>
        <v>68.064999999999998</v>
      </c>
      <c r="NE57" s="18">
        <f t="shared" si="28"/>
        <v>49.523000000000025</v>
      </c>
      <c r="NF57" s="18">
        <f t="shared" si="28"/>
        <v>45.326000000000022</v>
      </c>
      <c r="NG57" s="18">
        <f t="shared" si="28"/>
        <v>51.298000000000002</v>
      </c>
      <c r="NH57" s="18">
        <f t="shared" si="28"/>
        <v>61.256000000000029</v>
      </c>
      <c r="NI57" s="18">
        <f t="shared" si="28"/>
        <v>52.210000000000036</v>
      </c>
      <c r="NJ57" s="18">
        <f t="shared" si="28"/>
        <v>50.336000000000013</v>
      </c>
      <c r="NK57" s="18">
        <f t="shared" si="28"/>
        <v>47.649000000000001</v>
      </c>
      <c r="NL57" s="18">
        <f t="shared" si="28"/>
        <v>62.926000000000045</v>
      </c>
      <c r="NM57" s="18">
        <f t="shared" si="28"/>
        <v>70.13</v>
      </c>
      <c r="NN57" s="18">
        <f t="shared" si="28"/>
        <v>45.895000000000039</v>
      </c>
      <c r="NO57" s="18">
        <f t="shared" si="28"/>
        <v>61.372000000000014</v>
      </c>
      <c r="NP57" s="18">
        <f t="shared" si="28"/>
        <v>44.927000000000021</v>
      </c>
      <c r="NQ57" s="18">
        <f t="shared" si="28"/>
        <v>34.937999999999988</v>
      </c>
      <c r="NR57" s="18">
        <f t="shared" si="28"/>
        <v>65.440000000000055</v>
      </c>
      <c r="NS57" s="18">
        <f t="shared" si="28"/>
        <v>52.545999999999992</v>
      </c>
      <c r="NT57" s="18">
        <f t="shared" si="28"/>
        <v>78.100999999999999</v>
      </c>
      <c r="NU57" s="18">
        <f t="shared" si="28"/>
        <v>36.81699999999995</v>
      </c>
      <c r="NV57" s="18">
        <f t="shared" si="28"/>
        <v>17.579000000000008</v>
      </c>
      <c r="NW57" s="18">
        <f t="shared" si="28"/>
        <v>11.308999999999969</v>
      </c>
      <c r="NX57" s="18">
        <f t="shared" si="28"/>
        <v>-2.1630000000000109</v>
      </c>
      <c r="NY57" s="18">
        <f t="shared" ref="NY57" si="38">NY$32-NY39</f>
        <v>7.7529999999999859</v>
      </c>
      <c r="NZ57" s="18">
        <f t="shared" si="23"/>
        <v>21.146999999999991</v>
      </c>
      <c r="OA57" s="18">
        <f t="shared" si="23"/>
        <v>23.731999999999971</v>
      </c>
      <c r="OB57" s="18">
        <f t="shared" si="23"/>
        <v>19.634999999999991</v>
      </c>
      <c r="OC57" s="18">
        <f t="shared" si="23"/>
        <v>23.536999999999978</v>
      </c>
      <c r="OD57" s="18">
        <f t="shared" si="23"/>
        <v>19.57099999999997</v>
      </c>
      <c r="OE57" s="18">
        <f t="shared" si="23"/>
        <v>22.732000000000028</v>
      </c>
      <c r="OF57" s="18">
        <f t="shared" si="23"/>
        <v>24.41900000000004</v>
      </c>
      <c r="OG57" s="18">
        <f t="shared" si="23"/>
        <v>21.363999999999976</v>
      </c>
      <c r="OH57" s="18">
        <f t="shared" si="23"/>
        <v>27.59499999999997</v>
      </c>
      <c r="OI57" s="18">
        <f t="shared" si="23"/>
        <v>28.711999999999989</v>
      </c>
      <c r="OJ57" s="18">
        <f t="shared" si="23"/>
        <v>38.242000000000019</v>
      </c>
      <c r="OK57" s="18">
        <f t="shared" si="23"/>
        <v>31.827999999999975</v>
      </c>
      <c r="OL57" s="18">
        <f t="shared" si="23"/>
        <v>5.6240000000000236</v>
      </c>
      <c r="OM57" s="18">
        <f t="shared" si="23"/>
        <v>-2.4029999999999632</v>
      </c>
      <c r="ON57" s="18">
        <f t="shared" si="23"/>
        <v>4.3299999999999841</v>
      </c>
      <c r="OO57" s="18">
        <f t="shared" si="23"/>
        <v>-4.4479999999999791</v>
      </c>
      <c r="OP57" s="18">
        <f t="shared" si="23"/>
        <v>-0.69099999999997408</v>
      </c>
      <c r="OQ57" s="18">
        <f t="shared" si="23"/>
        <v>2.26400000000001</v>
      </c>
      <c r="OR57" s="18">
        <f t="shared" si="23"/>
        <v>31.105000000000018</v>
      </c>
      <c r="OS57" s="18">
        <f t="shared" si="23"/>
        <v>2.7970000000000255</v>
      </c>
      <c r="OT57" s="18">
        <f t="shared" si="23"/>
        <v>7.7239999999999895</v>
      </c>
      <c r="OU57" s="18">
        <f t="shared" si="23"/>
        <v>9.5289999999999964</v>
      </c>
      <c r="OV57" s="18">
        <f t="shared" si="23"/>
        <v>17.035000000000025</v>
      </c>
      <c r="OW57" s="18">
        <f t="shared" si="23"/>
        <v>25.469000000000051</v>
      </c>
      <c r="OX57" s="18">
        <f t="shared" si="23"/>
        <v>14.113</v>
      </c>
      <c r="OY57" s="18">
        <f t="shared" si="23"/>
        <v>13.894999999999982</v>
      </c>
      <c r="OZ57" s="18">
        <f t="shared" si="23"/>
        <v>25.029999999999973</v>
      </c>
      <c r="PA57" s="18">
        <f t="shared" si="23"/>
        <v>-6.8829999999999814</v>
      </c>
      <c r="PB57" s="18">
        <f t="shared" si="23"/>
        <v>13.188999999999965</v>
      </c>
      <c r="PC57" s="18">
        <f t="shared" si="23"/>
        <v>20.730999999999995</v>
      </c>
      <c r="PD57" s="18">
        <f t="shared" si="23"/>
        <v>14.564000000000021</v>
      </c>
      <c r="PE57" s="18">
        <f t="shared" si="23"/>
        <v>23.727000000000032</v>
      </c>
      <c r="PF57" s="18">
        <f t="shared" si="34"/>
        <v>27.988999999999976</v>
      </c>
      <c r="PG57" s="18">
        <f t="shared" si="34"/>
        <v>13.733000000000004</v>
      </c>
      <c r="PH57" s="18">
        <f t="shared" si="34"/>
        <v>31.451000000000022</v>
      </c>
      <c r="PI57" s="18">
        <f t="shared" si="34"/>
        <v>48.935999999999979</v>
      </c>
      <c r="PJ57" s="18">
        <f t="shared" si="34"/>
        <v>51.358000000000004</v>
      </c>
      <c r="PK57" s="18">
        <f t="shared" si="34"/>
        <v>44.448000000000036</v>
      </c>
      <c r="PL57" s="18">
        <f t="shared" si="34"/>
        <v>47.492999999999995</v>
      </c>
      <c r="PM57" s="18">
        <f t="shared" si="34"/>
        <v>52.07000000000005</v>
      </c>
      <c r="PN57" s="18">
        <f t="shared" si="34"/>
        <v>57.496000000000038</v>
      </c>
      <c r="PO57" s="18">
        <f t="shared" si="34"/>
        <v>45.521000000000015</v>
      </c>
      <c r="PP57" s="18">
        <f t="shared" si="34"/>
        <v>52.894000000000005</v>
      </c>
      <c r="PQ57" s="18">
        <f t="shared" si="34"/>
        <v>68.562000000000012</v>
      </c>
      <c r="PR57" s="18">
        <f t="shared" si="34"/>
        <v>24.033999999999992</v>
      </c>
      <c r="PS57" s="18">
        <f t="shared" si="34"/>
        <v>36.789000000000044</v>
      </c>
      <c r="PT57" s="18">
        <f t="shared" si="34"/>
        <v>33.255999999999972</v>
      </c>
      <c r="PU57" s="18">
        <f t="shared" si="34"/>
        <v>45.673000000000002</v>
      </c>
      <c r="PV57" s="18">
        <f t="shared" si="34"/>
        <v>57.69500000000005</v>
      </c>
      <c r="PW57" s="18">
        <f t="shared" si="34"/>
        <v>46.120000000000005</v>
      </c>
      <c r="PX57" s="18">
        <f t="shared" si="34"/>
        <v>59.624000000000024</v>
      </c>
      <c r="PY57" s="18">
        <f t="shared" si="34"/>
        <v>65.430999999999983</v>
      </c>
      <c r="PZ57" s="18">
        <f t="shared" si="34"/>
        <v>61.339999999999975</v>
      </c>
      <c r="QA57" s="18">
        <f t="shared" si="34"/>
        <v>64.550000000000011</v>
      </c>
      <c r="QB57" s="18">
        <f t="shared" si="34"/>
        <v>68.434000000000026</v>
      </c>
      <c r="QC57" s="18">
        <f t="shared" si="34"/>
        <v>57.964999999999975</v>
      </c>
      <c r="QD57" s="18">
        <f t="shared" si="34"/>
        <v>72.65500000000003</v>
      </c>
      <c r="QE57" s="18">
        <f t="shared" si="34"/>
        <v>69.919999999999987</v>
      </c>
      <c r="QF57" s="18">
        <f t="shared" si="34"/>
        <v>67.310000000000031</v>
      </c>
      <c r="QG57" s="18">
        <f t="shared" si="34"/>
        <v>73.50200000000001</v>
      </c>
      <c r="QH57" s="18">
        <f t="shared" si="34"/>
        <v>77.30400000000003</v>
      </c>
      <c r="QI57" s="18">
        <f t="shared" si="34"/>
        <v>82.161000000000001</v>
      </c>
      <c r="QJ57" s="18">
        <f t="shared" si="34"/>
        <v>76.256</v>
      </c>
      <c r="QK57" s="18">
        <f>QK$32-QK39</f>
        <v>84.806000000000012</v>
      </c>
      <c r="QL57" s="18">
        <f t="shared" si="30"/>
        <v>75.548000000000002</v>
      </c>
      <c r="QM57" s="18">
        <f t="shared" si="30"/>
        <v>83.228999999999985</v>
      </c>
      <c r="QN57" s="18">
        <f t="shared" si="30"/>
        <v>82.86099999999999</v>
      </c>
      <c r="QO57" s="18">
        <f t="shared" si="30"/>
        <v>76.53</v>
      </c>
      <c r="QP57" s="18">
        <f t="shared" si="30"/>
        <v>81.585000000000008</v>
      </c>
      <c r="QQ57" s="18">
        <f t="shared" si="30"/>
        <v>85.887</v>
      </c>
      <c r="QR57" s="18">
        <f t="shared" si="30"/>
        <v>84.162999999999982</v>
      </c>
      <c r="QS57" s="18">
        <f t="shared" si="30"/>
        <v>85.546999999999997</v>
      </c>
      <c r="QT57" s="18">
        <f t="shared" si="30"/>
        <v>87.824000000000012</v>
      </c>
      <c r="QU57" s="18">
        <f t="shared" si="30"/>
        <v>85.344999999999999</v>
      </c>
      <c r="QV57" s="18">
        <f t="shared" si="30"/>
        <v>86.828999999999979</v>
      </c>
      <c r="QW57" s="18">
        <f t="shared" si="30"/>
        <v>84.40500000000003</v>
      </c>
      <c r="QX57" s="18">
        <f t="shared" si="30"/>
        <v>80.617000000000019</v>
      </c>
      <c r="QY57" s="18">
        <f t="shared" si="30"/>
        <v>89.02800000000002</v>
      </c>
      <c r="QZ57" s="18">
        <f t="shared" si="30"/>
        <v>93.936000000000007</v>
      </c>
      <c r="RA57" s="18">
        <f t="shared" si="30"/>
        <v>87.780999999999977</v>
      </c>
      <c r="RB57" s="18">
        <f t="shared" si="30"/>
        <v>71.302999999999997</v>
      </c>
      <c r="RC57" s="18">
        <f t="shared" si="30"/>
        <v>71.519000000000005</v>
      </c>
      <c r="RD57" s="18">
        <f t="shared" si="30"/>
        <v>72.896000000000015</v>
      </c>
      <c r="RE57" s="18">
        <f t="shared" si="30"/>
        <v>69.449999999999989</v>
      </c>
      <c r="RF57" s="18">
        <f t="shared" si="30"/>
        <v>67.911000000000001</v>
      </c>
      <c r="RG57" s="18">
        <f t="shared" si="30"/>
        <v>69.230000000000018</v>
      </c>
      <c r="RH57" s="18">
        <f t="shared" si="30"/>
        <v>75.391999999999967</v>
      </c>
      <c r="RI57" s="18">
        <f t="shared" si="30"/>
        <v>77.081000000000017</v>
      </c>
      <c r="RJ57" s="18">
        <f t="shared" si="30"/>
        <v>79.509000000000015</v>
      </c>
      <c r="RK57" s="18">
        <f t="shared" si="30"/>
        <v>77.652000000000015</v>
      </c>
      <c r="RL57" s="18">
        <f t="shared" si="30"/>
        <v>74.279999999999973</v>
      </c>
      <c r="RM57" s="18">
        <f t="shared" si="30"/>
        <v>78.566999999999979</v>
      </c>
      <c r="RN57" s="18">
        <f t="shared" si="30"/>
        <v>85.125</v>
      </c>
      <c r="RO57" s="18">
        <f t="shared" si="30"/>
        <v>76.326000000000022</v>
      </c>
      <c r="RP57" s="18">
        <f t="shared" si="30"/>
        <v>75.848000000000013</v>
      </c>
      <c r="RQ57" s="18">
        <f t="shared" si="30"/>
        <v>77.574000000000012</v>
      </c>
      <c r="RR57" s="18">
        <f t="shared" si="37"/>
        <v>72.942000000000007</v>
      </c>
      <c r="RS57" s="18">
        <f t="shared" si="37"/>
        <v>81.882000000000005</v>
      </c>
      <c r="RT57" s="18">
        <f t="shared" si="37"/>
        <v>78.16500000000002</v>
      </c>
      <c r="RU57" s="18">
        <f t="shared" si="37"/>
        <v>74.031000000000006</v>
      </c>
      <c r="RV57" s="18">
        <f t="shared" si="37"/>
        <v>79.204999999999984</v>
      </c>
      <c r="RW57" s="18">
        <f t="shared" si="37"/>
        <v>80.192000000000036</v>
      </c>
      <c r="RX57" s="18">
        <f t="shared" si="37"/>
        <v>86.199999999999989</v>
      </c>
      <c r="RY57" s="18">
        <f t="shared" si="37"/>
        <v>82.038000000000011</v>
      </c>
      <c r="RZ57" s="18">
        <f t="shared" si="37"/>
        <v>81.487000000000023</v>
      </c>
      <c r="SA57" s="18">
        <f t="shared" si="37"/>
        <v>78.007000000000005</v>
      </c>
      <c r="SB57" s="18">
        <f t="shared" si="37"/>
        <v>88.704999999999984</v>
      </c>
      <c r="SC57" s="18">
        <f t="shared" si="37"/>
        <v>87.544999999999987</v>
      </c>
      <c r="SD57" s="18">
        <f t="shared" si="37"/>
        <v>82.463000000000022</v>
      </c>
      <c r="SE57" s="18">
        <f t="shared" si="37"/>
        <v>87.820999999999998</v>
      </c>
      <c r="SF57" s="18">
        <f t="shared" si="37"/>
        <v>110.00999999999999</v>
      </c>
      <c r="SG57" s="18">
        <f t="shared" si="37"/>
        <v>88.649000000000001</v>
      </c>
      <c r="SH57" s="18">
        <f t="shared" si="37"/>
        <v>88.543000000000035</v>
      </c>
      <c r="SI57" s="18">
        <f t="shared" si="37"/>
        <v>87.322000000000031</v>
      </c>
      <c r="SJ57" s="18">
        <f t="shared" si="37"/>
        <v>87.006000000000029</v>
      </c>
      <c r="SK57" s="18">
        <f t="shared" si="37"/>
        <v>89.492999999999995</v>
      </c>
      <c r="SL57" s="18">
        <f t="shared" si="37"/>
        <v>91.60899999999998</v>
      </c>
      <c r="SM57" s="18">
        <f t="shared" si="37"/>
        <v>87.060999999999979</v>
      </c>
      <c r="SN57" s="18">
        <f t="shared" si="37"/>
        <v>90.577999999999975</v>
      </c>
      <c r="SO57" s="18">
        <f t="shared" si="37"/>
        <v>91.211999999999989</v>
      </c>
      <c r="SP57" s="18">
        <f t="shared" si="37"/>
        <v>93.106999999999999</v>
      </c>
      <c r="SQ57" s="18">
        <f t="shared" si="37"/>
        <v>75.736000000000018</v>
      </c>
    </row>
    <row r="58" spans="1:511" x14ac:dyDescent="0.25">
      <c r="A58" s="5">
        <f t="shared" si="18"/>
        <v>9</v>
      </c>
      <c r="B58" s="1" t="str">
        <f t="shared" si="9"/>
        <v>VW 3 3/4 PERP nc-21</v>
      </c>
      <c r="C58" s="1" t="str">
        <f>$B$50&amp;"-"&amp;B58</f>
        <v>VW 3 1/2 PERP nc-30-VW 3 3/4 PERP nc-21</v>
      </c>
      <c r="F58" s="18">
        <f t="shared" si="36"/>
        <v>171.01799999999997</v>
      </c>
      <c r="G58" s="18">
        <f t="shared" si="36"/>
        <v>169.435</v>
      </c>
      <c r="H58" s="18">
        <f t="shared" si="36"/>
        <v>151.22599999999997</v>
      </c>
      <c r="I58" s="18">
        <f t="shared" si="36"/>
        <v>140.67899999999997</v>
      </c>
      <c r="J58" s="18">
        <f t="shared" si="36"/>
        <v>119.89500000000004</v>
      </c>
      <c r="K58" s="18">
        <f t="shared" si="36"/>
        <v>115.10500000000002</v>
      </c>
      <c r="L58" s="18">
        <f t="shared" si="36"/>
        <v>109.197</v>
      </c>
      <c r="M58" s="18">
        <f t="shared" si="36"/>
        <v>104.36399999999998</v>
      </c>
      <c r="N58" s="18">
        <f t="shared" si="36"/>
        <v>124.02699999999999</v>
      </c>
      <c r="O58" s="18">
        <f t="shared" si="36"/>
        <v>99.298000000000002</v>
      </c>
      <c r="P58" s="18">
        <f t="shared" si="36"/>
        <v>127.00300000000001</v>
      </c>
      <c r="Q58" s="18">
        <f t="shared" si="36"/>
        <v>123.63200000000003</v>
      </c>
      <c r="R58" s="18">
        <f t="shared" si="36"/>
        <v>134.86700000000002</v>
      </c>
      <c r="S58" s="18">
        <f t="shared" si="36"/>
        <v>160.161</v>
      </c>
      <c r="T58" s="18">
        <f t="shared" si="36"/>
        <v>133.53200000000001</v>
      </c>
      <c r="U58" s="18">
        <f t="shared" si="36"/>
        <v>142.84399999999999</v>
      </c>
      <c r="V58" s="18">
        <f t="shared" si="36"/>
        <v>101.31299999999999</v>
      </c>
      <c r="W58" s="18">
        <f t="shared" si="36"/>
        <v>112.255</v>
      </c>
      <c r="X58" s="18">
        <f t="shared" si="36"/>
        <v>-1.1519999999999868</v>
      </c>
      <c r="Y58" s="18">
        <f t="shared" si="36"/>
        <v>118.63199999999998</v>
      </c>
      <c r="Z58" s="18">
        <f t="shared" si="36"/>
        <v>127.798</v>
      </c>
      <c r="AA58" s="18">
        <f t="shared" si="36"/>
        <v>36.103000000000009</v>
      </c>
      <c r="AB58" s="18">
        <f t="shared" si="36"/>
        <v>-3.1159999999999854</v>
      </c>
      <c r="AC58" s="18">
        <f t="shared" si="36"/>
        <v>-73.349000000000046</v>
      </c>
      <c r="AD58" s="18">
        <f t="shared" si="36"/>
        <v>-78.08299999999997</v>
      </c>
      <c r="AE58" s="18">
        <f t="shared" si="36"/>
        <v>-78.206999999999994</v>
      </c>
      <c r="AF58" s="18">
        <f t="shared" si="36"/>
        <v>-65.339999999999975</v>
      </c>
      <c r="AG58" s="18">
        <f t="shared" si="36"/>
        <v>-43.716999999999985</v>
      </c>
      <c r="AH58" s="18">
        <f t="shared" si="36"/>
        <v>-56.652999999999963</v>
      </c>
      <c r="AI58" s="18">
        <f t="shared" si="36"/>
        <v>-120.77100000000002</v>
      </c>
      <c r="AJ58" s="18">
        <f t="shared" si="36"/>
        <v>-111.26900000000001</v>
      </c>
      <c r="AK58" s="18">
        <f t="shared" si="36"/>
        <v>-108.01599999999996</v>
      </c>
      <c r="AL58" s="18">
        <f t="shared" si="36"/>
        <v>-115.79699999999997</v>
      </c>
      <c r="AM58" s="18">
        <f t="shared" si="36"/>
        <v>-134.27200000000005</v>
      </c>
      <c r="AN58" s="18">
        <f t="shared" si="36"/>
        <v>-174.255</v>
      </c>
      <c r="AO58" s="18">
        <f t="shared" si="36"/>
        <v>-209.53000000000003</v>
      </c>
      <c r="AP58" s="18">
        <f t="shared" si="36"/>
        <v>-210.12099999999998</v>
      </c>
      <c r="AQ58" s="18">
        <f t="shared" si="36"/>
        <v>-189.24999999999994</v>
      </c>
      <c r="AR58" s="18">
        <f t="shared" si="36"/>
        <v>-154.01699999999994</v>
      </c>
      <c r="AS58" s="18">
        <f t="shared" si="36"/>
        <v>-153.73399999999998</v>
      </c>
      <c r="AT58" s="18">
        <f t="shared" si="36"/>
        <v>-188.13499999999999</v>
      </c>
      <c r="AU58" s="18">
        <f t="shared" si="36"/>
        <v>-164.93299999999999</v>
      </c>
      <c r="AV58" s="18">
        <f t="shared" si="36"/>
        <v>-164.29399999999998</v>
      </c>
      <c r="AW58" s="18">
        <f t="shared" si="36"/>
        <v>-177.25800000000004</v>
      </c>
      <c r="AX58" s="18">
        <f t="shared" si="36"/>
        <v>-203.988</v>
      </c>
      <c r="AY58" s="18">
        <f t="shared" si="36"/>
        <v>-120.68199999999996</v>
      </c>
      <c r="AZ58" s="18">
        <f t="shared" si="36"/>
        <v>-97.671000000000049</v>
      </c>
      <c r="BA58" s="18">
        <f t="shared" si="36"/>
        <v>-52.615000000000009</v>
      </c>
      <c r="BB58" s="18">
        <f t="shared" si="36"/>
        <v>-11.298999999999978</v>
      </c>
      <c r="BC58" s="18">
        <f t="shared" si="36"/>
        <v>-58.714999999999975</v>
      </c>
      <c r="BD58" s="18">
        <f t="shared" si="36"/>
        <v>-73.474999999999966</v>
      </c>
      <c r="BE58" s="18">
        <f t="shared" si="36"/>
        <v>-157.17599999999999</v>
      </c>
      <c r="BF58" s="18">
        <f t="shared" si="36"/>
        <v>-167.00400000000002</v>
      </c>
      <c r="BG58" s="18">
        <f t="shared" si="36"/>
        <v>-117.24000000000001</v>
      </c>
      <c r="BH58" s="18">
        <f t="shared" si="36"/>
        <v>-37.992999999999995</v>
      </c>
      <c r="BI58" s="18">
        <f t="shared" si="36"/>
        <v>-35.581000000000017</v>
      </c>
      <c r="BJ58" s="18">
        <f t="shared" si="36"/>
        <v>38.183999999999969</v>
      </c>
      <c r="BK58" s="18">
        <f t="shared" si="36"/>
        <v>123.20600000000002</v>
      </c>
      <c r="BL58" s="18">
        <f t="shared" si="36"/>
        <v>53.938999999999965</v>
      </c>
      <c r="BM58" s="18">
        <f t="shared" si="36"/>
        <v>-113.03800000000001</v>
      </c>
      <c r="BN58" s="18">
        <f t="shared" si="36"/>
        <v>-145.88600000000008</v>
      </c>
      <c r="BO58" s="18">
        <f t="shared" si="36"/>
        <v>-228.21299999999997</v>
      </c>
      <c r="BP58" s="18">
        <f t="shared" si="36"/>
        <v>-242.59900000000005</v>
      </c>
      <c r="BQ58" s="18">
        <f t="shared" si="36"/>
        <v>-221.24800000000005</v>
      </c>
      <c r="BR58" s="18">
        <f t="shared" si="10"/>
        <v>-191.78800000000001</v>
      </c>
      <c r="BS58" s="18">
        <f t="shared" si="24"/>
        <v>-161.27799999999991</v>
      </c>
      <c r="BT58" s="18">
        <f t="shared" si="24"/>
        <v>-213.90200000000004</v>
      </c>
      <c r="BU58" s="18">
        <f t="shared" si="24"/>
        <v>-76.62299999999999</v>
      </c>
      <c r="BV58" s="18">
        <f t="shared" ref="BV58:EC58" si="39">BV$32-BV40</f>
        <v>-15.790999999999997</v>
      </c>
      <c r="BW58" s="18">
        <f t="shared" si="39"/>
        <v>120.94999999999999</v>
      </c>
      <c r="BX58" s="18">
        <f t="shared" si="39"/>
        <v>-65.404999999999973</v>
      </c>
      <c r="BY58" s="18">
        <f t="shared" si="39"/>
        <v>-107.17599999999993</v>
      </c>
      <c r="BZ58" s="18">
        <f t="shared" si="39"/>
        <v>44.330000000000041</v>
      </c>
      <c r="CA58" s="18">
        <f t="shared" si="39"/>
        <v>-125.60599999999999</v>
      </c>
      <c r="CB58" s="18">
        <f t="shared" si="39"/>
        <v>-191.30500000000006</v>
      </c>
      <c r="CC58" s="18">
        <f t="shared" si="39"/>
        <v>-87.975000000000023</v>
      </c>
      <c r="CD58" s="18">
        <f t="shared" si="39"/>
        <v>-19.057999999999993</v>
      </c>
      <c r="CE58" s="18">
        <f t="shared" si="39"/>
        <v>69.370999999999981</v>
      </c>
      <c r="CF58" s="18">
        <f t="shared" si="39"/>
        <v>7.6270000000000095</v>
      </c>
      <c r="CG58" s="18">
        <f t="shared" si="39"/>
        <v>159.30799999999999</v>
      </c>
      <c r="CH58" s="18">
        <f t="shared" si="39"/>
        <v>185.49599999999998</v>
      </c>
      <c r="CI58" s="18">
        <f t="shared" si="39"/>
        <v>130.01599999999999</v>
      </c>
      <c r="CJ58" s="18">
        <f t="shared" si="39"/>
        <v>194.11200000000002</v>
      </c>
      <c r="CK58" s="18">
        <f t="shared" si="39"/>
        <v>208.25899999999999</v>
      </c>
      <c r="CL58" s="18">
        <f t="shared" si="39"/>
        <v>232.61899999999997</v>
      </c>
      <c r="CM58" s="18">
        <f t="shared" si="39"/>
        <v>247.57900000000001</v>
      </c>
      <c r="CN58" s="18">
        <f t="shared" si="39"/>
        <v>197.87700000000004</v>
      </c>
      <c r="CO58" s="18">
        <f t="shared" si="39"/>
        <v>159.16400000000002</v>
      </c>
      <c r="CP58" s="18">
        <f t="shared" si="39"/>
        <v>206.97699999999998</v>
      </c>
      <c r="CQ58" s="18">
        <f t="shared" si="39"/>
        <v>215.197</v>
      </c>
      <c r="CR58" s="18">
        <f t="shared" si="39"/>
        <v>215.05200000000002</v>
      </c>
      <c r="CS58" s="18">
        <f t="shared" si="39"/>
        <v>208.488</v>
      </c>
      <c r="CT58" s="18">
        <f t="shared" si="39"/>
        <v>215.10199999999998</v>
      </c>
      <c r="CU58" s="18">
        <f t="shared" si="39"/>
        <v>210.80799999999999</v>
      </c>
      <c r="CV58" s="18">
        <f t="shared" si="39"/>
        <v>213.655</v>
      </c>
      <c r="CW58" s="18">
        <f t="shared" si="39"/>
        <v>208.44199999999998</v>
      </c>
      <c r="CX58" s="18">
        <f t="shared" si="39"/>
        <v>208.95999999999998</v>
      </c>
      <c r="CY58" s="18">
        <f t="shared" si="39"/>
        <v>207.71900000000002</v>
      </c>
      <c r="CZ58" s="18">
        <f t="shared" si="39"/>
        <v>205.822</v>
      </c>
      <c r="DA58" s="18">
        <f t="shared" si="39"/>
        <v>207.899</v>
      </c>
      <c r="DB58" s="18">
        <f t="shared" si="39"/>
        <v>209.45499999999998</v>
      </c>
      <c r="DC58" s="18">
        <f t="shared" si="39"/>
        <v>201.74700000000001</v>
      </c>
      <c r="DD58" s="18">
        <f t="shared" si="39"/>
        <v>200.72000000000003</v>
      </c>
      <c r="DE58" s="18">
        <f t="shared" si="39"/>
        <v>204.11800000000002</v>
      </c>
      <c r="DF58" s="18">
        <f t="shared" si="39"/>
        <v>208.88</v>
      </c>
      <c r="DG58" s="18">
        <f t="shared" si="39"/>
        <v>211.94499999999999</v>
      </c>
      <c r="DH58" s="18">
        <f t="shared" si="39"/>
        <v>201.285</v>
      </c>
      <c r="DI58" s="18">
        <f t="shared" si="39"/>
        <v>200.23599999999999</v>
      </c>
      <c r="DJ58" s="18">
        <f t="shared" si="39"/>
        <v>192.21100000000001</v>
      </c>
      <c r="DK58" s="18">
        <f t="shared" si="39"/>
        <v>198.13200000000001</v>
      </c>
      <c r="DL58" s="18">
        <f t="shared" si="39"/>
        <v>197.56799999999998</v>
      </c>
      <c r="DM58" s="18">
        <f t="shared" si="39"/>
        <v>187.19299999999998</v>
      </c>
      <c r="DN58" s="18">
        <f t="shared" si="39"/>
        <v>195.94299999999998</v>
      </c>
      <c r="DO58" s="18">
        <f t="shared" si="39"/>
        <v>192.16199999999998</v>
      </c>
      <c r="DP58" s="18">
        <f t="shared" si="39"/>
        <v>194.69</v>
      </c>
      <c r="DQ58" s="18">
        <f t="shared" si="39"/>
        <v>192.99</v>
      </c>
      <c r="DR58" s="18">
        <f t="shared" si="39"/>
        <v>193.44700000000003</v>
      </c>
      <c r="DS58" s="18">
        <f t="shared" si="39"/>
        <v>196.25199999999998</v>
      </c>
      <c r="DT58" s="18">
        <f t="shared" si="39"/>
        <v>192.21000000000004</v>
      </c>
      <c r="DU58" s="18">
        <f t="shared" si="39"/>
        <v>184.46299999999997</v>
      </c>
      <c r="DV58" s="18">
        <f t="shared" si="39"/>
        <v>185.37699999999998</v>
      </c>
      <c r="DW58" s="18">
        <f t="shared" si="39"/>
        <v>189.84900000000002</v>
      </c>
      <c r="DX58" s="18">
        <f t="shared" si="39"/>
        <v>187.88000000000002</v>
      </c>
      <c r="DY58" s="18">
        <f t="shared" si="39"/>
        <v>190.56700000000001</v>
      </c>
      <c r="DZ58" s="18">
        <f t="shared" si="39"/>
        <v>190.34399999999999</v>
      </c>
      <c r="EA58" s="18">
        <f t="shared" si="39"/>
        <v>191.47500000000002</v>
      </c>
      <c r="EB58" s="18">
        <f t="shared" si="39"/>
        <v>190.70700000000002</v>
      </c>
      <c r="EC58" s="18">
        <f t="shared" si="39"/>
        <v>190.14799999999997</v>
      </c>
      <c r="ED58" s="18">
        <f t="shared" si="21"/>
        <v>189.78200000000004</v>
      </c>
      <c r="EE58" s="18">
        <f t="shared" si="21"/>
        <v>187.42699999999999</v>
      </c>
      <c r="EF58" s="18">
        <f t="shared" si="21"/>
        <v>190.52799999999996</v>
      </c>
      <c r="EG58" s="18">
        <f t="shared" si="21"/>
        <v>187.791</v>
      </c>
      <c r="EH58" s="18">
        <f t="shared" si="21"/>
        <v>188.62099999999998</v>
      </c>
      <c r="EI58" s="18">
        <f t="shared" si="21"/>
        <v>187.65299999999999</v>
      </c>
      <c r="EJ58" s="18">
        <f t="shared" si="21"/>
        <v>186.44299999999998</v>
      </c>
      <c r="EK58" s="18">
        <f t="shared" si="21"/>
        <v>186.93699999999998</v>
      </c>
      <c r="EL58" s="18">
        <f t="shared" si="21"/>
        <v>187.99</v>
      </c>
      <c r="EM58" s="18">
        <f t="shared" si="21"/>
        <v>185.98599999999999</v>
      </c>
      <c r="EN58" s="18">
        <f t="shared" si="21"/>
        <v>188.05700000000002</v>
      </c>
      <c r="EO58" s="18">
        <f t="shared" si="21"/>
        <v>186.87299999999999</v>
      </c>
      <c r="EP58" s="18">
        <f t="shared" si="21"/>
        <v>188.16399999999999</v>
      </c>
      <c r="EQ58" s="18">
        <f t="shared" si="21"/>
        <v>186.02100000000002</v>
      </c>
      <c r="ER58" s="18">
        <f t="shared" si="21"/>
        <v>189.27199999999999</v>
      </c>
      <c r="ES58" s="18">
        <f t="shared" si="21"/>
        <v>193.80500000000001</v>
      </c>
      <c r="ET58" s="18">
        <f t="shared" si="21"/>
        <v>195.58800000000002</v>
      </c>
      <c r="EU58" s="18">
        <f t="shared" si="21"/>
        <v>196.23000000000002</v>
      </c>
      <c r="EV58" s="18">
        <f t="shared" si="21"/>
        <v>192.94299999999998</v>
      </c>
      <c r="EW58" s="18">
        <f t="shared" si="21"/>
        <v>186.49500000000003</v>
      </c>
      <c r="EX58" s="18">
        <f t="shared" si="21"/>
        <v>194.99400000000003</v>
      </c>
      <c r="EY58" s="18">
        <f t="shared" si="21"/>
        <v>195.74699999999999</v>
      </c>
      <c r="EZ58" s="18">
        <f t="shared" si="21"/>
        <v>193.08600000000001</v>
      </c>
      <c r="FA58" s="18">
        <f t="shared" si="21"/>
        <v>193.43100000000001</v>
      </c>
      <c r="FB58" s="18">
        <f t="shared" si="21"/>
        <v>198.99100000000004</v>
      </c>
      <c r="FC58" s="18">
        <f t="shared" si="21"/>
        <v>204.37599999999998</v>
      </c>
      <c r="FD58" s="18">
        <f t="shared" si="21"/>
        <v>199.96299999999997</v>
      </c>
      <c r="FE58" s="18">
        <f t="shared" si="21"/>
        <v>197.77700000000002</v>
      </c>
      <c r="FF58" s="18">
        <f t="shared" si="21"/>
        <v>194.828</v>
      </c>
      <c r="FG58" s="18">
        <f t="shared" si="21"/>
        <v>198.447</v>
      </c>
      <c r="FH58" s="18">
        <f t="shared" si="21"/>
        <v>198.58000000000004</v>
      </c>
      <c r="FI58" s="18">
        <f t="shared" si="21"/>
        <v>201.03000000000003</v>
      </c>
      <c r="FJ58" s="18">
        <f t="shared" si="32"/>
        <v>197.06500000000003</v>
      </c>
      <c r="FK58" s="18">
        <f t="shared" si="32"/>
        <v>188.505</v>
      </c>
      <c r="FL58" s="18">
        <f t="shared" si="32"/>
        <v>192.76500000000001</v>
      </c>
      <c r="FM58" s="18">
        <f t="shared" si="32"/>
        <v>192.82500000000002</v>
      </c>
      <c r="FN58" s="18">
        <f t="shared" si="32"/>
        <v>192.798</v>
      </c>
      <c r="FO58" s="18">
        <f t="shared" si="32"/>
        <v>191.31899999999999</v>
      </c>
      <c r="FP58" s="18">
        <f t="shared" si="32"/>
        <v>188.50200000000001</v>
      </c>
      <c r="FQ58" s="18">
        <f t="shared" si="32"/>
        <v>203.154</v>
      </c>
      <c r="FR58" s="18">
        <f t="shared" si="32"/>
        <v>209.261</v>
      </c>
      <c r="FS58" s="18">
        <f t="shared" si="32"/>
        <v>203.75099999999998</v>
      </c>
      <c r="FT58" s="18">
        <f t="shared" si="32"/>
        <v>202.33799999999999</v>
      </c>
      <c r="FU58" s="18">
        <f t="shared" si="32"/>
        <v>200.95500000000004</v>
      </c>
      <c r="FV58" s="18">
        <f t="shared" si="32"/>
        <v>199.35000000000002</v>
      </c>
      <c r="FW58" s="18">
        <f t="shared" si="32"/>
        <v>209.98999999999998</v>
      </c>
      <c r="FX58" s="18">
        <f t="shared" si="32"/>
        <v>214.774</v>
      </c>
      <c r="FY58" s="18">
        <f t="shared" si="32"/>
        <v>215.02900000000002</v>
      </c>
      <c r="FZ58" s="18">
        <f t="shared" si="32"/>
        <v>212.53800000000001</v>
      </c>
      <c r="GA58" s="18">
        <f t="shared" si="32"/>
        <v>210.43900000000002</v>
      </c>
      <c r="GB58" s="18">
        <f t="shared" si="32"/>
        <v>216.81599999999997</v>
      </c>
      <c r="GC58" s="18">
        <f t="shared" si="32"/>
        <v>211.65600000000001</v>
      </c>
      <c r="GD58" s="18">
        <f t="shared" si="32"/>
        <v>210.91300000000001</v>
      </c>
      <c r="GE58" s="18">
        <f t="shared" si="32"/>
        <v>208.44200000000001</v>
      </c>
      <c r="GF58" s="18">
        <f t="shared" si="32"/>
        <v>208.60500000000002</v>
      </c>
      <c r="GG58" s="18">
        <f t="shared" si="32"/>
        <v>203.083</v>
      </c>
      <c r="GH58" s="18">
        <f t="shared" si="32"/>
        <v>210.27900000000002</v>
      </c>
      <c r="GI58" s="18">
        <f t="shared" si="32"/>
        <v>205.67100000000002</v>
      </c>
      <c r="GJ58" s="18">
        <f t="shared" si="32"/>
        <v>206.26599999999996</v>
      </c>
      <c r="GK58" s="18">
        <f t="shared" si="32"/>
        <v>200.36800000000002</v>
      </c>
      <c r="GL58" s="18">
        <f t="shared" si="32"/>
        <v>203.941</v>
      </c>
      <c r="GM58" s="18">
        <f t="shared" si="32"/>
        <v>205.16400000000002</v>
      </c>
      <c r="GN58" s="18">
        <f t="shared" si="32"/>
        <v>198.999</v>
      </c>
      <c r="GO58" s="18">
        <f t="shared" ref="GO58:II58" si="40">GO$32-GO40</f>
        <v>199.03299999999996</v>
      </c>
      <c r="GP58" s="18">
        <f t="shared" si="40"/>
        <v>209.67399999999998</v>
      </c>
      <c r="GQ58" s="18">
        <f t="shared" si="40"/>
        <v>206.33700000000002</v>
      </c>
      <c r="GR58" s="18">
        <f t="shared" si="40"/>
        <v>208.60400000000001</v>
      </c>
      <c r="GS58" s="18">
        <f t="shared" si="40"/>
        <v>203.94199999999998</v>
      </c>
      <c r="GT58" s="18">
        <f t="shared" si="40"/>
        <v>200.74299999999999</v>
      </c>
      <c r="GU58" s="18">
        <f t="shared" si="40"/>
        <v>206.20299999999997</v>
      </c>
      <c r="GV58" s="18">
        <f t="shared" si="40"/>
        <v>200.23100000000002</v>
      </c>
      <c r="GW58" s="18">
        <f t="shared" si="40"/>
        <v>210.34099999999998</v>
      </c>
      <c r="GX58" s="18">
        <f t="shared" si="40"/>
        <v>195.87800000000001</v>
      </c>
      <c r="GY58" s="18">
        <f t="shared" si="40"/>
        <v>192.77200000000002</v>
      </c>
      <c r="GZ58" s="18">
        <f t="shared" si="40"/>
        <v>203.56399999999996</v>
      </c>
      <c r="HA58" s="18">
        <f t="shared" si="40"/>
        <v>209.01100000000002</v>
      </c>
      <c r="HB58" s="18">
        <f t="shared" si="40"/>
        <v>216.13300000000001</v>
      </c>
      <c r="HC58" s="18">
        <f t="shared" si="40"/>
        <v>247.64400000000001</v>
      </c>
      <c r="HD58" s="18">
        <f t="shared" si="40"/>
        <v>203.61200000000002</v>
      </c>
      <c r="HE58" s="18">
        <f t="shared" si="40"/>
        <v>209.066</v>
      </c>
      <c r="HF58" s="18">
        <f t="shared" si="40"/>
        <v>215.78500000000003</v>
      </c>
      <c r="HG58" s="18">
        <f t="shared" si="40"/>
        <v>209.34900000000002</v>
      </c>
      <c r="HH58" s="18">
        <f t="shared" si="40"/>
        <v>227.00599999999997</v>
      </c>
      <c r="HI58" s="18">
        <f t="shared" si="40"/>
        <v>222.59000000000003</v>
      </c>
      <c r="HJ58" s="18">
        <f t="shared" si="40"/>
        <v>214.53100000000001</v>
      </c>
      <c r="HK58" s="18">
        <f t="shared" si="40"/>
        <v>221.50700000000001</v>
      </c>
      <c r="HL58" s="18">
        <f t="shared" si="40"/>
        <v>222.06900000000002</v>
      </c>
      <c r="HM58" s="18">
        <f t="shared" si="40"/>
        <v>228.13300000000001</v>
      </c>
      <c r="HN58" s="18">
        <f t="shared" si="40"/>
        <v>219.86500000000001</v>
      </c>
      <c r="HO58" s="18">
        <f t="shared" si="40"/>
        <v>217.32599999999996</v>
      </c>
      <c r="HP58" s="18">
        <f t="shared" si="40"/>
        <v>217.90500000000003</v>
      </c>
      <c r="HQ58" s="18">
        <f t="shared" si="40"/>
        <v>219.38200000000001</v>
      </c>
      <c r="HR58" s="18">
        <f t="shared" si="40"/>
        <v>232.58199999999999</v>
      </c>
      <c r="HS58" s="18">
        <f t="shared" si="40"/>
        <v>230.178</v>
      </c>
      <c r="HT58" s="18">
        <f t="shared" si="40"/>
        <v>225.85400000000001</v>
      </c>
      <c r="HU58" s="18">
        <f t="shared" si="40"/>
        <v>235.92</v>
      </c>
      <c r="HV58" s="18">
        <f t="shared" si="40"/>
        <v>225.15100000000001</v>
      </c>
      <c r="HW58" s="18">
        <f t="shared" si="40"/>
        <v>210.13000000000002</v>
      </c>
      <c r="HX58" s="18">
        <f t="shared" si="40"/>
        <v>212.67900000000003</v>
      </c>
      <c r="HY58" s="18">
        <f t="shared" si="40"/>
        <v>211.16499999999996</v>
      </c>
      <c r="HZ58" s="18">
        <f t="shared" si="40"/>
        <v>220.83500000000001</v>
      </c>
      <c r="IA58" s="18">
        <f t="shared" si="40"/>
        <v>220.54200000000003</v>
      </c>
      <c r="IB58" s="18">
        <f t="shared" si="40"/>
        <v>235.81299999999999</v>
      </c>
      <c r="IC58" s="18">
        <f t="shared" si="40"/>
        <v>226.13799999999998</v>
      </c>
      <c r="ID58" s="18">
        <f t="shared" si="40"/>
        <v>226.79900000000001</v>
      </c>
      <c r="IE58" s="18">
        <f t="shared" si="40"/>
        <v>196.44200000000001</v>
      </c>
      <c r="IF58" s="18">
        <f t="shared" si="40"/>
        <v>205.03300000000002</v>
      </c>
      <c r="IG58" s="18">
        <f t="shared" si="40"/>
        <v>211.34399999999999</v>
      </c>
      <c r="IH58" s="18">
        <f t="shared" si="40"/>
        <v>210.23600000000002</v>
      </c>
      <c r="II58" s="18">
        <f t="shared" si="40"/>
        <v>196.625</v>
      </c>
      <c r="IJ58" s="18">
        <f t="shared" si="26"/>
        <v>215.23099999999999</v>
      </c>
      <c r="IK58" s="18">
        <f t="shared" si="26"/>
        <v>213.55199999999999</v>
      </c>
      <c r="IL58" s="18">
        <f t="shared" si="26"/>
        <v>224.93899999999999</v>
      </c>
      <c r="IM58" s="18">
        <f t="shared" ref="IM58:IZ58" si="41">IM$32-IM40</f>
        <v>218.44299999999998</v>
      </c>
      <c r="IN58" s="18">
        <f t="shared" si="41"/>
        <v>205.36500000000001</v>
      </c>
      <c r="IO58" s="18">
        <f t="shared" si="41"/>
        <v>194.82099999999997</v>
      </c>
      <c r="IP58" s="18">
        <f t="shared" si="41"/>
        <v>196.60099999999997</v>
      </c>
      <c r="IQ58" s="18">
        <f t="shared" si="41"/>
        <v>177.161</v>
      </c>
      <c r="IR58" s="18">
        <f t="shared" si="41"/>
        <v>180.964</v>
      </c>
      <c r="IS58" s="18">
        <f t="shared" si="41"/>
        <v>192.64100000000002</v>
      </c>
      <c r="IT58" s="18">
        <f t="shared" si="41"/>
        <v>188.93499999999997</v>
      </c>
      <c r="IU58" s="18">
        <f t="shared" si="41"/>
        <v>189.482</v>
      </c>
      <c r="IV58" s="18">
        <f t="shared" si="41"/>
        <v>200.30100000000002</v>
      </c>
      <c r="IW58" s="18">
        <f t="shared" si="41"/>
        <v>193.988</v>
      </c>
      <c r="IX58" s="18">
        <f t="shared" si="41"/>
        <v>178.91799999999998</v>
      </c>
      <c r="IY58" s="18">
        <f t="shared" si="41"/>
        <v>171.23</v>
      </c>
      <c r="IZ58" s="18">
        <f t="shared" si="41"/>
        <v>187.63900000000001</v>
      </c>
      <c r="JA58" s="18">
        <f>JA$32-JA40</f>
        <v>194.71699999999998</v>
      </c>
      <c r="JB58" s="18">
        <f t="shared" si="22"/>
        <v>187.86299999999997</v>
      </c>
      <c r="JC58" s="18">
        <f t="shared" si="22"/>
        <v>182.47899999999998</v>
      </c>
      <c r="JD58" s="18">
        <f t="shared" si="22"/>
        <v>195.36999999999998</v>
      </c>
      <c r="JE58" s="18">
        <f t="shared" si="22"/>
        <v>192.29899999999998</v>
      </c>
      <c r="JF58" s="18">
        <f t="shared" si="22"/>
        <v>191.18700000000001</v>
      </c>
      <c r="JG58" s="18">
        <f t="shared" si="22"/>
        <v>190.52400000000003</v>
      </c>
      <c r="JH58" s="18">
        <f t="shared" si="22"/>
        <v>187.08900000000003</v>
      </c>
      <c r="JI58" s="18">
        <f t="shared" si="22"/>
        <v>187.04000000000002</v>
      </c>
      <c r="JJ58" s="18">
        <f t="shared" si="22"/>
        <v>186.40899999999999</v>
      </c>
      <c r="JK58" s="18">
        <f t="shared" si="22"/>
        <v>194.59799999999998</v>
      </c>
      <c r="JL58" s="18">
        <f t="shared" si="22"/>
        <v>200.44300000000004</v>
      </c>
      <c r="JM58" s="18">
        <f t="shared" si="22"/>
        <v>202.22</v>
      </c>
      <c r="JN58" s="18">
        <f t="shared" si="22"/>
        <v>192.41699999999997</v>
      </c>
      <c r="JO58" s="18">
        <f t="shared" si="22"/>
        <v>188.85199999999998</v>
      </c>
      <c r="JP58" s="18">
        <f t="shared" si="22"/>
        <v>189.07700000000003</v>
      </c>
      <c r="JQ58" s="18">
        <f t="shared" si="22"/>
        <v>185.023</v>
      </c>
      <c r="JR58" s="18">
        <f t="shared" si="22"/>
        <v>213.07400000000001</v>
      </c>
      <c r="JS58" s="18">
        <f t="shared" si="22"/>
        <v>215.82400000000001</v>
      </c>
      <c r="JT58" s="18">
        <f t="shared" si="22"/>
        <v>207.37699999999998</v>
      </c>
      <c r="JU58" s="18">
        <f t="shared" si="22"/>
        <v>212.40900000000002</v>
      </c>
      <c r="JV58" s="18">
        <f t="shared" si="22"/>
        <v>207.82200000000003</v>
      </c>
      <c r="JW58" s="18">
        <f t="shared" si="22"/>
        <v>201.11700000000002</v>
      </c>
      <c r="JX58" s="18">
        <f t="shared" si="22"/>
        <v>178.92800000000003</v>
      </c>
      <c r="JY58" s="18">
        <f t="shared" si="22"/>
        <v>176.88000000000002</v>
      </c>
      <c r="JZ58" s="18">
        <f t="shared" si="22"/>
        <v>188.08</v>
      </c>
      <c r="KA58" s="18">
        <f t="shared" si="22"/>
        <v>177.69500000000002</v>
      </c>
      <c r="KB58" s="18">
        <f t="shared" si="22"/>
        <v>180.69200000000004</v>
      </c>
      <c r="KC58" s="18">
        <f t="shared" si="22"/>
        <v>169.65500000000003</v>
      </c>
      <c r="KD58" s="18">
        <f t="shared" si="22"/>
        <v>171.7</v>
      </c>
      <c r="KE58" s="18">
        <f t="shared" si="22"/>
        <v>160.57299999999998</v>
      </c>
      <c r="KF58" s="18">
        <f t="shared" si="22"/>
        <v>169.45699999999999</v>
      </c>
      <c r="KG58" s="18">
        <f t="shared" si="22"/>
        <v>175.15199999999999</v>
      </c>
      <c r="KH58" s="18">
        <f t="shared" si="33"/>
        <v>181.59</v>
      </c>
      <c r="KI58" s="18">
        <f t="shared" si="33"/>
        <v>179.27199999999999</v>
      </c>
      <c r="KJ58" s="18">
        <f t="shared" si="33"/>
        <v>187.82600000000002</v>
      </c>
      <c r="KK58" s="18">
        <f t="shared" si="33"/>
        <v>172.46299999999997</v>
      </c>
      <c r="KL58" s="18">
        <f t="shared" si="33"/>
        <v>159.19400000000002</v>
      </c>
      <c r="KM58" s="18">
        <f t="shared" si="33"/>
        <v>146.82499999999996</v>
      </c>
      <c r="KN58" s="18">
        <f t="shared" si="33"/>
        <v>161.17900000000003</v>
      </c>
      <c r="KO58" s="18">
        <f t="shared" si="33"/>
        <v>142.70099999999999</v>
      </c>
      <c r="KP58" s="18">
        <f t="shared" si="33"/>
        <v>143.386</v>
      </c>
      <c r="KQ58" s="18">
        <f t="shared" si="33"/>
        <v>152.46799999999999</v>
      </c>
      <c r="KR58" s="18">
        <f t="shared" si="33"/>
        <v>171.554</v>
      </c>
      <c r="KS58" s="18">
        <f t="shared" si="33"/>
        <v>173.57800000000003</v>
      </c>
      <c r="KT58" s="18">
        <f t="shared" si="33"/>
        <v>184.71000000000004</v>
      </c>
      <c r="KU58" s="18">
        <f t="shared" si="33"/>
        <v>175.65700000000001</v>
      </c>
      <c r="KV58" s="18">
        <f t="shared" si="33"/>
        <v>173.41799999999998</v>
      </c>
      <c r="KW58" s="18">
        <f t="shared" si="33"/>
        <v>169.80599999999998</v>
      </c>
      <c r="KX58" s="18">
        <f t="shared" si="33"/>
        <v>154.16299999999998</v>
      </c>
      <c r="KY58" s="18">
        <f t="shared" si="33"/>
        <v>171.34200000000001</v>
      </c>
      <c r="KZ58" s="18">
        <f t="shared" si="33"/>
        <v>171.70199999999997</v>
      </c>
      <c r="LA58" s="18">
        <f t="shared" si="33"/>
        <v>164.78100000000001</v>
      </c>
      <c r="LB58" s="18">
        <f t="shared" si="33"/>
        <v>164.73999999999998</v>
      </c>
      <c r="LC58" s="18">
        <f t="shared" si="33"/>
        <v>175.18499999999997</v>
      </c>
      <c r="LD58" s="18">
        <f t="shared" si="33"/>
        <v>180.10399999999998</v>
      </c>
      <c r="LE58" s="18">
        <f t="shared" si="33"/>
        <v>185.97099999999998</v>
      </c>
      <c r="LF58" s="18">
        <f t="shared" si="33"/>
        <v>170.42099999999996</v>
      </c>
      <c r="LG58" s="18">
        <f t="shared" si="33"/>
        <v>160.346</v>
      </c>
      <c r="LH58" s="18">
        <f t="shared" si="33"/>
        <v>153.773</v>
      </c>
      <c r="LI58" s="18">
        <f t="shared" si="33"/>
        <v>145.59300000000002</v>
      </c>
      <c r="LJ58" s="18">
        <f t="shared" si="33"/>
        <v>158.72</v>
      </c>
      <c r="LK58" s="18">
        <f t="shared" si="33"/>
        <v>156.69300000000001</v>
      </c>
      <c r="LL58" s="18">
        <f t="shared" si="33"/>
        <v>164.35600000000002</v>
      </c>
      <c r="LM58" s="18">
        <f t="shared" ref="LM58:MD58" si="42">LM$32-LM40</f>
        <v>163.38899999999998</v>
      </c>
      <c r="LN58" s="18">
        <f t="shared" si="42"/>
        <v>184.49900000000002</v>
      </c>
      <c r="LO58" s="18">
        <f t="shared" si="42"/>
        <v>168.27099999999999</v>
      </c>
      <c r="LP58" s="18">
        <f t="shared" si="42"/>
        <v>166.65899999999999</v>
      </c>
      <c r="LQ58" s="18">
        <f t="shared" si="42"/>
        <v>160.72699999999998</v>
      </c>
      <c r="LR58" s="18">
        <f t="shared" si="42"/>
        <v>158.054</v>
      </c>
      <c r="LS58" s="18">
        <f t="shared" si="42"/>
        <v>140.45200000000003</v>
      </c>
      <c r="LT58" s="18">
        <f t="shared" si="42"/>
        <v>145.602</v>
      </c>
      <c r="LU58" s="18">
        <f t="shared" si="42"/>
        <v>140.98200000000003</v>
      </c>
      <c r="LV58" s="18">
        <f t="shared" si="42"/>
        <v>137.71799999999999</v>
      </c>
      <c r="LW58" s="18">
        <f t="shared" si="42"/>
        <v>167.18899999999999</v>
      </c>
      <c r="LX58" s="18">
        <f t="shared" si="42"/>
        <v>159.703</v>
      </c>
      <c r="LY58" s="18">
        <f t="shared" si="42"/>
        <v>146.65299999999999</v>
      </c>
      <c r="LZ58" s="18">
        <f t="shared" si="42"/>
        <v>164.655</v>
      </c>
      <c r="MA58" s="18">
        <f t="shared" si="42"/>
        <v>158.279</v>
      </c>
      <c r="MB58" s="18">
        <f t="shared" si="42"/>
        <v>157.67699999999996</v>
      </c>
      <c r="MC58" s="18">
        <f t="shared" si="42"/>
        <v>144.35899999999998</v>
      </c>
      <c r="MD58" s="18">
        <f t="shared" si="42"/>
        <v>131.58899999999997</v>
      </c>
      <c r="ME58" s="18">
        <f t="shared" si="28"/>
        <v>124.357</v>
      </c>
      <c r="MF58" s="18">
        <f t="shared" si="28"/>
        <v>122.62999999999997</v>
      </c>
      <c r="MG58" s="18">
        <f t="shared" si="28"/>
        <v>127.54300000000001</v>
      </c>
      <c r="MH58" s="18">
        <f t="shared" ref="MH58:NY58" si="43">MH$32-MH40</f>
        <v>125.56600000000003</v>
      </c>
      <c r="MI58" s="18">
        <f t="shared" si="43"/>
        <v>121.79499999999999</v>
      </c>
      <c r="MJ58" s="18">
        <f t="shared" si="43"/>
        <v>137.03100000000001</v>
      </c>
      <c r="MK58" s="18">
        <f t="shared" si="43"/>
        <v>143.94499999999996</v>
      </c>
      <c r="ML58" s="18">
        <f t="shared" si="43"/>
        <v>133.83099999999996</v>
      </c>
      <c r="MM58" s="18">
        <f t="shared" si="43"/>
        <v>119.41699999999997</v>
      </c>
      <c r="MN58" s="18">
        <f t="shared" si="43"/>
        <v>101.79900000000004</v>
      </c>
      <c r="MO58" s="18">
        <f t="shared" si="43"/>
        <v>96.512</v>
      </c>
      <c r="MP58" s="18">
        <f t="shared" si="43"/>
        <v>104.93600000000004</v>
      </c>
      <c r="MQ58" s="18">
        <f t="shared" si="43"/>
        <v>107.68899999999996</v>
      </c>
      <c r="MR58" s="18">
        <f t="shared" si="43"/>
        <v>108.93100000000004</v>
      </c>
      <c r="MS58" s="18">
        <f t="shared" si="43"/>
        <v>98.97399999999999</v>
      </c>
      <c r="MT58" s="18">
        <f t="shared" si="43"/>
        <v>102.05900000000003</v>
      </c>
      <c r="MU58" s="18">
        <f t="shared" si="43"/>
        <v>110.28899999999999</v>
      </c>
      <c r="MV58" s="18">
        <f t="shared" si="43"/>
        <v>107.197</v>
      </c>
      <c r="MW58" s="18">
        <f t="shared" si="43"/>
        <v>86.137</v>
      </c>
      <c r="MX58" s="18">
        <f t="shared" si="43"/>
        <v>76.725000000000023</v>
      </c>
      <c r="MY58" s="18">
        <f t="shared" si="43"/>
        <v>77.216999999999985</v>
      </c>
      <c r="MZ58" s="18">
        <f t="shared" si="43"/>
        <v>92.44599999999997</v>
      </c>
      <c r="NA58" s="18">
        <f t="shared" si="43"/>
        <v>95.128000000000043</v>
      </c>
      <c r="NB58" s="18">
        <f t="shared" si="43"/>
        <v>86.802999999999997</v>
      </c>
      <c r="NC58" s="18">
        <f t="shared" si="43"/>
        <v>91.545000000000016</v>
      </c>
      <c r="ND58" s="18">
        <f t="shared" si="43"/>
        <v>101.85199999999998</v>
      </c>
      <c r="NE58" s="18">
        <f t="shared" si="43"/>
        <v>87.882000000000005</v>
      </c>
      <c r="NF58" s="18">
        <f t="shared" si="43"/>
        <v>83.081999999999994</v>
      </c>
      <c r="NG58" s="18">
        <f t="shared" si="43"/>
        <v>86.411000000000001</v>
      </c>
      <c r="NH58" s="18">
        <f t="shared" si="43"/>
        <v>92.963999999999999</v>
      </c>
      <c r="NI58" s="18">
        <f t="shared" si="43"/>
        <v>86.776999999999987</v>
      </c>
      <c r="NJ58" s="18">
        <f t="shared" si="43"/>
        <v>85.489000000000033</v>
      </c>
      <c r="NK58" s="18">
        <f t="shared" si="43"/>
        <v>83.40300000000002</v>
      </c>
      <c r="NL58" s="18">
        <f t="shared" si="43"/>
        <v>96.296000000000049</v>
      </c>
      <c r="NM58" s="18">
        <f t="shared" si="43"/>
        <v>103.23700000000002</v>
      </c>
      <c r="NN58" s="18">
        <f t="shared" si="43"/>
        <v>84.757000000000005</v>
      </c>
      <c r="NO58" s="18">
        <f t="shared" si="43"/>
        <v>105.44100000000003</v>
      </c>
      <c r="NP58" s="18">
        <f t="shared" si="43"/>
        <v>93.444999999999993</v>
      </c>
      <c r="NQ58" s="18">
        <f t="shared" si="43"/>
        <v>78.328000000000031</v>
      </c>
      <c r="NR58" s="18">
        <f t="shared" si="43"/>
        <v>103.07500000000005</v>
      </c>
      <c r="NS58" s="18">
        <f t="shared" si="43"/>
        <v>87.189000000000021</v>
      </c>
      <c r="NT58" s="18">
        <f t="shared" si="43"/>
        <v>114.53900000000004</v>
      </c>
      <c r="NU58" s="18">
        <f t="shared" si="43"/>
        <v>85.889999999999986</v>
      </c>
      <c r="NV58" s="18">
        <f t="shared" si="43"/>
        <v>70.863</v>
      </c>
      <c r="NW58" s="18">
        <f t="shared" si="43"/>
        <v>64.288000000000011</v>
      </c>
      <c r="NX58" s="18">
        <f t="shared" si="43"/>
        <v>47.927000000000021</v>
      </c>
      <c r="NY58" s="18">
        <f t="shared" si="43"/>
        <v>61.014999999999986</v>
      </c>
      <c r="NZ58" s="18">
        <f t="shared" si="23"/>
        <v>80.490000000000009</v>
      </c>
      <c r="OA58" s="18">
        <f t="shared" si="23"/>
        <v>77.528999999999996</v>
      </c>
      <c r="OB58" s="18">
        <f t="shared" si="23"/>
        <v>74.865999999999985</v>
      </c>
      <c r="OC58" s="18">
        <f t="shared" si="23"/>
        <v>80.322999999999979</v>
      </c>
      <c r="OD58" s="18">
        <f t="shared" si="23"/>
        <v>78.353000000000009</v>
      </c>
      <c r="OE58" s="18">
        <f t="shared" si="23"/>
        <v>79.523000000000025</v>
      </c>
      <c r="OF58" s="18">
        <f t="shared" si="23"/>
        <v>81.961000000000013</v>
      </c>
      <c r="OG58" s="18">
        <f t="shared" si="23"/>
        <v>81.615000000000009</v>
      </c>
      <c r="OH58" s="18">
        <f t="shared" si="23"/>
        <v>86.863</v>
      </c>
      <c r="OI58" s="18">
        <f t="shared" si="23"/>
        <v>88.610000000000014</v>
      </c>
      <c r="OJ58" s="18">
        <f t="shared" si="23"/>
        <v>104.86599999999999</v>
      </c>
      <c r="OK58" s="18">
        <f t="shared" si="23"/>
        <v>93.971000000000004</v>
      </c>
      <c r="OL58" s="18">
        <f t="shared" si="23"/>
        <v>70.408999999999992</v>
      </c>
      <c r="OM58" s="18">
        <f t="shared" si="23"/>
        <v>59.807999999999993</v>
      </c>
      <c r="ON58" s="18">
        <f t="shared" si="23"/>
        <v>70.278999999999996</v>
      </c>
      <c r="OO58" s="18">
        <f t="shared" si="23"/>
        <v>65.662000000000035</v>
      </c>
      <c r="OP58" s="18">
        <f t="shared" si="23"/>
        <v>71.899000000000001</v>
      </c>
      <c r="OQ58" s="18">
        <f t="shared" si="23"/>
        <v>84.997000000000014</v>
      </c>
      <c r="OR58" s="18">
        <f t="shared" si="23"/>
        <v>114.89100000000002</v>
      </c>
      <c r="OS58" s="18">
        <f t="shared" si="23"/>
        <v>85.872000000000014</v>
      </c>
      <c r="OT58" s="18">
        <f t="shared" si="23"/>
        <v>91.420000000000016</v>
      </c>
      <c r="OU58" s="18">
        <f t="shared" si="23"/>
        <v>94.876999999999953</v>
      </c>
      <c r="OV58" s="18">
        <f t="shared" si="23"/>
        <v>95.574000000000012</v>
      </c>
      <c r="OW58" s="18">
        <f t="shared" si="23"/>
        <v>103.39400000000001</v>
      </c>
      <c r="OX58" s="18">
        <f t="shared" si="23"/>
        <v>95.982000000000028</v>
      </c>
      <c r="OY58" s="18">
        <f t="shared" si="23"/>
        <v>94.72199999999998</v>
      </c>
      <c r="OZ58" s="18">
        <f t="shared" si="23"/>
        <v>104.35199999999998</v>
      </c>
      <c r="PA58" s="18">
        <f t="shared" si="23"/>
        <v>77.821000000000026</v>
      </c>
      <c r="PB58" s="18">
        <f t="shared" si="23"/>
        <v>94.596000000000004</v>
      </c>
      <c r="PC58" s="18">
        <f t="shared" si="23"/>
        <v>98.680999999999983</v>
      </c>
      <c r="PD58" s="18">
        <f t="shared" si="23"/>
        <v>93.776999999999987</v>
      </c>
      <c r="PE58" s="18">
        <f t="shared" si="23"/>
        <v>95.820000000000022</v>
      </c>
      <c r="PF58" s="18">
        <f t="shared" si="34"/>
        <v>98.224999999999994</v>
      </c>
      <c r="PG58" s="18">
        <f t="shared" si="34"/>
        <v>81.699999999999989</v>
      </c>
      <c r="PH58" s="18">
        <f t="shared" si="34"/>
        <v>98.667000000000002</v>
      </c>
      <c r="PI58" s="18">
        <f t="shared" si="34"/>
        <v>114.036</v>
      </c>
      <c r="PJ58" s="18">
        <f t="shared" si="34"/>
        <v>111.18300000000002</v>
      </c>
      <c r="PK58" s="18">
        <f t="shared" si="34"/>
        <v>106.82500000000002</v>
      </c>
      <c r="PL58" s="18">
        <f t="shared" si="34"/>
        <v>108.75700000000001</v>
      </c>
      <c r="PM58" s="18">
        <f t="shared" si="34"/>
        <v>115.23800000000003</v>
      </c>
      <c r="PN58" s="18">
        <f t="shared" si="34"/>
        <v>123.00400000000002</v>
      </c>
      <c r="PO58" s="18">
        <f t="shared" si="34"/>
        <v>112.447</v>
      </c>
      <c r="PP58" s="18">
        <f t="shared" si="34"/>
        <v>120.78699999999998</v>
      </c>
      <c r="PQ58" s="18">
        <f t="shared" si="34"/>
        <v>124.01600000000002</v>
      </c>
      <c r="PR58" s="18">
        <f t="shared" si="34"/>
        <v>89.729999999999961</v>
      </c>
      <c r="PS58" s="18">
        <f t="shared" si="34"/>
        <v>103.00200000000004</v>
      </c>
      <c r="PT58" s="18">
        <f t="shared" si="34"/>
        <v>99.520999999999987</v>
      </c>
      <c r="PU58" s="18">
        <f t="shared" si="34"/>
        <v>110.785</v>
      </c>
      <c r="PV58" s="18">
        <f t="shared" si="34"/>
        <v>120.30800000000002</v>
      </c>
      <c r="PW58" s="18">
        <f t="shared" si="34"/>
        <v>108.66700000000003</v>
      </c>
      <c r="PX58" s="18">
        <f t="shared" si="34"/>
        <v>117.303</v>
      </c>
      <c r="PY58" s="18">
        <f t="shared" si="34"/>
        <v>119.61399999999998</v>
      </c>
      <c r="PZ58" s="18">
        <f t="shared" si="34"/>
        <v>113.66599999999997</v>
      </c>
      <c r="QA58" s="18">
        <f t="shared" si="34"/>
        <v>117.10400000000001</v>
      </c>
      <c r="QB58" s="18">
        <f t="shared" si="34"/>
        <v>120.94200000000001</v>
      </c>
      <c r="QC58" s="18">
        <f t="shared" si="34"/>
        <v>109.67099999999999</v>
      </c>
      <c r="QD58" s="18">
        <f t="shared" si="34"/>
        <v>130.58600000000001</v>
      </c>
      <c r="QE58" s="18">
        <f t="shared" si="34"/>
        <v>129.89899999999997</v>
      </c>
      <c r="QF58" s="18">
        <f t="shared" si="34"/>
        <v>125.91300000000001</v>
      </c>
      <c r="QG58" s="18">
        <f t="shared" si="34"/>
        <v>128.78900000000002</v>
      </c>
      <c r="QH58" s="18">
        <f t="shared" si="34"/>
        <v>130.85300000000001</v>
      </c>
      <c r="QI58" s="18">
        <f t="shared" si="34"/>
        <v>134.846</v>
      </c>
      <c r="QJ58" s="18">
        <f t="shared" si="34"/>
        <v>130.07900000000001</v>
      </c>
      <c r="QK58" s="18">
        <f t="shared" ref="QK58" si="44">QK$32-QK40</f>
        <v>137.45699999999999</v>
      </c>
      <c r="QL58" s="18">
        <f t="shared" si="30"/>
        <v>129.489</v>
      </c>
      <c r="QM58" s="18">
        <f t="shared" si="30"/>
        <v>135.74699999999999</v>
      </c>
      <c r="QN58" s="18">
        <f t="shared" si="30"/>
        <v>135.59899999999999</v>
      </c>
      <c r="QO58" s="18">
        <f t="shared" si="30"/>
        <v>125.071</v>
      </c>
      <c r="QP58" s="18">
        <f t="shared" si="30"/>
        <v>127.00200000000001</v>
      </c>
      <c r="QQ58" s="18">
        <f t="shared" si="30"/>
        <v>131.9</v>
      </c>
      <c r="QR58" s="18">
        <f t="shared" si="30"/>
        <v>129.42399999999998</v>
      </c>
      <c r="QS58" s="18">
        <f t="shared" si="30"/>
        <v>131.39400000000001</v>
      </c>
      <c r="QT58" s="18">
        <f t="shared" si="30"/>
        <v>132.82400000000001</v>
      </c>
      <c r="QU58" s="18">
        <f t="shared" si="30"/>
        <v>132.14399999999998</v>
      </c>
      <c r="QV58" s="18">
        <f t="shared" si="30"/>
        <v>139.46699999999998</v>
      </c>
      <c r="QW58" s="18">
        <f t="shared" si="30"/>
        <v>136.85900000000004</v>
      </c>
      <c r="QX58" s="18">
        <f t="shared" si="30"/>
        <v>129.41300000000001</v>
      </c>
      <c r="QY58" s="18">
        <f t="shared" si="30"/>
        <v>138.30100000000002</v>
      </c>
      <c r="QZ58" s="18">
        <f t="shared" si="30"/>
        <v>141.03700000000001</v>
      </c>
      <c r="RA58" s="18">
        <f t="shared" si="30"/>
        <v>136.14599999999999</v>
      </c>
      <c r="RB58" s="18">
        <f t="shared" si="30"/>
        <v>121.73999999999998</v>
      </c>
      <c r="RC58" s="18">
        <f t="shared" si="30"/>
        <v>121.376</v>
      </c>
      <c r="RD58" s="18">
        <f t="shared" si="30"/>
        <v>122.715</v>
      </c>
      <c r="RE58" s="18">
        <f t="shared" si="30"/>
        <v>121.72200000000001</v>
      </c>
      <c r="RF58" s="18">
        <f t="shared" si="30"/>
        <v>121.88099999999997</v>
      </c>
      <c r="RG58" s="18">
        <f t="shared" si="30"/>
        <v>125.249</v>
      </c>
      <c r="RH58" s="18">
        <f t="shared" si="30"/>
        <v>135.63499999999996</v>
      </c>
      <c r="RI58" s="18">
        <f t="shared" si="30"/>
        <v>136.97100000000003</v>
      </c>
      <c r="RJ58" s="18">
        <f t="shared" si="30"/>
        <v>137.14800000000002</v>
      </c>
      <c r="RK58" s="18">
        <f t="shared" si="30"/>
        <v>137.25500000000002</v>
      </c>
      <c r="RL58" s="18">
        <f t="shared" si="30"/>
        <v>135.79399999999998</v>
      </c>
      <c r="RM58" s="18">
        <f t="shared" si="30"/>
        <v>138.48599999999999</v>
      </c>
      <c r="RN58" s="18">
        <f t="shared" si="30"/>
        <v>145.30500000000001</v>
      </c>
      <c r="RO58" s="18">
        <f t="shared" si="30"/>
        <v>137.12700000000001</v>
      </c>
      <c r="RP58" s="18">
        <f t="shared" si="30"/>
        <v>136.88800000000001</v>
      </c>
      <c r="RQ58" s="18">
        <f t="shared" si="30"/>
        <v>137.19899999999998</v>
      </c>
      <c r="RR58" s="18">
        <f t="shared" si="37"/>
        <v>132.93699999999998</v>
      </c>
      <c r="RS58" s="18">
        <f t="shared" si="37"/>
        <v>146.37799999999999</v>
      </c>
      <c r="RT58" s="18">
        <f t="shared" si="37"/>
        <v>143.29500000000002</v>
      </c>
      <c r="RU58" s="18">
        <f t="shared" si="37"/>
        <v>138.874</v>
      </c>
      <c r="RV58" s="18">
        <f t="shared" si="37"/>
        <v>145.38899999999998</v>
      </c>
      <c r="RW58" s="18">
        <f t="shared" si="37"/>
        <v>145.13300000000004</v>
      </c>
      <c r="RX58" s="18">
        <f t="shared" si="37"/>
        <v>152.40299999999999</v>
      </c>
      <c r="RY58" s="18">
        <f t="shared" si="37"/>
        <v>148.11000000000001</v>
      </c>
      <c r="RZ58" s="18">
        <f t="shared" si="37"/>
        <v>146.93100000000001</v>
      </c>
      <c r="SA58" s="18">
        <f t="shared" si="37"/>
        <v>140.73400000000001</v>
      </c>
      <c r="SB58" s="18">
        <f t="shared" si="37"/>
        <v>156.45499999999998</v>
      </c>
      <c r="SC58" s="18">
        <f t="shared" si="37"/>
        <v>154.22800000000001</v>
      </c>
      <c r="SD58" s="18">
        <f t="shared" si="37"/>
        <v>152.60900000000001</v>
      </c>
      <c r="SE58" s="18">
        <f t="shared" si="37"/>
        <v>154.73000000000002</v>
      </c>
      <c r="SF58" s="18">
        <f t="shared" si="37"/>
        <v>174.91099999999997</v>
      </c>
      <c r="SG58" s="18">
        <f t="shared" si="37"/>
        <v>148.095</v>
      </c>
      <c r="SH58" s="18">
        <f t="shared" si="37"/>
        <v>147.70800000000003</v>
      </c>
      <c r="SI58" s="18">
        <f t="shared" si="37"/>
        <v>146.23100000000002</v>
      </c>
      <c r="SJ58" s="18">
        <f t="shared" si="37"/>
        <v>145.83100000000002</v>
      </c>
      <c r="SK58" s="18">
        <f t="shared" si="37"/>
        <v>149.364</v>
      </c>
      <c r="SL58" s="18">
        <f t="shared" si="37"/>
        <v>150.27999999999997</v>
      </c>
      <c r="SM58" s="18">
        <f t="shared" si="37"/>
        <v>146.32799999999997</v>
      </c>
      <c r="SN58" s="18">
        <f t="shared" si="37"/>
        <v>148.72199999999998</v>
      </c>
      <c r="SO58" s="18">
        <f t="shared" si="37"/>
        <v>148.947</v>
      </c>
      <c r="SP58" s="18">
        <f t="shared" si="37"/>
        <v>147.80199999999999</v>
      </c>
      <c r="SQ58" s="18">
        <f t="shared" si="37"/>
        <v>132.96900000000002</v>
      </c>
    </row>
    <row r="59" spans="1:511" x14ac:dyDescent="0.25"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/>
      <c r="KG59" s="18"/>
      <c r="KH59" s="18"/>
      <c r="KI59" s="18"/>
      <c r="KJ59" s="18"/>
      <c r="KK59" s="18"/>
      <c r="KL59" s="18"/>
      <c r="KM59" s="18"/>
      <c r="KN59" s="18"/>
      <c r="KO59" s="18"/>
      <c r="KP59" s="18"/>
      <c r="KQ59" s="18"/>
      <c r="KR59" s="18"/>
      <c r="KS59" s="18"/>
      <c r="KT59" s="18"/>
      <c r="KU59" s="18"/>
      <c r="KV59" s="18"/>
      <c r="KW59" s="18"/>
      <c r="KX59" s="18"/>
      <c r="KY59" s="18"/>
      <c r="KZ59" s="18"/>
      <c r="LA59" s="18"/>
      <c r="LB59" s="18"/>
      <c r="LC59" s="18"/>
      <c r="LD59" s="18"/>
      <c r="LE59" s="18"/>
      <c r="LF59" s="18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18"/>
      <c r="LT59" s="18"/>
      <c r="LU59" s="18"/>
      <c r="LV59" s="18"/>
      <c r="LW59" s="18"/>
      <c r="LX59" s="18"/>
      <c r="LY59" s="18"/>
      <c r="LZ59" s="18"/>
      <c r="MA59" s="18"/>
      <c r="MB59" s="18"/>
      <c r="MC59" s="18"/>
      <c r="MD59" s="18"/>
      <c r="ME59" s="18"/>
      <c r="MF59" s="18"/>
      <c r="MG59" s="18"/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/>
      <c r="OB59" s="18"/>
      <c r="OC59" s="18"/>
      <c r="OD59" s="18"/>
      <c r="OE59" s="18"/>
      <c r="OF59" s="18"/>
      <c r="OG59" s="18"/>
      <c r="OH59" s="18"/>
      <c r="OI59" s="18"/>
      <c r="OJ59" s="18"/>
      <c r="OK59" s="18"/>
      <c r="OL59" s="18"/>
      <c r="OM59" s="18"/>
      <c r="ON59" s="18"/>
      <c r="OO59" s="18"/>
      <c r="OP59" s="18"/>
      <c r="OQ59" s="18"/>
      <c r="OR59" s="18"/>
      <c r="OS59" s="18"/>
      <c r="OT59" s="18"/>
      <c r="OU59" s="18"/>
      <c r="OV59" s="18"/>
      <c r="OW59" s="18"/>
      <c r="OX59" s="18"/>
      <c r="OY59" s="18"/>
      <c r="OZ59" s="18"/>
      <c r="PA59" s="18"/>
      <c r="PB59" s="18"/>
      <c r="PC59" s="18"/>
      <c r="PD59" s="18"/>
      <c r="PE59" s="18"/>
      <c r="PF59" s="18"/>
      <c r="PG59" s="18"/>
      <c r="PH59" s="18"/>
      <c r="PI59" s="18"/>
      <c r="PJ59" s="18"/>
      <c r="PK59" s="18"/>
      <c r="PL59" s="18"/>
      <c r="PM59" s="18"/>
      <c r="PN59" s="18"/>
      <c r="PO59" s="18"/>
      <c r="PP59" s="18"/>
      <c r="PQ59" s="18"/>
      <c r="PR59" s="18"/>
      <c r="PS59" s="18"/>
      <c r="PT59" s="18"/>
      <c r="PU59" s="18"/>
      <c r="PV59" s="18"/>
      <c r="PW59" s="18"/>
      <c r="PX59" s="18"/>
      <c r="PY59" s="18"/>
      <c r="PZ59" s="18"/>
      <c r="QA59" s="18"/>
      <c r="QB59" s="18"/>
      <c r="QC59" s="18"/>
      <c r="QD59" s="18"/>
      <c r="QE59" s="18"/>
      <c r="QF59" s="18"/>
      <c r="QG59" s="18"/>
      <c r="QH59" s="18"/>
      <c r="QI59" s="18"/>
      <c r="QJ59" s="18"/>
      <c r="QK59" s="18"/>
      <c r="QL59" s="18"/>
      <c r="QM59" s="18"/>
      <c r="QN59" s="18"/>
      <c r="QO59" s="18"/>
      <c r="QP59" s="18"/>
      <c r="QQ59" s="18"/>
      <c r="QR59" s="18"/>
      <c r="QS59" s="18"/>
      <c r="QT59" s="18"/>
      <c r="QU59" s="18"/>
      <c r="QV59" s="18"/>
      <c r="QW59" s="18"/>
      <c r="QX59" s="18"/>
      <c r="QY59" s="18"/>
      <c r="QZ59" s="18"/>
      <c r="RA59" s="18"/>
      <c r="RB59" s="18"/>
      <c r="RC59" s="18"/>
      <c r="RD59" s="18"/>
      <c r="RE59" s="18"/>
      <c r="RF59" s="18"/>
      <c r="RG59" s="18"/>
      <c r="RH59" s="18"/>
      <c r="RI59" s="18"/>
      <c r="RJ59" s="18"/>
      <c r="RK59" s="18"/>
      <c r="RL59" s="18"/>
      <c r="RM59" s="18"/>
      <c r="RN59" s="18"/>
      <c r="RO59" s="18"/>
      <c r="RP59" s="18"/>
      <c r="RQ59" s="18"/>
      <c r="RR59" s="18"/>
      <c r="RS59" s="18"/>
      <c r="RT59" s="18"/>
      <c r="RU59" s="18"/>
      <c r="RV59" s="18"/>
      <c r="RW59" s="18"/>
      <c r="RX59" s="18"/>
      <c r="RY59" s="18"/>
      <c r="RZ59" s="18"/>
      <c r="SA59" s="18"/>
      <c r="SB59" s="18"/>
      <c r="SC59" s="18"/>
      <c r="SD59" s="18"/>
      <c r="SE59" s="18"/>
      <c r="SF59" s="18"/>
      <c r="SG59" s="18"/>
      <c r="SH59" s="18"/>
      <c r="SI59" s="18"/>
      <c r="SJ59" s="18"/>
      <c r="SK59" s="18"/>
      <c r="SL59" s="18"/>
      <c r="SM59" s="18"/>
      <c r="SN59" s="18"/>
      <c r="SO59" s="18"/>
      <c r="SP59" s="18"/>
      <c r="SQ59" s="18"/>
    </row>
    <row r="60" spans="1:511" x14ac:dyDescent="0.25"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  <c r="IB60" s="18"/>
      <c r="IC60" s="18"/>
      <c r="ID60" s="18"/>
      <c r="IE60" s="18"/>
      <c r="IF60" s="18"/>
      <c r="IG60" s="18"/>
      <c r="IH60" s="18"/>
      <c r="II60" s="18"/>
      <c r="IJ60" s="18"/>
      <c r="IK60" s="18"/>
      <c r="IL60" s="18"/>
      <c r="IM60" s="18"/>
      <c r="IN60" s="18"/>
      <c r="IO60" s="18"/>
      <c r="IP60" s="18"/>
      <c r="IQ60" s="18"/>
      <c r="IR60" s="18"/>
      <c r="IS60" s="18"/>
      <c r="IT60" s="18"/>
      <c r="IU60" s="18"/>
      <c r="IV60" s="18"/>
      <c r="IW60" s="18"/>
      <c r="IX60" s="18"/>
      <c r="IY60" s="18"/>
      <c r="IZ60" s="18"/>
      <c r="JA60" s="18"/>
      <c r="JB60" s="18"/>
      <c r="JC60" s="18"/>
      <c r="JD60" s="18"/>
      <c r="JE60" s="18"/>
      <c r="JF60" s="18"/>
      <c r="JG60" s="18"/>
      <c r="JH60" s="18"/>
      <c r="JI60" s="18"/>
      <c r="JJ60" s="18"/>
      <c r="JK60" s="18"/>
      <c r="JL60" s="18"/>
      <c r="JM60" s="18"/>
      <c r="JN60" s="18"/>
      <c r="JO60" s="18"/>
      <c r="JP60" s="18"/>
      <c r="JQ60" s="18"/>
      <c r="JR60" s="18"/>
      <c r="JS60" s="18"/>
      <c r="JT60" s="18"/>
      <c r="JU60" s="18"/>
      <c r="JV60" s="18"/>
      <c r="JW60" s="18"/>
      <c r="JX60" s="18"/>
      <c r="JY60" s="18"/>
      <c r="JZ60" s="18"/>
      <c r="KA60" s="18"/>
      <c r="KB60" s="18"/>
      <c r="KC60" s="18"/>
      <c r="KD60" s="18"/>
      <c r="KE60" s="18"/>
      <c r="KF60" s="18"/>
      <c r="KG60" s="18"/>
      <c r="KH60" s="18"/>
      <c r="KI60" s="18"/>
      <c r="KJ60" s="18"/>
      <c r="KK60" s="18"/>
      <c r="KL60" s="18"/>
      <c r="KM60" s="18"/>
      <c r="KN60" s="18"/>
      <c r="KO60" s="18"/>
      <c r="KP60" s="18"/>
      <c r="KQ60" s="18"/>
      <c r="KR60" s="18"/>
      <c r="KS60" s="18"/>
      <c r="KT60" s="18"/>
      <c r="KU60" s="18"/>
      <c r="KV60" s="18"/>
      <c r="KW60" s="18"/>
      <c r="KX60" s="18"/>
      <c r="KY60" s="18"/>
      <c r="KZ60" s="18"/>
      <c r="LA60" s="18"/>
      <c r="LB60" s="18"/>
      <c r="LC60" s="18"/>
      <c r="LD60" s="18"/>
      <c r="LE60" s="18"/>
      <c r="LF60" s="18"/>
      <c r="LG60" s="18"/>
      <c r="LH60" s="18"/>
      <c r="LI60" s="18"/>
      <c r="LJ60" s="18"/>
      <c r="LK60" s="18"/>
      <c r="LL60" s="18"/>
      <c r="LM60" s="18"/>
      <c r="LN60" s="18"/>
      <c r="LO60" s="18"/>
      <c r="LP60" s="18"/>
      <c r="LQ60" s="18"/>
      <c r="LR60" s="18"/>
      <c r="LS60" s="18"/>
      <c r="LT60" s="18"/>
      <c r="LU60" s="18"/>
      <c r="LV60" s="18"/>
      <c r="LW60" s="18"/>
      <c r="LX60" s="18"/>
      <c r="LY60" s="18"/>
      <c r="LZ60" s="18"/>
      <c r="MA60" s="18"/>
      <c r="MB60" s="18"/>
      <c r="MC60" s="18"/>
      <c r="MD60" s="18"/>
      <c r="ME60" s="18"/>
      <c r="MF60" s="18"/>
      <c r="MG60" s="18"/>
      <c r="MH60" s="18"/>
      <c r="MI60" s="18"/>
      <c r="MJ60" s="18"/>
      <c r="MK60" s="18"/>
      <c r="ML60" s="18"/>
      <c r="MM60" s="18"/>
      <c r="MN60" s="18"/>
      <c r="MO60" s="18"/>
      <c r="MP60" s="18"/>
      <c r="MQ60" s="18"/>
      <c r="MR60" s="18"/>
      <c r="MS60" s="18"/>
      <c r="MT60" s="18"/>
      <c r="MU60" s="18"/>
      <c r="MV60" s="18"/>
      <c r="MW60" s="18"/>
      <c r="MX60" s="18"/>
      <c r="MY60" s="18"/>
      <c r="MZ60" s="18"/>
      <c r="NA60" s="18"/>
      <c r="NB60" s="18"/>
      <c r="NC60" s="18"/>
      <c r="ND60" s="18"/>
      <c r="NE60" s="18"/>
      <c r="NF60" s="18"/>
      <c r="NG60" s="18"/>
      <c r="NH60" s="18"/>
      <c r="NI60" s="18"/>
      <c r="NJ60" s="18"/>
      <c r="NK60" s="18"/>
      <c r="NL60" s="18"/>
      <c r="NM60" s="18"/>
      <c r="NN60" s="18"/>
      <c r="NO60" s="18"/>
      <c r="NP60" s="18"/>
      <c r="NQ60" s="18"/>
      <c r="NR60" s="18"/>
      <c r="NS60" s="18"/>
      <c r="NT60" s="18"/>
      <c r="NU60" s="18"/>
      <c r="NV60" s="18"/>
      <c r="NW60" s="18"/>
      <c r="NX60" s="18"/>
      <c r="NY60" s="18"/>
      <c r="NZ60" s="18"/>
      <c r="OA60" s="18"/>
      <c r="OB60" s="18"/>
      <c r="OC60" s="18"/>
      <c r="OD60" s="18"/>
      <c r="OE60" s="18"/>
      <c r="OF60" s="18"/>
      <c r="OG60" s="18"/>
      <c r="OH60" s="18"/>
      <c r="OI60" s="18"/>
      <c r="OJ60" s="18"/>
      <c r="OK60" s="18"/>
      <c r="OL60" s="18"/>
      <c r="OM60" s="18"/>
      <c r="ON60" s="18"/>
      <c r="OO60" s="18"/>
      <c r="OP60" s="18"/>
      <c r="OQ60" s="18"/>
      <c r="OR60" s="18"/>
      <c r="OS60" s="18"/>
      <c r="OT60" s="18"/>
      <c r="OU60" s="18"/>
      <c r="OV60" s="18"/>
      <c r="OW60" s="18"/>
      <c r="OX60" s="18"/>
      <c r="OY60" s="18"/>
      <c r="OZ60" s="18"/>
      <c r="PA60" s="18"/>
      <c r="PB60" s="18"/>
      <c r="PC60" s="18"/>
      <c r="PD60" s="18"/>
      <c r="PE60" s="18"/>
      <c r="PF60" s="18"/>
      <c r="PG60" s="18"/>
      <c r="PH60" s="18"/>
      <c r="PI60" s="18"/>
      <c r="PJ60" s="18"/>
      <c r="PK60" s="18"/>
      <c r="PL60" s="18"/>
      <c r="PM60" s="18"/>
      <c r="PN60" s="18"/>
      <c r="PO60" s="18"/>
      <c r="PP60" s="18"/>
      <c r="PQ60" s="18"/>
      <c r="PR60" s="18"/>
      <c r="PS60" s="18"/>
      <c r="PT60" s="18"/>
      <c r="PU60" s="18"/>
      <c r="PV60" s="18"/>
      <c r="PW60" s="18"/>
      <c r="PX60" s="18"/>
      <c r="PY60" s="18"/>
      <c r="PZ60" s="18"/>
      <c r="QA60" s="18"/>
      <c r="QB60" s="18"/>
      <c r="QC60" s="18"/>
      <c r="QD60" s="18"/>
      <c r="QE60" s="18"/>
      <c r="QF60" s="18"/>
      <c r="QG60" s="18"/>
      <c r="QH60" s="18"/>
      <c r="QI60" s="18"/>
      <c r="QJ60" s="18"/>
      <c r="QK60" s="18"/>
      <c r="QL60" s="18"/>
      <c r="QM60" s="18"/>
      <c r="QN60" s="18"/>
      <c r="QO60" s="18"/>
      <c r="QP60" s="18"/>
      <c r="QQ60" s="18"/>
      <c r="QR60" s="18"/>
      <c r="QS60" s="18"/>
      <c r="QT60" s="18"/>
      <c r="QU60" s="18"/>
      <c r="QV60" s="18"/>
      <c r="QW60" s="18"/>
      <c r="QX60" s="18"/>
      <c r="QY60" s="18"/>
      <c r="QZ60" s="18"/>
      <c r="RA60" s="18"/>
      <c r="RB60" s="18"/>
      <c r="RC60" s="18"/>
      <c r="RD60" s="18"/>
      <c r="RE60" s="18"/>
      <c r="RF60" s="18"/>
      <c r="RG60" s="18"/>
      <c r="RH60" s="18"/>
      <c r="RI60" s="18"/>
      <c r="RJ60" s="18"/>
      <c r="RK60" s="18"/>
      <c r="RL60" s="18"/>
      <c r="RM60" s="18"/>
      <c r="RN60" s="18"/>
      <c r="RO60" s="18"/>
      <c r="RP60" s="18"/>
      <c r="RQ60" s="18"/>
      <c r="RR60" s="18"/>
      <c r="RS60" s="18"/>
      <c r="RT60" s="18"/>
      <c r="RU60" s="18"/>
      <c r="RV60" s="18"/>
      <c r="RW60" s="18"/>
      <c r="RX60" s="18"/>
      <c r="RY60" s="18"/>
      <c r="RZ60" s="18"/>
      <c r="SA60" s="18"/>
      <c r="SB60" s="18"/>
      <c r="SC60" s="18"/>
      <c r="SD60" s="18"/>
      <c r="SE60" s="18"/>
      <c r="SF60" s="18"/>
      <c r="SG60" s="18"/>
      <c r="SH60" s="18"/>
      <c r="SI60" s="18"/>
      <c r="SJ60" s="18"/>
      <c r="SK60" s="18"/>
      <c r="SL60" s="18"/>
      <c r="SM60" s="18"/>
      <c r="SN60" s="18"/>
      <c r="SO60" s="18"/>
      <c r="SP60" s="18"/>
      <c r="SQ60" s="18"/>
    </row>
    <row r="61" spans="1:511" x14ac:dyDescent="0.25"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  <c r="IB61" s="18"/>
      <c r="IC61" s="18"/>
      <c r="ID61" s="18"/>
      <c r="IE61" s="18"/>
      <c r="IF61" s="18"/>
      <c r="IG61" s="18"/>
      <c r="IH61" s="18"/>
      <c r="II61" s="18"/>
      <c r="IJ61" s="18"/>
      <c r="IK61" s="18"/>
      <c r="IL61" s="18"/>
      <c r="IM61" s="18"/>
      <c r="IN61" s="18"/>
      <c r="IO61" s="18"/>
      <c r="IP61" s="18"/>
      <c r="IQ61" s="18"/>
      <c r="IR61" s="18"/>
      <c r="IS61" s="18"/>
      <c r="IT61" s="18"/>
      <c r="IU61" s="18"/>
      <c r="IV61" s="18"/>
      <c r="IW61" s="18"/>
      <c r="IX61" s="18"/>
      <c r="IY61" s="18"/>
      <c r="IZ61" s="18"/>
      <c r="JA61" s="18"/>
      <c r="JB61" s="18"/>
      <c r="JC61" s="18"/>
      <c r="JD61" s="18"/>
      <c r="JE61" s="18"/>
      <c r="JF61" s="18"/>
      <c r="JG61" s="18"/>
      <c r="JH61" s="18"/>
      <c r="JI61" s="18"/>
      <c r="JJ61" s="18"/>
      <c r="JK61" s="18"/>
      <c r="JL61" s="18"/>
      <c r="JM61" s="18"/>
      <c r="JN61" s="18"/>
      <c r="JO61" s="18"/>
      <c r="JP61" s="18"/>
      <c r="JQ61" s="18"/>
      <c r="JR61" s="18"/>
      <c r="JS61" s="18"/>
      <c r="JT61" s="18"/>
      <c r="JU61" s="18"/>
      <c r="JV61" s="18"/>
      <c r="JW61" s="18"/>
      <c r="JX61" s="18"/>
      <c r="JY61" s="18"/>
      <c r="JZ61" s="18"/>
      <c r="KA61" s="18"/>
      <c r="KB61" s="18"/>
      <c r="KC61" s="18"/>
      <c r="KD61" s="18"/>
      <c r="KE61" s="18"/>
      <c r="KF61" s="18"/>
      <c r="KG61" s="18"/>
      <c r="KH61" s="18"/>
      <c r="KI61" s="18"/>
      <c r="KJ61" s="18"/>
      <c r="KK61" s="18"/>
      <c r="KL61" s="18"/>
      <c r="KM61" s="18"/>
      <c r="KN61" s="18"/>
      <c r="KO61" s="18"/>
      <c r="KP61" s="18"/>
      <c r="KQ61" s="18"/>
      <c r="KR61" s="18"/>
      <c r="KS61" s="18"/>
      <c r="KT61" s="18"/>
      <c r="KU61" s="18"/>
      <c r="KV61" s="18"/>
      <c r="KW61" s="18"/>
      <c r="KX61" s="18"/>
      <c r="KY61" s="18"/>
      <c r="KZ61" s="18"/>
      <c r="LA61" s="18"/>
      <c r="LB61" s="18"/>
      <c r="LC61" s="18"/>
      <c r="LD61" s="18"/>
      <c r="LE61" s="18"/>
      <c r="LF61" s="18"/>
      <c r="LG61" s="18"/>
      <c r="LH61" s="18"/>
      <c r="LI61" s="18"/>
      <c r="LJ61" s="18"/>
      <c r="LK61" s="18"/>
      <c r="LL61" s="18"/>
      <c r="LM61" s="18"/>
      <c r="LN61" s="18"/>
      <c r="LO61" s="18"/>
      <c r="LP61" s="18"/>
      <c r="LQ61" s="18"/>
      <c r="LR61" s="18"/>
      <c r="LS61" s="18"/>
      <c r="LT61" s="18"/>
      <c r="LU61" s="18"/>
      <c r="LV61" s="18"/>
      <c r="LW61" s="18"/>
      <c r="LX61" s="18"/>
      <c r="LY61" s="18"/>
      <c r="LZ61" s="18"/>
      <c r="MA61" s="18"/>
      <c r="MB61" s="18"/>
      <c r="MC61" s="18"/>
      <c r="MD61" s="18"/>
      <c r="ME61" s="18"/>
      <c r="MF61" s="18"/>
      <c r="MG61" s="18"/>
      <c r="MH61" s="18"/>
      <c r="MI61" s="18"/>
      <c r="MJ61" s="18"/>
      <c r="MK61" s="18"/>
      <c r="ML61" s="18"/>
      <c r="MM61" s="18"/>
      <c r="MN61" s="18"/>
      <c r="MO61" s="18"/>
      <c r="MP61" s="18"/>
      <c r="MQ61" s="18"/>
      <c r="MR61" s="18"/>
      <c r="MS61" s="18"/>
      <c r="MT61" s="18"/>
      <c r="MU61" s="18"/>
      <c r="MV61" s="18"/>
      <c r="MW61" s="18"/>
      <c r="MX61" s="18"/>
      <c r="MY61" s="18"/>
      <c r="MZ61" s="18"/>
      <c r="NA61" s="18"/>
      <c r="NB61" s="18"/>
      <c r="NC61" s="18"/>
      <c r="ND61" s="18"/>
      <c r="NE61" s="18"/>
      <c r="NF61" s="18"/>
      <c r="NG61" s="18"/>
      <c r="NH61" s="18"/>
      <c r="NI61" s="18"/>
      <c r="NJ61" s="18"/>
      <c r="NK61" s="18"/>
      <c r="NL61" s="18"/>
      <c r="NM61" s="18"/>
      <c r="NN61" s="18"/>
      <c r="NO61" s="18"/>
      <c r="NP61" s="18"/>
      <c r="NQ61" s="18"/>
      <c r="NR61" s="18"/>
      <c r="NS61" s="18"/>
      <c r="NT61" s="18"/>
      <c r="NU61" s="18"/>
      <c r="NV61" s="18"/>
      <c r="NW61" s="18"/>
      <c r="NX61" s="18"/>
      <c r="NY61" s="18"/>
      <c r="NZ61" s="18"/>
      <c r="OA61" s="18"/>
      <c r="OB61" s="18"/>
      <c r="OC61" s="18"/>
      <c r="OD61" s="18"/>
      <c r="OE61" s="18"/>
      <c r="OF61" s="18"/>
      <c r="OG61" s="18"/>
      <c r="OH61" s="18"/>
      <c r="OI61" s="18"/>
      <c r="OJ61" s="18"/>
      <c r="OK61" s="18"/>
      <c r="OL61" s="18"/>
      <c r="OM61" s="18"/>
      <c r="ON61" s="18"/>
      <c r="OO61" s="18"/>
      <c r="OP61" s="18"/>
      <c r="OQ61" s="18"/>
      <c r="OR61" s="18"/>
      <c r="OS61" s="18"/>
      <c r="OT61" s="18"/>
      <c r="OU61" s="18"/>
      <c r="OV61" s="18"/>
      <c r="OW61" s="18"/>
      <c r="OX61" s="18"/>
      <c r="OY61" s="18"/>
      <c r="OZ61" s="18"/>
      <c r="PA61" s="18"/>
      <c r="PB61" s="18"/>
      <c r="PC61" s="18"/>
      <c r="PD61" s="18"/>
      <c r="PE61" s="18"/>
      <c r="PF61" s="18"/>
      <c r="PG61" s="18"/>
      <c r="PH61" s="18"/>
      <c r="PI61" s="18"/>
      <c r="PJ61" s="18"/>
      <c r="PK61" s="18"/>
      <c r="PL61" s="18"/>
      <c r="PM61" s="18"/>
      <c r="PN61" s="18"/>
      <c r="PO61" s="18"/>
      <c r="PP61" s="18"/>
      <c r="PQ61" s="18"/>
      <c r="PR61" s="18"/>
      <c r="PS61" s="18"/>
      <c r="PT61" s="18"/>
      <c r="PU61" s="18"/>
      <c r="PV61" s="18"/>
      <c r="PW61" s="18"/>
      <c r="PX61" s="18"/>
      <c r="PY61" s="18"/>
      <c r="PZ61" s="18"/>
      <c r="QA61" s="18"/>
      <c r="QB61" s="18"/>
      <c r="QC61" s="18"/>
      <c r="QD61" s="18"/>
      <c r="QE61" s="18"/>
      <c r="QF61" s="18"/>
      <c r="QG61" s="18"/>
      <c r="QH61" s="18"/>
      <c r="QI61" s="18"/>
      <c r="QJ61" s="18"/>
      <c r="QK61" s="18"/>
      <c r="QL61" s="18"/>
      <c r="QM61" s="18"/>
      <c r="QN61" s="18"/>
      <c r="QO61" s="18"/>
      <c r="QP61" s="18"/>
      <c r="QQ61" s="18"/>
      <c r="QR61" s="18"/>
      <c r="QS61" s="18"/>
      <c r="QT61" s="18"/>
      <c r="QU61" s="18"/>
      <c r="QV61" s="18"/>
      <c r="QW61" s="18"/>
      <c r="QX61" s="18"/>
      <c r="QY61" s="18"/>
      <c r="QZ61" s="18"/>
      <c r="RA61" s="18"/>
      <c r="RB61" s="18"/>
      <c r="RC61" s="18"/>
      <c r="RD61" s="18"/>
      <c r="RE61" s="18"/>
      <c r="RF61" s="18"/>
      <c r="RG61" s="18"/>
      <c r="RH61" s="18"/>
      <c r="RI61" s="18"/>
      <c r="RJ61" s="18"/>
      <c r="RK61" s="18"/>
      <c r="RL61" s="18"/>
      <c r="RM61" s="18"/>
      <c r="RN61" s="18"/>
      <c r="RO61" s="18"/>
      <c r="RP61" s="18"/>
      <c r="RQ61" s="18"/>
      <c r="RR61" s="18"/>
      <c r="RS61" s="18"/>
      <c r="RT61" s="18"/>
      <c r="RU61" s="18"/>
      <c r="RV61" s="18"/>
      <c r="RW61" s="18"/>
      <c r="RX61" s="18"/>
      <c r="RY61" s="18"/>
      <c r="RZ61" s="18"/>
      <c r="SA61" s="18"/>
      <c r="SB61" s="18"/>
      <c r="SC61" s="18"/>
      <c r="SD61" s="18"/>
      <c r="SE61" s="18"/>
      <c r="SF61" s="18"/>
      <c r="SG61" s="18"/>
      <c r="SH61" s="18"/>
      <c r="SI61" s="18"/>
      <c r="SJ61" s="18"/>
      <c r="SK61" s="18"/>
      <c r="SL61" s="18"/>
      <c r="SM61" s="18"/>
      <c r="SN61" s="18"/>
      <c r="SO61" s="18"/>
      <c r="SP61" s="18"/>
      <c r="SQ61" s="18"/>
    </row>
    <row r="66" spans="27:34" x14ac:dyDescent="0.25">
      <c r="AA66" s="1" t="s">
        <v>479</v>
      </c>
    </row>
    <row r="68" spans="27:34" x14ac:dyDescent="0.25">
      <c r="AA68" s="35" t="s">
        <v>409</v>
      </c>
      <c r="AB68" s="1" t="s">
        <v>480</v>
      </c>
      <c r="AC68" s="36" t="s">
        <v>142</v>
      </c>
      <c r="AD68" s="36" t="s">
        <v>481</v>
      </c>
      <c r="AE68" s="36" t="s">
        <v>482</v>
      </c>
      <c r="AF68" s="36" t="s">
        <v>483</v>
      </c>
      <c r="AG68" s="36" t="s">
        <v>144</v>
      </c>
      <c r="AH68" s="36" t="s">
        <v>484</v>
      </c>
    </row>
    <row r="69" spans="27:34" x14ac:dyDescent="0.25">
      <c r="AA69" s="35" t="str">
        <f t="shared" ref="AA69:AA77" si="45">B32</f>
        <v>VW 3 1/2 PERP nc-30</v>
      </c>
      <c r="AB69" s="37">
        <f t="shared" ref="AB69:AB77" si="46">F32</f>
        <v>397.42899999999997</v>
      </c>
      <c r="AC69" s="38">
        <f t="shared" ref="AC69:AC77" si="47">MIN($F32:$AI32)</f>
        <v>319.91500000000002</v>
      </c>
      <c r="AD69" s="38">
        <f t="shared" ref="AD69:AD77" si="48">_xlfn.QUARTILE.EXC($F32:$AI32,1)</f>
        <v>370.20100000000002</v>
      </c>
      <c r="AE69" s="38">
        <f t="shared" ref="AE69:AE77" si="49">AVERAGE($F32:$AI32)</f>
        <v>378.57610000000005</v>
      </c>
      <c r="AF69" s="38">
        <f t="shared" ref="AF69:AF77" si="50">_xlfn.QUARTILE.EXC($F32:$AI32,3)</f>
        <v>394.55099999999999</v>
      </c>
      <c r="AG69" s="38">
        <f t="shared" ref="AG69:AG77" si="51">MAX($F32:$AI32)</f>
        <v>402.81</v>
      </c>
      <c r="AH69" s="39">
        <f>(AB69-AC69)/(AG69-AC69)-0.5</f>
        <v>0.43508655528077655</v>
      </c>
    </row>
    <row r="70" spans="27:34" x14ac:dyDescent="0.25">
      <c r="AA70" s="35" t="str">
        <f t="shared" si="45"/>
        <v>VW 4 5/8 PERP nc-28</v>
      </c>
      <c r="AB70" s="37">
        <f t="shared" si="46"/>
        <v>419.21899999999999</v>
      </c>
      <c r="AC70" s="38">
        <f t="shared" si="47"/>
        <v>348.66</v>
      </c>
      <c r="AD70" s="38">
        <f t="shared" si="48"/>
        <v>399.56549999999999</v>
      </c>
      <c r="AE70" s="38">
        <f t="shared" si="49"/>
        <v>411.48093333333333</v>
      </c>
      <c r="AF70" s="38">
        <f t="shared" si="50"/>
        <v>427.80124999999998</v>
      </c>
      <c r="AG70" s="38">
        <f t="shared" si="51"/>
        <v>450.30500000000001</v>
      </c>
      <c r="AH70" s="39">
        <f t="shared" ref="AH70:AH77" si="52">(AB70-AC70)/(AG70-AC70)-0.5</f>
        <v>0.19417088887795741</v>
      </c>
    </row>
    <row r="71" spans="27:34" x14ac:dyDescent="0.25">
      <c r="AA71" s="35" t="str">
        <f t="shared" si="45"/>
        <v>VW 3 7/8 PERP nc-27</v>
      </c>
      <c r="AB71" s="37">
        <f t="shared" si="46"/>
        <v>407.94799999999998</v>
      </c>
      <c r="AC71" s="38">
        <f t="shared" si="47"/>
        <v>332.053</v>
      </c>
      <c r="AD71" s="38">
        <f t="shared" si="48"/>
        <v>396.63424999999995</v>
      </c>
      <c r="AE71" s="38">
        <f t="shared" si="49"/>
        <v>406.10696666666661</v>
      </c>
      <c r="AF71" s="38">
        <f t="shared" si="50"/>
        <v>423.37199999999996</v>
      </c>
      <c r="AG71" s="38">
        <f t="shared" si="51"/>
        <v>452.33100000000002</v>
      </c>
      <c r="AH71" s="39">
        <f t="shared" si="52"/>
        <v>0.13099652471773704</v>
      </c>
    </row>
    <row r="72" spans="27:34" x14ac:dyDescent="0.25">
      <c r="AA72" s="35" t="str">
        <f t="shared" si="45"/>
        <v>VW 4 5/8 PERP nc-26</v>
      </c>
      <c r="AB72" s="37">
        <f t="shared" si="46"/>
        <v>399.709</v>
      </c>
      <c r="AC72" s="38">
        <f t="shared" si="47"/>
        <v>306.81900000000002</v>
      </c>
      <c r="AD72" s="38">
        <f t="shared" si="48"/>
        <v>375.93399999999997</v>
      </c>
      <c r="AE72" s="38">
        <f t="shared" si="49"/>
        <v>388.28003333333334</v>
      </c>
      <c r="AF72" s="38">
        <f t="shared" si="50"/>
        <v>406.76400000000001</v>
      </c>
      <c r="AG72" s="38">
        <f t="shared" si="51"/>
        <v>427.00599999999997</v>
      </c>
      <c r="AH72" s="39">
        <f t="shared" si="52"/>
        <v>0.2728789303335637</v>
      </c>
    </row>
    <row r="73" spans="27:34" x14ac:dyDescent="0.25">
      <c r="AA73" s="35" t="str">
        <f t="shared" si="45"/>
        <v>VW 3 3/8 PERP nc-24</v>
      </c>
      <c r="AB73" s="37">
        <f t="shared" si="46"/>
        <v>391.22300000000001</v>
      </c>
      <c r="AC73" s="38">
        <f t="shared" si="47"/>
        <v>282.30399999999997</v>
      </c>
      <c r="AD73" s="38">
        <f t="shared" si="48"/>
        <v>365.36374999999998</v>
      </c>
      <c r="AE73" s="38">
        <f t="shared" si="49"/>
        <v>379.84339999999992</v>
      </c>
      <c r="AF73" s="38">
        <f t="shared" si="50"/>
        <v>400.34574999999995</v>
      </c>
      <c r="AG73" s="38">
        <f t="shared" si="51"/>
        <v>430.93700000000001</v>
      </c>
      <c r="AH73" s="39">
        <f t="shared" si="52"/>
        <v>0.2328049625587858</v>
      </c>
    </row>
    <row r="74" spans="27:34" x14ac:dyDescent="0.25">
      <c r="AA74" s="35" t="str">
        <f t="shared" si="45"/>
        <v>VW 5 1/8 PERP nc-23</v>
      </c>
      <c r="AB74" s="37">
        <f t="shared" si="46"/>
        <v>352.95499999999998</v>
      </c>
      <c r="AC74" s="38">
        <f t="shared" si="47"/>
        <v>246.36500000000001</v>
      </c>
      <c r="AD74" s="38">
        <f t="shared" si="48"/>
        <v>324.14375000000001</v>
      </c>
      <c r="AE74" s="38">
        <f t="shared" si="49"/>
        <v>337.20576666666665</v>
      </c>
      <c r="AF74" s="38">
        <f t="shared" si="50"/>
        <v>355.26425</v>
      </c>
      <c r="AG74" s="38">
        <f t="shared" si="51"/>
        <v>386.84399999999999</v>
      </c>
      <c r="AH74" s="39">
        <f t="shared" si="52"/>
        <v>0.25876109596452124</v>
      </c>
    </row>
    <row r="75" spans="27:34" x14ac:dyDescent="0.25">
      <c r="AA75" s="35" t="str">
        <f t="shared" si="45"/>
        <v>VW 2.7 PERP nc-22</v>
      </c>
      <c r="AB75" s="37">
        <f t="shared" si="46"/>
        <v>380.47300000000001</v>
      </c>
      <c r="AC75" s="38">
        <f t="shared" si="47"/>
        <v>223.173</v>
      </c>
      <c r="AD75" s="38">
        <f t="shared" si="48"/>
        <v>332.06624999999997</v>
      </c>
      <c r="AE75" s="38">
        <f t="shared" si="49"/>
        <v>351.21746666666661</v>
      </c>
      <c r="AF75" s="38">
        <f t="shared" si="50"/>
        <v>382.90575000000001</v>
      </c>
      <c r="AG75" s="38">
        <f t="shared" si="51"/>
        <v>407.52499999999998</v>
      </c>
      <c r="AH75" s="39">
        <f t="shared" si="52"/>
        <v>0.35325898281548362</v>
      </c>
    </row>
    <row r="76" spans="27:34" x14ac:dyDescent="0.25">
      <c r="AA76" s="35" t="str">
        <f t="shared" si="45"/>
        <v>VW 2 1/2 PERP nc-22</v>
      </c>
      <c r="AB76" s="37">
        <f t="shared" si="46"/>
        <v>381.38400000000001</v>
      </c>
      <c r="AC76" s="38">
        <f t="shared" si="47"/>
        <v>190.495</v>
      </c>
      <c r="AD76" s="38">
        <f t="shared" si="48"/>
        <v>317.01324999999997</v>
      </c>
      <c r="AE76" s="38">
        <f t="shared" si="49"/>
        <v>340.00326666666666</v>
      </c>
      <c r="AF76" s="38">
        <f t="shared" si="50"/>
        <v>380.18475000000001</v>
      </c>
      <c r="AG76" s="38">
        <f t="shared" si="51"/>
        <v>399.197</v>
      </c>
      <c r="AH76" s="39">
        <f t="shared" si="52"/>
        <v>0.41464863777060124</v>
      </c>
    </row>
    <row r="77" spans="27:34" x14ac:dyDescent="0.25">
      <c r="AA77" s="35" t="str">
        <f t="shared" si="45"/>
        <v>VW 3 3/4 PERP nc-21</v>
      </c>
      <c r="AB77" s="37">
        <f t="shared" si="46"/>
        <v>226.411</v>
      </c>
      <c r="AC77" s="38">
        <f t="shared" si="47"/>
        <v>210.542</v>
      </c>
      <c r="AD77" s="38">
        <f t="shared" si="48"/>
        <v>235.89850000000001</v>
      </c>
      <c r="AE77" s="38">
        <f t="shared" si="49"/>
        <v>308.50956666666673</v>
      </c>
      <c r="AF77" s="38">
        <f t="shared" si="50"/>
        <v>403.26400000000001</v>
      </c>
      <c r="AG77" s="38">
        <f t="shared" si="51"/>
        <v>523.58100000000002</v>
      </c>
      <c r="AH77" s="39">
        <f t="shared" si="52"/>
        <v>-0.44930663591437486</v>
      </c>
    </row>
    <row r="78" spans="27:34" x14ac:dyDescent="0.25">
      <c r="AA78" s="35"/>
    </row>
    <row r="80" spans="27:34" x14ac:dyDescent="0.25">
      <c r="AA80" s="35" t="str">
        <f t="shared" ref="AA80:AA89" si="53">B49</f>
        <v>basis</v>
      </c>
      <c r="AC80" s="36" t="s">
        <v>142</v>
      </c>
      <c r="AD80" s="36" t="s">
        <v>481</v>
      </c>
      <c r="AE80" s="36" t="s">
        <v>482</v>
      </c>
      <c r="AF80" s="36" t="s">
        <v>483</v>
      </c>
      <c r="AG80" s="36" t="s">
        <v>144</v>
      </c>
      <c r="AH80" s="36" t="s">
        <v>484</v>
      </c>
    </row>
    <row r="81" spans="27:34" ht="11" x14ac:dyDescent="0.3">
      <c r="AA81" s="40" t="str">
        <f t="shared" si="53"/>
        <v>VW 3 1/2 PERP nc-30</v>
      </c>
    </row>
    <row r="82" spans="27:34" x14ac:dyDescent="0.25">
      <c r="AA82" s="35" t="str">
        <f t="shared" si="53"/>
        <v>VW 4 5/8 PERP nc-28</v>
      </c>
      <c r="AB82" s="38">
        <f t="shared" ref="AB82:AB89" si="54">F51</f>
        <v>-21.79000000000002</v>
      </c>
      <c r="AC82" s="38">
        <f t="shared" ref="AC82:AC89" si="55">MIN($F51:$AI51)</f>
        <v>-50.22399999999999</v>
      </c>
      <c r="AD82" s="38">
        <f t="shared" ref="AD82:AD89" si="56">_xlfn.QUARTILE.EXC($F51:$AI51,1)</f>
        <v>-43.922249999999977</v>
      </c>
      <c r="AE82" s="38">
        <f t="shared" ref="AE82:AE89" si="57">AVERAGE($F51:$AI51)</f>
        <v>-32.904833333333343</v>
      </c>
      <c r="AF82" s="38">
        <f t="shared" ref="AF82:AF89" si="58">_xlfn.QUARTILE.EXC($F51:$AI51,3)</f>
        <v>-24.222999999999999</v>
      </c>
      <c r="AG82" s="38">
        <f t="shared" ref="AG82:AG89" si="59">MAX($F51:$AI51)</f>
        <v>1.0470000000000255</v>
      </c>
      <c r="AH82" s="41">
        <f>-((AB82-AC82)/(AG82-AC82)-0.5)</f>
        <v>-5.4582512531449745E-2</v>
      </c>
    </row>
    <row r="83" spans="27:34" x14ac:dyDescent="0.25">
      <c r="AA83" s="35" t="str">
        <f t="shared" si="53"/>
        <v>VW 3 7/8 PERP nc-27</v>
      </c>
      <c r="AB83" s="38">
        <f t="shared" si="54"/>
        <v>-10.519000000000005</v>
      </c>
      <c r="AC83" s="38">
        <f t="shared" si="55"/>
        <v>-49.521000000000015</v>
      </c>
      <c r="AD83" s="38">
        <f t="shared" si="56"/>
        <v>-38.526999999999973</v>
      </c>
      <c r="AE83" s="38">
        <f t="shared" si="57"/>
        <v>-27.530866666666665</v>
      </c>
      <c r="AF83" s="38">
        <f t="shared" si="58"/>
        <v>-15.479000000000028</v>
      </c>
      <c r="AG83" s="38">
        <f t="shared" si="59"/>
        <v>15.170999999999992</v>
      </c>
      <c r="AH83" s="41">
        <f t="shared" ref="AH83:AH89" si="60">-((AB83-AC83)/(AG83-AC83)-0.5)</f>
        <v>-0.10288752859704453</v>
      </c>
    </row>
    <row r="84" spans="27:34" x14ac:dyDescent="0.25">
      <c r="AA84" s="35" t="str">
        <f t="shared" si="53"/>
        <v>VW 4 5/8 PERP nc-26</v>
      </c>
      <c r="AB84" s="38">
        <f t="shared" si="54"/>
        <v>-2.2800000000000296</v>
      </c>
      <c r="AC84" s="38">
        <f t="shared" si="55"/>
        <v>-26.354999999999961</v>
      </c>
      <c r="AD84" s="38">
        <f t="shared" si="56"/>
        <v>-18.015000000000001</v>
      </c>
      <c r="AE84" s="38">
        <f t="shared" si="57"/>
        <v>-9.70393333333333</v>
      </c>
      <c r="AF84" s="38">
        <f t="shared" si="58"/>
        <v>-3.1794999999999902</v>
      </c>
      <c r="AG84" s="38">
        <f t="shared" si="59"/>
        <v>13.096000000000004</v>
      </c>
      <c r="AH84" s="41">
        <f t="shared" si="60"/>
        <v>-0.11025069073027183</v>
      </c>
    </row>
    <row r="85" spans="27:34" x14ac:dyDescent="0.25">
      <c r="AA85" s="35" t="str">
        <f t="shared" si="53"/>
        <v>VW 3 3/8 PERP nc-24</v>
      </c>
      <c r="AB85" s="38">
        <f t="shared" si="54"/>
        <v>6.2059999999999604</v>
      </c>
      <c r="AC85" s="38">
        <f t="shared" si="55"/>
        <v>-30.286000000000001</v>
      </c>
      <c r="AD85" s="38">
        <f t="shared" si="56"/>
        <v>-13.18425000000002</v>
      </c>
      <c r="AE85" s="38">
        <f t="shared" si="57"/>
        <v>-1.2673000000000001</v>
      </c>
      <c r="AF85" s="38">
        <f t="shared" si="58"/>
        <v>8.2780000000000058</v>
      </c>
      <c r="AG85" s="38">
        <f t="shared" si="59"/>
        <v>37.611000000000047</v>
      </c>
      <c r="AH85" s="41">
        <f t="shared" si="60"/>
        <v>-3.7461154395627694E-2</v>
      </c>
    </row>
    <row r="86" spans="27:34" x14ac:dyDescent="0.25">
      <c r="AA86" s="35" t="str">
        <f t="shared" si="53"/>
        <v>VW 5 1/8 PERP nc-23</v>
      </c>
      <c r="AB86" s="38">
        <f t="shared" si="54"/>
        <v>44.47399999999999</v>
      </c>
      <c r="AC86" s="38">
        <f t="shared" si="55"/>
        <v>15.966000000000008</v>
      </c>
      <c r="AD86" s="38">
        <f t="shared" si="56"/>
        <v>29.697500000000019</v>
      </c>
      <c r="AE86" s="38">
        <f t="shared" si="57"/>
        <v>41.370333333333335</v>
      </c>
      <c r="AF86" s="38">
        <f t="shared" si="58"/>
        <v>45.197249999999983</v>
      </c>
      <c r="AG86" s="38">
        <f t="shared" si="59"/>
        <v>98.959000000000003</v>
      </c>
      <c r="AH86" s="41">
        <f t="shared" si="60"/>
        <v>0.1565011506994568</v>
      </c>
    </row>
    <row r="87" spans="27:34" x14ac:dyDescent="0.25">
      <c r="AA87" s="35" t="str">
        <f t="shared" si="53"/>
        <v>VW 2.7 PERP nc-22</v>
      </c>
      <c r="AB87" s="38">
        <f t="shared" si="54"/>
        <v>16.95599999999996</v>
      </c>
      <c r="AC87" s="38">
        <f t="shared" si="55"/>
        <v>-14.721000000000004</v>
      </c>
      <c r="AD87" s="38">
        <f t="shared" si="56"/>
        <v>1.9715000000000202</v>
      </c>
      <c r="AE87" s="38">
        <f t="shared" si="57"/>
        <v>27.358633333333334</v>
      </c>
      <c r="AF87" s="38">
        <f t="shared" si="58"/>
        <v>42.989500000000007</v>
      </c>
      <c r="AG87" s="38">
        <f t="shared" si="59"/>
        <v>128.98699999999999</v>
      </c>
      <c r="AH87" s="41">
        <f t="shared" si="60"/>
        <v>0.27957385810114976</v>
      </c>
    </row>
    <row r="88" spans="27:34" x14ac:dyDescent="0.25">
      <c r="AA88" s="35" t="str">
        <f t="shared" si="53"/>
        <v>VW 2 1/2 PERP nc-22</v>
      </c>
      <c r="AB88" s="38">
        <f t="shared" si="54"/>
        <v>16.044999999999959</v>
      </c>
      <c r="AC88" s="38">
        <f t="shared" si="55"/>
        <v>-12.408999999999992</v>
      </c>
      <c r="AD88" s="38">
        <f t="shared" si="56"/>
        <v>13.245500000000021</v>
      </c>
      <c r="AE88" s="38">
        <f t="shared" si="57"/>
        <v>38.572833333333328</v>
      </c>
      <c r="AF88" s="38">
        <f t="shared" si="58"/>
        <v>59.491250000000008</v>
      </c>
      <c r="AG88" s="38">
        <f t="shared" si="59"/>
        <v>145.08199999999999</v>
      </c>
      <c r="AH88" s="41">
        <f t="shared" si="60"/>
        <v>0.31932935850302591</v>
      </c>
    </row>
    <row r="89" spans="27:34" x14ac:dyDescent="0.25">
      <c r="AA89" s="35" t="str">
        <f t="shared" si="53"/>
        <v>VW 3 3/4 PERP nc-21</v>
      </c>
      <c r="AB89" s="38">
        <f t="shared" si="54"/>
        <v>171.01799999999997</v>
      </c>
      <c r="AC89" s="38">
        <f t="shared" si="55"/>
        <v>-120.77100000000002</v>
      </c>
      <c r="AD89" s="38">
        <f t="shared" si="56"/>
        <v>-13.266249999999985</v>
      </c>
      <c r="AE89" s="38">
        <f t="shared" si="57"/>
        <v>70.066533333333325</v>
      </c>
      <c r="AF89" s="38">
        <f t="shared" si="58"/>
        <v>133.86575000000002</v>
      </c>
      <c r="AG89" s="38">
        <f t="shared" si="59"/>
        <v>171.01799999999997</v>
      </c>
      <c r="AH89" s="41">
        <f t="shared" si="60"/>
        <v>-0.5</v>
      </c>
    </row>
  </sheetData>
  <conditionalFormatting sqref="AH82:AH8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{DB7CAF9C-EE35-4A17-97EC-DA063F0E0D95}</x14:id>
        </ext>
      </extLst>
    </cfRule>
  </conditionalFormatting>
  <conditionalFormatting sqref="AH69:AH7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{89258F93-7699-429E-8C4E-5F69E5A2ECB7}</x14:id>
        </ext>
      </extLst>
    </cfRule>
  </conditionalFormatting>
  <dataValidations count="1">
    <dataValidation type="list" allowBlank="1" showInputMessage="1" showErrorMessage="1" sqref="B45:B46" xr:uid="{493EE5DA-7C6B-4DCB-92ED-C7BA45AB1575}">
      <formula1>$B$32:$B$41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B7CAF9C-EE35-4A17-97EC-DA063F0E0D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AH82:AH89</xm:sqref>
        </x14:conditionalFormatting>
        <x14:conditionalFormatting xmlns:xm="http://schemas.microsoft.com/office/excel/2006/main">
          <x14:cfRule type="dataBar" id="{89258F93-7699-429E-8C4E-5F69E5A2EC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AH69:AH77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4EF7838-1D3F-438A-BE0F-4E7F04755177}">
          <x14:formula1>
            <xm:f>lists!$H$1:$H$10</xm:f>
          </x14:formula1>
          <xm:sqref>B29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F1E14-9602-4CA1-9B5D-72DCAC312AF6}">
  <sheetPr>
    <tabColor theme="9"/>
  </sheetPr>
  <dimension ref="A2:SU103"/>
  <sheetViews>
    <sheetView zoomScaleNormal="100" workbookViewId="0">
      <selection activeCell="F32" sqref="F32"/>
    </sheetView>
  </sheetViews>
  <sheetFormatPr defaultRowHeight="10.5" x14ac:dyDescent="0.25"/>
  <cols>
    <col min="1" max="1" width="8.7265625" style="1"/>
    <col min="2" max="2" width="19.1796875" style="1" bestFit="1" customWidth="1"/>
    <col min="3" max="3" width="8.81640625" style="1" bestFit="1" customWidth="1"/>
    <col min="4" max="5" width="8.7265625" style="1"/>
    <col min="6" max="6" width="11.6328125" style="1" customWidth="1"/>
    <col min="7" max="511" width="10" style="1" bestFit="1" customWidth="1"/>
    <col min="512" max="512" width="9.90625" style="1" bestFit="1" customWidth="1"/>
    <col min="513" max="515" width="8.81640625" style="1" bestFit="1" customWidth="1"/>
    <col min="516" max="16384" width="8.7265625" style="1"/>
  </cols>
  <sheetData>
    <row r="2" spans="1:18" s="5" customFormat="1" x14ac:dyDescent="0.25">
      <c r="A2" s="5" t="s">
        <v>485</v>
      </c>
      <c r="B2" s="11" t="s">
        <v>145</v>
      </c>
      <c r="I2" s="1"/>
    </row>
    <row r="3" spans="1:18" s="5" customFormat="1" x14ac:dyDescent="0.25">
      <c r="A3" s="5" t="s">
        <v>486</v>
      </c>
      <c r="B3" s="11" t="s">
        <v>149</v>
      </c>
      <c r="H3" s="5" t="s">
        <v>491</v>
      </c>
      <c r="I3" s="11" t="s">
        <v>490</v>
      </c>
    </row>
    <row r="4" spans="1:18" s="5" customFormat="1" x14ac:dyDescent="0.25">
      <c r="A4" s="5" t="s">
        <v>487</v>
      </c>
      <c r="B4" s="11" t="s">
        <v>149</v>
      </c>
      <c r="D4" s="35" t="s">
        <v>489</v>
      </c>
      <c r="E4" s="5">
        <f>ROWS(_xlfn.ANCHORARRAY(B8))</f>
        <v>11</v>
      </c>
      <c r="H4" s="5" t="s">
        <v>492</v>
      </c>
      <c r="I4" s="11" t="s">
        <v>149</v>
      </c>
    </row>
    <row r="5" spans="1:18" s="5" customFormat="1" x14ac:dyDescent="0.25"/>
    <row r="6" spans="1:18" s="5" customFormat="1" x14ac:dyDescent="0.25"/>
    <row r="7" spans="1:18" s="5" customFormat="1" ht="11" x14ac:dyDescent="0.3">
      <c r="A7" s="5" t="s">
        <v>488</v>
      </c>
      <c r="B7" s="2" t="str" cm="1">
        <f t="array" ref="B7:R7">bonds[#Headers]</f>
        <v>worksheet get</v>
      </c>
      <c r="C7" s="2" t="str">
        <v>ID_ISIN</v>
      </c>
      <c r="D7" s="2" t="str">
        <v>security name</v>
      </c>
      <c r="E7" s="2" t="str">
        <v>ticker</v>
      </c>
      <c r="F7" s="2" t="str">
        <v>coupon</v>
      </c>
      <c r="G7" s="42" t="str">
        <v>nxt_call_dt</v>
      </c>
      <c r="H7" s="42" t="str">
        <v>mty_typ</v>
      </c>
      <c r="I7" s="2" t="str">
        <v>crncy</v>
      </c>
      <c r="J7" s="2" t="str">
        <v>amt_outstanding</v>
      </c>
      <c r="K7" s="4" t="str">
        <v>industry_sector</v>
      </c>
      <c r="L7" s="4" t="str">
        <v>unique lookup</v>
      </c>
      <c r="M7" s="4" t="str">
        <v>yas_ispread</v>
      </c>
      <c r="N7" s="4" t="str">
        <v>blp_i_sprd_mid</v>
      </c>
      <c r="O7" s="4" t="str">
        <v>rtg_moody</v>
      </c>
      <c r="P7" s="4" t="str">
        <v>rtg_sp</v>
      </c>
      <c r="Q7" s="4" t="str">
        <v>bb_composite</v>
      </c>
      <c r="R7" s="4" t="str">
        <v>green_bond_loan_indicator</v>
      </c>
    </row>
    <row r="8" spans="1:18" s="5" customFormat="1" x14ac:dyDescent="0.25">
      <c r="B8" s="1" t="str" cm="1">
        <f t="array" ref="B8:R18">_xlfn._xlws.FILTER(bonds[],((bonds[ticker]=B2)+(bonds[ticker]=B3)+(bonds[ticker]=B4))*((bonds[crncy]=I3)+(bonds[crncy]=I4)),"nothing is here")</f>
        <v>EK131366 Corp</v>
      </c>
      <c r="C8" s="5" t="str">
        <v>XS1048428012</v>
      </c>
      <c r="D8" s="5" t="str">
        <v>VW 3 3/4 PERP</v>
      </c>
      <c r="E8" s="5" t="str">
        <v>VW</v>
      </c>
      <c r="F8" s="5">
        <v>3.75</v>
      </c>
      <c r="G8" s="25">
        <v>44279</v>
      </c>
      <c r="H8" s="5" t="str">
        <v>PERP/CALL</v>
      </c>
      <c r="I8" s="5" t="str">
        <v>EUR</v>
      </c>
      <c r="J8" s="5">
        <v>1250000000</v>
      </c>
      <c r="K8" s="5" t="str">
        <v>Consumer, Cyclical</v>
      </c>
      <c r="L8" s="5" t="str">
        <v>VW 3 3/4 PERP nc-21</v>
      </c>
      <c r="M8" s="5">
        <v>225.63636504988395</v>
      </c>
      <c r="N8" s="5">
        <v>217.52720642089844</v>
      </c>
      <c r="O8" s="5" t="str">
        <v>Baa2</v>
      </c>
      <c r="P8" s="5" t="str">
        <v>BBB-</v>
      </c>
      <c r="Q8" s="5" t="str">
        <v>BBB-</v>
      </c>
      <c r="R8" s="5" t="str">
        <v>N</v>
      </c>
    </row>
    <row r="9" spans="1:18" s="5" customFormat="1" x14ac:dyDescent="0.25">
      <c r="B9" s="5" t="str">
        <v>EK811633 Corp</v>
      </c>
      <c r="C9" s="5" t="str">
        <v>XS1206540806</v>
      </c>
      <c r="D9" s="5" t="str">
        <v>VW 2 1/2 PERP</v>
      </c>
      <c r="E9" s="5" t="str">
        <v>VW</v>
      </c>
      <c r="F9" s="5">
        <v>2.5</v>
      </c>
      <c r="G9" s="25">
        <v>44640</v>
      </c>
      <c r="H9" s="5" t="str">
        <v>PERP/CALL</v>
      </c>
      <c r="I9" s="5" t="str">
        <v>EUR</v>
      </c>
      <c r="J9" s="5">
        <v>1100000000</v>
      </c>
      <c r="K9" s="5" t="str">
        <v>Consumer, Cyclical</v>
      </c>
      <c r="L9" s="5" t="str">
        <v>VW 2 1/2 PERP nc-22</v>
      </c>
      <c r="M9" s="5">
        <v>370.01965565544009</v>
      </c>
      <c r="N9" s="5">
        <v>371.09878540039063</v>
      </c>
      <c r="O9" s="5" t="str">
        <v>Baa2</v>
      </c>
      <c r="P9" s="5" t="str">
        <v>BBB-</v>
      </c>
      <c r="Q9" s="5" t="str">
        <v>BBB-</v>
      </c>
      <c r="R9" s="5" t="str">
        <v>N</v>
      </c>
    </row>
    <row r="10" spans="1:18" s="5" customFormat="1" x14ac:dyDescent="0.25">
      <c r="B10" s="5" t="str">
        <v>AN880322 Corp</v>
      </c>
      <c r="C10" s="5" t="str">
        <v>XS1629658755</v>
      </c>
      <c r="D10" s="5" t="str">
        <v>VW 2.7 PERP</v>
      </c>
      <c r="E10" s="5" t="str">
        <v>VW</v>
      </c>
      <c r="F10" s="5">
        <v>2.7</v>
      </c>
      <c r="G10" s="25">
        <v>44909</v>
      </c>
      <c r="H10" s="5" t="str">
        <v>PERP/CALL</v>
      </c>
      <c r="I10" s="5" t="str">
        <v>EUR</v>
      </c>
      <c r="J10" s="5">
        <v>1500000000</v>
      </c>
      <c r="K10" s="5" t="str">
        <v>Consumer, Cyclical</v>
      </c>
      <c r="L10" s="5" t="str">
        <v>VW 2.7 PERP nc-22</v>
      </c>
      <c r="M10" s="5">
        <v>373.90567027965358</v>
      </c>
      <c r="N10" s="5">
        <v>373.90811157226563</v>
      </c>
      <c r="O10" s="5" t="str">
        <v>Baa2</v>
      </c>
      <c r="P10" s="5" t="str">
        <v>BBB-</v>
      </c>
      <c r="Q10" s="5" t="str">
        <v>BBB-</v>
      </c>
      <c r="R10" s="5" t="str">
        <v>N</v>
      </c>
    </row>
    <row r="11" spans="1:18" s="5" customFormat="1" x14ac:dyDescent="0.25">
      <c r="B11" s="5" t="str">
        <v>EJ811600 Corp</v>
      </c>
      <c r="C11" s="5" t="str">
        <v>XS0968913342</v>
      </c>
      <c r="D11" s="5" t="str">
        <v>VW 5 1/8 PERP</v>
      </c>
      <c r="E11" s="5" t="str">
        <v>VW</v>
      </c>
      <c r="F11" s="5">
        <v>5.125</v>
      </c>
      <c r="G11" s="25">
        <v>45173</v>
      </c>
      <c r="H11" s="5" t="str">
        <v>PERP/CALL</v>
      </c>
      <c r="I11" s="5" t="str">
        <v>EUR</v>
      </c>
      <c r="J11" s="5">
        <v>750000000</v>
      </c>
      <c r="K11" s="5" t="str">
        <v>Consumer, Cyclical</v>
      </c>
      <c r="L11" s="5" t="str">
        <v>VW 5 1/8 PERP nc-23</v>
      </c>
      <c r="M11" s="5">
        <v>350.54358839615207</v>
      </c>
      <c r="N11" s="5">
        <v>350.28570556640625</v>
      </c>
      <c r="O11" s="5" t="str">
        <v>Baa2</v>
      </c>
      <c r="P11" s="5" t="str">
        <v>BBB-</v>
      </c>
      <c r="Q11" s="5" t="str">
        <v>BBB-</v>
      </c>
      <c r="R11" s="5" t="str">
        <v>N</v>
      </c>
    </row>
    <row r="12" spans="1:18" s="5" customFormat="1" x14ac:dyDescent="0.25">
      <c r="B12" s="5" t="str">
        <v>AT214421 Corp</v>
      </c>
      <c r="C12" s="5" t="str">
        <v>XS1799938995</v>
      </c>
      <c r="D12" s="5" t="str">
        <v>VW 3 3/8 PERP</v>
      </c>
      <c r="E12" s="5" t="str">
        <v>VW</v>
      </c>
      <c r="F12" s="5">
        <v>3.375</v>
      </c>
      <c r="G12" s="25">
        <v>45470</v>
      </c>
      <c r="H12" s="5" t="str">
        <v>PERP/CALL</v>
      </c>
      <c r="I12" s="5" t="str">
        <v>EUR</v>
      </c>
      <c r="J12" s="5">
        <v>1250000000</v>
      </c>
      <c r="K12" s="5" t="str">
        <v>Consumer, Cyclical</v>
      </c>
      <c r="L12" s="5" t="str">
        <v>VW 3 3/8 PERP nc-24</v>
      </c>
      <c r="M12" s="5">
        <v>388.36274229977693</v>
      </c>
      <c r="N12" s="5">
        <v>388.20843505859375</v>
      </c>
      <c r="O12" s="5" t="str">
        <v>Baa2</v>
      </c>
      <c r="P12" s="5" t="str">
        <v>BBB-</v>
      </c>
      <c r="Q12" s="5" t="str">
        <v>BBB-</v>
      </c>
      <c r="R12" s="5" t="str">
        <v>N</v>
      </c>
    </row>
    <row r="13" spans="1:18" s="5" customFormat="1" x14ac:dyDescent="0.25">
      <c r="B13" s="5" t="str">
        <v>BJ980509 Corp</v>
      </c>
      <c r="C13" s="5" t="str">
        <v>XS2187689034</v>
      </c>
      <c r="D13" s="5" t="str">
        <v>VW 3 1/2 PERP</v>
      </c>
      <c r="E13" s="5" t="str">
        <v>VW</v>
      </c>
      <c r="F13" s="5">
        <v>3.5</v>
      </c>
      <c r="G13" s="25">
        <v>45825</v>
      </c>
      <c r="H13" s="5" t="str">
        <v>PERP/CALL</v>
      </c>
      <c r="I13" s="5" t="str">
        <v>EUR</v>
      </c>
      <c r="J13" s="5">
        <v>1500000000</v>
      </c>
      <c r="K13" s="5" t="str">
        <v>Consumer, Cyclical</v>
      </c>
      <c r="L13" s="5" t="str">
        <v>VW 3 1/2 PERP nc-25</v>
      </c>
      <c r="M13" s="5">
        <v>398.90674123478885</v>
      </c>
      <c r="N13" s="5">
        <v>399.1287841796875</v>
      </c>
      <c r="O13" s="5" t="str">
        <v>Baa2</v>
      </c>
      <c r="P13" s="5" t="str">
        <v>#N/A N/A</v>
      </c>
      <c r="Q13" s="5" t="str">
        <v>NR</v>
      </c>
      <c r="R13" s="5" t="str">
        <v>N</v>
      </c>
    </row>
    <row r="14" spans="1:18" s="5" customFormat="1" x14ac:dyDescent="0.25">
      <c r="B14" s="5" t="str">
        <v>EK131372 Corp</v>
      </c>
      <c r="C14" s="5" t="str">
        <v>XS1048428442</v>
      </c>
      <c r="D14" s="5" t="str">
        <v>VW 4 5/8 PERP</v>
      </c>
      <c r="E14" s="5" t="str">
        <v>VW</v>
      </c>
      <c r="F14" s="5">
        <v>4.625</v>
      </c>
      <c r="G14" s="25">
        <v>46105</v>
      </c>
      <c r="H14" s="5" t="str">
        <v>PERP/CALL</v>
      </c>
      <c r="I14" s="5" t="str">
        <v>EUR</v>
      </c>
      <c r="J14" s="5">
        <v>1750000000</v>
      </c>
      <c r="K14" s="5" t="str">
        <v>Consumer, Cyclical</v>
      </c>
      <c r="L14" s="5" t="str">
        <v>VW 4 5/8 PERP nc-26</v>
      </c>
      <c r="M14" s="5">
        <v>397.57490205493997</v>
      </c>
      <c r="N14" s="5">
        <v>397.64981079101563</v>
      </c>
      <c r="O14" s="5" t="str">
        <v>Baa2</v>
      </c>
      <c r="P14" s="5" t="str">
        <v>BBB-</v>
      </c>
      <c r="Q14" s="5" t="str">
        <v>BBB-</v>
      </c>
      <c r="R14" s="5" t="str">
        <v>N</v>
      </c>
    </row>
    <row r="15" spans="1:18" s="5" customFormat="1" x14ac:dyDescent="0.25">
      <c r="B15" s="5" t="str">
        <v>AN880326 Corp</v>
      </c>
      <c r="C15" s="5" t="str">
        <v>XS1629774230</v>
      </c>
      <c r="D15" s="5" t="str">
        <v>VW 3 7/8 PERP</v>
      </c>
      <c r="E15" s="5" t="str">
        <v>VW</v>
      </c>
      <c r="F15" s="5">
        <v>3.875</v>
      </c>
      <c r="G15" s="25">
        <v>46552</v>
      </c>
      <c r="H15" s="5" t="str">
        <v>PERP/CALL</v>
      </c>
      <c r="I15" s="5" t="str">
        <v>EUR</v>
      </c>
      <c r="J15" s="5">
        <v>2000000000</v>
      </c>
      <c r="K15" s="5" t="str">
        <v>Consumer, Cyclical</v>
      </c>
      <c r="L15" s="5" t="str">
        <v>VW 3 7/8 PERP nc-27</v>
      </c>
      <c r="M15" s="5">
        <v>406.87616420644616</v>
      </c>
      <c r="N15" s="5">
        <v>406.83544921875</v>
      </c>
      <c r="O15" s="5" t="str">
        <v>Baa2</v>
      </c>
      <c r="P15" s="5" t="str">
        <v>BBB-</v>
      </c>
      <c r="Q15" s="5" t="str">
        <v>BBB-</v>
      </c>
      <c r="R15" s="5" t="str">
        <v>N</v>
      </c>
    </row>
    <row r="16" spans="1:18" s="5" customFormat="1" x14ac:dyDescent="0.25">
      <c r="B16" s="5" t="str">
        <v>AT214434 Corp</v>
      </c>
      <c r="C16" s="5" t="str">
        <v>XS1799939027</v>
      </c>
      <c r="D16" s="5" t="str">
        <v>VW 4 5/8 PERP</v>
      </c>
      <c r="E16" s="5" t="str">
        <v>VW</v>
      </c>
      <c r="F16" s="5">
        <v>4.625</v>
      </c>
      <c r="G16" s="25">
        <v>46931</v>
      </c>
      <c r="H16" s="5" t="str">
        <v>PERP/CALL</v>
      </c>
      <c r="I16" s="5" t="str">
        <v>EUR</v>
      </c>
      <c r="J16" s="5">
        <v>1500000000</v>
      </c>
      <c r="K16" s="5" t="str">
        <v>Consumer, Cyclical</v>
      </c>
      <c r="L16" s="5" t="str">
        <v>VW 4 5/8 PERP nc-28</v>
      </c>
      <c r="M16" s="5">
        <v>418.81495390802866</v>
      </c>
      <c r="N16" s="5">
        <v>418.77792358398438</v>
      </c>
      <c r="O16" s="5" t="str">
        <v>Baa2</v>
      </c>
      <c r="P16" s="5" t="str">
        <v>BBB-</v>
      </c>
      <c r="Q16" s="5" t="str">
        <v>BBB-</v>
      </c>
      <c r="R16" s="5" t="str">
        <v>N</v>
      </c>
    </row>
    <row r="17" spans="1:515" s="5" customFormat="1" x14ac:dyDescent="0.25">
      <c r="B17" s="5" t="str">
        <v>BJ980938 Corp</v>
      </c>
      <c r="C17" s="5" t="str">
        <v>XS2187689380</v>
      </c>
      <c r="D17" s="5" t="str">
        <v>VW 3 7/8 PERP</v>
      </c>
      <c r="E17" s="5" t="str">
        <v>VW</v>
      </c>
      <c r="F17" s="5">
        <v>3.875</v>
      </c>
      <c r="G17" s="25">
        <v>47286</v>
      </c>
      <c r="H17" s="5" t="str">
        <v>PERP/CALL</v>
      </c>
      <c r="I17" s="5" t="str">
        <v>EUR</v>
      </c>
      <c r="J17" s="5">
        <v>1500000000</v>
      </c>
      <c r="K17" s="5" t="str">
        <v>Consumer, Cyclical</v>
      </c>
      <c r="L17" s="5" t="str">
        <v>VW 3 7/8 PERP nc-29</v>
      </c>
      <c r="M17" s="5">
        <v>423.52817440678569</v>
      </c>
      <c r="N17" s="5">
        <v>423.5220947265625</v>
      </c>
      <c r="O17" s="5" t="str">
        <v>Baa2</v>
      </c>
      <c r="P17" s="5" t="str">
        <v>#N/A N/A</v>
      </c>
      <c r="Q17" s="5" t="str">
        <v>NR</v>
      </c>
      <c r="R17" s="5" t="str">
        <v>N</v>
      </c>
    </row>
    <row r="18" spans="1:515" s="5" customFormat="1" x14ac:dyDescent="0.25">
      <c r="B18" s="5" t="str">
        <v>EK811579 Corp</v>
      </c>
      <c r="C18" s="5" t="str">
        <v>XS1206541366</v>
      </c>
      <c r="D18" s="5" t="str">
        <v>VW 3 1/2 PERP</v>
      </c>
      <c r="E18" s="5" t="str">
        <v>VW</v>
      </c>
      <c r="F18" s="5">
        <v>3.5</v>
      </c>
      <c r="G18" s="25">
        <v>47562</v>
      </c>
      <c r="H18" s="5" t="str">
        <v>PERP/CALL</v>
      </c>
      <c r="I18" s="5" t="str">
        <v>EUR</v>
      </c>
      <c r="J18" s="5">
        <v>1400000000</v>
      </c>
      <c r="K18" s="5" t="str">
        <v>Consumer, Cyclical</v>
      </c>
      <c r="L18" s="5" t="str">
        <v>VW 3 1/2 PERP nc-30</v>
      </c>
      <c r="M18" s="5">
        <v>398.21894727422193</v>
      </c>
      <c r="N18" s="5">
        <v>398.18621826171875</v>
      </c>
      <c r="O18" s="5" t="str">
        <v>Baa2</v>
      </c>
      <c r="P18" s="5" t="str">
        <v>BBB-</v>
      </c>
      <c r="Q18" s="5" t="str">
        <v>BBB-</v>
      </c>
      <c r="R18" s="5" t="str">
        <v>N</v>
      </c>
    </row>
    <row r="19" spans="1:515" s="5" customFormat="1" x14ac:dyDescent="0.25"/>
    <row r="20" spans="1:515" s="5" customFormat="1" x14ac:dyDescent="0.25"/>
    <row r="21" spans="1:515" s="5" customFormat="1" ht="11" x14ac:dyDescent="0.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515" s="5" customFormat="1" ht="11" x14ac:dyDescent="0.3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515" s="5" customFormat="1" x14ac:dyDescent="0.25"/>
    <row r="24" spans="1:515" s="5" customFormat="1" x14ac:dyDescent="0.25"/>
    <row r="25" spans="1:515" s="5" customFormat="1" x14ac:dyDescent="0.25"/>
    <row r="26" spans="1:515" s="5" customFormat="1" x14ac:dyDescent="0.25"/>
    <row r="27" spans="1:515" s="5" customFormat="1" x14ac:dyDescent="0.25"/>
    <row r="28" spans="1:515" s="5" customFormat="1" x14ac:dyDescent="0.25"/>
    <row r="29" spans="1:515" s="5" customFormat="1" x14ac:dyDescent="0.25">
      <c r="A29" s="5" t="s">
        <v>465</v>
      </c>
      <c r="B29" s="11" t="s">
        <v>36</v>
      </c>
    </row>
    <row r="30" spans="1:515" s="5" customFormat="1" x14ac:dyDescent="0.25">
      <c r="D30" s="5" t="s">
        <v>466</v>
      </c>
      <c r="F30" s="5">
        <v>1</v>
      </c>
      <c r="G30" s="5">
        <f>F30+1</f>
        <v>2</v>
      </c>
      <c r="H30" s="5">
        <f t="shared" ref="H30:BS30" si="0">G30+1</f>
        <v>3</v>
      </c>
      <c r="I30" s="5">
        <f t="shared" si="0"/>
        <v>4</v>
      </c>
      <c r="J30" s="5">
        <f t="shared" si="0"/>
        <v>5</v>
      </c>
      <c r="K30" s="5">
        <f t="shared" si="0"/>
        <v>6</v>
      </c>
      <c r="L30" s="5">
        <f t="shared" si="0"/>
        <v>7</v>
      </c>
      <c r="M30" s="5">
        <f t="shared" si="0"/>
        <v>8</v>
      </c>
      <c r="N30" s="5">
        <f t="shared" si="0"/>
        <v>9</v>
      </c>
      <c r="O30" s="5">
        <f t="shared" si="0"/>
        <v>10</v>
      </c>
      <c r="P30" s="5">
        <f t="shared" si="0"/>
        <v>11</v>
      </c>
      <c r="Q30" s="5">
        <f t="shared" si="0"/>
        <v>12</v>
      </c>
      <c r="R30" s="5">
        <f t="shared" si="0"/>
        <v>13</v>
      </c>
      <c r="S30" s="5">
        <f t="shared" si="0"/>
        <v>14</v>
      </c>
      <c r="T30" s="5">
        <f t="shared" si="0"/>
        <v>15</v>
      </c>
      <c r="U30" s="5">
        <f t="shared" si="0"/>
        <v>16</v>
      </c>
      <c r="V30" s="5">
        <f t="shared" si="0"/>
        <v>17</v>
      </c>
      <c r="W30" s="5">
        <f t="shared" si="0"/>
        <v>18</v>
      </c>
      <c r="X30" s="5">
        <f t="shared" si="0"/>
        <v>19</v>
      </c>
      <c r="Y30" s="5">
        <f t="shared" si="0"/>
        <v>20</v>
      </c>
      <c r="Z30" s="5">
        <f t="shared" si="0"/>
        <v>21</v>
      </c>
      <c r="AA30" s="5">
        <f t="shared" si="0"/>
        <v>22</v>
      </c>
      <c r="AB30" s="5">
        <f t="shared" si="0"/>
        <v>23</v>
      </c>
      <c r="AC30" s="5">
        <f t="shared" si="0"/>
        <v>24</v>
      </c>
      <c r="AD30" s="5">
        <f t="shared" si="0"/>
        <v>25</v>
      </c>
      <c r="AE30" s="5">
        <f t="shared" si="0"/>
        <v>26</v>
      </c>
      <c r="AF30" s="5">
        <f t="shared" si="0"/>
        <v>27</v>
      </c>
      <c r="AG30" s="5">
        <f t="shared" si="0"/>
        <v>28</v>
      </c>
      <c r="AH30" s="5">
        <f t="shared" si="0"/>
        <v>29</v>
      </c>
      <c r="AI30" s="5">
        <f t="shared" si="0"/>
        <v>30</v>
      </c>
      <c r="AJ30" s="5">
        <f t="shared" si="0"/>
        <v>31</v>
      </c>
      <c r="AK30" s="5">
        <f t="shared" si="0"/>
        <v>32</v>
      </c>
      <c r="AL30" s="5">
        <f t="shared" si="0"/>
        <v>33</v>
      </c>
      <c r="AM30" s="5">
        <f t="shared" si="0"/>
        <v>34</v>
      </c>
      <c r="AN30" s="5">
        <f t="shared" si="0"/>
        <v>35</v>
      </c>
      <c r="AO30" s="5">
        <f t="shared" si="0"/>
        <v>36</v>
      </c>
      <c r="AP30" s="5">
        <f t="shared" si="0"/>
        <v>37</v>
      </c>
      <c r="AQ30" s="5">
        <f t="shared" si="0"/>
        <v>38</v>
      </c>
      <c r="AR30" s="5">
        <f t="shared" si="0"/>
        <v>39</v>
      </c>
      <c r="AS30" s="5">
        <f t="shared" si="0"/>
        <v>40</v>
      </c>
      <c r="AT30" s="5">
        <f t="shared" si="0"/>
        <v>41</v>
      </c>
      <c r="AU30" s="5">
        <f t="shared" si="0"/>
        <v>42</v>
      </c>
      <c r="AV30" s="5">
        <f t="shared" si="0"/>
        <v>43</v>
      </c>
      <c r="AW30" s="5">
        <f t="shared" si="0"/>
        <v>44</v>
      </c>
      <c r="AX30" s="5">
        <f t="shared" si="0"/>
        <v>45</v>
      </c>
      <c r="AY30" s="5">
        <f t="shared" si="0"/>
        <v>46</v>
      </c>
      <c r="AZ30" s="5">
        <f t="shared" si="0"/>
        <v>47</v>
      </c>
      <c r="BA30" s="5">
        <f t="shared" si="0"/>
        <v>48</v>
      </c>
      <c r="BB30" s="5">
        <f t="shared" si="0"/>
        <v>49</v>
      </c>
      <c r="BC30" s="5">
        <f t="shared" si="0"/>
        <v>50</v>
      </c>
      <c r="BD30" s="5">
        <f t="shared" si="0"/>
        <v>51</v>
      </c>
      <c r="BE30" s="5">
        <f t="shared" si="0"/>
        <v>52</v>
      </c>
      <c r="BF30" s="5">
        <f t="shared" si="0"/>
        <v>53</v>
      </c>
      <c r="BG30" s="5">
        <f t="shared" si="0"/>
        <v>54</v>
      </c>
      <c r="BH30" s="5">
        <f t="shared" si="0"/>
        <v>55</v>
      </c>
      <c r="BI30" s="5">
        <f t="shared" si="0"/>
        <v>56</v>
      </c>
      <c r="BJ30" s="5">
        <f t="shared" si="0"/>
        <v>57</v>
      </c>
      <c r="BK30" s="5">
        <f t="shared" si="0"/>
        <v>58</v>
      </c>
      <c r="BL30" s="5">
        <f t="shared" si="0"/>
        <v>59</v>
      </c>
      <c r="BM30" s="5">
        <f t="shared" si="0"/>
        <v>60</v>
      </c>
      <c r="BN30" s="5">
        <f t="shared" si="0"/>
        <v>61</v>
      </c>
      <c r="BO30" s="5">
        <f t="shared" si="0"/>
        <v>62</v>
      </c>
      <c r="BP30" s="5">
        <f t="shared" si="0"/>
        <v>63</v>
      </c>
      <c r="BQ30" s="5">
        <f t="shared" si="0"/>
        <v>64</v>
      </c>
      <c r="BR30" s="5">
        <f t="shared" si="0"/>
        <v>65</v>
      </c>
      <c r="BS30" s="5">
        <f t="shared" si="0"/>
        <v>66</v>
      </c>
      <c r="BT30" s="5">
        <f t="shared" ref="BT30:EE30" si="1">BS30+1</f>
        <v>67</v>
      </c>
      <c r="BU30" s="5">
        <f t="shared" si="1"/>
        <v>68</v>
      </c>
      <c r="BV30" s="5">
        <f t="shared" si="1"/>
        <v>69</v>
      </c>
      <c r="BW30" s="5">
        <f t="shared" si="1"/>
        <v>70</v>
      </c>
      <c r="BX30" s="5">
        <f t="shared" si="1"/>
        <v>71</v>
      </c>
      <c r="BY30" s="5">
        <f t="shared" si="1"/>
        <v>72</v>
      </c>
      <c r="BZ30" s="5">
        <f t="shared" si="1"/>
        <v>73</v>
      </c>
      <c r="CA30" s="5">
        <f t="shared" si="1"/>
        <v>74</v>
      </c>
      <c r="CB30" s="5">
        <f t="shared" si="1"/>
        <v>75</v>
      </c>
      <c r="CC30" s="5">
        <f t="shared" si="1"/>
        <v>76</v>
      </c>
      <c r="CD30" s="5">
        <f t="shared" si="1"/>
        <v>77</v>
      </c>
      <c r="CE30" s="5">
        <f t="shared" si="1"/>
        <v>78</v>
      </c>
      <c r="CF30" s="5">
        <f t="shared" si="1"/>
        <v>79</v>
      </c>
      <c r="CG30" s="5">
        <f t="shared" si="1"/>
        <v>80</v>
      </c>
      <c r="CH30" s="5">
        <f t="shared" si="1"/>
        <v>81</v>
      </c>
      <c r="CI30" s="5">
        <f t="shared" si="1"/>
        <v>82</v>
      </c>
      <c r="CJ30" s="5">
        <f t="shared" si="1"/>
        <v>83</v>
      </c>
      <c r="CK30" s="5">
        <f t="shared" si="1"/>
        <v>84</v>
      </c>
      <c r="CL30" s="5">
        <f t="shared" si="1"/>
        <v>85</v>
      </c>
      <c r="CM30" s="5">
        <f t="shared" si="1"/>
        <v>86</v>
      </c>
      <c r="CN30" s="5">
        <f t="shared" si="1"/>
        <v>87</v>
      </c>
      <c r="CO30" s="5">
        <f t="shared" si="1"/>
        <v>88</v>
      </c>
      <c r="CP30" s="5">
        <f t="shared" si="1"/>
        <v>89</v>
      </c>
      <c r="CQ30" s="5">
        <f t="shared" si="1"/>
        <v>90</v>
      </c>
      <c r="CR30" s="5">
        <f t="shared" si="1"/>
        <v>91</v>
      </c>
      <c r="CS30" s="5">
        <f t="shared" si="1"/>
        <v>92</v>
      </c>
      <c r="CT30" s="5">
        <f t="shared" si="1"/>
        <v>93</v>
      </c>
      <c r="CU30" s="5">
        <f t="shared" si="1"/>
        <v>94</v>
      </c>
      <c r="CV30" s="5">
        <f t="shared" si="1"/>
        <v>95</v>
      </c>
      <c r="CW30" s="5">
        <f t="shared" si="1"/>
        <v>96</v>
      </c>
      <c r="CX30" s="5">
        <f t="shared" si="1"/>
        <v>97</v>
      </c>
      <c r="CY30" s="5">
        <f t="shared" si="1"/>
        <v>98</v>
      </c>
      <c r="CZ30" s="5">
        <f t="shared" si="1"/>
        <v>99</v>
      </c>
      <c r="DA30" s="5">
        <f t="shared" si="1"/>
        <v>100</v>
      </c>
      <c r="DB30" s="5">
        <f t="shared" si="1"/>
        <v>101</v>
      </c>
      <c r="DC30" s="5">
        <f t="shared" si="1"/>
        <v>102</v>
      </c>
      <c r="DD30" s="5">
        <f t="shared" si="1"/>
        <v>103</v>
      </c>
      <c r="DE30" s="5">
        <f t="shared" si="1"/>
        <v>104</v>
      </c>
      <c r="DF30" s="5">
        <f t="shared" si="1"/>
        <v>105</v>
      </c>
      <c r="DG30" s="5">
        <f t="shared" si="1"/>
        <v>106</v>
      </c>
      <c r="DH30" s="5">
        <f t="shared" si="1"/>
        <v>107</v>
      </c>
      <c r="DI30" s="5">
        <f t="shared" si="1"/>
        <v>108</v>
      </c>
      <c r="DJ30" s="5">
        <f t="shared" si="1"/>
        <v>109</v>
      </c>
      <c r="DK30" s="5">
        <f t="shared" si="1"/>
        <v>110</v>
      </c>
      <c r="DL30" s="5">
        <f t="shared" si="1"/>
        <v>111</v>
      </c>
      <c r="DM30" s="5">
        <f t="shared" si="1"/>
        <v>112</v>
      </c>
      <c r="DN30" s="5">
        <f t="shared" si="1"/>
        <v>113</v>
      </c>
      <c r="DO30" s="5">
        <f t="shared" si="1"/>
        <v>114</v>
      </c>
      <c r="DP30" s="5">
        <f t="shared" si="1"/>
        <v>115</v>
      </c>
      <c r="DQ30" s="5">
        <f t="shared" si="1"/>
        <v>116</v>
      </c>
      <c r="DR30" s="5">
        <f t="shared" si="1"/>
        <v>117</v>
      </c>
      <c r="DS30" s="5">
        <f t="shared" si="1"/>
        <v>118</v>
      </c>
      <c r="DT30" s="5">
        <f t="shared" si="1"/>
        <v>119</v>
      </c>
      <c r="DU30" s="5">
        <f t="shared" si="1"/>
        <v>120</v>
      </c>
      <c r="DV30" s="5">
        <f t="shared" si="1"/>
        <v>121</v>
      </c>
      <c r="DW30" s="5">
        <f t="shared" si="1"/>
        <v>122</v>
      </c>
      <c r="DX30" s="5">
        <f t="shared" si="1"/>
        <v>123</v>
      </c>
      <c r="DY30" s="5">
        <f t="shared" si="1"/>
        <v>124</v>
      </c>
      <c r="DZ30" s="5">
        <f t="shared" si="1"/>
        <v>125</v>
      </c>
      <c r="EA30" s="5">
        <f t="shared" si="1"/>
        <v>126</v>
      </c>
      <c r="EB30" s="5">
        <f t="shared" si="1"/>
        <v>127</v>
      </c>
      <c r="EC30" s="5">
        <f t="shared" si="1"/>
        <v>128</v>
      </c>
      <c r="ED30" s="5">
        <f t="shared" si="1"/>
        <v>129</v>
      </c>
      <c r="EE30" s="5">
        <f t="shared" si="1"/>
        <v>130</v>
      </c>
      <c r="EF30" s="5">
        <f t="shared" ref="EF30:GQ30" si="2">EE30+1</f>
        <v>131</v>
      </c>
      <c r="EG30" s="5">
        <f t="shared" si="2"/>
        <v>132</v>
      </c>
      <c r="EH30" s="5">
        <f t="shared" si="2"/>
        <v>133</v>
      </c>
      <c r="EI30" s="5">
        <f t="shared" si="2"/>
        <v>134</v>
      </c>
      <c r="EJ30" s="5">
        <f t="shared" si="2"/>
        <v>135</v>
      </c>
      <c r="EK30" s="5">
        <f t="shared" si="2"/>
        <v>136</v>
      </c>
      <c r="EL30" s="5">
        <f t="shared" si="2"/>
        <v>137</v>
      </c>
      <c r="EM30" s="5">
        <f t="shared" si="2"/>
        <v>138</v>
      </c>
      <c r="EN30" s="5">
        <f t="shared" si="2"/>
        <v>139</v>
      </c>
      <c r="EO30" s="5">
        <f t="shared" si="2"/>
        <v>140</v>
      </c>
      <c r="EP30" s="5">
        <f t="shared" si="2"/>
        <v>141</v>
      </c>
      <c r="EQ30" s="5">
        <f t="shared" si="2"/>
        <v>142</v>
      </c>
      <c r="ER30" s="5">
        <f t="shared" si="2"/>
        <v>143</v>
      </c>
      <c r="ES30" s="5">
        <f t="shared" si="2"/>
        <v>144</v>
      </c>
      <c r="ET30" s="5">
        <f t="shared" si="2"/>
        <v>145</v>
      </c>
      <c r="EU30" s="5">
        <f t="shared" si="2"/>
        <v>146</v>
      </c>
      <c r="EV30" s="5">
        <f t="shared" si="2"/>
        <v>147</v>
      </c>
      <c r="EW30" s="5">
        <f t="shared" si="2"/>
        <v>148</v>
      </c>
      <c r="EX30" s="5">
        <f t="shared" si="2"/>
        <v>149</v>
      </c>
      <c r="EY30" s="5">
        <f t="shared" si="2"/>
        <v>150</v>
      </c>
      <c r="EZ30" s="5">
        <f t="shared" si="2"/>
        <v>151</v>
      </c>
      <c r="FA30" s="5">
        <f t="shared" si="2"/>
        <v>152</v>
      </c>
      <c r="FB30" s="5">
        <f t="shared" si="2"/>
        <v>153</v>
      </c>
      <c r="FC30" s="5">
        <f t="shared" si="2"/>
        <v>154</v>
      </c>
      <c r="FD30" s="5">
        <f t="shared" si="2"/>
        <v>155</v>
      </c>
      <c r="FE30" s="5">
        <f t="shared" si="2"/>
        <v>156</v>
      </c>
      <c r="FF30" s="5">
        <f t="shared" si="2"/>
        <v>157</v>
      </c>
      <c r="FG30" s="5">
        <f t="shared" si="2"/>
        <v>158</v>
      </c>
      <c r="FH30" s="5">
        <f t="shared" si="2"/>
        <v>159</v>
      </c>
      <c r="FI30" s="5">
        <f t="shared" si="2"/>
        <v>160</v>
      </c>
      <c r="FJ30" s="5">
        <f t="shared" si="2"/>
        <v>161</v>
      </c>
      <c r="FK30" s="5">
        <f t="shared" si="2"/>
        <v>162</v>
      </c>
      <c r="FL30" s="5">
        <f t="shared" si="2"/>
        <v>163</v>
      </c>
      <c r="FM30" s="5">
        <f t="shared" si="2"/>
        <v>164</v>
      </c>
      <c r="FN30" s="5">
        <f t="shared" si="2"/>
        <v>165</v>
      </c>
      <c r="FO30" s="5">
        <f t="shared" si="2"/>
        <v>166</v>
      </c>
      <c r="FP30" s="5">
        <f t="shared" si="2"/>
        <v>167</v>
      </c>
      <c r="FQ30" s="5">
        <f t="shared" si="2"/>
        <v>168</v>
      </c>
      <c r="FR30" s="5">
        <f t="shared" si="2"/>
        <v>169</v>
      </c>
      <c r="FS30" s="5">
        <f t="shared" si="2"/>
        <v>170</v>
      </c>
      <c r="FT30" s="5">
        <f t="shared" si="2"/>
        <v>171</v>
      </c>
      <c r="FU30" s="5">
        <f t="shared" si="2"/>
        <v>172</v>
      </c>
      <c r="FV30" s="5">
        <f t="shared" si="2"/>
        <v>173</v>
      </c>
      <c r="FW30" s="5">
        <f t="shared" si="2"/>
        <v>174</v>
      </c>
      <c r="FX30" s="5">
        <f t="shared" si="2"/>
        <v>175</v>
      </c>
      <c r="FY30" s="5">
        <f t="shared" si="2"/>
        <v>176</v>
      </c>
      <c r="FZ30" s="5">
        <f t="shared" si="2"/>
        <v>177</v>
      </c>
      <c r="GA30" s="5">
        <f t="shared" si="2"/>
        <v>178</v>
      </c>
      <c r="GB30" s="5">
        <f t="shared" si="2"/>
        <v>179</v>
      </c>
      <c r="GC30" s="5">
        <f t="shared" si="2"/>
        <v>180</v>
      </c>
      <c r="GD30" s="5">
        <f t="shared" si="2"/>
        <v>181</v>
      </c>
      <c r="GE30" s="5">
        <f t="shared" si="2"/>
        <v>182</v>
      </c>
      <c r="GF30" s="5">
        <f t="shared" si="2"/>
        <v>183</v>
      </c>
      <c r="GG30" s="5">
        <f t="shared" si="2"/>
        <v>184</v>
      </c>
      <c r="GH30" s="5">
        <f t="shared" si="2"/>
        <v>185</v>
      </c>
      <c r="GI30" s="5">
        <f t="shared" si="2"/>
        <v>186</v>
      </c>
      <c r="GJ30" s="5">
        <f t="shared" si="2"/>
        <v>187</v>
      </c>
      <c r="GK30" s="5">
        <f t="shared" si="2"/>
        <v>188</v>
      </c>
      <c r="GL30" s="5">
        <f t="shared" si="2"/>
        <v>189</v>
      </c>
      <c r="GM30" s="5">
        <f t="shared" si="2"/>
        <v>190</v>
      </c>
      <c r="GN30" s="5">
        <f t="shared" si="2"/>
        <v>191</v>
      </c>
      <c r="GO30" s="5">
        <f t="shared" si="2"/>
        <v>192</v>
      </c>
      <c r="GP30" s="5">
        <f t="shared" si="2"/>
        <v>193</v>
      </c>
      <c r="GQ30" s="5">
        <f t="shared" si="2"/>
        <v>194</v>
      </c>
      <c r="GR30" s="5">
        <f t="shared" ref="GR30:JC30" si="3">GQ30+1</f>
        <v>195</v>
      </c>
      <c r="GS30" s="5">
        <f t="shared" si="3"/>
        <v>196</v>
      </c>
      <c r="GT30" s="5">
        <f t="shared" si="3"/>
        <v>197</v>
      </c>
      <c r="GU30" s="5">
        <f t="shared" si="3"/>
        <v>198</v>
      </c>
      <c r="GV30" s="5">
        <f t="shared" si="3"/>
        <v>199</v>
      </c>
      <c r="GW30" s="5">
        <f t="shared" si="3"/>
        <v>200</v>
      </c>
      <c r="GX30" s="5">
        <f t="shared" si="3"/>
        <v>201</v>
      </c>
      <c r="GY30" s="5">
        <f t="shared" si="3"/>
        <v>202</v>
      </c>
      <c r="GZ30" s="5">
        <f t="shared" si="3"/>
        <v>203</v>
      </c>
      <c r="HA30" s="5">
        <f t="shared" si="3"/>
        <v>204</v>
      </c>
      <c r="HB30" s="5">
        <f t="shared" si="3"/>
        <v>205</v>
      </c>
      <c r="HC30" s="5">
        <f t="shared" si="3"/>
        <v>206</v>
      </c>
      <c r="HD30" s="5">
        <f t="shared" si="3"/>
        <v>207</v>
      </c>
      <c r="HE30" s="5">
        <f t="shared" si="3"/>
        <v>208</v>
      </c>
      <c r="HF30" s="5">
        <f t="shared" si="3"/>
        <v>209</v>
      </c>
      <c r="HG30" s="5">
        <f t="shared" si="3"/>
        <v>210</v>
      </c>
      <c r="HH30" s="5">
        <f t="shared" si="3"/>
        <v>211</v>
      </c>
      <c r="HI30" s="5">
        <f t="shared" si="3"/>
        <v>212</v>
      </c>
      <c r="HJ30" s="5">
        <f t="shared" si="3"/>
        <v>213</v>
      </c>
      <c r="HK30" s="5">
        <f t="shared" si="3"/>
        <v>214</v>
      </c>
      <c r="HL30" s="5">
        <f t="shared" si="3"/>
        <v>215</v>
      </c>
      <c r="HM30" s="5">
        <f t="shared" si="3"/>
        <v>216</v>
      </c>
      <c r="HN30" s="5">
        <f t="shared" si="3"/>
        <v>217</v>
      </c>
      <c r="HO30" s="5">
        <f t="shared" si="3"/>
        <v>218</v>
      </c>
      <c r="HP30" s="5">
        <f t="shared" si="3"/>
        <v>219</v>
      </c>
      <c r="HQ30" s="5">
        <f t="shared" si="3"/>
        <v>220</v>
      </c>
      <c r="HR30" s="5">
        <f t="shared" si="3"/>
        <v>221</v>
      </c>
      <c r="HS30" s="5">
        <f t="shared" si="3"/>
        <v>222</v>
      </c>
      <c r="HT30" s="5">
        <f t="shared" si="3"/>
        <v>223</v>
      </c>
      <c r="HU30" s="5">
        <f t="shared" si="3"/>
        <v>224</v>
      </c>
      <c r="HV30" s="5">
        <f t="shared" si="3"/>
        <v>225</v>
      </c>
      <c r="HW30" s="5">
        <f t="shared" si="3"/>
        <v>226</v>
      </c>
      <c r="HX30" s="5">
        <f t="shared" si="3"/>
        <v>227</v>
      </c>
      <c r="HY30" s="5">
        <f t="shared" si="3"/>
        <v>228</v>
      </c>
      <c r="HZ30" s="5">
        <f t="shared" si="3"/>
        <v>229</v>
      </c>
      <c r="IA30" s="5">
        <f t="shared" si="3"/>
        <v>230</v>
      </c>
      <c r="IB30" s="5">
        <f t="shared" si="3"/>
        <v>231</v>
      </c>
      <c r="IC30" s="5">
        <f t="shared" si="3"/>
        <v>232</v>
      </c>
      <c r="ID30" s="5">
        <f t="shared" si="3"/>
        <v>233</v>
      </c>
      <c r="IE30" s="5">
        <f t="shared" si="3"/>
        <v>234</v>
      </c>
      <c r="IF30" s="5">
        <f t="shared" si="3"/>
        <v>235</v>
      </c>
      <c r="IG30" s="5">
        <f t="shared" si="3"/>
        <v>236</v>
      </c>
      <c r="IH30" s="5">
        <f t="shared" si="3"/>
        <v>237</v>
      </c>
      <c r="II30" s="5">
        <f t="shared" si="3"/>
        <v>238</v>
      </c>
      <c r="IJ30" s="5">
        <f t="shared" si="3"/>
        <v>239</v>
      </c>
      <c r="IK30" s="5">
        <f t="shared" si="3"/>
        <v>240</v>
      </c>
      <c r="IL30" s="5">
        <f t="shared" si="3"/>
        <v>241</v>
      </c>
      <c r="IM30" s="5">
        <f t="shared" si="3"/>
        <v>242</v>
      </c>
      <c r="IN30" s="5">
        <f t="shared" si="3"/>
        <v>243</v>
      </c>
      <c r="IO30" s="5">
        <f t="shared" si="3"/>
        <v>244</v>
      </c>
      <c r="IP30" s="5">
        <f t="shared" si="3"/>
        <v>245</v>
      </c>
      <c r="IQ30" s="5">
        <f t="shared" si="3"/>
        <v>246</v>
      </c>
      <c r="IR30" s="5">
        <f t="shared" si="3"/>
        <v>247</v>
      </c>
      <c r="IS30" s="5">
        <f t="shared" si="3"/>
        <v>248</v>
      </c>
      <c r="IT30" s="5">
        <f t="shared" si="3"/>
        <v>249</v>
      </c>
      <c r="IU30" s="5">
        <f t="shared" si="3"/>
        <v>250</v>
      </c>
      <c r="IV30" s="5">
        <f t="shared" si="3"/>
        <v>251</v>
      </c>
      <c r="IW30" s="5">
        <f t="shared" si="3"/>
        <v>252</v>
      </c>
      <c r="IX30" s="5">
        <f t="shared" si="3"/>
        <v>253</v>
      </c>
      <c r="IY30" s="5">
        <f t="shared" si="3"/>
        <v>254</v>
      </c>
      <c r="IZ30" s="5">
        <f t="shared" si="3"/>
        <v>255</v>
      </c>
      <c r="JA30" s="5">
        <f t="shared" si="3"/>
        <v>256</v>
      </c>
      <c r="JB30" s="5">
        <f t="shared" si="3"/>
        <v>257</v>
      </c>
      <c r="JC30" s="5">
        <f t="shared" si="3"/>
        <v>258</v>
      </c>
      <c r="JD30" s="5">
        <f t="shared" ref="JD30:LO30" si="4">JC30+1</f>
        <v>259</v>
      </c>
      <c r="JE30" s="5">
        <f t="shared" si="4"/>
        <v>260</v>
      </c>
      <c r="JF30" s="5">
        <f t="shared" si="4"/>
        <v>261</v>
      </c>
      <c r="JG30" s="5">
        <f t="shared" si="4"/>
        <v>262</v>
      </c>
      <c r="JH30" s="5">
        <f t="shared" si="4"/>
        <v>263</v>
      </c>
      <c r="JI30" s="5">
        <f t="shared" si="4"/>
        <v>264</v>
      </c>
      <c r="JJ30" s="5">
        <f t="shared" si="4"/>
        <v>265</v>
      </c>
      <c r="JK30" s="5">
        <f t="shared" si="4"/>
        <v>266</v>
      </c>
      <c r="JL30" s="5">
        <f t="shared" si="4"/>
        <v>267</v>
      </c>
      <c r="JM30" s="5">
        <f t="shared" si="4"/>
        <v>268</v>
      </c>
      <c r="JN30" s="5">
        <f t="shared" si="4"/>
        <v>269</v>
      </c>
      <c r="JO30" s="5">
        <f t="shared" si="4"/>
        <v>270</v>
      </c>
      <c r="JP30" s="5">
        <f t="shared" si="4"/>
        <v>271</v>
      </c>
      <c r="JQ30" s="5">
        <f t="shared" si="4"/>
        <v>272</v>
      </c>
      <c r="JR30" s="5">
        <f t="shared" si="4"/>
        <v>273</v>
      </c>
      <c r="JS30" s="5">
        <f t="shared" si="4"/>
        <v>274</v>
      </c>
      <c r="JT30" s="5">
        <f t="shared" si="4"/>
        <v>275</v>
      </c>
      <c r="JU30" s="5">
        <f t="shared" si="4"/>
        <v>276</v>
      </c>
      <c r="JV30" s="5">
        <f t="shared" si="4"/>
        <v>277</v>
      </c>
      <c r="JW30" s="5">
        <f t="shared" si="4"/>
        <v>278</v>
      </c>
      <c r="JX30" s="5">
        <f t="shared" si="4"/>
        <v>279</v>
      </c>
      <c r="JY30" s="5">
        <f t="shared" si="4"/>
        <v>280</v>
      </c>
      <c r="JZ30" s="5">
        <f t="shared" si="4"/>
        <v>281</v>
      </c>
      <c r="KA30" s="5">
        <f t="shared" si="4"/>
        <v>282</v>
      </c>
      <c r="KB30" s="5">
        <f t="shared" si="4"/>
        <v>283</v>
      </c>
      <c r="KC30" s="5">
        <f t="shared" si="4"/>
        <v>284</v>
      </c>
      <c r="KD30" s="5">
        <f t="shared" si="4"/>
        <v>285</v>
      </c>
      <c r="KE30" s="5">
        <f t="shared" si="4"/>
        <v>286</v>
      </c>
      <c r="KF30" s="5">
        <f t="shared" si="4"/>
        <v>287</v>
      </c>
      <c r="KG30" s="5">
        <f t="shared" si="4"/>
        <v>288</v>
      </c>
      <c r="KH30" s="5">
        <f t="shared" si="4"/>
        <v>289</v>
      </c>
      <c r="KI30" s="5">
        <f t="shared" si="4"/>
        <v>290</v>
      </c>
      <c r="KJ30" s="5">
        <f t="shared" si="4"/>
        <v>291</v>
      </c>
      <c r="KK30" s="5">
        <f t="shared" si="4"/>
        <v>292</v>
      </c>
      <c r="KL30" s="5">
        <f t="shared" si="4"/>
        <v>293</v>
      </c>
      <c r="KM30" s="5">
        <f t="shared" si="4"/>
        <v>294</v>
      </c>
      <c r="KN30" s="5">
        <f t="shared" si="4"/>
        <v>295</v>
      </c>
      <c r="KO30" s="5">
        <f t="shared" si="4"/>
        <v>296</v>
      </c>
      <c r="KP30" s="5">
        <f t="shared" si="4"/>
        <v>297</v>
      </c>
      <c r="KQ30" s="5">
        <f t="shared" si="4"/>
        <v>298</v>
      </c>
      <c r="KR30" s="5">
        <f t="shared" si="4"/>
        <v>299</v>
      </c>
      <c r="KS30" s="5">
        <f t="shared" si="4"/>
        <v>300</v>
      </c>
      <c r="KT30" s="5">
        <f t="shared" si="4"/>
        <v>301</v>
      </c>
      <c r="KU30" s="5">
        <f t="shared" si="4"/>
        <v>302</v>
      </c>
      <c r="KV30" s="5">
        <f t="shared" si="4"/>
        <v>303</v>
      </c>
      <c r="KW30" s="5">
        <f t="shared" si="4"/>
        <v>304</v>
      </c>
      <c r="KX30" s="5">
        <f t="shared" si="4"/>
        <v>305</v>
      </c>
      <c r="KY30" s="5">
        <f t="shared" si="4"/>
        <v>306</v>
      </c>
      <c r="KZ30" s="5">
        <f t="shared" si="4"/>
        <v>307</v>
      </c>
      <c r="LA30" s="5">
        <f t="shared" si="4"/>
        <v>308</v>
      </c>
      <c r="LB30" s="5">
        <f t="shared" si="4"/>
        <v>309</v>
      </c>
      <c r="LC30" s="5">
        <f t="shared" si="4"/>
        <v>310</v>
      </c>
      <c r="LD30" s="5">
        <f t="shared" si="4"/>
        <v>311</v>
      </c>
      <c r="LE30" s="5">
        <f t="shared" si="4"/>
        <v>312</v>
      </c>
      <c r="LF30" s="5">
        <f t="shared" si="4"/>
        <v>313</v>
      </c>
      <c r="LG30" s="5">
        <f t="shared" si="4"/>
        <v>314</v>
      </c>
      <c r="LH30" s="5">
        <f t="shared" si="4"/>
        <v>315</v>
      </c>
      <c r="LI30" s="5">
        <f t="shared" si="4"/>
        <v>316</v>
      </c>
      <c r="LJ30" s="5">
        <f t="shared" si="4"/>
        <v>317</v>
      </c>
      <c r="LK30" s="5">
        <f t="shared" si="4"/>
        <v>318</v>
      </c>
      <c r="LL30" s="5">
        <f t="shared" si="4"/>
        <v>319</v>
      </c>
      <c r="LM30" s="5">
        <f t="shared" si="4"/>
        <v>320</v>
      </c>
      <c r="LN30" s="5">
        <f t="shared" si="4"/>
        <v>321</v>
      </c>
      <c r="LO30" s="5">
        <f t="shared" si="4"/>
        <v>322</v>
      </c>
      <c r="LP30" s="5">
        <f t="shared" ref="LP30:OA30" si="5">LO30+1</f>
        <v>323</v>
      </c>
      <c r="LQ30" s="5">
        <f t="shared" si="5"/>
        <v>324</v>
      </c>
      <c r="LR30" s="5">
        <f t="shared" si="5"/>
        <v>325</v>
      </c>
      <c r="LS30" s="5">
        <f t="shared" si="5"/>
        <v>326</v>
      </c>
      <c r="LT30" s="5">
        <f t="shared" si="5"/>
        <v>327</v>
      </c>
      <c r="LU30" s="5">
        <f t="shared" si="5"/>
        <v>328</v>
      </c>
      <c r="LV30" s="5">
        <f t="shared" si="5"/>
        <v>329</v>
      </c>
      <c r="LW30" s="5">
        <f t="shared" si="5"/>
        <v>330</v>
      </c>
      <c r="LX30" s="5">
        <f t="shared" si="5"/>
        <v>331</v>
      </c>
      <c r="LY30" s="5">
        <f t="shared" si="5"/>
        <v>332</v>
      </c>
      <c r="LZ30" s="5">
        <f t="shared" si="5"/>
        <v>333</v>
      </c>
      <c r="MA30" s="5">
        <f t="shared" si="5"/>
        <v>334</v>
      </c>
      <c r="MB30" s="5">
        <f t="shared" si="5"/>
        <v>335</v>
      </c>
      <c r="MC30" s="5">
        <f t="shared" si="5"/>
        <v>336</v>
      </c>
      <c r="MD30" s="5">
        <f t="shared" si="5"/>
        <v>337</v>
      </c>
      <c r="ME30" s="5">
        <f t="shared" si="5"/>
        <v>338</v>
      </c>
      <c r="MF30" s="5">
        <f t="shared" si="5"/>
        <v>339</v>
      </c>
      <c r="MG30" s="5">
        <f t="shared" si="5"/>
        <v>340</v>
      </c>
      <c r="MH30" s="5">
        <f t="shared" si="5"/>
        <v>341</v>
      </c>
      <c r="MI30" s="5">
        <f t="shared" si="5"/>
        <v>342</v>
      </c>
      <c r="MJ30" s="5">
        <f t="shared" si="5"/>
        <v>343</v>
      </c>
      <c r="MK30" s="5">
        <f t="shared" si="5"/>
        <v>344</v>
      </c>
      <c r="ML30" s="5">
        <f t="shared" si="5"/>
        <v>345</v>
      </c>
      <c r="MM30" s="5">
        <f t="shared" si="5"/>
        <v>346</v>
      </c>
      <c r="MN30" s="5">
        <f t="shared" si="5"/>
        <v>347</v>
      </c>
      <c r="MO30" s="5">
        <f t="shared" si="5"/>
        <v>348</v>
      </c>
      <c r="MP30" s="5">
        <f t="shared" si="5"/>
        <v>349</v>
      </c>
      <c r="MQ30" s="5">
        <f t="shared" si="5"/>
        <v>350</v>
      </c>
      <c r="MR30" s="5">
        <f t="shared" si="5"/>
        <v>351</v>
      </c>
      <c r="MS30" s="5">
        <f t="shared" si="5"/>
        <v>352</v>
      </c>
      <c r="MT30" s="5">
        <f t="shared" si="5"/>
        <v>353</v>
      </c>
      <c r="MU30" s="5">
        <f t="shared" si="5"/>
        <v>354</v>
      </c>
      <c r="MV30" s="5">
        <f t="shared" si="5"/>
        <v>355</v>
      </c>
      <c r="MW30" s="5">
        <f t="shared" si="5"/>
        <v>356</v>
      </c>
      <c r="MX30" s="5">
        <f t="shared" si="5"/>
        <v>357</v>
      </c>
      <c r="MY30" s="5">
        <f t="shared" si="5"/>
        <v>358</v>
      </c>
      <c r="MZ30" s="5">
        <f t="shared" si="5"/>
        <v>359</v>
      </c>
      <c r="NA30" s="5">
        <f t="shared" si="5"/>
        <v>360</v>
      </c>
      <c r="NB30" s="5">
        <f t="shared" si="5"/>
        <v>361</v>
      </c>
      <c r="NC30" s="5">
        <f t="shared" si="5"/>
        <v>362</v>
      </c>
      <c r="ND30" s="5">
        <f t="shared" si="5"/>
        <v>363</v>
      </c>
      <c r="NE30" s="5">
        <f t="shared" si="5"/>
        <v>364</v>
      </c>
      <c r="NF30" s="5">
        <f t="shared" si="5"/>
        <v>365</v>
      </c>
      <c r="NG30" s="5">
        <f t="shared" si="5"/>
        <v>366</v>
      </c>
      <c r="NH30" s="5">
        <f t="shared" si="5"/>
        <v>367</v>
      </c>
      <c r="NI30" s="5">
        <f t="shared" si="5"/>
        <v>368</v>
      </c>
      <c r="NJ30" s="5">
        <f t="shared" si="5"/>
        <v>369</v>
      </c>
      <c r="NK30" s="5">
        <f t="shared" si="5"/>
        <v>370</v>
      </c>
      <c r="NL30" s="5">
        <f t="shared" si="5"/>
        <v>371</v>
      </c>
      <c r="NM30" s="5">
        <f t="shared" si="5"/>
        <v>372</v>
      </c>
      <c r="NN30" s="5">
        <f t="shared" si="5"/>
        <v>373</v>
      </c>
      <c r="NO30" s="5">
        <f t="shared" si="5"/>
        <v>374</v>
      </c>
      <c r="NP30" s="5">
        <f t="shared" si="5"/>
        <v>375</v>
      </c>
      <c r="NQ30" s="5">
        <f t="shared" si="5"/>
        <v>376</v>
      </c>
      <c r="NR30" s="5">
        <f t="shared" si="5"/>
        <v>377</v>
      </c>
      <c r="NS30" s="5">
        <f t="shared" si="5"/>
        <v>378</v>
      </c>
      <c r="NT30" s="5">
        <f t="shared" si="5"/>
        <v>379</v>
      </c>
      <c r="NU30" s="5">
        <f t="shared" si="5"/>
        <v>380</v>
      </c>
      <c r="NV30" s="5">
        <f t="shared" si="5"/>
        <v>381</v>
      </c>
      <c r="NW30" s="5">
        <f t="shared" si="5"/>
        <v>382</v>
      </c>
      <c r="NX30" s="5">
        <f t="shared" si="5"/>
        <v>383</v>
      </c>
      <c r="NY30" s="5">
        <f t="shared" si="5"/>
        <v>384</v>
      </c>
      <c r="NZ30" s="5">
        <f t="shared" si="5"/>
        <v>385</v>
      </c>
      <c r="OA30" s="5">
        <f t="shared" si="5"/>
        <v>386</v>
      </c>
      <c r="OB30" s="5">
        <f t="shared" ref="OB30:QM30" si="6">OA30+1</f>
        <v>387</v>
      </c>
      <c r="OC30" s="5">
        <f t="shared" si="6"/>
        <v>388</v>
      </c>
      <c r="OD30" s="5">
        <f t="shared" si="6"/>
        <v>389</v>
      </c>
      <c r="OE30" s="5">
        <f t="shared" si="6"/>
        <v>390</v>
      </c>
      <c r="OF30" s="5">
        <f t="shared" si="6"/>
        <v>391</v>
      </c>
      <c r="OG30" s="5">
        <f t="shared" si="6"/>
        <v>392</v>
      </c>
      <c r="OH30" s="5">
        <f t="shared" si="6"/>
        <v>393</v>
      </c>
      <c r="OI30" s="5">
        <f t="shared" si="6"/>
        <v>394</v>
      </c>
      <c r="OJ30" s="5">
        <f t="shared" si="6"/>
        <v>395</v>
      </c>
      <c r="OK30" s="5">
        <f t="shared" si="6"/>
        <v>396</v>
      </c>
      <c r="OL30" s="5">
        <f t="shared" si="6"/>
        <v>397</v>
      </c>
      <c r="OM30" s="5">
        <f t="shared" si="6"/>
        <v>398</v>
      </c>
      <c r="ON30" s="5">
        <f t="shared" si="6"/>
        <v>399</v>
      </c>
      <c r="OO30" s="5">
        <f t="shared" si="6"/>
        <v>400</v>
      </c>
      <c r="OP30" s="5">
        <f t="shared" si="6"/>
        <v>401</v>
      </c>
      <c r="OQ30" s="5">
        <f t="shared" si="6"/>
        <v>402</v>
      </c>
      <c r="OR30" s="5">
        <f t="shared" si="6"/>
        <v>403</v>
      </c>
      <c r="OS30" s="5">
        <f t="shared" si="6"/>
        <v>404</v>
      </c>
      <c r="OT30" s="5">
        <f t="shared" si="6"/>
        <v>405</v>
      </c>
      <c r="OU30" s="5">
        <f t="shared" si="6"/>
        <v>406</v>
      </c>
      <c r="OV30" s="5">
        <f t="shared" si="6"/>
        <v>407</v>
      </c>
      <c r="OW30" s="5">
        <f t="shared" si="6"/>
        <v>408</v>
      </c>
      <c r="OX30" s="5">
        <f t="shared" si="6"/>
        <v>409</v>
      </c>
      <c r="OY30" s="5">
        <f t="shared" si="6"/>
        <v>410</v>
      </c>
      <c r="OZ30" s="5">
        <f t="shared" si="6"/>
        <v>411</v>
      </c>
      <c r="PA30" s="5">
        <f t="shared" si="6"/>
        <v>412</v>
      </c>
      <c r="PB30" s="5">
        <f t="shared" si="6"/>
        <v>413</v>
      </c>
      <c r="PC30" s="5">
        <f t="shared" si="6"/>
        <v>414</v>
      </c>
      <c r="PD30" s="5">
        <f t="shared" si="6"/>
        <v>415</v>
      </c>
      <c r="PE30" s="5">
        <f t="shared" si="6"/>
        <v>416</v>
      </c>
      <c r="PF30" s="5">
        <f t="shared" si="6"/>
        <v>417</v>
      </c>
      <c r="PG30" s="5">
        <f t="shared" si="6"/>
        <v>418</v>
      </c>
      <c r="PH30" s="5">
        <f t="shared" si="6"/>
        <v>419</v>
      </c>
      <c r="PI30" s="5">
        <f t="shared" si="6"/>
        <v>420</v>
      </c>
      <c r="PJ30" s="5">
        <f t="shared" si="6"/>
        <v>421</v>
      </c>
      <c r="PK30" s="5">
        <f t="shared" si="6"/>
        <v>422</v>
      </c>
      <c r="PL30" s="5">
        <f t="shared" si="6"/>
        <v>423</v>
      </c>
      <c r="PM30" s="5">
        <f t="shared" si="6"/>
        <v>424</v>
      </c>
      <c r="PN30" s="5">
        <f t="shared" si="6"/>
        <v>425</v>
      </c>
      <c r="PO30" s="5">
        <f t="shared" si="6"/>
        <v>426</v>
      </c>
      <c r="PP30" s="5">
        <f t="shared" si="6"/>
        <v>427</v>
      </c>
      <c r="PQ30" s="5">
        <f t="shared" si="6"/>
        <v>428</v>
      </c>
      <c r="PR30" s="5">
        <f t="shared" si="6"/>
        <v>429</v>
      </c>
      <c r="PS30" s="5">
        <f t="shared" si="6"/>
        <v>430</v>
      </c>
      <c r="PT30" s="5">
        <f t="shared" si="6"/>
        <v>431</v>
      </c>
      <c r="PU30" s="5">
        <f t="shared" si="6"/>
        <v>432</v>
      </c>
      <c r="PV30" s="5">
        <f t="shared" si="6"/>
        <v>433</v>
      </c>
      <c r="PW30" s="5">
        <f t="shared" si="6"/>
        <v>434</v>
      </c>
      <c r="PX30" s="5">
        <f t="shared" si="6"/>
        <v>435</v>
      </c>
      <c r="PY30" s="5">
        <f t="shared" si="6"/>
        <v>436</v>
      </c>
      <c r="PZ30" s="5">
        <f t="shared" si="6"/>
        <v>437</v>
      </c>
      <c r="QA30" s="5">
        <f t="shared" si="6"/>
        <v>438</v>
      </c>
      <c r="QB30" s="5">
        <f t="shared" si="6"/>
        <v>439</v>
      </c>
      <c r="QC30" s="5">
        <f t="shared" si="6"/>
        <v>440</v>
      </c>
      <c r="QD30" s="5">
        <f t="shared" si="6"/>
        <v>441</v>
      </c>
      <c r="QE30" s="5">
        <f t="shared" si="6"/>
        <v>442</v>
      </c>
      <c r="QF30" s="5">
        <f t="shared" si="6"/>
        <v>443</v>
      </c>
      <c r="QG30" s="5">
        <f t="shared" si="6"/>
        <v>444</v>
      </c>
      <c r="QH30" s="5">
        <f t="shared" si="6"/>
        <v>445</v>
      </c>
      <c r="QI30" s="5">
        <f t="shared" si="6"/>
        <v>446</v>
      </c>
      <c r="QJ30" s="5">
        <f t="shared" si="6"/>
        <v>447</v>
      </c>
      <c r="QK30" s="5">
        <f t="shared" si="6"/>
        <v>448</v>
      </c>
      <c r="QL30" s="5">
        <f t="shared" si="6"/>
        <v>449</v>
      </c>
      <c r="QM30" s="5">
        <f t="shared" si="6"/>
        <v>450</v>
      </c>
      <c r="QN30" s="5">
        <f t="shared" ref="QN30:SQ30" si="7">QM30+1</f>
        <v>451</v>
      </c>
      <c r="QO30" s="5">
        <f t="shared" si="7"/>
        <v>452</v>
      </c>
      <c r="QP30" s="5">
        <f t="shared" si="7"/>
        <v>453</v>
      </c>
      <c r="QQ30" s="5">
        <f t="shared" si="7"/>
        <v>454</v>
      </c>
      <c r="QR30" s="5">
        <f t="shared" si="7"/>
        <v>455</v>
      </c>
      <c r="QS30" s="5">
        <f t="shared" si="7"/>
        <v>456</v>
      </c>
      <c r="QT30" s="5">
        <f t="shared" si="7"/>
        <v>457</v>
      </c>
      <c r="QU30" s="5">
        <f t="shared" si="7"/>
        <v>458</v>
      </c>
      <c r="QV30" s="5">
        <f t="shared" si="7"/>
        <v>459</v>
      </c>
      <c r="QW30" s="5">
        <f t="shared" si="7"/>
        <v>460</v>
      </c>
      <c r="QX30" s="5">
        <f t="shared" si="7"/>
        <v>461</v>
      </c>
      <c r="QY30" s="5">
        <f t="shared" si="7"/>
        <v>462</v>
      </c>
      <c r="QZ30" s="5">
        <f t="shared" si="7"/>
        <v>463</v>
      </c>
      <c r="RA30" s="5">
        <f t="shared" si="7"/>
        <v>464</v>
      </c>
      <c r="RB30" s="5">
        <f t="shared" si="7"/>
        <v>465</v>
      </c>
      <c r="RC30" s="5">
        <f t="shared" si="7"/>
        <v>466</v>
      </c>
      <c r="RD30" s="5">
        <f t="shared" si="7"/>
        <v>467</v>
      </c>
      <c r="RE30" s="5">
        <f t="shared" si="7"/>
        <v>468</v>
      </c>
      <c r="RF30" s="5">
        <f t="shared" si="7"/>
        <v>469</v>
      </c>
      <c r="RG30" s="5">
        <f t="shared" si="7"/>
        <v>470</v>
      </c>
      <c r="RH30" s="5">
        <f t="shared" si="7"/>
        <v>471</v>
      </c>
      <c r="RI30" s="5">
        <f t="shared" si="7"/>
        <v>472</v>
      </c>
      <c r="RJ30" s="5">
        <f t="shared" si="7"/>
        <v>473</v>
      </c>
      <c r="RK30" s="5">
        <f t="shared" si="7"/>
        <v>474</v>
      </c>
      <c r="RL30" s="5">
        <f t="shared" si="7"/>
        <v>475</v>
      </c>
      <c r="RM30" s="5">
        <f t="shared" si="7"/>
        <v>476</v>
      </c>
      <c r="RN30" s="5">
        <f t="shared" si="7"/>
        <v>477</v>
      </c>
      <c r="RO30" s="5">
        <f t="shared" si="7"/>
        <v>478</v>
      </c>
      <c r="RP30" s="5">
        <f t="shared" si="7"/>
        <v>479</v>
      </c>
      <c r="RQ30" s="5">
        <f t="shared" si="7"/>
        <v>480</v>
      </c>
      <c r="RR30" s="5">
        <f t="shared" si="7"/>
        <v>481</v>
      </c>
      <c r="RS30" s="5">
        <f t="shared" si="7"/>
        <v>482</v>
      </c>
      <c r="RT30" s="5">
        <f t="shared" si="7"/>
        <v>483</v>
      </c>
      <c r="RU30" s="5">
        <f t="shared" si="7"/>
        <v>484</v>
      </c>
      <c r="RV30" s="5">
        <f t="shared" si="7"/>
        <v>485</v>
      </c>
      <c r="RW30" s="5">
        <f t="shared" si="7"/>
        <v>486</v>
      </c>
      <c r="RX30" s="5">
        <f t="shared" si="7"/>
        <v>487</v>
      </c>
      <c r="RY30" s="5">
        <f t="shared" si="7"/>
        <v>488</v>
      </c>
      <c r="RZ30" s="5">
        <f t="shared" si="7"/>
        <v>489</v>
      </c>
      <c r="SA30" s="5">
        <f t="shared" si="7"/>
        <v>490</v>
      </c>
      <c r="SB30" s="5">
        <f t="shared" si="7"/>
        <v>491</v>
      </c>
      <c r="SC30" s="5">
        <f t="shared" si="7"/>
        <v>492</v>
      </c>
      <c r="SD30" s="5">
        <f t="shared" si="7"/>
        <v>493</v>
      </c>
      <c r="SE30" s="5">
        <f t="shared" si="7"/>
        <v>494</v>
      </c>
      <c r="SF30" s="5">
        <f t="shared" si="7"/>
        <v>495</v>
      </c>
      <c r="SG30" s="5">
        <f t="shared" si="7"/>
        <v>496</v>
      </c>
      <c r="SH30" s="5">
        <f t="shared" si="7"/>
        <v>497</v>
      </c>
      <c r="SI30" s="5">
        <f t="shared" si="7"/>
        <v>498</v>
      </c>
      <c r="SJ30" s="5">
        <f t="shared" si="7"/>
        <v>499</v>
      </c>
      <c r="SK30" s="5">
        <f t="shared" si="7"/>
        <v>500</v>
      </c>
      <c r="SL30" s="5">
        <f t="shared" si="7"/>
        <v>501</v>
      </c>
      <c r="SM30" s="5">
        <f t="shared" si="7"/>
        <v>502</v>
      </c>
      <c r="SN30" s="5">
        <f t="shared" si="7"/>
        <v>503</v>
      </c>
      <c r="SO30" s="5">
        <f t="shared" si="7"/>
        <v>504</v>
      </c>
      <c r="SP30" s="5">
        <f t="shared" si="7"/>
        <v>505</v>
      </c>
      <c r="SQ30" s="5">
        <f t="shared" si="7"/>
        <v>506</v>
      </c>
    </row>
    <row r="31" spans="1:515" s="5" customFormat="1" x14ac:dyDescent="0.25">
      <c r="B31" s="5" t="s">
        <v>467</v>
      </c>
      <c r="C31" s="5" t="s">
        <v>468</v>
      </c>
      <c r="D31" s="5" t="s">
        <v>469</v>
      </c>
      <c r="E31" s="5" t="s">
        <v>183</v>
      </c>
      <c r="F31" s="32">
        <f>_xll.BDH(D31,"px_last","-2AY",,"Dates=o","fill=C","sort=R","dir=H","cols=506;rows=1")</f>
        <v>44018</v>
      </c>
      <c r="G31" s="25">
        <v>44015</v>
      </c>
      <c r="H31" s="25">
        <v>44014</v>
      </c>
      <c r="I31" s="25">
        <v>44013</v>
      </c>
      <c r="J31" s="25">
        <v>44012</v>
      </c>
      <c r="K31" s="25">
        <v>44011</v>
      </c>
      <c r="L31" s="25">
        <v>44008</v>
      </c>
      <c r="M31" s="25">
        <v>44007</v>
      </c>
      <c r="N31" s="25">
        <v>44006</v>
      </c>
      <c r="O31" s="25">
        <v>44005</v>
      </c>
      <c r="P31" s="25">
        <v>44004</v>
      </c>
      <c r="Q31" s="25">
        <v>44001</v>
      </c>
      <c r="R31" s="25">
        <v>44000</v>
      </c>
      <c r="S31" s="25">
        <v>43999</v>
      </c>
      <c r="T31" s="25">
        <v>43998</v>
      </c>
      <c r="U31" s="25">
        <v>43997</v>
      </c>
      <c r="V31" s="25">
        <v>43994</v>
      </c>
      <c r="W31" s="25">
        <v>43993</v>
      </c>
      <c r="X31" s="25">
        <v>43992</v>
      </c>
      <c r="Y31" s="25">
        <v>43991</v>
      </c>
      <c r="Z31" s="25">
        <v>43990</v>
      </c>
      <c r="AA31" s="25">
        <v>43987</v>
      </c>
      <c r="AB31" s="25">
        <v>43986</v>
      </c>
      <c r="AC31" s="25">
        <v>43985</v>
      </c>
      <c r="AD31" s="25">
        <v>43984</v>
      </c>
      <c r="AE31" s="25">
        <v>43983</v>
      </c>
      <c r="AF31" s="25">
        <v>43980</v>
      </c>
      <c r="AG31" s="25">
        <v>43979</v>
      </c>
      <c r="AH31" s="25">
        <v>43978</v>
      </c>
      <c r="AI31" s="25">
        <v>43977</v>
      </c>
      <c r="AJ31" s="25">
        <v>43973</v>
      </c>
      <c r="AK31" s="25">
        <v>43972</v>
      </c>
      <c r="AL31" s="25">
        <v>43971</v>
      </c>
      <c r="AM31" s="25">
        <v>43970</v>
      </c>
      <c r="AN31" s="25">
        <v>43969</v>
      </c>
      <c r="AO31" s="25">
        <v>43966</v>
      </c>
      <c r="AP31" s="25">
        <v>43965</v>
      </c>
      <c r="AQ31" s="25">
        <v>43964</v>
      </c>
      <c r="AR31" s="25">
        <v>43963</v>
      </c>
      <c r="AS31" s="25">
        <v>43962</v>
      </c>
      <c r="AT31" s="25">
        <v>43958</v>
      </c>
      <c r="AU31" s="25">
        <v>43957</v>
      </c>
      <c r="AV31" s="25">
        <v>43956</v>
      </c>
      <c r="AW31" s="25">
        <v>43955</v>
      </c>
      <c r="AX31" s="25">
        <v>43952</v>
      </c>
      <c r="AY31" s="25">
        <v>43951</v>
      </c>
      <c r="AZ31" s="25">
        <v>43950</v>
      </c>
      <c r="BA31" s="25">
        <v>43949</v>
      </c>
      <c r="BB31" s="25">
        <v>43948</v>
      </c>
      <c r="BC31" s="25">
        <v>43945</v>
      </c>
      <c r="BD31" s="25">
        <v>43944</v>
      </c>
      <c r="BE31" s="25">
        <v>43943</v>
      </c>
      <c r="BF31" s="25">
        <v>43942</v>
      </c>
      <c r="BG31" s="25">
        <v>43941</v>
      </c>
      <c r="BH31" s="25">
        <v>43938</v>
      </c>
      <c r="BI31" s="25">
        <v>43937</v>
      </c>
      <c r="BJ31" s="25">
        <v>43936</v>
      </c>
      <c r="BK31" s="25">
        <v>43935</v>
      </c>
      <c r="BL31" s="25">
        <v>43930</v>
      </c>
      <c r="BM31" s="25">
        <v>43929</v>
      </c>
      <c r="BN31" s="25">
        <v>43928</v>
      </c>
      <c r="BO31" s="25">
        <v>43927</v>
      </c>
      <c r="BP31" s="25">
        <v>43924</v>
      </c>
      <c r="BQ31" s="25">
        <v>43923</v>
      </c>
      <c r="BR31" s="25">
        <v>43922</v>
      </c>
      <c r="BS31" s="25">
        <v>43921</v>
      </c>
      <c r="BT31" s="25">
        <v>43920</v>
      </c>
      <c r="BU31" s="25">
        <v>43917</v>
      </c>
      <c r="BV31" s="25">
        <v>43916</v>
      </c>
      <c r="BW31" s="25">
        <v>43915</v>
      </c>
      <c r="BX31" s="25">
        <v>43914</v>
      </c>
      <c r="BY31" s="25">
        <v>43913</v>
      </c>
      <c r="BZ31" s="25">
        <v>43910</v>
      </c>
      <c r="CA31" s="25">
        <v>43909</v>
      </c>
      <c r="CB31" s="25">
        <v>43908</v>
      </c>
      <c r="CC31" s="25">
        <v>43907</v>
      </c>
      <c r="CD31" s="25">
        <v>43906</v>
      </c>
      <c r="CE31" s="25">
        <v>43903</v>
      </c>
      <c r="CF31" s="25">
        <v>43902</v>
      </c>
      <c r="CG31" s="25">
        <v>43901</v>
      </c>
      <c r="CH31" s="25">
        <v>43900</v>
      </c>
      <c r="CI31" s="25">
        <v>43899</v>
      </c>
      <c r="CJ31" s="25">
        <v>43896</v>
      </c>
      <c r="CK31" s="25">
        <v>43895</v>
      </c>
      <c r="CL31" s="25">
        <v>43894</v>
      </c>
      <c r="CM31" s="25">
        <v>43893</v>
      </c>
      <c r="CN31" s="25">
        <v>43892</v>
      </c>
      <c r="CO31" s="25">
        <v>43889</v>
      </c>
      <c r="CP31" s="25">
        <v>43888</v>
      </c>
      <c r="CQ31" s="25">
        <v>43887</v>
      </c>
      <c r="CR31" s="25">
        <v>43886</v>
      </c>
      <c r="CS31" s="25">
        <v>43885</v>
      </c>
      <c r="CT31" s="25">
        <v>43882</v>
      </c>
      <c r="CU31" s="25">
        <v>43881</v>
      </c>
      <c r="CV31" s="25">
        <v>43880</v>
      </c>
      <c r="CW31" s="25">
        <v>43879</v>
      </c>
      <c r="CX31" s="25">
        <v>43878</v>
      </c>
      <c r="CY31" s="25">
        <v>43875</v>
      </c>
      <c r="CZ31" s="25">
        <v>43874</v>
      </c>
      <c r="DA31" s="25">
        <v>43873</v>
      </c>
      <c r="DB31" s="25">
        <v>43872</v>
      </c>
      <c r="DC31" s="25">
        <v>43871</v>
      </c>
      <c r="DD31" s="25">
        <v>43868</v>
      </c>
      <c r="DE31" s="25">
        <v>43867</v>
      </c>
      <c r="DF31" s="25">
        <v>43866</v>
      </c>
      <c r="DG31" s="25">
        <v>43865</v>
      </c>
      <c r="DH31" s="25">
        <v>43864</v>
      </c>
      <c r="DI31" s="25">
        <v>43861</v>
      </c>
      <c r="DJ31" s="25">
        <v>43860</v>
      </c>
      <c r="DK31" s="25">
        <v>43859</v>
      </c>
      <c r="DL31" s="25">
        <v>43858</v>
      </c>
      <c r="DM31" s="25">
        <v>43857</v>
      </c>
      <c r="DN31" s="25">
        <v>43854</v>
      </c>
      <c r="DO31" s="25">
        <v>43853</v>
      </c>
      <c r="DP31" s="25">
        <v>43852</v>
      </c>
      <c r="DQ31" s="25">
        <v>43851</v>
      </c>
      <c r="DR31" s="25">
        <v>43850</v>
      </c>
      <c r="DS31" s="25">
        <v>43847</v>
      </c>
      <c r="DT31" s="25">
        <v>43846</v>
      </c>
      <c r="DU31" s="25">
        <v>43845</v>
      </c>
      <c r="DV31" s="25">
        <v>43844</v>
      </c>
      <c r="DW31" s="25">
        <v>43843</v>
      </c>
      <c r="DX31" s="25">
        <v>43840</v>
      </c>
      <c r="DY31" s="25">
        <v>43839</v>
      </c>
      <c r="DZ31" s="25">
        <v>43838</v>
      </c>
      <c r="EA31" s="25">
        <v>43837</v>
      </c>
      <c r="EB31" s="25">
        <v>43836</v>
      </c>
      <c r="EC31" s="25">
        <v>43833</v>
      </c>
      <c r="ED31" s="25">
        <v>43832</v>
      </c>
      <c r="EE31" s="25">
        <v>43830</v>
      </c>
      <c r="EF31" s="25">
        <v>43829</v>
      </c>
      <c r="EG31" s="25">
        <v>43826</v>
      </c>
      <c r="EH31" s="25">
        <v>43823</v>
      </c>
      <c r="EI31" s="25">
        <v>43822</v>
      </c>
      <c r="EJ31" s="25">
        <v>43819</v>
      </c>
      <c r="EK31" s="25">
        <v>43818</v>
      </c>
      <c r="EL31" s="25">
        <v>43817</v>
      </c>
      <c r="EM31" s="25">
        <v>43816</v>
      </c>
      <c r="EN31" s="25">
        <v>43815</v>
      </c>
      <c r="EO31" s="25">
        <v>43812</v>
      </c>
      <c r="EP31" s="25">
        <v>43811</v>
      </c>
      <c r="EQ31" s="25">
        <v>43810</v>
      </c>
      <c r="ER31" s="25">
        <v>43809</v>
      </c>
      <c r="ES31" s="25">
        <v>43808</v>
      </c>
      <c r="ET31" s="25">
        <v>43805</v>
      </c>
      <c r="EU31" s="25">
        <v>43804</v>
      </c>
      <c r="EV31" s="25">
        <v>43803</v>
      </c>
      <c r="EW31" s="25">
        <v>43802</v>
      </c>
      <c r="EX31" s="25">
        <v>43801</v>
      </c>
      <c r="EY31" s="25">
        <v>43798</v>
      </c>
      <c r="EZ31" s="25">
        <v>43797</v>
      </c>
      <c r="FA31" s="25">
        <v>43796</v>
      </c>
      <c r="FB31" s="25">
        <v>43795</v>
      </c>
      <c r="FC31" s="25">
        <v>43794</v>
      </c>
      <c r="FD31" s="25">
        <v>43791</v>
      </c>
      <c r="FE31" s="25">
        <v>43790</v>
      </c>
      <c r="FF31" s="25">
        <v>43789</v>
      </c>
      <c r="FG31" s="25">
        <v>43788</v>
      </c>
      <c r="FH31" s="25">
        <v>43787</v>
      </c>
      <c r="FI31" s="25">
        <v>43784</v>
      </c>
      <c r="FJ31" s="25">
        <v>43783</v>
      </c>
      <c r="FK31" s="25">
        <v>43782</v>
      </c>
      <c r="FL31" s="25">
        <v>43781</v>
      </c>
      <c r="FM31" s="25">
        <v>43780</v>
      </c>
      <c r="FN31" s="25">
        <v>43777</v>
      </c>
      <c r="FO31" s="25">
        <v>43776</v>
      </c>
      <c r="FP31" s="25">
        <v>43775</v>
      </c>
      <c r="FQ31" s="25">
        <v>43774</v>
      </c>
      <c r="FR31" s="25">
        <v>43773</v>
      </c>
      <c r="FS31" s="25">
        <v>43770</v>
      </c>
      <c r="FT31" s="25">
        <v>43769</v>
      </c>
      <c r="FU31" s="25">
        <v>43768</v>
      </c>
      <c r="FV31" s="25">
        <v>43767</v>
      </c>
      <c r="FW31" s="25">
        <v>43766</v>
      </c>
      <c r="FX31" s="25">
        <v>43763</v>
      </c>
      <c r="FY31" s="25">
        <v>43762</v>
      </c>
      <c r="FZ31" s="25">
        <v>43761</v>
      </c>
      <c r="GA31" s="25">
        <v>43760</v>
      </c>
      <c r="GB31" s="25">
        <v>43759</v>
      </c>
      <c r="GC31" s="25">
        <v>43756</v>
      </c>
      <c r="GD31" s="25">
        <v>43755</v>
      </c>
      <c r="GE31" s="25">
        <v>43754</v>
      </c>
      <c r="GF31" s="25">
        <v>43753</v>
      </c>
      <c r="GG31" s="25">
        <v>43752</v>
      </c>
      <c r="GH31" s="25">
        <v>43749</v>
      </c>
      <c r="GI31" s="25">
        <v>43748</v>
      </c>
      <c r="GJ31" s="25">
        <v>43747</v>
      </c>
      <c r="GK31" s="25">
        <v>43746</v>
      </c>
      <c r="GL31" s="25">
        <v>43745</v>
      </c>
      <c r="GM31" s="25">
        <v>43742</v>
      </c>
      <c r="GN31" s="25">
        <v>43741</v>
      </c>
      <c r="GO31" s="25">
        <v>43740</v>
      </c>
      <c r="GP31" s="25">
        <v>43739</v>
      </c>
      <c r="GQ31" s="25">
        <v>43738</v>
      </c>
      <c r="GR31" s="25">
        <v>43735</v>
      </c>
      <c r="GS31" s="25">
        <v>43734</v>
      </c>
      <c r="GT31" s="25">
        <v>43733</v>
      </c>
      <c r="GU31" s="25">
        <v>43732</v>
      </c>
      <c r="GV31" s="25">
        <v>43731</v>
      </c>
      <c r="GW31" s="25">
        <v>43728</v>
      </c>
      <c r="GX31" s="25">
        <v>43727</v>
      </c>
      <c r="GY31" s="25">
        <v>43726</v>
      </c>
      <c r="GZ31" s="25">
        <v>43725</v>
      </c>
      <c r="HA31" s="25">
        <v>43724</v>
      </c>
      <c r="HB31" s="25">
        <v>43721</v>
      </c>
      <c r="HC31" s="25">
        <v>43720</v>
      </c>
      <c r="HD31" s="25">
        <v>43719</v>
      </c>
      <c r="HE31" s="25">
        <v>43718</v>
      </c>
      <c r="HF31" s="25">
        <v>43717</v>
      </c>
      <c r="HG31" s="25">
        <v>43714</v>
      </c>
      <c r="HH31" s="25">
        <v>43713</v>
      </c>
      <c r="HI31" s="25">
        <v>43712</v>
      </c>
      <c r="HJ31" s="25">
        <v>43711</v>
      </c>
      <c r="HK31" s="25">
        <v>43710</v>
      </c>
      <c r="HL31" s="25">
        <v>43707</v>
      </c>
      <c r="HM31" s="25">
        <v>43706</v>
      </c>
      <c r="HN31" s="25">
        <v>43705</v>
      </c>
      <c r="HO31" s="25">
        <v>43704</v>
      </c>
      <c r="HP31" s="25">
        <v>43700</v>
      </c>
      <c r="HQ31" s="25">
        <v>43699</v>
      </c>
      <c r="HR31" s="25">
        <v>43698</v>
      </c>
      <c r="HS31" s="25">
        <v>43697</v>
      </c>
      <c r="HT31" s="25">
        <v>43696</v>
      </c>
      <c r="HU31" s="25">
        <v>43693</v>
      </c>
      <c r="HV31" s="25">
        <v>43692</v>
      </c>
      <c r="HW31" s="25">
        <v>43691</v>
      </c>
      <c r="HX31" s="25">
        <v>43690</v>
      </c>
      <c r="HY31" s="25">
        <v>43689</v>
      </c>
      <c r="HZ31" s="25">
        <v>43686</v>
      </c>
      <c r="IA31" s="25">
        <v>43685</v>
      </c>
      <c r="IB31" s="25">
        <v>43684</v>
      </c>
      <c r="IC31" s="25">
        <v>43683</v>
      </c>
      <c r="ID31" s="25">
        <v>43682</v>
      </c>
      <c r="IE31" s="25">
        <v>43679</v>
      </c>
      <c r="IF31" s="25">
        <v>43678</v>
      </c>
      <c r="IG31" s="25">
        <v>43677</v>
      </c>
      <c r="IH31" s="25">
        <v>43676</v>
      </c>
      <c r="II31" s="25">
        <v>43675</v>
      </c>
      <c r="IJ31" s="25">
        <v>43672</v>
      </c>
      <c r="IK31" s="25">
        <v>43671</v>
      </c>
      <c r="IL31" s="25">
        <v>43670</v>
      </c>
      <c r="IM31" s="25">
        <v>43669</v>
      </c>
      <c r="IN31" s="25">
        <v>43668</v>
      </c>
      <c r="IO31" s="25">
        <v>43665</v>
      </c>
      <c r="IP31" s="25">
        <v>43664</v>
      </c>
      <c r="IQ31" s="25">
        <v>43663</v>
      </c>
      <c r="IR31" s="25">
        <v>43662</v>
      </c>
      <c r="IS31" s="25">
        <v>43661</v>
      </c>
      <c r="IT31" s="25">
        <v>43658</v>
      </c>
      <c r="IU31" s="25">
        <v>43657</v>
      </c>
      <c r="IV31" s="25">
        <v>43656</v>
      </c>
      <c r="IW31" s="25">
        <v>43655</v>
      </c>
      <c r="IX31" s="25">
        <v>43654</v>
      </c>
      <c r="IY31" s="25">
        <v>43651</v>
      </c>
      <c r="IZ31" s="25">
        <v>43650</v>
      </c>
      <c r="JA31" s="25">
        <v>43649</v>
      </c>
      <c r="JB31" s="25">
        <v>43648</v>
      </c>
      <c r="JC31" s="25">
        <v>43647</v>
      </c>
      <c r="JD31" s="25">
        <v>43644</v>
      </c>
      <c r="JE31" s="25">
        <v>43643</v>
      </c>
      <c r="JF31" s="25">
        <v>43642</v>
      </c>
      <c r="JG31" s="25">
        <v>43641</v>
      </c>
      <c r="JH31" s="25">
        <v>43640</v>
      </c>
      <c r="JI31" s="25">
        <v>43637</v>
      </c>
      <c r="JJ31" s="25">
        <v>43636</v>
      </c>
      <c r="JK31" s="25">
        <v>43635</v>
      </c>
      <c r="JL31" s="25">
        <v>43634</v>
      </c>
      <c r="JM31" s="25">
        <v>43633</v>
      </c>
      <c r="JN31" s="25">
        <v>43630</v>
      </c>
      <c r="JO31" s="25">
        <v>43629</v>
      </c>
      <c r="JP31" s="25">
        <v>43628</v>
      </c>
      <c r="JQ31" s="25">
        <v>43627</v>
      </c>
      <c r="JR31" s="25">
        <v>43626</v>
      </c>
      <c r="JS31" s="25">
        <v>43623</v>
      </c>
      <c r="JT31" s="25">
        <v>43622</v>
      </c>
      <c r="JU31" s="25">
        <v>43621</v>
      </c>
      <c r="JV31" s="25">
        <v>43620</v>
      </c>
      <c r="JW31" s="25">
        <v>43619</v>
      </c>
      <c r="JX31" s="25">
        <v>43616</v>
      </c>
      <c r="JY31" s="25">
        <v>43615</v>
      </c>
      <c r="JZ31" s="25">
        <v>43614</v>
      </c>
      <c r="KA31" s="25">
        <v>43613</v>
      </c>
      <c r="KB31" s="25">
        <v>43609</v>
      </c>
      <c r="KC31" s="25">
        <v>43608</v>
      </c>
      <c r="KD31" s="25">
        <v>43607</v>
      </c>
      <c r="KE31" s="25">
        <v>43606</v>
      </c>
      <c r="KF31" s="25">
        <v>43605</v>
      </c>
      <c r="KG31" s="25">
        <v>43602</v>
      </c>
      <c r="KH31" s="25">
        <v>43601</v>
      </c>
      <c r="KI31" s="25">
        <v>43600</v>
      </c>
      <c r="KJ31" s="25">
        <v>43599</v>
      </c>
      <c r="KK31" s="25">
        <v>43598</v>
      </c>
      <c r="KL31" s="25">
        <v>43595</v>
      </c>
      <c r="KM31" s="25">
        <v>43594</v>
      </c>
      <c r="KN31" s="25">
        <v>43593</v>
      </c>
      <c r="KO31" s="25">
        <v>43592</v>
      </c>
      <c r="KP31" s="25">
        <v>43588</v>
      </c>
      <c r="KQ31" s="25">
        <v>43587</v>
      </c>
      <c r="KR31" s="25">
        <v>43586</v>
      </c>
      <c r="KS31" s="25">
        <v>43585</v>
      </c>
      <c r="KT31" s="25">
        <v>43584</v>
      </c>
      <c r="KU31" s="25">
        <v>43581</v>
      </c>
      <c r="KV31" s="25">
        <v>43580</v>
      </c>
      <c r="KW31" s="25">
        <v>43579</v>
      </c>
      <c r="KX31" s="25">
        <v>43578</v>
      </c>
      <c r="KY31" s="25">
        <v>43573</v>
      </c>
      <c r="KZ31" s="25">
        <v>43572</v>
      </c>
      <c r="LA31" s="25">
        <v>43571</v>
      </c>
      <c r="LB31" s="25">
        <v>43570</v>
      </c>
      <c r="LC31" s="25">
        <v>43567</v>
      </c>
      <c r="LD31" s="25">
        <v>43566</v>
      </c>
      <c r="LE31" s="25">
        <v>43565</v>
      </c>
      <c r="LF31" s="25">
        <v>43564</v>
      </c>
      <c r="LG31" s="25">
        <v>43563</v>
      </c>
      <c r="LH31" s="25">
        <v>43560</v>
      </c>
      <c r="LI31" s="25">
        <v>43559</v>
      </c>
      <c r="LJ31" s="25">
        <v>43558</v>
      </c>
      <c r="LK31" s="25">
        <v>43557</v>
      </c>
      <c r="LL31" s="25">
        <v>43556</v>
      </c>
      <c r="LM31" s="25">
        <v>43553</v>
      </c>
      <c r="LN31" s="25">
        <v>43552</v>
      </c>
      <c r="LO31" s="25">
        <v>43551</v>
      </c>
      <c r="LP31" s="25">
        <v>43550</v>
      </c>
      <c r="LQ31" s="25">
        <v>43549</v>
      </c>
      <c r="LR31" s="25">
        <v>43546</v>
      </c>
      <c r="LS31" s="25">
        <v>43545</v>
      </c>
      <c r="LT31" s="25">
        <v>43544</v>
      </c>
      <c r="LU31" s="25">
        <v>43543</v>
      </c>
      <c r="LV31" s="25">
        <v>43542</v>
      </c>
      <c r="LW31" s="25">
        <v>43539</v>
      </c>
      <c r="LX31" s="25">
        <v>43538</v>
      </c>
      <c r="LY31" s="25">
        <v>43537</v>
      </c>
      <c r="LZ31" s="25">
        <v>43536</v>
      </c>
      <c r="MA31" s="25">
        <v>43535</v>
      </c>
      <c r="MB31" s="25">
        <v>43532</v>
      </c>
      <c r="MC31" s="25">
        <v>43531</v>
      </c>
      <c r="MD31" s="25">
        <v>43530</v>
      </c>
      <c r="ME31" s="25">
        <v>43529</v>
      </c>
      <c r="MF31" s="25">
        <v>43528</v>
      </c>
      <c r="MG31" s="25">
        <v>43525</v>
      </c>
      <c r="MH31" s="25">
        <v>43524</v>
      </c>
      <c r="MI31" s="25">
        <v>43523</v>
      </c>
      <c r="MJ31" s="25">
        <v>43522</v>
      </c>
      <c r="MK31" s="25">
        <v>43521</v>
      </c>
      <c r="ML31" s="25">
        <v>43518</v>
      </c>
      <c r="MM31" s="25">
        <v>43517</v>
      </c>
      <c r="MN31" s="25">
        <v>43516</v>
      </c>
      <c r="MO31" s="25">
        <v>43515</v>
      </c>
      <c r="MP31" s="25">
        <v>43514</v>
      </c>
      <c r="MQ31" s="25">
        <v>43511</v>
      </c>
      <c r="MR31" s="25">
        <v>43510</v>
      </c>
      <c r="MS31" s="25">
        <v>43509</v>
      </c>
      <c r="MT31" s="25">
        <v>43508</v>
      </c>
      <c r="MU31" s="25">
        <v>43507</v>
      </c>
      <c r="MV31" s="25">
        <v>43504</v>
      </c>
      <c r="MW31" s="25">
        <v>43503</v>
      </c>
      <c r="MX31" s="25">
        <v>43502</v>
      </c>
      <c r="MY31" s="25">
        <v>43501</v>
      </c>
      <c r="MZ31" s="25">
        <v>43500</v>
      </c>
      <c r="NA31" s="25">
        <v>43497</v>
      </c>
      <c r="NB31" s="25">
        <v>43496</v>
      </c>
      <c r="NC31" s="25">
        <v>43495</v>
      </c>
      <c r="ND31" s="25">
        <v>43494</v>
      </c>
      <c r="NE31" s="25">
        <v>43493</v>
      </c>
      <c r="NF31" s="25">
        <v>43490</v>
      </c>
      <c r="NG31" s="25">
        <v>43489</v>
      </c>
      <c r="NH31" s="25">
        <v>43488</v>
      </c>
      <c r="NI31" s="25">
        <v>43487</v>
      </c>
      <c r="NJ31" s="25">
        <v>43486</v>
      </c>
      <c r="NK31" s="25">
        <v>43483</v>
      </c>
      <c r="NL31" s="25">
        <v>43482</v>
      </c>
      <c r="NM31" s="25">
        <v>43481</v>
      </c>
      <c r="NN31" s="25">
        <v>43480</v>
      </c>
      <c r="NO31" s="25">
        <v>43479</v>
      </c>
      <c r="NP31" s="25">
        <v>43476</v>
      </c>
      <c r="NQ31" s="25">
        <v>43475</v>
      </c>
      <c r="NR31" s="25">
        <v>43474</v>
      </c>
      <c r="NS31" s="25">
        <v>43473</v>
      </c>
      <c r="NT31" s="25">
        <v>43472</v>
      </c>
      <c r="NU31" s="25">
        <v>43469</v>
      </c>
      <c r="NV31" s="25">
        <v>43468</v>
      </c>
      <c r="NW31" s="25">
        <v>43467</v>
      </c>
      <c r="NX31" s="25">
        <v>43465</v>
      </c>
      <c r="NY31" s="25">
        <v>43462</v>
      </c>
      <c r="NZ31" s="25">
        <v>43461</v>
      </c>
      <c r="OA31" s="25">
        <v>43458</v>
      </c>
      <c r="OB31" s="25">
        <v>43455</v>
      </c>
      <c r="OC31" s="25">
        <v>43454</v>
      </c>
      <c r="OD31" s="25">
        <v>43453</v>
      </c>
      <c r="OE31" s="25">
        <v>43452</v>
      </c>
      <c r="OF31" s="25">
        <v>43451</v>
      </c>
      <c r="OG31" s="25">
        <v>43448</v>
      </c>
      <c r="OH31" s="25">
        <v>43447</v>
      </c>
      <c r="OI31" s="25">
        <v>43446</v>
      </c>
      <c r="OJ31" s="25">
        <v>43445</v>
      </c>
      <c r="OK31" s="25">
        <v>43444</v>
      </c>
      <c r="OL31" s="25">
        <v>43441</v>
      </c>
      <c r="OM31" s="25">
        <v>43440</v>
      </c>
      <c r="ON31" s="25">
        <v>43439</v>
      </c>
      <c r="OO31" s="25">
        <v>43438</v>
      </c>
      <c r="OP31" s="25">
        <v>43437</v>
      </c>
      <c r="OQ31" s="25">
        <v>43434</v>
      </c>
      <c r="OR31" s="25">
        <v>43433</v>
      </c>
      <c r="OS31" s="25">
        <v>43432</v>
      </c>
      <c r="OT31" s="25">
        <v>43431</v>
      </c>
      <c r="OU31" s="25">
        <v>43430</v>
      </c>
      <c r="OV31" s="25">
        <v>43427</v>
      </c>
      <c r="OW31" s="25">
        <v>43426</v>
      </c>
      <c r="OX31" s="25">
        <v>43425</v>
      </c>
      <c r="OY31" s="25">
        <v>43424</v>
      </c>
      <c r="OZ31" s="25">
        <v>43423</v>
      </c>
      <c r="PA31" s="25">
        <v>43420</v>
      </c>
      <c r="PB31" s="25">
        <v>43419</v>
      </c>
      <c r="PC31" s="25">
        <v>43418</v>
      </c>
      <c r="PD31" s="25">
        <v>43417</v>
      </c>
      <c r="PE31" s="25">
        <v>43416</v>
      </c>
      <c r="PF31" s="25">
        <v>43413</v>
      </c>
      <c r="PG31" s="25">
        <v>43412</v>
      </c>
      <c r="PH31" s="25">
        <v>43411</v>
      </c>
      <c r="PI31" s="25">
        <v>43410</v>
      </c>
      <c r="PJ31" s="25">
        <v>43409</v>
      </c>
      <c r="PK31" s="25">
        <v>43406</v>
      </c>
      <c r="PL31" s="25">
        <v>43405</v>
      </c>
      <c r="PM31" s="25">
        <v>43404</v>
      </c>
      <c r="PN31" s="25">
        <v>43403</v>
      </c>
      <c r="PO31" s="25">
        <v>43402</v>
      </c>
      <c r="PP31" s="25">
        <v>43399</v>
      </c>
      <c r="PQ31" s="25">
        <v>43398</v>
      </c>
      <c r="PR31" s="25">
        <v>43397</v>
      </c>
      <c r="PS31" s="25">
        <v>43396</v>
      </c>
      <c r="PT31" s="25">
        <v>43395</v>
      </c>
      <c r="PU31" s="25">
        <v>43392</v>
      </c>
      <c r="PV31" s="25">
        <v>43391</v>
      </c>
      <c r="PW31" s="25">
        <v>43390</v>
      </c>
      <c r="PX31" s="25">
        <v>43389</v>
      </c>
      <c r="PY31" s="25">
        <v>43388</v>
      </c>
      <c r="PZ31" s="25">
        <v>43385</v>
      </c>
      <c r="QA31" s="25">
        <v>43384</v>
      </c>
      <c r="QB31" s="25">
        <v>43383</v>
      </c>
      <c r="QC31" s="25">
        <v>43382</v>
      </c>
      <c r="QD31" s="25">
        <v>43381</v>
      </c>
      <c r="QE31" s="25">
        <v>43378</v>
      </c>
      <c r="QF31" s="25">
        <v>43377</v>
      </c>
      <c r="QG31" s="25">
        <v>43376</v>
      </c>
      <c r="QH31" s="25">
        <v>43375</v>
      </c>
      <c r="QI31" s="25">
        <v>43374</v>
      </c>
      <c r="QJ31" s="25">
        <v>43371</v>
      </c>
      <c r="QK31" s="25">
        <v>43370</v>
      </c>
      <c r="QL31" s="25">
        <v>43369</v>
      </c>
      <c r="QM31" s="25">
        <v>43368</v>
      </c>
      <c r="QN31" s="25">
        <v>43367</v>
      </c>
      <c r="QO31" s="25">
        <v>43364</v>
      </c>
      <c r="QP31" s="25">
        <v>43363</v>
      </c>
      <c r="QQ31" s="25">
        <v>43362</v>
      </c>
      <c r="QR31" s="25">
        <v>43361</v>
      </c>
      <c r="QS31" s="25">
        <v>43360</v>
      </c>
      <c r="QT31" s="25">
        <v>43357</v>
      </c>
      <c r="QU31" s="25">
        <v>43356</v>
      </c>
      <c r="QV31" s="25">
        <v>43355</v>
      </c>
      <c r="QW31" s="25">
        <v>43354</v>
      </c>
      <c r="QX31" s="25">
        <v>43353</v>
      </c>
      <c r="QY31" s="25">
        <v>43350</v>
      </c>
      <c r="QZ31" s="25">
        <v>43349</v>
      </c>
      <c r="RA31" s="25">
        <v>43348</v>
      </c>
      <c r="RB31" s="25">
        <v>43347</v>
      </c>
      <c r="RC31" s="25">
        <v>43346</v>
      </c>
      <c r="RD31" s="25">
        <v>43343</v>
      </c>
      <c r="RE31" s="25">
        <v>43342</v>
      </c>
      <c r="RF31" s="25">
        <v>43341</v>
      </c>
      <c r="RG31" s="25">
        <v>43340</v>
      </c>
      <c r="RH31" s="25">
        <v>43336</v>
      </c>
      <c r="RI31" s="25">
        <v>43335</v>
      </c>
      <c r="RJ31" s="25">
        <v>43334</v>
      </c>
      <c r="RK31" s="25">
        <v>43333</v>
      </c>
      <c r="RL31" s="25">
        <v>43332</v>
      </c>
      <c r="RM31" s="25">
        <v>43329</v>
      </c>
      <c r="RN31" s="25">
        <v>43328</v>
      </c>
      <c r="RO31" s="25">
        <v>43327</v>
      </c>
      <c r="RP31" s="25">
        <v>43326</v>
      </c>
      <c r="RQ31" s="25">
        <v>43325</v>
      </c>
      <c r="RR31" s="25">
        <v>43322</v>
      </c>
      <c r="RS31" s="25">
        <v>43321</v>
      </c>
      <c r="RT31" s="25">
        <v>43320</v>
      </c>
      <c r="RU31" s="25">
        <v>43319</v>
      </c>
      <c r="RV31" s="25">
        <v>43318</v>
      </c>
      <c r="RW31" s="25">
        <v>43315</v>
      </c>
      <c r="RX31" s="25">
        <v>43314</v>
      </c>
      <c r="RY31" s="25">
        <v>43313</v>
      </c>
      <c r="RZ31" s="25">
        <v>43312</v>
      </c>
      <c r="SA31" s="25">
        <v>43311</v>
      </c>
      <c r="SB31" s="25">
        <v>43308</v>
      </c>
      <c r="SC31" s="25">
        <v>43307</v>
      </c>
      <c r="SD31" s="25">
        <v>43306</v>
      </c>
      <c r="SE31" s="25">
        <v>43305</v>
      </c>
      <c r="SF31" s="25">
        <v>43304</v>
      </c>
      <c r="SG31" s="25">
        <v>43301</v>
      </c>
      <c r="SH31" s="25">
        <v>43300</v>
      </c>
      <c r="SI31" s="25">
        <v>43299</v>
      </c>
      <c r="SJ31" s="25">
        <v>43298</v>
      </c>
      <c r="SK31" s="25">
        <v>43297</v>
      </c>
      <c r="SL31" s="25">
        <v>43294</v>
      </c>
      <c r="SM31" s="25">
        <v>43293</v>
      </c>
      <c r="SN31" s="25">
        <v>43292</v>
      </c>
      <c r="SO31" s="25">
        <v>43291</v>
      </c>
      <c r="SP31" s="25">
        <v>43290</v>
      </c>
      <c r="SQ31" s="25">
        <v>43287</v>
      </c>
      <c r="SR31" s="25"/>
      <c r="SS31" s="25"/>
    </row>
    <row r="32" spans="1:515" s="5" customFormat="1" x14ac:dyDescent="0.25">
      <c r="A32" s="5">
        <v>1</v>
      </c>
      <c r="B32" s="11" t="s">
        <v>470</v>
      </c>
      <c r="C32" s="5">
        <f>_xlfn.XMATCH(B32,bonds[unique lookup])</f>
        <v>160</v>
      </c>
      <c r="D32" s="5" t="str" cm="1">
        <f t="array" ref="D32">INDEX(bonds[ID_ISIN],C32)&amp;" Corp"</f>
        <v>XS1206541366 Corp</v>
      </c>
      <c r="E32" s="33" cm="1">
        <f t="array" ref="E32">_xll.BDP(D32,E$31)*1</f>
        <v>47562</v>
      </c>
      <c r="F32" s="18">
        <f>_xll.BDH(D32,$B$29,"-2AY",,"Dates=H","Fill=C","Sort=R","Dir=H","cols=509;rows=1")</f>
        <v>397.42899999999997</v>
      </c>
      <c r="G32" s="18">
        <v>396.839</v>
      </c>
      <c r="H32" s="18">
        <v>395.50200000000001</v>
      </c>
      <c r="I32" s="18">
        <v>398.96</v>
      </c>
      <c r="J32" s="18">
        <v>399.262</v>
      </c>
      <c r="K32" s="18">
        <v>395.69400000000002</v>
      </c>
      <c r="L32" s="18">
        <v>391.036</v>
      </c>
      <c r="M32" s="18">
        <v>383.27800000000002</v>
      </c>
      <c r="N32" s="18">
        <v>376.75099999999998</v>
      </c>
      <c r="O32" s="18">
        <v>382.75700000000001</v>
      </c>
      <c r="P32" s="18">
        <v>375.298</v>
      </c>
      <c r="Q32" s="18">
        <v>377.03300000000002</v>
      </c>
      <c r="R32" s="18">
        <v>368.38600000000002</v>
      </c>
      <c r="S32" s="18">
        <v>362.89800000000002</v>
      </c>
      <c r="T32" s="18">
        <v>377.46600000000001</v>
      </c>
      <c r="U32" s="18">
        <v>373.32400000000001</v>
      </c>
      <c r="V32" s="18">
        <v>379.69499999999999</v>
      </c>
      <c r="W32" s="18">
        <v>359.755</v>
      </c>
      <c r="X32" s="18">
        <v>339.05099999999999</v>
      </c>
      <c r="Y32" s="18">
        <v>319.91500000000002</v>
      </c>
      <c r="Z32" s="18">
        <v>329.17399999999998</v>
      </c>
      <c r="AA32" s="18">
        <v>360.839</v>
      </c>
      <c r="AB32" s="18">
        <v>370.80599999999998</v>
      </c>
      <c r="AC32" s="18">
        <v>389.19</v>
      </c>
      <c r="AD32" s="18">
        <v>394.23399999999998</v>
      </c>
      <c r="AE32" s="18">
        <v>393.34500000000003</v>
      </c>
      <c r="AF32" s="18">
        <v>387.20100000000002</v>
      </c>
      <c r="AG32" s="18">
        <v>383.12200000000001</v>
      </c>
      <c r="AH32" s="18">
        <v>392.42099999999999</v>
      </c>
      <c r="AI32" s="18">
        <v>400.65100000000001</v>
      </c>
      <c r="AJ32" s="18">
        <v>402.81</v>
      </c>
      <c r="AK32" s="18">
        <v>402.25400000000002</v>
      </c>
      <c r="AL32" s="18">
        <v>405.55700000000002</v>
      </c>
      <c r="AM32" s="18">
        <v>412.12299999999999</v>
      </c>
      <c r="AN32" s="18">
        <v>427.98599999999999</v>
      </c>
      <c r="AO32" s="18">
        <v>437.59199999999998</v>
      </c>
      <c r="AP32" s="18">
        <v>439.339</v>
      </c>
      <c r="AQ32" s="18">
        <v>432.65800000000002</v>
      </c>
      <c r="AR32" s="18">
        <v>429.49700000000001</v>
      </c>
      <c r="AS32" s="18">
        <v>430.00400000000002</v>
      </c>
      <c r="AT32" s="18">
        <v>431.46899999999999</v>
      </c>
      <c r="AU32" s="18">
        <v>439.12599999999998</v>
      </c>
      <c r="AV32" s="18">
        <v>439.81200000000001</v>
      </c>
      <c r="AW32" s="18">
        <v>445.27800000000002</v>
      </c>
      <c r="AX32" s="18">
        <v>447.39499999999998</v>
      </c>
      <c r="AY32" s="18">
        <v>427.67500000000001</v>
      </c>
      <c r="AZ32" s="18">
        <v>418.57499999999999</v>
      </c>
      <c r="BA32" s="18">
        <v>412.39299999999997</v>
      </c>
      <c r="BB32" s="18">
        <v>405.18</v>
      </c>
      <c r="BC32" s="18">
        <v>423.755</v>
      </c>
      <c r="BD32" s="18">
        <v>427.45600000000002</v>
      </c>
      <c r="BE32" s="18">
        <v>460.20499999999998</v>
      </c>
      <c r="BF32" s="18">
        <v>470.58499999999998</v>
      </c>
      <c r="BG32" s="18">
        <v>462.48599999999999</v>
      </c>
      <c r="BH32" s="18">
        <v>463.08699999999999</v>
      </c>
      <c r="BI32" s="18">
        <v>465.46899999999999</v>
      </c>
      <c r="BJ32" s="18">
        <v>443.56700000000001</v>
      </c>
      <c r="BK32" s="18">
        <v>429.37599999999998</v>
      </c>
      <c r="BL32" s="18">
        <v>459.59399999999999</v>
      </c>
      <c r="BM32" s="18">
        <v>517.95399999999995</v>
      </c>
      <c r="BN32" s="18">
        <v>534.18100000000004</v>
      </c>
      <c r="BO32" s="18">
        <v>570.66099999999994</v>
      </c>
      <c r="BP32" s="18">
        <v>576.45000000000005</v>
      </c>
      <c r="BQ32" s="18">
        <v>571.72299999999996</v>
      </c>
      <c r="BR32" s="18">
        <v>561.84100000000001</v>
      </c>
      <c r="BS32" s="18">
        <v>561.27700000000004</v>
      </c>
      <c r="BT32" s="18">
        <v>562.13300000000004</v>
      </c>
      <c r="BU32" s="18">
        <v>524.91999999999996</v>
      </c>
      <c r="BV32" s="18">
        <v>486.512</v>
      </c>
      <c r="BW32" s="18">
        <v>495.03899999999999</v>
      </c>
      <c r="BX32" s="18">
        <v>603.98500000000001</v>
      </c>
      <c r="BY32" s="18">
        <v>662.53700000000003</v>
      </c>
      <c r="BZ32" s="18">
        <v>650.17700000000002</v>
      </c>
      <c r="CA32" s="18">
        <v>721.96500000000003</v>
      </c>
      <c r="CB32" s="18">
        <v>730.03499999999997</v>
      </c>
      <c r="CC32" s="18">
        <v>669.01099999999997</v>
      </c>
      <c r="CD32" s="18">
        <v>554.24900000000002</v>
      </c>
      <c r="CE32" s="18">
        <v>472.64400000000001</v>
      </c>
      <c r="CF32" s="18">
        <v>466.20400000000001</v>
      </c>
      <c r="CG32" s="18">
        <v>395.97399999999999</v>
      </c>
      <c r="CH32" s="18">
        <v>393.52699999999999</v>
      </c>
      <c r="CI32" s="18">
        <v>407.16699999999997</v>
      </c>
      <c r="CJ32" s="18">
        <v>360.464</v>
      </c>
      <c r="CK32" s="18">
        <v>331.03300000000002</v>
      </c>
      <c r="CL32" s="18">
        <v>318.10899999999998</v>
      </c>
      <c r="CM32" s="18">
        <v>323.93099999999998</v>
      </c>
      <c r="CN32" s="18">
        <v>345.88</v>
      </c>
      <c r="CO32" s="18">
        <v>349.94600000000003</v>
      </c>
      <c r="CP32" s="18">
        <v>322.37700000000001</v>
      </c>
      <c r="CQ32" s="18">
        <v>304.24599999999998</v>
      </c>
      <c r="CR32" s="18">
        <v>302.04000000000002</v>
      </c>
      <c r="CS32" s="18">
        <v>296.90300000000002</v>
      </c>
      <c r="CT32" s="18">
        <v>278.51600000000002</v>
      </c>
      <c r="CU32" s="18">
        <v>279.15499999999997</v>
      </c>
      <c r="CV32" s="18">
        <v>277.99799999999999</v>
      </c>
      <c r="CW32" s="18">
        <v>279.654</v>
      </c>
      <c r="CX32" s="18">
        <v>277.55399999999997</v>
      </c>
      <c r="CY32" s="18">
        <v>278.32</v>
      </c>
      <c r="CZ32" s="18">
        <v>277.95100000000002</v>
      </c>
      <c r="DA32" s="18">
        <v>275.93799999999999</v>
      </c>
      <c r="DB32" s="18">
        <v>278.36</v>
      </c>
      <c r="DC32" s="18">
        <v>280.32799999999997</v>
      </c>
      <c r="DD32" s="18">
        <v>275.37700000000001</v>
      </c>
      <c r="DE32" s="18">
        <v>271.36900000000003</v>
      </c>
      <c r="DF32" s="18">
        <v>272.68400000000003</v>
      </c>
      <c r="DG32" s="18">
        <v>280.435</v>
      </c>
      <c r="DH32" s="18">
        <v>287.63</v>
      </c>
      <c r="DI32" s="18">
        <v>286.92099999999999</v>
      </c>
      <c r="DJ32" s="18">
        <v>284.08999999999997</v>
      </c>
      <c r="DK32" s="18">
        <v>277.875</v>
      </c>
      <c r="DL32" s="18">
        <v>278.30200000000002</v>
      </c>
      <c r="DM32" s="18">
        <v>283.161</v>
      </c>
      <c r="DN32" s="18">
        <v>273.30799999999999</v>
      </c>
      <c r="DO32" s="18">
        <v>270.16699999999997</v>
      </c>
      <c r="DP32" s="18">
        <v>264.93599999999998</v>
      </c>
      <c r="DQ32" s="18">
        <v>265.18799999999999</v>
      </c>
      <c r="DR32" s="18">
        <v>263.10000000000002</v>
      </c>
      <c r="DS32" s="18">
        <v>263.93400000000003</v>
      </c>
      <c r="DT32" s="18">
        <v>268.31099999999998</v>
      </c>
      <c r="DU32" s="18">
        <v>269.65800000000002</v>
      </c>
      <c r="DV32" s="18">
        <v>267.11399999999998</v>
      </c>
      <c r="DW32" s="18">
        <v>266.24599999999998</v>
      </c>
      <c r="DX32" s="18">
        <v>270.49700000000001</v>
      </c>
      <c r="DY32" s="18">
        <v>270.04700000000003</v>
      </c>
      <c r="DZ32" s="18">
        <v>275.02699999999999</v>
      </c>
      <c r="EA32" s="18">
        <v>276.15100000000001</v>
      </c>
      <c r="EB32" s="18">
        <v>273.11900000000003</v>
      </c>
      <c r="EC32" s="18">
        <v>269.84500000000003</v>
      </c>
      <c r="ED32" s="18">
        <v>263.39299999999997</v>
      </c>
      <c r="EE32" s="18">
        <v>258.86200000000002</v>
      </c>
      <c r="EF32" s="18">
        <v>259.08199999999999</v>
      </c>
      <c r="EG32" s="18">
        <v>262.91899999999998</v>
      </c>
      <c r="EH32" s="18">
        <v>262.45</v>
      </c>
      <c r="EI32" s="18">
        <v>262.68099999999998</v>
      </c>
      <c r="EJ32" s="18">
        <v>264.13</v>
      </c>
      <c r="EK32" s="18">
        <v>263.839</v>
      </c>
      <c r="EL32" s="18">
        <v>265.05099999999999</v>
      </c>
      <c r="EM32" s="18">
        <v>268.846</v>
      </c>
      <c r="EN32" s="18">
        <v>267.983</v>
      </c>
      <c r="EO32" s="18">
        <v>269.50900000000001</v>
      </c>
      <c r="EP32" s="18">
        <v>268.88799999999998</v>
      </c>
      <c r="EQ32" s="18">
        <v>272.209</v>
      </c>
      <c r="ER32" s="18">
        <v>269.14100000000002</v>
      </c>
      <c r="ES32" s="18">
        <v>271.40699999999998</v>
      </c>
      <c r="ET32" s="18">
        <v>275.93900000000002</v>
      </c>
      <c r="EU32" s="18">
        <v>281.495</v>
      </c>
      <c r="EV32" s="18">
        <v>289.471</v>
      </c>
      <c r="EW32" s="18">
        <v>293.90899999999999</v>
      </c>
      <c r="EX32" s="18">
        <v>285.73200000000003</v>
      </c>
      <c r="EY32" s="18">
        <v>290.42</v>
      </c>
      <c r="EZ32" s="18">
        <v>290.91899999999998</v>
      </c>
      <c r="FA32" s="18">
        <v>290.64600000000002</v>
      </c>
      <c r="FB32" s="18">
        <v>291.28100000000001</v>
      </c>
      <c r="FC32" s="18">
        <v>294.48700000000002</v>
      </c>
      <c r="FD32" s="18">
        <v>304.46199999999999</v>
      </c>
      <c r="FE32" s="18">
        <v>306.26499999999999</v>
      </c>
      <c r="FF32" s="18">
        <v>307.79000000000002</v>
      </c>
      <c r="FG32" s="18">
        <v>304.476</v>
      </c>
      <c r="FH32" s="18">
        <v>304.33100000000002</v>
      </c>
      <c r="FI32" s="18">
        <v>304.53500000000003</v>
      </c>
      <c r="FJ32" s="18">
        <v>306.38400000000001</v>
      </c>
      <c r="FK32" s="18">
        <v>303.51600000000002</v>
      </c>
      <c r="FL32" s="18">
        <v>298.726</v>
      </c>
      <c r="FM32" s="18">
        <v>300.03800000000001</v>
      </c>
      <c r="FN32" s="18">
        <v>299.85000000000002</v>
      </c>
      <c r="FO32" s="18">
        <v>294.387</v>
      </c>
      <c r="FP32" s="18">
        <v>292.47899999999998</v>
      </c>
      <c r="FQ32" s="18">
        <v>288.74299999999999</v>
      </c>
      <c r="FR32" s="18">
        <v>301.50799999999998</v>
      </c>
      <c r="FS32" s="18">
        <v>313.13</v>
      </c>
      <c r="FT32" s="18">
        <v>314.75099999999998</v>
      </c>
      <c r="FU32" s="18">
        <v>310.96899999999999</v>
      </c>
      <c r="FV32" s="18">
        <v>308.10000000000002</v>
      </c>
      <c r="FW32" s="18">
        <v>302.67700000000002</v>
      </c>
      <c r="FX32" s="18">
        <v>307.05599999999998</v>
      </c>
      <c r="FY32" s="18">
        <v>312.69200000000001</v>
      </c>
      <c r="FZ32" s="18">
        <v>314.71800000000002</v>
      </c>
      <c r="GA32" s="18">
        <v>312.76400000000001</v>
      </c>
      <c r="GB32" s="18">
        <v>312.12</v>
      </c>
      <c r="GC32" s="18">
        <v>318.39</v>
      </c>
      <c r="GD32" s="18">
        <v>320.74700000000001</v>
      </c>
      <c r="GE32" s="18">
        <v>320.673</v>
      </c>
      <c r="GF32" s="18">
        <v>325.91300000000001</v>
      </c>
      <c r="GG32" s="18">
        <v>330.38900000000001</v>
      </c>
      <c r="GH32" s="18">
        <v>329.334</v>
      </c>
      <c r="GI32" s="18">
        <v>338.38600000000002</v>
      </c>
      <c r="GJ32" s="18">
        <v>342.62400000000002</v>
      </c>
      <c r="GK32" s="18">
        <v>345.28</v>
      </c>
      <c r="GL32" s="18">
        <v>338.15800000000002</v>
      </c>
      <c r="GM32" s="18">
        <v>337.13</v>
      </c>
      <c r="GN32" s="18">
        <v>339.73200000000003</v>
      </c>
      <c r="GO32" s="18">
        <v>333.15600000000001</v>
      </c>
      <c r="GP32" s="18">
        <v>328.03</v>
      </c>
      <c r="GQ32" s="18">
        <v>330.08</v>
      </c>
      <c r="GR32" s="18">
        <v>330.81200000000001</v>
      </c>
      <c r="GS32" s="18">
        <v>334.21100000000001</v>
      </c>
      <c r="GT32" s="18">
        <v>334.84</v>
      </c>
      <c r="GU32" s="18">
        <v>334.17599999999999</v>
      </c>
      <c r="GV32" s="18">
        <v>331.78899999999999</v>
      </c>
      <c r="GW32" s="18">
        <v>325.52300000000002</v>
      </c>
      <c r="GX32" s="18">
        <v>330.13799999999998</v>
      </c>
      <c r="GY32" s="18">
        <v>327.23</v>
      </c>
      <c r="GZ32" s="18">
        <v>317.42700000000002</v>
      </c>
      <c r="HA32" s="18">
        <v>310.72199999999998</v>
      </c>
      <c r="HB32" s="18">
        <v>303.69600000000003</v>
      </c>
      <c r="HC32" s="18">
        <v>309.52600000000001</v>
      </c>
      <c r="HD32" s="18">
        <v>330.49700000000001</v>
      </c>
      <c r="HE32" s="18">
        <v>327.73500000000001</v>
      </c>
      <c r="HF32" s="18">
        <v>324.846</v>
      </c>
      <c r="HG32" s="18">
        <v>325.15800000000002</v>
      </c>
      <c r="HH32" s="18">
        <v>316.76600000000002</v>
      </c>
      <c r="HI32" s="18">
        <v>328.36399999999998</v>
      </c>
      <c r="HJ32" s="18">
        <v>332.91300000000001</v>
      </c>
      <c r="HK32" s="18">
        <v>327.26900000000001</v>
      </c>
      <c r="HL32" s="18">
        <v>328.279</v>
      </c>
      <c r="HM32" s="18">
        <v>330.64400000000001</v>
      </c>
      <c r="HN32" s="18">
        <v>336.35300000000001</v>
      </c>
      <c r="HO32" s="18">
        <v>330.32100000000003</v>
      </c>
      <c r="HP32" s="18">
        <v>325.96499999999997</v>
      </c>
      <c r="HQ32" s="18">
        <v>325.73</v>
      </c>
      <c r="HR32" s="18">
        <v>323.94400000000002</v>
      </c>
      <c r="HS32" s="18">
        <v>336.37299999999999</v>
      </c>
      <c r="HT32" s="18">
        <v>346.56799999999998</v>
      </c>
      <c r="HU32" s="18">
        <v>349.45400000000001</v>
      </c>
      <c r="HV32" s="18">
        <v>364.97399999999999</v>
      </c>
      <c r="HW32" s="18">
        <v>367.31700000000001</v>
      </c>
      <c r="HX32" s="18">
        <v>351.96100000000001</v>
      </c>
      <c r="HY32" s="18">
        <v>337.76600000000002</v>
      </c>
      <c r="HZ32" s="18">
        <v>333.25599999999997</v>
      </c>
      <c r="IA32" s="18">
        <v>340.78800000000001</v>
      </c>
      <c r="IB32" s="18">
        <v>343.3</v>
      </c>
      <c r="IC32" s="18">
        <v>355.721</v>
      </c>
      <c r="ID32" s="18">
        <v>360.88099999999997</v>
      </c>
      <c r="IE32" s="18">
        <v>373.488</v>
      </c>
      <c r="IF32" s="18">
        <v>360.084</v>
      </c>
      <c r="IG32" s="18">
        <v>345.41</v>
      </c>
      <c r="IH32" s="18">
        <v>341.41899999999998</v>
      </c>
      <c r="II32" s="18">
        <v>340.41500000000002</v>
      </c>
      <c r="IJ32" s="18">
        <v>328.678</v>
      </c>
      <c r="IK32" s="18">
        <v>326.34399999999999</v>
      </c>
      <c r="IL32" s="18">
        <v>322.29599999999999</v>
      </c>
      <c r="IM32" s="18">
        <v>334.476</v>
      </c>
      <c r="IN32" s="18">
        <v>341.13299999999998</v>
      </c>
      <c r="IO32" s="18">
        <v>345.714</v>
      </c>
      <c r="IP32" s="18">
        <v>343.51799999999997</v>
      </c>
      <c r="IQ32" s="18">
        <v>346.78199999999998</v>
      </c>
      <c r="IR32" s="18">
        <v>337.911</v>
      </c>
      <c r="IS32" s="18">
        <v>328.49</v>
      </c>
      <c r="IT32" s="18">
        <v>327.63400000000001</v>
      </c>
      <c r="IU32" s="18">
        <v>325.43599999999998</v>
      </c>
      <c r="IV32" s="18">
        <v>329.166</v>
      </c>
      <c r="IW32" s="18">
        <v>341.00900000000001</v>
      </c>
      <c r="IX32" s="18">
        <v>347.45400000000001</v>
      </c>
      <c r="IY32" s="18">
        <v>345.39499999999998</v>
      </c>
      <c r="IZ32" s="18">
        <v>334.99599999999998</v>
      </c>
      <c r="JA32" s="18">
        <v>335.13400000000001</v>
      </c>
      <c r="JB32" s="18">
        <v>336.28899999999999</v>
      </c>
      <c r="JC32" s="18">
        <v>335.13099999999997</v>
      </c>
      <c r="JD32" s="18">
        <v>333.77499999999998</v>
      </c>
      <c r="JE32" s="18">
        <v>345.73899999999998</v>
      </c>
      <c r="JF32" s="18">
        <v>353.42399999999998</v>
      </c>
      <c r="JG32" s="18">
        <v>355.49700000000001</v>
      </c>
      <c r="JH32" s="18">
        <v>357.53500000000003</v>
      </c>
      <c r="JI32" s="18">
        <v>349.27100000000002</v>
      </c>
      <c r="JJ32" s="18">
        <v>339.24900000000002</v>
      </c>
      <c r="JK32" s="18">
        <v>329.72199999999998</v>
      </c>
      <c r="JL32" s="18">
        <v>329.50599999999997</v>
      </c>
      <c r="JM32" s="18">
        <v>342.98200000000003</v>
      </c>
      <c r="JN32" s="18">
        <v>361.22800000000001</v>
      </c>
      <c r="JO32" s="18">
        <v>364.78899999999999</v>
      </c>
      <c r="JP32" s="18">
        <v>365.65699999999998</v>
      </c>
      <c r="JQ32" s="18">
        <v>366.52800000000002</v>
      </c>
      <c r="JR32" s="18">
        <v>357.37700000000001</v>
      </c>
      <c r="JS32" s="18">
        <v>363.93</v>
      </c>
      <c r="JT32" s="18">
        <v>371.226</v>
      </c>
      <c r="JU32" s="18">
        <v>370.29199999999997</v>
      </c>
      <c r="JV32" s="18">
        <v>376.03500000000003</v>
      </c>
      <c r="JW32" s="18">
        <v>382.85</v>
      </c>
      <c r="JX32" s="18">
        <v>390.74</v>
      </c>
      <c r="JY32" s="18">
        <v>387.80700000000002</v>
      </c>
      <c r="JZ32" s="18">
        <v>383.35700000000003</v>
      </c>
      <c r="KA32" s="18">
        <v>385.25200000000001</v>
      </c>
      <c r="KB32" s="18">
        <v>381.69900000000001</v>
      </c>
      <c r="KC32" s="18">
        <v>380.59500000000003</v>
      </c>
      <c r="KD32" s="18">
        <v>378.49200000000002</v>
      </c>
      <c r="KE32" s="18">
        <v>379.50099999999998</v>
      </c>
      <c r="KF32" s="18">
        <v>367.76799999999997</v>
      </c>
      <c r="KG32" s="18">
        <v>358.59199999999998</v>
      </c>
      <c r="KH32" s="18">
        <v>352.51499999999999</v>
      </c>
      <c r="KI32" s="18">
        <v>351.18299999999999</v>
      </c>
      <c r="KJ32" s="18">
        <v>349.16399999999999</v>
      </c>
      <c r="KK32" s="18">
        <v>356.73200000000003</v>
      </c>
      <c r="KL32" s="18">
        <v>355.01299999999998</v>
      </c>
      <c r="KM32" s="18">
        <v>356.09300000000002</v>
      </c>
      <c r="KN32" s="18">
        <v>347.13099999999997</v>
      </c>
      <c r="KO32" s="18">
        <v>350.77800000000002</v>
      </c>
      <c r="KP32" s="18">
        <v>342.197</v>
      </c>
      <c r="KQ32" s="18">
        <v>332.988</v>
      </c>
      <c r="KR32" s="18">
        <v>317.29599999999999</v>
      </c>
      <c r="KS32" s="18">
        <v>315.714</v>
      </c>
      <c r="KT32" s="18">
        <v>316.83300000000003</v>
      </c>
      <c r="KU32" s="18">
        <v>325.02300000000002</v>
      </c>
      <c r="KV32" s="18">
        <v>326.803</v>
      </c>
      <c r="KW32" s="18">
        <v>326.79199999999997</v>
      </c>
      <c r="KX32" s="18">
        <v>323.21899999999999</v>
      </c>
      <c r="KY32" s="18">
        <v>317.78199999999998</v>
      </c>
      <c r="KZ32" s="18">
        <v>315.60000000000002</v>
      </c>
      <c r="LA32" s="18">
        <v>317.56599999999997</v>
      </c>
      <c r="LB32" s="18">
        <v>312.53100000000001</v>
      </c>
      <c r="LC32" s="18">
        <v>311.39</v>
      </c>
      <c r="LD32" s="18">
        <v>314.90199999999999</v>
      </c>
      <c r="LE32" s="18">
        <v>319.827</v>
      </c>
      <c r="LF32" s="18">
        <v>334.85399999999998</v>
      </c>
      <c r="LG32" s="18">
        <v>344.15</v>
      </c>
      <c r="LH32" s="18">
        <v>345.161</v>
      </c>
      <c r="LI32" s="18">
        <v>343.685</v>
      </c>
      <c r="LJ32" s="18">
        <v>334.80700000000002</v>
      </c>
      <c r="LK32" s="18">
        <v>334.029</v>
      </c>
      <c r="LL32" s="18">
        <v>329.85500000000002</v>
      </c>
      <c r="LM32" s="18">
        <v>334.42200000000003</v>
      </c>
      <c r="LN32" s="18">
        <v>334.66699999999997</v>
      </c>
      <c r="LO32" s="18">
        <v>354.90300000000002</v>
      </c>
      <c r="LP32" s="18">
        <v>362.27199999999999</v>
      </c>
      <c r="LQ32" s="18">
        <v>369.08699999999999</v>
      </c>
      <c r="LR32" s="18">
        <v>366.47699999999998</v>
      </c>
      <c r="LS32" s="18">
        <v>372.858</v>
      </c>
      <c r="LT32" s="18">
        <v>366.71800000000002</v>
      </c>
      <c r="LU32" s="18">
        <v>360.93</v>
      </c>
      <c r="LV32" s="18">
        <v>354.36900000000003</v>
      </c>
      <c r="LW32" s="18">
        <v>344.887</v>
      </c>
      <c r="LX32" s="18">
        <v>352.041</v>
      </c>
      <c r="LY32" s="18">
        <v>351.721</v>
      </c>
      <c r="LZ32" s="18">
        <v>346.87799999999999</v>
      </c>
      <c r="MA32" s="18">
        <v>355</v>
      </c>
      <c r="MB32" s="18">
        <v>359.84100000000001</v>
      </c>
      <c r="MC32" s="18">
        <v>372.00099999999998</v>
      </c>
      <c r="MD32" s="18">
        <v>374.91399999999999</v>
      </c>
      <c r="ME32" s="18">
        <v>368.53</v>
      </c>
      <c r="MF32" s="18">
        <v>358.47300000000001</v>
      </c>
      <c r="MG32" s="18">
        <v>352.51799999999997</v>
      </c>
      <c r="MH32" s="18">
        <v>353.46899999999999</v>
      </c>
      <c r="MI32" s="18">
        <v>352.94600000000003</v>
      </c>
      <c r="MJ32" s="18">
        <v>350.67599999999999</v>
      </c>
      <c r="MK32" s="18">
        <v>357.29599999999999</v>
      </c>
      <c r="ML32" s="18">
        <v>363.51799999999997</v>
      </c>
      <c r="MM32" s="18">
        <v>372.67899999999997</v>
      </c>
      <c r="MN32" s="18">
        <v>380.411</v>
      </c>
      <c r="MO32" s="18">
        <v>375.78500000000003</v>
      </c>
      <c r="MP32" s="18">
        <v>368.72800000000001</v>
      </c>
      <c r="MQ32" s="18">
        <v>365.33800000000002</v>
      </c>
      <c r="MR32" s="18">
        <v>365.47399999999999</v>
      </c>
      <c r="MS32" s="18">
        <v>368.25400000000002</v>
      </c>
      <c r="MT32" s="18">
        <v>362.32900000000001</v>
      </c>
      <c r="MU32" s="18">
        <v>358.54700000000003</v>
      </c>
      <c r="MV32" s="18">
        <v>364.25299999999999</v>
      </c>
      <c r="MW32" s="18">
        <v>379.57</v>
      </c>
      <c r="MX32" s="18">
        <v>383.03199999999998</v>
      </c>
      <c r="MY32" s="18">
        <v>370.66500000000002</v>
      </c>
      <c r="MZ32" s="18">
        <v>357.09199999999998</v>
      </c>
      <c r="NA32" s="18">
        <v>357.541</v>
      </c>
      <c r="NB32" s="18">
        <v>363.45600000000002</v>
      </c>
      <c r="NC32" s="18">
        <v>359.32</v>
      </c>
      <c r="ND32" s="18">
        <v>361.935</v>
      </c>
      <c r="NE32" s="18">
        <v>371.565</v>
      </c>
      <c r="NF32" s="18">
        <v>373.66</v>
      </c>
      <c r="NG32" s="18">
        <v>368.81400000000002</v>
      </c>
      <c r="NH32" s="18">
        <v>368.279</v>
      </c>
      <c r="NI32" s="18">
        <v>372.09100000000001</v>
      </c>
      <c r="NJ32" s="18">
        <v>368.88900000000001</v>
      </c>
      <c r="NK32" s="18">
        <v>365.19600000000003</v>
      </c>
      <c r="NL32" s="18">
        <v>358.55200000000002</v>
      </c>
      <c r="NM32" s="18">
        <v>363.92700000000002</v>
      </c>
      <c r="NN32" s="18">
        <v>378.01400000000001</v>
      </c>
      <c r="NO32" s="18">
        <v>373.92700000000002</v>
      </c>
      <c r="NP32" s="18">
        <v>388.697</v>
      </c>
      <c r="NQ32" s="18">
        <v>390.202</v>
      </c>
      <c r="NR32" s="18">
        <v>380.26400000000001</v>
      </c>
      <c r="NS32" s="18">
        <v>386.72</v>
      </c>
      <c r="NT32" s="18">
        <v>384.517</v>
      </c>
      <c r="NU32" s="18">
        <v>406.98</v>
      </c>
      <c r="NV32" s="18">
        <v>421.87599999999998</v>
      </c>
      <c r="NW32" s="18">
        <v>424.28300000000002</v>
      </c>
      <c r="NX32" s="18">
        <v>426.80799999999999</v>
      </c>
      <c r="NY32" s="18">
        <v>414.108</v>
      </c>
      <c r="NZ32" s="18">
        <v>402.584</v>
      </c>
      <c r="OA32" s="18">
        <v>401.964</v>
      </c>
      <c r="OB32" s="18">
        <v>400.02499999999998</v>
      </c>
      <c r="OC32" s="18">
        <v>396.41300000000001</v>
      </c>
      <c r="OD32" s="18">
        <v>396.43599999999998</v>
      </c>
      <c r="OE32" s="18">
        <v>395.19299999999998</v>
      </c>
      <c r="OF32" s="18">
        <v>389.36</v>
      </c>
      <c r="OG32" s="18">
        <v>387.14600000000002</v>
      </c>
      <c r="OH32" s="18">
        <v>381.452</v>
      </c>
      <c r="OI32" s="18">
        <v>381.05799999999999</v>
      </c>
      <c r="OJ32" s="18">
        <v>380.79599999999999</v>
      </c>
      <c r="OK32" s="18">
        <v>392.089</v>
      </c>
      <c r="OL32" s="18">
        <v>408.26499999999999</v>
      </c>
      <c r="OM32" s="18">
        <v>412.73500000000001</v>
      </c>
      <c r="ON32" s="18">
        <v>410.00400000000002</v>
      </c>
      <c r="OO32" s="18">
        <v>412.40699999999998</v>
      </c>
      <c r="OP32" s="18">
        <v>406.43</v>
      </c>
      <c r="OQ32" s="18">
        <v>400.12900000000002</v>
      </c>
      <c r="OR32" s="18">
        <v>389.63900000000001</v>
      </c>
      <c r="OS32" s="18">
        <v>399.36799999999999</v>
      </c>
      <c r="OT32" s="18">
        <v>392.68700000000001</v>
      </c>
      <c r="OU32" s="18">
        <v>385.01900000000001</v>
      </c>
      <c r="OV32" s="18">
        <v>378.27499999999998</v>
      </c>
      <c r="OW32" s="18">
        <v>374.73</v>
      </c>
      <c r="OX32" s="18">
        <v>378.34500000000003</v>
      </c>
      <c r="OY32" s="18">
        <v>375.14400000000001</v>
      </c>
      <c r="OZ32" s="18">
        <v>373.87</v>
      </c>
      <c r="PA32" s="18">
        <v>385.33199999999999</v>
      </c>
      <c r="PB32" s="18">
        <v>370.298</v>
      </c>
      <c r="PC32" s="18">
        <v>363.26499999999999</v>
      </c>
      <c r="PD32" s="18">
        <v>361.18299999999999</v>
      </c>
      <c r="PE32" s="18">
        <v>352.065</v>
      </c>
      <c r="PF32" s="18">
        <v>348.67200000000003</v>
      </c>
      <c r="PG32" s="18">
        <v>347.74099999999999</v>
      </c>
      <c r="PH32" s="18">
        <v>332.49299999999999</v>
      </c>
      <c r="PI32" s="18">
        <v>322.49299999999999</v>
      </c>
      <c r="PJ32" s="18">
        <v>324.476</v>
      </c>
      <c r="PK32" s="18">
        <v>328.59800000000001</v>
      </c>
      <c r="PL32" s="18">
        <v>328.22</v>
      </c>
      <c r="PM32" s="18">
        <v>329.709</v>
      </c>
      <c r="PN32" s="18">
        <v>332.74900000000002</v>
      </c>
      <c r="PO32" s="18">
        <v>342.36700000000002</v>
      </c>
      <c r="PP32" s="18">
        <v>342.774</v>
      </c>
      <c r="PQ32" s="18">
        <v>351.87299999999999</v>
      </c>
      <c r="PR32" s="18">
        <v>375.45400000000001</v>
      </c>
      <c r="PS32" s="18">
        <v>362.34199999999998</v>
      </c>
      <c r="PT32" s="18">
        <v>358.17200000000003</v>
      </c>
      <c r="PU32" s="18">
        <v>350.07299999999998</v>
      </c>
      <c r="PV32" s="18">
        <v>344.15899999999999</v>
      </c>
      <c r="PW32" s="18">
        <v>348.72500000000002</v>
      </c>
      <c r="PX32" s="18">
        <v>341.30900000000003</v>
      </c>
      <c r="PY32" s="18">
        <v>338.904</v>
      </c>
      <c r="PZ32" s="18">
        <v>340.02499999999998</v>
      </c>
      <c r="QA32" s="18">
        <v>337.58499999999998</v>
      </c>
      <c r="QB32" s="18">
        <v>335.96800000000002</v>
      </c>
      <c r="QC32" s="18">
        <v>336.48</v>
      </c>
      <c r="QD32" s="18">
        <v>325.82</v>
      </c>
      <c r="QE32" s="18">
        <v>325.57600000000002</v>
      </c>
      <c r="QF32" s="18">
        <v>322.96499999999997</v>
      </c>
      <c r="QG32" s="18">
        <v>316.52300000000002</v>
      </c>
      <c r="QH32" s="18">
        <v>316.65600000000001</v>
      </c>
      <c r="QI32" s="18">
        <v>317.06900000000002</v>
      </c>
      <c r="QJ32" s="18">
        <v>320.86099999999999</v>
      </c>
      <c r="QK32" s="18">
        <v>318.572</v>
      </c>
      <c r="QL32" s="18">
        <v>323.04300000000001</v>
      </c>
      <c r="QM32" s="18">
        <v>316.88</v>
      </c>
      <c r="QN32" s="18">
        <v>317.75099999999998</v>
      </c>
      <c r="QO32" s="18">
        <v>319.452</v>
      </c>
      <c r="QP32" s="18">
        <v>313.95</v>
      </c>
      <c r="QQ32" s="18">
        <v>308.983</v>
      </c>
      <c r="QR32" s="18">
        <v>307.74</v>
      </c>
      <c r="QS32" s="18">
        <v>304.95</v>
      </c>
      <c r="QT32" s="18">
        <v>305.5</v>
      </c>
      <c r="QU32" s="18">
        <v>305.89800000000002</v>
      </c>
      <c r="QV32" s="18">
        <v>303.83699999999999</v>
      </c>
      <c r="QW32" s="18">
        <v>307.27199999999999</v>
      </c>
      <c r="QX32" s="18">
        <v>308.53500000000003</v>
      </c>
      <c r="QY32" s="18">
        <v>304.87</v>
      </c>
      <c r="QZ32" s="18">
        <v>311.04700000000003</v>
      </c>
      <c r="RA32" s="18">
        <v>320.762</v>
      </c>
      <c r="RB32" s="18">
        <v>331.03199999999998</v>
      </c>
      <c r="RC32" s="18">
        <v>333.08199999999999</v>
      </c>
      <c r="RD32" s="18">
        <v>334.87</v>
      </c>
      <c r="RE32" s="18">
        <v>337.35300000000001</v>
      </c>
      <c r="RF32" s="18">
        <v>335.649</v>
      </c>
      <c r="RG32" s="18">
        <v>331.87099999999998</v>
      </c>
      <c r="RH32" s="18">
        <v>327.75700000000001</v>
      </c>
      <c r="RI32" s="18">
        <v>329.19099999999997</v>
      </c>
      <c r="RJ32" s="18">
        <v>331.22</v>
      </c>
      <c r="RK32" s="18">
        <v>334.22300000000001</v>
      </c>
      <c r="RL32" s="18">
        <v>333.44600000000003</v>
      </c>
      <c r="RM32" s="18">
        <v>330.52</v>
      </c>
      <c r="RN32" s="18">
        <v>331.61099999999999</v>
      </c>
      <c r="RO32" s="18">
        <v>341.029</v>
      </c>
      <c r="RP32" s="18">
        <v>342.33800000000002</v>
      </c>
      <c r="RQ32" s="18">
        <v>341.70600000000002</v>
      </c>
      <c r="RR32" s="18">
        <v>342.142</v>
      </c>
      <c r="RS32" s="18">
        <v>337.2</v>
      </c>
      <c r="RT32" s="18">
        <v>339.36799999999999</v>
      </c>
      <c r="RU32" s="18">
        <v>336.12900000000002</v>
      </c>
      <c r="RV32" s="18">
        <v>325.93299999999999</v>
      </c>
      <c r="RW32" s="18">
        <v>323.38799999999998</v>
      </c>
      <c r="RX32" s="18">
        <v>322.07100000000003</v>
      </c>
      <c r="RY32" s="18">
        <v>325.26499999999999</v>
      </c>
      <c r="RZ32" s="18">
        <v>323.25700000000001</v>
      </c>
      <c r="SA32" s="18">
        <v>321.36700000000002</v>
      </c>
      <c r="SB32" s="18">
        <v>313.95600000000002</v>
      </c>
      <c r="SC32" s="18">
        <v>316.88099999999997</v>
      </c>
      <c r="SD32" s="18">
        <v>316.839</v>
      </c>
      <c r="SE32" s="18">
        <v>316.03300000000002</v>
      </c>
      <c r="SF32" s="18">
        <v>315.76900000000001</v>
      </c>
      <c r="SG32" s="18">
        <v>334.56099999999998</v>
      </c>
      <c r="SH32" s="18">
        <v>336.226</v>
      </c>
      <c r="SI32" s="18">
        <v>338.32100000000003</v>
      </c>
      <c r="SJ32" s="18">
        <v>340.61200000000002</v>
      </c>
      <c r="SK32" s="18">
        <v>340.42200000000003</v>
      </c>
      <c r="SL32" s="18">
        <v>338.98099999999999</v>
      </c>
      <c r="SM32" s="18">
        <v>339.52699999999999</v>
      </c>
      <c r="SN32" s="18">
        <v>335.27499999999998</v>
      </c>
      <c r="SO32" s="18">
        <v>336.55399999999997</v>
      </c>
      <c r="SP32" s="18">
        <v>338.053</v>
      </c>
      <c r="SQ32" s="18">
        <v>340.15899999999999</v>
      </c>
      <c r="SR32" s="18">
        <v>326.66500000000002</v>
      </c>
      <c r="SS32" s="18">
        <v>329.45100000000002</v>
      </c>
      <c r="ST32" s="18">
        <v>337.35599999999999</v>
      </c>
      <c r="SU32" s="18"/>
    </row>
    <row r="33" spans="1:515" s="5" customFormat="1" x14ac:dyDescent="0.25">
      <c r="A33" s="5">
        <f>A32+1</f>
        <v>2</v>
      </c>
      <c r="B33" s="11" t="s">
        <v>471</v>
      </c>
      <c r="C33" s="5">
        <f>_xlfn.XMATCH(B33,bonds[unique lookup])</f>
        <v>158</v>
      </c>
      <c r="D33" s="5" t="str" cm="1">
        <f t="array" ref="D33">INDEX(bonds[ID_ISIN],C33)&amp;" Corp"</f>
        <v>XS1799939027 Corp</v>
      </c>
      <c r="E33" s="33" cm="1">
        <f t="array" ref="E33">_xll.BDP(D33,E$31)*1</f>
        <v>46931</v>
      </c>
      <c r="F33" s="18">
        <f>_xll.BDH(D33,$B$29,"-2AY",,"Dates=H","Fill=C","Sort=R","Dir=H","cols=509;rows=1")</f>
        <v>419.21899999999999</v>
      </c>
      <c r="G33" s="18">
        <v>420.536</v>
      </c>
      <c r="H33" s="18">
        <v>420.214</v>
      </c>
      <c r="I33" s="18">
        <v>426.08800000000002</v>
      </c>
      <c r="J33" s="18">
        <v>429.09399999999999</v>
      </c>
      <c r="K33" s="18">
        <v>427.57900000000001</v>
      </c>
      <c r="L33" s="18">
        <v>424.52600000000001</v>
      </c>
      <c r="M33" s="18">
        <v>419.65100000000001</v>
      </c>
      <c r="N33" s="18">
        <v>413.03199999999998</v>
      </c>
      <c r="O33" s="18">
        <v>419.65199999999999</v>
      </c>
      <c r="P33" s="18">
        <v>409.40899999999999</v>
      </c>
      <c r="Q33" s="18">
        <v>406.21499999999997</v>
      </c>
      <c r="R33" s="18">
        <v>394.48599999999999</v>
      </c>
      <c r="S33" s="18">
        <v>387.685</v>
      </c>
      <c r="T33" s="18">
        <v>402.72699999999998</v>
      </c>
      <c r="U33" s="18">
        <v>399.93799999999999</v>
      </c>
      <c r="V33" s="18">
        <v>409.86200000000002</v>
      </c>
      <c r="W33" s="18">
        <v>383.334</v>
      </c>
      <c r="X33" s="18">
        <v>363.71699999999998</v>
      </c>
      <c r="Y33" s="18">
        <v>348.66</v>
      </c>
      <c r="Z33" s="18">
        <v>359.79199999999997</v>
      </c>
      <c r="AA33" s="18">
        <v>398.44799999999998</v>
      </c>
      <c r="AB33" s="18">
        <v>408.83100000000002</v>
      </c>
      <c r="AC33" s="18">
        <v>431.43200000000002</v>
      </c>
      <c r="AD33" s="18">
        <v>437.863</v>
      </c>
      <c r="AE33" s="18">
        <v>437.42500000000001</v>
      </c>
      <c r="AF33" s="18">
        <v>428.46800000000002</v>
      </c>
      <c r="AG33" s="18">
        <v>427.267</v>
      </c>
      <c r="AH33" s="18">
        <v>438.97300000000001</v>
      </c>
      <c r="AI33" s="18">
        <v>450.30500000000001</v>
      </c>
      <c r="AJ33" s="18">
        <v>452.94200000000001</v>
      </c>
      <c r="AK33" s="18">
        <v>452.255</v>
      </c>
      <c r="AL33" s="18">
        <v>456.678</v>
      </c>
      <c r="AM33" s="18">
        <v>465.69900000000001</v>
      </c>
      <c r="AN33" s="18">
        <v>485.74299999999999</v>
      </c>
      <c r="AO33" s="18">
        <v>497.69</v>
      </c>
      <c r="AP33" s="18">
        <v>498.416</v>
      </c>
      <c r="AQ33" s="18">
        <v>491.34899999999999</v>
      </c>
      <c r="AR33" s="18">
        <v>487.87799999999999</v>
      </c>
      <c r="AS33" s="18">
        <v>488.80799999999999</v>
      </c>
      <c r="AT33" s="18">
        <v>494.85599999999999</v>
      </c>
      <c r="AU33" s="18">
        <v>498.05099999999999</v>
      </c>
      <c r="AV33" s="18">
        <v>498.69900000000001</v>
      </c>
      <c r="AW33" s="18">
        <v>504.64600000000002</v>
      </c>
      <c r="AX33" s="18">
        <v>507.49700000000001</v>
      </c>
      <c r="AY33" s="18">
        <v>480.565</v>
      </c>
      <c r="AZ33" s="18">
        <v>468.69200000000001</v>
      </c>
      <c r="BA33" s="18">
        <v>457.86599999999999</v>
      </c>
      <c r="BB33" s="18">
        <v>447.762</v>
      </c>
      <c r="BC33" s="18">
        <v>465.25900000000001</v>
      </c>
      <c r="BD33" s="18">
        <v>466.41199999999998</v>
      </c>
      <c r="BE33" s="18">
        <v>507.52100000000002</v>
      </c>
      <c r="BF33" s="18">
        <v>515.49300000000005</v>
      </c>
      <c r="BG33" s="18">
        <v>498.36</v>
      </c>
      <c r="BH33" s="18">
        <v>488.24599999999998</v>
      </c>
      <c r="BI33" s="18">
        <v>480.29599999999999</v>
      </c>
      <c r="BJ33" s="18">
        <v>457.01</v>
      </c>
      <c r="BK33" s="18">
        <v>443.98</v>
      </c>
      <c r="BL33" s="18">
        <v>490.25900000000001</v>
      </c>
      <c r="BM33" s="18">
        <v>543.15300000000002</v>
      </c>
      <c r="BN33" s="18">
        <v>568.46600000000001</v>
      </c>
      <c r="BO33" s="18">
        <v>624.38300000000004</v>
      </c>
      <c r="BP33" s="18">
        <v>630.14400000000001</v>
      </c>
      <c r="BQ33" s="18">
        <v>619.11</v>
      </c>
      <c r="BR33" s="18">
        <v>598.81200000000001</v>
      </c>
      <c r="BS33" s="18">
        <v>587.66700000000003</v>
      </c>
      <c r="BT33" s="18">
        <v>565.346</v>
      </c>
      <c r="BU33" s="18">
        <v>533.05999999999995</v>
      </c>
      <c r="BV33" s="18">
        <v>500.85500000000002</v>
      </c>
      <c r="BW33" s="18">
        <v>495.23</v>
      </c>
      <c r="BX33" s="18">
        <v>605.17899999999997</v>
      </c>
      <c r="BY33" s="18">
        <v>655.45799999999997</v>
      </c>
      <c r="BZ33" s="18">
        <v>637.42499999999995</v>
      </c>
      <c r="CA33" s="18">
        <v>716.38800000000003</v>
      </c>
      <c r="CB33" s="18">
        <v>699.35900000000004</v>
      </c>
      <c r="CC33" s="18">
        <v>654.52200000000005</v>
      </c>
      <c r="CD33" s="18">
        <v>561.59500000000003</v>
      </c>
      <c r="CE33" s="18">
        <v>484.63400000000001</v>
      </c>
      <c r="CF33" s="18">
        <v>479.63200000000001</v>
      </c>
      <c r="CG33" s="18">
        <v>399.78800000000001</v>
      </c>
      <c r="CH33" s="18">
        <v>394.86700000000002</v>
      </c>
      <c r="CI33" s="18">
        <v>409.089</v>
      </c>
      <c r="CJ33" s="18">
        <v>359.01600000000002</v>
      </c>
      <c r="CK33" s="18">
        <v>326.803</v>
      </c>
      <c r="CL33" s="18">
        <v>311.75200000000001</v>
      </c>
      <c r="CM33" s="18">
        <v>317.74099999999999</v>
      </c>
      <c r="CN33" s="18">
        <v>344.64</v>
      </c>
      <c r="CO33" s="18">
        <v>347.06599999999997</v>
      </c>
      <c r="CP33" s="18">
        <v>323.61200000000002</v>
      </c>
      <c r="CQ33" s="18">
        <v>304.69400000000002</v>
      </c>
      <c r="CR33" s="18">
        <v>301.22000000000003</v>
      </c>
      <c r="CS33" s="18">
        <v>294.99599999999998</v>
      </c>
      <c r="CT33" s="18">
        <v>277.983</v>
      </c>
      <c r="CU33" s="18">
        <v>278.53199999999998</v>
      </c>
      <c r="CV33" s="18">
        <v>277.79700000000003</v>
      </c>
      <c r="CW33" s="18">
        <v>279.036</v>
      </c>
      <c r="CX33" s="18">
        <v>276.49099999999999</v>
      </c>
      <c r="CY33" s="18">
        <v>276.27100000000002</v>
      </c>
      <c r="CZ33" s="18">
        <v>275.36599999999999</v>
      </c>
      <c r="DA33" s="18">
        <v>272.56</v>
      </c>
      <c r="DB33" s="18">
        <v>276.32799999999997</v>
      </c>
      <c r="DC33" s="18">
        <v>278.202</v>
      </c>
      <c r="DD33" s="18">
        <v>273.25599999999997</v>
      </c>
      <c r="DE33" s="18">
        <v>268.95800000000003</v>
      </c>
      <c r="DF33" s="18">
        <v>271.94299999999998</v>
      </c>
      <c r="DG33" s="18">
        <v>281.88299999999998</v>
      </c>
      <c r="DH33" s="18">
        <v>289.01600000000002</v>
      </c>
      <c r="DI33" s="18">
        <v>288.13799999999998</v>
      </c>
      <c r="DJ33" s="18">
        <v>285.62400000000002</v>
      </c>
      <c r="DK33" s="18">
        <v>280.68299999999999</v>
      </c>
      <c r="DL33" s="18">
        <v>284.38299999999998</v>
      </c>
      <c r="DM33" s="18">
        <v>289.54399999999998</v>
      </c>
      <c r="DN33" s="18">
        <v>278.34800000000001</v>
      </c>
      <c r="DO33" s="18">
        <v>275.42</v>
      </c>
      <c r="DP33" s="18">
        <v>269.44099999999997</v>
      </c>
      <c r="DQ33" s="18">
        <v>270.53100000000001</v>
      </c>
      <c r="DR33" s="18">
        <v>269.471</v>
      </c>
      <c r="DS33" s="18">
        <v>272.60000000000002</v>
      </c>
      <c r="DT33" s="18">
        <v>279.15699999999998</v>
      </c>
      <c r="DU33" s="18">
        <v>281.65800000000002</v>
      </c>
      <c r="DV33" s="18">
        <v>279.42500000000001</v>
      </c>
      <c r="DW33" s="18">
        <v>279.36599999999999</v>
      </c>
      <c r="DX33" s="18">
        <v>283.34199999999998</v>
      </c>
      <c r="DY33" s="18">
        <v>284.02100000000002</v>
      </c>
      <c r="DZ33" s="18">
        <v>290.69099999999997</v>
      </c>
      <c r="EA33" s="18">
        <v>289.80700000000002</v>
      </c>
      <c r="EB33" s="18">
        <v>286.37599999999998</v>
      </c>
      <c r="EC33" s="18">
        <v>282.68599999999998</v>
      </c>
      <c r="ED33" s="18">
        <v>275.08</v>
      </c>
      <c r="EE33" s="18">
        <v>271.60399999999998</v>
      </c>
      <c r="EF33" s="18">
        <v>271.94</v>
      </c>
      <c r="EG33" s="18">
        <v>276.67</v>
      </c>
      <c r="EH33" s="18">
        <v>276.654</v>
      </c>
      <c r="EI33" s="18">
        <v>277.00799999999998</v>
      </c>
      <c r="EJ33" s="18">
        <v>278.40199999999999</v>
      </c>
      <c r="EK33" s="18">
        <v>277.99200000000002</v>
      </c>
      <c r="EL33" s="18">
        <v>280.47899999999998</v>
      </c>
      <c r="EM33" s="18">
        <v>284.58600000000001</v>
      </c>
      <c r="EN33" s="18">
        <v>284.26799999999997</v>
      </c>
      <c r="EO33" s="18">
        <v>285.14</v>
      </c>
      <c r="EP33" s="18">
        <v>285.98599999999999</v>
      </c>
      <c r="EQ33" s="18">
        <v>287.464</v>
      </c>
      <c r="ER33" s="18">
        <v>283.64499999999998</v>
      </c>
      <c r="ES33" s="18">
        <v>285.64800000000002</v>
      </c>
      <c r="ET33" s="18">
        <v>293.2</v>
      </c>
      <c r="EU33" s="18">
        <v>298.096</v>
      </c>
      <c r="EV33" s="18">
        <v>306.108</v>
      </c>
      <c r="EW33" s="18">
        <v>308.21100000000001</v>
      </c>
      <c r="EX33" s="18">
        <v>299.98200000000003</v>
      </c>
      <c r="EY33" s="18">
        <v>304.50299999999999</v>
      </c>
      <c r="EZ33" s="18">
        <v>305.13499999999999</v>
      </c>
      <c r="FA33" s="18">
        <v>304.28100000000001</v>
      </c>
      <c r="FB33" s="18">
        <v>304.31700000000001</v>
      </c>
      <c r="FC33" s="18">
        <v>307.24400000000003</v>
      </c>
      <c r="FD33" s="18">
        <v>316.91899999999998</v>
      </c>
      <c r="FE33" s="18">
        <v>319.38499999999999</v>
      </c>
      <c r="FF33" s="18">
        <v>320.72300000000001</v>
      </c>
      <c r="FG33" s="18">
        <v>316.31400000000002</v>
      </c>
      <c r="FH33" s="18">
        <v>316.12700000000001</v>
      </c>
      <c r="FI33" s="18">
        <v>316.42599999999999</v>
      </c>
      <c r="FJ33" s="18">
        <v>318.47300000000001</v>
      </c>
      <c r="FK33" s="18">
        <v>316.40300000000002</v>
      </c>
      <c r="FL33" s="18">
        <v>311.48399999999998</v>
      </c>
      <c r="FM33" s="18">
        <v>311.99</v>
      </c>
      <c r="FN33" s="18">
        <v>309.67399999999998</v>
      </c>
      <c r="FO33" s="18">
        <v>303.10300000000001</v>
      </c>
      <c r="FP33" s="18">
        <v>301.66000000000003</v>
      </c>
      <c r="FQ33" s="18">
        <v>296.745</v>
      </c>
      <c r="FR33" s="18">
        <v>308.34699999999998</v>
      </c>
      <c r="FS33" s="18">
        <v>323.65699999999998</v>
      </c>
      <c r="FT33" s="18">
        <v>325.94400000000002</v>
      </c>
      <c r="FU33" s="18">
        <v>321.95</v>
      </c>
      <c r="FV33" s="18">
        <v>316.58800000000002</v>
      </c>
      <c r="FW33" s="18">
        <v>310.93599999999998</v>
      </c>
      <c r="FX33" s="18">
        <v>315.11900000000003</v>
      </c>
      <c r="FY33" s="18">
        <v>320.483</v>
      </c>
      <c r="FZ33" s="18">
        <v>323.06599999999997</v>
      </c>
      <c r="GA33" s="18">
        <v>320.96899999999999</v>
      </c>
      <c r="GB33" s="18">
        <v>321.11099999999999</v>
      </c>
      <c r="GC33" s="18">
        <v>327.78</v>
      </c>
      <c r="GD33" s="18">
        <v>329.78800000000001</v>
      </c>
      <c r="GE33" s="18">
        <v>332.01799999999997</v>
      </c>
      <c r="GF33" s="18">
        <v>337.70699999999999</v>
      </c>
      <c r="GG33" s="18">
        <v>341.88299999999998</v>
      </c>
      <c r="GH33" s="18">
        <v>341.24</v>
      </c>
      <c r="GI33" s="18">
        <v>350.28300000000002</v>
      </c>
      <c r="GJ33" s="18">
        <v>353.62200000000001</v>
      </c>
      <c r="GK33" s="18">
        <v>354.44600000000003</v>
      </c>
      <c r="GL33" s="18">
        <v>345.39100000000002</v>
      </c>
      <c r="GM33" s="18">
        <v>344.27</v>
      </c>
      <c r="GN33" s="18">
        <v>346.298</v>
      </c>
      <c r="GO33" s="18">
        <v>339.733</v>
      </c>
      <c r="GP33" s="18">
        <v>333.92700000000002</v>
      </c>
      <c r="GQ33" s="18">
        <v>337.62599999999998</v>
      </c>
      <c r="GR33" s="18">
        <v>339.06299999999999</v>
      </c>
      <c r="GS33" s="18">
        <v>341.38600000000002</v>
      </c>
      <c r="GT33" s="18">
        <v>342.79599999999999</v>
      </c>
      <c r="GU33" s="18">
        <v>343.50099999999998</v>
      </c>
      <c r="GV33" s="18">
        <v>342.47</v>
      </c>
      <c r="GW33" s="18">
        <v>338.63099999999997</v>
      </c>
      <c r="GX33" s="18">
        <v>345.096</v>
      </c>
      <c r="GY33" s="18">
        <v>342.24799999999999</v>
      </c>
      <c r="GZ33" s="18">
        <v>333.637</v>
      </c>
      <c r="HA33" s="18">
        <v>328.33499999999998</v>
      </c>
      <c r="HB33" s="18">
        <v>323.78899999999999</v>
      </c>
      <c r="HC33" s="18">
        <v>329.88799999999998</v>
      </c>
      <c r="HD33" s="18">
        <v>356.54500000000002</v>
      </c>
      <c r="HE33" s="18">
        <v>354.596</v>
      </c>
      <c r="HF33" s="18">
        <v>352.79700000000003</v>
      </c>
      <c r="HG33" s="18">
        <v>353.23599999999999</v>
      </c>
      <c r="HH33" s="18">
        <v>347.76600000000002</v>
      </c>
      <c r="HI33" s="18">
        <v>359.53300000000002</v>
      </c>
      <c r="HJ33" s="18">
        <v>363.77800000000002</v>
      </c>
      <c r="HK33" s="18">
        <v>361.012</v>
      </c>
      <c r="HL33" s="18">
        <v>361.55700000000002</v>
      </c>
      <c r="HM33" s="18">
        <v>364.113</v>
      </c>
      <c r="HN33" s="18">
        <v>369.10599999999999</v>
      </c>
      <c r="HO33" s="18">
        <v>363.613</v>
      </c>
      <c r="HP33" s="18">
        <v>359.096</v>
      </c>
      <c r="HQ33" s="18">
        <v>358.197</v>
      </c>
      <c r="HR33" s="18">
        <v>355.62900000000002</v>
      </c>
      <c r="HS33" s="18">
        <v>363.65100000000001</v>
      </c>
      <c r="HT33" s="18">
        <v>374.61099999999999</v>
      </c>
      <c r="HU33" s="18">
        <v>378.86799999999999</v>
      </c>
      <c r="HV33" s="18">
        <v>393.80900000000003</v>
      </c>
      <c r="HW33" s="18">
        <v>396.52100000000002</v>
      </c>
      <c r="HX33" s="18">
        <v>380.10599999999999</v>
      </c>
      <c r="HY33" s="18">
        <v>366.02100000000002</v>
      </c>
      <c r="HZ33" s="18">
        <v>358.11799999999999</v>
      </c>
      <c r="IA33" s="18">
        <v>359.40800000000002</v>
      </c>
      <c r="IB33" s="18">
        <v>360.52</v>
      </c>
      <c r="IC33" s="18">
        <v>370.03500000000003</v>
      </c>
      <c r="ID33" s="18">
        <v>373.61700000000002</v>
      </c>
      <c r="IE33" s="18">
        <v>387.19400000000002</v>
      </c>
      <c r="IF33" s="18">
        <v>372.37</v>
      </c>
      <c r="IG33" s="18">
        <v>355.93599999999998</v>
      </c>
      <c r="IH33" s="18">
        <v>351.96800000000002</v>
      </c>
      <c r="II33" s="18">
        <v>347.96300000000002</v>
      </c>
      <c r="IJ33" s="18">
        <v>336.87400000000002</v>
      </c>
      <c r="IK33" s="18">
        <v>333.63799999999998</v>
      </c>
      <c r="IL33" s="18">
        <v>330.548</v>
      </c>
      <c r="IM33" s="18">
        <v>348.84800000000001</v>
      </c>
      <c r="IN33" s="18">
        <v>354.678</v>
      </c>
      <c r="IO33" s="18">
        <v>358.53300000000002</v>
      </c>
      <c r="IP33" s="18">
        <v>356.15499999999997</v>
      </c>
      <c r="IQ33" s="18">
        <v>355.31200000000001</v>
      </c>
      <c r="IR33" s="18">
        <v>344.45499999999998</v>
      </c>
      <c r="IS33" s="18">
        <v>334.23</v>
      </c>
      <c r="IT33" s="18">
        <v>334.40100000000001</v>
      </c>
      <c r="IU33" s="18">
        <v>333.52600000000001</v>
      </c>
      <c r="IV33" s="18">
        <v>336.49599999999998</v>
      </c>
      <c r="IW33" s="18">
        <v>349.79199999999997</v>
      </c>
      <c r="IX33" s="18">
        <v>356.30500000000001</v>
      </c>
      <c r="IY33" s="18">
        <v>351.55500000000001</v>
      </c>
      <c r="IZ33" s="18">
        <v>344.74299999999999</v>
      </c>
      <c r="JA33" s="18">
        <v>345.37599999999998</v>
      </c>
      <c r="JB33" s="18">
        <v>348.79</v>
      </c>
      <c r="JC33" s="18">
        <v>347.786</v>
      </c>
      <c r="JD33" s="18">
        <v>347.40499999999997</v>
      </c>
      <c r="JE33" s="18">
        <v>360.16800000000001</v>
      </c>
      <c r="JF33" s="18">
        <v>364.98899999999998</v>
      </c>
      <c r="JG33" s="18">
        <v>365.82</v>
      </c>
      <c r="JH33" s="18">
        <v>368.18200000000002</v>
      </c>
      <c r="JI33" s="18">
        <v>362.90600000000001</v>
      </c>
      <c r="JJ33" s="18">
        <v>356.45800000000003</v>
      </c>
      <c r="JK33" s="18">
        <v>345.87</v>
      </c>
      <c r="JL33" s="18">
        <v>345.53800000000001</v>
      </c>
      <c r="JM33" s="18">
        <v>362.46199999999999</v>
      </c>
      <c r="JN33" s="18">
        <v>386.935</v>
      </c>
      <c r="JO33" s="18">
        <v>390.00599999999997</v>
      </c>
      <c r="JP33" s="18">
        <v>391.87099999999998</v>
      </c>
      <c r="JQ33" s="18">
        <v>393.36</v>
      </c>
      <c r="JR33" s="18">
        <v>386.36099999999999</v>
      </c>
      <c r="JS33" s="18">
        <v>397.56900000000002</v>
      </c>
      <c r="JT33" s="18">
        <v>405.11500000000001</v>
      </c>
      <c r="JU33" s="18">
        <v>404.15300000000002</v>
      </c>
      <c r="JV33" s="18">
        <v>410.36900000000003</v>
      </c>
      <c r="JW33" s="18">
        <v>417.77499999999998</v>
      </c>
      <c r="JX33" s="18">
        <v>425.90499999999997</v>
      </c>
      <c r="JY33" s="18">
        <v>423.81799999999998</v>
      </c>
      <c r="JZ33" s="18">
        <v>419.202</v>
      </c>
      <c r="KA33" s="18">
        <v>421.37</v>
      </c>
      <c r="KB33" s="18">
        <v>418.12299999999999</v>
      </c>
      <c r="KC33" s="18">
        <v>420.31</v>
      </c>
      <c r="KD33" s="18">
        <v>418.73200000000003</v>
      </c>
      <c r="KE33" s="18">
        <v>419.35399999999998</v>
      </c>
      <c r="KF33" s="18">
        <v>406.83800000000002</v>
      </c>
      <c r="KG33" s="18">
        <v>398.64299999999997</v>
      </c>
      <c r="KH33" s="18">
        <v>392.45800000000003</v>
      </c>
      <c r="KI33" s="18">
        <v>390.32</v>
      </c>
      <c r="KJ33" s="18">
        <v>388.50299999999999</v>
      </c>
      <c r="KK33" s="18">
        <v>396.899</v>
      </c>
      <c r="KL33" s="18">
        <v>398.59100000000001</v>
      </c>
      <c r="KM33" s="18">
        <v>399.56799999999998</v>
      </c>
      <c r="KN33" s="18">
        <v>394.38600000000002</v>
      </c>
      <c r="KO33" s="18">
        <v>400.64699999999999</v>
      </c>
      <c r="KP33" s="18">
        <v>397.40699999999998</v>
      </c>
      <c r="KQ33" s="18">
        <v>388.911</v>
      </c>
      <c r="KR33" s="18">
        <v>373.065</v>
      </c>
      <c r="KS33" s="18">
        <v>372.12299999999999</v>
      </c>
      <c r="KT33" s="18">
        <v>374.43400000000003</v>
      </c>
      <c r="KU33" s="18">
        <v>385.01799999999997</v>
      </c>
      <c r="KV33" s="18">
        <v>386.87299999999999</v>
      </c>
      <c r="KW33" s="18">
        <v>388.923</v>
      </c>
      <c r="KX33" s="18">
        <v>385.84899999999999</v>
      </c>
      <c r="KY33" s="18">
        <v>380.149</v>
      </c>
      <c r="KZ33" s="18">
        <v>380.01</v>
      </c>
      <c r="LA33" s="18">
        <v>380.495</v>
      </c>
      <c r="LB33" s="18">
        <v>377.47899999999998</v>
      </c>
      <c r="LC33" s="18">
        <v>377.69799999999998</v>
      </c>
      <c r="LD33" s="18">
        <v>383.04399999999998</v>
      </c>
      <c r="LE33" s="18">
        <v>387.62799999999999</v>
      </c>
      <c r="LF33" s="18">
        <v>398.91199999999998</v>
      </c>
      <c r="LG33" s="18">
        <v>409.08800000000002</v>
      </c>
      <c r="LH33" s="18">
        <v>412.51799999999997</v>
      </c>
      <c r="LI33" s="18">
        <v>411.911</v>
      </c>
      <c r="LJ33" s="18">
        <v>399.05700000000002</v>
      </c>
      <c r="LK33" s="18">
        <v>398.58199999999999</v>
      </c>
      <c r="LL33" s="18">
        <v>395.33</v>
      </c>
      <c r="LM33" s="18">
        <v>400.79500000000002</v>
      </c>
      <c r="LN33" s="18">
        <v>400.48399999999998</v>
      </c>
      <c r="LO33" s="18">
        <v>418.31200000000001</v>
      </c>
      <c r="LP33" s="18">
        <v>424.62200000000001</v>
      </c>
      <c r="LQ33" s="18">
        <v>430.32299999999998</v>
      </c>
      <c r="LR33" s="18">
        <v>428.23599999999999</v>
      </c>
      <c r="LS33" s="18">
        <v>435.553</v>
      </c>
      <c r="LT33" s="18">
        <v>427.13600000000002</v>
      </c>
      <c r="LU33" s="18">
        <v>421.065</v>
      </c>
      <c r="LV33" s="18">
        <v>412.75900000000001</v>
      </c>
      <c r="LW33" s="18">
        <v>403.34199999999998</v>
      </c>
      <c r="LX33" s="18">
        <v>409.20400000000001</v>
      </c>
      <c r="LY33" s="18">
        <v>410.43299999999999</v>
      </c>
      <c r="LZ33" s="18">
        <v>403.512</v>
      </c>
      <c r="MA33" s="18">
        <v>414.61900000000003</v>
      </c>
      <c r="MB33" s="18">
        <v>424.25599999999997</v>
      </c>
      <c r="MC33" s="18">
        <v>438.74099999999999</v>
      </c>
      <c r="MD33" s="18">
        <v>443.96499999999997</v>
      </c>
      <c r="ME33" s="18">
        <v>434.608</v>
      </c>
      <c r="MF33" s="18">
        <v>423.642</v>
      </c>
      <c r="MG33" s="18">
        <v>415.09399999999999</v>
      </c>
      <c r="MH33" s="18">
        <v>415.572</v>
      </c>
      <c r="MI33" s="18">
        <v>414.35700000000003</v>
      </c>
      <c r="MJ33" s="18">
        <v>408.04500000000002</v>
      </c>
      <c r="MK33" s="18">
        <v>412.36500000000001</v>
      </c>
      <c r="ML33" s="18">
        <v>422.27</v>
      </c>
      <c r="MM33" s="18">
        <v>436.851</v>
      </c>
      <c r="MN33" s="18">
        <v>447.79599999999999</v>
      </c>
      <c r="MO33" s="18">
        <v>443.952</v>
      </c>
      <c r="MP33" s="18">
        <v>436.89600000000002</v>
      </c>
      <c r="MQ33" s="18">
        <v>432.41399999999999</v>
      </c>
      <c r="MR33" s="18">
        <v>436.69499999999999</v>
      </c>
      <c r="MS33" s="18">
        <v>438.49900000000002</v>
      </c>
      <c r="MT33" s="18">
        <v>432.66899999999998</v>
      </c>
      <c r="MU33" s="18">
        <v>431.39299999999997</v>
      </c>
      <c r="MV33" s="18">
        <v>441.06900000000002</v>
      </c>
      <c r="MW33" s="18">
        <v>460.976</v>
      </c>
      <c r="MX33" s="18">
        <v>466.09199999999998</v>
      </c>
      <c r="MY33" s="18">
        <v>446.67500000000001</v>
      </c>
      <c r="MZ33" s="18">
        <v>431.67700000000002</v>
      </c>
      <c r="NA33" s="18">
        <v>431.47399999999999</v>
      </c>
      <c r="NB33" s="18">
        <v>436.63799999999998</v>
      </c>
      <c r="NC33" s="18">
        <v>434.44799999999998</v>
      </c>
      <c r="ND33" s="18">
        <v>436.59</v>
      </c>
      <c r="NE33" s="18">
        <v>448.274</v>
      </c>
      <c r="NF33" s="18">
        <v>448.07299999999998</v>
      </c>
      <c r="NG33" s="18">
        <v>441.67200000000003</v>
      </c>
      <c r="NH33" s="18">
        <v>438.32400000000001</v>
      </c>
      <c r="NI33" s="18">
        <v>443.20299999999997</v>
      </c>
      <c r="NJ33" s="18">
        <v>438.97800000000001</v>
      </c>
      <c r="NK33" s="18">
        <v>434.36799999999999</v>
      </c>
      <c r="NL33" s="18">
        <v>426.75299999999999</v>
      </c>
      <c r="NM33" s="18">
        <v>431.62700000000001</v>
      </c>
      <c r="NN33" s="18">
        <v>449.98099999999999</v>
      </c>
      <c r="NO33" s="18">
        <v>443.84800000000001</v>
      </c>
      <c r="NP33" s="18">
        <v>468.80799999999999</v>
      </c>
      <c r="NQ33" s="18">
        <v>467.495</v>
      </c>
      <c r="NR33" s="18">
        <v>456.69099999999997</v>
      </c>
      <c r="NS33" s="18">
        <v>461.15100000000001</v>
      </c>
      <c r="NT33" s="18">
        <v>456.49400000000003</v>
      </c>
      <c r="NU33" s="18">
        <v>479.05099999999999</v>
      </c>
      <c r="NV33" s="18">
        <v>493.791</v>
      </c>
      <c r="NW33" s="18">
        <v>498.08699999999999</v>
      </c>
      <c r="NX33" s="18">
        <v>500.52100000000002</v>
      </c>
      <c r="NY33" s="18">
        <v>483.71100000000001</v>
      </c>
      <c r="NZ33" s="18">
        <v>470.553</v>
      </c>
      <c r="OA33" s="18">
        <v>470.59199999999998</v>
      </c>
      <c r="OB33" s="18">
        <v>468.55</v>
      </c>
      <c r="OC33" s="18">
        <v>465.92700000000002</v>
      </c>
      <c r="OD33" s="18">
        <v>465.56799999999998</v>
      </c>
      <c r="OE33" s="18">
        <v>462.76400000000001</v>
      </c>
      <c r="OF33" s="18">
        <v>458.51299999999998</v>
      </c>
      <c r="OG33" s="18">
        <v>456.565</v>
      </c>
      <c r="OH33" s="18">
        <v>451.863</v>
      </c>
      <c r="OI33" s="18">
        <v>450.83600000000001</v>
      </c>
      <c r="OJ33" s="18">
        <v>449.649</v>
      </c>
      <c r="OK33" s="18">
        <v>462.99099999999999</v>
      </c>
      <c r="OL33" s="18">
        <v>484.02699999999999</v>
      </c>
      <c r="OM33" s="18">
        <v>490.87700000000001</v>
      </c>
      <c r="ON33" s="18">
        <v>488.024</v>
      </c>
      <c r="OO33" s="18">
        <v>492.43099999999998</v>
      </c>
      <c r="OP33" s="18">
        <v>485.54300000000001</v>
      </c>
      <c r="OQ33" s="18">
        <v>477.411</v>
      </c>
      <c r="OR33" s="18">
        <v>459.09699999999998</v>
      </c>
      <c r="OS33" s="18">
        <v>468.476</v>
      </c>
      <c r="OT33" s="18">
        <v>462.05099999999999</v>
      </c>
      <c r="OU33" s="18">
        <v>453.66800000000001</v>
      </c>
      <c r="OV33" s="18">
        <v>445.89400000000001</v>
      </c>
      <c r="OW33" s="18">
        <v>441.75299999999999</v>
      </c>
      <c r="OX33" s="18">
        <v>446.23899999999998</v>
      </c>
      <c r="OY33" s="18">
        <v>444.101</v>
      </c>
      <c r="OZ33" s="18">
        <v>442.42599999999999</v>
      </c>
      <c r="PA33" s="18">
        <v>454.39600000000002</v>
      </c>
      <c r="PB33" s="18">
        <v>441.572</v>
      </c>
      <c r="PC33" s="18">
        <v>436.084</v>
      </c>
      <c r="PD33" s="18">
        <v>432.12900000000002</v>
      </c>
      <c r="PE33" s="18">
        <v>419.77100000000002</v>
      </c>
      <c r="PF33" s="18">
        <v>416.45</v>
      </c>
      <c r="PG33" s="18">
        <v>415.47500000000002</v>
      </c>
      <c r="PH33" s="18">
        <v>392.31900000000002</v>
      </c>
      <c r="PI33" s="18">
        <v>379.55799999999999</v>
      </c>
      <c r="PJ33" s="18">
        <v>382.32600000000002</v>
      </c>
      <c r="PK33" s="18">
        <v>388.11500000000001</v>
      </c>
      <c r="PL33" s="18">
        <v>386.17399999999998</v>
      </c>
      <c r="PM33" s="18">
        <v>383.80500000000001</v>
      </c>
      <c r="PN33" s="18">
        <v>388.55500000000001</v>
      </c>
      <c r="PO33" s="18">
        <v>404.15699999999998</v>
      </c>
      <c r="PP33" s="18">
        <v>407.13600000000002</v>
      </c>
      <c r="PQ33" s="18">
        <v>413.37900000000002</v>
      </c>
      <c r="PR33" s="18">
        <v>439.84</v>
      </c>
      <c r="PS33" s="18">
        <v>423.90899999999999</v>
      </c>
      <c r="PT33" s="18">
        <v>420.55</v>
      </c>
      <c r="PU33" s="18">
        <v>410.92399999999998</v>
      </c>
      <c r="PV33" s="18">
        <v>403.589</v>
      </c>
      <c r="PW33" s="18">
        <v>406.81599999999997</v>
      </c>
      <c r="PX33" s="18">
        <v>398.35500000000002</v>
      </c>
      <c r="PY33" s="18">
        <v>395.392</v>
      </c>
      <c r="PZ33" s="18">
        <v>396.97699999999998</v>
      </c>
      <c r="QA33" s="18">
        <v>393.54399999999998</v>
      </c>
      <c r="QB33" s="18">
        <v>391.68599999999998</v>
      </c>
      <c r="QC33" s="18">
        <v>390.072</v>
      </c>
      <c r="QD33" s="18">
        <v>377.6</v>
      </c>
      <c r="QE33" s="18">
        <v>377.197</v>
      </c>
      <c r="QF33" s="18">
        <v>374.24900000000002</v>
      </c>
      <c r="QG33" s="18">
        <v>367.226</v>
      </c>
      <c r="QH33" s="18">
        <v>365.53699999999998</v>
      </c>
      <c r="QI33" s="18">
        <v>364.20400000000001</v>
      </c>
      <c r="QJ33" s="18">
        <v>369.911</v>
      </c>
      <c r="QK33" s="18">
        <v>366.52</v>
      </c>
      <c r="QL33" s="18">
        <v>370.18900000000002</v>
      </c>
      <c r="QM33" s="18">
        <v>364.01400000000001</v>
      </c>
      <c r="QN33" s="18">
        <v>364.55900000000003</v>
      </c>
      <c r="QO33" s="18">
        <v>368.09899999999999</v>
      </c>
      <c r="QP33" s="18">
        <v>359.483</v>
      </c>
      <c r="QQ33" s="18">
        <v>356.47899999999998</v>
      </c>
      <c r="QR33" s="18">
        <v>355.37</v>
      </c>
      <c r="QS33" s="18">
        <v>353.423</v>
      </c>
      <c r="QT33" s="18">
        <v>353.697</v>
      </c>
      <c r="QU33" s="18">
        <v>354.52600000000001</v>
      </c>
      <c r="QV33" s="18">
        <v>352.48</v>
      </c>
      <c r="QW33" s="18">
        <v>357.80799999999999</v>
      </c>
      <c r="QX33" s="18">
        <v>360.44799999999998</v>
      </c>
      <c r="QY33" s="18">
        <v>357.02199999999999</v>
      </c>
      <c r="QZ33" s="18">
        <v>360.48500000000001</v>
      </c>
      <c r="RA33" s="18">
        <v>368.67899999999997</v>
      </c>
      <c r="RB33" s="18">
        <v>374.93599999999998</v>
      </c>
      <c r="RC33" s="18">
        <v>375.49</v>
      </c>
      <c r="RD33" s="18">
        <v>376.99799999999999</v>
      </c>
      <c r="RE33" s="18">
        <v>379.10899999999998</v>
      </c>
      <c r="RF33" s="18">
        <v>377.64800000000002</v>
      </c>
      <c r="RG33" s="18">
        <v>373.577</v>
      </c>
      <c r="RH33" s="18">
        <v>368.07799999999997</v>
      </c>
      <c r="RI33" s="18">
        <v>368.10300000000001</v>
      </c>
      <c r="RJ33" s="18">
        <v>370.49700000000001</v>
      </c>
      <c r="RK33" s="18">
        <v>370.608</v>
      </c>
      <c r="RL33" s="18">
        <v>370.30900000000003</v>
      </c>
      <c r="RM33" s="18">
        <v>364.43799999999999</v>
      </c>
      <c r="RN33" s="18">
        <v>364.69099999999997</v>
      </c>
      <c r="RO33" s="18">
        <v>372.33</v>
      </c>
      <c r="RP33" s="18">
        <v>372.54599999999999</v>
      </c>
      <c r="RQ33" s="18">
        <v>372.48200000000003</v>
      </c>
      <c r="RR33" s="18">
        <v>373.64699999999999</v>
      </c>
      <c r="RS33" s="18">
        <v>369.46600000000001</v>
      </c>
      <c r="RT33" s="18">
        <v>370.88200000000001</v>
      </c>
      <c r="RU33" s="18">
        <v>365.38900000000001</v>
      </c>
      <c r="RV33" s="18">
        <v>355.73200000000003</v>
      </c>
      <c r="RW33" s="18">
        <v>352.73399999999998</v>
      </c>
      <c r="RX33" s="18">
        <v>350.89499999999998</v>
      </c>
      <c r="RY33" s="18">
        <v>354.41</v>
      </c>
      <c r="RZ33" s="18">
        <v>353.13900000000001</v>
      </c>
      <c r="SA33" s="18">
        <v>348.31700000000001</v>
      </c>
      <c r="SB33" s="18">
        <v>342.45</v>
      </c>
      <c r="SC33" s="18">
        <v>345.12299999999999</v>
      </c>
      <c r="SD33" s="18">
        <v>346.375</v>
      </c>
      <c r="SE33" s="18">
        <v>344.88499999999999</v>
      </c>
      <c r="SF33" s="18">
        <v>344.31</v>
      </c>
      <c r="SG33" s="18">
        <v>359.49599999999998</v>
      </c>
      <c r="SH33" s="18">
        <v>360.01900000000001</v>
      </c>
      <c r="SI33" s="18">
        <v>365.13099999999997</v>
      </c>
      <c r="SJ33" s="18">
        <v>367.399</v>
      </c>
      <c r="SK33" s="18">
        <v>366.39299999999997</v>
      </c>
      <c r="SL33" s="18">
        <v>365.42399999999998</v>
      </c>
      <c r="SM33" s="18">
        <v>364.99400000000003</v>
      </c>
      <c r="SN33" s="18">
        <v>360.45</v>
      </c>
      <c r="SO33" s="18">
        <v>363.04</v>
      </c>
      <c r="SP33" s="18">
        <v>364.18799999999999</v>
      </c>
      <c r="SQ33" s="18">
        <v>365.78199999999998</v>
      </c>
      <c r="SR33" s="18">
        <v>354.28800000000001</v>
      </c>
      <c r="SS33" s="18">
        <v>357.803</v>
      </c>
      <c r="ST33" s="18">
        <v>361.29500000000002</v>
      </c>
      <c r="SU33" s="18"/>
    </row>
    <row r="34" spans="1:515" s="5" customFormat="1" x14ac:dyDescent="0.25">
      <c r="A34" s="5">
        <f t="shared" ref="A34:A40" si="8">A33+1</f>
        <v>3</v>
      </c>
      <c r="B34" s="11" t="s">
        <v>472</v>
      </c>
      <c r="C34" s="5">
        <f>_xlfn.XMATCH(B34,bonds[unique lookup])</f>
        <v>157</v>
      </c>
      <c r="D34" s="5" t="str" cm="1">
        <f t="array" ref="D34">INDEX(bonds[ID_ISIN],C34)&amp;" Corp"</f>
        <v>XS1629774230 Corp</v>
      </c>
      <c r="E34" s="33" cm="1">
        <f t="array" ref="E34">_xll.BDP(D34,E$31)*1</f>
        <v>46552</v>
      </c>
      <c r="F34" s="18">
        <f>_xll.BDH(D34,$B$29,"-2AY",,"Dates=H","Fill=C","Sort=R","Dir=H","cols=509;rows=1")</f>
        <v>407.94799999999998</v>
      </c>
      <c r="G34" s="18">
        <v>409.697</v>
      </c>
      <c r="H34" s="18">
        <v>410.34</v>
      </c>
      <c r="I34" s="18">
        <v>418.03399999999999</v>
      </c>
      <c r="J34" s="18">
        <v>423.32299999999998</v>
      </c>
      <c r="K34" s="18">
        <v>422.39499999999998</v>
      </c>
      <c r="L34" s="18">
        <v>421.16199999999998</v>
      </c>
      <c r="M34" s="18">
        <v>416.298</v>
      </c>
      <c r="N34" s="18">
        <v>412.25700000000001</v>
      </c>
      <c r="O34" s="18">
        <v>420.08800000000002</v>
      </c>
      <c r="P34" s="18">
        <v>409.10199999999998</v>
      </c>
      <c r="Q34" s="18">
        <v>406.57299999999998</v>
      </c>
      <c r="R34" s="18">
        <v>394.358</v>
      </c>
      <c r="S34" s="18">
        <v>383.82299999999998</v>
      </c>
      <c r="T34" s="18">
        <v>401.92399999999998</v>
      </c>
      <c r="U34" s="18">
        <v>397.39299999999997</v>
      </c>
      <c r="V34" s="18">
        <v>404.19900000000001</v>
      </c>
      <c r="W34" s="18">
        <v>373.98200000000003</v>
      </c>
      <c r="X34" s="18">
        <v>350.51</v>
      </c>
      <c r="Y34" s="18">
        <v>332.053</v>
      </c>
      <c r="Z34" s="18">
        <v>345.66800000000001</v>
      </c>
      <c r="AA34" s="18">
        <v>386.71300000000002</v>
      </c>
      <c r="AB34" s="18">
        <v>401.87200000000001</v>
      </c>
      <c r="AC34" s="18">
        <v>426.75700000000001</v>
      </c>
      <c r="AD34" s="18">
        <v>433.44900000000001</v>
      </c>
      <c r="AE34" s="18">
        <v>433.899</v>
      </c>
      <c r="AF34" s="18">
        <v>425.04899999999998</v>
      </c>
      <c r="AG34" s="18">
        <v>423.51900000000001</v>
      </c>
      <c r="AH34" s="18">
        <v>438.49299999999999</v>
      </c>
      <c r="AI34" s="18">
        <v>452.33100000000002</v>
      </c>
      <c r="AJ34" s="18">
        <v>453.08600000000001</v>
      </c>
      <c r="AK34" s="18">
        <v>452.48</v>
      </c>
      <c r="AL34" s="18">
        <v>457.87400000000002</v>
      </c>
      <c r="AM34" s="18">
        <v>467.596</v>
      </c>
      <c r="AN34" s="18">
        <v>491.08</v>
      </c>
      <c r="AO34" s="18">
        <v>504.21499999999997</v>
      </c>
      <c r="AP34" s="18">
        <v>503.745</v>
      </c>
      <c r="AQ34" s="18">
        <v>496.39600000000002</v>
      </c>
      <c r="AR34" s="18">
        <v>493.983</v>
      </c>
      <c r="AS34" s="18">
        <v>496.30599999999998</v>
      </c>
      <c r="AT34" s="18">
        <v>503.92099999999999</v>
      </c>
      <c r="AU34" s="18">
        <v>507.88900000000001</v>
      </c>
      <c r="AV34" s="18">
        <v>510.60700000000003</v>
      </c>
      <c r="AW34" s="18">
        <v>517.221</v>
      </c>
      <c r="AX34" s="18">
        <v>520.66200000000003</v>
      </c>
      <c r="AY34" s="18">
        <v>492.505</v>
      </c>
      <c r="AZ34" s="18">
        <v>478.67700000000002</v>
      </c>
      <c r="BA34" s="18">
        <v>464.73700000000002</v>
      </c>
      <c r="BB34" s="18">
        <v>455.91399999999999</v>
      </c>
      <c r="BC34" s="18">
        <v>477.029</v>
      </c>
      <c r="BD34" s="18">
        <v>484.48500000000001</v>
      </c>
      <c r="BE34" s="18">
        <v>523.32799999999997</v>
      </c>
      <c r="BF34" s="18">
        <v>529.60799999999995</v>
      </c>
      <c r="BG34" s="18">
        <v>515.47299999999996</v>
      </c>
      <c r="BH34" s="18">
        <v>503.815</v>
      </c>
      <c r="BI34" s="18">
        <v>497.26900000000001</v>
      </c>
      <c r="BJ34" s="18">
        <v>473.108</v>
      </c>
      <c r="BK34" s="18">
        <v>462.80099999999999</v>
      </c>
      <c r="BL34" s="18">
        <v>513.81399999999996</v>
      </c>
      <c r="BM34" s="18">
        <v>580.17999999999995</v>
      </c>
      <c r="BN34" s="18">
        <v>605.59900000000005</v>
      </c>
      <c r="BO34" s="18">
        <v>668.20699999999999</v>
      </c>
      <c r="BP34" s="18">
        <v>671.06200000000001</v>
      </c>
      <c r="BQ34" s="18">
        <v>655.40300000000002</v>
      </c>
      <c r="BR34" s="18">
        <v>639.37199999999996</v>
      </c>
      <c r="BS34" s="18">
        <v>630.82000000000005</v>
      </c>
      <c r="BT34" s="18">
        <v>618.20699999999999</v>
      </c>
      <c r="BU34" s="18">
        <v>573.60400000000004</v>
      </c>
      <c r="BV34" s="18">
        <v>534.54600000000005</v>
      </c>
      <c r="BW34" s="18">
        <v>531.52300000000002</v>
      </c>
      <c r="BX34" s="18">
        <v>636.01400000000001</v>
      </c>
      <c r="BY34" s="18">
        <v>688.54399999999998</v>
      </c>
      <c r="BZ34" s="18">
        <v>648.28599999999994</v>
      </c>
      <c r="CA34" s="18">
        <v>732.77700000000004</v>
      </c>
      <c r="CB34" s="18">
        <v>744.702</v>
      </c>
      <c r="CC34" s="18">
        <v>672.58900000000006</v>
      </c>
      <c r="CD34" s="18">
        <v>576.23</v>
      </c>
      <c r="CE34" s="18">
        <v>487.12900000000002</v>
      </c>
      <c r="CF34" s="18">
        <v>478.649</v>
      </c>
      <c r="CG34" s="18">
        <v>401.99799999999999</v>
      </c>
      <c r="CH34" s="18">
        <v>395.209</v>
      </c>
      <c r="CI34" s="18">
        <v>410.76100000000002</v>
      </c>
      <c r="CJ34" s="18">
        <v>356.63900000000001</v>
      </c>
      <c r="CK34" s="18">
        <v>321.18700000000001</v>
      </c>
      <c r="CL34" s="18">
        <v>303.096</v>
      </c>
      <c r="CM34" s="18">
        <v>312.02699999999999</v>
      </c>
      <c r="CN34" s="18">
        <v>342.69600000000003</v>
      </c>
      <c r="CO34" s="18">
        <v>346.73399999999998</v>
      </c>
      <c r="CP34" s="18">
        <v>321.19600000000003</v>
      </c>
      <c r="CQ34" s="18">
        <v>300.596</v>
      </c>
      <c r="CR34" s="18">
        <v>296.053</v>
      </c>
      <c r="CS34" s="18">
        <v>289.33600000000001</v>
      </c>
      <c r="CT34" s="18">
        <v>266.94600000000003</v>
      </c>
      <c r="CU34" s="18">
        <v>267.08</v>
      </c>
      <c r="CV34" s="18">
        <v>267.29700000000003</v>
      </c>
      <c r="CW34" s="18">
        <v>268.33300000000003</v>
      </c>
      <c r="CX34" s="18">
        <v>266.63299999999998</v>
      </c>
      <c r="CY34" s="18">
        <v>267.00400000000002</v>
      </c>
      <c r="CZ34" s="18">
        <v>266.84199999999998</v>
      </c>
      <c r="DA34" s="18">
        <v>265.24400000000003</v>
      </c>
      <c r="DB34" s="18">
        <v>270.959</v>
      </c>
      <c r="DC34" s="18">
        <v>272.47399999999999</v>
      </c>
      <c r="DD34" s="18">
        <v>267.95800000000003</v>
      </c>
      <c r="DE34" s="18">
        <v>262.86700000000002</v>
      </c>
      <c r="DF34" s="18">
        <v>266.42399999999998</v>
      </c>
      <c r="DG34" s="18">
        <v>275.19200000000001</v>
      </c>
      <c r="DH34" s="18">
        <v>282.85300000000001</v>
      </c>
      <c r="DI34" s="18">
        <v>282.57600000000002</v>
      </c>
      <c r="DJ34" s="18">
        <v>279.68599999999998</v>
      </c>
      <c r="DK34" s="18">
        <v>274.04899999999998</v>
      </c>
      <c r="DL34" s="18">
        <v>276.62299999999999</v>
      </c>
      <c r="DM34" s="18">
        <v>281.529</v>
      </c>
      <c r="DN34" s="18">
        <v>269.27999999999997</v>
      </c>
      <c r="DO34" s="18">
        <v>265.37099999999998</v>
      </c>
      <c r="DP34" s="18">
        <v>258.447</v>
      </c>
      <c r="DQ34" s="18">
        <v>258.58999999999997</v>
      </c>
      <c r="DR34" s="18">
        <v>255.667</v>
      </c>
      <c r="DS34" s="18">
        <v>258.68799999999999</v>
      </c>
      <c r="DT34" s="18">
        <v>264.81299999999999</v>
      </c>
      <c r="DU34" s="18">
        <v>268.63499999999999</v>
      </c>
      <c r="DV34" s="18">
        <v>266.01499999999999</v>
      </c>
      <c r="DW34" s="18">
        <v>264.84699999999998</v>
      </c>
      <c r="DX34" s="18">
        <v>268.42899999999997</v>
      </c>
      <c r="DY34" s="18">
        <v>269.58699999999999</v>
      </c>
      <c r="DZ34" s="18">
        <v>276.46600000000001</v>
      </c>
      <c r="EA34" s="18">
        <v>275.61799999999999</v>
      </c>
      <c r="EB34" s="18">
        <v>270.92599999999999</v>
      </c>
      <c r="EC34" s="18">
        <v>265.85500000000002</v>
      </c>
      <c r="ED34" s="18">
        <v>257.65199999999999</v>
      </c>
      <c r="EE34" s="18">
        <v>254.86199999999999</v>
      </c>
      <c r="EF34" s="18">
        <v>254.274</v>
      </c>
      <c r="EG34" s="18">
        <v>258.26400000000001</v>
      </c>
      <c r="EH34" s="18">
        <v>258.43299999999999</v>
      </c>
      <c r="EI34" s="18">
        <v>258.08499999999998</v>
      </c>
      <c r="EJ34" s="18">
        <v>258.79300000000001</v>
      </c>
      <c r="EK34" s="18">
        <v>258.15499999999997</v>
      </c>
      <c r="EL34" s="18">
        <v>259.58</v>
      </c>
      <c r="EM34" s="18">
        <v>262.625</v>
      </c>
      <c r="EN34" s="18">
        <v>261.80700000000002</v>
      </c>
      <c r="EO34" s="18">
        <v>262.58499999999998</v>
      </c>
      <c r="EP34" s="18">
        <v>263.40600000000001</v>
      </c>
      <c r="EQ34" s="18">
        <v>265.50400000000002</v>
      </c>
      <c r="ER34" s="18">
        <v>261.57299999999998</v>
      </c>
      <c r="ES34" s="18">
        <v>263.82400000000001</v>
      </c>
      <c r="ET34" s="18">
        <v>270.25099999999998</v>
      </c>
      <c r="EU34" s="18">
        <v>275.80500000000001</v>
      </c>
      <c r="EV34" s="18">
        <v>283.55200000000002</v>
      </c>
      <c r="EW34" s="18">
        <v>285.79000000000002</v>
      </c>
      <c r="EX34" s="18">
        <v>275.089</v>
      </c>
      <c r="EY34" s="18">
        <v>279.50599999999997</v>
      </c>
      <c r="EZ34" s="18">
        <v>279.05399999999997</v>
      </c>
      <c r="FA34" s="18">
        <v>276.89100000000002</v>
      </c>
      <c r="FB34" s="18">
        <v>277.04399999999998</v>
      </c>
      <c r="FC34" s="18">
        <v>280.40699999999998</v>
      </c>
      <c r="FD34" s="18">
        <v>293.11</v>
      </c>
      <c r="FE34" s="18">
        <v>297.04599999999999</v>
      </c>
      <c r="FF34" s="18">
        <v>297.65300000000002</v>
      </c>
      <c r="FG34" s="18">
        <v>292.66199999999998</v>
      </c>
      <c r="FH34" s="18">
        <v>292.27600000000001</v>
      </c>
      <c r="FI34" s="18">
        <v>292.08499999999998</v>
      </c>
      <c r="FJ34" s="18">
        <v>294.13900000000001</v>
      </c>
      <c r="FK34" s="18">
        <v>291.733</v>
      </c>
      <c r="FL34" s="18">
        <v>287.286</v>
      </c>
      <c r="FM34" s="18">
        <v>287.64999999999998</v>
      </c>
      <c r="FN34" s="18">
        <v>284.31599999999997</v>
      </c>
      <c r="FO34" s="18">
        <v>277.81099999999998</v>
      </c>
      <c r="FP34" s="18">
        <v>277.41000000000003</v>
      </c>
      <c r="FQ34" s="18">
        <v>271.81700000000001</v>
      </c>
      <c r="FR34" s="18">
        <v>286.77100000000002</v>
      </c>
      <c r="FS34" s="18">
        <v>300.39800000000002</v>
      </c>
      <c r="FT34" s="18">
        <v>301.74200000000002</v>
      </c>
      <c r="FU34" s="18">
        <v>298.11599999999999</v>
      </c>
      <c r="FV34" s="18">
        <v>293.51900000000001</v>
      </c>
      <c r="FW34" s="18">
        <v>288.97199999999998</v>
      </c>
      <c r="FX34" s="18">
        <v>293.58300000000003</v>
      </c>
      <c r="FY34" s="18">
        <v>299.28699999999998</v>
      </c>
      <c r="FZ34" s="18">
        <v>301.60599999999999</v>
      </c>
      <c r="GA34" s="18">
        <v>300.59500000000003</v>
      </c>
      <c r="GB34" s="18">
        <v>302.24299999999999</v>
      </c>
      <c r="GC34" s="18">
        <v>310.16899999999998</v>
      </c>
      <c r="GD34" s="18">
        <v>310.464</v>
      </c>
      <c r="GE34" s="18">
        <v>314.49900000000002</v>
      </c>
      <c r="GF34" s="18">
        <v>321.59100000000001</v>
      </c>
      <c r="GG34" s="18">
        <v>325.47000000000003</v>
      </c>
      <c r="GH34" s="18">
        <v>326.02</v>
      </c>
      <c r="GI34" s="18">
        <v>334.46199999999999</v>
      </c>
      <c r="GJ34" s="18">
        <v>338.59199999999998</v>
      </c>
      <c r="GK34" s="18">
        <v>339.93700000000001</v>
      </c>
      <c r="GL34" s="18">
        <v>331.27300000000002</v>
      </c>
      <c r="GM34" s="18">
        <v>330.351</v>
      </c>
      <c r="GN34" s="18">
        <v>332.39299999999997</v>
      </c>
      <c r="GO34" s="18">
        <v>324.89499999999998</v>
      </c>
      <c r="GP34" s="18">
        <v>318.14800000000002</v>
      </c>
      <c r="GQ34" s="18">
        <v>320.82600000000002</v>
      </c>
      <c r="GR34" s="18">
        <v>321.36799999999999</v>
      </c>
      <c r="GS34" s="18">
        <v>324.15100000000001</v>
      </c>
      <c r="GT34" s="18">
        <v>326.125</v>
      </c>
      <c r="GU34" s="18">
        <v>326.65100000000001</v>
      </c>
      <c r="GV34" s="18">
        <v>326.351</v>
      </c>
      <c r="GW34" s="18">
        <v>322.64699999999999</v>
      </c>
      <c r="GX34" s="18">
        <v>331.18599999999998</v>
      </c>
      <c r="GY34" s="18">
        <v>329.29700000000003</v>
      </c>
      <c r="GZ34" s="18">
        <v>321.46600000000001</v>
      </c>
      <c r="HA34" s="18">
        <v>316.90899999999999</v>
      </c>
      <c r="HB34" s="18">
        <v>310.94200000000001</v>
      </c>
      <c r="HC34" s="18">
        <v>317.04399999999998</v>
      </c>
      <c r="HD34" s="18">
        <v>345.78100000000001</v>
      </c>
      <c r="HE34" s="18">
        <v>343.084</v>
      </c>
      <c r="HF34" s="18">
        <v>339.64699999999999</v>
      </c>
      <c r="HG34" s="18">
        <v>337.80399999999997</v>
      </c>
      <c r="HH34" s="18">
        <v>332.02</v>
      </c>
      <c r="HI34" s="18">
        <v>343.54599999999999</v>
      </c>
      <c r="HJ34" s="18">
        <v>348.29300000000001</v>
      </c>
      <c r="HK34" s="18">
        <v>344.577</v>
      </c>
      <c r="HL34" s="18">
        <v>344.65199999999999</v>
      </c>
      <c r="HM34" s="18">
        <v>347.495</v>
      </c>
      <c r="HN34" s="18">
        <v>351.37099999999998</v>
      </c>
      <c r="HO34" s="18">
        <v>346.20600000000002</v>
      </c>
      <c r="HP34" s="18">
        <v>341.86900000000003</v>
      </c>
      <c r="HQ34" s="18">
        <v>341.55900000000003</v>
      </c>
      <c r="HR34" s="18">
        <v>337.28800000000001</v>
      </c>
      <c r="HS34" s="18">
        <v>344.81200000000001</v>
      </c>
      <c r="HT34" s="18">
        <v>357.108</v>
      </c>
      <c r="HU34" s="18">
        <v>360.84199999999998</v>
      </c>
      <c r="HV34" s="18">
        <v>375.11500000000001</v>
      </c>
      <c r="HW34" s="18">
        <v>376.06700000000001</v>
      </c>
      <c r="HX34" s="18">
        <v>358.23399999999998</v>
      </c>
      <c r="HY34" s="18">
        <v>346.82499999999999</v>
      </c>
      <c r="HZ34" s="18">
        <v>338.50599999999997</v>
      </c>
      <c r="IA34" s="18">
        <v>341.21499999999997</v>
      </c>
      <c r="IB34" s="18">
        <v>341.60599999999999</v>
      </c>
      <c r="IC34" s="18">
        <v>350.92700000000002</v>
      </c>
      <c r="ID34" s="18">
        <v>355.01299999999998</v>
      </c>
      <c r="IE34" s="18">
        <v>366.87599999999998</v>
      </c>
      <c r="IF34" s="18">
        <v>352.23200000000003</v>
      </c>
      <c r="IG34" s="18">
        <v>336.62400000000002</v>
      </c>
      <c r="IH34" s="18">
        <v>333.779</v>
      </c>
      <c r="II34" s="18">
        <v>331.68700000000001</v>
      </c>
      <c r="IJ34" s="18">
        <v>319.09399999999999</v>
      </c>
      <c r="IK34" s="18">
        <v>317.13</v>
      </c>
      <c r="IL34" s="18">
        <v>313.44</v>
      </c>
      <c r="IM34" s="18">
        <v>332.69200000000001</v>
      </c>
      <c r="IN34" s="18">
        <v>340.755</v>
      </c>
      <c r="IO34" s="18">
        <v>345.173</v>
      </c>
      <c r="IP34" s="18">
        <v>342.80599999999998</v>
      </c>
      <c r="IQ34" s="18">
        <v>344.75900000000001</v>
      </c>
      <c r="IR34" s="18">
        <v>334.214</v>
      </c>
      <c r="IS34" s="18">
        <v>324.63400000000001</v>
      </c>
      <c r="IT34" s="18">
        <v>325.685</v>
      </c>
      <c r="IU34" s="18">
        <v>325.63099999999997</v>
      </c>
      <c r="IV34" s="18">
        <v>328.995</v>
      </c>
      <c r="IW34" s="18">
        <v>340.904</v>
      </c>
      <c r="IX34" s="18">
        <v>346.49900000000002</v>
      </c>
      <c r="IY34" s="18">
        <v>341.10199999999998</v>
      </c>
      <c r="IZ34" s="18">
        <v>332.01600000000002</v>
      </c>
      <c r="JA34" s="18">
        <v>332.57100000000003</v>
      </c>
      <c r="JB34" s="18">
        <v>341.18200000000002</v>
      </c>
      <c r="JC34" s="18">
        <v>340.91399999999999</v>
      </c>
      <c r="JD34" s="18">
        <v>339.94799999999998</v>
      </c>
      <c r="JE34" s="18">
        <v>356.62599999999998</v>
      </c>
      <c r="JF34" s="18">
        <v>363.71899999999999</v>
      </c>
      <c r="JG34" s="18">
        <v>365.435</v>
      </c>
      <c r="JH34" s="18">
        <v>363.72500000000002</v>
      </c>
      <c r="JI34" s="18">
        <v>357.05099999999999</v>
      </c>
      <c r="JJ34" s="18">
        <v>348.34800000000001</v>
      </c>
      <c r="JK34" s="18">
        <v>338.721</v>
      </c>
      <c r="JL34" s="18">
        <v>339.42200000000003</v>
      </c>
      <c r="JM34" s="18">
        <v>357.86500000000001</v>
      </c>
      <c r="JN34" s="18">
        <v>382.47699999999998</v>
      </c>
      <c r="JO34" s="18">
        <v>385.10300000000001</v>
      </c>
      <c r="JP34" s="18">
        <v>386.27600000000001</v>
      </c>
      <c r="JQ34" s="18">
        <v>389.596</v>
      </c>
      <c r="JR34" s="18">
        <v>378.56</v>
      </c>
      <c r="JS34" s="18">
        <v>385.13499999999999</v>
      </c>
      <c r="JT34" s="18">
        <v>392.84699999999998</v>
      </c>
      <c r="JU34" s="18">
        <v>392.32600000000002</v>
      </c>
      <c r="JV34" s="18">
        <v>398.73</v>
      </c>
      <c r="JW34" s="18">
        <v>406.19099999999997</v>
      </c>
      <c r="JX34" s="18">
        <v>419.863</v>
      </c>
      <c r="JY34" s="18">
        <v>417.64</v>
      </c>
      <c r="JZ34" s="18">
        <v>412.43299999999999</v>
      </c>
      <c r="KA34" s="18">
        <v>414.589</v>
      </c>
      <c r="KB34" s="18">
        <v>411.87099999999998</v>
      </c>
      <c r="KC34" s="18">
        <v>413.988</v>
      </c>
      <c r="KD34" s="18">
        <v>412.95800000000003</v>
      </c>
      <c r="KE34" s="18">
        <v>413.83199999999999</v>
      </c>
      <c r="KF34" s="18">
        <v>400.11700000000002</v>
      </c>
      <c r="KG34" s="18">
        <v>389.95499999999998</v>
      </c>
      <c r="KH34" s="18">
        <v>382.34399999999999</v>
      </c>
      <c r="KI34" s="18">
        <v>382.02499999999998</v>
      </c>
      <c r="KJ34" s="18">
        <v>381.33600000000001</v>
      </c>
      <c r="KK34" s="18">
        <v>390.839</v>
      </c>
      <c r="KL34" s="18">
        <v>393.46199999999999</v>
      </c>
      <c r="KM34" s="18">
        <v>395.697</v>
      </c>
      <c r="KN34" s="18">
        <v>390.49599999999998</v>
      </c>
      <c r="KO34" s="18">
        <v>396.98</v>
      </c>
      <c r="KP34" s="18">
        <v>393.38799999999998</v>
      </c>
      <c r="KQ34" s="18">
        <v>381.68900000000002</v>
      </c>
      <c r="KR34" s="18">
        <v>367.43400000000003</v>
      </c>
      <c r="KS34" s="18">
        <v>366.78899999999999</v>
      </c>
      <c r="KT34" s="18">
        <v>369.00299999999999</v>
      </c>
      <c r="KU34" s="18">
        <v>381.78399999999999</v>
      </c>
      <c r="KV34" s="18">
        <v>383.74700000000001</v>
      </c>
      <c r="KW34" s="18">
        <v>385.55799999999999</v>
      </c>
      <c r="KX34" s="18">
        <v>381.70800000000003</v>
      </c>
      <c r="KY34" s="18">
        <v>378.09399999999999</v>
      </c>
      <c r="KZ34" s="18">
        <v>381.36399999999998</v>
      </c>
      <c r="LA34" s="18">
        <v>382.45100000000002</v>
      </c>
      <c r="LB34" s="18">
        <v>378.30500000000001</v>
      </c>
      <c r="LC34" s="18">
        <v>377.51400000000001</v>
      </c>
      <c r="LD34" s="18">
        <v>381.43299999999999</v>
      </c>
      <c r="LE34" s="18">
        <v>388.34399999999999</v>
      </c>
      <c r="LF34" s="18">
        <v>403.54399999999998</v>
      </c>
      <c r="LG34" s="18">
        <v>412.10500000000002</v>
      </c>
      <c r="LH34" s="18">
        <v>414.79700000000003</v>
      </c>
      <c r="LI34" s="18">
        <v>414.73899999999998</v>
      </c>
      <c r="LJ34" s="18">
        <v>404.98599999999999</v>
      </c>
      <c r="LK34" s="18">
        <v>403.05200000000002</v>
      </c>
      <c r="LL34" s="18">
        <v>399.17200000000003</v>
      </c>
      <c r="LM34" s="18">
        <v>402.97500000000002</v>
      </c>
      <c r="LN34" s="18">
        <v>401.87200000000001</v>
      </c>
      <c r="LO34" s="18">
        <v>417.34100000000001</v>
      </c>
      <c r="LP34" s="18">
        <v>422.99799999999999</v>
      </c>
      <c r="LQ34" s="18">
        <v>425.77499999999998</v>
      </c>
      <c r="LR34" s="18">
        <v>421.78699999999998</v>
      </c>
      <c r="LS34" s="18">
        <v>430.11900000000003</v>
      </c>
      <c r="LT34" s="18">
        <v>423.41699999999997</v>
      </c>
      <c r="LU34" s="18">
        <v>418.82900000000001</v>
      </c>
      <c r="LV34" s="18">
        <v>408.00900000000001</v>
      </c>
      <c r="LW34" s="18">
        <v>393.83300000000003</v>
      </c>
      <c r="LX34" s="18">
        <v>400.52300000000002</v>
      </c>
      <c r="LY34" s="18">
        <v>403.48700000000002</v>
      </c>
      <c r="LZ34" s="18">
        <v>395.83199999999999</v>
      </c>
      <c r="MA34" s="18">
        <v>409.49</v>
      </c>
      <c r="MB34" s="18">
        <v>419.52699999999999</v>
      </c>
      <c r="MC34" s="18">
        <v>433.93900000000002</v>
      </c>
      <c r="MD34" s="18">
        <v>438.27499999999998</v>
      </c>
      <c r="ME34" s="18">
        <v>431.57400000000001</v>
      </c>
      <c r="MF34" s="18">
        <v>419.35899999999998</v>
      </c>
      <c r="MG34" s="18">
        <v>411.66300000000001</v>
      </c>
      <c r="MH34" s="18">
        <v>413.733</v>
      </c>
      <c r="MI34" s="18">
        <v>413.16500000000002</v>
      </c>
      <c r="MJ34" s="18">
        <v>409.01900000000001</v>
      </c>
      <c r="MK34" s="18">
        <v>411.93700000000001</v>
      </c>
      <c r="ML34" s="18">
        <v>426.05799999999999</v>
      </c>
      <c r="MM34" s="18">
        <v>438.24900000000002</v>
      </c>
      <c r="MN34" s="18">
        <v>448.92599999999999</v>
      </c>
      <c r="MO34" s="18">
        <v>444.88400000000001</v>
      </c>
      <c r="MP34" s="18">
        <v>438.83300000000003</v>
      </c>
      <c r="MQ34" s="18">
        <v>433.36200000000002</v>
      </c>
      <c r="MR34" s="18">
        <v>437.39600000000002</v>
      </c>
      <c r="MS34" s="18">
        <v>440.82</v>
      </c>
      <c r="MT34" s="18">
        <v>432.74900000000002</v>
      </c>
      <c r="MU34" s="18">
        <v>429.17399999999998</v>
      </c>
      <c r="MV34" s="18">
        <v>438.39</v>
      </c>
      <c r="MW34" s="18">
        <v>461.57100000000003</v>
      </c>
      <c r="MX34" s="18">
        <v>467.67399999999998</v>
      </c>
      <c r="MY34" s="18">
        <v>449.94299999999998</v>
      </c>
      <c r="MZ34" s="18">
        <v>430.52499999999998</v>
      </c>
      <c r="NA34" s="18">
        <v>429.654</v>
      </c>
      <c r="NB34" s="18">
        <v>435.67099999999999</v>
      </c>
      <c r="NC34" s="18">
        <v>433.92</v>
      </c>
      <c r="ND34" s="18">
        <v>433.78</v>
      </c>
      <c r="NE34" s="18">
        <v>445.28699999999998</v>
      </c>
      <c r="NF34" s="18">
        <v>443.26</v>
      </c>
      <c r="NG34" s="18">
        <v>436.815</v>
      </c>
      <c r="NH34" s="18">
        <v>433.86900000000003</v>
      </c>
      <c r="NI34" s="18">
        <v>439.202</v>
      </c>
      <c r="NJ34" s="18">
        <v>435.45600000000002</v>
      </c>
      <c r="NK34" s="18">
        <v>430.738</v>
      </c>
      <c r="NL34" s="18">
        <v>422.26299999999998</v>
      </c>
      <c r="NM34" s="18">
        <v>428.82499999999999</v>
      </c>
      <c r="NN34" s="18">
        <v>448.77</v>
      </c>
      <c r="NO34" s="18">
        <v>443.24599999999998</v>
      </c>
      <c r="NP34" s="18">
        <v>461.04700000000003</v>
      </c>
      <c r="NQ34" s="18">
        <v>462.36</v>
      </c>
      <c r="NR34" s="18">
        <v>451.928</v>
      </c>
      <c r="NS34" s="18">
        <v>458.56400000000002</v>
      </c>
      <c r="NT34" s="18">
        <v>455.351</v>
      </c>
      <c r="NU34" s="18">
        <v>479.74599999999998</v>
      </c>
      <c r="NV34" s="18">
        <v>492.59699999999998</v>
      </c>
      <c r="NW34" s="18">
        <v>496.54700000000003</v>
      </c>
      <c r="NX34" s="18">
        <v>497.68200000000002</v>
      </c>
      <c r="NY34" s="18">
        <v>483.53100000000001</v>
      </c>
      <c r="NZ34" s="18">
        <v>469.65100000000001</v>
      </c>
      <c r="OA34" s="18">
        <v>469.31900000000002</v>
      </c>
      <c r="OB34" s="18">
        <v>467.88900000000001</v>
      </c>
      <c r="OC34" s="18">
        <v>465.10399999999998</v>
      </c>
      <c r="OD34" s="18">
        <v>464.30500000000001</v>
      </c>
      <c r="OE34" s="18">
        <v>459.596</v>
      </c>
      <c r="OF34" s="18">
        <v>454.03699999999998</v>
      </c>
      <c r="OG34" s="18">
        <v>452.05200000000002</v>
      </c>
      <c r="OH34" s="18">
        <v>446.06299999999999</v>
      </c>
      <c r="OI34" s="18">
        <v>444.74900000000002</v>
      </c>
      <c r="OJ34" s="18">
        <v>443.34899999999999</v>
      </c>
      <c r="OK34" s="18">
        <v>456.20699999999999</v>
      </c>
      <c r="OL34" s="18">
        <v>472.41500000000002</v>
      </c>
      <c r="OM34" s="18">
        <v>476.99700000000001</v>
      </c>
      <c r="ON34" s="18">
        <v>473.45100000000002</v>
      </c>
      <c r="OO34" s="18">
        <v>473.7</v>
      </c>
      <c r="OP34" s="18">
        <v>465.57600000000002</v>
      </c>
      <c r="OQ34" s="18">
        <v>457.97500000000002</v>
      </c>
      <c r="OR34" s="18">
        <v>444.39800000000002</v>
      </c>
      <c r="OS34" s="18">
        <v>455.07600000000002</v>
      </c>
      <c r="OT34" s="18">
        <v>447.41399999999999</v>
      </c>
      <c r="OU34" s="18">
        <v>440.54300000000001</v>
      </c>
      <c r="OV34" s="18">
        <v>432.62900000000002</v>
      </c>
      <c r="OW34" s="18">
        <v>427.74599999999998</v>
      </c>
      <c r="OX34" s="18">
        <v>432.23700000000002</v>
      </c>
      <c r="OY34" s="18">
        <v>430.70800000000003</v>
      </c>
      <c r="OZ34" s="18">
        <v>429.67899999999997</v>
      </c>
      <c r="PA34" s="18">
        <v>439.62400000000002</v>
      </c>
      <c r="PB34" s="18">
        <v>420.75400000000002</v>
      </c>
      <c r="PC34" s="18">
        <v>413.714</v>
      </c>
      <c r="PD34" s="18">
        <v>411.24200000000002</v>
      </c>
      <c r="PE34" s="18">
        <v>399.77800000000002</v>
      </c>
      <c r="PF34" s="18">
        <v>394.93900000000002</v>
      </c>
      <c r="PG34" s="18">
        <v>393.38</v>
      </c>
      <c r="PH34" s="18">
        <v>372.21</v>
      </c>
      <c r="PI34" s="18">
        <v>358.94499999999999</v>
      </c>
      <c r="PJ34" s="18">
        <v>362.40899999999999</v>
      </c>
      <c r="PK34" s="18">
        <v>368.99400000000003</v>
      </c>
      <c r="PL34" s="18">
        <v>369.42</v>
      </c>
      <c r="PM34" s="18">
        <v>368.41300000000001</v>
      </c>
      <c r="PN34" s="18">
        <v>372.30599999999998</v>
      </c>
      <c r="PO34" s="18">
        <v>383.42599999999999</v>
      </c>
      <c r="PP34" s="18">
        <v>383.80200000000002</v>
      </c>
      <c r="PQ34" s="18">
        <v>403.32900000000001</v>
      </c>
      <c r="PR34" s="18">
        <v>417.73599999999999</v>
      </c>
      <c r="PS34" s="18">
        <v>406.74</v>
      </c>
      <c r="PT34" s="18">
        <v>404.73899999999998</v>
      </c>
      <c r="PU34" s="18">
        <v>395.7</v>
      </c>
      <c r="PV34" s="18">
        <v>391.05799999999999</v>
      </c>
      <c r="PW34" s="18">
        <v>393.56900000000002</v>
      </c>
      <c r="PX34" s="18">
        <v>388.11900000000003</v>
      </c>
      <c r="PY34" s="18">
        <v>384.11099999999999</v>
      </c>
      <c r="PZ34" s="18">
        <v>385.31400000000002</v>
      </c>
      <c r="QA34" s="18">
        <v>378.37799999999999</v>
      </c>
      <c r="QB34" s="18">
        <v>376.666</v>
      </c>
      <c r="QC34" s="18">
        <v>375.24900000000002</v>
      </c>
      <c r="QD34" s="18">
        <v>363.97399999999999</v>
      </c>
      <c r="QE34" s="18">
        <v>364.58699999999999</v>
      </c>
      <c r="QF34" s="18">
        <v>360.73700000000002</v>
      </c>
      <c r="QG34" s="18">
        <v>353.34300000000002</v>
      </c>
      <c r="QH34" s="18">
        <v>350.90100000000001</v>
      </c>
      <c r="QI34" s="18">
        <v>350.48899999999998</v>
      </c>
      <c r="QJ34" s="18">
        <v>354.52800000000002</v>
      </c>
      <c r="QK34" s="18">
        <v>349.71899999999999</v>
      </c>
      <c r="QL34" s="18">
        <v>351.90300000000002</v>
      </c>
      <c r="QM34" s="18">
        <v>344.90300000000002</v>
      </c>
      <c r="QN34" s="18">
        <v>345.31200000000001</v>
      </c>
      <c r="QO34" s="18">
        <v>347.15499999999997</v>
      </c>
      <c r="QP34" s="18">
        <v>339.255</v>
      </c>
      <c r="QQ34" s="18">
        <v>333.86900000000003</v>
      </c>
      <c r="QR34" s="18">
        <v>332.35899999999998</v>
      </c>
      <c r="QS34" s="18">
        <v>330.74700000000001</v>
      </c>
      <c r="QT34" s="18">
        <v>330.58100000000002</v>
      </c>
      <c r="QU34" s="18">
        <v>329.68900000000002</v>
      </c>
      <c r="QV34" s="18">
        <v>326.83300000000003</v>
      </c>
      <c r="QW34" s="18">
        <v>332.20100000000002</v>
      </c>
      <c r="QX34" s="18">
        <v>336.75700000000001</v>
      </c>
      <c r="QY34" s="18">
        <v>333.98599999999999</v>
      </c>
      <c r="QZ34" s="18">
        <v>339.99400000000003</v>
      </c>
      <c r="RA34" s="18">
        <v>355.90899999999999</v>
      </c>
      <c r="RB34" s="18">
        <v>364.04500000000002</v>
      </c>
      <c r="RC34" s="18">
        <v>365.47300000000001</v>
      </c>
      <c r="RD34" s="18">
        <v>368.56599999999997</v>
      </c>
      <c r="RE34" s="18">
        <v>371.65600000000001</v>
      </c>
      <c r="RF34" s="18">
        <v>369.411</v>
      </c>
      <c r="RG34" s="18">
        <v>365.221</v>
      </c>
      <c r="RH34" s="18">
        <v>361.935</v>
      </c>
      <c r="RI34" s="18">
        <v>363.12200000000001</v>
      </c>
      <c r="RJ34" s="18">
        <v>365.62599999999998</v>
      </c>
      <c r="RK34" s="18">
        <v>366.57100000000003</v>
      </c>
      <c r="RL34" s="18">
        <v>364.42099999999999</v>
      </c>
      <c r="RM34" s="18">
        <v>360.86700000000002</v>
      </c>
      <c r="RN34" s="18">
        <v>362.11599999999999</v>
      </c>
      <c r="RO34" s="18">
        <v>369.27199999999999</v>
      </c>
      <c r="RP34" s="18">
        <v>369.73</v>
      </c>
      <c r="RQ34" s="18">
        <v>369.77</v>
      </c>
      <c r="RR34" s="18">
        <v>367.59500000000003</v>
      </c>
      <c r="RS34" s="18">
        <v>363.09300000000002</v>
      </c>
      <c r="RT34" s="18">
        <v>362.96499999999997</v>
      </c>
      <c r="RU34" s="18">
        <v>355.00200000000001</v>
      </c>
      <c r="RV34" s="18">
        <v>346.34100000000001</v>
      </c>
      <c r="RW34" s="18">
        <v>343.60300000000001</v>
      </c>
      <c r="RX34" s="18">
        <v>342.041</v>
      </c>
      <c r="RY34" s="18">
        <v>344.18299999999999</v>
      </c>
      <c r="RZ34" s="18">
        <v>342.548</v>
      </c>
      <c r="SA34" s="18">
        <v>336.09399999999999</v>
      </c>
      <c r="SB34" s="18">
        <v>330.50799999999998</v>
      </c>
      <c r="SC34" s="18">
        <v>332.74299999999999</v>
      </c>
      <c r="SD34" s="18">
        <v>334.45699999999999</v>
      </c>
      <c r="SE34" s="18">
        <v>333.31299999999999</v>
      </c>
      <c r="SF34" s="18">
        <v>333.38</v>
      </c>
      <c r="SG34" s="18">
        <v>353.47899999999998</v>
      </c>
      <c r="SH34" s="18">
        <v>353.87799999999999</v>
      </c>
      <c r="SI34" s="18">
        <v>354.56900000000002</v>
      </c>
      <c r="SJ34" s="18">
        <v>357.26799999999997</v>
      </c>
      <c r="SK34" s="18">
        <v>354.721</v>
      </c>
      <c r="SL34" s="18">
        <v>353.85899999999998</v>
      </c>
      <c r="SM34" s="18">
        <v>353.02499999999998</v>
      </c>
      <c r="SN34" s="18">
        <v>349.911</v>
      </c>
      <c r="SO34" s="18">
        <v>350.72500000000002</v>
      </c>
      <c r="SP34" s="18">
        <v>351.71899999999999</v>
      </c>
      <c r="SQ34" s="18">
        <v>352.19499999999999</v>
      </c>
      <c r="SR34" s="18">
        <v>340.07100000000003</v>
      </c>
      <c r="SS34" s="18">
        <v>341.072</v>
      </c>
      <c r="ST34" s="18">
        <v>346.56599999999997</v>
      </c>
      <c r="SU34" s="18"/>
    </row>
    <row r="35" spans="1:515" s="5" customFormat="1" x14ac:dyDescent="0.25">
      <c r="A35" s="5">
        <f t="shared" si="8"/>
        <v>4</v>
      </c>
      <c r="B35" s="11" t="s">
        <v>473</v>
      </c>
      <c r="C35" s="5">
        <f>_xlfn.XMATCH(B35,bonds[unique lookup])</f>
        <v>156</v>
      </c>
      <c r="D35" s="5" t="str" cm="1">
        <f t="array" ref="D35">INDEX(bonds[ID_ISIN],C35)&amp;" Corp"</f>
        <v>XS1048428442 Corp</v>
      </c>
      <c r="E35" s="33" cm="1">
        <f t="array" ref="E35">_xll.BDP(D35,E$31)*1</f>
        <v>46105</v>
      </c>
      <c r="F35" s="18">
        <f>_xll.BDH(D35,$B$29,"-2AY",,"Dates=H","Fill=C","Sort=R","Dir=H","cols=509;rows=1")</f>
        <v>399.709</v>
      </c>
      <c r="G35" s="18">
        <v>399.74</v>
      </c>
      <c r="H35" s="18">
        <v>399.31099999999998</v>
      </c>
      <c r="I35" s="18">
        <v>405.49799999999999</v>
      </c>
      <c r="J35" s="18">
        <v>410.18299999999999</v>
      </c>
      <c r="K35" s="18">
        <v>410.97</v>
      </c>
      <c r="L35" s="18">
        <v>409.6</v>
      </c>
      <c r="M35" s="18">
        <v>405.14100000000002</v>
      </c>
      <c r="N35" s="18">
        <v>399.54899999999998</v>
      </c>
      <c r="O35" s="18">
        <v>408.15899999999999</v>
      </c>
      <c r="P35" s="18">
        <v>396.26900000000001</v>
      </c>
      <c r="Q35" s="18">
        <v>394.86500000000001</v>
      </c>
      <c r="R35" s="18">
        <v>379.37799999999999</v>
      </c>
      <c r="S35" s="18">
        <v>366.19400000000002</v>
      </c>
      <c r="T35" s="18">
        <v>383.5</v>
      </c>
      <c r="U35" s="18">
        <v>376.154</v>
      </c>
      <c r="V35" s="18">
        <v>386.49900000000002</v>
      </c>
      <c r="W35" s="18">
        <v>353.07900000000001</v>
      </c>
      <c r="X35" s="18">
        <v>332.05200000000002</v>
      </c>
      <c r="Y35" s="18">
        <v>306.81900000000002</v>
      </c>
      <c r="Z35" s="18">
        <v>321.88499999999999</v>
      </c>
      <c r="AA35" s="18">
        <v>361.7</v>
      </c>
      <c r="AB35" s="18">
        <v>375.274</v>
      </c>
      <c r="AC35" s="18">
        <v>400.57299999999998</v>
      </c>
      <c r="AD35" s="18">
        <v>406.29899999999998</v>
      </c>
      <c r="AE35" s="18">
        <v>404.68099999999998</v>
      </c>
      <c r="AF35" s="18">
        <v>396.82900000000001</v>
      </c>
      <c r="AG35" s="18">
        <v>395.87799999999999</v>
      </c>
      <c r="AH35" s="18">
        <v>408.774</v>
      </c>
      <c r="AI35" s="18">
        <v>427.00599999999997</v>
      </c>
      <c r="AJ35" s="18">
        <v>426.57299999999998</v>
      </c>
      <c r="AK35" s="18">
        <v>425.56599999999997</v>
      </c>
      <c r="AL35" s="18">
        <v>429.488</v>
      </c>
      <c r="AM35" s="18">
        <v>439.93900000000002</v>
      </c>
      <c r="AN35" s="18">
        <v>460.59300000000002</v>
      </c>
      <c r="AO35" s="18">
        <v>473.07100000000003</v>
      </c>
      <c r="AP35" s="18">
        <v>475.01</v>
      </c>
      <c r="AQ35" s="18">
        <v>467.82499999999999</v>
      </c>
      <c r="AR35" s="18">
        <v>465.245</v>
      </c>
      <c r="AS35" s="18">
        <v>467.89</v>
      </c>
      <c r="AT35" s="18">
        <v>475.10700000000003</v>
      </c>
      <c r="AU35" s="18">
        <v>479.15699999999998</v>
      </c>
      <c r="AV35" s="18">
        <v>479.96800000000002</v>
      </c>
      <c r="AW35" s="18">
        <v>485.92</v>
      </c>
      <c r="AX35" s="18">
        <v>490.471</v>
      </c>
      <c r="AY35" s="18">
        <v>459.56900000000002</v>
      </c>
      <c r="AZ35" s="18">
        <v>445.67599999999999</v>
      </c>
      <c r="BA35" s="18">
        <v>432.40899999999999</v>
      </c>
      <c r="BB35" s="18">
        <v>421.57100000000003</v>
      </c>
      <c r="BC35" s="18">
        <v>444.84800000000001</v>
      </c>
      <c r="BD35" s="18">
        <v>455.6</v>
      </c>
      <c r="BE35" s="18">
        <v>499.10399999999998</v>
      </c>
      <c r="BF35" s="18">
        <v>508.315</v>
      </c>
      <c r="BG35" s="18">
        <v>490.39</v>
      </c>
      <c r="BH35" s="18">
        <v>480.71699999999998</v>
      </c>
      <c r="BI35" s="18">
        <v>473.01799999999997</v>
      </c>
      <c r="BJ35" s="18">
        <v>440.50400000000002</v>
      </c>
      <c r="BK35" s="18">
        <v>419.9</v>
      </c>
      <c r="BL35" s="18">
        <v>473.81299999999999</v>
      </c>
      <c r="BM35" s="18">
        <v>528.87900000000002</v>
      </c>
      <c r="BN35" s="18">
        <v>554.18299999999999</v>
      </c>
      <c r="BO35" s="18">
        <v>616.01700000000005</v>
      </c>
      <c r="BP35" s="18">
        <v>621.42100000000005</v>
      </c>
      <c r="BQ35" s="18">
        <v>613.98599999999999</v>
      </c>
      <c r="BR35" s="18">
        <v>594.83000000000004</v>
      </c>
      <c r="BS35" s="18">
        <v>586.673</v>
      </c>
      <c r="BT35" s="18">
        <v>582.84900000000005</v>
      </c>
      <c r="BU35" s="18">
        <v>537.12099999999998</v>
      </c>
      <c r="BV35" s="18">
        <v>493.00400000000002</v>
      </c>
      <c r="BW35" s="18">
        <v>487.56700000000001</v>
      </c>
      <c r="BX35" s="18">
        <v>615.75300000000004</v>
      </c>
      <c r="BY35" s="18">
        <v>661.47799999999995</v>
      </c>
      <c r="BZ35" s="18">
        <v>644.16300000000001</v>
      </c>
      <c r="CA35" s="18">
        <v>736.48</v>
      </c>
      <c r="CB35" s="18">
        <v>740.32</v>
      </c>
      <c r="CC35" s="18">
        <v>663.37</v>
      </c>
      <c r="CD35" s="18">
        <v>563.53899999999999</v>
      </c>
      <c r="CE35" s="18">
        <v>474.57100000000003</v>
      </c>
      <c r="CF35" s="18">
        <v>463.416</v>
      </c>
      <c r="CG35" s="18">
        <v>378.38499999999999</v>
      </c>
      <c r="CH35" s="18">
        <v>369.33100000000002</v>
      </c>
      <c r="CI35" s="18">
        <v>385.8</v>
      </c>
      <c r="CJ35" s="18">
        <v>330.85199999999998</v>
      </c>
      <c r="CK35" s="18">
        <v>296.83699999999999</v>
      </c>
      <c r="CL35" s="18">
        <v>282.923</v>
      </c>
      <c r="CM35" s="18">
        <v>289.89499999999998</v>
      </c>
      <c r="CN35" s="18">
        <v>317.565</v>
      </c>
      <c r="CO35" s="18">
        <v>320.30700000000002</v>
      </c>
      <c r="CP35" s="18">
        <v>290.17099999999999</v>
      </c>
      <c r="CQ35" s="18">
        <v>271.44499999999999</v>
      </c>
      <c r="CR35" s="18">
        <v>266.154</v>
      </c>
      <c r="CS35" s="18">
        <v>261.79599999999999</v>
      </c>
      <c r="CT35" s="18">
        <v>240.77699999999999</v>
      </c>
      <c r="CU35" s="18">
        <v>242.24799999999999</v>
      </c>
      <c r="CV35" s="18">
        <v>243.08099999999999</v>
      </c>
      <c r="CW35" s="18">
        <v>245.11099999999999</v>
      </c>
      <c r="CX35" s="18">
        <v>243.54499999999999</v>
      </c>
      <c r="CY35" s="18">
        <v>244.47399999999999</v>
      </c>
      <c r="CZ35" s="18">
        <v>244.5</v>
      </c>
      <c r="DA35" s="18">
        <v>244.25299999999999</v>
      </c>
      <c r="DB35" s="18">
        <v>247.077</v>
      </c>
      <c r="DC35" s="18">
        <v>248.03299999999999</v>
      </c>
      <c r="DD35" s="18">
        <v>243.58</v>
      </c>
      <c r="DE35" s="18">
        <v>240.05</v>
      </c>
      <c r="DF35" s="18">
        <v>242.476</v>
      </c>
      <c r="DG35" s="18">
        <v>252.31200000000001</v>
      </c>
      <c r="DH35" s="18">
        <v>260.029</v>
      </c>
      <c r="DI35" s="18">
        <v>257.827</v>
      </c>
      <c r="DJ35" s="18">
        <v>254.50200000000001</v>
      </c>
      <c r="DK35" s="18">
        <v>248.48500000000001</v>
      </c>
      <c r="DL35" s="18">
        <v>250.56399999999999</v>
      </c>
      <c r="DM35" s="18">
        <v>253.12299999999999</v>
      </c>
      <c r="DN35" s="18">
        <v>241.482</v>
      </c>
      <c r="DO35" s="18">
        <v>237.45599999999999</v>
      </c>
      <c r="DP35" s="18">
        <v>230.363</v>
      </c>
      <c r="DQ35" s="18">
        <v>229.953</v>
      </c>
      <c r="DR35" s="18">
        <v>226.89500000000001</v>
      </c>
      <c r="DS35" s="18">
        <v>228.75299999999999</v>
      </c>
      <c r="DT35" s="18">
        <v>234.22300000000001</v>
      </c>
      <c r="DU35" s="18">
        <v>236.97800000000001</v>
      </c>
      <c r="DV35" s="18">
        <v>234.833</v>
      </c>
      <c r="DW35" s="18">
        <v>232.809</v>
      </c>
      <c r="DX35" s="18">
        <v>234.84100000000001</v>
      </c>
      <c r="DY35" s="18">
        <v>234.4</v>
      </c>
      <c r="DZ35" s="18">
        <v>241.583</v>
      </c>
      <c r="EA35" s="18">
        <v>237.881</v>
      </c>
      <c r="EB35" s="18">
        <v>232.59399999999999</v>
      </c>
      <c r="EC35" s="18">
        <v>228.714</v>
      </c>
      <c r="ED35" s="18">
        <v>221.82599999999999</v>
      </c>
      <c r="EE35" s="18">
        <v>220.102</v>
      </c>
      <c r="EF35" s="18">
        <v>218.12899999999999</v>
      </c>
      <c r="EG35" s="18">
        <v>222.54</v>
      </c>
      <c r="EH35" s="18">
        <v>222.339</v>
      </c>
      <c r="EI35" s="18">
        <v>222.92</v>
      </c>
      <c r="EJ35" s="18">
        <v>224.03700000000001</v>
      </c>
      <c r="EK35" s="18">
        <v>223.96899999999999</v>
      </c>
      <c r="EL35" s="18">
        <v>225.90600000000001</v>
      </c>
      <c r="EM35" s="18">
        <v>228.77199999999999</v>
      </c>
      <c r="EN35" s="18">
        <v>229.648</v>
      </c>
      <c r="EO35" s="18">
        <v>231.02199999999999</v>
      </c>
      <c r="EP35" s="18">
        <v>232.87899999999999</v>
      </c>
      <c r="EQ35" s="18">
        <v>235.19499999999999</v>
      </c>
      <c r="ER35" s="18">
        <v>232.32499999999999</v>
      </c>
      <c r="ES35" s="18">
        <v>234.98</v>
      </c>
      <c r="ET35" s="18">
        <v>241.46899999999999</v>
      </c>
      <c r="EU35" s="18">
        <v>247.11600000000001</v>
      </c>
      <c r="EV35" s="18">
        <v>255.68700000000001</v>
      </c>
      <c r="EW35" s="18">
        <v>257.75799999999998</v>
      </c>
      <c r="EX35" s="18">
        <v>250.16200000000001</v>
      </c>
      <c r="EY35" s="18">
        <v>255.34899999999999</v>
      </c>
      <c r="EZ35" s="18">
        <v>255.73</v>
      </c>
      <c r="FA35" s="18">
        <v>254.37899999999999</v>
      </c>
      <c r="FB35" s="18">
        <v>254.619</v>
      </c>
      <c r="FC35" s="18">
        <v>259.036</v>
      </c>
      <c r="FD35" s="18">
        <v>271.36099999999999</v>
      </c>
      <c r="FE35" s="18">
        <v>274.02800000000002</v>
      </c>
      <c r="FF35" s="18">
        <v>275.07400000000001</v>
      </c>
      <c r="FG35" s="18">
        <v>270.44299999999998</v>
      </c>
      <c r="FH35" s="18">
        <v>269.81700000000001</v>
      </c>
      <c r="FI35" s="18">
        <v>269.964</v>
      </c>
      <c r="FJ35" s="18">
        <v>271.70999999999998</v>
      </c>
      <c r="FK35" s="18">
        <v>269.98599999999999</v>
      </c>
      <c r="FL35" s="18">
        <v>266.42500000000001</v>
      </c>
      <c r="FM35" s="18">
        <v>266.50900000000001</v>
      </c>
      <c r="FN35" s="18">
        <v>262.31599999999997</v>
      </c>
      <c r="FO35" s="18">
        <v>257.55099999999999</v>
      </c>
      <c r="FP35" s="18">
        <v>257.26900000000001</v>
      </c>
      <c r="FQ35" s="18">
        <v>253.75</v>
      </c>
      <c r="FR35" s="18">
        <v>263.06299999999999</v>
      </c>
      <c r="FS35" s="18">
        <v>275.971</v>
      </c>
      <c r="FT35" s="18">
        <v>277.31200000000001</v>
      </c>
      <c r="FU35" s="18">
        <v>273.798</v>
      </c>
      <c r="FV35" s="18">
        <v>269.19</v>
      </c>
      <c r="FW35" s="18">
        <v>264.43900000000002</v>
      </c>
      <c r="FX35" s="18">
        <v>267.92</v>
      </c>
      <c r="FY35" s="18">
        <v>272.43700000000001</v>
      </c>
      <c r="FZ35" s="18">
        <v>275.66199999999998</v>
      </c>
      <c r="GA35" s="18">
        <v>276.13400000000001</v>
      </c>
      <c r="GB35" s="18">
        <v>276.887</v>
      </c>
      <c r="GC35" s="18">
        <v>286.05</v>
      </c>
      <c r="GD35" s="18">
        <v>287.05099999999999</v>
      </c>
      <c r="GE35" s="18">
        <v>289.80099999999999</v>
      </c>
      <c r="GF35" s="18">
        <v>294.68</v>
      </c>
      <c r="GG35" s="18">
        <v>299.72800000000001</v>
      </c>
      <c r="GH35" s="18">
        <v>300.84500000000003</v>
      </c>
      <c r="GI35" s="18">
        <v>309.43900000000002</v>
      </c>
      <c r="GJ35" s="18">
        <v>313.709</v>
      </c>
      <c r="GK35" s="18">
        <v>315.36200000000002</v>
      </c>
      <c r="GL35" s="18">
        <v>306.23599999999999</v>
      </c>
      <c r="GM35" s="18">
        <v>306.14100000000002</v>
      </c>
      <c r="GN35" s="18">
        <v>311.88099999999997</v>
      </c>
      <c r="GO35" s="18">
        <v>308.26400000000001</v>
      </c>
      <c r="GP35" s="18">
        <v>302.32100000000003</v>
      </c>
      <c r="GQ35" s="18">
        <v>306.37</v>
      </c>
      <c r="GR35" s="18">
        <v>307.8</v>
      </c>
      <c r="GS35" s="18">
        <v>310.89400000000001</v>
      </c>
      <c r="GT35" s="18">
        <v>312.89600000000002</v>
      </c>
      <c r="GU35" s="18">
        <v>313.16199999999998</v>
      </c>
      <c r="GV35" s="18">
        <v>312.63900000000001</v>
      </c>
      <c r="GW35" s="18">
        <v>309.553</v>
      </c>
      <c r="GX35" s="18">
        <v>316.452</v>
      </c>
      <c r="GY35" s="18">
        <v>313.73899999999998</v>
      </c>
      <c r="GZ35" s="18">
        <v>306.41199999999998</v>
      </c>
      <c r="HA35" s="18">
        <v>299.95400000000001</v>
      </c>
      <c r="HB35" s="18">
        <v>295.07600000000002</v>
      </c>
      <c r="HC35" s="18">
        <v>300.52</v>
      </c>
      <c r="HD35" s="18">
        <v>332.08199999999999</v>
      </c>
      <c r="HE35" s="18">
        <v>329.81599999999997</v>
      </c>
      <c r="HF35" s="18">
        <v>324.596</v>
      </c>
      <c r="HG35" s="18">
        <v>323.29599999999999</v>
      </c>
      <c r="HH35" s="18">
        <v>316.59399999999999</v>
      </c>
      <c r="HI35" s="18">
        <v>327.9</v>
      </c>
      <c r="HJ35" s="18">
        <v>331.25799999999998</v>
      </c>
      <c r="HK35" s="18">
        <v>328.38900000000001</v>
      </c>
      <c r="HL35" s="18">
        <v>328.476</v>
      </c>
      <c r="HM35" s="18">
        <v>331.83199999999999</v>
      </c>
      <c r="HN35" s="18">
        <v>335.81599999999997</v>
      </c>
      <c r="HO35" s="18">
        <v>331.32400000000001</v>
      </c>
      <c r="HP35" s="18">
        <v>327.36599999999999</v>
      </c>
      <c r="HQ35" s="18">
        <v>327.79700000000003</v>
      </c>
      <c r="HR35" s="18">
        <v>324.14400000000001</v>
      </c>
      <c r="HS35" s="18">
        <v>332.745</v>
      </c>
      <c r="HT35" s="18">
        <v>343.91500000000002</v>
      </c>
      <c r="HU35" s="18">
        <v>348.18</v>
      </c>
      <c r="HV35" s="18">
        <v>361.31700000000001</v>
      </c>
      <c r="HW35" s="18">
        <v>364.613</v>
      </c>
      <c r="HX35" s="18">
        <v>346.17399999999998</v>
      </c>
      <c r="HY35" s="18">
        <v>333.28800000000001</v>
      </c>
      <c r="HZ35" s="18">
        <v>325.20800000000003</v>
      </c>
      <c r="IA35" s="18">
        <v>327.79399999999998</v>
      </c>
      <c r="IB35" s="18">
        <v>328.42899999999997</v>
      </c>
      <c r="IC35" s="18">
        <v>338.30900000000003</v>
      </c>
      <c r="ID35" s="18">
        <v>341.327</v>
      </c>
      <c r="IE35" s="18">
        <v>353.541</v>
      </c>
      <c r="IF35" s="18">
        <v>338.26400000000001</v>
      </c>
      <c r="IG35" s="18">
        <v>321.87099999999998</v>
      </c>
      <c r="IH35" s="18">
        <v>317.10399999999998</v>
      </c>
      <c r="II35" s="18">
        <v>315.077</v>
      </c>
      <c r="IJ35" s="18">
        <v>298.90199999999999</v>
      </c>
      <c r="IK35" s="18">
        <v>294.238</v>
      </c>
      <c r="IL35" s="18">
        <v>289.22300000000001</v>
      </c>
      <c r="IM35" s="18">
        <v>308.05</v>
      </c>
      <c r="IN35" s="18">
        <v>317.92700000000002</v>
      </c>
      <c r="IO35" s="18">
        <v>322.25799999999998</v>
      </c>
      <c r="IP35" s="18">
        <v>320.36799999999999</v>
      </c>
      <c r="IQ35" s="18">
        <v>320.80399999999997</v>
      </c>
      <c r="IR35" s="18">
        <v>309.64800000000002</v>
      </c>
      <c r="IS35" s="18">
        <v>299.22399999999999</v>
      </c>
      <c r="IT35" s="18">
        <v>299.38200000000001</v>
      </c>
      <c r="IU35" s="18">
        <v>298.62900000000002</v>
      </c>
      <c r="IV35" s="18">
        <v>298.70499999999998</v>
      </c>
      <c r="IW35" s="18">
        <v>310.94799999999998</v>
      </c>
      <c r="IX35" s="18">
        <v>315.88</v>
      </c>
      <c r="IY35" s="18">
        <v>306.988</v>
      </c>
      <c r="IZ35" s="18">
        <v>288.28899999999999</v>
      </c>
      <c r="JA35" s="18">
        <v>284.72300000000001</v>
      </c>
      <c r="JB35" s="18">
        <v>290.76799999999997</v>
      </c>
      <c r="JC35" s="18">
        <v>294.02100000000002</v>
      </c>
      <c r="JD35" s="18">
        <v>295.19099999999997</v>
      </c>
      <c r="JE35" s="18">
        <v>307.59800000000001</v>
      </c>
      <c r="JF35" s="18">
        <v>313.75700000000001</v>
      </c>
      <c r="JG35" s="18">
        <v>313.83699999999999</v>
      </c>
      <c r="JH35" s="18">
        <v>313.75200000000001</v>
      </c>
      <c r="JI35" s="18">
        <v>307.67</v>
      </c>
      <c r="JJ35" s="18">
        <v>300.44</v>
      </c>
      <c r="JK35" s="18">
        <v>293.15300000000002</v>
      </c>
      <c r="JL35" s="18">
        <v>295.98399999999998</v>
      </c>
      <c r="JM35" s="18">
        <v>312.36500000000001</v>
      </c>
      <c r="JN35" s="18">
        <v>331.48</v>
      </c>
      <c r="JO35" s="18">
        <v>334.291</v>
      </c>
      <c r="JP35" s="18">
        <v>333.81400000000002</v>
      </c>
      <c r="JQ35" s="18">
        <v>335.036</v>
      </c>
      <c r="JR35" s="18">
        <v>324.90300000000002</v>
      </c>
      <c r="JS35" s="18">
        <v>333.65499999999997</v>
      </c>
      <c r="JT35" s="18">
        <v>341.87700000000001</v>
      </c>
      <c r="JU35" s="18">
        <v>340.43099999999998</v>
      </c>
      <c r="JV35" s="18">
        <v>345.78699999999998</v>
      </c>
      <c r="JW35" s="18">
        <v>352.63</v>
      </c>
      <c r="JX35" s="18">
        <v>364.43099999999998</v>
      </c>
      <c r="JY35" s="18">
        <v>362.339</v>
      </c>
      <c r="JZ35" s="18">
        <v>356.81</v>
      </c>
      <c r="KA35" s="18">
        <v>359.47500000000002</v>
      </c>
      <c r="KB35" s="18">
        <v>356.113</v>
      </c>
      <c r="KC35" s="18">
        <v>357.05200000000002</v>
      </c>
      <c r="KD35" s="18">
        <v>356.45100000000002</v>
      </c>
      <c r="KE35" s="18">
        <v>357.18799999999999</v>
      </c>
      <c r="KF35" s="18">
        <v>344.43</v>
      </c>
      <c r="KG35" s="18">
        <v>333.35899999999998</v>
      </c>
      <c r="KH35" s="18">
        <v>328.61799999999999</v>
      </c>
      <c r="KI35" s="18">
        <v>328.35899999999998</v>
      </c>
      <c r="KJ35" s="18">
        <v>326.13099999999997</v>
      </c>
      <c r="KK35" s="18">
        <v>336.01499999999999</v>
      </c>
      <c r="KL35" s="18">
        <v>339.49299999999999</v>
      </c>
      <c r="KM35" s="18">
        <v>340.48500000000001</v>
      </c>
      <c r="KN35" s="18">
        <v>333.54500000000002</v>
      </c>
      <c r="KO35" s="18">
        <v>340.01600000000002</v>
      </c>
      <c r="KP35" s="18">
        <v>333.67500000000001</v>
      </c>
      <c r="KQ35" s="18">
        <v>321.11799999999999</v>
      </c>
      <c r="KR35" s="18">
        <v>305.54500000000002</v>
      </c>
      <c r="KS35" s="18">
        <v>304.70499999999998</v>
      </c>
      <c r="KT35" s="18">
        <v>305.274</v>
      </c>
      <c r="KU35" s="18">
        <v>316.47500000000002</v>
      </c>
      <c r="KV35" s="18">
        <v>318.77199999999999</v>
      </c>
      <c r="KW35" s="18">
        <v>319.11399999999998</v>
      </c>
      <c r="KX35" s="18">
        <v>315.41000000000003</v>
      </c>
      <c r="KY35" s="18">
        <v>312.51900000000001</v>
      </c>
      <c r="KZ35" s="18">
        <v>311.572</v>
      </c>
      <c r="LA35" s="18">
        <v>313.13600000000002</v>
      </c>
      <c r="LB35" s="18">
        <v>308.50299999999999</v>
      </c>
      <c r="LC35" s="18">
        <v>309.21199999999999</v>
      </c>
      <c r="LD35" s="18">
        <v>313.24700000000001</v>
      </c>
      <c r="LE35" s="18">
        <v>319.58600000000001</v>
      </c>
      <c r="LF35" s="18">
        <v>335.39600000000002</v>
      </c>
      <c r="LG35" s="18">
        <v>347.452</v>
      </c>
      <c r="LH35" s="18">
        <v>348.988</v>
      </c>
      <c r="LI35" s="18">
        <v>348.46800000000002</v>
      </c>
      <c r="LJ35" s="18">
        <v>341.03100000000001</v>
      </c>
      <c r="LK35" s="18">
        <v>340.41</v>
      </c>
      <c r="LL35" s="18">
        <v>339.185</v>
      </c>
      <c r="LM35" s="18">
        <v>345.13299999999998</v>
      </c>
      <c r="LN35" s="18">
        <v>345.483</v>
      </c>
      <c r="LO35" s="18">
        <v>362.49799999999999</v>
      </c>
      <c r="LP35" s="18">
        <v>370.041</v>
      </c>
      <c r="LQ35" s="18">
        <v>375.21600000000001</v>
      </c>
      <c r="LR35" s="18">
        <v>375.274</v>
      </c>
      <c r="LS35" s="18">
        <v>386.57100000000003</v>
      </c>
      <c r="LT35" s="18">
        <v>379.83800000000002</v>
      </c>
      <c r="LU35" s="18">
        <v>377.59899999999999</v>
      </c>
      <c r="LV35" s="18">
        <v>366.96300000000002</v>
      </c>
      <c r="LW35" s="18">
        <v>355.13900000000001</v>
      </c>
      <c r="LX35" s="18">
        <v>361.09899999999999</v>
      </c>
      <c r="LY35" s="18">
        <v>362.76299999999998</v>
      </c>
      <c r="LZ35" s="18">
        <v>356.10899999999998</v>
      </c>
      <c r="MA35" s="18">
        <v>367.06700000000001</v>
      </c>
      <c r="MB35" s="18">
        <v>377.54500000000002</v>
      </c>
      <c r="MC35" s="18">
        <v>393.43599999999998</v>
      </c>
      <c r="MD35" s="18">
        <v>399.18299999999999</v>
      </c>
      <c r="ME35" s="18">
        <v>393.16399999999999</v>
      </c>
      <c r="MF35" s="18">
        <v>381.20499999999998</v>
      </c>
      <c r="MG35" s="18">
        <v>374.14</v>
      </c>
      <c r="MH35" s="18">
        <v>374.71800000000002</v>
      </c>
      <c r="MI35" s="18">
        <v>373.625</v>
      </c>
      <c r="MJ35" s="18">
        <v>368.51</v>
      </c>
      <c r="MK35" s="18">
        <v>371.78</v>
      </c>
      <c r="ML35" s="18">
        <v>380.89100000000002</v>
      </c>
      <c r="MM35" s="18">
        <v>391.23500000000001</v>
      </c>
      <c r="MN35" s="18">
        <v>403.76400000000001</v>
      </c>
      <c r="MO35" s="18">
        <v>400.28699999999998</v>
      </c>
      <c r="MP35" s="18">
        <v>393.733</v>
      </c>
      <c r="MQ35" s="18">
        <v>390.30399999999997</v>
      </c>
      <c r="MR35" s="18">
        <v>391.721</v>
      </c>
      <c r="MS35" s="18">
        <v>393.577</v>
      </c>
      <c r="MT35" s="18">
        <v>387.42599999999999</v>
      </c>
      <c r="MU35" s="18">
        <v>385.37299999999999</v>
      </c>
      <c r="MV35" s="18">
        <v>393.47</v>
      </c>
      <c r="MW35" s="18">
        <v>409.57</v>
      </c>
      <c r="MX35" s="18">
        <v>412.85599999999999</v>
      </c>
      <c r="MY35" s="18">
        <v>396.98500000000001</v>
      </c>
      <c r="MZ35" s="18">
        <v>379.40499999999997</v>
      </c>
      <c r="NA35" s="18">
        <v>379.678</v>
      </c>
      <c r="NB35" s="18">
        <v>388.63600000000002</v>
      </c>
      <c r="NC35" s="18">
        <v>386.863</v>
      </c>
      <c r="ND35" s="18">
        <v>388.21300000000002</v>
      </c>
      <c r="NE35" s="18">
        <v>400.99900000000002</v>
      </c>
      <c r="NF35" s="18">
        <v>401.19299999999998</v>
      </c>
      <c r="NG35" s="18">
        <v>391.11900000000003</v>
      </c>
      <c r="NH35" s="18">
        <v>388.346</v>
      </c>
      <c r="NI35" s="18">
        <v>395.697</v>
      </c>
      <c r="NJ35" s="18">
        <v>391.64</v>
      </c>
      <c r="NK35" s="18">
        <v>387.22899999999998</v>
      </c>
      <c r="NL35" s="18">
        <v>380.50400000000002</v>
      </c>
      <c r="NM35" s="18">
        <v>387.04199999999997</v>
      </c>
      <c r="NN35" s="18">
        <v>404.77100000000002</v>
      </c>
      <c r="NO35" s="18">
        <v>400.14600000000002</v>
      </c>
      <c r="NP35" s="18">
        <v>417.65199999999999</v>
      </c>
      <c r="NQ35" s="18">
        <v>419.22399999999999</v>
      </c>
      <c r="NR35" s="18">
        <v>408.24299999999999</v>
      </c>
      <c r="NS35" s="18">
        <v>415.51</v>
      </c>
      <c r="NT35" s="18">
        <v>411.91199999999998</v>
      </c>
      <c r="NU35" s="18">
        <v>436.952</v>
      </c>
      <c r="NV35" s="18">
        <v>452.37900000000002</v>
      </c>
      <c r="NW35" s="18">
        <v>455.94600000000003</v>
      </c>
      <c r="NX35" s="18">
        <v>459.37900000000002</v>
      </c>
      <c r="NY35" s="18">
        <v>443.24099999999999</v>
      </c>
      <c r="NZ35" s="18">
        <v>431.46699999999998</v>
      </c>
      <c r="OA35" s="18">
        <v>429.15499999999997</v>
      </c>
      <c r="OB35" s="18">
        <v>428.32799999999997</v>
      </c>
      <c r="OC35" s="18">
        <v>424.84699999999998</v>
      </c>
      <c r="OD35" s="18">
        <v>425.46899999999999</v>
      </c>
      <c r="OE35" s="18">
        <v>422.62700000000001</v>
      </c>
      <c r="OF35" s="18">
        <v>417.64299999999997</v>
      </c>
      <c r="OG35" s="18">
        <v>416.30200000000002</v>
      </c>
      <c r="OH35" s="18">
        <v>410.87700000000001</v>
      </c>
      <c r="OI35" s="18">
        <v>410.12700000000001</v>
      </c>
      <c r="OJ35" s="18">
        <v>411.44299999999998</v>
      </c>
      <c r="OK35" s="18">
        <v>423.00200000000001</v>
      </c>
      <c r="OL35" s="18">
        <v>446.46600000000001</v>
      </c>
      <c r="OM35" s="18">
        <v>450.983</v>
      </c>
      <c r="ON35" s="18">
        <v>448.613</v>
      </c>
      <c r="OO35" s="18">
        <v>450.512</v>
      </c>
      <c r="OP35" s="18">
        <v>442.072</v>
      </c>
      <c r="OQ35" s="18">
        <v>432.99700000000001</v>
      </c>
      <c r="OR35" s="18">
        <v>417.46499999999997</v>
      </c>
      <c r="OS35" s="18">
        <v>427.24900000000002</v>
      </c>
      <c r="OT35" s="18">
        <v>421.76900000000001</v>
      </c>
      <c r="OU35" s="18">
        <v>414.678</v>
      </c>
      <c r="OV35" s="18">
        <v>409.18799999999999</v>
      </c>
      <c r="OW35" s="18">
        <v>406.33</v>
      </c>
      <c r="OX35" s="18">
        <v>412.81799999999998</v>
      </c>
      <c r="OY35" s="18">
        <v>411.108</v>
      </c>
      <c r="OZ35" s="18">
        <v>412.154</v>
      </c>
      <c r="PA35" s="18">
        <v>430.00900000000001</v>
      </c>
      <c r="PB35" s="18">
        <v>409.66899999999998</v>
      </c>
      <c r="PC35" s="18">
        <v>402.87799999999999</v>
      </c>
      <c r="PD35" s="18">
        <v>399.548</v>
      </c>
      <c r="PE35" s="18">
        <v>389.56799999999998</v>
      </c>
      <c r="PF35" s="18">
        <v>384.63299999999998</v>
      </c>
      <c r="PG35" s="18">
        <v>378.91800000000001</v>
      </c>
      <c r="PH35" s="18">
        <v>358.71499999999997</v>
      </c>
      <c r="PI35" s="18">
        <v>346.786</v>
      </c>
      <c r="PJ35" s="18">
        <v>351.41699999999997</v>
      </c>
      <c r="PK35" s="18">
        <v>356.48899999999998</v>
      </c>
      <c r="PL35" s="18">
        <v>356.04500000000002</v>
      </c>
      <c r="PM35" s="18">
        <v>356.233</v>
      </c>
      <c r="PN35" s="18">
        <v>360.77100000000002</v>
      </c>
      <c r="PO35" s="18">
        <v>371.25299999999999</v>
      </c>
      <c r="PP35" s="18">
        <v>376.1</v>
      </c>
      <c r="PQ35" s="18">
        <v>380.45499999999998</v>
      </c>
      <c r="PR35" s="18">
        <v>400.98500000000001</v>
      </c>
      <c r="PS35" s="18">
        <v>387.65600000000001</v>
      </c>
      <c r="PT35" s="18">
        <v>383.88299999999998</v>
      </c>
      <c r="PU35" s="18">
        <v>371.30900000000003</v>
      </c>
      <c r="PV35" s="18">
        <v>364.10899999999998</v>
      </c>
      <c r="PW35" s="18">
        <v>368.50599999999997</v>
      </c>
      <c r="PX35" s="18">
        <v>361.55399999999997</v>
      </c>
      <c r="PY35" s="18">
        <v>358.22199999999998</v>
      </c>
      <c r="PZ35" s="18">
        <v>358.839</v>
      </c>
      <c r="QA35" s="18">
        <v>352.71899999999999</v>
      </c>
      <c r="QB35" s="18">
        <v>350.66500000000002</v>
      </c>
      <c r="QC35" s="18">
        <v>349.58100000000002</v>
      </c>
      <c r="QD35" s="18">
        <v>336.03899999999999</v>
      </c>
      <c r="QE35" s="18">
        <v>335.63</v>
      </c>
      <c r="QF35" s="18">
        <v>333.09199999999998</v>
      </c>
      <c r="QG35" s="18">
        <v>326.17700000000002</v>
      </c>
      <c r="QH35" s="18">
        <v>324.899</v>
      </c>
      <c r="QI35" s="18">
        <v>324.88499999999999</v>
      </c>
      <c r="QJ35" s="18">
        <v>330.36799999999999</v>
      </c>
      <c r="QK35" s="18">
        <v>327.25200000000001</v>
      </c>
      <c r="QL35" s="18">
        <v>328.56599999999997</v>
      </c>
      <c r="QM35" s="18">
        <v>322.42700000000002</v>
      </c>
      <c r="QN35" s="18">
        <v>324.52</v>
      </c>
      <c r="QO35" s="18">
        <v>328.47300000000001</v>
      </c>
      <c r="QP35" s="18">
        <v>314.48399999999998</v>
      </c>
      <c r="QQ35" s="18">
        <v>313.06</v>
      </c>
      <c r="QR35" s="18">
        <v>311.25599999999997</v>
      </c>
      <c r="QS35" s="18">
        <v>310.37200000000001</v>
      </c>
      <c r="QT35" s="18">
        <v>308.94799999999998</v>
      </c>
      <c r="QU35" s="18">
        <v>308.74400000000003</v>
      </c>
      <c r="QV35" s="18">
        <v>307.57</v>
      </c>
      <c r="QW35" s="18">
        <v>313.35599999999999</v>
      </c>
      <c r="QX35" s="18">
        <v>316.23700000000002</v>
      </c>
      <c r="QY35" s="18">
        <v>313.89699999999999</v>
      </c>
      <c r="QZ35" s="18">
        <v>319.399</v>
      </c>
      <c r="RA35" s="18">
        <v>327.85300000000001</v>
      </c>
      <c r="RB35" s="18">
        <v>336.24400000000003</v>
      </c>
      <c r="RC35" s="18">
        <v>335.84899999999999</v>
      </c>
      <c r="RD35" s="18">
        <v>336.78399999999999</v>
      </c>
      <c r="RE35" s="18">
        <v>339.08199999999999</v>
      </c>
      <c r="RF35" s="18">
        <v>337.02</v>
      </c>
      <c r="RG35" s="18">
        <v>331.32299999999998</v>
      </c>
      <c r="RH35" s="18">
        <v>325.46899999999999</v>
      </c>
      <c r="RI35" s="18">
        <v>325.476</v>
      </c>
      <c r="RJ35" s="18">
        <v>326.46699999999998</v>
      </c>
      <c r="RK35" s="18">
        <v>327.54500000000002</v>
      </c>
      <c r="RL35" s="18">
        <v>324.48399999999998</v>
      </c>
      <c r="RM35" s="18">
        <v>320.89299999999997</v>
      </c>
      <c r="RN35" s="18">
        <v>323.19200000000001</v>
      </c>
      <c r="RO35" s="18">
        <v>330.649</v>
      </c>
      <c r="RP35" s="18">
        <v>329.572</v>
      </c>
      <c r="RQ35" s="18">
        <v>329.08800000000002</v>
      </c>
      <c r="RR35" s="18">
        <v>329.23899999999998</v>
      </c>
      <c r="RS35" s="18">
        <v>322.69799999999998</v>
      </c>
      <c r="RT35" s="18">
        <v>321.62799999999999</v>
      </c>
      <c r="RU35" s="18">
        <v>313.97399999999999</v>
      </c>
      <c r="RV35" s="18">
        <v>305.34300000000002</v>
      </c>
      <c r="RW35" s="18">
        <v>303.12900000000002</v>
      </c>
      <c r="RX35" s="18">
        <v>301.26400000000001</v>
      </c>
      <c r="RY35" s="18">
        <v>304.39100000000002</v>
      </c>
      <c r="RZ35" s="18">
        <v>302.97800000000001</v>
      </c>
      <c r="SA35" s="18">
        <v>298.98</v>
      </c>
      <c r="SB35" s="18">
        <v>292.76299999999998</v>
      </c>
      <c r="SC35" s="18">
        <v>296.41899999999998</v>
      </c>
      <c r="SD35" s="18">
        <v>297.66800000000001</v>
      </c>
      <c r="SE35" s="18">
        <v>297.21600000000001</v>
      </c>
      <c r="SF35" s="18">
        <v>298.20499999999998</v>
      </c>
      <c r="SG35" s="18">
        <v>314.33800000000002</v>
      </c>
      <c r="SH35" s="18">
        <v>315.94299999999998</v>
      </c>
      <c r="SI35" s="18">
        <v>317.91199999999998</v>
      </c>
      <c r="SJ35" s="18">
        <v>319.78800000000001</v>
      </c>
      <c r="SK35" s="18">
        <v>318.46899999999999</v>
      </c>
      <c r="SL35" s="18">
        <v>317.82600000000002</v>
      </c>
      <c r="SM35" s="18">
        <v>317.637</v>
      </c>
      <c r="SN35" s="18">
        <v>314.83499999999998</v>
      </c>
      <c r="SO35" s="18">
        <v>316.19099999999997</v>
      </c>
      <c r="SP35" s="18">
        <v>318.01499999999999</v>
      </c>
      <c r="SQ35" s="18">
        <v>319.30700000000002</v>
      </c>
      <c r="SR35" s="18">
        <v>308.21300000000002</v>
      </c>
      <c r="SS35" s="18">
        <v>315.12299999999999</v>
      </c>
      <c r="ST35" s="18">
        <v>319.18099999999998</v>
      </c>
    </row>
    <row r="36" spans="1:515" s="5" customFormat="1" x14ac:dyDescent="0.25">
      <c r="A36" s="5">
        <f t="shared" si="8"/>
        <v>5</v>
      </c>
      <c r="B36" s="11" t="s">
        <v>474</v>
      </c>
      <c r="C36" s="5">
        <f>_xlfn.XMATCH(B36,bonds[unique lookup])</f>
        <v>154</v>
      </c>
      <c r="D36" s="5" t="str" cm="1">
        <f t="array" ref="D36">INDEX(bonds[ID_ISIN],C36)&amp;" Corp"</f>
        <v>XS1799938995 Corp</v>
      </c>
      <c r="E36" s="33" cm="1">
        <f t="array" ref="E36">_xll.BDP(D36,E$31)*1</f>
        <v>45470</v>
      </c>
      <c r="F36" s="18">
        <f>_xll.BDH(D36,$B$29,"-2AY",,"Dates=H","Fill=C","Sort=R","Dir=H","cols=509;rows=1")</f>
        <v>391.22300000000001</v>
      </c>
      <c r="G36" s="18">
        <v>389.34100000000001</v>
      </c>
      <c r="H36" s="18">
        <v>387.50700000000001</v>
      </c>
      <c r="I36" s="18">
        <v>393.61799999999999</v>
      </c>
      <c r="J36" s="18">
        <v>397.08100000000002</v>
      </c>
      <c r="K36" s="18">
        <v>400.702</v>
      </c>
      <c r="L36" s="18">
        <v>400.22699999999998</v>
      </c>
      <c r="M36" s="18">
        <v>394.01299999999998</v>
      </c>
      <c r="N36" s="18">
        <v>389.64400000000001</v>
      </c>
      <c r="O36" s="18">
        <v>397.26900000000001</v>
      </c>
      <c r="P36" s="18">
        <v>386.19299999999998</v>
      </c>
      <c r="Q36" s="18">
        <v>383.98200000000003</v>
      </c>
      <c r="R36" s="18">
        <v>365.76400000000001</v>
      </c>
      <c r="S36" s="18">
        <v>350.31400000000002</v>
      </c>
      <c r="T36" s="18">
        <v>368.339</v>
      </c>
      <c r="U36" s="18">
        <v>364.16300000000001</v>
      </c>
      <c r="V36" s="18">
        <v>375.05599999999998</v>
      </c>
      <c r="W36" s="18">
        <v>342.23200000000003</v>
      </c>
      <c r="X36" s="18">
        <v>311.90100000000001</v>
      </c>
      <c r="Y36" s="18">
        <v>282.30399999999997</v>
      </c>
      <c r="Z36" s="18">
        <v>299.88799999999998</v>
      </c>
      <c r="AA36" s="18">
        <v>358.21600000000001</v>
      </c>
      <c r="AB36" s="18">
        <v>375.92099999999999</v>
      </c>
      <c r="AC36" s="18">
        <v>403.24799999999999</v>
      </c>
      <c r="AD36" s="18">
        <v>412.89100000000002</v>
      </c>
      <c r="AE36" s="18">
        <v>408.19</v>
      </c>
      <c r="AF36" s="18">
        <v>395.15100000000001</v>
      </c>
      <c r="AG36" s="18">
        <v>391.97</v>
      </c>
      <c r="AH36" s="18">
        <v>408.21</v>
      </c>
      <c r="AI36" s="18">
        <v>430.93700000000001</v>
      </c>
      <c r="AJ36" s="18">
        <v>429.14800000000002</v>
      </c>
      <c r="AK36" s="18">
        <v>426.17599999999999</v>
      </c>
      <c r="AL36" s="18">
        <v>431.673</v>
      </c>
      <c r="AM36" s="18">
        <v>441.03199999999998</v>
      </c>
      <c r="AN36" s="18">
        <v>469.02100000000002</v>
      </c>
      <c r="AO36" s="18">
        <v>483.57299999999998</v>
      </c>
      <c r="AP36" s="18">
        <v>483.375</v>
      </c>
      <c r="AQ36" s="18">
        <v>465.97199999999998</v>
      </c>
      <c r="AR36" s="18">
        <v>464.36399999999998</v>
      </c>
      <c r="AS36" s="18">
        <v>466.78</v>
      </c>
      <c r="AT36" s="18">
        <v>476.43700000000001</v>
      </c>
      <c r="AU36" s="18">
        <v>479.81299999999999</v>
      </c>
      <c r="AV36" s="18">
        <v>481.113</v>
      </c>
      <c r="AW36" s="18">
        <v>490.74</v>
      </c>
      <c r="AX36" s="18">
        <v>494.45499999999998</v>
      </c>
      <c r="AY36" s="18">
        <v>450.82</v>
      </c>
      <c r="AZ36" s="18">
        <v>437.89299999999997</v>
      </c>
      <c r="BA36" s="18">
        <v>418.58</v>
      </c>
      <c r="BB36" s="18">
        <v>403.822</v>
      </c>
      <c r="BC36" s="18">
        <v>427.58</v>
      </c>
      <c r="BD36" s="18">
        <v>439.12400000000002</v>
      </c>
      <c r="BE36" s="18">
        <v>504.59800000000001</v>
      </c>
      <c r="BF36" s="18">
        <v>515.28</v>
      </c>
      <c r="BG36" s="18">
        <v>498.46800000000002</v>
      </c>
      <c r="BH36" s="18">
        <v>476.846</v>
      </c>
      <c r="BI36" s="18">
        <v>458.12200000000001</v>
      </c>
      <c r="BJ36" s="18">
        <v>421.86200000000002</v>
      </c>
      <c r="BK36" s="18">
        <v>393.25900000000001</v>
      </c>
      <c r="BL36" s="18">
        <v>462.60199999999998</v>
      </c>
      <c r="BM36" s="18">
        <v>547.15499999999997</v>
      </c>
      <c r="BN36" s="18">
        <v>575.75699999999995</v>
      </c>
      <c r="BO36" s="18">
        <v>645.03899999999999</v>
      </c>
      <c r="BP36" s="18">
        <v>645.34199999999998</v>
      </c>
      <c r="BQ36" s="18">
        <v>626.79</v>
      </c>
      <c r="BR36" s="18">
        <v>600.95699999999999</v>
      </c>
      <c r="BS36" s="18">
        <v>589.76499999999999</v>
      </c>
      <c r="BT36" s="18">
        <v>578.61300000000006</v>
      </c>
      <c r="BU36" s="18">
        <v>528.19200000000001</v>
      </c>
      <c r="BV36" s="18">
        <v>472.74299999999999</v>
      </c>
      <c r="BW36" s="18">
        <v>461.38</v>
      </c>
      <c r="BX36" s="18">
        <v>612.51400000000001</v>
      </c>
      <c r="BY36" s="18">
        <v>660.2</v>
      </c>
      <c r="BZ36" s="18">
        <v>639.77</v>
      </c>
      <c r="CA36" s="18">
        <v>751.56500000000005</v>
      </c>
      <c r="CB36" s="18">
        <v>768.71</v>
      </c>
      <c r="CC36" s="18">
        <v>653.38199999999995</v>
      </c>
      <c r="CD36" s="18">
        <v>549.33000000000004</v>
      </c>
      <c r="CE36" s="18">
        <v>454.733</v>
      </c>
      <c r="CF36" s="18">
        <v>448.02100000000002</v>
      </c>
      <c r="CG36" s="18">
        <v>359.54199999999997</v>
      </c>
      <c r="CH36" s="18">
        <v>347.99</v>
      </c>
      <c r="CI36" s="18">
        <v>365.82499999999999</v>
      </c>
      <c r="CJ36" s="18">
        <v>304.00299999999999</v>
      </c>
      <c r="CK36" s="18">
        <v>266.29899999999998</v>
      </c>
      <c r="CL36" s="18">
        <v>250.667</v>
      </c>
      <c r="CM36" s="18">
        <v>259.89600000000002</v>
      </c>
      <c r="CN36" s="18">
        <v>294.642</v>
      </c>
      <c r="CO36" s="18">
        <v>296.70600000000002</v>
      </c>
      <c r="CP36" s="18">
        <v>266.87</v>
      </c>
      <c r="CQ36" s="18">
        <v>241.59800000000001</v>
      </c>
      <c r="CR36" s="18">
        <v>234.636</v>
      </c>
      <c r="CS36" s="18">
        <v>226.24</v>
      </c>
      <c r="CT36" s="18">
        <v>200.607</v>
      </c>
      <c r="CU36" s="18">
        <v>201.52799999999999</v>
      </c>
      <c r="CV36" s="18">
        <v>203.571</v>
      </c>
      <c r="CW36" s="18">
        <v>204.51400000000001</v>
      </c>
      <c r="CX36" s="18">
        <v>202.88900000000001</v>
      </c>
      <c r="CY36" s="18">
        <v>203.01300000000001</v>
      </c>
      <c r="CZ36" s="18">
        <v>202.715</v>
      </c>
      <c r="DA36" s="18">
        <v>200.51499999999999</v>
      </c>
      <c r="DB36" s="18">
        <v>202.65600000000001</v>
      </c>
      <c r="DC36" s="18">
        <v>202.18899999999999</v>
      </c>
      <c r="DD36" s="18">
        <v>197.88900000000001</v>
      </c>
      <c r="DE36" s="18">
        <v>193.642</v>
      </c>
      <c r="DF36" s="18">
        <v>199.774</v>
      </c>
      <c r="DG36" s="18">
        <v>208.38</v>
      </c>
      <c r="DH36" s="18">
        <v>217.56200000000001</v>
      </c>
      <c r="DI36" s="18">
        <v>216.029</v>
      </c>
      <c r="DJ36" s="18">
        <v>212.499</v>
      </c>
      <c r="DK36" s="18">
        <v>206.17</v>
      </c>
      <c r="DL36" s="18">
        <v>208.66499999999999</v>
      </c>
      <c r="DM36" s="18">
        <v>212.53899999999999</v>
      </c>
      <c r="DN36" s="18">
        <v>198.70599999999999</v>
      </c>
      <c r="DO36" s="18">
        <v>193.58500000000001</v>
      </c>
      <c r="DP36" s="18">
        <v>187.95599999999999</v>
      </c>
      <c r="DQ36" s="18">
        <v>186.916</v>
      </c>
      <c r="DR36" s="18">
        <v>185.697</v>
      </c>
      <c r="DS36" s="18">
        <v>188.33099999999999</v>
      </c>
      <c r="DT36" s="18">
        <v>196.297</v>
      </c>
      <c r="DU36" s="18">
        <v>201.858</v>
      </c>
      <c r="DV36" s="18">
        <v>199.89400000000001</v>
      </c>
      <c r="DW36" s="18">
        <v>199.67</v>
      </c>
      <c r="DX36" s="18">
        <v>201.471</v>
      </c>
      <c r="DY36" s="18">
        <v>204.84800000000001</v>
      </c>
      <c r="DZ36" s="18">
        <v>214.30600000000001</v>
      </c>
      <c r="EA36" s="18">
        <v>210.37799999999999</v>
      </c>
      <c r="EB36" s="18">
        <v>204.69200000000001</v>
      </c>
      <c r="EC36" s="18">
        <v>198.64</v>
      </c>
      <c r="ED36" s="18">
        <v>191.72499999999999</v>
      </c>
      <c r="EE36" s="18">
        <v>189.262</v>
      </c>
      <c r="EF36" s="18">
        <v>187.96299999999999</v>
      </c>
      <c r="EG36" s="18">
        <v>190.84899999999999</v>
      </c>
      <c r="EH36" s="18">
        <v>191.68600000000001</v>
      </c>
      <c r="EI36" s="18">
        <v>192.494</v>
      </c>
      <c r="EJ36" s="18">
        <v>192.626</v>
      </c>
      <c r="EK36" s="18">
        <v>193.54400000000001</v>
      </c>
      <c r="EL36" s="18">
        <v>195.101</v>
      </c>
      <c r="EM36" s="18">
        <v>197.19200000000001</v>
      </c>
      <c r="EN36" s="18">
        <v>196.48400000000001</v>
      </c>
      <c r="EO36" s="18">
        <v>198.428</v>
      </c>
      <c r="EP36" s="18">
        <v>200.524</v>
      </c>
      <c r="EQ36" s="18">
        <v>200.60400000000001</v>
      </c>
      <c r="ER36" s="18">
        <v>196.815</v>
      </c>
      <c r="ES36" s="18">
        <v>196.149</v>
      </c>
      <c r="ET36" s="18">
        <v>206.14500000000001</v>
      </c>
      <c r="EU36" s="18">
        <v>215.70400000000001</v>
      </c>
      <c r="EV36" s="18">
        <v>227.71</v>
      </c>
      <c r="EW36" s="18">
        <v>229.101</v>
      </c>
      <c r="EX36" s="18">
        <v>221.67500000000001</v>
      </c>
      <c r="EY36" s="18">
        <v>225.55799999999999</v>
      </c>
      <c r="EZ36" s="18">
        <v>224.72499999999999</v>
      </c>
      <c r="FA36" s="18">
        <v>222.30099999999999</v>
      </c>
      <c r="FB36" s="18">
        <v>220.76900000000001</v>
      </c>
      <c r="FC36" s="18">
        <v>225.999</v>
      </c>
      <c r="FD36" s="18">
        <v>239.26</v>
      </c>
      <c r="FE36" s="18">
        <v>243.12799999999999</v>
      </c>
      <c r="FF36" s="18">
        <v>243.578</v>
      </c>
      <c r="FG36" s="18">
        <v>236.65</v>
      </c>
      <c r="FH36" s="18">
        <v>234.96700000000001</v>
      </c>
      <c r="FI36" s="18">
        <v>235.32599999999999</v>
      </c>
      <c r="FJ36" s="18">
        <v>238.13300000000001</v>
      </c>
      <c r="FK36" s="18">
        <v>238.08699999999999</v>
      </c>
      <c r="FL36" s="18">
        <v>235.25200000000001</v>
      </c>
      <c r="FM36" s="18">
        <v>235.309</v>
      </c>
      <c r="FN36" s="18">
        <v>230.84100000000001</v>
      </c>
      <c r="FO36" s="18">
        <v>226.678</v>
      </c>
      <c r="FP36" s="18">
        <v>225.55500000000001</v>
      </c>
      <c r="FQ36" s="18">
        <v>223.381</v>
      </c>
      <c r="FR36" s="18">
        <v>236.65700000000001</v>
      </c>
      <c r="FS36" s="18">
        <v>250.09399999999999</v>
      </c>
      <c r="FT36" s="18">
        <v>251.708</v>
      </c>
      <c r="FU36" s="18">
        <v>247.80699999999999</v>
      </c>
      <c r="FV36" s="18">
        <v>233.791</v>
      </c>
      <c r="FW36" s="18">
        <v>225.35300000000001</v>
      </c>
      <c r="FX36" s="18">
        <v>227.101</v>
      </c>
      <c r="FY36" s="18">
        <v>231.96899999999999</v>
      </c>
      <c r="FZ36" s="18">
        <v>234.399</v>
      </c>
      <c r="GA36" s="18">
        <v>233.923</v>
      </c>
      <c r="GB36" s="18">
        <v>235.887</v>
      </c>
      <c r="GC36" s="18">
        <v>242.68700000000001</v>
      </c>
      <c r="GD36" s="18">
        <v>244.25399999999999</v>
      </c>
      <c r="GE36" s="18">
        <v>250.36699999999999</v>
      </c>
      <c r="GF36" s="18">
        <v>256.79000000000002</v>
      </c>
      <c r="GG36" s="18">
        <v>262.548</v>
      </c>
      <c r="GH36" s="18">
        <v>265.11500000000001</v>
      </c>
      <c r="GI36" s="18">
        <v>272.245</v>
      </c>
      <c r="GJ36" s="18">
        <v>278.09800000000001</v>
      </c>
      <c r="GK36" s="18">
        <v>279.13799999999998</v>
      </c>
      <c r="GL36" s="18">
        <v>271.22800000000001</v>
      </c>
      <c r="GM36" s="18">
        <v>270.50599999999997</v>
      </c>
      <c r="GN36" s="18">
        <v>271.95800000000003</v>
      </c>
      <c r="GO36" s="18">
        <v>265.97199999999998</v>
      </c>
      <c r="GP36" s="18">
        <v>257.666</v>
      </c>
      <c r="GQ36" s="18">
        <v>262.07600000000002</v>
      </c>
      <c r="GR36" s="18">
        <v>264.62</v>
      </c>
      <c r="GS36" s="18">
        <v>267.55900000000003</v>
      </c>
      <c r="GT36" s="18">
        <v>270.73</v>
      </c>
      <c r="GU36" s="18">
        <v>270.68799999999999</v>
      </c>
      <c r="GV36" s="18">
        <v>270.73599999999999</v>
      </c>
      <c r="GW36" s="18">
        <v>267.49200000000002</v>
      </c>
      <c r="GX36" s="18">
        <v>276.43900000000002</v>
      </c>
      <c r="GY36" s="18">
        <v>272.041</v>
      </c>
      <c r="GZ36" s="18">
        <v>259.43299999999999</v>
      </c>
      <c r="HA36" s="18">
        <v>250.55600000000001</v>
      </c>
      <c r="HB36" s="18">
        <v>244.79</v>
      </c>
      <c r="HC36" s="18">
        <v>245.64500000000001</v>
      </c>
      <c r="HD36" s="18">
        <v>280.19200000000001</v>
      </c>
      <c r="HE36" s="18">
        <v>276.77600000000001</v>
      </c>
      <c r="HF36" s="18">
        <v>270.49599999999998</v>
      </c>
      <c r="HG36" s="18">
        <v>268.66000000000003</v>
      </c>
      <c r="HH36" s="18">
        <v>266.10599999999999</v>
      </c>
      <c r="HI36" s="18">
        <v>274.678</v>
      </c>
      <c r="HJ36" s="18">
        <v>277.714</v>
      </c>
      <c r="HK36" s="18">
        <v>273.70299999999997</v>
      </c>
      <c r="HL36" s="18">
        <v>273.59500000000003</v>
      </c>
      <c r="HM36" s="18">
        <v>279.78100000000001</v>
      </c>
      <c r="HN36" s="18">
        <v>283.17</v>
      </c>
      <c r="HO36" s="18">
        <v>277.029</v>
      </c>
      <c r="HP36" s="18">
        <v>273.78899999999999</v>
      </c>
      <c r="HQ36" s="18">
        <v>274.04399999999998</v>
      </c>
      <c r="HR36" s="18">
        <v>270.49799999999999</v>
      </c>
      <c r="HS36" s="18">
        <v>277.58800000000002</v>
      </c>
      <c r="HT36" s="18">
        <v>289.69400000000002</v>
      </c>
      <c r="HU36" s="18">
        <v>293.83600000000001</v>
      </c>
      <c r="HV36" s="18">
        <v>307.75099999999998</v>
      </c>
      <c r="HW36" s="18">
        <v>311.05599999999998</v>
      </c>
      <c r="HX36" s="18">
        <v>293.56299999999999</v>
      </c>
      <c r="HY36" s="18">
        <v>285.22000000000003</v>
      </c>
      <c r="HZ36" s="18">
        <v>275.64999999999998</v>
      </c>
      <c r="IA36" s="18">
        <v>279.536</v>
      </c>
      <c r="IB36" s="18">
        <v>280.74799999999999</v>
      </c>
      <c r="IC36" s="18">
        <v>288.08</v>
      </c>
      <c r="ID36" s="18">
        <v>291.23700000000002</v>
      </c>
      <c r="IE36" s="18">
        <v>304.95400000000001</v>
      </c>
      <c r="IF36" s="18">
        <v>293.351</v>
      </c>
      <c r="IG36" s="18">
        <v>278.19400000000002</v>
      </c>
      <c r="IH36" s="18">
        <v>276.30500000000001</v>
      </c>
      <c r="II36" s="18">
        <v>274.88</v>
      </c>
      <c r="IJ36" s="18">
        <v>260.31700000000001</v>
      </c>
      <c r="IK36" s="18">
        <v>257.97699999999998</v>
      </c>
      <c r="IL36" s="18">
        <v>254.93</v>
      </c>
      <c r="IM36" s="18">
        <v>274.05599999999998</v>
      </c>
      <c r="IN36" s="18">
        <v>282.315</v>
      </c>
      <c r="IO36" s="18">
        <v>286.84399999999999</v>
      </c>
      <c r="IP36" s="18">
        <v>287.8</v>
      </c>
      <c r="IQ36" s="18">
        <v>288.26900000000001</v>
      </c>
      <c r="IR36" s="18">
        <v>276.233</v>
      </c>
      <c r="IS36" s="18">
        <v>265.053</v>
      </c>
      <c r="IT36" s="18">
        <v>265.53800000000001</v>
      </c>
      <c r="IU36" s="18">
        <v>264.87099999999998</v>
      </c>
      <c r="IV36" s="18">
        <v>265.99700000000001</v>
      </c>
      <c r="IW36" s="18">
        <v>277.60500000000002</v>
      </c>
      <c r="IX36" s="18">
        <v>285.315</v>
      </c>
      <c r="IY36" s="18">
        <v>276.52100000000002</v>
      </c>
      <c r="IZ36" s="18">
        <v>262.565</v>
      </c>
      <c r="JA36" s="18">
        <v>260.971</v>
      </c>
      <c r="JB36" s="18">
        <v>271.46800000000002</v>
      </c>
      <c r="JC36" s="18">
        <v>275.92500000000001</v>
      </c>
      <c r="JD36" s="18">
        <v>276.62599999999998</v>
      </c>
      <c r="JE36" s="18">
        <v>290.85000000000002</v>
      </c>
      <c r="JF36" s="18">
        <v>296.40600000000001</v>
      </c>
      <c r="JG36" s="18">
        <v>299.65199999999999</v>
      </c>
      <c r="JH36" s="18">
        <v>297.96199999999999</v>
      </c>
      <c r="JI36" s="18">
        <v>291.471</v>
      </c>
      <c r="JJ36" s="18">
        <v>285.351</v>
      </c>
      <c r="JK36" s="18">
        <v>280.81900000000002</v>
      </c>
      <c r="JL36" s="18">
        <v>287.31799999999998</v>
      </c>
      <c r="JM36" s="18">
        <v>309.5</v>
      </c>
      <c r="JN36" s="18">
        <v>334.00799999999998</v>
      </c>
      <c r="JO36" s="18">
        <v>337.14400000000001</v>
      </c>
      <c r="JP36" s="18">
        <v>337.92500000000001</v>
      </c>
      <c r="JQ36" s="18">
        <v>341.21600000000001</v>
      </c>
      <c r="JR36" s="18">
        <v>324.99400000000003</v>
      </c>
      <c r="JS36" s="18">
        <v>338.48399999999998</v>
      </c>
      <c r="JT36" s="18">
        <v>345.43</v>
      </c>
      <c r="JU36" s="18">
        <v>344.18400000000003</v>
      </c>
      <c r="JV36" s="18">
        <v>349.96699999999998</v>
      </c>
      <c r="JW36" s="18">
        <v>360.52199999999999</v>
      </c>
      <c r="JX36" s="18">
        <v>375.32499999999999</v>
      </c>
      <c r="JY36" s="18">
        <v>371.28899999999999</v>
      </c>
      <c r="JZ36" s="18">
        <v>364.72500000000002</v>
      </c>
      <c r="KA36" s="18">
        <v>368.10700000000003</v>
      </c>
      <c r="KB36" s="18">
        <v>362.41</v>
      </c>
      <c r="KC36" s="18">
        <v>367.81700000000001</v>
      </c>
      <c r="KD36" s="18">
        <v>367.24799999999999</v>
      </c>
      <c r="KE36" s="18">
        <v>368.28199999999998</v>
      </c>
      <c r="KF36" s="18">
        <v>347.65499999999997</v>
      </c>
      <c r="KG36" s="18">
        <v>337.31900000000002</v>
      </c>
      <c r="KH36" s="18">
        <v>329.91899999999998</v>
      </c>
      <c r="KI36" s="18">
        <v>328.786</v>
      </c>
      <c r="KJ36" s="18">
        <v>326.59899999999999</v>
      </c>
      <c r="KK36" s="18">
        <v>343.01799999999997</v>
      </c>
      <c r="KL36" s="18">
        <v>346.851</v>
      </c>
      <c r="KM36" s="18">
        <v>348.50099999999998</v>
      </c>
      <c r="KN36" s="18">
        <v>340.88799999999998</v>
      </c>
      <c r="KO36" s="18">
        <v>351.15899999999999</v>
      </c>
      <c r="KP36" s="18">
        <v>345.82299999999998</v>
      </c>
      <c r="KQ36" s="18">
        <v>336.24099999999999</v>
      </c>
      <c r="KR36" s="18">
        <v>317.08999999999997</v>
      </c>
      <c r="KS36" s="18">
        <v>316.221</v>
      </c>
      <c r="KT36" s="18">
        <v>316.459</v>
      </c>
      <c r="KU36" s="18">
        <v>330.68400000000003</v>
      </c>
      <c r="KV36" s="18">
        <v>331.49099999999999</v>
      </c>
      <c r="KW36" s="18">
        <v>334.24700000000001</v>
      </c>
      <c r="KX36" s="18">
        <v>327.935</v>
      </c>
      <c r="KY36" s="18">
        <v>323.24299999999999</v>
      </c>
      <c r="KZ36" s="18">
        <v>323.964</v>
      </c>
      <c r="LA36" s="18">
        <v>324.416</v>
      </c>
      <c r="LB36" s="18">
        <v>321.82499999999999</v>
      </c>
      <c r="LC36" s="18">
        <v>319.11399999999998</v>
      </c>
      <c r="LD36" s="18">
        <v>320.94099999999997</v>
      </c>
      <c r="LE36" s="18">
        <v>326.36</v>
      </c>
      <c r="LF36" s="18">
        <v>339.63499999999999</v>
      </c>
      <c r="LG36" s="18">
        <v>349.42099999999999</v>
      </c>
      <c r="LH36" s="18">
        <v>349.08300000000003</v>
      </c>
      <c r="LI36" s="18">
        <v>351.85300000000001</v>
      </c>
      <c r="LJ36" s="18">
        <v>343.49900000000002</v>
      </c>
      <c r="LK36" s="18">
        <v>343.24900000000002</v>
      </c>
      <c r="LL36" s="18">
        <v>338.87299999999999</v>
      </c>
      <c r="LM36" s="18">
        <v>344.60399999999998</v>
      </c>
      <c r="LN36" s="18">
        <v>344.327</v>
      </c>
      <c r="LO36" s="18">
        <v>359.76499999999999</v>
      </c>
      <c r="LP36" s="18">
        <v>364.21199999999999</v>
      </c>
      <c r="LQ36" s="18">
        <v>370.41300000000001</v>
      </c>
      <c r="LR36" s="18">
        <v>368.88400000000001</v>
      </c>
      <c r="LS36" s="18">
        <v>382.178</v>
      </c>
      <c r="LT36" s="18">
        <v>375.49400000000003</v>
      </c>
      <c r="LU36" s="18">
        <v>373.77800000000002</v>
      </c>
      <c r="LV36" s="18">
        <v>368.11</v>
      </c>
      <c r="LW36" s="18">
        <v>356.17099999999999</v>
      </c>
      <c r="LX36" s="18">
        <v>361.61799999999999</v>
      </c>
      <c r="LY36" s="18">
        <v>363.791</v>
      </c>
      <c r="LZ36" s="18">
        <v>353.00400000000002</v>
      </c>
      <c r="MA36" s="18">
        <v>363.47</v>
      </c>
      <c r="MB36" s="18">
        <v>374.81099999999998</v>
      </c>
      <c r="MC36" s="18">
        <v>387.12099999999998</v>
      </c>
      <c r="MD36" s="18">
        <v>390.50200000000001</v>
      </c>
      <c r="ME36" s="18">
        <v>384.24700000000001</v>
      </c>
      <c r="MF36" s="18">
        <v>373.31799999999998</v>
      </c>
      <c r="MG36" s="18">
        <v>365.39400000000001</v>
      </c>
      <c r="MH36" s="18">
        <v>367.04700000000003</v>
      </c>
      <c r="MI36" s="18">
        <v>367.75799999999998</v>
      </c>
      <c r="MJ36" s="18">
        <v>363.79399999999998</v>
      </c>
      <c r="MK36" s="18">
        <v>369.20699999999999</v>
      </c>
      <c r="ML36" s="18">
        <v>382.80700000000002</v>
      </c>
      <c r="MM36" s="18">
        <v>394.67</v>
      </c>
      <c r="MN36" s="18">
        <v>408.73099999999999</v>
      </c>
      <c r="MO36" s="18">
        <v>404.45600000000002</v>
      </c>
      <c r="MP36" s="18">
        <v>398.15499999999997</v>
      </c>
      <c r="MQ36" s="18">
        <v>394.39400000000001</v>
      </c>
      <c r="MR36" s="18">
        <v>397.39600000000002</v>
      </c>
      <c r="MS36" s="18">
        <v>398.483</v>
      </c>
      <c r="MT36" s="18">
        <v>390.49200000000002</v>
      </c>
      <c r="MU36" s="18">
        <v>387.31900000000002</v>
      </c>
      <c r="MV36" s="18">
        <v>395.72500000000002</v>
      </c>
      <c r="MW36" s="18">
        <v>415.97899999999998</v>
      </c>
      <c r="MX36" s="18">
        <v>418.58100000000002</v>
      </c>
      <c r="MY36" s="18">
        <v>401.36</v>
      </c>
      <c r="MZ36" s="18">
        <v>380.69499999999999</v>
      </c>
      <c r="NA36" s="18">
        <v>381.988</v>
      </c>
      <c r="NB36" s="18">
        <v>391.99799999999999</v>
      </c>
      <c r="NC36" s="18">
        <v>390.47300000000001</v>
      </c>
      <c r="ND36" s="18">
        <v>392.05900000000003</v>
      </c>
      <c r="NE36" s="18">
        <v>407.97899999999998</v>
      </c>
      <c r="NF36" s="18">
        <v>408.55799999999999</v>
      </c>
      <c r="NG36" s="18">
        <v>404.12200000000001</v>
      </c>
      <c r="NH36" s="18">
        <v>402.67899999999997</v>
      </c>
      <c r="NI36" s="18">
        <v>407.822</v>
      </c>
      <c r="NJ36" s="18">
        <v>405.14</v>
      </c>
      <c r="NK36" s="18">
        <v>402.58600000000001</v>
      </c>
      <c r="NL36" s="18">
        <v>395.625</v>
      </c>
      <c r="NM36" s="18">
        <v>402.673</v>
      </c>
      <c r="NN36" s="18">
        <v>422.90100000000001</v>
      </c>
      <c r="NO36" s="18">
        <v>414.17</v>
      </c>
      <c r="NP36" s="18">
        <v>431.99700000000001</v>
      </c>
      <c r="NQ36" s="18">
        <v>432.26400000000001</v>
      </c>
      <c r="NR36" s="18">
        <v>419.51</v>
      </c>
      <c r="NS36" s="18">
        <v>429.13900000000001</v>
      </c>
      <c r="NT36" s="18">
        <v>422.27600000000001</v>
      </c>
      <c r="NU36" s="18">
        <v>453.04300000000001</v>
      </c>
      <c r="NV36" s="18">
        <v>467.08699999999999</v>
      </c>
      <c r="NW36" s="18">
        <v>471.79899999999998</v>
      </c>
      <c r="NX36" s="18">
        <v>473.48700000000002</v>
      </c>
      <c r="NY36" s="18">
        <v>454.95800000000003</v>
      </c>
      <c r="NZ36" s="18">
        <v>441.11500000000001</v>
      </c>
      <c r="OA36" s="18">
        <v>438.55399999999997</v>
      </c>
      <c r="OB36" s="18">
        <v>437.315</v>
      </c>
      <c r="OC36" s="18">
        <v>433.71699999999998</v>
      </c>
      <c r="OD36" s="18">
        <v>433.2</v>
      </c>
      <c r="OE36" s="18">
        <v>432.64400000000001</v>
      </c>
      <c r="OF36" s="18">
        <v>426.16</v>
      </c>
      <c r="OG36" s="18">
        <v>425.01400000000001</v>
      </c>
      <c r="OH36" s="18">
        <v>421.053</v>
      </c>
      <c r="OI36" s="18">
        <v>422.108</v>
      </c>
      <c r="OJ36" s="18">
        <v>421.661</v>
      </c>
      <c r="OK36" s="18">
        <v>440.07100000000003</v>
      </c>
      <c r="OL36" s="18">
        <v>465.584</v>
      </c>
      <c r="OM36" s="18">
        <v>470.94299999999998</v>
      </c>
      <c r="ON36" s="18">
        <v>467.76799999999997</v>
      </c>
      <c r="OO36" s="18">
        <v>470.279</v>
      </c>
      <c r="OP36" s="18">
        <v>463.08300000000003</v>
      </c>
      <c r="OQ36" s="18">
        <v>451.55500000000001</v>
      </c>
      <c r="OR36" s="18">
        <v>436.779</v>
      </c>
      <c r="OS36" s="18">
        <v>450.26</v>
      </c>
      <c r="OT36" s="18">
        <v>444.149</v>
      </c>
      <c r="OU36" s="18">
        <v>435.35899999999998</v>
      </c>
      <c r="OV36" s="18">
        <v>429.24599999999998</v>
      </c>
      <c r="OW36" s="18">
        <v>422.62</v>
      </c>
      <c r="OX36" s="18">
        <v>427.745</v>
      </c>
      <c r="OY36" s="18">
        <v>425.66699999999997</v>
      </c>
      <c r="OZ36" s="18">
        <v>425.10199999999998</v>
      </c>
      <c r="PA36" s="18">
        <v>434.74099999999999</v>
      </c>
      <c r="PB36" s="18">
        <v>408.976</v>
      </c>
      <c r="PC36" s="18">
        <v>404.089</v>
      </c>
      <c r="PD36" s="18">
        <v>400.875</v>
      </c>
      <c r="PE36" s="18">
        <v>389.96600000000001</v>
      </c>
      <c r="PF36" s="18">
        <v>382.25200000000001</v>
      </c>
      <c r="PG36" s="18">
        <v>372.97300000000001</v>
      </c>
      <c r="PH36" s="18">
        <v>342.99299999999999</v>
      </c>
      <c r="PI36" s="18">
        <v>328.85399999999998</v>
      </c>
      <c r="PJ36" s="18">
        <v>331.29700000000003</v>
      </c>
      <c r="PK36" s="18">
        <v>336.28</v>
      </c>
      <c r="PL36" s="18">
        <v>332.42399999999998</v>
      </c>
      <c r="PM36" s="18">
        <v>330.74799999999999</v>
      </c>
      <c r="PN36" s="18">
        <v>333.47899999999998</v>
      </c>
      <c r="PO36" s="18">
        <v>348.32400000000001</v>
      </c>
      <c r="PP36" s="18">
        <v>349.34100000000001</v>
      </c>
      <c r="PQ36" s="18">
        <v>362.803</v>
      </c>
      <c r="PR36" s="18">
        <v>389.11399999999998</v>
      </c>
      <c r="PS36" s="18">
        <v>377.416</v>
      </c>
      <c r="PT36" s="18">
        <v>372.71300000000002</v>
      </c>
      <c r="PU36" s="18">
        <v>358.887</v>
      </c>
      <c r="PV36" s="18">
        <v>352.404</v>
      </c>
      <c r="PW36" s="18">
        <v>357.565</v>
      </c>
      <c r="PX36" s="18">
        <v>347.70699999999999</v>
      </c>
      <c r="PY36" s="18">
        <v>344.90800000000002</v>
      </c>
      <c r="PZ36" s="18">
        <v>348.60500000000002</v>
      </c>
      <c r="QA36" s="18">
        <v>342.774</v>
      </c>
      <c r="QB36" s="18">
        <v>339.52100000000002</v>
      </c>
      <c r="QC36" s="18">
        <v>338.04500000000002</v>
      </c>
      <c r="QD36" s="18">
        <v>322.113</v>
      </c>
      <c r="QE36" s="18">
        <v>321.553</v>
      </c>
      <c r="QF36" s="18">
        <v>319.31799999999998</v>
      </c>
      <c r="QG36" s="18">
        <v>313.41899999999998</v>
      </c>
      <c r="QH36" s="18">
        <v>311.67899999999997</v>
      </c>
      <c r="QI36" s="18">
        <v>313.36500000000001</v>
      </c>
      <c r="QJ36" s="18">
        <v>317.78300000000002</v>
      </c>
      <c r="QK36" s="18">
        <v>314.95400000000001</v>
      </c>
      <c r="QL36" s="18">
        <v>316.24</v>
      </c>
      <c r="QM36" s="18">
        <v>308.71600000000001</v>
      </c>
      <c r="QN36" s="18">
        <v>308.97300000000001</v>
      </c>
      <c r="QO36" s="18">
        <v>312.221</v>
      </c>
      <c r="QP36" s="18">
        <v>306.35000000000002</v>
      </c>
      <c r="QQ36" s="18">
        <v>303.28300000000002</v>
      </c>
      <c r="QR36" s="18">
        <v>302.44900000000001</v>
      </c>
      <c r="QS36" s="18">
        <v>301.20600000000002</v>
      </c>
      <c r="QT36" s="18">
        <v>301.04700000000003</v>
      </c>
      <c r="QU36" s="18">
        <v>300.64299999999997</v>
      </c>
      <c r="QV36" s="18">
        <v>300.33</v>
      </c>
      <c r="QW36" s="18">
        <v>306.81299999999999</v>
      </c>
      <c r="QX36" s="18">
        <v>309.05399999999997</v>
      </c>
      <c r="QY36" s="18">
        <v>304.96899999999999</v>
      </c>
      <c r="QZ36" s="18">
        <v>310.88499999999999</v>
      </c>
      <c r="RA36" s="18">
        <v>319.43</v>
      </c>
      <c r="RB36" s="18">
        <v>328.62200000000001</v>
      </c>
      <c r="RC36" s="18">
        <v>330.03699999999998</v>
      </c>
      <c r="RD36" s="18">
        <v>333.66199999999998</v>
      </c>
      <c r="RE36" s="18">
        <v>336.084</v>
      </c>
      <c r="RF36" s="18">
        <v>333.11099999999999</v>
      </c>
      <c r="RG36" s="18">
        <v>327.63299999999998</v>
      </c>
      <c r="RH36" s="18">
        <v>322.678</v>
      </c>
      <c r="RI36" s="18">
        <v>323.363</v>
      </c>
      <c r="RJ36" s="18">
        <v>324.83199999999999</v>
      </c>
      <c r="RK36" s="18">
        <v>325.45400000000001</v>
      </c>
      <c r="RL36" s="18">
        <v>324.423</v>
      </c>
      <c r="RM36" s="18">
        <v>320.06599999999997</v>
      </c>
      <c r="RN36" s="18">
        <v>321.95400000000001</v>
      </c>
      <c r="RO36" s="18">
        <v>328.09199999999998</v>
      </c>
      <c r="RP36" s="18">
        <v>327.66800000000001</v>
      </c>
      <c r="RQ36" s="18">
        <v>327.69499999999999</v>
      </c>
      <c r="RR36" s="18">
        <v>327.75200000000001</v>
      </c>
      <c r="RS36" s="18">
        <v>322.22300000000001</v>
      </c>
      <c r="RT36" s="18">
        <v>322.69299999999998</v>
      </c>
      <c r="RU36" s="18">
        <v>317.15800000000002</v>
      </c>
      <c r="RV36" s="18">
        <v>308.12400000000002</v>
      </c>
      <c r="RW36" s="18">
        <v>304.35199999999998</v>
      </c>
      <c r="RX36" s="18">
        <v>302.52800000000002</v>
      </c>
      <c r="RY36" s="18">
        <v>307.68700000000001</v>
      </c>
      <c r="RZ36" s="18">
        <v>306.75299999999999</v>
      </c>
      <c r="SA36" s="18">
        <v>301.06700000000001</v>
      </c>
      <c r="SB36" s="18">
        <v>291.81799999999998</v>
      </c>
      <c r="SC36" s="18">
        <v>294.923</v>
      </c>
      <c r="SD36" s="18">
        <v>296.68700000000001</v>
      </c>
      <c r="SE36" s="18">
        <v>293.06200000000001</v>
      </c>
      <c r="SF36" s="18">
        <v>291.94</v>
      </c>
      <c r="SG36" s="18">
        <v>311.745</v>
      </c>
      <c r="SH36" s="18">
        <v>312.33600000000001</v>
      </c>
      <c r="SI36" s="18">
        <v>313.65600000000001</v>
      </c>
      <c r="SJ36" s="18">
        <v>315.84199999999998</v>
      </c>
      <c r="SK36" s="18">
        <v>311.85000000000002</v>
      </c>
      <c r="SL36" s="18">
        <v>309.26100000000002</v>
      </c>
      <c r="SM36" s="18">
        <v>307.565</v>
      </c>
      <c r="SN36" s="18">
        <v>303.29500000000002</v>
      </c>
      <c r="SO36" s="18">
        <v>304.73599999999999</v>
      </c>
      <c r="SP36" s="18">
        <v>305.524</v>
      </c>
      <c r="SQ36" s="18">
        <v>307.60199999999998</v>
      </c>
      <c r="SR36" s="18">
        <v>297.99400000000003</v>
      </c>
      <c r="SS36" s="18">
        <v>299.37900000000002</v>
      </c>
      <c r="ST36" s="18">
        <v>302.233</v>
      </c>
    </row>
    <row r="37" spans="1:515" s="5" customFormat="1" x14ac:dyDescent="0.25">
      <c r="A37" s="5">
        <f t="shared" si="8"/>
        <v>6</v>
      </c>
      <c r="B37" s="11" t="s">
        <v>475</v>
      </c>
      <c r="C37" s="5">
        <f>_xlfn.XMATCH(B37,bonds[unique lookup])</f>
        <v>153</v>
      </c>
      <c r="D37" s="5" t="str" cm="1">
        <f t="array" ref="D37">INDEX(bonds[ID_ISIN],C37)&amp;" Corp"</f>
        <v>XS0968913342 Corp</v>
      </c>
      <c r="E37" s="33" cm="1">
        <f t="array" ref="E37">_xll.BDP(D37,E$31)*1</f>
        <v>45173</v>
      </c>
      <c r="F37" s="18">
        <f>_xll.BDH(D37,$B$29,"-2AY",,"Dates=H","Fill=C","Sort=R","Dir=H","cols=509;rows=1")</f>
        <v>352.95499999999998</v>
      </c>
      <c r="G37" s="18">
        <v>351.25</v>
      </c>
      <c r="H37" s="18">
        <v>351.59300000000002</v>
      </c>
      <c r="I37" s="18">
        <v>355.21300000000002</v>
      </c>
      <c r="J37" s="18">
        <v>357.69900000000001</v>
      </c>
      <c r="K37" s="18">
        <v>355.41800000000001</v>
      </c>
      <c r="L37" s="18">
        <v>355.11399999999998</v>
      </c>
      <c r="M37" s="18">
        <v>349.89800000000002</v>
      </c>
      <c r="N37" s="18">
        <v>344.87599999999998</v>
      </c>
      <c r="O37" s="18">
        <v>351.06</v>
      </c>
      <c r="P37" s="18">
        <v>340.14100000000002</v>
      </c>
      <c r="Q37" s="18">
        <v>339.53</v>
      </c>
      <c r="R37" s="18">
        <v>322.75099999999998</v>
      </c>
      <c r="S37" s="18">
        <v>307.74900000000002</v>
      </c>
      <c r="T37" s="18">
        <v>330.92399999999998</v>
      </c>
      <c r="U37" s="18">
        <v>324.608</v>
      </c>
      <c r="V37" s="18">
        <v>329.77699999999999</v>
      </c>
      <c r="W37" s="18">
        <v>307.77</v>
      </c>
      <c r="X37" s="18">
        <v>275.69799999999998</v>
      </c>
      <c r="Y37" s="18">
        <v>246.36500000000001</v>
      </c>
      <c r="Z37" s="18">
        <v>261.88</v>
      </c>
      <c r="AA37" s="18">
        <v>321.24400000000003</v>
      </c>
      <c r="AB37" s="18">
        <v>335.85500000000002</v>
      </c>
      <c r="AC37" s="18">
        <v>363.31200000000001</v>
      </c>
      <c r="AD37" s="18">
        <v>367.91899999999998</v>
      </c>
      <c r="AE37" s="18">
        <v>361.24</v>
      </c>
      <c r="AF37" s="18">
        <v>349.75599999999997</v>
      </c>
      <c r="AG37" s="18">
        <v>348.09800000000001</v>
      </c>
      <c r="AH37" s="18">
        <v>369.63600000000002</v>
      </c>
      <c r="AI37" s="18">
        <v>386.84399999999999</v>
      </c>
      <c r="AJ37" s="18">
        <v>388.35599999999999</v>
      </c>
      <c r="AK37" s="18">
        <v>389.089</v>
      </c>
      <c r="AL37" s="18">
        <v>398.54599999999999</v>
      </c>
      <c r="AM37" s="18">
        <v>408.59800000000001</v>
      </c>
      <c r="AN37" s="18">
        <v>439.57600000000002</v>
      </c>
      <c r="AO37" s="18">
        <v>458.33499999999998</v>
      </c>
      <c r="AP37" s="18">
        <v>456.05900000000003</v>
      </c>
      <c r="AQ37" s="18">
        <v>444.33600000000001</v>
      </c>
      <c r="AR37" s="18">
        <v>446.16</v>
      </c>
      <c r="AS37" s="18">
        <v>448.06400000000002</v>
      </c>
      <c r="AT37" s="18">
        <v>456.13600000000002</v>
      </c>
      <c r="AU37" s="18">
        <v>462.839</v>
      </c>
      <c r="AV37" s="18">
        <v>477.95400000000001</v>
      </c>
      <c r="AW37" s="18">
        <v>487.774</v>
      </c>
      <c r="AX37" s="18">
        <v>493.91899999999998</v>
      </c>
      <c r="AY37" s="18">
        <v>451.36500000000001</v>
      </c>
      <c r="AZ37" s="18">
        <v>436.14400000000001</v>
      </c>
      <c r="BA37" s="18">
        <v>415.24700000000001</v>
      </c>
      <c r="BB37" s="18">
        <v>397.84500000000003</v>
      </c>
      <c r="BC37" s="18">
        <v>424.88799999999998</v>
      </c>
      <c r="BD37" s="18">
        <v>435.84899999999999</v>
      </c>
      <c r="BE37" s="18">
        <v>496.83199999999999</v>
      </c>
      <c r="BF37" s="18">
        <v>505.43700000000001</v>
      </c>
      <c r="BG37" s="18">
        <v>489.48</v>
      </c>
      <c r="BH37" s="18">
        <v>469.85199999999998</v>
      </c>
      <c r="BI37" s="18">
        <v>455.99900000000002</v>
      </c>
      <c r="BJ37" s="18">
        <v>410.18299999999999</v>
      </c>
      <c r="BK37" s="18">
        <v>383.43400000000003</v>
      </c>
      <c r="BL37" s="18">
        <v>444.99099999999999</v>
      </c>
      <c r="BM37" s="18">
        <v>512.62099999999998</v>
      </c>
      <c r="BN37" s="18">
        <v>530.42600000000004</v>
      </c>
      <c r="BO37" s="18">
        <v>582.51400000000001</v>
      </c>
      <c r="BP37" s="18">
        <v>589.95899999999995</v>
      </c>
      <c r="BQ37" s="18">
        <v>579.13099999999997</v>
      </c>
      <c r="BR37" s="18">
        <v>569.64400000000001</v>
      </c>
      <c r="BS37" s="18">
        <v>566.02700000000004</v>
      </c>
      <c r="BT37" s="18">
        <v>570.15899999999999</v>
      </c>
      <c r="BU37" s="18">
        <v>520.62699999999995</v>
      </c>
      <c r="BV37" s="18">
        <v>486.48899999999998</v>
      </c>
      <c r="BW37" s="18">
        <v>486.791</v>
      </c>
      <c r="BX37" s="18">
        <v>616.89200000000005</v>
      </c>
      <c r="BY37" s="18">
        <v>669.81100000000004</v>
      </c>
      <c r="BZ37" s="18">
        <v>641.18100000000004</v>
      </c>
      <c r="CA37" s="18">
        <v>740.18600000000004</v>
      </c>
      <c r="CB37" s="18">
        <v>754.99599999999998</v>
      </c>
      <c r="CC37" s="18">
        <v>642.34500000000003</v>
      </c>
      <c r="CD37" s="18">
        <v>525.779</v>
      </c>
      <c r="CE37" s="18">
        <v>435.154</v>
      </c>
      <c r="CF37" s="18">
        <v>416.62799999999999</v>
      </c>
      <c r="CG37" s="18">
        <v>321.851</v>
      </c>
      <c r="CH37" s="18">
        <v>308.89100000000002</v>
      </c>
      <c r="CI37" s="18">
        <v>323.60500000000002</v>
      </c>
      <c r="CJ37" s="18">
        <v>273.40300000000002</v>
      </c>
      <c r="CK37" s="18">
        <v>241.86500000000001</v>
      </c>
      <c r="CL37" s="18">
        <v>227.154</v>
      </c>
      <c r="CM37" s="18">
        <v>236.887</v>
      </c>
      <c r="CN37" s="18">
        <v>271.63400000000001</v>
      </c>
      <c r="CO37" s="18">
        <v>268.56799999999998</v>
      </c>
      <c r="CP37" s="18">
        <v>234.36099999999999</v>
      </c>
      <c r="CQ37" s="18">
        <v>213.816</v>
      </c>
      <c r="CR37" s="18">
        <v>206.124</v>
      </c>
      <c r="CS37" s="18">
        <v>196.161</v>
      </c>
      <c r="CT37" s="18">
        <v>171.87899999999999</v>
      </c>
      <c r="CU37" s="18">
        <v>172.91499999999999</v>
      </c>
      <c r="CV37" s="18">
        <v>174.97200000000001</v>
      </c>
      <c r="CW37" s="18">
        <v>178.048</v>
      </c>
      <c r="CX37" s="18">
        <v>177.40700000000001</v>
      </c>
      <c r="CY37" s="18">
        <v>179.60599999999999</v>
      </c>
      <c r="CZ37" s="18">
        <v>179.73</v>
      </c>
      <c r="DA37" s="18">
        <v>179.55099999999999</v>
      </c>
      <c r="DB37" s="18">
        <v>181.40899999999999</v>
      </c>
      <c r="DC37" s="18">
        <v>181.595</v>
      </c>
      <c r="DD37" s="18">
        <v>177.74700000000001</v>
      </c>
      <c r="DE37" s="18">
        <v>176.375</v>
      </c>
      <c r="DF37" s="18">
        <v>181.05699999999999</v>
      </c>
      <c r="DG37" s="18">
        <v>187.80500000000001</v>
      </c>
      <c r="DH37" s="18">
        <v>195.57400000000001</v>
      </c>
      <c r="DI37" s="18">
        <v>195.42099999999999</v>
      </c>
      <c r="DJ37" s="18">
        <v>193.578</v>
      </c>
      <c r="DK37" s="18">
        <v>186.21700000000001</v>
      </c>
      <c r="DL37" s="18">
        <v>187.17599999999999</v>
      </c>
      <c r="DM37" s="18">
        <v>191.167</v>
      </c>
      <c r="DN37" s="18">
        <v>176.995</v>
      </c>
      <c r="DO37" s="18">
        <v>173.32499999999999</v>
      </c>
      <c r="DP37" s="18">
        <v>168.827</v>
      </c>
      <c r="DQ37" s="18">
        <v>168.179</v>
      </c>
      <c r="DR37" s="18">
        <v>165.607</v>
      </c>
      <c r="DS37" s="18">
        <v>167.37200000000001</v>
      </c>
      <c r="DT37" s="18">
        <v>172.40799999999999</v>
      </c>
      <c r="DU37" s="18">
        <v>175.88499999999999</v>
      </c>
      <c r="DV37" s="18">
        <v>172.66200000000001</v>
      </c>
      <c r="DW37" s="18">
        <v>171.779</v>
      </c>
      <c r="DX37" s="18">
        <v>171.83099999999999</v>
      </c>
      <c r="DY37" s="18">
        <v>172.66399999999999</v>
      </c>
      <c r="DZ37" s="18">
        <v>178.03899999999999</v>
      </c>
      <c r="EA37" s="18">
        <v>166.673</v>
      </c>
      <c r="EB37" s="18">
        <v>159.405</v>
      </c>
      <c r="EC37" s="18">
        <v>154.97800000000001</v>
      </c>
      <c r="ED37" s="18">
        <v>146.78899999999999</v>
      </c>
      <c r="EE37" s="18">
        <v>144.78700000000001</v>
      </c>
      <c r="EF37" s="18">
        <v>144.40199999999999</v>
      </c>
      <c r="EG37" s="18">
        <v>147.59200000000001</v>
      </c>
      <c r="EH37" s="18">
        <v>147.84700000000001</v>
      </c>
      <c r="EI37" s="18">
        <v>149.20400000000001</v>
      </c>
      <c r="EJ37" s="18">
        <v>149.86600000000001</v>
      </c>
      <c r="EK37" s="18">
        <v>150.441</v>
      </c>
      <c r="EL37" s="18">
        <v>152.167</v>
      </c>
      <c r="EM37" s="18">
        <v>153.89699999999999</v>
      </c>
      <c r="EN37" s="18">
        <v>154.041</v>
      </c>
      <c r="EO37" s="18">
        <v>154.62700000000001</v>
      </c>
      <c r="EP37" s="18">
        <v>159.69999999999999</v>
      </c>
      <c r="EQ37" s="18">
        <v>158.715</v>
      </c>
      <c r="ER37" s="18">
        <v>156.56299999999999</v>
      </c>
      <c r="ES37" s="18">
        <v>158.16999999999999</v>
      </c>
      <c r="ET37" s="18">
        <v>169.31200000000001</v>
      </c>
      <c r="EU37" s="18">
        <v>174.303</v>
      </c>
      <c r="EV37" s="18">
        <v>182.51300000000001</v>
      </c>
      <c r="EW37" s="18">
        <v>183.94499999999999</v>
      </c>
      <c r="EX37" s="18">
        <v>175.62200000000001</v>
      </c>
      <c r="EY37" s="18">
        <v>177.953</v>
      </c>
      <c r="EZ37" s="18">
        <v>179.18700000000001</v>
      </c>
      <c r="FA37" s="18">
        <v>177.93899999999999</v>
      </c>
      <c r="FB37" s="18">
        <v>177.93899999999999</v>
      </c>
      <c r="FC37" s="18">
        <v>185.64099999999999</v>
      </c>
      <c r="FD37" s="18">
        <v>199.55099999999999</v>
      </c>
      <c r="FE37" s="18">
        <v>203.10900000000001</v>
      </c>
      <c r="FF37" s="18">
        <v>204.03100000000001</v>
      </c>
      <c r="FG37" s="18">
        <v>200.16499999999999</v>
      </c>
      <c r="FH37" s="18">
        <v>199.90700000000001</v>
      </c>
      <c r="FI37" s="18">
        <v>199.666</v>
      </c>
      <c r="FJ37" s="18">
        <v>202.203</v>
      </c>
      <c r="FK37" s="18">
        <v>201.477</v>
      </c>
      <c r="FL37" s="18">
        <v>198.077</v>
      </c>
      <c r="FM37" s="18">
        <v>198.54900000000001</v>
      </c>
      <c r="FN37" s="18">
        <v>192.22300000000001</v>
      </c>
      <c r="FO37" s="18">
        <v>189.32</v>
      </c>
      <c r="FP37" s="18">
        <v>187.43199999999999</v>
      </c>
      <c r="FQ37" s="18">
        <v>185.87200000000001</v>
      </c>
      <c r="FR37" s="18">
        <v>195.39</v>
      </c>
      <c r="FS37" s="18">
        <v>205.40299999999999</v>
      </c>
      <c r="FT37" s="18">
        <v>206.78399999999999</v>
      </c>
      <c r="FU37" s="18">
        <v>203.58</v>
      </c>
      <c r="FV37" s="18">
        <v>196.23</v>
      </c>
      <c r="FW37" s="18">
        <v>191.48</v>
      </c>
      <c r="FX37" s="18">
        <v>194.02</v>
      </c>
      <c r="FY37" s="18">
        <v>198.37</v>
      </c>
      <c r="FZ37" s="18">
        <v>201.405</v>
      </c>
      <c r="GA37" s="18">
        <v>202.154</v>
      </c>
      <c r="GB37" s="18">
        <v>205.32</v>
      </c>
      <c r="GC37" s="18">
        <v>212.59299999999999</v>
      </c>
      <c r="GD37" s="18">
        <v>213.40299999999999</v>
      </c>
      <c r="GE37" s="18">
        <v>218.35900000000001</v>
      </c>
      <c r="GF37" s="18">
        <v>222.929</v>
      </c>
      <c r="GG37" s="18">
        <v>226.31899999999999</v>
      </c>
      <c r="GH37" s="18">
        <v>227.02199999999999</v>
      </c>
      <c r="GI37" s="18">
        <v>234.56899999999999</v>
      </c>
      <c r="GJ37" s="18">
        <v>238.39699999999999</v>
      </c>
      <c r="GK37" s="18">
        <v>237.399</v>
      </c>
      <c r="GL37" s="18">
        <v>228.69300000000001</v>
      </c>
      <c r="GM37" s="18">
        <v>228.44900000000001</v>
      </c>
      <c r="GN37" s="18">
        <v>228.00700000000001</v>
      </c>
      <c r="GO37" s="18">
        <v>222.821</v>
      </c>
      <c r="GP37" s="18">
        <v>214.93299999999999</v>
      </c>
      <c r="GQ37" s="18">
        <v>218.149</v>
      </c>
      <c r="GR37" s="18">
        <v>219.114</v>
      </c>
      <c r="GS37" s="18">
        <v>222.46</v>
      </c>
      <c r="GT37" s="18">
        <v>225.239</v>
      </c>
      <c r="GU37" s="18">
        <v>221.33199999999999</v>
      </c>
      <c r="GV37" s="18">
        <v>221.51499999999999</v>
      </c>
      <c r="GW37" s="18">
        <v>217.38499999999999</v>
      </c>
      <c r="GX37" s="18">
        <v>225.994</v>
      </c>
      <c r="GY37" s="18">
        <v>224.434</v>
      </c>
      <c r="GZ37" s="18">
        <v>214.42500000000001</v>
      </c>
      <c r="HA37" s="18">
        <v>208.43600000000001</v>
      </c>
      <c r="HB37" s="18">
        <v>203.441</v>
      </c>
      <c r="HC37" s="18">
        <v>203.52600000000001</v>
      </c>
      <c r="HD37" s="18">
        <v>236.83500000000001</v>
      </c>
      <c r="HE37" s="18">
        <v>233.55500000000001</v>
      </c>
      <c r="HF37" s="18">
        <v>226.12299999999999</v>
      </c>
      <c r="HG37" s="18">
        <v>223.624</v>
      </c>
      <c r="HH37" s="18">
        <v>219.93100000000001</v>
      </c>
      <c r="HI37" s="18">
        <v>229.607</v>
      </c>
      <c r="HJ37" s="18">
        <v>233.02799999999999</v>
      </c>
      <c r="HK37" s="18">
        <v>229.02799999999999</v>
      </c>
      <c r="HL37" s="18">
        <v>228.76</v>
      </c>
      <c r="HM37" s="18">
        <v>231.54300000000001</v>
      </c>
      <c r="HN37" s="18">
        <v>234.911</v>
      </c>
      <c r="HO37" s="18">
        <v>229.971</v>
      </c>
      <c r="HP37" s="18">
        <v>229.304</v>
      </c>
      <c r="HQ37" s="18">
        <v>228.5</v>
      </c>
      <c r="HR37" s="18">
        <v>225.82</v>
      </c>
      <c r="HS37" s="18">
        <v>237.077</v>
      </c>
      <c r="HT37" s="18">
        <v>247.649</v>
      </c>
      <c r="HU37" s="18">
        <v>253.85599999999999</v>
      </c>
      <c r="HV37" s="18">
        <v>271.08100000000002</v>
      </c>
      <c r="HW37" s="18">
        <v>278.245</v>
      </c>
      <c r="HX37" s="18">
        <v>259.77199999999999</v>
      </c>
      <c r="HY37" s="18">
        <v>248.16499999999999</v>
      </c>
      <c r="HZ37" s="18">
        <v>241.191</v>
      </c>
      <c r="IA37" s="18">
        <v>247.01400000000001</v>
      </c>
      <c r="IB37" s="18">
        <v>249.58500000000001</v>
      </c>
      <c r="IC37" s="18">
        <v>258.334</v>
      </c>
      <c r="ID37" s="18">
        <v>263.012</v>
      </c>
      <c r="IE37" s="18">
        <v>277.19299999999998</v>
      </c>
      <c r="IF37" s="18">
        <v>262.10700000000003</v>
      </c>
      <c r="IG37" s="18">
        <v>248.982</v>
      </c>
      <c r="IH37" s="18">
        <v>247.36799999999999</v>
      </c>
      <c r="II37" s="18">
        <v>245.792</v>
      </c>
      <c r="IJ37" s="18">
        <v>225.84200000000001</v>
      </c>
      <c r="IK37" s="18">
        <v>222.797</v>
      </c>
      <c r="IL37" s="18">
        <v>221.09299999999999</v>
      </c>
      <c r="IM37" s="18">
        <v>234.572</v>
      </c>
      <c r="IN37" s="18">
        <v>244.83099999999999</v>
      </c>
      <c r="IO37" s="18">
        <v>251.53399999999999</v>
      </c>
      <c r="IP37" s="18">
        <v>251.40600000000001</v>
      </c>
      <c r="IQ37" s="18">
        <v>252.28800000000001</v>
      </c>
      <c r="IR37" s="18">
        <v>236.69</v>
      </c>
      <c r="IS37" s="18">
        <v>222.91399999999999</v>
      </c>
      <c r="IT37" s="18">
        <v>223.41900000000001</v>
      </c>
      <c r="IU37" s="18">
        <v>222.59299999999999</v>
      </c>
      <c r="IV37" s="18">
        <v>223.03200000000001</v>
      </c>
      <c r="IW37" s="18">
        <v>234.595</v>
      </c>
      <c r="IX37" s="18">
        <v>241.16900000000001</v>
      </c>
      <c r="IY37" s="18">
        <v>230.87700000000001</v>
      </c>
      <c r="IZ37" s="18">
        <v>214.72200000000001</v>
      </c>
      <c r="JA37" s="18">
        <v>212.703</v>
      </c>
      <c r="JB37" s="18">
        <v>218.24799999999999</v>
      </c>
      <c r="JC37" s="18">
        <v>220.75899999999999</v>
      </c>
      <c r="JD37" s="18">
        <v>221.24100000000001</v>
      </c>
      <c r="JE37" s="18">
        <v>233.58199999999999</v>
      </c>
      <c r="JF37" s="18">
        <v>239.33799999999999</v>
      </c>
      <c r="JG37" s="18">
        <v>240.86</v>
      </c>
      <c r="JH37" s="18">
        <v>240.50800000000001</v>
      </c>
      <c r="JI37" s="18">
        <v>233.76300000000001</v>
      </c>
      <c r="JJ37" s="18">
        <v>229.04599999999999</v>
      </c>
      <c r="JK37" s="18">
        <v>220.83500000000001</v>
      </c>
      <c r="JL37" s="18">
        <v>227.214</v>
      </c>
      <c r="JM37" s="18">
        <v>243.31</v>
      </c>
      <c r="JN37" s="18">
        <v>262.23599999999999</v>
      </c>
      <c r="JO37" s="18">
        <v>264.55700000000002</v>
      </c>
      <c r="JP37" s="18">
        <v>264.31700000000001</v>
      </c>
      <c r="JQ37" s="18">
        <v>263.43200000000002</v>
      </c>
      <c r="JR37" s="18">
        <v>249.03700000000001</v>
      </c>
      <c r="JS37" s="18">
        <v>257.44799999999998</v>
      </c>
      <c r="JT37" s="18">
        <v>264.26299999999998</v>
      </c>
      <c r="JU37" s="18">
        <v>264.34500000000003</v>
      </c>
      <c r="JV37" s="18">
        <v>272.24599999999998</v>
      </c>
      <c r="JW37" s="18">
        <v>278.59500000000003</v>
      </c>
      <c r="JX37" s="18">
        <v>295.31099999999998</v>
      </c>
      <c r="JY37" s="18">
        <v>292.65600000000001</v>
      </c>
      <c r="JZ37" s="18">
        <v>283.89299999999997</v>
      </c>
      <c r="KA37" s="18">
        <v>287.51400000000001</v>
      </c>
      <c r="KB37" s="18">
        <v>283.78800000000001</v>
      </c>
      <c r="KC37" s="18">
        <v>287.62</v>
      </c>
      <c r="KD37" s="18">
        <v>285.60000000000002</v>
      </c>
      <c r="KE37" s="18">
        <v>286.45400000000001</v>
      </c>
      <c r="KF37" s="18">
        <v>270.02499999999998</v>
      </c>
      <c r="KG37" s="18">
        <v>261.65100000000001</v>
      </c>
      <c r="KH37" s="18">
        <v>255.06100000000001</v>
      </c>
      <c r="KI37" s="18">
        <v>253.52699999999999</v>
      </c>
      <c r="KJ37" s="18">
        <v>251.59800000000001</v>
      </c>
      <c r="KK37" s="18">
        <v>261.77499999999998</v>
      </c>
      <c r="KL37" s="18">
        <v>265.68200000000002</v>
      </c>
      <c r="KM37" s="18">
        <v>266.51400000000001</v>
      </c>
      <c r="KN37" s="18">
        <v>259.58300000000003</v>
      </c>
      <c r="KO37" s="18">
        <v>265.94799999999998</v>
      </c>
      <c r="KP37" s="18">
        <v>259.96199999999999</v>
      </c>
      <c r="KQ37" s="18">
        <v>247.72200000000001</v>
      </c>
      <c r="KR37" s="18">
        <v>231.92500000000001</v>
      </c>
      <c r="KS37" s="18">
        <v>230.976</v>
      </c>
      <c r="KT37" s="18">
        <v>229.81299999999999</v>
      </c>
      <c r="KU37" s="18">
        <v>239.41300000000001</v>
      </c>
      <c r="KV37" s="18">
        <v>240.32400000000001</v>
      </c>
      <c r="KW37" s="18">
        <v>241.71199999999999</v>
      </c>
      <c r="KX37" s="18">
        <v>256.185</v>
      </c>
      <c r="KY37" s="18">
        <v>235.23599999999999</v>
      </c>
      <c r="KZ37" s="18">
        <v>235.292</v>
      </c>
      <c r="LA37" s="18">
        <v>236.42500000000001</v>
      </c>
      <c r="LB37" s="18">
        <v>235.29900000000001</v>
      </c>
      <c r="LC37" s="18">
        <v>234.523</v>
      </c>
      <c r="LD37" s="18">
        <v>235.761</v>
      </c>
      <c r="LE37" s="18">
        <v>240.923</v>
      </c>
      <c r="LF37" s="18">
        <v>254.738</v>
      </c>
      <c r="LG37" s="18">
        <v>262.76400000000001</v>
      </c>
      <c r="LH37" s="18">
        <v>262.49900000000002</v>
      </c>
      <c r="LI37" s="18">
        <v>263.05700000000002</v>
      </c>
      <c r="LJ37" s="18">
        <v>253.29599999999999</v>
      </c>
      <c r="LK37" s="18">
        <v>250.92699999999999</v>
      </c>
      <c r="LL37" s="18">
        <v>248.37100000000001</v>
      </c>
      <c r="LM37" s="18">
        <v>254.02099999999999</v>
      </c>
      <c r="LN37" s="18">
        <v>258.29599999999999</v>
      </c>
      <c r="LO37" s="18">
        <v>273.81700000000001</v>
      </c>
      <c r="LP37" s="18">
        <v>278.18299999999999</v>
      </c>
      <c r="LQ37" s="18">
        <v>282.7</v>
      </c>
      <c r="LR37" s="18">
        <v>285.28899999999999</v>
      </c>
      <c r="LS37" s="18">
        <v>295.57400000000001</v>
      </c>
      <c r="LT37" s="18">
        <v>289.63499999999999</v>
      </c>
      <c r="LU37" s="18">
        <v>287.50099999999998</v>
      </c>
      <c r="LV37" s="18">
        <v>280.93799999999999</v>
      </c>
      <c r="LW37" s="18">
        <v>270.39299999999997</v>
      </c>
      <c r="LX37" s="18">
        <v>280.05</v>
      </c>
      <c r="LY37" s="18">
        <v>282.27699999999999</v>
      </c>
      <c r="LZ37" s="18">
        <v>274.10500000000002</v>
      </c>
      <c r="MA37" s="18">
        <v>286.44799999999998</v>
      </c>
      <c r="MB37" s="18">
        <v>296.82799999999997</v>
      </c>
      <c r="MC37" s="18">
        <v>310.577</v>
      </c>
      <c r="MD37" s="18">
        <v>313.40499999999997</v>
      </c>
      <c r="ME37" s="18">
        <v>309.642</v>
      </c>
      <c r="MF37" s="18">
        <v>299.59300000000002</v>
      </c>
      <c r="MG37" s="18">
        <v>293.26900000000001</v>
      </c>
      <c r="MH37" s="18">
        <v>297.92099999999999</v>
      </c>
      <c r="MI37" s="18">
        <v>298.58999999999997</v>
      </c>
      <c r="MJ37" s="18">
        <v>295.18</v>
      </c>
      <c r="MK37" s="18">
        <v>298.988</v>
      </c>
      <c r="ML37" s="18">
        <v>307.36599999999999</v>
      </c>
      <c r="MM37" s="18">
        <v>316.85599999999999</v>
      </c>
      <c r="MN37" s="18">
        <v>330.96899999999999</v>
      </c>
      <c r="MO37" s="18">
        <v>327.488</v>
      </c>
      <c r="MP37" s="18">
        <v>322.00599999999997</v>
      </c>
      <c r="MQ37" s="18">
        <v>321.15499999999997</v>
      </c>
      <c r="MR37" s="18">
        <v>325.34800000000001</v>
      </c>
      <c r="MS37" s="18">
        <v>328.18599999999998</v>
      </c>
      <c r="MT37" s="18">
        <v>318.858</v>
      </c>
      <c r="MU37" s="18">
        <v>315.63299999999998</v>
      </c>
      <c r="MV37" s="18">
        <v>326.48599999999999</v>
      </c>
      <c r="MW37" s="18">
        <v>344.49900000000002</v>
      </c>
      <c r="MX37" s="18">
        <v>345.64299999999997</v>
      </c>
      <c r="MY37" s="18">
        <v>328.15899999999999</v>
      </c>
      <c r="MZ37" s="18">
        <v>308.32900000000001</v>
      </c>
      <c r="NA37" s="18">
        <v>309.315</v>
      </c>
      <c r="NB37" s="18">
        <v>319.19400000000002</v>
      </c>
      <c r="NC37" s="18">
        <v>319.62400000000002</v>
      </c>
      <c r="ND37" s="18">
        <v>320.92500000000001</v>
      </c>
      <c r="NE37" s="18">
        <v>335.91</v>
      </c>
      <c r="NF37" s="18">
        <v>335.42500000000001</v>
      </c>
      <c r="NG37" s="18">
        <v>331.72699999999998</v>
      </c>
      <c r="NH37" s="18">
        <v>331.28</v>
      </c>
      <c r="NI37" s="18">
        <v>336.59800000000001</v>
      </c>
      <c r="NJ37" s="18">
        <v>334.66500000000002</v>
      </c>
      <c r="NK37" s="18">
        <v>332.95499999999998</v>
      </c>
      <c r="NL37" s="18">
        <v>325.67500000000001</v>
      </c>
      <c r="NM37" s="18">
        <v>334.505</v>
      </c>
      <c r="NN37" s="18">
        <v>363.11900000000003</v>
      </c>
      <c r="NO37" s="18">
        <v>361.13</v>
      </c>
      <c r="NP37" s="18">
        <v>393.13499999999999</v>
      </c>
      <c r="NQ37" s="18">
        <v>396.41899999999998</v>
      </c>
      <c r="NR37" s="18">
        <v>382.83</v>
      </c>
      <c r="NS37" s="18">
        <v>391.72399999999999</v>
      </c>
      <c r="NT37" s="18">
        <v>386.35</v>
      </c>
      <c r="NU37" s="18">
        <v>420.298</v>
      </c>
      <c r="NV37" s="18">
        <v>433.54199999999997</v>
      </c>
      <c r="NW37" s="18">
        <v>436.57299999999998</v>
      </c>
      <c r="NX37" s="18">
        <v>438.88200000000001</v>
      </c>
      <c r="NY37" s="18">
        <v>422.22699999999998</v>
      </c>
      <c r="NZ37" s="18">
        <v>408.82</v>
      </c>
      <c r="OA37" s="18">
        <v>406.76</v>
      </c>
      <c r="OB37" s="18">
        <v>405.77499999999998</v>
      </c>
      <c r="OC37" s="18">
        <v>403.39800000000002</v>
      </c>
      <c r="OD37" s="18">
        <v>403.30399999999997</v>
      </c>
      <c r="OE37" s="18">
        <v>400.93599999999998</v>
      </c>
      <c r="OF37" s="18">
        <v>396.99099999999999</v>
      </c>
      <c r="OG37" s="18">
        <v>396.25200000000001</v>
      </c>
      <c r="OH37" s="18">
        <v>390.375</v>
      </c>
      <c r="OI37" s="18">
        <v>389.35899999999998</v>
      </c>
      <c r="OJ37" s="18">
        <v>387.22500000000002</v>
      </c>
      <c r="OK37" s="18">
        <v>406.76100000000002</v>
      </c>
      <c r="OL37" s="18">
        <v>426.73500000000001</v>
      </c>
      <c r="OM37" s="18">
        <v>430.58600000000001</v>
      </c>
      <c r="ON37" s="18">
        <v>426.44799999999998</v>
      </c>
      <c r="OO37" s="18">
        <v>422.35899999999998</v>
      </c>
      <c r="OP37" s="18">
        <v>411.53899999999999</v>
      </c>
      <c r="OQ37" s="18">
        <v>403.36500000000001</v>
      </c>
      <c r="OR37" s="18">
        <v>387.15600000000001</v>
      </c>
      <c r="OS37" s="18">
        <v>402.58199999999999</v>
      </c>
      <c r="OT37" s="18">
        <v>395.298</v>
      </c>
      <c r="OU37" s="18">
        <v>383.61700000000002</v>
      </c>
      <c r="OV37" s="18">
        <v>371.10399999999998</v>
      </c>
      <c r="OW37" s="18">
        <v>364.31799999999998</v>
      </c>
      <c r="OX37" s="18">
        <v>369.85300000000001</v>
      </c>
      <c r="OY37" s="18">
        <v>366.279</v>
      </c>
      <c r="OZ37" s="18">
        <v>366.13600000000002</v>
      </c>
      <c r="PA37" s="18">
        <v>375.94</v>
      </c>
      <c r="PB37" s="18">
        <v>354.214</v>
      </c>
      <c r="PC37" s="18">
        <v>345.79700000000003</v>
      </c>
      <c r="PD37" s="18">
        <v>340.81900000000002</v>
      </c>
      <c r="PE37" s="18">
        <v>324.38499999999999</v>
      </c>
      <c r="PF37" s="18">
        <v>317.26</v>
      </c>
      <c r="PG37" s="18">
        <v>312.14</v>
      </c>
      <c r="PH37" s="18">
        <v>292.70999999999998</v>
      </c>
      <c r="PI37" s="18">
        <v>280.78500000000003</v>
      </c>
      <c r="PJ37" s="18">
        <v>281.41000000000003</v>
      </c>
      <c r="PK37" s="18">
        <v>283.96199999999999</v>
      </c>
      <c r="PL37" s="18">
        <v>283.63</v>
      </c>
      <c r="PM37" s="18">
        <v>279.88</v>
      </c>
      <c r="PN37" s="18">
        <v>282.87700000000001</v>
      </c>
      <c r="PO37" s="18">
        <v>292.81900000000002</v>
      </c>
      <c r="PP37" s="18">
        <v>290.71499999999997</v>
      </c>
      <c r="PQ37" s="18">
        <v>303.32900000000001</v>
      </c>
      <c r="PR37" s="18">
        <v>328.31799999999998</v>
      </c>
      <c r="PS37" s="18">
        <v>310.423</v>
      </c>
      <c r="PT37" s="18">
        <v>307.34800000000001</v>
      </c>
      <c r="PU37" s="18">
        <v>292.56799999999998</v>
      </c>
      <c r="PV37" s="18">
        <v>285.589</v>
      </c>
      <c r="PW37" s="18">
        <v>288.52699999999999</v>
      </c>
      <c r="PX37" s="18">
        <v>279.45999999999998</v>
      </c>
      <c r="PY37" s="18">
        <v>276.39400000000001</v>
      </c>
      <c r="PZ37" s="18">
        <v>276.86500000000001</v>
      </c>
      <c r="QA37" s="18">
        <v>269.99299999999999</v>
      </c>
      <c r="QB37" s="18">
        <v>267.78500000000003</v>
      </c>
      <c r="QC37" s="18">
        <v>266.19499999999999</v>
      </c>
      <c r="QD37" s="18">
        <v>256.04300000000001</v>
      </c>
      <c r="QE37" s="18">
        <v>255.77099999999999</v>
      </c>
      <c r="QF37" s="18">
        <v>253.17599999999999</v>
      </c>
      <c r="QG37" s="18">
        <v>246.77799999999999</v>
      </c>
      <c r="QH37" s="18">
        <v>246.05500000000001</v>
      </c>
      <c r="QI37" s="18">
        <v>247.83199999999999</v>
      </c>
      <c r="QJ37" s="18">
        <v>254.02</v>
      </c>
      <c r="QK37" s="18">
        <v>251.85599999999999</v>
      </c>
      <c r="QL37" s="18">
        <v>254.08099999999999</v>
      </c>
      <c r="QM37" s="18">
        <v>249.065</v>
      </c>
      <c r="QN37" s="18">
        <v>250.74299999999999</v>
      </c>
      <c r="QO37" s="18">
        <v>254.65600000000001</v>
      </c>
      <c r="QP37" s="18">
        <v>246.46899999999999</v>
      </c>
      <c r="QQ37" s="18">
        <v>244.613</v>
      </c>
      <c r="QR37" s="18">
        <v>242.75299999999999</v>
      </c>
      <c r="QS37" s="18">
        <v>241.56</v>
      </c>
      <c r="QT37" s="18">
        <v>242.86</v>
      </c>
      <c r="QU37" s="18">
        <v>243.49700000000001</v>
      </c>
      <c r="QV37" s="18">
        <v>243.99</v>
      </c>
      <c r="QW37" s="18">
        <v>251.50800000000001</v>
      </c>
      <c r="QX37" s="18">
        <v>253.566</v>
      </c>
      <c r="QY37" s="18">
        <v>252.464</v>
      </c>
      <c r="QZ37" s="18">
        <v>259.45699999999999</v>
      </c>
      <c r="RA37" s="18">
        <v>271.50400000000002</v>
      </c>
      <c r="RB37" s="18">
        <v>285.13600000000002</v>
      </c>
      <c r="RC37" s="18">
        <v>285.70499999999998</v>
      </c>
      <c r="RD37" s="18">
        <v>287.00599999999997</v>
      </c>
      <c r="RE37" s="18">
        <v>288.88099999999997</v>
      </c>
      <c r="RF37" s="18">
        <v>285.95400000000001</v>
      </c>
      <c r="RG37" s="18">
        <v>280.37299999999999</v>
      </c>
      <c r="RH37" s="18">
        <v>274.15600000000001</v>
      </c>
      <c r="RI37" s="18">
        <v>274.74700000000001</v>
      </c>
      <c r="RJ37" s="18">
        <v>275.89400000000001</v>
      </c>
      <c r="RK37" s="18">
        <v>277.51400000000001</v>
      </c>
      <c r="RL37" s="18">
        <v>272.166</v>
      </c>
      <c r="RM37" s="18">
        <v>269.87400000000002</v>
      </c>
      <c r="RN37" s="18">
        <v>273.07299999999998</v>
      </c>
      <c r="RO37" s="18">
        <v>280.09500000000003</v>
      </c>
      <c r="RP37" s="18">
        <v>279.517</v>
      </c>
      <c r="RQ37" s="18">
        <v>279.291</v>
      </c>
      <c r="RR37" s="18">
        <v>280.49400000000003</v>
      </c>
      <c r="RS37" s="18">
        <v>275.87200000000001</v>
      </c>
      <c r="RT37" s="18">
        <v>276.13</v>
      </c>
      <c r="RU37" s="18">
        <v>270.02999999999997</v>
      </c>
      <c r="RV37" s="18">
        <v>262.464</v>
      </c>
      <c r="RW37" s="18">
        <v>260.15699999999998</v>
      </c>
      <c r="RX37" s="18">
        <v>258.495</v>
      </c>
      <c r="RY37" s="18">
        <v>259.83</v>
      </c>
      <c r="RZ37" s="18">
        <v>258.37599999999998</v>
      </c>
      <c r="SA37" s="18">
        <v>252.23699999999999</v>
      </c>
      <c r="SB37" s="18">
        <v>240.24299999999999</v>
      </c>
      <c r="SC37" s="18">
        <v>243.40799999999999</v>
      </c>
      <c r="SD37" s="18">
        <v>244.994</v>
      </c>
      <c r="SE37" s="18">
        <v>245.05699999999999</v>
      </c>
      <c r="SF37" s="18">
        <v>245.36</v>
      </c>
      <c r="SG37" s="18">
        <v>260.42200000000003</v>
      </c>
      <c r="SH37" s="18">
        <v>261.68599999999998</v>
      </c>
      <c r="SI37" s="18">
        <v>264.12299999999999</v>
      </c>
      <c r="SJ37" s="18">
        <v>265.83800000000002</v>
      </c>
      <c r="SK37" s="18">
        <v>263.48</v>
      </c>
      <c r="SL37" s="18">
        <v>262.04300000000001</v>
      </c>
      <c r="SM37" s="18">
        <v>261.47899999999998</v>
      </c>
      <c r="SN37" s="18">
        <v>260.21600000000001</v>
      </c>
      <c r="SO37" s="18">
        <v>261.351</v>
      </c>
      <c r="SP37" s="18">
        <v>261.23599999999999</v>
      </c>
      <c r="SQ37" s="18">
        <v>262.75099999999998</v>
      </c>
      <c r="SR37" s="18">
        <v>255.91</v>
      </c>
      <c r="SS37" s="18">
        <v>263.87299999999999</v>
      </c>
      <c r="ST37" s="18">
        <v>271.63200000000001</v>
      </c>
    </row>
    <row r="38" spans="1:515" s="5" customFormat="1" x14ac:dyDescent="0.25">
      <c r="A38" s="5">
        <f t="shared" si="8"/>
        <v>7</v>
      </c>
      <c r="B38" s="11" t="s">
        <v>476</v>
      </c>
      <c r="C38" s="5">
        <f>_xlfn.XMATCH(B38,bonds[unique lookup])</f>
        <v>152</v>
      </c>
      <c r="D38" s="5" t="str" cm="1">
        <f t="array" ref="D38">INDEX(bonds[ID_ISIN],C38)&amp;" Corp"</f>
        <v>XS1629658755 Corp</v>
      </c>
      <c r="E38" s="33" cm="1">
        <f t="array" ref="E38">_xll.BDP(D38,E$31)*1</f>
        <v>44909</v>
      </c>
      <c r="F38" s="18">
        <f>_xll.BDH(D38,$B$29,"-2AY",,"Dates=H","Fill=C","Sort=R","Dir=H","cols=509;rows=1")</f>
        <v>380.47300000000001</v>
      </c>
      <c r="G38" s="18">
        <v>380.435</v>
      </c>
      <c r="H38" s="18">
        <v>382.31700000000001</v>
      </c>
      <c r="I38" s="18">
        <v>387.97</v>
      </c>
      <c r="J38" s="18">
        <v>393.38</v>
      </c>
      <c r="K38" s="18">
        <v>391.95499999999998</v>
      </c>
      <c r="L38" s="18">
        <v>390.36200000000002</v>
      </c>
      <c r="M38" s="18">
        <v>384.67200000000003</v>
      </c>
      <c r="N38" s="18">
        <v>377.83699999999999</v>
      </c>
      <c r="O38" s="18">
        <v>390.01900000000001</v>
      </c>
      <c r="P38" s="18">
        <v>376.089</v>
      </c>
      <c r="Q38" s="18">
        <v>372.14400000000001</v>
      </c>
      <c r="R38" s="18">
        <v>340.83800000000002</v>
      </c>
      <c r="S38" s="18">
        <v>319.601</v>
      </c>
      <c r="T38" s="18">
        <v>341.84800000000001</v>
      </c>
      <c r="U38" s="18">
        <v>334.58</v>
      </c>
      <c r="V38" s="18">
        <v>344.47300000000001</v>
      </c>
      <c r="W38" s="18">
        <v>317.24599999999998</v>
      </c>
      <c r="X38" s="18">
        <v>272.27600000000001</v>
      </c>
      <c r="Y38" s="18">
        <v>223.173</v>
      </c>
      <c r="Z38" s="18">
        <v>231.852</v>
      </c>
      <c r="AA38" s="18">
        <v>303.88900000000001</v>
      </c>
      <c r="AB38" s="18">
        <v>324.52499999999998</v>
      </c>
      <c r="AC38" s="18">
        <v>361.66199999999998</v>
      </c>
      <c r="AD38" s="18">
        <v>367.02100000000002</v>
      </c>
      <c r="AE38" s="18">
        <v>365.14400000000001</v>
      </c>
      <c r="AF38" s="18">
        <v>347.45499999999998</v>
      </c>
      <c r="AG38" s="18">
        <v>350.14</v>
      </c>
      <c r="AH38" s="18">
        <v>375.62299999999999</v>
      </c>
      <c r="AI38" s="18">
        <v>407.52499999999998</v>
      </c>
      <c r="AJ38" s="18">
        <v>408.09</v>
      </c>
      <c r="AK38" s="18">
        <v>405.62400000000002</v>
      </c>
      <c r="AL38" s="18">
        <v>412.18900000000002</v>
      </c>
      <c r="AM38" s="18">
        <v>431.35199999999998</v>
      </c>
      <c r="AN38" s="18">
        <v>468.08499999999998</v>
      </c>
      <c r="AO38" s="18">
        <v>486.87799999999999</v>
      </c>
      <c r="AP38" s="18">
        <v>488.08100000000002</v>
      </c>
      <c r="AQ38" s="18">
        <v>466.88099999999997</v>
      </c>
      <c r="AR38" s="18">
        <v>463.59</v>
      </c>
      <c r="AS38" s="18">
        <v>465.76799999999997</v>
      </c>
      <c r="AT38" s="18">
        <v>482.495</v>
      </c>
      <c r="AU38" s="18">
        <v>488.00900000000001</v>
      </c>
      <c r="AV38" s="18">
        <v>501.78100000000001</v>
      </c>
      <c r="AW38" s="18">
        <v>510.358</v>
      </c>
      <c r="AX38" s="18">
        <v>516.697</v>
      </c>
      <c r="AY38" s="18">
        <v>459.63299999999998</v>
      </c>
      <c r="AZ38" s="18">
        <v>445.59699999999998</v>
      </c>
      <c r="BA38" s="18">
        <v>424.83199999999999</v>
      </c>
      <c r="BB38" s="18">
        <v>405.75599999999997</v>
      </c>
      <c r="BC38" s="18">
        <v>441.32900000000001</v>
      </c>
      <c r="BD38" s="18">
        <v>453.61</v>
      </c>
      <c r="BE38" s="18">
        <v>510.29500000000002</v>
      </c>
      <c r="BF38" s="18">
        <v>514.05799999999999</v>
      </c>
      <c r="BG38" s="18">
        <v>492.565</v>
      </c>
      <c r="BH38" s="18">
        <v>465.62200000000001</v>
      </c>
      <c r="BI38" s="18">
        <v>449.77800000000002</v>
      </c>
      <c r="BJ38" s="18">
        <v>401.851</v>
      </c>
      <c r="BK38" s="18">
        <v>368.84800000000001</v>
      </c>
      <c r="BL38" s="18">
        <v>453.762</v>
      </c>
      <c r="BM38" s="18">
        <v>537.59100000000001</v>
      </c>
      <c r="BN38" s="18">
        <v>570.44100000000003</v>
      </c>
      <c r="BO38" s="18">
        <v>620.577</v>
      </c>
      <c r="BP38" s="18">
        <v>610.89700000000005</v>
      </c>
      <c r="BQ38" s="18">
        <v>599.81399999999996</v>
      </c>
      <c r="BR38" s="18">
        <v>584.72699999999998</v>
      </c>
      <c r="BS38" s="18">
        <v>576.029</v>
      </c>
      <c r="BT38" s="18">
        <v>576.53499999999997</v>
      </c>
      <c r="BU38" s="18">
        <v>532.74699999999996</v>
      </c>
      <c r="BV38" s="18">
        <v>494.03</v>
      </c>
      <c r="BW38" s="18">
        <v>494.80200000000002</v>
      </c>
      <c r="BX38" s="18">
        <v>639.85599999999999</v>
      </c>
      <c r="BY38" s="18">
        <v>696.41200000000003</v>
      </c>
      <c r="BZ38" s="18">
        <v>654.68499999999995</v>
      </c>
      <c r="CA38" s="18">
        <v>776.88599999999997</v>
      </c>
      <c r="CB38" s="18">
        <v>793.13</v>
      </c>
      <c r="CC38" s="18">
        <v>687.26199999999994</v>
      </c>
      <c r="CD38" s="18">
        <v>576.53399999999999</v>
      </c>
      <c r="CE38" s="18">
        <v>472.28899999999999</v>
      </c>
      <c r="CF38" s="18">
        <v>435.19600000000003</v>
      </c>
      <c r="CG38" s="18">
        <v>332.03199999999998</v>
      </c>
      <c r="CH38" s="18">
        <v>309.30700000000002</v>
      </c>
      <c r="CI38" s="18">
        <v>335.59800000000001</v>
      </c>
      <c r="CJ38" s="18">
        <v>264.41899999999998</v>
      </c>
      <c r="CK38" s="18">
        <v>229.94499999999999</v>
      </c>
      <c r="CL38" s="18">
        <v>206.453</v>
      </c>
      <c r="CM38" s="18">
        <v>215.80799999999999</v>
      </c>
      <c r="CN38" s="18">
        <v>256.31299999999999</v>
      </c>
      <c r="CO38" s="18">
        <v>255.744</v>
      </c>
      <c r="CP38" s="18">
        <v>214.053</v>
      </c>
      <c r="CQ38" s="18">
        <v>188.11</v>
      </c>
      <c r="CR38" s="18">
        <v>179.8</v>
      </c>
      <c r="CS38" s="18">
        <v>171.327</v>
      </c>
      <c r="CT38" s="18">
        <v>148.172</v>
      </c>
      <c r="CU38" s="18">
        <v>148.459</v>
      </c>
      <c r="CV38" s="18">
        <v>151.50200000000001</v>
      </c>
      <c r="CW38" s="18">
        <v>152.50299999999999</v>
      </c>
      <c r="CX38" s="18">
        <v>150.577</v>
      </c>
      <c r="CY38" s="18">
        <v>150.511</v>
      </c>
      <c r="CZ38" s="18">
        <v>150.46100000000001</v>
      </c>
      <c r="DA38" s="18">
        <v>150.06700000000001</v>
      </c>
      <c r="DB38" s="18">
        <v>151.68299999999999</v>
      </c>
      <c r="DC38" s="18">
        <v>152.91499999999999</v>
      </c>
      <c r="DD38" s="18">
        <v>149.29400000000001</v>
      </c>
      <c r="DE38" s="18">
        <v>146.37100000000001</v>
      </c>
      <c r="DF38" s="18">
        <v>150.98699999999999</v>
      </c>
      <c r="DG38" s="18">
        <v>158.32</v>
      </c>
      <c r="DH38" s="18">
        <v>169.57599999999999</v>
      </c>
      <c r="DI38" s="18">
        <v>166.65899999999999</v>
      </c>
      <c r="DJ38" s="18">
        <v>165.09</v>
      </c>
      <c r="DK38" s="18">
        <v>160.87799999999999</v>
      </c>
      <c r="DL38" s="18">
        <v>162.255</v>
      </c>
      <c r="DM38" s="18">
        <v>164.73099999999999</v>
      </c>
      <c r="DN38" s="18">
        <v>151.529</v>
      </c>
      <c r="DO38" s="18">
        <v>148.56</v>
      </c>
      <c r="DP38" s="18">
        <v>144.86500000000001</v>
      </c>
      <c r="DQ38" s="18">
        <v>143.97399999999999</v>
      </c>
      <c r="DR38" s="18">
        <v>143.04499999999999</v>
      </c>
      <c r="DS38" s="18">
        <v>146.31100000000001</v>
      </c>
      <c r="DT38" s="18">
        <v>154.059</v>
      </c>
      <c r="DU38" s="18">
        <v>160.93799999999999</v>
      </c>
      <c r="DV38" s="18">
        <v>160.81899999999999</v>
      </c>
      <c r="DW38" s="18">
        <v>160.68799999999999</v>
      </c>
      <c r="DX38" s="18">
        <v>163.30699999999999</v>
      </c>
      <c r="DY38" s="18">
        <v>165.50800000000001</v>
      </c>
      <c r="DZ38" s="18">
        <v>172.667</v>
      </c>
      <c r="EA38" s="18">
        <v>168.56299999999999</v>
      </c>
      <c r="EB38" s="18">
        <v>165.13800000000001</v>
      </c>
      <c r="EC38" s="18">
        <v>161.77000000000001</v>
      </c>
      <c r="ED38" s="18">
        <v>156.32</v>
      </c>
      <c r="EE38" s="18">
        <v>154.74700000000001</v>
      </c>
      <c r="EF38" s="18">
        <v>154.67500000000001</v>
      </c>
      <c r="EG38" s="18">
        <v>157.33000000000001</v>
      </c>
      <c r="EH38" s="18">
        <v>157.22200000000001</v>
      </c>
      <c r="EI38" s="18">
        <v>159.02199999999999</v>
      </c>
      <c r="EJ38" s="18">
        <v>159.221</v>
      </c>
      <c r="EK38" s="18">
        <v>160.05000000000001</v>
      </c>
      <c r="EL38" s="18">
        <v>162.64599999999999</v>
      </c>
      <c r="EM38" s="18">
        <v>164.17099999999999</v>
      </c>
      <c r="EN38" s="18">
        <v>164.32900000000001</v>
      </c>
      <c r="EO38" s="18">
        <v>164.06100000000001</v>
      </c>
      <c r="EP38" s="18">
        <v>168.62899999999999</v>
      </c>
      <c r="EQ38" s="18">
        <v>167.81</v>
      </c>
      <c r="ER38" s="18">
        <v>166.15600000000001</v>
      </c>
      <c r="ES38" s="18">
        <v>167.471</v>
      </c>
      <c r="ET38" s="18">
        <v>177.73699999999999</v>
      </c>
      <c r="EU38" s="18">
        <v>182.69399999999999</v>
      </c>
      <c r="EV38" s="18">
        <v>192.10900000000001</v>
      </c>
      <c r="EW38" s="18">
        <v>192.1</v>
      </c>
      <c r="EX38" s="18">
        <v>184.654</v>
      </c>
      <c r="EY38" s="18">
        <v>185.61799999999999</v>
      </c>
      <c r="EZ38" s="18">
        <v>185.91</v>
      </c>
      <c r="FA38" s="18">
        <v>183.928</v>
      </c>
      <c r="FB38" s="18">
        <v>181.93199999999999</v>
      </c>
      <c r="FC38" s="18">
        <v>187.904</v>
      </c>
      <c r="FD38" s="18">
        <v>199.46299999999999</v>
      </c>
      <c r="FE38" s="18">
        <v>203.226</v>
      </c>
      <c r="FF38" s="18">
        <v>202.47399999999999</v>
      </c>
      <c r="FG38" s="18">
        <v>195.751</v>
      </c>
      <c r="FH38" s="18">
        <v>193.869</v>
      </c>
      <c r="FI38" s="18">
        <v>194.16800000000001</v>
      </c>
      <c r="FJ38" s="18">
        <v>194.982</v>
      </c>
      <c r="FK38" s="18">
        <v>193.41499999999999</v>
      </c>
      <c r="FL38" s="18">
        <v>187.166</v>
      </c>
      <c r="FM38" s="18">
        <v>189.27699999999999</v>
      </c>
      <c r="FN38" s="18">
        <v>183.54599999999999</v>
      </c>
      <c r="FO38" s="18">
        <v>175.69800000000001</v>
      </c>
      <c r="FP38" s="18">
        <v>170.47200000000001</v>
      </c>
      <c r="FQ38" s="18">
        <v>166.839</v>
      </c>
      <c r="FR38" s="18">
        <v>177.35300000000001</v>
      </c>
      <c r="FS38" s="18">
        <v>191.31700000000001</v>
      </c>
      <c r="FT38" s="18">
        <v>195.61500000000001</v>
      </c>
      <c r="FU38" s="18">
        <v>192.91200000000001</v>
      </c>
      <c r="FV38" s="18">
        <v>180.16399999999999</v>
      </c>
      <c r="FW38" s="18">
        <v>174.57300000000001</v>
      </c>
      <c r="FX38" s="18">
        <v>175.71199999999999</v>
      </c>
      <c r="FY38" s="18">
        <v>179.21600000000001</v>
      </c>
      <c r="FZ38" s="18">
        <v>181.405</v>
      </c>
      <c r="GA38" s="18">
        <v>181.68700000000001</v>
      </c>
      <c r="GB38" s="18">
        <v>186.70599999999999</v>
      </c>
      <c r="GC38" s="18">
        <v>193.333</v>
      </c>
      <c r="GD38" s="18">
        <v>194.595</v>
      </c>
      <c r="GE38" s="18">
        <v>201.56899999999999</v>
      </c>
      <c r="GF38" s="18">
        <v>207.001</v>
      </c>
      <c r="GG38" s="18">
        <v>210.95500000000001</v>
      </c>
      <c r="GH38" s="18">
        <v>211.74</v>
      </c>
      <c r="GI38" s="18">
        <v>220.214</v>
      </c>
      <c r="GJ38" s="18">
        <v>223.601</v>
      </c>
      <c r="GK38" s="18">
        <v>222.83600000000001</v>
      </c>
      <c r="GL38" s="18">
        <v>216.65100000000001</v>
      </c>
      <c r="GM38" s="18">
        <v>215.364</v>
      </c>
      <c r="GN38" s="18">
        <v>216.44</v>
      </c>
      <c r="GO38" s="18">
        <v>211.74700000000001</v>
      </c>
      <c r="GP38" s="18">
        <v>200.798</v>
      </c>
      <c r="GQ38" s="18">
        <v>205.15899999999999</v>
      </c>
      <c r="GR38" s="18">
        <v>206.69</v>
      </c>
      <c r="GS38" s="18">
        <v>209.72499999999999</v>
      </c>
      <c r="GT38" s="18">
        <v>215.66900000000001</v>
      </c>
      <c r="GU38" s="18">
        <v>211.214</v>
      </c>
      <c r="GV38" s="18">
        <v>212.87299999999999</v>
      </c>
      <c r="GW38" s="18">
        <v>210.62799999999999</v>
      </c>
      <c r="GX38" s="18">
        <v>221.48599999999999</v>
      </c>
      <c r="GY38" s="18">
        <v>220.40799999999999</v>
      </c>
      <c r="GZ38" s="18">
        <v>209.93</v>
      </c>
      <c r="HA38" s="18">
        <v>202.24199999999999</v>
      </c>
      <c r="HB38" s="18">
        <v>197.99600000000001</v>
      </c>
      <c r="HC38" s="18">
        <v>195.917</v>
      </c>
      <c r="HD38" s="18">
        <v>238.649</v>
      </c>
      <c r="HE38" s="18">
        <v>231.02</v>
      </c>
      <c r="HF38" s="18">
        <v>221.881</v>
      </c>
      <c r="HG38" s="18">
        <v>219.06399999999999</v>
      </c>
      <c r="HH38" s="18">
        <v>214.64</v>
      </c>
      <c r="HI38" s="18">
        <v>222.55099999999999</v>
      </c>
      <c r="HJ38" s="18">
        <v>223.94800000000001</v>
      </c>
      <c r="HK38" s="18">
        <v>220.179</v>
      </c>
      <c r="HL38" s="18">
        <v>218.946</v>
      </c>
      <c r="HM38" s="18">
        <v>221.36099999999999</v>
      </c>
      <c r="HN38" s="18">
        <v>223.26400000000001</v>
      </c>
      <c r="HO38" s="18">
        <v>218.18100000000001</v>
      </c>
      <c r="HP38" s="18">
        <v>217.869</v>
      </c>
      <c r="HQ38" s="18">
        <v>216.459</v>
      </c>
      <c r="HR38" s="18">
        <v>214.72</v>
      </c>
      <c r="HS38" s="18">
        <v>226.61</v>
      </c>
      <c r="HT38" s="18">
        <v>239.328</v>
      </c>
      <c r="HU38" s="18">
        <v>249.33</v>
      </c>
      <c r="HV38" s="18">
        <v>266.09699999999998</v>
      </c>
      <c r="HW38" s="18">
        <v>272.387</v>
      </c>
      <c r="HX38" s="18">
        <v>249.893</v>
      </c>
      <c r="HY38" s="18">
        <v>242.82400000000001</v>
      </c>
      <c r="HZ38" s="18">
        <v>237.17</v>
      </c>
      <c r="IA38" s="18">
        <v>241.143</v>
      </c>
      <c r="IB38" s="18">
        <v>242.82499999999999</v>
      </c>
      <c r="IC38" s="18">
        <v>251.28299999999999</v>
      </c>
      <c r="ID38" s="18">
        <v>260.73500000000001</v>
      </c>
      <c r="IE38" s="18">
        <v>277.97699999999998</v>
      </c>
      <c r="IF38" s="18">
        <v>260.84199999999998</v>
      </c>
      <c r="IG38" s="18">
        <v>239.28</v>
      </c>
      <c r="IH38" s="18">
        <v>237.756</v>
      </c>
      <c r="II38" s="18">
        <v>236.93600000000001</v>
      </c>
      <c r="IJ38" s="18">
        <v>209.148</v>
      </c>
      <c r="IK38" s="18">
        <v>208.45</v>
      </c>
      <c r="IL38" s="18">
        <v>205.03399999999999</v>
      </c>
      <c r="IM38" s="18">
        <v>225.08500000000001</v>
      </c>
      <c r="IN38" s="18">
        <v>240.94200000000001</v>
      </c>
      <c r="IO38" s="18">
        <v>251.24600000000001</v>
      </c>
      <c r="IP38" s="18">
        <v>250.23099999999999</v>
      </c>
      <c r="IQ38" s="18">
        <v>253.292</v>
      </c>
      <c r="IR38" s="18">
        <v>233.386</v>
      </c>
      <c r="IS38" s="18">
        <v>218.26300000000001</v>
      </c>
      <c r="IT38" s="18">
        <v>219.39599999999999</v>
      </c>
      <c r="IU38" s="18">
        <v>219.77500000000001</v>
      </c>
      <c r="IV38" s="18">
        <v>221.47800000000001</v>
      </c>
      <c r="IW38" s="18">
        <v>233.62200000000001</v>
      </c>
      <c r="IX38" s="18">
        <v>244.05799999999999</v>
      </c>
      <c r="IY38" s="18">
        <v>237.41900000000001</v>
      </c>
      <c r="IZ38" s="18">
        <v>224.505</v>
      </c>
      <c r="JA38" s="18">
        <v>222.846</v>
      </c>
      <c r="JB38" s="18">
        <v>230.71899999999999</v>
      </c>
      <c r="JC38" s="18">
        <v>236.399</v>
      </c>
      <c r="JD38" s="18">
        <v>234.863</v>
      </c>
      <c r="JE38" s="18">
        <v>250.86600000000001</v>
      </c>
      <c r="JF38" s="18">
        <v>260.483</v>
      </c>
      <c r="JG38" s="18">
        <v>262.37599999999998</v>
      </c>
      <c r="JH38" s="18">
        <v>261.12200000000001</v>
      </c>
      <c r="JI38" s="18">
        <v>253.523</v>
      </c>
      <c r="JJ38" s="18">
        <v>245.185</v>
      </c>
      <c r="JK38" s="18">
        <v>236.14</v>
      </c>
      <c r="JL38" s="18">
        <v>242.31</v>
      </c>
      <c r="JM38" s="18">
        <v>263.26299999999998</v>
      </c>
      <c r="JN38" s="18">
        <v>283.87</v>
      </c>
      <c r="JO38" s="18">
        <v>283.86599999999999</v>
      </c>
      <c r="JP38" s="18">
        <v>282.11599999999999</v>
      </c>
      <c r="JQ38" s="18">
        <v>283.00200000000001</v>
      </c>
      <c r="JR38" s="18">
        <v>267.79899999999998</v>
      </c>
      <c r="JS38" s="18">
        <v>280.20800000000003</v>
      </c>
      <c r="JT38" s="18">
        <v>288.56599999999997</v>
      </c>
      <c r="JU38" s="18">
        <v>288.45499999999998</v>
      </c>
      <c r="JV38" s="18">
        <v>296.33699999999999</v>
      </c>
      <c r="JW38" s="18">
        <v>309.09699999999998</v>
      </c>
      <c r="JX38" s="18">
        <v>325.57799999999997</v>
      </c>
      <c r="JY38" s="18">
        <v>321.51299999999998</v>
      </c>
      <c r="JZ38" s="18">
        <v>313.82299999999998</v>
      </c>
      <c r="KA38" s="18">
        <v>317.45999999999998</v>
      </c>
      <c r="KB38" s="18">
        <v>310.31900000000002</v>
      </c>
      <c r="KC38" s="18">
        <v>318.31900000000002</v>
      </c>
      <c r="KD38" s="18">
        <v>316.52100000000002</v>
      </c>
      <c r="KE38" s="18">
        <v>317.70400000000001</v>
      </c>
      <c r="KF38" s="18">
        <v>298.40600000000001</v>
      </c>
      <c r="KG38" s="18">
        <v>283.209</v>
      </c>
      <c r="KH38" s="18">
        <v>276.988</v>
      </c>
      <c r="KI38" s="18">
        <v>275.07600000000002</v>
      </c>
      <c r="KJ38" s="18">
        <v>271.99700000000001</v>
      </c>
      <c r="KK38" s="18">
        <v>283.09800000000001</v>
      </c>
      <c r="KL38" s="18">
        <v>291.46800000000002</v>
      </c>
      <c r="KM38" s="18">
        <v>295.79300000000001</v>
      </c>
      <c r="KN38" s="18">
        <v>285.92500000000001</v>
      </c>
      <c r="KO38" s="18">
        <v>298.55399999999997</v>
      </c>
      <c r="KP38" s="18">
        <v>290.42099999999999</v>
      </c>
      <c r="KQ38" s="18">
        <v>277.5</v>
      </c>
      <c r="KR38" s="18">
        <v>259.40300000000002</v>
      </c>
      <c r="KS38" s="18">
        <v>258.54599999999999</v>
      </c>
      <c r="KT38" s="18">
        <v>258.38400000000001</v>
      </c>
      <c r="KU38" s="18">
        <v>273.54399999999998</v>
      </c>
      <c r="KV38" s="18">
        <v>274.976</v>
      </c>
      <c r="KW38" s="18">
        <v>277.78300000000002</v>
      </c>
      <c r="KX38" s="18">
        <v>273.45100000000002</v>
      </c>
      <c r="KY38" s="18">
        <v>266.83100000000002</v>
      </c>
      <c r="KZ38" s="18">
        <v>269.85000000000002</v>
      </c>
      <c r="LA38" s="18">
        <v>270.411</v>
      </c>
      <c r="LB38" s="18">
        <v>267.68200000000002</v>
      </c>
      <c r="LC38" s="18">
        <v>262.00099999999998</v>
      </c>
      <c r="LD38" s="18">
        <v>262.93299999999999</v>
      </c>
      <c r="LE38" s="18">
        <v>271.37700000000001</v>
      </c>
      <c r="LF38" s="18">
        <v>289.54899999999998</v>
      </c>
      <c r="LG38" s="18">
        <v>316.21100000000001</v>
      </c>
      <c r="LH38" s="18">
        <v>300.173</v>
      </c>
      <c r="LI38" s="18">
        <v>300.31700000000001</v>
      </c>
      <c r="LJ38" s="18">
        <v>286.839</v>
      </c>
      <c r="LK38" s="18">
        <v>284.76799999999997</v>
      </c>
      <c r="LL38" s="18">
        <v>277.32400000000001</v>
      </c>
      <c r="LM38" s="18">
        <v>281.61200000000002</v>
      </c>
      <c r="LN38" s="18">
        <v>275.471</v>
      </c>
      <c r="LO38" s="18">
        <v>291.81</v>
      </c>
      <c r="LP38" s="18">
        <v>295.721</v>
      </c>
      <c r="LQ38" s="18">
        <v>297.41000000000003</v>
      </c>
      <c r="LR38" s="18">
        <v>301.99700000000001</v>
      </c>
      <c r="LS38" s="18">
        <v>313.149</v>
      </c>
      <c r="LT38" s="18">
        <v>302.75900000000001</v>
      </c>
      <c r="LU38" s="18">
        <v>299.577</v>
      </c>
      <c r="LV38" s="18">
        <v>292.53500000000003</v>
      </c>
      <c r="LW38" s="18">
        <v>269.983</v>
      </c>
      <c r="LX38" s="18">
        <v>275.02600000000001</v>
      </c>
      <c r="LY38" s="18">
        <v>281.62099999999998</v>
      </c>
      <c r="LZ38" s="18">
        <v>269.44499999999999</v>
      </c>
      <c r="MA38" s="18">
        <v>286.25700000000001</v>
      </c>
      <c r="MB38" s="18">
        <v>310.23399999999998</v>
      </c>
      <c r="MC38" s="18">
        <v>327.56099999999998</v>
      </c>
      <c r="MD38" s="18">
        <v>333.89499999999998</v>
      </c>
      <c r="ME38" s="18">
        <v>330.47699999999998</v>
      </c>
      <c r="MF38" s="18">
        <v>321.75</v>
      </c>
      <c r="MG38" s="18">
        <v>315.14</v>
      </c>
      <c r="MH38" s="18">
        <v>314.77499999999998</v>
      </c>
      <c r="MI38" s="18">
        <v>316.09699999999998</v>
      </c>
      <c r="MJ38" s="18">
        <v>311.71699999999998</v>
      </c>
      <c r="MK38" s="18">
        <v>317.94</v>
      </c>
      <c r="ML38" s="18">
        <v>330.27800000000002</v>
      </c>
      <c r="MM38" s="18">
        <v>345.67200000000003</v>
      </c>
      <c r="MN38" s="18">
        <v>361.762</v>
      </c>
      <c r="MO38" s="18">
        <v>358.35599999999999</v>
      </c>
      <c r="MP38" s="18">
        <v>347.51299999999998</v>
      </c>
      <c r="MQ38" s="18">
        <v>345.95499999999998</v>
      </c>
      <c r="MR38" s="18">
        <v>346.32400000000001</v>
      </c>
      <c r="MS38" s="18">
        <v>350.40199999999999</v>
      </c>
      <c r="MT38" s="18">
        <v>333.38900000000001</v>
      </c>
      <c r="MU38" s="18">
        <v>331.37900000000002</v>
      </c>
      <c r="MV38" s="18">
        <v>340.47399999999999</v>
      </c>
      <c r="MW38" s="18">
        <v>364.09500000000003</v>
      </c>
      <c r="MX38" s="18">
        <v>369.428</v>
      </c>
      <c r="MY38" s="18">
        <v>346.57400000000001</v>
      </c>
      <c r="MZ38" s="18">
        <v>324.24200000000002</v>
      </c>
      <c r="NA38" s="18">
        <v>324.66500000000002</v>
      </c>
      <c r="NB38" s="18">
        <v>335.78199999999998</v>
      </c>
      <c r="NC38" s="18">
        <v>335.38400000000001</v>
      </c>
      <c r="ND38" s="18">
        <v>340.346</v>
      </c>
      <c r="NE38" s="18">
        <v>356.048</v>
      </c>
      <c r="NF38" s="18">
        <v>358.75900000000001</v>
      </c>
      <c r="NG38" s="18">
        <v>356.04199999999997</v>
      </c>
      <c r="NH38" s="18">
        <v>354.12799999999999</v>
      </c>
      <c r="NI38" s="18">
        <v>361.387</v>
      </c>
      <c r="NJ38" s="18">
        <v>360.75599999999997</v>
      </c>
      <c r="NK38" s="18">
        <v>356.79599999999999</v>
      </c>
      <c r="NL38" s="18">
        <v>349.12700000000001</v>
      </c>
      <c r="NM38" s="18">
        <v>353.33699999999999</v>
      </c>
      <c r="NN38" s="18">
        <v>369.60500000000002</v>
      </c>
      <c r="NO38" s="18">
        <v>365.15300000000002</v>
      </c>
      <c r="NP38" s="18">
        <v>384.08100000000002</v>
      </c>
      <c r="NQ38" s="18">
        <v>385.77</v>
      </c>
      <c r="NR38" s="18">
        <v>372.084</v>
      </c>
      <c r="NS38" s="18">
        <v>386.14699999999999</v>
      </c>
      <c r="NT38" s="18">
        <v>381.56</v>
      </c>
      <c r="NU38" s="18">
        <v>425.19900000000001</v>
      </c>
      <c r="NV38" s="18">
        <v>441.91800000000001</v>
      </c>
      <c r="NW38" s="18">
        <v>448.983</v>
      </c>
      <c r="NX38" s="18">
        <v>451.25599999999997</v>
      </c>
      <c r="NY38" s="18">
        <v>428.76100000000002</v>
      </c>
      <c r="NZ38" s="18">
        <v>414.13099999999997</v>
      </c>
      <c r="OA38" s="18">
        <v>410.80799999999999</v>
      </c>
      <c r="OB38" s="18">
        <v>409.89400000000001</v>
      </c>
      <c r="OC38" s="18">
        <v>404.59100000000001</v>
      </c>
      <c r="OD38" s="18">
        <v>404.54899999999998</v>
      </c>
      <c r="OE38" s="18">
        <v>399.577</v>
      </c>
      <c r="OF38" s="18">
        <v>391.85</v>
      </c>
      <c r="OG38" s="18">
        <v>389.37599999999998</v>
      </c>
      <c r="OH38" s="18">
        <v>384.34399999999999</v>
      </c>
      <c r="OI38" s="18">
        <v>382.66300000000001</v>
      </c>
      <c r="OJ38" s="18">
        <v>382.964</v>
      </c>
      <c r="OK38" s="18">
        <v>403.25400000000002</v>
      </c>
      <c r="OL38" s="18">
        <v>423.69400000000002</v>
      </c>
      <c r="OM38" s="18">
        <v>428.31299999999999</v>
      </c>
      <c r="ON38" s="18">
        <v>422.07100000000003</v>
      </c>
      <c r="OO38" s="18">
        <v>421.38200000000001</v>
      </c>
      <c r="OP38" s="18">
        <v>411.45</v>
      </c>
      <c r="OQ38" s="18">
        <v>401.18200000000002</v>
      </c>
      <c r="OR38" s="18">
        <v>378.78300000000002</v>
      </c>
      <c r="OS38" s="18">
        <v>394.774</v>
      </c>
      <c r="OT38" s="18">
        <v>383.00200000000001</v>
      </c>
      <c r="OU38" s="18">
        <v>373.61799999999999</v>
      </c>
      <c r="OV38" s="18">
        <v>365.16199999999998</v>
      </c>
      <c r="OW38" s="18">
        <v>359.214</v>
      </c>
      <c r="OX38" s="18">
        <v>362.96800000000002</v>
      </c>
      <c r="OY38" s="18">
        <v>360.06900000000002</v>
      </c>
      <c r="OZ38" s="18">
        <v>358.15699999999998</v>
      </c>
      <c r="PA38" s="18">
        <v>369.05799999999999</v>
      </c>
      <c r="PB38" s="18">
        <v>347.363</v>
      </c>
      <c r="PC38" s="18">
        <v>337.85899999999998</v>
      </c>
      <c r="PD38" s="18">
        <v>335.63200000000001</v>
      </c>
      <c r="PE38" s="18">
        <v>323.68700000000001</v>
      </c>
      <c r="PF38" s="18">
        <v>319.53300000000002</v>
      </c>
      <c r="PG38" s="18">
        <v>317.54599999999999</v>
      </c>
      <c r="PH38" s="18">
        <v>296.57799999999997</v>
      </c>
      <c r="PI38" s="18">
        <v>281.41300000000001</v>
      </c>
      <c r="PJ38" s="18">
        <v>280.10199999999998</v>
      </c>
      <c r="PK38" s="18">
        <v>285.78100000000001</v>
      </c>
      <c r="PL38" s="18">
        <v>283.47899999999998</v>
      </c>
      <c r="PM38" s="18">
        <v>280.935</v>
      </c>
      <c r="PN38" s="18">
        <v>284.524</v>
      </c>
      <c r="PO38" s="18">
        <v>296.76600000000002</v>
      </c>
      <c r="PP38" s="18">
        <v>301.21899999999999</v>
      </c>
      <c r="PQ38" s="18">
        <v>315.25299999999999</v>
      </c>
      <c r="PR38" s="18">
        <v>342.52499999999998</v>
      </c>
      <c r="PS38" s="18">
        <v>327.399</v>
      </c>
      <c r="PT38" s="18">
        <v>322.404</v>
      </c>
      <c r="PU38" s="18">
        <v>307.661</v>
      </c>
      <c r="PV38" s="18">
        <v>298.60399999999998</v>
      </c>
      <c r="PW38" s="18">
        <v>302.85399999999998</v>
      </c>
      <c r="PX38" s="18">
        <v>290.08</v>
      </c>
      <c r="PY38" s="18">
        <v>285.21499999999997</v>
      </c>
      <c r="PZ38" s="18">
        <v>284.20800000000003</v>
      </c>
      <c r="QA38" s="18">
        <v>276.86099999999999</v>
      </c>
      <c r="QB38" s="18">
        <v>274.26799999999997</v>
      </c>
      <c r="QC38" s="18">
        <v>272.42599999999999</v>
      </c>
      <c r="QD38" s="18">
        <v>259.80099999999999</v>
      </c>
      <c r="QE38" s="18">
        <v>258.29399999999998</v>
      </c>
      <c r="QF38" s="18">
        <v>255.46600000000001</v>
      </c>
      <c r="QG38" s="18">
        <v>249.31399999999999</v>
      </c>
      <c r="QH38" s="18">
        <v>247.20500000000001</v>
      </c>
      <c r="QI38" s="18">
        <v>248.483</v>
      </c>
      <c r="QJ38" s="18">
        <v>251.14</v>
      </c>
      <c r="QK38" s="18">
        <v>248.934</v>
      </c>
      <c r="QL38" s="18">
        <v>250.56299999999999</v>
      </c>
      <c r="QM38" s="18">
        <v>243.69900000000001</v>
      </c>
      <c r="QN38" s="18">
        <v>244.73099999999999</v>
      </c>
      <c r="QO38" s="18">
        <v>250.55500000000001</v>
      </c>
      <c r="QP38" s="18">
        <v>244.78200000000001</v>
      </c>
      <c r="QQ38" s="18">
        <v>238.03100000000001</v>
      </c>
      <c r="QR38" s="18">
        <v>236.17</v>
      </c>
      <c r="QS38" s="18">
        <v>234.34899999999999</v>
      </c>
      <c r="QT38" s="18">
        <v>233.929</v>
      </c>
      <c r="QU38" s="18">
        <v>234.46</v>
      </c>
      <c r="QV38" s="18">
        <v>234.31800000000001</v>
      </c>
      <c r="QW38" s="18">
        <v>241.21100000000001</v>
      </c>
      <c r="QX38" s="18">
        <v>243.184</v>
      </c>
      <c r="QY38" s="18">
        <v>238.03200000000001</v>
      </c>
      <c r="QZ38" s="18">
        <v>241.56800000000001</v>
      </c>
      <c r="RA38" s="18">
        <v>253.887</v>
      </c>
      <c r="RB38" s="18">
        <v>267.86500000000001</v>
      </c>
      <c r="RC38" s="18">
        <v>270.41399999999999</v>
      </c>
      <c r="RD38" s="18">
        <v>274.238</v>
      </c>
      <c r="RE38" s="18">
        <v>276.57100000000003</v>
      </c>
      <c r="RF38" s="18">
        <v>274.13799999999998</v>
      </c>
      <c r="RG38" s="18">
        <v>270.71199999999999</v>
      </c>
      <c r="RH38" s="18">
        <v>265.88400000000001</v>
      </c>
      <c r="RI38" s="18">
        <v>267.01799999999997</v>
      </c>
      <c r="RJ38" s="18">
        <v>267.93099999999998</v>
      </c>
      <c r="RK38" s="18">
        <v>270.67599999999999</v>
      </c>
      <c r="RL38" s="18">
        <v>269.49700000000001</v>
      </c>
      <c r="RM38" s="18">
        <v>265.78100000000001</v>
      </c>
      <c r="RN38" s="18">
        <v>268.76400000000001</v>
      </c>
      <c r="RO38" s="18">
        <v>276.11900000000003</v>
      </c>
      <c r="RP38" s="18">
        <v>275.87900000000002</v>
      </c>
      <c r="RQ38" s="18">
        <v>276.11</v>
      </c>
      <c r="RR38" s="18">
        <v>274.286</v>
      </c>
      <c r="RS38" s="18">
        <v>269.40199999999999</v>
      </c>
      <c r="RT38" s="18">
        <v>270.57299999999998</v>
      </c>
      <c r="RU38" s="18">
        <v>264.81799999999998</v>
      </c>
      <c r="RV38" s="18">
        <v>255.857</v>
      </c>
      <c r="RW38" s="18">
        <v>252.75700000000001</v>
      </c>
      <c r="RX38" s="18">
        <v>250.143</v>
      </c>
      <c r="RY38" s="18">
        <v>253.00299999999999</v>
      </c>
      <c r="RZ38" s="18">
        <v>251.05699999999999</v>
      </c>
      <c r="SA38" s="18">
        <v>244.96299999999999</v>
      </c>
      <c r="SB38" s="18">
        <v>239.67699999999999</v>
      </c>
      <c r="SC38" s="18">
        <v>242.173</v>
      </c>
      <c r="SD38" s="18">
        <v>245.86600000000001</v>
      </c>
      <c r="SE38" s="18">
        <v>243.791</v>
      </c>
      <c r="SF38" s="18">
        <v>243.46299999999999</v>
      </c>
      <c r="SG38" s="18">
        <v>259.75700000000001</v>
      </c>
      <c r="SH38" s="18">
        <v>261.07</v>
      </c>
      <c r="SI38" s="18">
        <v>261.90199999999999</v>
      </c>
      <c r="SJ38" s="18">
        <v>262.43099999999998</v>
      </c>
      <c r="SK38" s="18">
        <v>257.447</v>
      </c>
      <c r="SL38" s="18">
        <v>255.26499999999999</v>
      </c>
      <c r="SM38" s="18">
        <v>254.65799999999999</v>
      </c>
      <c r="SN38" s="18">
        <v>252.035</v>
      </c>
      <c r="SO38" s="18">
        <v>253.30099999999999</v>
      </c>
      <c r="SP38" s="18">
        <v>255.375</v>
      </c>
      <c r="SQ38" s="18">
        <v>257.31299999999999</v>
      </c>
      <c r="SR38" s="18">
        <v>245.303</v>
      </c>
      <c r="SS38" s="18">
        <v>251.40700000000001</v>
      </c>
      <c r="ST38" s="18">
        <v>257.46499999999997</v>
      </c>
    </row>
    <row r="39" spans="1:515" s="5" customFormat="1" x14ac:dyDescent="0.25">
      <c r="A39" s="5">
        <f t="shared" si="8"/>
        <v>8</v>
      </c>
      <c r="B39" s="11" t="s">
        <v>477</v>
      </c>
      <c r="C39" s="5">
        <f>_xlfn.XMATCH(B39,bonds[unique lookup])</f>
        <v>151</v>
      </c>
      <c r="D39" s="5" t="str" cm="1">
        <f t="array" ref="D39">INDEX(bonds[ID_ISIN],C39)&amp;" Corp"</f>
        <v>XS1206540806 Corp</v>
      </c>
      <c r="E39" s="33" cm="1">
        <f t="array" ref="E39">_xll.BDP(D39,E$31)*1</f>
        <v>44640</v>
      </c>
      <c r="F39" s="18">
        <f>_xll.BDH(D39,$B$29,"-2AY",,"Dates=H","Fill=C","Sort=R","Dir=H","cols=509;rows=1")</f>
        <v>381.38400000000001</v>
      </c>
      <c r="G39" s="18">
        <v>376.38400000000001</v>
      </c>
      <c r="H39" s="18">
        <v>382.34399999999999</v>
      </c>
      <c r="I39" s="18">
        <v>385.90499999999997</v>
      </c>
      <c r="J39" s="18">
        <v>397.01</v>
      </c>
      <c r="K39" s="18">
        <v>399.197</v>
      </c>
      <c r="L39" s="18">
        <v>395.68700000000001</v>
      </c>
      <c r="M39" s="18">
        <v>379.03100000000001</v>
      </c>
      <c r="N39" s="18">
        <v>369.846</v>
      </c>
      <c r="O39" s="18">
        <v>379.78500000000003</v>
      </c>
      <c r="P39" s="18">
        <v>362.17899999999997</v>
      </c>
      <c r="Q39" s="18">
        <v>359.54500000000002</v>
      </c>
      <c r="R39" s="18">
        <v>325.702</v>
      </c>
      <c r="S39" s="18">
        <v>301.75200000000001</v>
      </c>
      <c r="T39" s="18">
        <v>328.64</v>
      </c>
      <c r="U39" s="18">
        <v>320.49799999999999</v>
      </c>
      <c r="V39" s="18">
        <v>339.983</v>
      </c>
      <c r="W39" s="18">
        <v>300.19600000000003</v>
      </c>
      <c r="X39" s="18">
        <v>259.541</v>
      </c>
      <c r="Y39" s="18">
        <v>190.495</v>
      </c>
      <c r="Z39" s="18">
        <v>215.75700000000001</v>
      </c>
      <c r="AA39" s="18">
        <v>282.90199999999999</v>
      </c>
      <c r="AB39" s="18">
        <v>306.55900000000003</v>
      </c>
      <c r="AC39" s="18">
        <v>351.63200000000001</v>
      </c>
      <c r="AD39" s="18">
        <v>361.54899999999998</v>
      </c>
      <c r="AE39" s="18">
        <v>353.47800000000001</v>
      </c>
      <c r="AF39" s="18">
        <v>329.863</v>
      </c>
      <c r="AG39" s="18">
        <v>322.233</v>
      </c>
      <c r="AH39" s="18">
        <v>352.17</v>
      </c>
      <c r="AI39" s="18">
        <v>388.851</v>
      </c>
      <c r="AJ39" s="18">
        <v>383.48599999999999</v>
      </c>
      <c r="AK39" s="18">
        <v>376.81299999999999</v>
      </c>
      <c r="AL39" s="18">
        <v>386.44400000000002</v>
      </c>
      <c r="AM39" s="18">
        <v>407.66399999999999</v>
      </c>
      <c r="AN39" s="18">
        <v>459.40699999999998</v>
      </c>
      <c r="AO39" s="18">
        <v>485.39499999999998</v>
      </c>
      <c r="AP39" s="18">
        <v>485.49099999999999</v>
      </c>
      <c r="AQ39" s="18">
        <v>462.404</v>
      </c>
      <c r="AR39" s="18">
        <v>448.483</v>
      </c>
      <c r="AS39" s="18">
        <v>455.21600000000001</v>
      </c>
      <c r="AT39" s="18">
        <v>468.90800000000002</v>
      </c>
      <c r="AU39" s="18">
        <v>474.16899999999998</v>
      </c>
      <c r="AV39" s="18">
        <v>484.88600000000002</v>
      </c>
      <c r="AW39" s="18">
        <v>495.86799999999999</v>
      </c>
      <c r="AX39" s="18">
        <v>522.94000000000005</v>
      </c>
      <c r="AY39" s="18">
        <v>461.30399999999997</v>
      </c>
      <c r="AZ39" s="18">
        <v>433.52</v>
      </c>
      <c r="BA39" s="18">
        <v>410.86</v>
      </c>
      <c r="BB39" s="18">
        <v>387.54500000000002</v>
      </c>
      <c r="BC39" s="18">
        <v>417.08699999999999</v>
      </c>
      <c r="BD39" s="18">
        <v>439.56799999999998</v>
      </c>
      <c r="BE39" s="18">
        <v>520.66600000000005</v>
      </c>
      <c r="BF39" s="18">
        <v>518.64400000000001</v>
      </c>
      <c r="BG39" s="18">
        <v>485.65499999999997</v>
      </c>
      <c r="BH39" s="18">
        <v>455.45499999999998</v>
      </c>
      <c r="BI39" s="18">
        <v>440.26600000000002</v>
      </c>
      <c r="BJ39" s="18">
        <v>376.41199999999998</v>
      </c>
      <c r="BK39" s="18">
        <v>334.43</v>
      </c>
      <c r="BL39" s="18">
        <v>443.42</v>
      </c>
      <c r="BM39" s="18">
        <v>558.774</v>
      </c>
      <c r="BN39" s="18">
        <v>582.07399999999996</v>
      </c>
      <c r="BO39" s="18">
        <v>649.65599999999995</v>
      </c>
      <c r="BP39" s="18">
        <v>657.548</v>
      </c>
      <c r="BQ39" s="18">
        <v>623.61400000000003</v>
      </c>
      <c r="BR39" s="18">
        <v>595.245</v>
      </c>
      <c r="BS39" s="18">
        <v>587.14499999999998</v>
      </c>
      <c r="BT39" s="18">
        <v>584.76099999999997</v>
      </c>
      <c r="BU39" s="18">
        <v>507.536</v>
      </c>
      <c r="BV39" s="18">
        <v>475.59</v>
      </c>
      <c r="BW39" s="18">
        <v>467.49200000000002</v>
      </c>
      <c r="BX39" s="18">
        <v>648.56899999999996</v>
      </c>
      <c r="BY39" s="18">
        <v>719.15</v>
      </c>
      <c r="BZ39" s="18">
        <v>677.79200000000003</v>
      </c>
      <c r="CA39" s="18">
        <v>835.79100000000005</v>
      </c>
      <c r="CB39" s="18">
        <v>870.351</v>
      </c>
      <c r="CC39" s="18">
        <v>709.58799999999997</v>
      </c>
      <c r="CD39" s="18">
        <v>592.97400000000005</v>
      </c>
      <c r="CE39" s="18">
        <v>445.029</v>
      </c>
      <c r="CF39" s="18">
        <v>412.89400000000001</v>
      </c>
      <c r="CG39" s="18">
        <v>315.36</v>
      </c>
      <c r="CH39" s="18">
        <v>296.137</v>
      </c>
      <c r="CI39" s="18">
        <v>327.77699999999999</v>
      </c>
      <c r="CJ39" s="18">
        <v>236.57</v>
      </c>
      <c r="CK39" s="18">
        <v>202.76400000000001</v>
      </c>
      <c r="CL39" s="18">
        <v>184.791</v>
      </c>
      <c r="CM39" s="18">
        <v>197.88399999999999</v>
      </c>
      <c r="CN39" s="18">
        <v>245.399</v>
      </c>
      <c r="CO39" s="18">
        <v>249.226</v>
      </c>
      <c r="CP39" s="18">
        <v>207.26</v>
      </c>
      <c r="CQ39" s="18">
        <v>180.54599999999999</v>
      </c>
      <c r="CR39" s="18">
        <v>166.215</v>
      </c>
      <c r="CS39" s="18">
        <v>159.21700000000001</v>
      </c>
      <c r="CT39" s="18">
        <v>133.559</v>
      </c>
      <c r="CU39" s="18">
        <v>134.18</v>
      </c>
      <c r="CV39" s="18">
        <v>136.02799999999999</v>
      </c>
      <c r="CW39" s="18">
        <v>136.94900000000001</v>
      </c>
      <c r="CX39" s="18">
        <v>135.33799999999999</v>
      </c>
      <c r="CY39" s="18">
        <v>134.303</v>
      </c>
      <c r="CZ39" s="18">
        <v>134.27099999999999</v>
      </c>
      <c r="DA39" s="18">
        <v>133.40100000000001</v>
      </c>
      <c r="DB39" s="18">
        <v>135.03899999999999</v>
      </c>
      <c r="DC39" s="18">
        <v>135.78700000000001</v>
      </c>
      <c r="DD39" s="18">
        <v>132.529</v>
      </c>
      <c r="DE39" s="18">
        <v>130.80500000000001</v>
      </c>
      <c r="DF39" s="18">
        <v>135.21100000000001</v>
      </c>
      <c r="DG39" s="18">
        <v>143.73099999999999</v>
      </c>
      <c r="DH39" s="18">
        <v>152.39400000000001</v>
      </c>
      <c r="DI39" s="18">
        <v>150.244</v>
      </c>
      <c r="DJ39" s="18">
        <v>149.245</v>
      </c>
      <c r="DK39" s="18">
        <v>144.91200000000001</v>
      </c>
      <c r="DL39" s="18">
        <v>148.852</v>
      </c>
      <c r="DM39" s="18">
        <v>149.92400000000001</v>
      </c>
      <c r="DN39" s="18">
        <v>136.97900000000001</v>
      </c>
      <c r="DO39" s="18">
        <v>133.47999999999999</v>
      </c>
      <c r="DP39" s="18">
        <v>130.06399999999999</v>
      </c>
      <c r="DQ39" s="18">
        <v>130.70400000000001</v>
      </c>
      <c r="DR39" s="18">
        <v>128.81200000000001</v>
      </c>
      <c r="DS39" s="18">
        <v>132.82400000000001</v>
      </c>
      <c r="DT39" s="18">
        <v>139.69300000000001</v>
      </c>
      <c r="DU39" s="18">
        <v>144.29599999999999</v>
      </c>
      <c r="DV39" s="18">
        <v>145.76300000000001</v>
      </c>
      <c r="DW39" s="18">
        <v>146.43</v>
      </c>
      <c r="DX39" s="18">
        <v>148.31100000000001</v>
      </c>
      <c r="DY39" s="18">
        <v>150.251</v>
      </c>
      <c r="DZ39" s="18">
        <v>154.00800000000001</v>
      </c>
      <c r="EA39" s="18">
        <v>151.52699999999999</v>
      </c>
      <c r="EB39" s="18">
        <v>148.49700000000001</v>
      </c>
      <c r="EC39" s="18">
        <v>142.679</v>
      </c>
      <c r="ED39" s="18">
        <v>141.773</v>
      </c>
      <c r="EE39" s="18">
        <v>139.82599999999999</v>
      </c>
      <c r="EF39" s="18">
        <v>140.792</v>
      </c>
      <c r="EG39" s="18">
        <v>142.797</v>
      </c>
      <c r="EH39" s="18">
        <v>145.13999999999999</v>
      </c>
      <c r="EI39" s="18">
        <v>145.5</v>
      </c>
      <c r="EJ39" s="18">
        <v>145.57599999999999</v>
      </c>
      <c r="EK39" s="18">
        <v>146.22800000000001</v>
      </c>
      <c r="EL39" s="18">
        <v>150.13300000000001</v>
      </c>
      <c r="EM39" s="18">
        <v>150.81899999999999</v>
      </c>
      <c r="EN39" s="18">
        <v>150.828</v>
      </c>
      <c r="EO39" s="18">
        <v>151.964</v>
      </c>
      <c r="EP39" s="18">
        <v>155.667</v>
      </c>
      <c r="EQ39" s="18">
        <v>153.14699999999999</v>
      </c>
      <c r="ER39" s="18">
        <v>149.738</v>
      </c>
      <c r="ES39" s="18">
        <v>147.821</v>
      </c>
      <c r="ET39" s="18">
        <v>153.58500000000001</v>
      </c>
      <c r="EU39" s="18">
        <v>155.19</v>
      </c>
      <c r="EV39" s="18">
        <v>166.01</v>
      </c>
      <c r="EW39" s="18">
        <v>164.608</v>
      </c>
      <c r="EX39" s="18">
        <v>157.464</v>
      </c>
      <c r="EY39" s="18">
        <v>160.96</v>
      </c>
      <c r="EZ39" s="18">
        <v>159.126</v>
      </c>
      <c r="FA39" s="18">
        <v>161.852</v>
      </c>
      <c r="FB39" s="18">
        <v>159.43199999999999</v>
      </c>
      <c r="FC39" s="18">
        <v>166.78800000000001</v>
      </c>
      <c r="FD39" s="18">
        <v>183.31299999999999</v>
      </c>
      <c r="FE39" s="18">
        <v>187.73599999999999</v>
      </c>
      <c r="FF39" s="18">
        <v>186.27199999999999</v>
      </c>
      <c r="FG39" s="18">
        <v>179.16300000000001</v>
      </c>
      <c r="FH39" s="18">
        <v>178.084</v>
      </c>
      <c r="FI39" s="18">
        <v>178.15600000000001</v>
      </c>
      <c r="FJ39" s="18">
        <v>178.75200000000001</v>
      </c>
      <c r="FK39" s="18">
        <v>179.27099999999999</v>
      </c>
      <c r="FL39" s="18">
        <v>175.422</v>
      </c>
      <c r="FM39" s="18">
        <v>176.65199999999999</v>
      </c>
      <c r="FN39" s="18">
        <v>169.38</v>
      </c>
      <c r="FO39" s="18">
        <v>162.80500000000001</v>
      </c>
      <c r="FP39" s="18">
        <v>156.893</v>
      </c>
      <c r="FQ39" s="18">
        <v>154.59700000000001</v>
      </c>
      <c r="FR39" s="18">
        <v>160.1</v>
      </c>
      <c r="FS39" s="18">
        <v>172.631</v>
      </c>
      <c r="FT39" s="18">
        <v>172.53899999999999</v>
      </c>
      <c r="FU39" s="18">
        <v>168.899</v>
      </c>
      <c r="FV39" s="18">
        <v>164.14699999999999</v>
      </c>
      <c r="FW39" s="18">
        <v>156.89699999999999</v>
      </c>
      <c r="FX39" s="18">
        <v>159.416</v>
      </c>
      <c r="FY39" s="18">
        <v>164.06399999999999</v>
      </c>
      <c r="FZ39" s="18">
        <v>168.95</v>
      </c>
      <c r="GA39" s="18">
        <v>169.86799999999999</v>
      </c>
      <c r="GB39" s="18">
        <v>175.87299999999999</v>
      </c>
      <c r="GC39" s="18">
        <v>181.43899999999999</v>
      </c>
      <c r="GD39" s="18">
        <v>182.10599999999999</v>
      </c>
      <c r="GE39" s="18">
        <v>189.37</v>
      </c>
      <c r="GF39" s="18">
        <v>193.249</v>
      </c>
      <c r="GG39" s="18">
        <v>198.613</v>
      </c>
      <c r="GH39" s="18">
        <v>200.99600000000001</v>
      </c>
      <c r="GI39" s="18">
        <v>206.19900000000001</v>
      </c>
      <c r="GJ39" s="18">
        <v>211.18299999999999</v>
      </c>
      <c r="GK39" s="18">
        <v>208.77099999999999</v>
      </c>
      <c r="GL39" s="18">
        <v>201.78</v>
      </c>
      <c r="GM39" s="18">
        <v>198.77099999999999</v>
      </c>
      <c r="GN39" s="18">
        <v>201.16399999999999</v>
      </c>
      <c r="GO39" s="18">
        <v>191.90199999999999</v>
      </c>
      <c r="GP39" s="18">
        <v>183.31399999999999</v>
      </c>
      <c r="GQ39" s="18">
        <v>188.685</v>
      </c>
      <c r="GR39" s="18">
        <v>189.726</v>
      </c>
      <c r="GS39" s="18">
        <v>192.453</v>
      </c>
      <c r="GT39" s="18">
        <v>201.47499999999999</v>
      </c>
      <c r="GU39" s="18">
        <v>196.94499999999999</v>
      </c>
      <c r="GV39" s="18">
        <v>197.839</v>
      </c>
      <c r="GW39" s="18">
        <v>195.62700000000001</v>
      </c>
      <c r="GX39" s="18">
        <v>205.31200000000001</v>
      </c>
      <c r="GY39" s="18">
        <v>203.72300000000001</v>
      </c>
      <c r="GZ39" s="18">
        <v>189.994</v>
      </c>
      <c r="HA39" s="18">
        <v>181.57499999999999</v>
      </c>
      <c r="HB39" s="18">
        <v>179.76400000000001</v>
      </c>
      <c r="HC39" s="18">
        <v>176.815</v>
      </c>
      <c r="HD39" s="18">
        <v>213.477</v>
      </c>
      <c r="HE39" s="18">
        <v>207.10599999999999</v>
      </c>
      <c r="HF39" s="18">
        <v>197.03</v>
      </c>
      <c r="HG39" s="18">
        <v>189.65700000000001</v>
      </c>
      <c r="HH39" s="18">
        <v>185.02099999999999</v>
      </c>
      <c r="HI39" s="18">
        <v>192.529</v>
      </c>
      <c r="HJ39" s="18">
        <v>194.85400000000001</v>
      </c>
      <c r="HK39" s="18">
        <v>189.55500000000001</v>
      </c>
      <c r="HL39" s="18">
        <v>188.221</v>
      </c>
      <c r="HM39" s="18">
        <v>190.59299999999999</v>
      </c>
      <c r="HN39" s="18">
        <v>190.83</v>
      </c>
      <c r="HO39" s="18">
        <v>188.489</v>
      </c>
      <c r="HP39" s="18">
        <v>191.41300000000001</v>
      </c>
      <c r="HQ39" s="18">
        <v>190.614</v>
      </c>
      <c r="HR39" s="18">
        <v>187.054</v>
      </c>
      <c r="HS39" s="18">
        <v>199.38200000000001</v>
      </c>
      <c r="HT39" s="18">
        <v>211.27099999999999</v>
      </c>
      <c r="HU39" s="18">
        <v>222.24100000000001</v>
      </c>
      <c r="HV39" s="18">
        <v>234.06399999999999</v>
      </c>
      <c r="HW39" s="18">
        <v>237.31299999999999</v>
      </c>
      <c r="HX39" s="18">
        <v>215.12</v>
      </c>
      <c r="HY39" s="18">
        <v>209.36699999999999</v>
      </c>
      <c r="HZ39" s="18">
        <v>197.37299999999999</v>
      </c>
      <c r="IA39" s="18">
        <v>205.755</v>
      </c>
      <c r="IB39" s="18">
        <v>206.73599999999999</v>
      </c>
      <c r="IC39" s="18">
        <v>221.19800000000001</v>
      </c>
      <c r="ID39" s="18">
        <v>233.98099999999999</v>
      </c>
      <c r="IE39" s="18">
        <v>249.53100000000001</v>
      </c>
      <c r="IF39" s="18">
        <v>230.72300000000001</v>
      </c>
      <c r="IG39" s="18">
        <v>204.114</v>
      </c>
      <c r="IH39" s="18">
        <v>205.75</v>
      </c>
      <c r="II39" s="18">
        <v>207.89099999999999</v>
      </c>
      <c r="IJ39" s="18">
        <v>184.08600000000001</v>
      </c>
      <c r="IK39" s="18">
        <v>182.43199999999999</v>
      </c>
      <c r="IL39" s="18">
        <v>178.19399999999999</v>
      </c>
      <c r="IM39" s="18">
        <v>203.58199999999999</v>
      </c>
      <c r="IN39" s="18">
        <v>222.28100000000001</v>
      </c>
      <c r="IO39" s="18">
        <v>228.62100000000001</v>
      </c>
      <c r="IP39" s="18">
        <v>227.399</v>
      </c>
      <c r="IQ39" s="18">
        <v>234.53800000000001</v>
      </c>
      <c r="IR39" s="18">
        <v>216.92599999999999</v>
      </c>
      <c r="IS39" s="18">
        <v>198.84899999999999</v>
      </c>
      <c r="IT39" s="18">
        <v>198.964</v>
      </c>
      <c r="IU39" s="18">
        <v>197.54499999999999</v>
      </c>
      <c r="IV39" s="18">
        <v>197.12799999999999</v>
      </c>
      <c r="IW39" s="18">
        <v>208.98699999999999</v>
      </c>
      <c r="IX39" s="18">
        <v>218.48400000000001</v>
      </c>
      <c r="IY39" s="18">
        <v>209.04499999999999</v>
      </c>
      <c r="IZ39" s="18">
        <v>191.631</v>
      </c>
      <c r="JA39" s="18">
        <v>189.51</v>
      </c>
      <c r="JB39" s="18">
        <v>197.98099999999999</v>
      </c>
      <c r="JC39" s="18">
        <v>202.43299999999999</v>
      </c>
      <c r="JD39" s="18">
        <v>200.56399999999999</v>
      </c>
      <c r="JE39" s="18">
        <v>219.37200000000001</v>
      </c>
      <c r="JF39" s="18">
        <v>226.93600000000001</v>
      </c>
      <c r="JG39" s="18">
        <v>231.601</v>
      </c>
      <c r="JH39" s="18">
        <v>228.88399999999999</v>
      </c>
      <c r="JI39" s="18">
        <v>218.322</v>
      </c>
      <c r="JJ39" s="18">
        <v>207.934</v>
      </c>
      <c r="JK39" s="18">
        <v>200.74700000000001</v>
      </c>
      <c r="JL39" s="18">
        <v>207.928</v>
      </c>
      <c r="JM39" s="18">
        <v>231.565</v>
      </c>
      <c r="JN39" s="18">
        <v>254.43299999999999</v>
      </c>
      <c r="JO39" s="18">
        <v>255.00399999999999</v>
      </c>
      <c r="JP39" s="18">
        <v>253.61500000000001</v>
      </c>
      <c r="JQ39" s="18">
        <v>257.23</v>
      </c>
      <c r="JR39" s="18">
        <v>239.352</v>
      </c>
      <c r="JS39" s="18">
        <v>256.666</v>
      </c>
      <c r="JT39" s="18">
        <v>270.03899999999999</v>
      </c>
      <c r="JU39" s="18">
        <v>270.63799999999998</v>
      </c>
      <c r="JV39" s="18">
        <v>278.04300000000001</v>
      </c>
      <c r="JW39" s="18">
        <v>297.87099999999998</v>
      </c>
      <c r="JX39" s="18">
        <v>321.33800000000002</v>
      </c>
      <c r="JY39" s="18">
        <v>315.01100000000002</v>
      </c>
      <c r="JZ39" s="18">
        <v>306.07299999999998</v>
      </c>
      <c r="KA39" s="18">
        <v>312.08600000000001</v>
      </c>
      <c r="KB39" s="18">
        <v>303.96499999999997</v>
      </c>
      <c r="KC39" s="18">
        <v>316.26100000000002</v>
      </c>
      <c r="KD39" s="18">
        <v>312.041</v>
      </c>
      <c r="KE39" s="18">
        <v>314.01600000000002</v>
      </c>
      <c r="KF39" s="18">
        <v>287.79199999999997</v>
      </c>
      <c r="KG39" s="18">
        <v>268.29899999999998</v>
      </c>
      <c r="KH39" s="18">
        <v>257.99</v>
      </c>
      <c r="KI39" s="18">
        <v>251.809</v>
      </c>
      <c r="KJ39" s="18">
        <v>250.90600000000001</v>
      </c>
      <c r="KK39" s="18">
        <v>264.27800000000002</v>
      </c>
      <c r="KL39" s="18">
        <v>274.476</v>
      </c>
      <c r="KM39" s="18">
        <v>277.51299999999998</v>
      </c>
      <c r="KN39" s="18">
        <v>262.61599999999999</v>
      </c>
      <c r="KO39" s="18">
        <v>274.935</v>
      </c>
      <c r="KP39" s="18">
        <v>262.26299999999998</v>
      </c>
      <c r="KQ39" s="18">
        <v>247.18799999999999</v>
      </c>
      <c r="KR39" s="18">
        <v>228.06299999999999</v>
      </c>
      <c r="KS39" s="18">
        <v>221.108</v>
      </c>
      <c r="KT39" s="18">
        <v>218.77500000000001</v>
      </c>
      <c r="KU39" s="18">
        <v>231.202</v>
      </c>
      <c r="KV39" s="18">
        <v>233.464</v>
      </c>
      <c r="KW39" s="18">
        <v>237.47300000000001</v>
      </c>
      <c r="KX39" s="18">
        <v>229.37</v>
      </c>
      <c r="KY39" s="18">
        <v>222.416</v>
      </c>
      <c r="KZ39" s="18">
        <v>223.99199999999999</v>
      </c>
      <c r="LA39" s="18">
        <v>227.95</v>
      </c>
      <c r="LB39" s="18">
        <v>225.96100000000001</v>
      </c>
      <c r="LC39" s="18">
        <v>216.923</v>
      </c>
      <c r="LD39" s="18">
        <v>221.78399999999999</v>
      </c>
      <c r="LE39" s="18">
        <v>230.80799999999999</v>
      </c>
      <c r="LF39" s="18">
        <v>251.303</v>
      </c>
      <c r="LG39" s="18">
        <v>264.99</v>
      </c>
      <c r="LH39" s="18">
        <v>268.72300000000001</v>
      </c>
      <c r="LI39" s="18">
        <v>268.32499999999999</v>
      </c>
      <c r="LJ39" s="18">
        <v>253.15700000000001</v>
      </c>
      <c r="LK39" s="18">
        <v>250.41800000000001</v>
      </c>
      <c r="LL39" s="18">
        <v>243.61600000000001</v>
      </c>
      <c r="LM39" s="18">
        <v>246.11</v>
      </c>
      <c r="LN39" s="18">
        <v>243.53899999999999</v>
      </c>
      <c r="LO39" s="18">
        <v>265.70400000000001</v>
      </c>
      <c r="LP39" s="18">
        <v>273.03399999999999</v>
      </c>
      <c r="LQ39" s="18">
        <v>277.77499999999998</v>
      </c>
      <c r="LR39" s="18">
        <v>287.01799999999997</v>
      </c>
      <c r="LS39" s="18">
        <v>298.90499999999997</v>
      </c>
      <c r="LT39" s="18">
        <v>285.245</v>
      </c>
      <c r="LU39" s="18">
        <v>283.745</v>
      </c>
      <c r="LV39" s="18">
        <v>267.613</v>
      </c>
      <c r="LW39" s="18">
        <v>242.92099999999999</v>
      </c>
      <c r="LX39" s="18">
        <v>252.81100000000001</v>
      </c>
      <c r="LY39" s="18">
        <v>261.80900000000003</v>
      </c>
      <c r="LZ39" s="18">
        <v>251.465</v>
      </c>
      <c r="MA39" s="18">
        <v>265.37</v>
      </c>
      <c r="MB39" s="18">
        <v>279.73399999999998</v>
      </c>
      <c r="MC39" s="18">
        <v>298.25</v>
      </c>
      <c r="MD39" s="18">
        <v>304.60300000000001</v>
      </c>
      <c r="ME39" s="18">
        <v>300.31</v>
      </c>
      <c r="MF39" s="18">
        <v>296.447</v>
      </c>
      <c r="MG39" s="18">
        <v>290.33999999999997</v>
      </c>
      <c r="MH39" s="18">
        <v>291.91300000000001</v>
      </c>
      <c r="MI39" s="18">
        <v>293.565</v>
      </c>
      <c r="MJ39" s="18">
        <v>291.10599999999999</v>
      </c>
      <c r="MK39" s="18">
        <v>292.69499999999999</v>
      </c>
      <c r="ML39" s="18">
        <v>308.697</v>
      </c>
      <c r="MM39" s="18">
        <v>329.20100000000002</v>
      </c>
      <c r="MN39" s="18">
        <v>350.654</v>
      </c>
      <c r="MO39" s="18">
        <v>345.28199999999998</v>
      </c>
      <c r="MP39" s="18">
        <v>336.21699999999998</v>
      </c>
      <c r="MQ39" s="18">
        <v>333.74799999999999</v>
      </c>
      <c r="MR39" s="18">
        <v>336.00099999999998</v>
      </c>
      <c r="MS39" s="18">
        <v>342.52699999999999</v>
      </c>
      <c r="MT39" s="18">
        <v>325.49200000000002</v>
      </c>
      <c r="MU39" s="18">
        <v>321.72899999999998</v>
      </c>
      <c r="MV39" s="18">
        <v>328.81400000000002</v>
      </c>
      <c r="MW39" s="18">
        <v>351.18599999999998</v>
      </c>
      <c r="MX39" s="18">
        <v>348.56799999999998</v>
      </c>
      <c r="MY39" s="18">
        <v>327.43400000000003</v>
      </c>
      <c r="MZ39" s="18">
        <v>302.99799999999999</v>
      </c>
      <c r="NA39" s="18">
        <v>303.815</v>
      </c>
      <c r="NB39" s="18">
        <v>310.95800000000003</v>
      </c>
      <c r="NC39" s="18">
        <v>308.01799999999997</v>
      </c>
      <c r="ND39" s="18">
        <v>303.5</v>
      </c>
      <c r="NE39" s="18">
        <v>324.137</v>
      </c>
      <c r="NF39" s="18">
        <v>323.488</v>
      </c>
      <c r="NG39" s="18">
        <v>316.98099999999999</v>
      </c>
      <c r="NH39" s="18">
        <v>310.83499999999998</v>
      </c>
      <c r="NI39" s="18">
        <v>316.67899999999997</v>
      </c>
      <c r="NJ39" s="18">
        <v>314.86</v>
      </c>
      <c r="NK39" s="18">
        <v>310.90300000000002</v>
      </c>
      <c r="NL39" s="18">
        <v>301.00099999999998</v>
      </c>
      <c r="NM39" s="18">
        <v>307.88400000000001</v>
      </c>
      <c r="NN39" s="18">
        <v>328.03199999999998</v>
      </c>
      <c r="NO39" s="18">
        <v>327.32499999999999</v>
      </c>
      <c r="NP39" s="18">
        <v>345.27499999999998</v>
      </c>
      <c r="NQ39" s="18">
        <v>345.32600000000002</v>
      </c>
      <c r="NR39" s="18">
        <v>321.27999999999997</v>
      </c>
      <c r="NS39" s="18">
        <v>331.971</v>
      </c>
      <c r="NT39" s="18">
        <v>328.87900000000002</v>
      </c>
      <c r="NU39" s="18">
        <v>385.05900000000003</v>
      </c>
      <c r="NV39" s="18">
        <v>406.70400000000001</v>
      </c>
      <c r="NW39" s="18">
        <v>415.49900000000002</v>
      </c>
      <c r="NX39" s="18">
        <v>416.27100000000002</v>
      </c>
      <c r="NY39" s="18">
        <v>394.83100000000002</v>
      </c>
      <c r="NZ39" s="18">
        <v>380.81700000000001</v>
      </c>
      <c r="OA39" s="18">
        <v>376.29300000000001</v>
      </c>
      <c r="OB39" s="18">
        <v>376.77800000000002</v>
      </c>
      <c r="OC39" s="18">
        <v>372.899</v>
      </c>
      <c r="OD39" s="18">
        <v>375.62200000000001</v>
      </c>
      <c r="OE39" s="18">
        <v>366.62799999999999</v>
      </c>
      <c r="OF39" s="18">
        <v>362.72699999999998</v>
      </c>
      <c r="OG39" s="18">
        <v>360.08800000000002</v>
      </c>
      <c r="OH39" s="18">
        <v>353.46300000000002</v>
      </c>
      <c r="OI39" s="18">
        <v>352.084</v>
      </c>
      <c r="OJ39" s="18">
        <v>353.84699999999998</v>
      </c>
      <c r="OK39" s="18">
        <v>376.43700000000001</v>
      </c>
      <c r="OL39" s="18">
        <v>407.11099999999999</v>
      </c>
      <c r="OM39" s="18">
        <v>412.40699999999998</v>
      </c>
      <c r="ON39" s="18">
        <v>408.077</v>
      </c>
      <c r="OO39" s="18">
        <v>410.87799999999999</v>
      </c>
      <c r="OP39" s="18">
        <v>400.82</v>
      </c>
      <c r="OQ39" s="18">
        <v>387.375</v>
      </c>
      <c r="OR39" s="18">
        <v>368.26299999999998</v>
      </c>
      <c r="OS39" s="18">
        <v>389.89</v>
      </c>
      <c r="OT39" s="18">
        <v>377.29500000000002</v>
      </c>
      <c r="OU39" s="18">
        <v>368.74599999999998</v>
      </c>
      <c r="OV39" s="18">
        <v>357.69499999999999</v>
      </c>
      <c r="OW39" s="18">
        <v>352.87599999999998</v>
      </c>
      <c r="OX39" s="18">
        <v>361.03100000000001</v>
      </c>
      <c r="OY39" s="18">
        <v>359.97500000000002</v>
      </c>
      <c r="OZ39" s="18">
        <v>360.30200000000002</v>
      </c>
      <c r="PA39" s="18">
        <v>377.18099999999998</v>
      </c>
      <c r="PB39" s="18">
        <v>350.07600000000002</v>
      </c>
      <c r="PC39" s="18">
        <v>340.452</v>
      </c>
      <c r="PD39" s="18">
        <v>337.50099999999998</v>
      </c>
      <c r="PE39" s="18">
        <v>324.94499999999999</v>
      </c>
      <c r="PF39" s="18">
        <v>319.75200000000001</v>
      </c>
      <c r="PG39" s="18">
        <v>318.76</v>
      </c>
      <c r="PH39" s="18">
        <v>291.04199999999997</v>
      </c>
      <c r="PI39" s="18">
        <v>275.54000000000002</v>
      </c>
      <c r="PJ39" s="18">
        <v>277.24</v>
      </c>
      <c r="PK39" s="18">
        <v>283.77199999999999</v>
      </c>
      <c r="PL39" s="18">
        <v>282.21600000000001</v>
      </c>
      <c r="PM39" s="18">
        <v>280.67899999999997</v>
      </c>
      <c r="PN39" s="18">
        <v>284.87099999999998</v>
      </c>
      <c r="PO39" s="18">
        <v>297.25299999999999</v>
      </c>
      <c r="PP39" s="18">
        <v>298.97899999999998</v>
      </c>
      <c r="PQ39" s="18">
        <v>306.892</v>
      </c>
      <c r="PR39" s="18">
        <v>338.30799999999999</v>
      </c>
      <c r="PS39" s="18">
        <v>321.38299999999998</v>
      </c>
      <c r="PT39" s="18">
        <v>316.81700000000001</v>
      </c>
      <c r="PU39" s="18">
        <v>298.48599999999999</v>
      </c>
      <c r="PV39" s="18">
        <v>291.02999999999997</v>
      </c>
      <c r="PW39" s="18">
        <v>295.18900000000002</v>
      </c>
      <c r="PX39" s="18">
        <v>279.27999999999997</v>
      </c>
      <c r="PY39" s="18">
        <v>274.59399999999999</v>
      </c>
      <c r="PZ39" s="18">
        <v>276.245</v>
      </c>
      <c r="QA39" s="18">
        <v>271.41800000000001</v>
      </c>
      <c r="QB39" s="18">
        <v>268.04599999999999</v>
      </c>
      <c r="QC39" s="18">
        <v>267.85500000000002</v>
      </c>
      <c r="QD39" s="18">
        <v>252.92099999999999</v>
      </c>
      <c r="QE39" s="18">
        <v>253.04499999999999</v>
      </c>
      <c r="QF39" s="18">
        <v>249.21299999999999</v>
      </c>
      <c r="QG39" s="18">
        <v>243.154</v>
      </c>
      <c r="QH39" s="18">
        <v>239.76499999999999</v>
      </c>
      <c r="QI39" s="18">
        <v>238.7</v>
      </c>
      <c r="QJ39" s="18">
        <v>242.316</v>
      </c>
      <c r="QK39" s="18">
        <v>238.23699999999999</v>
      </c>
      <c r="QL39" s="18">
        <v>241.33199999999999</v>
      </c>
      <c r="QM39" s="18">
        <v>234.52199999999999</v>
      </c>
      <c r="QN39" s="18">
        <v>236.59100000000001</v>
      </c>
      <c r="QO39" s="18">
        <v>237.42</v>
      </c>
      <c r="QP39" s="18">
        <v>227.398</v>
      </c>
      <c r="QQ39" s="18">
        <v>221.85300000000001</v>
      </c>
      <c r="QR39" s="18">
        <v>220.78700000000001</v>
      </c>
      <c r="QS39" s="18">
        <v>219.953</v>
      </c>
      <c r="QT39" s="18">
        <v>218.07400000000001</v>
      </c>
      <c r="QU39" s="18">
        <v>218.49199999999999</v>
      </c>
      <c r="QV39" s="18">
        <v>220.44300000000001</v>
      </c>
      <c r="QW39" s="18">
        <v>224.13</v>
      </c>
      <c r="QX39" s="18">
        <v>224.25299999999999</v>
      </c>
      <c r="QY39" s="18">
        <v>222.01900000000001</v>
      </c>
      <c r="QZ39" s="18">
        <v>226.82599999999999</v>
      </c>
      <c r="RA39" s="18">
        <v>243.251</v>
      </c>
      <c r="RB39" s="18">
        <v>261.779</v>
      </c>
      <c r="RC39" s="18">
        <v>263.351</v>
      </c>
      <c r="RD39" s="18">
        <v>264.45699999999999</v>
      </c>
      <c r="RE39" s="18">
        <v>266.19900000000001</v>
      </c>
      <c r="RF39" s="18">
        <v>263.95999999999998</v>
      </c>
      <c r="RG39" s="18">
        <v>258.52699999999999</v>
      </c>
      <c r="RH39" s="18">
        <v>253.79900000000001</v>
      </c>
      <c r="RI39" s="18">
        <v>254.13900000000001</v>
      </c>
      <c r="RJ39" s="18">
        <v>254.714</v>
      </c>
      <c r="RK39" s="18">
        <v>255.79400000000001</v>
      </c>
      <c r="RL39" s="18">
        <v>256.24</v>
      </c>
      <c r="RM39" s="18">
        <v>253.04400000000001</v>
      </c>
      <c r="RN39" s="18">
        <v>255.904</v>
      </c>
      <c r="RO39" s="18">
        <v>266.012</v>
      </c>
      <c r="RP39" s="18">
        <v>265.858</v>
      </c>
      <c r="RQ39" s="18">
        <v>264.56799999999998</v>
      </c>
      <c r="RR39" s="18">
        <v>264.25799999999998</v>
      </c>
      <c r="RS39" s="18">
        <v>257.48599999999999</v>
      </c>
      <c r="RT39" s="18">
        <v>257.964</v>
      </c>
      <c r="RU39" s="18">
        <v>251.90199999999999</v>
      </c>
      <c r="RV39" s="18">
        <v>244.18299999999999</v>
      </c>
      <c r="RW39" s="18">
        <v>241.87899999999999</v>
      </c>
      <c r="RX39" s="18">
        <v>239.065</v>
      </c>
      <c r="RY39" s="18">
        <v>241.21899999999999</v>
      </c>
      <c r="RZ39" s="18">
        <v>239.88</v>
      </c>
      <c r="SA39" s="18">
        <v>235.94900000000001</v>
      </c>
      <c r="SB39" s="18">
        <v>228.17599999999999</v>
      </c>
      <c r="SC39" s="18">
        <v>229.29400000000001</v>
      </c>
      <c r="SD39" s="18">
        <v>233.57</v>
      </c>
      <c r="SE39" s="18">
        <v>227.94800000000001</v>
      </c>
      <c r="SF39" s="18">
        <v>224.55099999999999</v>
      </c>
      <c r="SG39" s="18">
        <v>247.577</v>
      </c>
      <c r="SH39" s="18">
        <v>249.77799999999999</v>
      </c>
      <c r="SI39" s="18">
        <v>253.29</v>
      </c>
      <c r="SJ39" s="18">
        <v>253.416</v>
      </c>
      <c r="SK39" s="18">
        <v>249.488</v>
      </c>
      <c r="SL39" s="18">
        <v>247.91800000000001</v>
      </c>
      <c r="SM39" s="18">
        <v>248.214</v>
      </c>
      <c r="SN39" s="18">
        <v>245.976</v>
      </c>
      <c r="SO39" s="18">
        <v>246.84100000000001</v>
      </c>
      <c r="SP39" s="18">
        <v>247.05199999999999</v>
      </c>
      <c r="SQ39" s="18">
        <v>250.929</v>
      </c>
      <c r="SR39" s="18">
        <v>236.27799999999999</v>
      </c>
      <c r="SS39" s="18">
        <v>239.541</v>
      </c>
      <c r="ST39" s="18">
        <v>247.41200000000001</v>
      </c>
    </row>
    <row r="40" spans="1:515" s="5" customFormat="1" x14ac:dyDescent="0.25">
      <c r="A40" s="5">
        <f t="shared" si="8"/>
        <v>9</v>
      </c>
      <c r="B40" s="11" t="s">
        <v>478</v>
      </c>
      <c r="C40" s="5">
        <f>_xlfn.XMATCH(B40,bonds[unique lookup])</f>
        <v>150</v>
      </c>
      <c r="D40" s="5" t="str" cm="1">
        <f t="array" ref="D40">INDEX(bonds[ID_ISIN],C40)&amp;" Corp"</f>
        <v>XS1048428012 Corp</v>
      </c>
      <c r="E40" s="33" cm="1">
        <f t="array" ref="E40">_xll.BDP(D40,E$31)*1</f>
        <v>44279</v>
      </c>
      <c r="F40" s="18">
        <f>_xll.BDH(D40,$B$29,"-2AY",,"Dates=H","Fill=C","Sort=R","Dir=H","cols=509;rows=1")</f>
        <v>226.411</v>
      </c>
      <c r="G40" s="18">
        <v>226.06700000000001</v>
      </c>
      <c r="H40" s="18">
        <v>247.73400000000001</v>
      </c>
      <c r="I40" s="18">
        <v>258.58300000000003</v>
      </c>
      <c r="J40" s="18">
        <v>275.79899999999998</v>
      </c>
      <c r="K40" s="18">
        <v>275.93099999999998</v>
      </c>
      <c r="L40" s="18">
        <v>274.08100000000002</v>
      </c>
      <c r="M40" s="18">
        <v>272.387</v>
      </c>
      <c r="N40" s="18">
        <v>258.73</v>
      </c>
      <c r="O40" s="18">
        <v>276</v>
      </c>
      <c r="P40" s="18">
        <v>250.03</v>
      </c>
      <c r="Q40" s="18">
        <v>244.75399999999999</v>
      </c>
      <c r="R40" s="18">
        <v>228.03100000000001</v>
      </c>
      <c r="S40" s="18">
        <v>217.30500000000001</v>
      </c>
      <c r="T40" s="18">
        <v>239.792</v>
      </c>
      <c r="U40" s="18">
        <v>236.851</v>
      </c>
      <c r="V40" s="18">
        <v>258.44200000000001</v>
      </c>
      <c r="W40" s="18">
        <v>226.79599999999999</v>
      </c>
      <c r="X40" s="18">
        <v>321.06700000000001</v>
      </c>
      <c r="Y40" s="18">
        <v>210.542</v>
      </c>
      <c r="Z40" s="18">
        <v>233.041</v>
      </c>
      <c r="AA40" s="18">
        <v>334.70299999999997</v>
      </c>
      <c r="AB40" s="18">
        <v>392.30599999999998</v>
      </c>
      <c r="AC40" s="18">
        <v>467.58300000000003</v>
      </c>
      <c r="AD40" s="18">
        <v>471.428</v>
      </c>
      <c r="AE40" s="18">
        <v>465.40800000000002</v>
      </c>
      <c r="AF40" s="18">
        <v>448.46199999999999</v>
      </c>
      <c r="AG40" s="18">
        <v>436.13799999999998</v>
      </c>
      <c r="AH40" s="18">
        <v>457.30399999999997</v>
      </c>
      <c r="AI40" s="18">
        <v>523.58100000000002</v>
      </c>
      <c r="AJ40" s="18">
        <v>513.52300000000002</v>
      </c>
      <c r="AK40" s="18">
        <v>513.57299999999998</v>
      </c>
      <c r="AL40" s="18">
        <v>527.91999999999996</v>
      </c>
      <c r="AM40" s="18">
        <v>562.25800000000004</v>
      </c>
      <c r="AN40" s="18">
        <v>611.84699999999998</v>
      </c>
      <c r="AO40" s="18">
        <v>648.86900000000003</v>
      </c>
      <c r="AP40" s="18">
        <v>642.779</v>
      </c>
      <c r="AQ40" s="18">
        <v>618.74699999999996</v>
      </c>
      <c r="AR40" s="18">
        <v>584.02099999999996</v>
      </c>
      <c r="AS40" s="18">
        <v>585.20299999999997</v>
      </c>
      <c r="AT40" s="18">
        <v>627.26099999999997</v>
      </c>
      <c r="AU40" s="18">
        <v>604.745</v>
      </c>
      <c r="AV40" s="18">
        <v>609.572</v>
      </c>
      <c r="AW40" s="18">
        <v>624.65300000000002</v>
      </c>
      <c r="AX40" s="18">
        <v>631.66300000000001</v>
      </c>
      <c r="AY40" s="18">
        <v>539.25699999999995</v>
      </c>
      <c r="AZ40" s="18">
        <v>510.06400000000002</v>
      </c>
      <c r="BA40" s="18">
        <v>457.79500000000002</v>
      </c>
      <c r="BB40" s="18">
        <v>435.05399999999997</v>
      </c>
      <c r="BC40" s="18">
        <v>486.17099999999999</v>
      </c>
      <c r="BD40" s="18">
        <v>533.67999999999995</v>
      </c>
      <c r="BE40" s="18">
        <v>627.76099999999997</v>
      </c>
      <c r="BF40" s="18">
        <v>629.49</v>
      </c>
      <c r="BG40" s="18">
        <v>580.327</v>
      </c>
      <c r="BH40" s="18">
        <v>503.46199999999999</v>
      </c>
      <c r="BI40" s="18">
        <v>479.14800000000002</v>
      </c>
      <c r="BJ40" s="18">
        <v>391.19200000000001</v>
      </c>
      <c r="BK40" s="18">
        <v>336.38799999999998</v>
      </c>
      <c r="BL40" s="18">
        <v>464.01499999999999</v>
      </c>
      <c r="BM40" s="18">
        <v>647.21900000000005</v>
      </c>
      <c r="BN40" s="18">
        <v>716.54700000000003</v>
      </c>
      <c r="BO40" s="18">
        <v>804.66300000000001</v>
      </c>
      <c r="BP40" s="18">
        <v>814.322</v>
      </c>
      <c r="BQ40" s="18">
        <v>783.08900000000006</v>
      </c>
      <c r="BR40" s="18">
        <v>753.06500000000005</v>
      </c>
      <c r="BS40" s="18">
        <v>723.41099999999994</v>
      </c>
      <c r="BT40" s="18">
        <v>738.822</v>
      </c>
      <c r="BU40" s="18">
        <v>563.13499999999999</v>
      </c>
      <c r="BV40" s="18">
        <v>510.83</v>
      </c>
      <c r="BW40" s="18">
        <v>483.03500000000003</v>
      </c>
      <c r="BX40" s="18">
        <v>727.94200000000001</v>
      </c>
      <c r="BY40" s="18">
        <v>757.35299999999995</v>
      </c>
      <c r="BZ40" s="18">
        <v>677.63499999999999</v>
      </c>
      <c r="CA40" s="18">
        <v>855.64099999999996</v>
      </c>
      <c r="CB40" s="18">
        <v>860.31600000000003</v>
      </c>
      <c r="CC40" s="18">
        <v>642.22400000000005</v>
      </c>
      <c r="CD40" s="18">
        <v>491.702</v>
      </c>
      <c r="CE40" s="18">
        <v>396.83300000000003</v>
      </c>
      <c r="CF40" s="18">
        <v>388.34699999999998</v>
      </c>
      <c r="CG40" s="18">
        <v>234.21899999999999</v>
      </c>
      <c r="CH40" s="18">
        <v>221.67099999999999</v>
      </c>
      <c r="CI40" s="18">
        <v>230.44800000000001</v>
      </c>
      <c r="CJ40" s="18">
        <v>136.92099999999999</v>
      </c>
      <c r="CK40" s="18">
        <v>109.85</v>
      </c>
      <c r="CL40" s="18">
        <v>91.311999999999998</v>
      </c>
      <c r="CM40" s="18">
        <v>98.301000000000002</v>
      </c>
      <c r="CN40" s="18">
        <v>152.06899999999999</v>
      </c>
      <c r="CO40" s="18">
        <v>163.21299999999999</v>
      </c>
      <c r="CP40" s="18">
        <v>97.269000000000005</v>
      </c>
      <c r="CQ40" s="18">
        <v>86.843000000000004</v>
      </c>
      <c r="CR40" s="18">
        <v>81.850999999999999</v>
      </c>
      <c r="CS40" s="18">
        <v>70.028000000000006</v>
      </c>
      <c r="CT40" s="18">
        <v>64.052999999999997</v>
      </c>
      <c r="CU40" s="18">
        <v>67.19</v>
      </c>
      <c r="CV40" s="18">
        <v>65.998999999999995</v>
      </c>
      <c r="CW40" s="18">
        <v>69.111999999999995</v>
      </c>
      <c r="CX40" s="18">
        <v>69.36</v>
      </c>
      <c r="CY40" s="18">
        <v>70.231999999999999</v>
      </c>
      <c r="CZ40" s="18">
        <v>70.116</v>
      </c>
      <c r="DA40" s="18">
        <v>70.460999999999999</v>
      </c>
      <c r="DB40" s="18">
        <v>70.873000000000005</v>
      </c>
      <c r="DC40" s="18">
        <v>73.63</v>
      </c>
      <c r="DD40" s="18">
        <v>70.649000000000001</v>
      </c>
      <c r="DE40" s="18">
        <v>68.566000000000003</v>
      </c>
      <c r="DF40" s="18">
        <v>71.555000000000007</v>
      </c>
      <c r="DG40" s="18">
        <v>75.685000000000002</v>
      </c>
      <c r="DH40" s="18">
        <v>85.635999999999996</v>
      </c>
      <c r="DI40" s="18">
        <v>83.853999999999999</v>
      </c>
      <c r="DJ40" s="18">
        <v>85.664000000000001</v>
      </c>
      <c r="DK40" s="18">
        <v>80.17</v>
      </c>
      <c r="DL40" s="18">
        <v>85.593000000000004</v>
      </c>
      <c r="DM40" s="18">
        <v>86.114999999999995</v>
      </c>
      <c r="DN40" s="18">
        <v>74.224000000000004</v>
      </c>
      <c r="DO40" s="18">
        <v>72.774000000000001</v>
      </c>
      <c r="DP40" s="18">
        <v>70.498000000000005</v>
      </c>
      <c r="DQ40" s="18">
        <v>70.11</v>
      </c>
      <c r="DR40" s="18">
        <v>70.486999999999995</v>
      </c>
      <c r="DS40" s="18">
        <v>72.058999999999997</v>
      </c>
      <c r="DT40" s="18">
        <v>77.447999999999993</v>
      </c>
      <c r="DU40" s="18">
        <v>82.650999999999996</v>
      </c>
      <c r="DV40" s="18">
        <v>80.869</v>
      </c>
      <c r="DW40" s="18">
        <v>80.647999999999996</v>
      </c>
      <c r="DX40" s="18">
        <v>82.167000000000002</v>
      </c>
      <c r="DY40" s="18">
        <v>84.46</v>
      </c>
      <c r="DZ40" s="18">
        <v>85.807000000000002</v>
      </c>
      <c r="EA40" s="18">
        <v>81.644000000000005</v>
      </c>
      <c r="EB40" s="18">
        <v>79.138000000000005</v>
      </c>
      <c r="EC40" s="18">
        <v>73.245000000000005</v>
      </c>
      <c r="ED40" s="18">
        <v>69.08</v>
      </c>
      <c r="EE40" s="18">
        <v>71.655000000000001</v>
      </c>
      <c r="EF40" s="18">
        <v>72.391000000000005</v>
      </c>
      <c r="EG40" s="18">
        <v>74.659000000000006</v>
      </c>
      <c r="EH40" s="18">
        <v>74.06</v>
      </c>
      <c r="EI40" s="18">
        <v>76.477000000000004</v>
      </c>
      <c r="EJ40" s="18">
        <v>77.396000000000001</v>
      </c>
      <c r="EK40" s="18">
        <v>78.114000000000004</v>
      </c>
      <c r="EL40" s="18">
        <v>80.855999999999995</v>
      </c>
      <c r="EM40" s="18">
        <v>81.997</v>
      </c>
      <c r="EN40" s="18">
        <v>81.451999999999998</v>
      </c>
      <c r="EO40" s="18">
        <v>82.015000000000001</v>
      </c>
      <c r="EP40" s="18">
        <v>84.045000000000002</v>
      </c>
      <c r="EQ40" s="18">
        <v>83.12</v>
      </c>
      <c r="ER40" s="18">
        <v>82.135000000000005</v>
      </c>
      <c r="ES40" s="18">
        <v>82.134</v>
      </c>
      <c r="ET40" s="18">
        <v>85.906999999999996</v>
      </c>
      <c r="EU40" s="18">
        <v>93.241</v>
      </c>
      <c r="EV40" s="18">
        <v>100.96599999999999</v>
      </c>
      <c r="EW40" s="18">
        <v>99.236999999999995</v>
      </c>
      <c r="EX40" s="18">
        <v>95.426000000000002</v>
      </c>
      <c r="EY40" s="18">
        <v>95.171999999999997</v>
      </c>
      <c r="EZ40" s="18">
        <v>97.56</v>
      </c>
      <c r="FA40" s="18">
        <v>97.85</v>
      </c>
      <c r="FB40" s="18">
        <v>95.495999999999995</v>
      </c>
      <c r="FC40" s="18">
        <v>100.086</v>
      </c>
      <c r="FD40" s="18">
        <v>106.30200000000001</v>
      </c>
      <c r="FE40" s="18">
        <v>110.01300000000001</v>
      </c>
      <c r="FF40" s="18">
        <v>109.648</v>
      </c>
      <c r="FG40" s="18">
        <v>105.884</v>
      </c>
      <c r="FH40" s="18">
        <v>105.955</v>
      </c>
      <c r="FI40" s="18">
        <v>105.354</v>
      </c>
      <c r="FJ40" s="18">
        <v>106.45099999999999</v>
      </c>
      <c r="FK40" s="18">
        <v>110.221</v>
      </c>
      <c r="FL40" s="18">
        <v>107.273</v>
      </c>
      <c r="FM40" s="18">
        <v>107.02500000000001</v>
      </c>
      <c r="FN40" s="18">
        <v>101.589</v>
      </c>
      <c r="FO40" s="18">
        <v>101.16</v>
      </c>
      <c r="FP40" s="18">
        <v>100.241</v>
      </c>
      <c r="FQ40" s="18">
        <v>98.353999999999999</v>
      </c>
      <c r="FR40" s="18">
        <v>103.869</v>
      </c>
      <c r="FS40" s="18">
        <v>111</v>
      </c>
      <c r="FT40" s="18">
        <v>108.631</v>
      </c>
      <c r="FU40" s="18">
        <v>107.145</v>
      </c>
      <c r="FV40" s="18">
        <v>103.327</v>
      </c>
      <c r="FW40" s="18">
        <v>97.066000000000003</v>
      </c>
      <c r="FX40" s="18">
        <v>97.918000000000006</v>
      </c>
      <c r="FY40" s="18">
        <v>99.688999999999993</v>
      </c>
      <c r="FZ40" s="18">
        <v>100.226</v>
      </c>
      <c r="GA40" s="18">
        <v>101.681</v>
      </c>
      <c r="GB40" s="18">
        <v>101.574</v>
      </c>
      <c r="GC40" s="18">
        <v>109.09099999999999</v>
      </c>
      <c r="GD40" s="18">
        <v>109.76</v>
      </c>
      <c r="GE40" s="18">
        <v>117.471</v>
      </c>
      <c r="GF40" s="18">
        <v>121.78400000000001</v>
      </c>
      <c r="GG40" s="18">
        <v>126.251</v>
      </c>
      <c r="GH40" s="18">
        <v>128.107</v>
      </c>
      <c r="GI40" s="18">
        <v>136.953</v>
      </c>
      <c r="GJ40" s="18">
        <v>139.01400000000001</v>
      </c>
      <c r="GK40" s="18">
        <v>137.79</v>
      </c>
      <c r="GL40" s="18">
        <v>133.18899999999999</v>
      </c>
      <c r="GM40" s="18">
        <v>134.56800000000001</v>
      </c>
      <c r="GN40" s="18">
        <v>134.15700000000001</v>
      </c>
      <c r="GO40" s="18">
        <v>128.99700000000001</v>
      </c>
      <c r="GP40" s="18">
        <v>120.40600000000001</v>
      </c>
      <c r="GQ40" s="18">
        <v>124.47499999999999</v>
      </c>
      <c r="GR40" s="18">
        <v>125.607</v>
      </c>
      <c r="GS40" s="18">
        <v>130.898</v>
      </c>
      <c r="GT40" s="18">
        <v>133.43299999999999</v>
      </c>
      <c r="GU40" s="18">
        <v>125.586</v>
      </c>
      <c r="GV40" s="18">
        <v>125.292</v>
      </c>
      <c r="GW40" s="18">
        <v>119.797</v>
      </c>
      <c r="GX40" s="18">
        <v>131.352</v>
      </c>
      <c r="GY40" s="18">
        <v>124.655</v>
      </c>
      <c r="GZ40" s="18">
        <v>107.158</v>
      </c>
      <c r="HA40" s="18">
        <v>94.685000000000002</v>
      </c>
      <c r="HB40" s="18">
        <v>93.393000000000001</v>
      </c>
      <c r="HC40" s="18">
        <v>82.852999999999994</v>
      </c>
      <c r="HD40" s="18">
        <v>124.123</v>
      </c>
      <c r="HE40" s="18">
        <v>115.78</v>
      </c>
      <c r="HF40" s="18">
        <v>109.373</v>
      </c>
      <c r="HG40" s="18">
        <v>107.417</v>
      </c>
      <c r="HH40" s="18">
        <v>101.358</v>
      </c>
      <c r="HI40" s="18">
        <v>110.32299999999999</v>
      </c>
      <c r="HJ40" s="18">
        <v>112.738</v>
      </c>
      <c r="HK40" s="18">
        <v>106.77200000000001</v>
      </c>
      <c r="HL40" s="18">
        <v>108.575</v>
      </c>
      <c r="HM40" s="18">
        <v>108.22</v>
      </c>
      <c r="HN40" s="18">
        <v>110.456</v>
      </c>
      <c r="HO40" s="18">
        <v>108.639</v>
      </c>
      <c r="HP40" s="18">
        <v>107.825</v>
      </c>
      <c r="HQ40" s="18">
        <v>104.562</v>
      </c>
      <c r="HR40" s="18">
        <v>103.791</v>
      </c>
      <c r="HS40" s="18">
        <v>116.39</v>
      </c>
      <c r="HT40" s="18">
        <v>123.6</v>
      </c>
      <c r="HU40" s="18">
        <v>129.054</v>
      </c>
      <c r="HV40" s="18">
        <v>142.166</v>
      </c>
      <c r="HW40" s="18">
        <v>141.83099999999999</v>
      </c>
      <c r="HX40" s="18">
        <v>125.087</v>
      </c>
      <c r="HY40" s="18">
        <v>122.09099999999999</v>
      </c>
      <c r="HZ40" s="18">
        <v>119.953</v>
      </c>
      <c r="IA40" s="18">
        <v>122.758</v>
      </c>
      <c r="IB40" s="18">
        <v>119.908</v>
      </c>
      <c r="IC40" s="18">
        <v>134.74299999999999</v>
      </c>
      <c r="ID40" s="18">
        <v>146.68899999999999</v>
      </c>
      <c r="IE40" s="18">
        <v>163.642</v>
      </c>
      <c r="IF40" s="18">
        <v>140.37700000000001</v>
      </c>
      <c r="IG40" s="18">
        <v>130.07499999999999</v>
      </c>
      <c r="IH40" s="18">
        <v>130.179</v>
      </c>
      <c r="II40" s="18">
        <v>132.053</v>
      </c>
      <c r="IJ40" s="18">
        <v>111.113</v>
      </c>
      <c r="IK40" s="18">
        <v>108.744</v>
      </c>
      <c r="IL40" s="18">
        <v>109.53700000000001</v>
      </c>
      <c r="IM40" s="18">
        <v>122.69</v>
      </c>
      <c r="IN40" s="18">
        <v>140.34899999999999</v>
      </c>
      <c r="IO40" s="18">
        <v>148.697</v>
      </c>
      <c r="IP40" s="18">
        <v>150.18100000000001</v>
      </c>
      <c r="IQ40" s="18">
        <v>160.75</v>
      </c>
      <c r="IR40" s="18">
        <v>147.52600000000001</v>
      </c>
      <c r="IS40" s="18">
        <v>134.99299999999999</v>
      </c>
      <c r="IT40" s="18">
        <v>136.501</v>
      </c>
      <c r="IU40" s="18">
        <v>139.684</v>
      </c>
      <c r="IV40" s="18">
        <v>140.708</v>
      </c>
      <c r="IW40" s="18">
        <v>153.46600000000001</v>
      </c>
      <c r="IX40" s="18">
        <v>166.477</v>
      </c>
      <c r="IY40" s="18">
        <v>163.76599999999999</v>
      </c>
      <c r="IZ40" s="18">
        <v>147.495</v>
      </c>
      <c r="JA40" s="18">
        <v>141.572</v>
      </c>
      <c r="JB40" s="18">
        <v>147.268</v>
      </c>
      <c r="JC40" s="18">
        <v>151.29599999999999</v>
      </c>
      <c r="JD40" s="18">
        <v>150.369</v>
      </c>
      <c r="JE40" s="18">
        <v>161.125</v>
      </c>
      <c r="JF40" s="18">
        <v>164.31</v>
      </c>
      <c r="JG40" s="18">
        <v>167.011</v>
      </c>
      <c r="JH40" s="18">
        <v>162.18199999999999</v>
      </c>
      <c r="JI40" s="18">
        <v>152.209</v>
      </c>
      <c r="JJ40" s="18">
        <v>143.31299999999999</v>
      </c>
      <c r="JK40" s="18">
        <v>134.90799999999999</v>
      </c>
      <c r="JL40" s="18">
        <v>142.53899999999999</v>
      </c>
      <c r="JM40" s="18">
        <v>159.00800000000001</v>
      </c>
      <c r="JN40" s="18">
        <v>172.37200000000001</v>
      </c>
      <c r="JO40" s="18">
        <v>176.80500000000001</v>
      </c>
      <c r="JP40" s="18">
        <v>177.45099999999999</v>
      </c>
      <c r="JQ40" s="18">
        <v>172.35400000000001</v>
      </c>
      <c r="JR40" s="18">
        <v>150.85599999999999</v>
      </c>
      <c r="JS40" s="18">
        <v>155.40199999999999</v>
      </c>
      <c r="JT40" s="18">
        <v>162.91499999999999</v>
      </c>
      <c r="JU40" s="18">
        <v>163.626</v>
      </c>
      <c r="JV40" s="18">
        <v>175.02799999999999</v>
      </c>
      <c r="JW40" s="18">
        <v>189.62299999999999</v>
      </c>
      <c r="JX40" s="18">
        <v>208.87899999999999</v>
      </c>
      <c r="JY40" s="18">
        <v>206.477</v>
      </c>
      <c r="JZ40" s="18">
        <v>197.172</v>
      </c>
      <c r="KA40" s="18">
        <v>204.00399999999999</v>
      </c>
      <c r="KB40" s="18">
        <v>199.90299999999999</v>
      </c>
      <c r="KC40" s="18">
        <v>208.83699999999999</v>
      </c>
      <c r="KD40" s="18">
        <v>207.80099999999999</v>
      </c>
      <c r="KE40" s="18">
        <v>207.19499999999999</v>
      </c>
      <c r="KF40" s="18">
        <v>189.13499999999999</v>
      </c>
      <c r="KG40" s="18">
        <v>177.363</v>
      </c>
      <c r="KH40" s="18">
        <v>169.59299999999999</v>
      </c>
      <c r="KI40" s="18">
        <v>169.892</v>
      </c>
      <c r="KJ40" s="18">
        <v>168.90600000000001</v>
      </c>
      <c r="KK40" s="18">
        <v>182.55</v>
      </c>
      <c r="KL40" s="18">
        <v>196.899</v>
      </c>
      <c r="KM40" s="18">
        <v>200.30600000000001</v>
      </c>
      <c r="KN40" s="18">
        <v>189.59899999999999</v>
      </c>
      <c r="KO40" s="18">
        <v>199.49600000000001</v>
      </c>
      <c r="KP40" s="18">
        <v>189.602</v>
      </c>
      <c r="KQ40" s="18">
        <v>164.828</v>
      </c>
      <c r="KR40" s="18">
        <v>144.16</v>
      </c>
      <c r="KS40" s="18">
        <v>143.255</v>
      </c>
      <c r="KT40" s="18">
        <v>140.31299999999999</v>
      </c>
      <c r="KU40" s="18">
        <v>151.14599999999999</v>
      </c>
      <c r="KV40" s="18">
        <v>153.374</v>
      </c>
      <c r="KW40" s="18">
        <v>153.41300000000001</v>
      </c>
      <c r="KX40" s="18">
        <v>163.619</v>
      </c>
      <c r="KY40" s="18">
        <v>144.25800000000001</v>
      </c>
      <c r="KZ40" s="18">
        <v>145.864</v>
      </c>
      <c r="LA40" s="18">
        <v>147.75</v>
      </c>
      <c r="LB40" s="18">
        <v>146.65</v>
      </c>
      <c r="LC40" s="18">
        <v>139.71700000000001</v>
      </c>
      <c r="LD40" s="18">
        <v>139.72300000000001</v>
      </c>
      <c r="LE40" s="18">
        <v>148.88300000000001</v>
      </c>
      <c r="LF40" s="18">
        <v>173.72900000000001</v>
      </c>
      <c r="LG40" s="18">
        <v>184.815</v>
      </c>
      <c r="LH40" s="18">
        <v>189.91200000000001</v>
      </c>
      <c r="LI40" s="18">
        <v>189.214</v>
      </c>
      <c r="LJ40" s="18">
        <v>175.309</v>
      </c>
      <c r="LK40" s="18">
        <v>173.16200000000001</v>
      </c>
      <c r="LL40" s="18">
        <v>170.066</v>
      </c>
      <c r="LM40" s="18">
        <v>171.27799999999999</v>
      </c>
      <c r="LN40" s="18">
        <v>170.404</v>
      </c>
      <c r="LO40" s="18">
        <v>194.001</v>
      </c>
      <c r="LP40" s="18">
        <v>202.428</v>
      </c>
      <c r="LQ40" s="18">
        <v>205.75</v>
      </c>
      <c r="LR40" s="18">
        <v>214.804</v>
      </c>
      <c r="LS40" s="18">
        <v>226.26599999999999</v>
      </c>
      <c r="LT40" s="18">
        <v>215.328</v>
      </c>
      <c r="LU40" s="18">
        <v>213.387</v>
      </c>
      <c r="LV40" s="18">
        <v>207.16900000000001</v>
      </c>
      <c r="LW40" s="18">
        <v>184.852</v>
      </c>
      <c r="LX40" s="18">
        <v>192.018</v>
      </c>
      <c r="LY40" s="18">
        <v>200.22499999999999</v>
      </c>
      <c r="LZ40" s="18">
        <v>190.345</v>
      </c>
      <c r="MA40" s="18">
        <v>201.56200000000001</v>
      </c>
      <c r="MB40" s="18">
        <v>214.32400000000001</v>
      </c>
      <c r="MC40" s="18">
        <v>230.55500000000001</v>
      </c>
      <c r="MD40" s="18">
        <v>236.941</v>
      </c>
      <c r="ME40" s="18">
        <v>234.11600000000001</v>
      </c>
      <c r="MF40" s="18">
        <v>229.88800000000001</v>
      </c>
      <c r="MG40" s="18">
        <v>225.92599999999999</v>
      </c>
      <c r="MH40" s="18">
        <v>227.38</v>
      </c>
      <c r="MI40" s="18">
        <v>228.881</v>
      </c>
      <c r="MJ40" s="18">
        <v>220.26499999999999</v>
      </c>
      <c r="MK40" s="18">
        <v>219.57300000000001</v>
      </c>
      <c r="ML40" s="18">
        <v>238.84800000000001</v>
      </c>
      <c r="MM40" s="18">
        <v>260.99400000000003</v>
      </c>
      <c r="MN40" s="18">
        <v>273.98599999999999</v>
      </c>
      <c r="MO40" s="18">
        <v>272.21600000000001</v>
      </c>
      <c r="MP40" s="18">
        <v>260.40199999999999</v>
      </c>
      <c r="MQ40" s="18">
        <v>257.78500000000003</v>
      </c>
      <c r="MR40" s="18">
        <v>259.32299999999998</v>
      </c>
      <c r="MS40" s="18">
        <v>263.35500000000002</v>
      </c>
      <c r="MT40" s="18">
        <v>256.488</v>
      </c>
      <c r="MU40" s="18">
        <v>253.964</v>
      </c>
      <c r="MV40" s="18">
        <v>272.37299999999999</v>
      </c>
      <c r="MW40" s="18">
        <v>296.89499999999998</v>
      </c>
      <c r="MX40" s="18">
        <v>293.94</v>
      </c>
      <c r="MY40" s="18">
        <v>279.875</v>
      </c>
      <c r="MZ40" s="18">
        <v>265.09500000000003</v>
      </c>
      <c r="NA40" s="18">
        <v>268.32799999999997</v>
      </c>
      <c r="NB40" s="18">
        <v>272.517</v>
      </c>
      <c r="NC40" s="18">
        <v>270.39</v>
      </c>
      <c r="ND40" s="18">
        <v>269.71300000000002</v>
      </c>
      <c r="NE40" s="18">
        <v>285.77800000000002</v>
      </c>
      <c r="NF40" s="18">
        <v>285.73200000000003</v>
      </c>
      <c r="NG40" s="18">
        <v>281.86799999999999</v>
      </c>
      <c r="NH40" s="18">
        <v>279.12700000000001</v>
      </c>
      <c r="NI40" s="18">
        <v>282.11200000000002</v>
      </c>
      <c r="NJ40" s="18">
        <v>279.70699999999999</v>
      </c>
      <c r="NK40" s="18">
        <v>275.149</v>
      </c>
      <c r="NL40" s="18">
        <v>267.63099999999997</v>
      </c>
      <c r="NM40" s="18">
        <v>274.77699999999999</v>
      </c>
      <c r="NN40" s="18">
        <v>289.17</v>
      </c>
      <c r="NO40" s="18">
        <v>283.25599999999997</v>
      </c>
      <c r="NP40" s="18">
        <v>296.75700000000001</v>
      </c>
      <c r="NQ40" s="18">
        <v>301.93599999999998</v>
      </c>
      <c r="NR40" s="18">
        <v>283.64499999999998</v>
      </c>
      <c r="NS40" s="18">
        <v>297.32799999999997</v>
      </c>
      <c r="NT40" s="18">
        <v>292.44099999999997</v>
      </c>
      <c r="NU40" s="18">
        <v>335.98599999999999</v>
      </c>
      <c r="NV40" s="18">
        <v>353.42</v>
      </c>
      <c r="NW40" s="18">
        <v>362.52</v>
      </c>
      <c r="NX40" s="18">
        <v>366.18099999999998</v>
      </c>
      <c r="NY40" s="18">
        <v>341.56900000000002</v>
      </c>
      <c r="NZ40" s="18">
        <v>321.47399999999999</v>
      </c>
      <c r="OA40" s="18">
        <v>322.49599999999998</v>
      </c>
      <c r="OB40" s="18">
        <v>321.54700000000003</v>
      </c>
      <c r="OC40" s="18">
        <v>316.113</v>
      </c>
      <c r="OD40" s="18">
        <v>316.83999999999997</v>
      </c>
      <c r="OE40" s="18">
        <v>309.83699999999999</v>
      </c>
      <c r="OF40" s="18">
        <v>305.185</v>
      </c>
      <c r="OG40" s="18">
        <v>299.83699999999999</v>
      </c>
      <c r="OH40" s="18">
        <v>294.19499999999999</v>
      </c>
      <c r="OI40" s="18">
        <v>292.18599999999998</v>
      </c>
      <c r="OJ40" s="18">
        <v>287.22300000000001</v>
      </c>
      <c r="OK40" s="18">
        <v>314.29399999999998</v>
      </c>
      <c r="OL40" s="18">
        <v>342.32600000000002</v>
      </c>
      <c r="OM40" s="18">
        <v>350.19600000000003</v>
      </c>
      <c r="ON40" s="18">
        <v>342.12799999999999</v>
      </c>
      <c r="OO40" s="18">
        <v>340.76799999999997</v>
      </c>
      <c r="OP40" s="18">
        <v>328.23</v>
      </c>
      <c r="OQ40" s="18">
        <v>304.642</v>
      </c>
      <c r="OR40" s="18">
        <v>284.47699999999998</v>
      </c>
      <c r="OS40" s="18">
        <v>306.815</v>
      </c>
      <c r="OT40" s="18">
        <v>293.59899999999999</v>
      </c>
      <c r="OU40" s="18">
        <v>283.39800000000002</v>
      </c>
      <c r="OV40" s="18">
        <v>279.15600000000001</v>
      </c>
      <c r="OW40" s="18">
        <v>274.95100000000002</v>
      </c>
      <c r="OX40" s="18">
        <v>279.16199999999998</v>
      </c>
      <c r="OY40" s="18">
        <v>279.14800000000002</v>
      </c>
      <c r="OZ40" s="18">
        <v>280.98</v>
      </c>
      <c r="PA40" s="18">
        <v>292.47699999999998</v>
      </c>
      <c r="PB40" s="18">
        <v>268.66899999999998</v>
      </c>
      <c r="PC40" s="18">
        <v>262.50200000000001</v>
      </c>
      <c r="PD40" s="18">
        <v>258.28800000000001</v>
      </c>
      <c r="PE40" s="18">
        <v>252.852</v>
      </c>
      <c r="PF40" s="18">
        <v>249.51599999999999</v>
      </c>
      <c r="PG40" s="18">
        <v>250.79300000000001</v>
      </c>
      <c r="PH40" s="18">
        <v>223.82599999999999</v>
      </c>
      <c r="PI40" s="18">
        <v>210.44</v>
      </c>
      <c r="PJ40" s="18">
        <v>217.41499999999999</v>
      </c>
      <c r="PK40" s="18">
        <v>221.39500000000001</v>
      </c>
      <c r="PL40" s="18">
        <v>220.952</v>
      </c>
      <c r="PM40" s="18">
        <v>217.511</v>
      </c>
      <c r="PN40" s="18">
        <v>219.363</v>
      </c>
      <c r="PO40" s="18">
        <v>230.327</v>
      </c>
      <c r="PP40" s="18">
        <v>231.08600000000001</v>
      </c>
      <c r="PQ40" s="18">
        <v>251.43799999999999</v>
      </c>
      <c r="PR40" s="18">
        <v>272.61200000000002</v>
      </c>
      <c r="PS40" s="18">
        <v>255.17</v>
      </c>
      <c r="PT40" s="18">
        <v>250.55199999999999</v>
      </c>
      <c r="PU40" s="18">
        <v>233.374</v>
      </c>
      <c r="PV40" s="18">
        <v>228.417</v>
      </c>
      <c r="PW40" s="18">
        <v>232.642</v>
      </c>
      <c r="PX40" s="18">
        <v>221.601</v>
      </c>
      <c r="PY40" s="18">
        <v>220.411</v>
      </c>
      <c r="PZ40" s="18">
        <v>223.91900000000001</v>
      </c>
      <c r="QA40" s="18">
        <v>218.864</v>
      </c>
      <c r="QB40" s="18">
        <v>215.53800000000001</v>
      </c>
      <c r="QC40" s="18">
        <v>216.149</v>
      </c>
      <c r="QD40" s="18">
        <v>194.99</v>
      </c>
      <c r="QE40" s="18">
        <v>193.066</v>
      </c>
      <c r="QF40" s="18">
        <v>190.61</v>
      </c>
      <c r="QG40" s="18">
        <v>187.86699999999999</v>
      </c>
      <c r="QH40" s="18">
        <v>186.21600000000001</v>
      </c>
      <c r="QI40" s="18">
        <v>186.01499999999999</v>
      </c>
      <c r="QJ40" s="18">
        <v>188.49299999999999</v>
      </c>
      <c r="QK40" s="18">
        <v>185.58600000000001</v>
      </c>
      <c r="QL40" s="18">
        <v>187.39099999999999</v>
      </c>
      <c r="QM40" s="18">
        <v>182.00399999999999</v>
      </c>
      <c r="QN40" s="18">
        <v>183.85300000000001</v>
      </c>
      <c r="QO40" s="18">
        <v>188.87899999999999</v>
      </c>
      <c r="QP40" s="18">
        <v>181.98099999999999</v>
      </c>
      <c r="QQ40" s="18">
        <v>175.84</v>
      </c>
      <c r="QR40" s="18">
        <v>175.52600000000001</v>
      </c>
      <c r="QS40" s="18">
        <v>174.10599999999999</v>
      </c>
      <c r="QT40" s="18">
        <v>173.07400000000001</v>
      </c>
      <c r="QU40" s="18">
        <v>171.69300000000001</v>
      </c>
      <c r="QV40" s="18">
        <v>167.80500000000001</v>
      </c>
      <c r="QW40" s="18">
        <v>171.67599999999999</v>
      </c>
      <c r="QX40" s="18">
        <v>175.45699999999999</v>
      </c>
      <c r="QY40" s="18">
        <v>172.74600000000001</v>
      </c>
      <c r="QZ40" s="18">
        <v>179.72499999999999</v>
      </c>
      <c r="RA40" s="18">
        <v>194.886</v>
      </c>
      <c r="RB40" s="18">
        <v>211.34200000000001</v>
      </c>
      <c r="RC40" s="18">
        <v>213.494</v>
      </c>
      <c r="RD40" s="18">
        <v>214.63800000000001</v>
      </c>
      <c r="RE40" s="18">
        <v>213.92699999999999</v>
      </c>
      <c r="RF40" s="18">
        <v>209.99</v>
      </c>
      <c r="RG40" s="18">
        <v>202.50800000000001</v>
      </c>
      <c r="RH40" s="18">
        <v>193.55600000000001</v>
      </c>
      <c r="RI40" s="18">
        <v>194.249</v>
      </c>
      <c r="RJ40" s="18">
        <v>197.07499999999999</v>
      </c>
      <c r="RK40" s="18">
        <v>196.191</v>
      </c>
      <c r="RL40" s="18">
        <v>194.726</v>
      </c>
      <c r="RM40" s="18">
        <v>193.125</v>
      </c>
      <c r="RN40" s="18">
        <v>195.72399999999999</v>
      </c>
      <c r="RO40" s="18">
        <v>205.21100000000001</v>
      </c>
      <c r="RP40" s="18">
        <v>204.81800000000001</v>
      </c>
      <c r="RQ40" s="18">
        <v>204.94300000000001</v>
      </c>
      <c r="RR40" s="18">
        <v>204.26300000000001</v>
      </c>
      <c r="RS40" s="18">
        <v>192.99</v>
      </c>
      <c r="RT40" s="18">
        <v>192.834</v>
      </c>
      <c r="RU40" s="18">
        <v>187.059</v>
      </c>
      <c r="RV40" s="18">
        <v>177.999</v>
      </c>
      <c r="RW40" s="18">
        <v>176.93799999999999</v>
      </c>
      <c r="RX40" s="18">
        <v>172.86199999999999</v>
      </c>
      <c r="RY40" s="18">
        <v>175.14699999999999</v>
      </c>
      <c r="RZ40" s="18">
        <v>174.43600000000001</v>
      </c>
      <c r="SA40" s="18">
        <v>173.22200000000001</v>
      </c>
      <c r="SB40" s="18">
        <v>160.42599999999999</v>
      </c>
      <c r="SC40" s="18">
        <v>162.61099999999999</v>
      </c>
      <c r="SD40" s="18">
        <v>163.42400000000001</v>
      </c>
      <c r="SE40" s="18">
        <v>161.03899999999999</v>
      </c>
      <c r="SF40" s="18">
        <v>159.65</v>
      </c>
      <c r="SG40" s="18">
        <v>188.131</v>
      </c>
      <c r="SH40" s="18">
        <v>190.613</v>
      </c>
      <c r="SI40" s="18">
        <v>194.381</v>
      </c>
      <c r="SJ40" s="18">
        <v>194.59100000000001</v>
      </c>
      <c r="SK40" s="18">
        <v>189.61699999999999</v>
      </c>
      <c r="SL40" s="18">
        <v>189.24700000000001</v>
      </c>
      <c r="SM40" s="18">
        <v>188.947</v>
      </c>
      <c r="SN40" s="18">
        <v>187.83199999999999</v>
      </c>
      <c r="SO40" s="18">
        <v>189.10599999999999</v>
      </c>
      <c r="SP40" s="18">
        <v>192.357</v>
      </c>
      <c r="SQ40" s="18">
        <v>193.696</v>
      </c>
      <c r="SR40" s="18">
        <v>177.27099999999999</v>
      </c>
      <c r="SS40" s="18">
        <v>183.29</v>
      </c>
      <c r="ST40" s="18">
        <v>196.755</v>
      </c>
    </row>
    <row r="41" spans="1:515" s="5" customFormat="1" x14ac:dyDescent="0.25"/>
    <row r="42" spans="1:515" s="5" customFormat="1" x14ac:dyDescent="0.25"/>
    <row r="43" spans="1:515" s="5" customFormat="1" x14ac:dyDescent="0.25"/>
    <row r="44" spans="1:515" s="5" customFormat="1" x14ac:dyDescent="0.25">
      <c r="B44" s="5" t="s">
        <v>150</v>
      </c>
    </row>
    <row r="45" spans="1:515" s="5" customFormat="1" x14ac:dyDescent="0.25">
      <c r="B45" s="11" t="s">
        <v>470</v>
      </c>
      <c r="C45" s="5">
        <f>_xlfn.XMATCH(B45,$B$32:$B$41)</f>
        <v>1</v>
      </c>
      <c r="F45" s="18" cm="1">
        <f t="array" ref="F45">INDEX(F$32:F$41,$C45)-INDEX(F$32:F$41,$C46)</f>
        <v>16.95599999999996</v>
      </c>
      <c r="G45" s="18" cm="1">
        <f t="array" ref="G45">INDEX(G$32:G$41,$C45)-INDEX(G$32:G$41,$C46)</f>
        <v>16.403999999999996</v>
      </c>
      <c r="H45" s="18" cm="1">
        <f t="array" ref="H45">INDEX(H$32:H$41,$C45)-INDEX(H$32:H$41,$C46)</f>
        <v>13.185000000000002</v>
      </c>
      <c r="I45" s="18" cm="1">
        <f t="array" ref="I45">INDEX(I$32:I$41,$C45)-INDEX(I$32:I$41,$C46)</f>
        <v>10.989999999999952</v>
      </c>
      <c r="J45" s="18" cm="1">
        <f t="array" ref="J45">INDEX(J$32:J$41,$C45)-INDEX(J$32:J$41,$C46)</f>
        <v>5.882000000000005</v>
      </c>
      <c r="K45" s="18" cm="1">
        <f t="array" ref="K45">INDEX(K$32:K$41,$C45)-INDEX(K$32:K$41,$C46)</f>
        <v>3.7390000000000327</v>
      </c>
      <c r="L45" s="18" cm="1">
        <f t="array" ref="L45">INDEX(L$32:L$41,$C45)-INDEX(L$32:L$41,$C46)</f>
        <v>0.67399999999997817</v>
      </c>
      <c r="M45" s="18" cm="1">
        <f t="array" ref="M45">INDEX(M$32:M$41,$C45)-INDEX(M$32:M$41,$C46)</f>
        <v>-1.3940000000000055</v>
      </c>
      <c r="N45" s="18" cm="1">
        <f t="array" ref="N45">INDEX(N$32:N$41,$C45)-INDEX(N$32:N$41,$C46)</f>
        <v>-1.0860000000000127</v>
      </c>
      <c r="O45" s="18" cm="1">
        <f t="array" ref="O45">INDEX(O$32:O$41,$C45)-INDEX(O$32:O$41,$C46)</f>
        <v>-7.2620000000000005</v>
      </c>
      <c r="P45" s="18" cm="1">
        <f t="array" ref="P45">INDEX(P$32:P$41,$C45)-INDEX(P$32:P$41,$C46)</f>
        <v>-0.79099999999999682</v>
      </c>
      <c r="Q45" s="18" cm="1">
        <f t="array" ref="Q45">INDEX(Q$32:Q$41,$C45)-INDEX(Q$32:Q$41,$C46)</f>
        <v>4.88900000000001</v>
      </c>
      <c r="R45" s="18" cm="1">
        <f t="array" ref="R45">INDEX(R$32:R$41,$C45)-INDEX(R$32:R$41,$C46)</f>
        <v>27.548000000000002</v>
      </c>
      <c r="S45" s="18" cm="1">
        <f t="array" ref="S45">INDEX(S$32:S$41,$C45)-INDEX(S$32:S$41,$C46)</f>
        <v>43.297000000000025</v>
      </c>
      <c r="T45" s="18" cm="1">
        <f t="array" ref="T45">INDEX(T$32:T$41,$C45)-INDEX(T$32:T$41,$C46)</f>
        <v>35.617999999999995</v>
      </c>
      <c r="U45" s="18" cm="1">
        <f t="array" ref="U45">INDEX(U$32:U$41,$C45)-INDEX(U$32:U$41,$C46)</f>
        <v>38.744000000000028</v>
      </c>
      <c r="V45" s="18" cm="1">
        <f t="array" ref="V45">INDEX(V$32:V$41,$C45)-INDEX(V$32:V$41,$C46)</f>
        <v>35.22199999999998</v>
      </c>
      <c r="W45" s="18" cm="1">
        <f t="array" ref="W45">INDEX(W$32:W$41,$C45)-INDEX(W$32:W$41,$C46)</f>
        <v>42.509000000000015</v>
      </c>
      <c r="X45" s="18" cm="1">
        <f t="array" ref="X45">INDEX(X$32:X$41,$C45)-INDEX(X$32:X$41,$C46)</f>
        <v>66.774999999999977</v>
      </c>
      <c r="Y45" s="18" cm="1">
        <f t="array" ref="Y45">INDEX(Y$32:Y$41,$C45)-INDEX(Y$32:Y$41,$C46)</f>
        <v>96.742000000000019</v>
      </c>
      <c r="Z45" s="18" cm="1">
        <f t="array" ref="Z45">INDEX(Z$32:Z$41,$C45)-INDEX(Z$32:Z$41,$C46)</f>
        <v>97.321999999999974</v>
      </c>
      <c r="AA45" s="18" cm="1">
        <f t="array" ref="AA45">INDEX(AA$32:AA$41,$C45)-INDEX(AA$32:AA$41,$C46)</f>
        <v>56.949999999999989</v>
      </c>
      <c r="AB45" s="18" cm="1">
        <f t="array" ref="AB45">INDEX(AB$32:AB$41,$C45)-INDEX(AB$32:AB$41,$C46)</f>
        <v>46.281000000000006</v>
      </c>
      <c r="AC45" s="18" cm="1">
        <f t="array" ref="AC45">INDEX(AC$32:AC$41,$C45)-INDEX(AC$32:AC$41,$C46)</f>
        <v>27.52800000000002</v>
      </c>
      <c r="AD45" s="18" cm="1">
        <f t="array" ref="AD45">INDEX(AD$32:AD$41,$C45)-INDEX(AD$32:AD$41,$C46)</f>
        <v>27.212999999999965</v>
      </c>
      <c r="AE45" s="18" cm="1">
        <f t="array" ref="AE45">INDEX(AE$32:AE$41,$C45)-INDEX(AE$32:AE$41,$C46)</f>
        <v>28.201000000000022</v>
      </c>
      <c r="AF45" s="18" cm="1">
        <f t="array" ref="AF45">INDEX(AF$32:AF$41,$C45)-INDEX(AF$32:AF$41,$C46)</f>
        <v>39.746000000000038</v>
      </c>
      <c r="AG45" s="18" cm="1">
        <f t="array" ref="AG45">INDEX(AG$32:AG$41,$C45)-INDEX(AG$32:AG$41,$C46)</f>
        <v>32.982000000000028</v>
      </c>
      <c r="AH45" s="18" cm="1">
        <f t="array" ref="AH45">INDEX(AH$32:AH$41,$C45)-INDEX(AH$32:AH$41,$C46)</f>
        <v>16.798000000000002</v>
      </c>
      <c r="AI45" s="18" cm="1">
        <f t="array" ref="AI45">INDEX(AI$32:AI$41,$C45)-INDEX(AI$32:AI$41,$C46)</f>
        <v>-6.8739999999999668</v>
      </c>
      <c r="AJ45" s="18" cm="1">
        <f t="array" ref="AJ45">INDEX(AJ$32:AJ$41,$C45)-INDEX(AJ$32:AJ$41,$C46)</f>
        <v>-5.2799999999999727</v>
      </c>
      <c r="AK45" s="18" cm="1">
        <f t="array" ref="AK45">INDEX(AK$32:AK$41,$C45)-INDEX(AK$32:AK$41,$C46)</f>
        <v>-3.3700000000000045</v>
      </c>
      <c r="AL45" s="18" cm="1">
        <f t="array" ref="AL45">INDEX(AL$32:AL$41,$C45)-INDEX(AL$32:AL$41,$C46)</f>
        <v>-6.632000000000005</v>
      </c>
      <c r="AM45" s="18" cm="1">
        <f t="array" ref="AM45">INDEX(AM$32:AM$41,$C45)-INDEX(AM$32:AM$41,$C46)</f>
        <v>-19.228999999999985</v>
      </c>
      <c r="AN45" s="18" cm="1">
        <f t="array" ref="AN45">INDEX(AN$32:AN$41,$C45)-INDEX(AN$32:AN$41,$C46)</f>
        <v>-40.09899999999999</v>
      </c>
      <c r="AO45" s="18" cm="1">
        <f t="array" ref="AO45">INDEX(AO$32:AO$41,$C45)-INDEX(AO$32:AO$41,$C46)</f>
        <v>-49.286000000000001</v>
      </c>
      <c r="AP45" s="18" cm="1">
        <f t="array" ref="AP45">INDEX(AP$32:AP$41,$C45)-INDEX(AP$32:AP$41,$C46)</f>
        <v>-48.742000000000019</v>
      </c>
      <c r="AQ45" s="18" cm="1">
        <f t="array" ref="AQ45">INDEX(AQ$32:AQ$41,$C45)-INDEX(AQ$32:AQ$41,$C46)</f>
        <v>-34.222999999999956</v>
      </c>
      <c r="AR45" s="18" cm="1">
        <f t="array" ref="AR45">INDEX(AR$32:AR$41,$C45)-INDEX(AR$32:AR$41,$C46)</f>
        <v>-34.092999999999961</v>
      </c>
      <c r="AS45" s="18" cm="1">
        <f t="array" ref="AS45">INDEX(AS$32:AS$41,$C45)-INDEX(AS$32:AS$41,$C46)</f>
        <v>-35.763999999999953</v>
      </c>
      <c r="AT45" s="18" cm="1">
        <f t="array" ref="AT45">INDEX(AT$32:AT$41,$C45)-INDEX(AT$32:AT$41,$C46)</f>
        <v>-51.02600000000001</v>
      </c>
      <c r="AU45" s="18" cm="1">
        <f t="array" ref="AU45">INDEX(AU$32:AU$41,$C45)-INDEX(AU$32:AU$41,$C46)</f>
        <v>-48.883000000000038</v>
      </c>
      <c r="AV45" s="18" cm="1">
        <f t="array" ref="AV45">INDEX(AV$32:AV$41,$C45)-INDEX(AV$32:AV$41,$C46)</f>
        <v>-61.968999999999994</v>
      </c>
      <c r="AW45" s="18" cm="1">
        <f t="array" ref="AW45">INDEX(AW$32:AW$41,$C45)-INDEX(AW$32:AW$41,$C46)</f>
        <v>-65.079999999999984</v>
      </c>
      <c r="AX45" s="18" cm="1">
        <f t="array" ref="AX45">INDEX(AX$32:AX$41,$C45)-INDEX(AX$32:AX$41,$C46)</f>
        <v>-69.302000000000021</v>
      </c>
      <c r="AY45" s="18" cm="1">
        <f t="array" ref="AY45">INDEX(AY$32:AY$41,$C45)-INDEX(AY$32:AY$41,$C46)</f>
        <v>-31.95799999999997</v>
      </c>
      <c r="AZ45" s="18" cm="1">
        <f t="array" ref="AZ45">INDEX(AZ$32:AZ$41,$C45)-INDEX(AZ$32:AZ$41,$C46)</f>
        <v>-27.021999999999991</v>
      </c>
      <c r="BA45" s="18" cm="1">
        <f t="array" ref="BA45">INDEX(BA$32:BA$41,$C45)-INDEX(BA$32:BA$41,$C46)</f>
        <v>-12.439000000000021</v>
      </c>
      <c r="BB45" s="18" cm="1">
        <f t="array" ref="BB45">INDEX(BB$32:BB$41,$C45)-INDEX(BB$32:BB$41,$C46)</f>
        <v>-0.57599999999996498</v>
      </c>
      <c r="BC45" s="18" cm="1">
        <f t="array" ref="BC45">INDEX(BC$32:BC$41,$C45)-INDEX(BC$32:BC$41,$C46)</f>
        <v>-17.574000000000012</v>
      </c>
      <c r="BD45" s="18" cm="1">
        <f t="array" ref="BD45">INDEX(BD$32:BD$41,$C45)-INDEX(BD$32:BD$41,$C46)</f>
        <v>-26.153999999999996</v>
      </c>
      <c r="BE45" s="18" cm="1">
        <f t="array" ref="BE45">INDEX(BE$32:BE$41,$C45)-INDEX(BE$32:BE$41,$C46)</f>
        <v>-50.090000000000032</v>
      </c>
      <c r="BF45" s="18" cm="1">
        <f t="array" ref="BF45">INDEX(BF$32:BF$41,$C45)-INDEX(BF$32:BF$41,$C46)</f>
        <v>-43.473000000000013</v>
      </c>
      <c r="BG45" s="18" cm="1">
        <f t="array" ref="BG45">INDEX(BG$32:BG$41,$C45)-INDEX(BG$32:BG$41,$C46)</f>
        <v>-30.079000000000008</v>
      </c>
      <c r="BH45" s="18" cm="1">
        <f t="array" ref="BH45">INDEX(BH$32:BH$41,$C45)-INDEX(BH$32:BH$41,$C46)</f>
        <v>-2.535000000000025</v>
      </c>
      <c r="BI45" s="18" cm="1">
        <f t="array" ref="BI45">INDEX(BI$32:BI$41,$C45)-INDEX(BI$32:BI$41,$C46)</f>
        <v>15.690999999999974</v>
      </c>
      <c r="BJ45" s="18" cm="1">
        <f t="array" ref="BJ45">INDEX(BJ$32:BJ$41,$C45)-INDEX(BJ$32:BJ$41,$C46)</f>
        <v>41.716000000000008</v>
      </c>
      <c r="BK45" s="18" cm="1">
        <f t="array" ref="BK45">INDEX(BK$32:BK$41,$C45)-INDEX(BK$32:BK$41,$C46)</f>
        <v>60.527999999999963</v>
      </c>
      <c r="BL45" s="18" cm="1">
        <f t="array" ref="BL45">INDEX(BL$32:BL$41,$C45)-INDEX(BL$32:BL$41,$C46)</f>
        <v>5.8319999999999936</v>
      </c>
      <c r="BM45" s="18" cm="1">
        <f t="array" ref="BM45">INDEX(BM$32:BM$41,$C45)-INDEX(BM$32:BM$41,$C46)</f>
        <v>-19.637000000000057</v>
      </c>
      <c r="BN45" s="18" cm="1">
        <f t="array" ref="BN45">INDEX(BN$32:BN$41,$C45)-INDEX(BN$32:BN$41,$C46)</f>
        <v>-36.259999999999991</v>
      </c>
      <c r="BO45" s="18" cm="1">
        <f t="array" ref="BO45">INDEX(BO$32:BO$41,$C45)-INDEX(BO$32:BO$41,$C46)</f>
        <v>-49.916000000000054</v>
      </c>
      <c r="BP45" s="18" cm="1">
        <f t="array" ref="BP45">INDEX(BP$32:BP$41,$C45)-INDEX(BP$32:BP$41,$C46)</f>
        <v>-34.447000000000003</v>
      </c>
      <c r="BQ45" s="18" cm="1">
        <f t="array" ref="BQ45">INDEX(BQ$32:BQ$41,$C45)-INDEX(BQ$32:BQ$41,$C46)</f>
        <v>-28.091000000000008</v>
      </c>
      <c r="BR45" s="18" cm="1">
        <f t="array" ref="BR45">INDEX(BR$32:BR$41,$C45)-INDEX(BR$32:BR$41,$C46)</f>
        <v>-22.885999999999967</v>
      </c>
      <c r="BS45" s="18" cm="1">
        <f t="array" ref="BS45">INDEX(BS$32:BS$41,$C45)-INDEX(BS$32:BS$41,$C46)</f>
        <v>-14.751999999999953</v>
      </c>
      <c r="BT45" s="18" cm="1">
        <f t="array" ref="BT45">INDEX(BT$32:BT$41,$C45)-INDEX(BT$32:BT$41,$C46)</f>
        <v>-14.40199999999993</v>
      </c>
      <c r="BU45" s="18" cm="1">
        <f t="array" ref="BU45">INDEX(BU$32:BU$41,$C45)-INDEX(BU$32:BU$41,$C46)</f>
        <v>-7.8269999999999982</v>
      </c>
      <c r="BV45" s="18" cm="1">
        <f t="array" ref="BV45">INDEX(BV$32:BV$41,$C45)-INDEX(BV$32:BV$41,$C46)</f>
        <v>-7.5179999999999723</v>
      </c>
      <c r="BW45" s="18" cm="1">
        <f t="array" ref="BW45">INDEX(BW$32:BW$41,$C45)-INDEX(BW$32:BW$41,$C46)</f>
        <v>0.23699999999996635</v>
      </c>
      <c r="BX45" s="18" cm="1">
        <f t="array" ref="BX45">INDEX(BX$32:BX$41,$C45)-INDEX(BX$32:BX$41,$C46)</f>
        <v>-35.870999999999981</v>
      </c>
      <c r="BY45" s="18" cm="1">
        <f t="array" ref="BY45">INDEX(BY$32:BY$41,$C45)-INDEX(BY$32:BY$41,$C46)</f>
        <v>-33.875</v>
      </c>
      <c r="BZ45" s="18" cm="1">
        <f t="array" ref="BZ45">INDEX(BZ$32:BZ$41,$C45)-INDEX(BZ$32:BZ$41,$C46)</f>
        <v>-4.5079999999999245</v>
      </c>
      <c r="CA45" s="18" cm="1">
        <f t="array" ref="CA45">INDEX(CA$32:CA$41,$C45)-INDEX(CA$32:CA$41,$C46)</f>
        <v>-54.920999999999935</v>
      </c>
      <c r="CB45" s="18" cm="1">
        <f t="array" ref="CB45">INDEX(CB$32:CB$41,$C45)-INDEX(CB$32:CB$41,$C46)</f>
        <v>-63.095000000000027</v>
      </c>
      <c r="CC45" s="18" cm="1">
        <f t="array" ref="CC45">INDEX(CC$32:CC$41,$C45)-INDEX(CC$32:CC$41,$C46)</f>
        <v>-18.250999999999976</v>
      </c>
      <c r="CD45" s="18" cm="1">
        <f t="array" ref="CD45">INDEX(CD$32:CD$41,$C45)-INDEX(CD$32:CD$41,$C46)</f>
        <v>-22.284999999999968</v>
      </c>
      <c r="CE45" s="18" cm="1">
        <f t="array" ref="CE45">INDEX(CE$32:CE$41,$C45)-INDEX(CE$32:CE$41,$C46)</f>
        <v>0.35500000000001819</v>
      </c>
      <c r="CF45" s="18" cm="1">
        <f t="array" ref="CF45">INDEX(CF$32:CF$41,$C45)-INDEX(CF$32:CF$41,$C46)</f>
        <v>31.007999999999981</v>
      </c>
      <c r="CG45" s="18" cm="1">
        <f t="array" ref="CG45">INDEX(CG$32:CG$41,$C45)-INDEX(CG$32:CG$41,$C46)</f>
        <v>63.942000000000007</v>
      </c>
      <c r="CH45" s="18" cm="1">
        <f t="array" ref="CH45">INDEX(CH$32:CH$41,$C45)-INDEX(CH$32:CH$41,$C46)</f>
        <v>84.21999999999997</v>
      </c>
      <c r="CI45" s="18" cm="1">
        <f t="array" ref="CI45">INDEX(CI$32:CI$41,$C45)-INDEX(CI$32:CI$41,$C46)</f>
        <v>71.56899999999996</v>
      </c>
      <c r="CJ45" s="18" cm="1">
        <f t="array" ref="CJ45">INDEX(CJ$32:CJ$41,$C45)-INDEX(CJ$32:CJ$41,$C46)</f>
        <v>96.045000000000016</v>
      </c>
      <c r="CK45" s="18" cm="1">
        <f t="array" ref="CK45">INDEX(CK$32:CK$41,$C45)-INDEX(CK$32:CK$41,$C46)</f>
        <v>101.08800000000002</v>
      </c>
      <c r="CL45" s="18" cm="1">
        <f t="array" ref="CL45">INDEX(CL$32:CL$41,$C45)-INDEX(CL$32:CL$41,$C46)</f>
        <v>111.65599999999998</v>
      </c>
      <c r="CM45" s="18" cm="1">
        <f t="array" ref="CM45">INDEX(CM$32:CM$41,$C45)-INDEX(CM$32:CM$41,$C46)</f>
        <v>108.12299999999999</v>
      </c>
      <c r="CN45" s="18" cm="1">
        <f t="array" ref="CN45">INDEX(CN$32:CN$41,$C45)-INDEX(CN$32:CN$41,$C46)</f>
        <v>89.567000000000007</v>
      </c>
      <c r="CO45" s="18" cm="1">
        <f t="array" ref="CO45">INDEX(CO$32:CO$41,$C45)-INDEX(CO$32:CO$41,$C46)</f>
        <v>94.202000000000027</v>
      </c>
      <c r="CP45" s="18" cm="1">
        <f t="array" ref="CP45">INDEX(CP$32:CP$41,$C45)-INDEX(CP$32:CP$41,$C46)</f>
        <v>108.32400000000001</v>
      </c>
      <c r="CQ45" s="18" cm="1">
        <f t="array" ref="CQ45">INDEX(CQ$32:CQ$41,$C45)-INDEX(CQ$32:CQ$41,$C46)</f>
        <v>116.13599999999997</v>
      </c>
      <c r="CR45" s="18" cm="1">
        <f t="array" ref="CR45">INDEX(CR$32:CR$41,$C45)-INDEX(CR$32:CR$41,$C46)</f>
        <v>122.24000000000001</v>
      </c>
      <c r="CS45" s="18" cm="1">
        <f t="array" ref="CS45">INDEX(CS$32:CS$41,$C45)-INDEX(CS$32:CS$41,$C46)</f>
        <v>125.57600000000002</v>
      </c>
      <c r="CT45" s="18" cm="1">
        <f t="array" ref="CT45">INDEX(CT$32:CT$41,$C45)-INDEX(CT$32:CT$41,$C46)</f>
        <v>130.34400000000002</v>
      </c>
      <c r="CU45" s="18" cm="1">
        <f t="array" ref="CU45">INDEX(CU$32:CU$41,$C45)-INDEX(CU$32:CU$41,$C46)</f>
        <v>130.69599999999997</v>
      </c>
      <c r="CV45" s="18" cm="1">
        <f t="array" ref="CV45">INDEX(CV$32:CV$41,$C45)-INDEX(CV$32:CV$41,$C46)</f>
        <v>126.49599999999998</v>
      </c>
      <c r="CW45" s="18" cm="1">
        <f t="array" ref="CW45">INDEX(CW$32:CW$41,$C45)-INDEX(CW$32:CW$41,$C46)</f>
        <v>127.15100000000001</v>
      </c>
      <c r="CX45" s="18" cm="1">
        <f t="array" ref="CX45">INDEX(CX$32:CX$41,$C45)-INDEX(CX$32:CX$41,$C46)</f>
        <v>126.97699999999998</v>
      </c>
      <c r="CY45" s="18" cm="1">
        <f t="array" ref="CY45">INDEX(CY$32:CY$41,$C45)-INDEX(CY$32:CY$41,$C46)</f>
        <v>127.809</v>
      </c>
      <c r="CZ45" s="18" cm="1">
        <f t="array" ref="CZ45">INDEX(CZ$32:CZ$41,$C45)-INDEX(CZ$32:CZ$41,$C46)</f>
        <v>127.49000000000001</v>
      </c>
      <c r="DA45" s="18" cm="1">
        <f t="array" ref="DA45">INDEX(DA$32:DA$41,$C45)-INDEX(DA$32:DA$41,$C46)</f>
        <v>125.87099999999998</v>
      </c>
      <c r="DB45" s="18" cm="1">
        <f t="array" ref="DB45">INDEX(DB$32:DB$41,$C45)-INDEX(DB$32:DB$41,$C46)</f>
        <v>126.67700000000002</v>
      </c>
      <c r="DC45" s="18" cm="1">
        <f t="array" ref="DC45">INDEX(DC$32:DC$41,$C45)-INDEX(DC$32:DC$41,$C46)</f>
        <v>127.41299999999998</v>
      </c>
      <c r="DD45" s="18" cm="1">
        <f t="array" ref="DD45">INDEX(DD$32:DD$41,$C45)-INDEX(DD$32:DD$41,$C46)</f>
        <v>126.083</v>
      </c>
      <c r="DE45" s="18" cm="1">
        <f t="array" ref="DE45">INDEX(DE$32:DE$41,$C45)-INDEX(DE$32:DE$41,$C46)</f>
        <v>124.99800000000002</v>
      </c>
      <c r="DF45" s="18" cm="1">
        <f t="array" ref="DF45">INDEX(DF$32:DF$41,$C45)-INDEX(DF$32:DF$41,$C46)</f>
        <v>121.69700000000003</v>
      </c>
      <c r="DG45" s="18" cm="1">
        <f t="array" ref="DG45">INDEX(DG$32:DG$41,$C45)-INDEX(DG$32:DG$41,$C46)</f>
        <v>122.11500000000001</v>
      </c>
      <c r="DH45" s="18" cm="1">
        <f t="array" ref="DH45">INDEX(DH$32:DH$41,$C45)-INDEX(DH$32:DH$41,$C46)</f>
        <v>118.054</v>
      </c>
      <c r="DI45" s="18" cm="1">
        <f t="array" ref="DI45">INDEX(DI$32:DI$41,$C45)-INDEX(DI$32:DI$41,$C46)</f>
        <v>120.262</v>
      </c>
      <c r="DJ45" s="18" cm="1">
        <f t="array" ref="DJ45">INDEX(DJ$32:DJ$41,$C45)-INDEX(DJ$32:DJ$41,$C46)</f>
        <v>118.99999999999997</v>
      </c>
      <c r="DK45" s="18" cm="1">
        <f t="array" ref="DK45">INDEX(DK$32:DK$41,$C45)-INDEX(DK$32:DK$41,$C46)</f>
        <v>116.99700000000001</v>
      </c>
      <c r="DL45" s="18" cm="1">
        <f t="array" ref="DL45">INDEX(DL$32:DL$41,$C45)-INDEX(DL$32:DL$41,$C46)</f>
        <v>116.04700000000003</v>
      </c>
      <c r="DM45" s="18" cm="1">
        <f t="array" ref="DM45">INDEX(DM$32:DM$41,$C45)-INDEX(DM$32:DM$41,$C46)</f>
        <v>118.43</v>
      </c>
      <c r="DN45" s="18" cm="1">
        <f t="array" ref="DN45">INDEX(DN$32:DN$41,$C45)-INDEX(DN$32:DN$41,$C46)</f>
        <v>121.779</v>
      </c>
      <c r="DO45" s="18" cm="1">
        <f t="array" ref="DO45">INDEX(DO$32:DO$41,$C45)-INDEX(DO$32:DO$41,$C46)</f>
        <v>121.60699999999997</v>
      </c>
      <c r="DP45" s="18" cm="1">
        <f t="array" ref="DP45">INDEX(DP$32:DP$41,$C45)-INDEX(DP$32:DP$41,$C46)</f>
        <v>120.07099999999997</v>
      </c>
      <c r="DQ45" s="18" cm="1">
        <f t="array" ref="DQ45">INDEX(DQ$32:DQ$41,$C45)-INDEX(DQ$32:DQ$41,$C46)</f>
        <v>121.214</v>
      </c>
      <c r="DR45" s="18" cm="1">
        <f t="array" ref="DR45">INDEX(DR$32:DR$41,$C45)-INDEX(DR$32:DR$41,$C46)</f>
        <v>120.05500000000004</v>
      </c>
      <c r="DS45" s="18" cm="1">
        <f t="array" ref="DS45">INDEX(DS$32:DS$41,$C45)-INDEX(DS$32:DS$41,$C46)</f>
        <v>117.62300000000002</v>
      </c>
      <c r="DT45" s="18" cm="1">
        <f t="array" ref="DT45">INDEX(DT$32:DT$41,$C45)-INDEX(DT$32:DT$41,$C46)</f>
        <v>114.25199999999998</v>
      </c>
      <c r="DU45" s="18" cm="1">
        <f t="array" ref="DU45">INDEX(DU$32:DU$41,$C45)-INDEX(DU$32:DU$41,$C46)</f>
        <v>108.72000000000003</v>
      </c>
      <c r="DV45" s="18" cm="1">
        <f t="array" ref="DV45">INDEX(DV$32:DV$41,$C45)-INDEX(DV$32:DV$41,$C46)</f>
        <v>106.29499999999999</v>
      </c>
      <c r="DW45" s="18" cm="1">
        <f t="array" ref="DW45">INDEX(DW$32:DW$41,$C45)-INDEX(DW$32:DW$41,$C46)</f>
        <v>105.55799999999999</v>
      </c>
      <c r="DX45" s="18" cm="1">
        <f t="array" ref="DX45">INDEX(DX$32:DX$41,$C45)-INDEX(DX$32:DX$41,$C46)</f>
        <v>107.19000000000003</v>
      </c>
      <c r="DY45" s="18" cm="1">
        <f t="array" ref="DY45">INDEX(DY$32:DY$41,$C45)-INDEX(DY$32:DY$41,$C46)</f>
        <v>104.53900000000002</v>
      </c>
      <c r="DZ45" s="18" cm="1">
        <f t="array" ref="DZ45">INDEX(DZ$32:DZ$41,$C45)-INDEX(DZ$32:DZ$41,$C46)</f>
        <v>102.35999999999999</v>
      </c>
      <c r="EA45" s="18" cm="1">
        <f t="array" ref="EA45">INDEX(EA$32:EA$41,$C45)-INDEX(EA$32:EA$41,$C46)</f>
        <v>107.58800000000002</v>
      </c>
      <c r="EB45" s="18" cm="1">
        <f t="array" ref="EB45">INDEX(EB$32:EB$41,$C45)-INDEX(EB$32:EB$41,$C46)</f>
        <v>107.98100000000002</v>
      </c>
      <c r="EC45" s="18" cm="1">
        <f t="array" ref="EC45">INDEX(EC$32:EC$41,$C45)-INDEX(EC$32:EC$41,$C46)</f>
        <v>108.07500000000002</v>
      </c>
      <c r="ED45" s="18" cm="1">
        <f t="array" ref="ED45">INDEX(ED$32:ED$41,$C45)-INDEX(ED$32:ED$41,$C46)</f>
        <v>107.07299999999998</v>
      </c>
      <c r="EE45" s="18" cm="1">
        <f t="array" ref="EE45">INDEX(EE$32:EE$41,$C45)-INDEX(EE$32:EE$41,$C46)</f>
        <v>104.11500000000001</v>
      </c>
      <c r="EF45" s="18" cm="1">
        <f t="array" ref="EF45">INDEX(EF$32:EF$41,$C45)-INDEX(EF$32:EF$41,$C46)</f>
        <v>104.40699999999998</v>
      </c>
      <c r="EG45" s="18" cm="1">
        <f t="array" ref="EG45">INDEX(EG$32:EG$41,$C45)-INDEX(EG$32:EG$41,$C46)</f>
        <v>105.58899999999997</v>
      </c>
      <c r="EH45" s="18" cm="1">
        <f t="array" ref="EH45">INDEX(EH$32:EH$41,$C45)-INDEX(EH$32:EH$41,$C46)</f>
        <v>105.22799999999998</v>
      </c>
      <c r="EI45" s="18" cm="1">
        <f t="array" ref="EI45">INDEX(EI$32:EI$41,$C45)-INDEX(EI$32:EI$41,$C46)</f>
        <v>103.65899999999999</v>
      </c>
      <c r="EJ45" s="18" cm="1">
        <f t="array" ref="EJ45">INDEX(EJ$32:EJ$41,$C45)-INDEX(EJ$32:EJ$41,$C46)</f>
        <v>104.90899999999999</v>
      </c>
      <c r="EK45" s="18" cm="1">
        <f t="array" ref="EK45">INDEX(EK$32:EK$41,$C45)-INDEX(EK$32:EK$41,$C46)</f>
        <v>103.78899999999999</v>
      </c>
      <c r="EL45" s="18" cm="1">
        <f t="array" ref="EL45">INDEX(EL$32:EL$41,$C45)-INDEX(EL$32:EL$41,$C46)</f>
        <v>102.405</v>
      </c>
      <c r="EM45" s="18" cm="1">
        <f t="array" ref="EM45">INDEX(EM$32:EM$41,$C45)-INDEX(EM$32:EM$41,$C46)</f>
        <v>104.67500000000001</v>
      </c>
      <c r="EN45" s="18" cm="1">
        <f t="array" ref="EN45">INDEX(EN$32:EN$41,$C45)-INDEX(EN$32:EN$41,$C46)</f>
        <v>103.654</v>
      </c>
      <c r="EO45" s="18" cm="1">
        <f t="array" ref="EO45">INDEX(EO$32:EO$41,$C45)-INDEX(EO$32:EO$41,$C46)</f>
        <v>105.44800000000001</v>
      </c>
      <c r="EP45" s="18" cm="1">
        <f t="array" ref="EP45">INDEX(EP$32:EP$41,$C45)-INDEX(EP$32:EP$41,$C46)</f>
        <v>100.25899999999999</v>
      </c>
      <c r="EQ45" s="18" cm="1">
        <f t="array" ref="EQ45">INDEX(EQ$32:EQ$41,$C45)-INDEX(EQ$32:EQ$41,$C46)</f>
        <v>104.399</v>
      </c>
      <c r="ER45" s="18" cm="1">
        <f t="array" ref="ER45">INDEX(ER$32:ER$41,$C45)-INDEX(ER$32:ER$41,$C46)</f>
        <v>102.98500000000001</v>
      </c>
      <c r="ES45" s="18" cm="1">
        <f t="array" ref="ES45">INDEX(ES$32:ES$41,$C45)-INDEX(ES$32:ES$41,$C46)</f>
        <v>103.93599999999998</v>
      </c>
      <c r="ET45" s="18" cm="1">
        <f t="array" ref="ET45">INDEX(ET$32:ET$41,$C45)-INDEX(ET$32:ET$41,$C46)</f>
        <v>98.202000000000027</v>
      </c>
      <c r="EU45" s="18" cm="1">
        <f t="array" ref="EU45">INDEX(EU$32:EU$41,$C45)-INDEX(EU$32:EU$41,$C46)</f>
        <v>98.801000000000016</v>
      </c>
      <c r="EV45" s="18" cm="1">
        <f t="array" ref="EV45">INDEX(EV$32:EV$41,$C45)-INDEX(EV$32:EV$41,$C46)</f>
        <v>97.361999999999995</v>
      </c>
      <c r="EW45" s="18" cm="1">
        <f t="array" ref="EW45">INDEX(EW$32:EW$41,$C45)-INDEX(EW$32:EW$41,$C46)</f>
        <v>101.809</v>
      </c>
      <c r="EX45" s="18" cm="1">
        <f t="array" ref="EX45">INDEX(EX$32:EX$41,$C45)-INDEX(EX$32:EX$41,$C46)</f>
        <v>101.07800000000003</v>
      </c>
      <c r="EY45" s="18" cm="1">
        <f t="array" ref="EY45">INDEX(EY$32:EY$41,$C45)-INDEX(EY$32:EY$41,$C46)</f>
        <v>104.80200000000002</v>
      </c>
      <c r="EZ45" s="18" cm="1">
        <f t="array" ref="EZ45">INDEX(EZ$32:EZ$41,$C45)-INDEX(EZ$32:EZ$41,$C46)</f>
        <v>105.00899999999999</v>
      </c>
      <c r="FA45" s="18" cm="1">
        <f t="array" ref="FA45">INDEX(FA$32:FA$41,$C45)-INDEX(FA$32:FA$41,$C46)</f>
        <v>106.71800000000002</v>
      </c>
      <c r="FB45" s="18" cm="1">
        <f t="array" ref="FB45">INDEX(FB$32:FB$41,$C45)-INDEX(FB$32:FB$41,$C46)</f>
        <v>109.34900000000002</v>
      </c>
      <c r="FC45" s="18" cm="1">
        <f t="array" ref="FC45">INDEX(FC$32:FC$41,$C45)-INDEX(FC$32:FC$41,$C46)</f>
        <v>106.58300000000003</v>
      </c>
      <c r="FD45" s="18" cm="1">
        <f t="array" ref="FD45">INDEX(FD$32:FD$41,$C45)-INDEX(FD$32:FD$41,$C46)</f>
        <v>104.999</v>
      </c>
      <c r="FE45" s="18" cm="1">
        <f t="array" ref="FE45">INDEX(FE$32:FE$41,$C45)-INDEX(FE$32:FE$41,$C46)</f>
        <v>103.03899999999999</v>
      </c>
      <c r="FF45" s="18" cm="1">
        <f t="array" ref="FF45">INDEX(FF$32:FF$41,$C45)-INDEX(FF$32:FF$41,$C46)</f>
        <v>105.31600000000003</v>
      </c>
      <c r="FG45" s="18" cm="1">
        <f t="array" ref="FG45">INDEX(FG$32:FG$41,$C45)-INDEX(FG$32:FG$41,$C46)</f>
        <v>108.72499999999999</v>
      </c>
      <c r="FH45" s="18" cm="1">
        <f t="array" ref="FH45">INDEX(FH$32:FH$41,$C45)-INDEX(FH$32:FH$41,$C46)</f>
        <v>110.46200000000002</v>
      </c>
      <c r="FI45" s="18" cm="1">
        <f t="array" ref="FI45">INDEX(FI$32:FI$41,$C45)-INDEX(FI$32:FI$41,$C46)</f>
        <v>110.36700000000002</v>
      </c>
      <c r="FJ45" s="18" cm="1">
        <f t="array" ref="FJ45">INDEX(FJ$32:FJ$41,$C45)-INDEX(FJ$32:FJ$41,$C46)</f>
        <v>111.40200000000002</v>
      </c>
      <c r="FK45" s="18" cm="1">
        <f t="array" ref="FK45">INDEX(FK$32:FK$41,$C45)-INDEX(FK$32:FK$41,$C46)</f>
        <v>110.10100000000003</v>
      </c>
      <c r="FL45" s="18" cm="1">
        <f t="array" ref="FL45">INDEX(FL$32:FL$41,$C45)-INDEX(FL$32:FL$41,$C46)</f>
        <v>111.56</v>
      </c>
      <c r="FM45" s="18" cm="1">
        <f t="array" ref="FM45">INDEX(FM$32:FM$41,$C45)-INDEX(FM$32:FM$41,$C46)</f>
        <v>110.76100000000002</v>
      </c>
      <c r="FN45" s="18" cm="1">
        <f t="array" ref="FN45">INDEX(FN$32:FN$41,$C45)-INDEX(FN$32:FN$41,$C46)</f>
        <v>116.30400000000003</v>
      </c>
      <c r="FO45" s="18" cm="1">
        <f t="array" ref="FO45">INDEX(FO$32:FO$41,$C45)-INDEX(FO$32:FO$41,$C46)</f>
        <v>118.68899999999999</v>
      </c>
      <c r="FP45" s="18" cm="1">
        <f t="array" ref="FP45">INDEX(FP$32:FP$41,$C45)-INDEX(FP$32:FP$41,$C46)</f>
        <v>122.00699999999998</v>
      </c>
      <c r="FQ45" s="18" cm="1">
        <f t="array" ref="FQ45">INDEX(FQ$32:FQ$41,$C45)-INDEX(FQ$32:FQ$41,$C46)</f>
        <v>121.904</v>
      </c>
      <c r="FR45" s="18" cm="1">
        <f t="array" ref="FR45">INDEX(FR$32:FR$41,$C45)-INDEX(FR$32:FR$41,$C46)</f>
        <v>124.15499999999997</v>
      </c>
      <c r="FS45" s="18" cm="1">
        <f t="array" ref="FS45">INDEX(FS$32:FS$41,$C45)-INDEX(FS$32:FS$41,$C46)</f>
        <v>121.81299999999999</v>
      </c>
      <c r="FT45" s="18" cm="1">
        <f t="array" ref="FT45">INDEX(FT$32:FT$41,$C45)-INDEX(FT$32:FT$41,$C46)</f>
        <v>119.13599999999997</v>
      </c>
      <c r="FU45" s="18" cm="1">
        <f t="array" ref="FU45">INDEX(FU$32:FU$41,$C45)-INDEX(FU$32:FU$41,$C46)</f>
        <v>118.05699999999999</v>
      </c>
      <c r="FV45" s="18" cm="1">
        <f t="array" ref="FV45">INDEX(FV$32:FV$41,$C45)-INDEX(FV$32:FV$41,$C46)</f>
        <v>127.93600000000004</v>
      </c>
      <c r="FW45" s="18" cm="1">
        <f t="array" ref="FW45">INDEX(FW$32:FW$41,$C45)-INDEX(FW$32:FW$41,$C46)</f>
        <v>128.10400000000001</v>
      </c>
      <c r="FX45" s="18" cm="1">
        <f t="array" ref="FX45">INDEX(FX$32:FX$41,$C45)-INDEX(FX$32:FX$41,$C46)</f>
        <v>131.34399999999999</v>
      </c>
      <c r="FY45" s="18" cm="1">
        <f t="array" ref="FY45">INDEX(FY$32:FY$41,$C45)-INDEX(FY$32:FY$41,$C46)</f>
        <v>133.476</v>
      </c>
      <c r="FZ45" s="18" cm="1">
        <f t="array" ref="FZ45">INDEX(FZ$32:FZ$41,$C45)-INDEX(FZ$32:FZ$41,$C46)</f>
        <v>133.31300000000002</v>
      </c>
      <c r="GA45" s="18" cm="1">
        <f t="array" ref="GA45">INDEX(GA$32:GA$41,$C45)-INDEX(GA$32:GA$41,$C46)</f>
        <v>131.077</v>
      </c>
      <c r="GB45" s="18" cm="1">
        <f t="array" ref="GB45">INDEX(GB$32:GB$41,$C45)-INDEX(GB$32:GB$41,$C46)</f>
        <v>125.41400000000002</v>
      </c>
      <c r="GC45" s="18" cm="1">
        <f t="array" ref="GC45">INDEX(GC$32:GC$41,$C45)-INDEX(GC$32:GC$41,$C46)</f>
        <v>125.05699999999999</v>
      </c>
      <c r="GD45" s="18" cm="1">
        <f t="array" ref="GD45">INDEX(GD$32:GD$41,$C45)-INDEX(GD$32:GD$41,$C46)</f>
        <v>126.15200000000002</v>
      </c>
      <c r="GE45" s="18" cm="1">
        <f t="array" ref="GE45">INDEX(GE$32:GE$41,$C45)-INDEX(GE$32:GE$41,$C46)</f>
        <v>119.10400000000001</v>
      </c>
      <c r="GF45" s="18" cm="1">
        <f t="array" ref="GF45">INDEX(GF$32:GF$41,$C45)-INDEX(GF$32:GF$41,$C46)</f>
        <v>118.91200000000001</v>
      </c>
      <c r="GG45" s="18" cm="1">
        <f t="array" ref="GG45">INDEX(GG$32:GG$41,$C45)-INDEX(GG$32:GG$41,$C46)</f>
        <v>119.434</v>
      </c>
      <c r="GH45" s="18" cm="1">
        <f t="array" ref="GH45">INDEX(GH$32:GH$41,$C45)-INDEX(GH$32:GH$41,$C46)</f>
        <v>117.59399999999999</v>
      </c>
      <c r="GI45" s="18" cm="1">
        <f t="array" ref="GI45">INDEX(GI$32:GI$41,$C45)-INDEX(GI$32:GI$41,$C46)</f>
        <v>118.17200000000003</v>
      </c>
      <c r="GJ45" s="18" cm="1">
        <f t="array" ref="GJ45">INDEX(GJ$32:GJ$41,$C45)-INDEX(GJ$32:GJ$41,$C46)</f>
        <v>119.02300000000002</v>
      </c>
      <c r="GK45" s="18" cm="1">
        <f t="array" ref="GK45">INDEX(GK$32:GK$41,$C45)-INDEX(GK$32:GK$41,$C46)</f>
        <v>122.44399999999996</v>
      </c>
      <c r="GL45" s="18" cm="1">
        <f t="array" ref="GL45">INDEX(GL$32:GL$41,$C45)-INDEX(GL$32:GL$41,$C46)</f>
        <v>121.50700000000001</v>
      </c>
      <c r="GM45" s="18" cm="1">
        <f t="array" ref="GM45">INDEX(GM$32:GM$41,$C45)-INDEX(GM$32:GM$41,$C46)</f>
        <v>121.76599999999999</v>
      </c>
      <c r="GN45" s="18" cm="1">
        <f t="array" ref="GN45">INDEX(GN$32:GN$41,$C45)-INDEX(GN$32:GN$41,$C46)</f>
        <v>123.29200000000003</v>
      </c>
      <c r="GO45" s="18" cm="1">
        <f t="array" ref="GO45">INDEX(GO$32:GO$41,$C45)-INDEX(GO$32:GO$41,$C46)</f>
        <v>121.40899999999999</v>
      </c>
      <c r="GP45" s="18" cm="1">
        <f t="array" ref="GP45">INDEX(GP$32:GP$41,$C45)-INDEX(GP$32:GP$41,$C46)</f>
        <v>127.23199999999997</v>
      </c>
      <c r="GQ45" s="18" cm="1">
        <f t="array" ref="GQ45">INDEX(GQ$32:GQ$41,$C45)-INDEX(GQ$32:GQ$41,$C46)</f>
        <v>124.92099999999999</v>
      </c>
      <c r="GR45" s="18" cm="1">
        <f t="array" ref="GR45">INDEX(GR$32:GR$41,$C45)-INDEX(GR$32:GR$41,$C46)</f>
        <v>124.12200000000001</v>
      </c>
      <c r="GS45" s="18" cm="1">
        <f t="array" ref="GS45">INDEX(GS$32:GS$41,$C45)-INDEX(GS$32:GS$41,$C46)</f>
        <v>124.48600000000002</v>
      </c>
      <c r="GT45" s="18" cm="1">
        <f t="array" ref="GT45">INDEX(GT$32:GT$41,$C45)-INDEX(GT$32:GT$41,$C46)</f>
        <v>119.17099999999996</v>
      </c>
      <c r="GU45" s="18" cm="1">
        <f t="array" ref="GU45">INDEX(GU$32:GU$41,$C45)-INDEX(GU$32:GU$41,$C46)</f>
        <v>122.96199999999999</v>
      </c>
      <c r="GV45" s="18" cm="1">
        <f t="array" ref="GV45">INDEX(GV$32:GV$41,$C45)-INDEX(GV$32:GV$41,$C46)</f>
        <v>118.916</v>
      </c>
      <c r="GW45" s="18" cm="1">
        <f t="array" ref="GW45">INDEX(GW$32:GW$41,$C45)-INDEX(GW$32:GW$41,$C46)</f>
        <v>114.89500000000004</v>
      </c>
      <c r="GX45" s="18" cm="1">
        <f t="array" ref="GX45">INDEX(GX$32:GX$41,$C45)-INDEX(GX$32:GX$41,$C46)</f>
        <v>108.65199999999999</v>
      </c>
      <c r="GY45" s="18" cm="1">
        <f t="array" ref="GY45">INDEX(GY$32:GY$41,$C45)-INDEX(GY$32:GY$41,$C46)</f>
        <v>106.82200000000003</v>
      </c>
      <c r="GZ45" s="18" cm="1">
        <f t="array" ref="GZ45">INDEX(GZ$32:GZ$41,$C45)-INDEX(GZ$32:GZ$41,$C46)</f>
        <v>107.49700000000001</v>
      </c>
      <c r="HA45" s="18" cm="1">
        <f t="array" ref="HA45">INDEX(HA$32:HA$41,$C45)-INDEX(HA$32:HA$41,$C46)</f>
        <v>108.47999999999999</v>
      </c>
      <c r="HB45" s="18" cm="1">
        <f t="array" ref="HB45">INDEX(HB$32:HB$41,$C45)-INDEX(HB$32:HB$41,$C46)</f>
        <v>105.70000000000002</v>
      </c>
      <c r="HC45" s="18" cm="1">
        <f t="array" ref="HC45">INDEX(HC$32:HC$41,$C45)-INDEX(HC$32:HC$41,$C46)</f>
        <v>113.60900000000001</v>
      </c>
      <c r="HD45" s="18" cm="1">
        <f t="array" ref="HD45">INDEX(HD$32:HD$41,$C45)-INDEX(HD$32:HD$41,$C46)</f>
        <v>91.848000000000013</v>
      </c>
      <c r="HE45" s="18" cm="1">
        <f t="array" ref="HE45">INDEX(HE$32:HE$41,$C45)-INDEX(HE$32:HE$41,$C46)</f>
        <v>96.715000000000003</v>
      </c>
      <c r="HF45" s="18" cm="1">
        <f t="array" ref="HF45">INDEX(HF$32:HF$41,$C45)-INDEX(HF$32:HF$41,$C46)</f>
        <v>102.965</v>
      </c>
      <c r="HG45" s="18" cm="1">
        <f t="array" ref="HG45">INDEX(HG$32:HG$41,$C45)-INDEX(HG$32:HG$41,$C46)</f>
        <v>106.09400000000002</v>
      </c>
      <c r="HH45" s="18" cm="1">
        <f t="array" ref="HH45">INDEX(HH$32:HH$41,$C45)-INDEX(HH$32:HH$41,$C46)</f>
        <v>102.12600000000003</v>
      </c>
      <c r="HI45" s="18" cm="1">
        <f t="array" ref="HI45">INDEX(HI$32:HI$41,$C45)-INDEX(HI$32:HI$41,$C46)</f>
        <v>105.81299999999999</v>
      </c>
      <c r="HJ45" s="18" cm="1">
        <f t="array" ref="HJ45">INDEX(HJ$32:HJ$41,$C45)-INDEX(HJ$32:HJ$41,$C46)</f>
        <v>108.965</v>
      </c>
      <c r="HK45" s="18" cm="1">
        <f t="array" ref="HK45">INDEX(HK$32:HK$41,$C45)-INDEX(HK$32:HK$41,$C46)</f>
        <v>107.09</v>
      </c>
      <c r="HL45" s="18" cm="1">
        <f t="array" ref="HL45">INDEX(HL$32:HL$41,$C45)-INDEX(HL$32:HL$41,$C46)</f>
        <v>109.333</v>
      </c>
      <c r="HM45" s="18" cm="1">
        <f t="array" ref="HM45">INDEX(HM$32:HM$41,$C45)-INDEX(HM$32:HM$41,$C46)</f>
        <v>109.28300000000002</v>
      </c>
      <c r="HN45" s="18" cm="1">
        <f t="array" ref="HN45">INDEX(HN$32:HN$41,$C45)-INDEX(HN$32:HN$41,$C46)</f>
        <v>113.089</v>
      </c>
      <c r="HO45" s="18" cm="1">
        <f t="array" ref="HO45">INDEX(HO$32:HO$41,$C45)-INDEX(HO$32:HO$41,$C46)</f>
        <v>112.14000000000001</v>
      </c>
      <c r="HP45" s="18" cm="1">
        <f t="array" ref="HP45">INDEX(HP$32:HP$41,$C45)-INDEX(HP$32:HP$41,$C46)</f>
        <v>108.09599999999998</v>
      </c>
      <c r="HQ45" s="18" cm="1">
        <f t="array" ref="HQ45">INDEX(HQ$32:HQ$41,$C45)-INDEX(HQ$32:HQ$41,$C46)</f>
        <v>109.27100000000002</v>
      </c>
      <c r="HR45" s="18" cm="1">
        <f t="array" ref="HR45">INDEX(HR$32:HR$41,$C45)-INDEX(HR$32:HR$41,$C46)</f>
        <v>109.22400000000002</v>
      </c>
      <c r="HS45" s="18" cm="1">
        <f t="array" ref="HS45">INDEX(HS$32:HS$41,$C45)-INDEX(HS$32:HS$41,$C46)</f>
        <v>109.76299999999998</v>
      </c>
      <c r="HT45" s="18" cm="1">
        <f t="array" ref="HT45">INDEX(HT$32:HT$41,$C45)-INDEX(HT$32:HT$41,$C46)</f>
        <v>107.23999999999998</v>
      </c>
      <c r="HU45" s="18" cm="1">
        <f t="array" ref="HU45">INDEX(HU$32:HU$41,$C45)-INDEX(HU$32:HU$41,$C46)</f>
        <v>100.124</v>
      </c>
      <c r="HV45" s="18" cm="1">
        <f t="array" ref="HV45">INDEX(HV$32:HV$41,$C45)-INDEX(HV$32:HV$41,$C46)</f>
        <v>98.87700000000001</v>
      </c>
      <c r="HW45" s="18" cm="1">
        <f t="array" ref="HW45">INDEX(HW$32:HW$41,$C45)-INDEX(HW$32:HW$41,$C46)</f>
        <v>94.93</v>
      </c>
      <c r="HX45" s="18" cm="1">
        <f t="array" ref="HX45">INDEX(HX$32:HX$41,$C45)-INDEX(HX$32:HX$41,$C46)</f>
        <v>102.06800000000001</v>
      </c>
      <c r="HY45" s="18" cm="1">
        <f t="array" ref="HY45">INDEX(HY$32:HY$41,$C45)-INDEX(HY$32:HY$41,$C46)</f>
        <v>94.942000000000007</v>
      </c>
      <c r="HZ45" s="18" cm="1">
        <f t="array" ref="HZ45">INDEX(HZ$32:HZ$41,$C45)-INDEX(HZ$32:HZ$41,$C46)</f>
        <v>96.085999999999984</v>
      </c>
      <c r="IA45" s="18" cm="1">
        <f t="array" ref="IA45">INDEX(IA$32:IA$41,$C45)-INDEX(IA$32:IA$41,$C46)</f>
        <v>99.64500000000001</v>
      </c>
      <c r="IB45" s="18" cm="1">
        <f t="array" ref="IB45">INDEX(IB$32:IB$41,$C45)-INDEX(IB$32:IB$41,$C46)</f>
        <v>100.47500000000002</v>
      </c>
      <c r="IC45" s="18" cm="1">
        <f t="array" ref="IC45">INDEX(IC$32:IC$41,$C45)-INDEX(IC$32:IC$41,$C46)</f>
        <v>104.43800000000002</v>
      </c>
      <c r="ID45" s="18" cm="1">
        <f t="array" ref="ID45">INDEX(ID$32:ID$41,$C45)-INDEX(ID$32:ID$41,$C46)</f>
        <v>100.14599999999996</v>
      </c>
      <c r="IE45" s="18" cm="1">
        <f t="array" ref="IE45">INDEX(IE$32:IE$41,$C45)-INDEX(IE$32:IE$41,$C46)</f>
        <v>95.511000000000024</v>
      </c>
      <c r="IF45" s="18" cm="1">
        <f t="array" ref="IF45">INDEX(IF$32:IF$41,$C45)-INDEX(IF$32:IF$41,$C46)</f>
        <v>99.242000000000019</v>
      </c>
      <c r="IG45" s="18" cm="1">
        <f t="array" ref="IG45">INDEX(IG$32:IG$41,$C45)-INDEX(IG$32:IG$41,$C46)</f>
        <v>106.13000000000002</v>
      </c>
      <c r="IH45" s="18" cm="1">
        <f t="array" ref="IH45">INDEX(IH$32:IH$41,$C45)-INDEX(IH$32:IH$41,$C46)</f>
        <v>103.66299999999998</v>
      </c>
      <c r="II45" s="18" cm="1">
        <f t="array" ref="II45">INDEX(II$32:II$41,$C45)-INDEX(II$32:II$41,$C46)</f>
        <v>103.47900000000001</v>
      </c>
      <c r="IJ45" s="18" cm="1">
        <f t="array" ref="IJ45">INDEX(IJ$32:IJ$41,$C45)-INDEX(IJ$32:IJ$41,$C46)</f>
        <v>119.53</v>
      </c>
      <c r="IK45" s="18" cm="1">
        <f t="array" ref="IK45">INDEX(IK$32:IK$41,$C45)-INDEX(IK$32:IK$41,$C46)</f>
        <v>117.89400000000001</v>
      </c>
      <c r="IL45" s="18" cm="1">
        <f t="array" ref="IL45">INDEX(IL$32:IL$41,$C45)-INDEX(IL$32:IL$41,$C46)</f>
        <v>117.262</v>
      </c>
      <c r="IM45" s="18" cm="1">
        <f t="array" ref="IM45">INDEX(IM$32:IM$41,$C45)-INDEX(IM$32:IM$41,$C46)</f>
        <v>109.39099999999999</v>
      </c>
      <c r="IN45" s="18" cm="1">
        <f t="array" ref="IN45">INDEX(IN$32:IN$41,$C45)-INDEX(IN$32:IN$41,$C46)</f>
        <v>100.19099999999997</v>
      </c>
      <c r="IO45" s="18" cm="1">
        <f t="array" ref="IO45">INDEX(IO$32:IO$41,$C45)-INDEX(IO$32:IO$41,$C46)</f>
        <v>94.467999999999989</v>
      </c>
      <c r="IP45" s="18" cm="1">
        <f t="array" ref="IP45">INDEX(IP$32:IP$41,$C45)-INDEX(IP$32:IP$41,$C46)</f>
        <v>93.286999999999978</v>
      </c>
      <c r="IQ45" s="18" cm="1">
        <f t="array" ref="IQ45">INDEX(IQ$32:IQ$41,$C45)-INDEX(IQ$32:IQ$41,$C46)</f>
        <v>93.489999999999981</v>
      </c>
      <c r="IR45" s="18" cm="1">
        <f t="array" ref="IR45">INDEX(IR$32:IR$41,$C45)-INDEX(IR$32:IR$41,$C46)</f>
        <v>104.52500000000001</v>
      </c>
      <c r="IS45" s="18" cm="1">
        <f t="array" ref="IS45">INDEX(IS$32:IS$41,$C45)-INDEX(IS$32:IS$41,$C46)</f>
        <v>110.227</v>
      </c>
      <c r="IT45" s="18" cm="1">
        <f t="array" ref="IT45">INDEX(IT$32:IT$41,$C45)-INDEX(IT$32:IT$41,$C46)</f>
        <v>108.23800000000003</v>
      </c>
      <c r="IU45" s="18" cm="1">
        <f t="array" ref="IU45">INDEX(IU$32:IU$41,$C45)-INDEX(IU$32:IU$41,$C46)</f>
        <v>105.66099999999997</v>
      </c>
      <c r="IV45" s="18" cm="1">
        <f t="array" ref="IV45">INDEX(IV$32:IV$41,$C45)-INDEX(IV$32:IV$41,$C46)</f>
        <v>107.68799999999999</v>
      </c>
      <c r="IW45" s="18" cm="1">
        <f t="array" ref="IW45">INDEX(IW$32:IW$41,$C45)-INDEX(IW$32:IW$41,$C46)</f>
        <v>107.387</v>
      </c>
      <c r="IX45" s="18" cm="1">
        <f t="array" ref="IX45">INDEX(IX$32:IX$41,$C45)-INDEX(IX$32:IX$41,$C46)</f>
        <v>103.39600000000002</v>
      </c>
      <c r="IY45" s="18" cm="1">
        <f t="array" ref="IY45">INDEX(IY$32:IY$41,$C45)-INDEX(IY$32:IY$41,$C46)</f>
        <v>107.97599999999997</v>
      </c>
      <c r="IZ45" s="18" cm="1">
        <f t="array" ref="IZ45">INDEX(IZ$32:IZ$41,$C45)-INDEX(IZ$32:IZ$41,$C46)</f>
        <v>110.49099999999999</v>
      </c>
      <c r="JA45" s="18" cm="1">
        <f t="array" ref="JA45">INDEX(JA$32:JA$41,$C45)-INDEX(JA$32:JA$41,$C46)</f>
        <v>112.28800000000001</v>
      </c>
      <c r="JB45" s="18" cm="1">
        <f t="array" ref="JB45">INDEX(JB$32:JB$41,$C45)-INDEX(JB$32:JB$41,$C46)</f>
        <v>105.57</v>
      </c>
      <c r="JC45" s="18" cm="1">
        <f t="array" ref="JC45">INDEX(JC$32:JC$41,$C45)-INDEX(JC$32:JC$41,$C46)</f>
        <v>98.731999999999971</v>
      </c>
      <c r="JD45" s="18" cm="1">
        <f t="array" ref="JD45">INDEX(JD$32:JD$41,$C45)-INDEX(JD$32:JD$41,$C46)</f>
        <v>98.911999999999978</v>
      </c>
      <c r="JE45" s="18" cm="1">
        <f t="array" ref="JE45">INDEX(JE$32:JE$41,$C45)-INDEX(JE$32:JE$41,$C46)</f>
        <v>94.872999999999962</v>
      </c>
      <c r="JF45" s="18" cm="1">
        <f t="array" ref="JF45">INDEX(JF$32:JF$41,$C45)-INDEX(JF$32:JF$41,$C46)</f>
        <v>92.940999999999974</v>
      </c>
      <c r="JG45" s="18" cm="1">
        <f t="array" ref="JG45">INDEX(JG$32:JG$41,$C45)-INDEX(JG$32:JG$41,$C46)</f>
        <v>93.121000000000038</v>
      </c>
      <c r="JH45" s="18" cm="1">
        <f t="array" ref="JH45">INDEX(JH$32:JH$41,$C45)-INDEX(JH$32:JH$41,$C46)</f>
        <v>96.413000000000011</v>
      </c>
      <c r="JI45" s="18" cm="1">
        <f t="array" ref="JI45">INDEX(JI$32:JI$41,$C45)-INDEX(JI$32:JI$41,$C46)</f>
        <v>95.748000000000019</v>
      </c>
      <c r="JJ45" s="18" cm="1">
        <f t="array" ref="JJ45">INDEX(JJ$32:JJ$41,$C45)-INDEX(JJ$32:JJ$41,$C46)</f>
        <v>94.064000000000021</v>
      </c>
      <c r="JK45" s="18" cm="1">
        <f t="array" ref="JK45">INDEX(JK$32:JK$41,$C45)-INDEX(JK$32:JK$41,$C46)</f>
        <v>93.581999999999994</v>
      </c>
      <c r="JL45" s="18" cm="1">
        <f t="array" ref="JL45">INDEX(JL$32:JL$41,$C45)-INDEX(JL$32:JL$41,$C46)</f>
        <v>87.19599999999997</v>
      </c>
      <c r="JM45" s="18" cm="1">
        <f t="array" ref="JM45">INDEX(JM$32:JM$41,$C45)-INDEX(JM$32:JM$41,$C46)</f>
        <v>79.719000000000051</v>
      </c>
      <c r="JN45" s="18" cm="1">
        <f t="array" ref="JN45">INDEX(JN$32:JN$41,$C45)-INDEX(JN$32:JN$41,$C46)</f>
        <v>77.358000000000004</v>
      </c>
      <c r="JO45" s="18" cm="1">
        <f t="array" ref="JO45">INDEX(JO$32:JO$41,$C45)-INDEX(JO$32:JO$41,$C46)</f>
        <v>80.923000000000002</v>
      </c>
      <c r="JP45" s="18" cm="1">
        <f t="array" ref="JP45">INDEX(JP$32:JP$41,$C45)-INDEX(JP$32:JP$41,$C46)</f>
        <v>83.540999999999997</v>
      </c>
      <c r="JQ45" s="18" cm="1">
        <f t="array" ref="JQ45">INDEX(JQ$32:JQ$41,$C45)-INDEX(JQ$32:JQ$41,$C46)</f>
        <v>83.52600000000001</v>
      </c>
      <c r="JR45" s="18" cm="1">
        <f t="array" ref="JR45">INDEX(JR$32:JR$41,$C45)-INDEX(JR$32:JR$41,$C46)</f>
        <v>89.578000000000031</v>
      </c>
      <c r="JS45" s="18" cm="1">
        <f t="array" ref="JS45">INDEX(JS$32:JS$41,$C45)-INDEX(JS$32:JS$41,$C46)</f>
        <v>83.72199999999998</v>
      </c>
      <c r="JT45" s="18" cm="1">
        <f t="array" ref="JT45">INDEX(JT$32:JT$41,$C45)-INDEX(JT$32:JT$41,$C46)</f>
        <v>82.660000000000025</v>
      </c>
      <c r="JU45" s="18" cm="1">
        <f t="array" ref="JU45">INDEX(JU$32:JU$41,$C45)-INDEX(JU$32:JU$41,$C46)</f>
        <v>81.836999999999989</v>
      </c>
      <c r="JV45" s="18" cm="1">
        <f t="array" ref="JV45">INDEX(JV$32:JV$41,$C45)-INDEX(JV$32:JV$41,$C46)</f>
        <v>79.698000000000036</v>
      </c>
      <c r="JW45" s="18" cm="1">
        <f t="array" ref="JW45">INDEX(JW$32:JW$41,$C45)-INDEX(JW$32:JW$41,$C46)</f>
        <v>73.753000000000043</v>
      </c>
      <c r="JX45" s="18" cm="1">
        <f t="array" ref="JX45">INDEX(JX$32:JX$41,$C45)-INDEX(JX$32:JX$41,$C46)</f>
        <v>65.162000000000035</v>
      </c>
      <c r="JY45" s="18" cm="1">
        <f t="array" ref="JY45">INDEX(JY$32:JY$41,$C45)-INDEX(JY$32:JY$41,$C46)</f>
        <v>66.29400000000004</v>
      </c>
      <c r="JZ45" s="18" cm="1">
        <f t="array" ref="JZ45">INDEX(JZ$32:JZ$41,$C45)-INDEX(JZ$32:JZ$41,$C46)</f>
        <v>69.534000000000049</v>
      </c>
      <c r="KA45" s="18" cm="1">
        <f t="array" ref="KA45">INDEX(KA$32:KA$41,$C45)-INDEX(KA$32:KA$41,$C46)</f>
        <v>67.79200000000003</v>
      </c>
      <c r="KB45" s="18" cm="1">
        <f t="array" ref="KB45">INDEX(KB$32:KB$41,$C45)-INDEX(KB$32:KB$41,$C46)</f>
        <v>71.38</v>
      </c>
      <c r="KC45" s="18" cm="1">
        <f t="array" ref="KC45">INDEX(KC$32:KC$41,$C45)-INDEX(KC$32:KC$41,$C46)</f>
        <v>62.27600000000001</v>
      </c>
      <c r="KD45" s="18" cm="1">
        <f t="array" ref="KD45">INDEX(KD$32:KD$41,$C45)-INDEX(KD$32:KD$41,$C46)</f>
        <v>61.971000000000004</v>
      </c>
      <c r="KE45" s="18" cm="1">
        <f t="array" ref="KE45">INDEX(KE$32:KE$41,$C45)-INDEX(KE$32:KE$41,$C46)</f>
        <v>61.796999999999969</v>
      </c>
      <c r="KF45" s="18" cm="1">
        <f t="array" ref="KF45">INDEX(KF$32:KF$41,$C45)-INDEX(KF$32:KF$41,$C46)</f>
        <v>69.361999999999966</v>
      </c>
      <c r="KG45" s="18" cm="1">
        <f t="array" ref="KG45">INDEX(KG$32:KG$41,$C45)-INDEX(KG$32:KG$41,$C46)</f>
        <v>75.382999999999981</v>
      </c>
      <c r="KH45" s="18" cm="1">
        <f t="array" ref="KH45">INDEX(KH$32:KH$41,$C45)-INDEX(KH$32:KH$41,$C46)</f>
        <v>75.526999999999987</v>
      </c>
      <c r="KI45" s="18" cm="1">
        <f t="array" ref="KI45">INDEX(KI$32:KI$41,$C45)-INDEX(KI$32:KI$41,$C46)</f>
        <v>76.106999999999971</v>
      </c>
      <c r="KJ45" s="18" cm="1">
        <f t="array" ref="KJ45">INDEX(KJ$32:KJ$41,$C45)-INDEX(KJ$32:KJ$41,$C46)</f>
        <v>77.166999999999973</v>
      </c>
      <c r="KK45" s="18" cm="1">
        <f t="array" ref="KK45">INDEX(KK$32:KK$41,$C45)-INDEX(KK$32:KK$41,$C46)</f>
        <v>73.634000000000015</v>
      </c>
      <c r="KL45" s="18" cm="1">
        <f t="array" ref="KL45">INDEX(KL$32:KL$41,$C45)-INDEX(KL$32:KL$41,$C46)</f>
        <v>63.544999999999959</v>
      </c>
      <c r="KM45" s="18" cm="1">
        <f t="array" ref="KM45">INDEX(KM$32:KM$41,$C45)-INDEX(KM$32:KM$41,$C46)</f>
        <v>60.300000000000011</v>
      </c>
      <c r="KN45" s="18" cm="1">
        <f t="array" ref="KN45">INDEX(KN$32:KN$41,$C45)-INDEX(KN$32:KN$41,$C46)</f>
        <v>61.20599999999996</v>
      </c>
      <c r="KO45" s="18" cm="1">
        <f t="array" ref="KO45">INDEX(KO$32:KO$41,$C45)-INDEX(KO$32:KO$41,$C46)</f>
        <v>52.224000000000046</v>
      </c>
      <c r="KP45" s="18" cm="1">
        <f t="array" ref="KP45">INDEX(KP$32:KP$41,$C45)-INDEX(KP$32:KP$41,$C46)</f>
        <v>51.77600000000001</v>
      </c>
      <c r="KQ45" s="18" cm="1">
        <f t="array" ref="KQ45">INDEX(KQ$32:KQ$41,$C45)-INDEX(KQ$32:KQ$41,$C46)</f>
        <v>55.488</v>
      </c>
      <c r="KR45" s="18" cm="1">
        <f t="array" ref="KR45">INDEX(KR$32:KR$41,$C45)-INDEX(KR$32:KR$41,$C46)</f>
        <v>57.892999999999972</v>
      </c>
      <c r="KS45" s="18" cm="1">
        <f t="array" ref="KS45">INDEX(KS$32:KS$41,$C45)-INDEX(KS$32:KS$41,$C46)</f>
        <v>57.168000000000006</v>
      </c>
      <c r="KT45" s="18" cm="1">
        <f t="array" ref="KT45">INDEX(KT$32:KT$41,$C45)-INDEX(KT$32:KT$41,$C46)</f>
        <v>58.449000000000012</v>
      </c>
      <c r="KU45" s="18" cm="1">
        <f t="array" ref="KU45">INDEX(KU$32:KU$41,$C45)-INDEX(KU$32:KU$41,$C46)</f>
        <v>51.479000000000042</v>
      </c>
      <c r="KV45" s="18" cm="1">
        <f t="array" ref="KV45">INDEX(KV$32:KV$41,$C45)-INDEX(KV$32:KV$41,$C46)</f>
        <v>51.826999999999998</v>
      </c>
      <c r="KW45" s="18" cm="1">
        <f t="array" ref="KW45">INDEX(KW$32:KW$41,$C45)-INDEX(KW$32:KW$41,$C46)</f>
        <v>49.008999999999958</v>
      </c>
      <c r="KX45" s="18" cm="1">
        <f t="array" ref="KX45">INDEX(KX$32:KX$41,$C45)-INDEX(KX$32:KX$41,$C46)</f>
        <v>49.767999999999972</v>
      </c>
      <c r="KY45" s="18" cm="1">
        <f t="array" ref="KY45">INDEX(KY$32:KY$41,$C45)-INDEX(KY$32:KY$41,$C46)</f>
        <v>50.950999999999965</v>
      </c>
      <c r="KZ45" s="18" cm="1">
        <f t="array" ref="KZ45">INDEX(KZ$32:KZ$41,$C45)-INDEX(KZ$32:KZ$41,$C46)</f>
        <v>45.75</v>
      </c>
      <c r="LA45" s="18" cm="1">
        <f t="array" ref="LA45">INDEX(LA$32:LA$41,$C45)-INDEX(LA$32:LA$41,$C46)</f>
        <v>47.154999999999973</v>
      </c>
      <c r="LB45" s="18" cm="1">
        <f t="array" ref="LB45">INDEX(LB$32:LB$41,$C45)-INDEX(LB$32:LB$41,$C46)</f>
        <v>44.84899999999999</v>
      </c>
      <c r="LC45" s="18" cm="1">
        <f t="array" ref="LC45">INDEX(LC$32:LC$41,$C45)-INDEX(LC$32:LC$41,$C46)</f>
        <v>49.38900000000001</v>
      </c>
      <c r="LD45" s="18" cm="1">
        <f t="array" ref="LD45">INDEX(LD$32:LD$41,$C45)-INDEX(LD$32:LD$41,$C46)</f>
        <v>51.968999999999994</v>
      </c>
      <c r="LE45" s="18" cm="1">
        <f t="array" ref="LE45">INDEX(LE$32:LE$41,$C45)-INDEX(LE$32:LE$41,$C46)</f>
        <v>48.449999999999989</v>
      </c>
      <c r="LF45" s="18" cm="1">
        <f t="array" ref="LF45">INDEX(LF$32:LF$41,$C45)-INDEX(LF$32:LF$41,$C46)</f>
        <v>45.305000000000007</v>
      </c>
      <c r="LG45" s="18" cm="1">
        <f t="array" ref="LG45">INDEX(LG$32:LG$41,$C45)-INDEX(LG$32:LG$41,$C46)</f>
        <v>27.938999999999965</v>
      </c>
      <c r="LH45" s="18" cm="1">
        <f t="array" ref="LH45">INDEX(LH$32:LH$41,$C45)-INDEX(LH$32:LH$41,$C46)</f>
        <v>44.988</v>
      </c>
      <c r="LI45" s="18" cm="1">
        <f t="array" ref="LI45">INDEX(LI$32:LI$41,$C45)-INDEX(LI$32:LI$41,$C46)</f>
        <v>43.367999999999995</v>
      </c>
      <c r="LJ45" s="18" cm="1">
        <f t="array" ref="LJ45">INDEX(LJ$32:LJ$41,$C45)-INDEX(LJ$32:LJ$41,$C46)</f>
        <v>47.968000000000018</v>
      </c>
      <c r="LK45" s="18" cm="1">
        <f t="array" ref="LK45">INDEX(LK$32:LK$41,$C45)-INDEX(LK$32:LK$41,$C46)</f>
        <v>49.261000000000024</v>
      </c>
      <c r="LL45" s="18" cm="1">
        <f t="array" ref="LL45">INDEX(LL$32:LL$41,$C45)-INDEX(LL$32:LL$41,$C46)</f>
        <v>52.531000000000006</v>
      </c>
      <c r="LM45" s="18" cm="1">
        <f t="array" ref="LM45">INDEX(LM$32:LM$41,$C45)-INDEX(LM$32:LM$41,$C46)</f>
        <v>52.81</v>
      </c>
      <c r="LN45" s="18" cm="1">
        <f t="array" ref="LN45">INDEX(LN$32:LN$41,$C45)-INDEX(LN$32:LN$41,$C46)</f>
        <v>59.19599999999997</v>
      </c>
      <c r="LO45" s="18" cm="1">
        <f t="array" ref="LO45">INDEX(LO$32:LO$41,$C45)-INDEX(LO$32:LO$41,$C46)</f>
        <v>63.093000000000018</v>
      </c>
      <c r="LP45" s="18" cm="1">
        <f t="array" ref="LP45">INDEX(LP$32:LP$41,$C45)-INDEX(LP$32:LP$41,$C46)</f>
        <v>66.550999999999988</v>
      </c>
      <c r="LQ45" s="18" cm="1">
        <f t="array" ref="LQ45">INDEX(LQ$32:LQ$41,$C45)-INDEX(LQ$32:LQ$41,$C46)</f>
        <v>71.676999999999964</v>
      </c>
      <c r="LR45" s="18" cm="1">
        <f t="array" ref="LR45">INDEX(LR$32:LR$41,$C45)-INDEX(LR$32:LR$41,$C46)</f>
        <v>64.479999999999961</v>
      </c>
      <c r="LS45" s="18" cm="1">
        <f t="array" ref="LS45">INDEX(LS$32:LS$41,$C45)-INDEX(LS$32:LS$41,$C46)</f>
        <v>59.709000000000003</v>
      </c>
      <c r="LT45" s="18" cm="1">
        <f t="array" ref="LT45">INDEX(LT$32:LT$41,$C45)-INDEX(LT$32:LT$41,$C46)</f>
        <v>63.959000000000003</v>
      </c>
      <c r="LU45" s="18" cm="1">
        <f t="array" ref="LU45">INDEX(LU$32:LU$41,$C45)-INDEX(LU$32:LU$41,$C46)</f>
        <v>61.353000000000009</v>
      </c>
      <c r="LV45" s="18" cm="1">
        <f t="array" ref="LV45">INDEX(LV$32:LV$41,$C45)-INDEX(LV$32:LV$41,$C46)</f>
        <v>61.834000000000003</v>
      </c>
      <c r="LW45" s="18" cm="1">
        <f t="array" ref="LW45">INDEX(LW$32:LW$41,$C45)-INDEX(LW$32:LW$41,$C46)</f>
        <v>74.903999999999996</v>
      </c>
      <c r="LX45" s="18" cm="1">
        <f t="array" ref="LX45">INDEX(LX$32:LX$41,$C45)-INDEX(LX$32:LX$41,$C46)</f>
        <v>77.014999999999986</v>
      </c>
      <c r="LY45" s="18" cm="1">
        <f t="array" ref="LY45">INDEX(LY$32:LY$41,$C45)-INDEX(LY$32:LY$41,$C46)</f>
        <v>70.100000000000023</v>
      </c>
      <c r="LZ45" s="18" cm="1">
        <f t="array" ref="LZ45">INDEX(LZ$32:LZ$41,$C45)-INDEX(LZ$32:LZ$41,$C46)</f>
        <v>77.432999999999993</v>
      </c>
      <c r="MA45" s="18" cm="1">
        <f t="array" ref="MA45">INDEX(MA$32:MA$41,$C45)-INDEX(MA$32:MA$41,$C46)</f>
        <v>68.742999999999995</v>
      </c>
      <c r="MB45" s="18" cm="1">
        <f t="array" ref="MB45">INDEX(MB$32:MB$41,$C45)-INDEX(MB$32:MB$41,$C46)</f>
        <v>49.607000000000028</v>
      </c>
      <c r="MC45" s="18" cm="1">
        <f t="array" ref="MC45">INDEX(MC$32:MC$41,$C45)-INDEX(MC$32:MC$41,$C46)</f>
        <v>44.44</v>
      </c>
      <c r="MD45" s="18" cm="1">
        <f t="array" ref="MD45">INDEX(MD$32:MD$41,$C45)-INDEX(MD$32:MD$41,$C46)</f>
        <v>41.019000000000005</v>
      </c>
      <c r="ME45" s="18" cm="1">
        <f t="array" ref="ME45">INDEX(ME$32:ME$41,$C45)-INDEX(ME$32:ME$41,$C46)</f>
        <v>38.052999999999997</v>
      </c>
      <c r="MF45" s="18" cm="1">
        <f t="array" ref="MF45">INDEX(MF$32:MF$41,$C45)-INDEX(MF$32:MF$41,$C46)</f>
        <v>36.723000000000013</v>
      </c>
      <c r="MG45" s="18" cm="1">
        <f t="array" ref="MG45">INDEX(MG$32:MG$41,$C45)-INDEX(MG$32:MG$41,$C46)</f>
        <v>37.377999999999986</v>
      </c>
      <c r="MH45" s="18" cm="1">
        <f t="array" ref="MH45">INDEX(MH$32:MH$41,$C45)-INDEX(MH$32:MH$41,$C46)</f>
        <v>38.694000000000017</v>
      </c>
      <c r="MI45" s="18" cm="1">
        <f t="array" ref="MI45">INDEX(MI$32:MI$41,$C45)-INDEX(MI$32:MI$41,$C46)</f>
        <v>36.849000000000046</v>
      </c>
      <c r="MJ45" s="18" cm="1">
        <f t="array" ref="MJ45">INDEX(MJ$32:MJ$41,$C45)-INDEX(MJ$32:MJ$41,$C46)</f>
        <v>38.959000000000003</v>
      </c>
      <c r="MK45" s="18" cm="1">
        <f t="array" ref="MK45">INDEX(MK$32:MK$41,$C45)-INDEX(MK$32:MK$41,$C46)</f>
        <v>39.355999999999995</v>
      </c>
      <c r="ML45" s="18" cm="1">
        <f t="array" ref="ML45">INDEX(ML$32:ML$41,$C45)-INDEX(ML$32:ML$41,$C46)</f>
        <v>33.239999999999952</v>
      </c>
      <c r="MM45" s="18" cm="1">
        <f t="array" ref="MM45">INDEX(MM$32:MM$41,$C45)-INDEX(MM$32:MM$41,$C46)</f>
        <v>27.006999999999948</v>
      </c>
      <c r="MN45" s="18" cm="1">
        <f t="array" ref="MN45">INDEX(MN$32:MN$41,$C45)-INDEX(MN$32:MN$41,$C46)</f>
        <v>18.649000000000001</v>
      </c>
      <c r="MO45" s="18" cm="1">
        <f t="array" ref="MO45">INDEX(MO$32:MO$41,$C45)-INDEX(MO$32:MO$41,$C46)</f>
        <v>17.42900000000003</v>
      </c>
      <c r="MP45" s="18" cm="1">
        <f t="array" ref="MP45">INDEX(MP$32:MP$41,$C45)-INDEX(MP$32:MP$41,$C46)</f>
        <v>21.215000000000032</v>
      </c>
      <c r="MQ45" s="18" cm="1">
        <f t="array" ref="MQ45">INDEX(MQ$32:MQ$41,$C45)-INDEX(MQ$32:MQ$41,$C46)</f>
        <v>19.383000000000038</v>
      </c>
      <c r="MR45" s="18" cm="1">
        <f t="array" ref="MR45">INDEX(MR$32:MR$41,$C45)-INDEX(MR$32:MR$41,$C46)</f>
        <v>19.149999999999977</v>
      </c>
      <c r="MS45" s="18" cm="1">
        <f t="array" ref="MS45">INDEX(MS$32:MS$41,$C45)-INDEX(MS$32:MS$41,$C46)</f>
        <v>17.852000000000032</v>
      </c>
      <c r="MT45" s="18" cm="1">
        <f t="array" ref="MT45">INDEX(MT$32:MT$41,$C45)-INDEX(MT$32:MT$41,$C46)</f>
        <v>28.939999999999998</v>
      </c>
      <c r="MU45" s="18" cm="1">
        <f t="array" ref="MU45">INDEX(MU$32:MU$41,$C45)-INDEX(MU$32:MU$41,$C46)</f>
        <v>27.168000000000006</v>
      </c>
      <c r="MV45" s="18" cm="1">
        <f t="array" ref="MV45">INDEX(MV$32:MV$41,$C45)-INDEX(MV$32:MV$41,$C46)</f>
        <v>23.778999999999996</v>
      </c>
      <c r="MW45" s="18" cm="1">
        <f t="array" ref="MW45">INDEX(MW$32:MW$41,$C45)-INDEX(MW$32:MW$41,$C46)</f>
        <v>15.474999999999966</v>
      </c>
      <c r="MX45" s="18" cm="1">
        <f t="array" ref="MX45">INDEX(MX$32:MX$41,$C45)-INDEX(MX$32:MX$41,$C46)</f>
        <v>13.603999999999985</v>
      </c>
      <c r="MY45" s="18" cm="1">
        <f t="array" ref="MY45">INDEX(MY$32:MY$41,$C45)-INDEX(MY$32:MY$41,$C46)</f>
        <v>24.091000000000008</v>
      </c>
      <c r="MZ45" s="18" cm="1">
        <f t="array" ref="MZ45">INDEX(MZ$32:MZ$41,$C45)-INDEX(MZ$32:MZ$41,$C46)</f>
        <v>32.849999999999966</v>
      </c>
      <c r="NA45" s="18" cm="1">
        <f t="array" ref="NA45">INDEX(NA$32:NA$41,$C45)-INDEX(NA$32:NA$41,$C46)</f>
        <v>32.875999999999976</v>
      </c>
      <c r="NB45" s="18" cm="1">
        <f t="array" ref="NB45">INDEX(NB$32:NB$41,$C45)-INDEX(NB$32:NB$41,$C46)</f>
        <v>27.674000000000035</v>
      </c>
      <c r="NC45" s="18" cm="1">
        <f t="array" ref="NC45">INDEX(NC$32:NC$41,$C45)-INDEX(NC$32:NC$41,$C46)</f>
        <v>23.935999999999979</v>
      </c>
      <c r="ND45" s="18" cm="1">
        <f t="array" ref="ND45">INDEX(ND$32:ND$41,$C45)-INDEX(ND$32:ND$41,$C46)</f>
        <v>21.588999999999999</v>
      </c>
      <c r="NE45" s="18" cm="1">
        <f t="array" ref="NE45">INDEX(NE$32:NE$41,$C45)-INDEX(NE$32:NE$41,$C46)</f>
        <v>15.516999999999996</v>
      </c>
      <c r="NF45" s="18" cm="1">
        <f t="array" ref="NF45">INDEX(NF$32:NF$41,$C45)-INDEX(NF$32:NF$41,$C46)</f>
        <v>14.90100000000001</v>
      </c>
      <c r="NG45" s="18" cm="1">
        <f t="array" ref="NG45">INDEX(NG$32:NG$41,$C45)-INDEX(NG$32:NG$41,$C46)</f>
        <v>12.772000000000048</v>
      </c>
      <c r="NH45" s="18" cm="1">
        <f t="array" ref="NH45">INDEX(NH$32:NH$41,$C45)-INDEX(NH$32:NH$41,$C46)</f>
        <v>14.15100000000001</v>
      </c>
      <c r="NI45" s="18" cm="1">
        <f t="array" ref="NI45">INDEX(NI$32:NI$41,$C45)-INDEX(NI$32:NI$41,$C46)</f>
        <v>10.704000000000008</v>
      </c>
      <c r="NJ45" s="18" cm="1">
        <f t="array" ref="NJ45">INDEX(NJ$32:NJ$41,$C45)-INDEX(NJ$32:NJ$41,$C46)</f>
        <v>8.1330000000000382</v>
      </c>
      <c r="NK45" s="18" cm="1">
        <f t="array" ref="NK45">INDEX(NK$32:NK$41,$C45)-INDEX(NK$32:NK$41,$C46)</f>
        <v>8.4000000000000341</v>
      </c>
      <c r="NL45" s="18" cm="1">
        <f t="array" ref="NL45">INDEX(NL$32:NL$41,$C45)-INDEX(NL$32:NL$41,$C46)</f>
        <v>9.4250000000000114</v>
      </c>
      <c r="NM45" s="18" cm="1">
        <f t="array" ref="NM45">INDEX(NM$32:NM$41,$C45)-INDEX(NM$32:NM$41,$C46)</f>
        <v>10.590000000000032</v>
      </c>
      <c r="NN45" s="18" cm="1">
        <f t="array" ref="NN45">INDEX(NN$32:NN$41,$C45)-INDEX(NN$32:NN$41,$C46)</f>
        <v>8.4089999999999918</v>
      </c>
      <c r="NO45" s="18" cm="1">
        <f t="array" ref="NO45">INDEX(NO$32:NO$41,$C45)-INDEX(NO$32:NO$41,$C46)</f>
        <v>8.7740000000000009</v>
      </c>
      <c r="NP45" s="18" cm="1">
        <f t="array" ref="NP45">INDEX(NP$32:NP$41,$C45)-INDEX(NP$32:NP$41,$C46)</f>
        <v>4.6159999999999854</v>
      </c>
      <c r="NQ45" s="18" cm="1">
        <f t="array" ref="NQ45">INDEX(NQ$32:NQ$41,$C45)-INDEX(NQ$32:NQ$41,$C46)</f>
        <v>4.4320000000000164</v>
      </c>
      <c r="NR45" s="18" cm="1">
        <f t="array" ref="NR45">INDEX(NR$32:NR$41,$C45)-INDEX(NR$32:NR$41,$C46)</f>
        <v>8.1800000000000068</v>
      </c>
      <c r="NS45" s="18" cm="1">
        <f t="array" ref="NS45">INDEX(NS$32:NS$41,$C45)-INDEX(NS$32:NS$41,$C46)</f>
        <v>0.57300000000003593</v>
      </c>
      <c r="NT45" s="18" cm="1">
        <f t="array" ref="NT45">INDEX(NT$32:NT$41,$C45)-INDEX(NT$32:NT$41,$C46)</f>
        <v>2.9569999999999936</v>
      </c>
      <c r="NU45" s="18" cm="1">
        <f t="array" ref="NU45">INDEX(NU$32:NU$41,$C45)-INDEX(NU$32:NU$41,$C46)</f>
        <v>-18.218999999999994</v>
      </c>
      <c r="NV45" s="18" cm="1">
        <f t="array" ref="NV45">INDEX(NV$32:NV$41,$C45)-INDEX(NV$32:NV$41,$C46)</f>
        <v>-20.04200000000003</v>
      </c>
      <c r="NW45" s="18" cm="1">
        <f t="array" ref="NW45">INDEX(NW$32:NW$41,$C45)-INDEX(NW$32:NW$41,$C46)</f>
        <v>-24.699999999999989</v>
      </c>
      <c r="NX45" s="18" cm="1">
        <f t="array" ref="NX45">INDEX(NX$32:NX$41,$C45)-INDEX(NX$32:NX$41,$C46)</f>
        <v>-24.447999999999979</v>
      </c>
      <c r="NY45" s="18" cm="1">
        <f t="array" ref="NY45">INDEX(NY$32:NY$41,$C45)-INDEX(NY$32:NY$41,$C46)</f>
        <v>-14.65300000000002</v>
      </c>
      <c r="NZ45" s="18" cm="1">
        <f t="array" ref="NZ45">INDEX(NZ$32:NZ$41,$C45)-INDEX(NZ$32:NZ$41,$C46)</f>
        <v>-11.546999999999969</v>
      </c>
      <c r="OA45" s="18" cm="1">
        <f t="array" ref="OA45">INDEX(OA$32:OA$41,$C45)-INDEX(OA$32:OA$41,$C46)</f>
        <v>-8.8439999999999941</v>
      </c>
      <c r="OB45" s="18" cm="1">
        <f t="array" ref="OB45">INDEX(OB$32:OB$41,$C45)-INDEX(OB$32:OB$41,$C46)</f>
        <v>-9.8690000000000282</v>
      </c>
      <c r="OC45" s="18" cm="1">
        <f t="array" ref="OC45">INDEX(OC$32:OC$41,$C45)-INDEX(OC$32:OC$41,$C46)</f>
        <v>-8.1779999999999973</v>
      </c>
      <c r="OD45" s="18" cm="1">
        <f t="array" ref="OD45">INDEX(OD$32:OD$41,$C45)-INDEX(OD$32:OD$41,$C46)</f>
        <v>-8.1129999999999995</v>
      </c>
      <c r="OE45" s="18" cm="1">
        <f t="array" ref="OE45">INDEX(OE$32:OE$41,$C45)-INDEX(OE$32:OE$41,$C46)</f>
        <v>-4.3840000000000146</v>
      </c>
      <c r="OF45" s="18" cm="1">
        <f t="array" ref="OF45">INDEX(OF$32:OF$41,$C45)-INDEX(OF$32:OF$41,$C46)</f>
        <v>-2.4900000000000091</v>
      </c>
      <c r="OG45" s="18" cm="1">
        <f t="array" ref="OG45">INDEX(OG$32:OG$41,$C45)-INDEX(OG$32:OG$41,$C46)</f>
        <v>-2.2299999999999613</v>
      </c>
      <c r="OH45" s="18" cm="1">
        <f t="array" ref="OH45">INDEX(OH$32:OH$41,$C45)-INDEX(OH$32:OH$41,$C46)</f>
        <v>-2.8919999999999959</v>
      </c>
      <c r="OI45" s="18" cm="1">
        <f t="array" ref="OI45">INDEX(OI$32:OI$41,$C45)-INDEX(OI$32:OI$41,$C46)</f>
        <v>-1.6050000000000182</v>
      </c>
      <c r="OJ45" s="18" cm="1">
        <f t="array" ref="OJ45">INDEX(OJ$32:OJ$41,$C45)-INDEX(OJ$32:OJ$41,$C46)</f>
        <v>-2.1680000000000064</v>
      </c>
      <c r="OK45" s="18" cm="1">
        <f t="array" ref="OK45">INDEX(OK$32:OK$41,$C45)-INDEX(OK$32:OK$41,$C46)</f>
        <v>-11.16500000000002</v>
      </c>
      <c r="OL45" s="18" cm="1">
        <f t="array" ref="OL45">INDEX(OL$32:OL$41,$C45)-INDEX(OL$32:OL$41,$C46)</f>
        <v>-15.42900000000003</v>
      </c>
      <c r="OM45" s="18" cm="1">
        <f t="array" ref="OM45">INDEX(OM$32:OM$41,$C45)-INDEX(OM$32:OM$41,$C46)</f>
        <v>-15.577999999999975</v>
      </c>
      <c r="ON45" s="18" cm="1">
        <f t="array" ref="ON45">INDEX(ON$32:ON$41,$C45)-INDEX(ON$32:ON$41,$C46)</f>
        <v>-12.067000000000007</v>
      </c>
      <c r="OO45" s="18" cm="1">
        <f t="array" ref="OO45">INDEX(OO$32:OO$41,$C45)-INDEX(OO$32:OO$41,$C46)</f>
        <v>-8.9750000000000227</v>
      </c>
      <c r="OP45" s="18" cm="1">
        <f t="array" ref="OP45">INDEX(OP$32:OP$41,$C45)-INDEX(OP$32:OP$41,$C46)</f>
        <v>-5.0199999999999818</v>
      </c>
      <c r="OQ45" s="18" cm="1">
        <f t="array" ref="OQ45">INDEX(OQ$32:OQ$41,$C45)-INDEX(OQ$32:OQ$41,$C46)</f>
        <v>-1.0529999999999973</v>
      </c>
      <c r="OR45" s="18" cm="1">
        <f t="array" ref="OR45">INDEX(OR$32:OR$41,$C45)-INDEX(OR$32:OR$41,$C46)</f>
        <v>10.855999999999995</v>
      </c>
      <c r="OS45" s="18" cm="1">
        <f t="array" ref="OS45">INDEX(OS$32:OS$41,$C45)-INDEX(OS$32:OS$41,$C46)</f>
        <v>4.5939999999999941</v>
      </c>
      <c r="OT45" s="18" cm="1">
        <f t="array" ref="OT45">INDEX(OT$32:OT$41,$C45)-INDEX(OT$32:OT$41,$C46)</f>
        <v>9.6850000000000023</v>
      </c>
      <c r="OU45" s="18" cm="1">
        <f t="array" ref="OU45">INDEX(OU$32:OU$41,$C45)-INDEX(OU$32:OU$41,$C46)</f>
        <v>11.40100000000001</v>
      </c>
      <c r="OV45" s="18" cm="1">
        <f t="array" ref="OV45">INDEX(OV$32:OV$41,$C45)-INDEX(OV$32:OV$41,$C46)</f>
        <v>13.113</v>
      </c>
      <c r="OW45" s="18" cm="1">
        <f t="array" ref="OW45">INDEX(OW$32:OW$41,$C45)-INDEX(OW$32:OW$41,$C46)</f>
        <v>15.51600000000002</v>
      </c>
      <c r="OX45" s="18" cm="1">
        <f t="array" ref="OX45">INDEX(OX$32:OX$41,$C45)-INDEX(OX$32:OX$41,$C46)</f>
        <v>15.37700000000001</v>
      </c>
      <c r="OY45" s="18" cm="1">
        <f t="array" ref="OY45">INDEX(OY$32:OY$41,$C45)-INDEX(OY$32:OY$41,$C46)</f>
        <v>15.074999999999989</v>
      </c>
      <c r="OZ45" s="18" cm="1">
        <f t="array" ref="OZ45">INDEX(OZ$32:OZ$41,$C45)-INDEX(OZ$32:OZ$41,$C46)</f>
        <v>15.713000000000022</v>
      </c>
      <c r="PA45" s="18" cm="1">
        <f t="array" ref="PA45">INDEX(PA$32:PA$41,$C45)-INDEX(PA$32:PA$41,$C46)</f>
        <v>16.274000000000001</v>
      </c>
      <c r="PB45" s="18" cm="1">
        <f t="array" ref="PB45">INDEX(PB$32:PB$41,$C45)-INDEX(PB$32:PB$41,$C46)</f>
        <v>22.935000000000002</v>
      </c>
      <c r="PC45" s="18" cm="1">
        <f t="array" ref="PC45">INDEX(PC$32:PC$41,$C45)-INDEX(PC$32:PC$41,$C46)</f>
        <v>25.406000000000006</v>
      </c>
      <c r="PD45" s="18" cm="1">
        <f t="array" ref="PD45">INDEX(PD$32:PD$41,$C45)-INDEX(PD$32:PD$41,$C46)</f>
        <v>25.550999999999988</v>
      </c>
      <c r="PE45" s="18" cm="1">
        <f t="array" ref="PE45">INDEX(PE$32:PE$41,$C45)-INDEX(PE$32:PE$41,$C46)</f>
        <v>28.377999999999986</v>
      </c>
      <c r="PF45" s="18" cm="1">
        <f t="array" ref="PF45">INDEX(PF$32:PF$41,$C45)-INDEX(PF$32:PF$41,$C46)</f>
        <v>29.13900000000001</v>
      </c>
      <c r="PG45" s="18" cm="1">
        <f t="array" ref="PG45">INDEX(PG$32:PG$41,$C45)-INDEX(PG$32:PG$41,$C46)</f>
        <v>30.194999999999993</v>
      </c>
      <c r="PH45" s="18" cm="1">
        <f t="array" ref="PH45">INDEX(PH$32:PH$41,$C45)-INDEX(PH$32:PH$41,$C46)</f>
        <v>35.91500000000002</v>
      </c>
      <c r="PI45" s="18" cm="1">
        <f t="array" ref="PI45">INDEX(PI$32:PI$41,$C45)-INDEX(PI$32:PI$41,$C46)</f>
        <v>41.079999999999984</v>
      </c>
      <c r="PJ45" s="18" cm="1">
        <f t="array" ref="PJ45">INDEX(PJ$32:PJ$41,$C45)-INDEX(PJ$32:PJ$41,$C46)</f>
        <v>44.374000000000024</v>
      </c>
      <c r="PK45" s="18" cm="1">
        <f t="array" ref="PK45">INDEX(PK$32:PK$41,$C45)-INDEX(PK$32:PK$41,$C46)</f>
        <v>42.817000000000007</v>
      </c>
      <c r="PL45" s="18" cm="1">
        <f t="array" ref="PL45">INDEX(PL$32:PL$41,$C45)-INDEX(PL$32:PL$41,$C46)</f>
        <v>44.741000000000042</v>
      </c>
      <c r="PM45" s="18" cm="1">
        <f t="array" ref="PM45">INDEX(PM$32:PM$41,$C45)-INDEX(PM$32:PM$41,$C46)</f>
        <v>48.774000000000001</v>
      </c>
      <c r="PN45" s="18" cm="1">
        <f t="array" ref="PN45">INDEX(PN$32:PN$41,$C45)-INDEX(PN$32:PN$41,$C46)</f>
        <v>48.225000000000023</v>
      </c>
      <c r="PO45" s="18" cm="1">
        <f t="array" ref="PO45">INDEX(PO$32:PO$41,$C45)-INDEX(PO$32:PO$41,$C46)</f>
        <v>45.600999999999999</v>
      </c>
      <c r="PP45" s="18" cm="1">
        <f t="array" ref="PP45">INDEX(PP$32:PP$41,$C45)-INDEX(PP$32:PP$41,$C46)</f>
        <v>41.555000000000007</v>
      </c>
      <c r="PQ45" s="18" cm="1">
        <f t="array" ref="PQ45">INDEX(PQ$32:PQ$41,$C45)-INDEX(PQ$32:PQ$41,$C46)</f>
        <v>36.620000000000005</v>
      </c>
      <c r="PR45" s="18" cm="1">
        <f t="array" ref="PR45">INDEX(PR$32:PR$41,$C45)-INDEX(PR$32:PR$41,$C46)</f>
        <v>32.92900000000003</v>
      </c>
      <c r="PS45" s="18" cm="1">
        <f t="array" ref="PS45">INDEX(PS$32:PS$41,$C45)-INDEX(PS$32:PS$41,$C46)</f>
        <v>34.942999999999984</v>
      </c>
      <c r="PT45" s="18" cm="1">
        <f t="array" ref="PT45">INDEX(PT$32:PT$41,$C45)-INDEX(PT$32:PT$41,$C46)</f>
        <v>35.768000000000029</v>
      </c>
      <c r="PU45" s="18" cm="1">
        <f t="array" ref="PU45">INDEX(PU$32:PU$41,$C45)-INDEX(PU$32:PU$41,$C46)</f>
        <v>42.411999999999978</v>
      </c>
      <c r="PV45" s="18" cm="1">
        <f t="array" ref="PV45">INDEX(PV$32:PV$41,$C45)-INDEX(PV$32:PV$41,$C46)</f>
        <v>45.555000000000007</v>
      </c>
      <c r="PW45" s="18" cm="1">
        <f t="array" ref="PW45">INDEX(PW$32:PW$41,$C45)-INDEX(PW$32:PW$41,$C46)</f>
        <v>45.871000000000038</v>
      </c>
      <c r="PX45" s="18" cm="1">
        <f t="array" ref="PX45">INDEX(PX$32:PX$41,$C45)-INDEX(PX$32:PX$41,$C46)</f>
        <v>51.229000000000042</v>
      </c>
      <c r="PY45" s="18" cm="1">
        <f t="array" ref="PY45">INDEX(PY$32:PY$41,$C45)-INDEX(PY$32:PY$41,$C46)</f>
        <v>53.689000000000021</v>
      </c>
      <c r="PZ45" s="18" cm="1">
        <f t="array" ref="PZ45">INDEX(PZ$32:PZ$41,$C45)-INDEX(PZ$32:PZ$41,$C46)</f>
        <v>55.81699999999995</v>
      </c>
      <c r="QA45" s="18" cm="1">
        <f t="array" ref="QA45">INDEX(QA$32:QA$41,$C45)-INDEX(QA$32:QA$41,$C46)</f>
        <v>60.72399999999999</v>
      </c>
      <c r="QB45" s="18" cm="1">
        <f t="array" ref="QB45">INDEX(QB$32:QB$41,$C45)-INDEX(QB$32:QB$41,$C46)</f>
        <v>61.700000000000045</v>
      </c>
      <c r="QC45" s="18" cm="1">
        <f t="array" ref="QC45">INDEX(QC$32:QC$41,$C45)-INDEX(QC$32:QC$41,$C46)</f>
        <v>64.05400000000003</v>
      </c>
      <c r="QD45" s="18" cm="1">
        <f t="array" ref="QD45">INDEX(QD$32:QD$41,$C45)-INDEX(QD$32:QD$41,$C46)</f>
        <v>66.019000000000005</v>
      </c>
      <c r="QE45" s="18" cm="1">
        <f t="array" ref="QE45">INDEX(QE$32:QE$41,$C45)-INDEX(QE$32:QE$41,$C46)</f>
        <v>67.282000000000039</v>
      </c>
      <c r="QF45" s="18" cm="1">
        <f t="array" ref="QF45">INDEX(QF$32:QF$41,$C45)-INDEX(QF$32:QF$41,$C46)</f>
        <v>67.498999999999967</v>
      </c>
      <c r="QG45" s="18" cm="1">
        <f t="array" ref="QG45">INDEX(QG$32:QG$41,$C45)-INDEX(QG$32:QG$41,$C46)</f>
        <v>67.209000000000032</v>
      </c>
      <c r="QH45" s="18" cm="1">
        <f t="array" ref="QH45">INDEX(QH$32:QH$41,$C45)-INDEX(QH$32:QH$41,$C46)</f>
        <v>69.450999999999993</v>
      </c>
      <c r="QI45" s="18" cm="1">
        <f t="array" ref="QI45">INDEX(QI$32:QI$41,$C45)-INDEX(QI$32:QI$41,$C46)</f>
        <v>68.586000000000013</v>
      </c>
      <c r="QJ45" s="18" cm="1">
        <f t="array" ref="QJ45">INDEX(QJ$32:QJ$41,$C45)-INDEX(QJ$32:QJ$41,$C46)</f>
        <v>69.721000000000004</v>
      </c>
      <c r="QK45" s="18" cm="1">
        <f t="array" ref="QK45">INDEX(QK$32:QK$41,$C45)-INDEX(QK$32:QK$41,$C46)</f>
        <v>69.638000000000005</v>
      </c>
      <c r="QL45" s="18" cm="1">
        <f t="array" ref="QL45">INDEX(QL$32:QL$41,$C45)-INDEX(QL$32:QL$41,$C46)</f>
        <v>72.480000000000018</v>
      </c>
      <c r="QM45" s="18" cm="1">
        <f t="array" ref="QM45">INDEX(QM$32:QM$41,$C45)-INDEX(QM$32:QM$41,$C46)</f>
        <v>73.180999999999983</v>
      </c>
      <c r="QN45" s="18" cm="1">
        <f t="array" ref="QN45">INDEX(QN$32:QN$41,$C45)-INDEX(QN$32:QN$41,$C46)</f>
        <v>73.019999999999982</v>
      </c>
      <c r="QO45" s="18" cm="1">
        <f t="array" ref="QO45">INDEX(QO$32:QO$41,$C45)-INDEX(QO$32:QO$41,$C46)</f>
        <v>68.896999999999991</v>
      </c>
      <c r="QP45" s="18" cm="1">
        <f t="array" ref="QP45">INDEX(QP$32:QP$41,$C45)-INDEX(QP$32:QP$41,$C46)</f>
        <v>69.167999999999978</v>
      </c>
      <c r="QQ45" s="18" cm="1">
        <f t="array" ref="QQ45">INDEX(QQ$32:QQ$41,$C45)-INDEX(QQ$32:QQ$41,$C46)</f>
        <v>70.951999999999998</v>
      </c>
      <c r="QR45" s="18" cm="1">
        <f t="array" ref="QR45">INDEX(QR$32:QR$41,$C45)-INDEX(QR$32:QR$41,$C46)</f>
        <v>71.570000000000022</v>
      </c>
      <c r="QS45" s="18" cm="1">
        <f t="array" ref="QS45">INDEX(QS$32:QS$41,$C45)-INDEX(QS$32:QS$41,$C46)</f>
        <v>70.600999999999999</v>
      </c>
      <c r="QT45" s="18" cm="1">
        <f t="array" ref="QT45">INDEX(QT$32:QT$41,$C45)-INDEX(QT$32:QT$41,$C46)</f>
        <v>71.570999999999998</v>
      </c>
      <c r="QU45" s="18" cm="1">
        <f t="array" ref="QU45">INDEX(QU$32:QU$41,$C45)-INDEX(QU$32:QU$41,$C46)</f>
        <v>71.438000000000017</v>
      </c>
      <c r="QV45" s="18" cm="1">
        <f t="array" ref="QV45">INDEX(QV$32:QV$41,$C45)-INDEX(QV$32:QV$41,$C46)</f>
        <v>69.518999999999977</v>
      </c>
      <c r="QW45" s="18" cm="1">
        <f t="array" ref="QW45">INDEX(QW$32:QW$41,$C45)-INDEX(QW$32:QW$41,$C46)</f>
        <v>66.060999999999979</v>
      </c>
      <c r="QX45" s="18" cm="1">
        <f t="array" ref="QX45">INDEX(QX$32:QX$41,$C45)-INDEX(QX$32:QX$41,$C46)</f>
        <v>65.351000000000028</v>
      </c>
      <c r="QY45" s="18" cm="1">
        <f t="array" ref="QY45">INDEX(QY$32:QY$41,$C45)-INDEX(QY$32:QY$41,$C46)</f>
        <v>66.837999999999994</v>
      </c>
      <c r="QZ45" s="18" cm="1">
        <f t="array" ref="QZ45">INDEX(QZ$32:QZ$41,$C45)-INDEX(QZ$32:QZ$41,$C46)</f>
        <v>69.479000000000013</v>
      </c>
      <c r="RA45" s="18" cm="1">
        <f t="array" ref="RA45">INDEX(RA$32:RA$41,$C45)-INDEX(RA$32:RA$41,$C46)</f>
        <v>66.875</v>
      </c>
      <c r="RB45" s="18" cm="1">
        <f t="array" ref="RB45">INDEX(RB$32:RB$41,$C45)-INDEX(RB$32:RB$41,$C46)</f>
        <v>63.166999999999973</v>
      </c>
      <c r="RC45" s="18" cm="1">
        <f t="array" ref="RC45">INDEX(RC$32:RC$41,$C45)-INDEX(RC$32:RC$41,$C46)</f>
        <v>62.668000000000006</v>
      </c>
      <c r="RD45" s="18" cm="1">
        <f t="array" ref="RD45">INDEX(RD$32:RD$41,$C45)-INDEX(RD$32:RD$41,$C46)</f>
        <v>60.632000000000005</v>
      </c>
      <c r="RE45" s="18" cm="1">
        <f t="array" ref="RE45">INDEX(RE$32:RE$41,$C45)-INDEX(RE$32:RE$41,$C46)</f>
        <v>60.781999999999982</v>
      </c>
      <c r="RF45" s="18" cm="1">
        <f t="array" ref="RF45">INDEX(RF$32:RF$41,$C45)-INDEX(RF$32:RF$41,$C46)</f>
        <v>61.511000000000024</v>
      </c>
      <c r="RG45" s="18" cm="1">
        <f t="array" ref="RG45">INDEX(RG$32:RG$41,$C45)-INDEX(RG$32:RG$41,$C46)</f>
        <v>61.158999999999992</v>
      </c>
      <c r="RH45" s="18" cm="1">
        <f t="array" ref="RH45">INDEX(RH$32:RH$41,$C45)-INDEX(RH$32:RH$41,$C46)</f>
        <v>61.87299999999999</v>
      </c>
      <c r="RI45" s="18" cm="1">
        <f t="array" ref="RI45">INDEX(RI$32:RI$41,$C45)-INDEX(RI$32:RI$41,$C46)</f>
        <v>62.173000000000002</v>
      </c>
      <c r="RJ45" s="18" cm="1">
        <f t="array" ref="RJ45">INDEX(RJ$32:RJ$41,$C45)-INDEX(RJ$32:RJ$41,$C46)</f>
        <v>63.289000000000044</v>
      </c>
      <c r="RK45" s="18" cm="1">
        <f t="array" ref="RK45">INDEX(RK$32:RK$41,$C45)-INDEX(RK$32:RK$41,$C46)</f>
        <v>63.547000000000025</v>
      </c>
      <c r="RL45" s="18" cm="1">
        <f t="array" ref="RL45">INDEX(RL$32:RL$41,$C45)-INDEX(RL$32:RL$41,$C46)</f>
        <v>63.949000000000012</v>
      </c>
      <c r="RM45" s="18" cm="1">
        <f t="array" ref="RM45">INDEX(RM$32:RM$41,$C45)-INDEX(RM$32:RM$41,$C46)</f>
        <v>64.738999999999976</v>
      </c>
      <c r="RN45" s="18" cm="1">
        <f t="array" ref="RN45">INDEX(RN$32:RN$41,$C45)-INDEX(RN$32:RN$41,$C46)</f>
        <v>62.84699999999998</v>
      </c>
      <c r="RO45" s="18" cm="1">
        <f t="array" ref="RO45">INDEX(RO$32:RO$41,$C45)-INDEX(RO$32:RO$41,$C46)</f>
        <v>64.909999999999968</v>
      </c>
      <c r="RP45" s="18" cm="1">
        <f t="array" ref="RP45">INDEX(RP$32:RP$41,$C45)-INDEX(RP$32:RP$41,$C46)</f>
        <v>66.459000000000003</v>
      </c>
      <c r="RQ45" s="18" cm="1">
        <f t="array" ref="RQ45">INDEX(RQ$32:RQ$41,$C45)-INDEX(RQ$32:RQ$41,$C46)</f>
        <v>65.596000000000004</v>
      </c>
      <c r="RR45" s="18" cm="1">
        <f t="array" ref="RR45">INDEX(RR$32:RR$41,$C45)-INDEX(RR$32:RR$41,$C46)</f>
        <v>67.855999999999995</v>
      </c>
      <c r="RS45" s="18" cm="1">
        <f t="array" ref="RS45">INDEX(RS$32:RS$41,$C45)-INDEX(RS$32:RS$41,$C46)</f>
        <v>67.798000000000002</v>
      </c>
      <c r="RT45" s="18" cm="1">
        <f t="array" ref="RT45">INDEX(RT$32:RT$41,$C45)-INDEX(RT$32:RT$41,$C46)</f>
        <v>68.795000000000016</v>
      </c>
      <c r="RU45" s="18" cm="1">
        <f t="array" ref="RU45">INDEX(RU$32:RU$41,$C45)-INDEX(RU$32:RU$41,$C46)</f>
        <v>71.311000000000035</v>
      </c>
      <c r="RV45" s="18" cm="1">
        <f t="array" ref="RV45">INDEX(RV$32:RV$41,$C45)-INDEX(RV$32:RV$41,$C46)</f>
        <v>70.075999999999993</v>
      </c>
      <c r="RW45" s="18" cm="1">
        <f t="array" ref="RW45">INDEX(RW$32:RW$41,$C45)-INDEX(RW$32:RW$41,$C46)</f>
        <v>70.630999999999972</v>
      </c>
      <c r="RX45" s="18" cm="1">
        <f t="array" ref="RX45">INDEX(RX$32:RX$41,$C45)-INDEX(RX$32:RX$41,$C46)</f>
        <v>71.928000000000026</v>
      </c>
      <c r="RY45" s="18" cm="1">
        <f t="array" ref="RY45">INDEX(RY$32:RY$41,$C45)-INDEX(RY$32:RY$41,$C46)</f>
        <v>72.262</v>
      </c>
      <c r="RZ45" s="18" cm="1">
        <f t="array" ref="RZ45">INDEX(RZ$32:RZ$41,$C45)-INDEX(RZ$32:RZ$41,$C46)</f>
        <v>72.200000000000017</v>
      </c>
      <c r="SA45" s="18" cm="1">
        <f t="array" ref="SA45">INDEX(SA$32:SA$41,$C45)-INDEX(SA$32:SA$41,$C46)</f>
        <v>76.404000000000025</v>
      </c>
      <c r="SB45" s="18" cm="1">
        <f t="array" ref="SB45">INDEX(SB$32:SB$41,$C45)-INDEX(SB$32:SB$41,$C46)</f>
        <v>74.279000000000025</v>
      </c>
      <c r="SC45" s="18" cm="1">
        <f t="array" ref="SC45">INDEX(SC$32:SC$41,$C45)-INDEX(SC$32:SC$41,$C46)</f>
        <v>74.70799999999997</v>
      </c>
      <c r="SD45" s="18" cm="1">
        <f t="array" ref="SD45">INDEX(SD$32:SD$41,$C45)-INDEX(SD$32:SD$41,$C46)</f>
        <v>70.972999999999985</v>
      </c>
      <c r="SE45" s="18" cm="1">
        <f t="array" ref="SE45">INDEX(SE$32:SE$41,$C45)-INDEX(SE$32:SE$41,$C46)</f>
        <v>72.242000000000019</v>
      </c>
      <c r="SF45" s="18" cm="1">
        <f t="array" ref="SF45">INDEX(SF$32:SF$41,$C45)-INDEX(SF$32:SF$41,$C46)</f>
        <v>72.306000000000012</v>
      </c>
      <c r="SG45" s="18" cm="1">
        <f t="array" ref="SG45">INDEX(SG$32:SG$41,$C45)-INDEX(SG$32:SG$41,$C46)</f>
        <v>74.803999999999974</v>
      </c>
      <c r="SH45" s="18" cm="1">
        <f t="array" ref="SH45">INDEX(SH$32:SH$41,$C45)-INDEX(SH$32:SH$41,$C46)</f>
        <v>75.156000000000006</v>
      </c>
      <c r="SI45" s="18" cm="1">
        <f t="array" ref="SI45">INDEX(SI$32:SI$41,$C45)-INDEX(SI$32:SI$41,$C46)</f>
        <v>76.41900000000004</v>
      </c>
      <c r="SJ45" s="18" cm="1">
        <f t="array" ref="SJ45">INDEX(SJ$32:SJ$41,$C45)-INDEX(SJ$32:SJ$41,$C46)</f>
        <v>78.18100000000004</v>
      </c>
      <c r="SK45" s="18" cm="1">
        <f t="array" ref="SK45">INDEX(SK$32:SK$41,$C45)-INDEX(SK$32:SK$41,$C46)</f>
        <v>82.975000000000023</v>
      </c>
      <c r="SL45" s="18" cm="1">
        <f t="array" ref="SL45">INDEX(SL$32:SL$41,$C45)-INDEX(SL$32:SL$41,$C46)</f>
        <v>83.716000000000008</v>
      </c>
      <c r="SM45" s="18" cm="1">
        <f t="array" ref="SM45">INDEX(SM$32:SM$41,$C45)-INDEX(SM$32:SM$41,$C46)</f>
        <v>84.869</v>
      </c>
      <c r="SN45" s="18" cm="1">
        <f t="array" ref="SN45">INDEX(SN$32:SN$41,$C45)-INDEX(SN$32:SN$41,$C46)</f>
        <v>83.239999999999981</v>
      </c>
      <c r="SO45" s="18" cm="1">
        <f t="array" ref="SO45">INDEX(SO$32:SO$41,$C45)-INDEX(SO$32:SO$41,$C46)</f>
        <v>83.252999999999986</v>
      </c>
      <c r="SP45" s="18" cm="1">
        <f t="array" ref="SP45">INDEX(SP$32:SP$41,$C45)-INDEX(SP$32:SP$41,$C46)</f>
        <v>82.677999999999997</v>
      </c>
      <c r="SQ45" s="18" cm="1">
        <f t="array" ref="SQ45">INDEX(SQ$32:SQ$41,$C45)-INDEX(SQ$32:SQ$41,$C46)</f>
        <v>82.846000000000004</v>
      </c>
      <c r="SR45" s="18" cm="1">
        <f t="array" ref="SR45">INDEX(SR$32:SR$41,$C45)-INDEX(SR$32:SR$41,$C46)</f>
        <v>81.362000000000023</v>
      </c>
      <c r="SS45" s="18" cm="1">
        <f t="array" ref="SS45">INDEX(SS$32:SS$41,$C45)-INDEX(SS$32:SS$41,$C46)</f>
        <v>78.044000000000011</v>
      </c>
      <c r="ST45" s="18" cm="1">
        <f t="array" ref="ST45">INDEX(ST$32:ST$41,$C45)-INDEX(ST$32:ST$41,$C46)</f>
        <v>79.89100000000002</v>
      </c>
    </row>
    <row r="46" spans="1:515" s="5" customFormat="1" x14ac:dyDescent="0.25">
      <c r="B46" s="11" t="s">
        <v>476</v>
      </c>
      <c r="C46" s="5">
        <f>_xlfn.XMATCH(B46,$B$32:$B$41)</f>
        <v>7</v>
      </c>
      <c r="F46" s="18"/>
    </row>
    <row r="47" spans="1:515" s="5" customFormat="1" x14ac:dyDescent="0.25"/>
    <row r="49" spans="1:511" ht="11" x14ac:dyDescent="0.3">
      <c r="B49" s="2" t="s">
        <v>150</v>
      </c>
    </row>
    <row r="50" spans="1:511" ht="11" x14ac:dyDescent="0.3">
      <c r="A50" s="5">
        <v>1</v>
      </c>
      <c r="B50" s="34" t="str">
        <f t="shared" ref="B50:B58" si="9">B32</f>
        <v>VW 3 1/2 PERP nc-30</v>
      </c>
      <c r="F50" s="18">
        <f>F$32-F32</f>
        <v>0</v>
      </c>
      <c r="G50" s="18">
        <f t="shared" ref="G50:BR58" si="10">G$32-G32</f>
        <v>0</v>
      </c>
      <c r="H50" s="18">
        <f t="shared" si="10"/>
        <v>0</v>
      </c>
      <c r="I50" s="18">
        <f t="shared" si="10"/>
        <v>0</v>
      </c>
      <c r="J50" s="18">
        <f t="shared" si="10"/>
        <v>0</v>
      </c>
      <c r="K50" s="18">
        <f t="shared" si="10"/>
        <v>0</v>
      </c>
      <c r="L50" s="18">
        <f t="shared" si="10"/>
        <v>0</v>
      </c>
      <c r="M50" s="18">
        <f t="shared" si="10"/>
        <v>0</v>
      </c>
      <c r="N50" s="18">
        <f t="shared" si="10"/>
        <v>0</v>
      </c>
      <c r="O50" s="18">
        <f t="shared" si="10"/>
        <v>0</v>
      </c>
      <c r="P50" s="18">
        <f t="shared" si="10"/>
        <v>0</v>
      </c>
      <c r="Q50" s="18">
        <f t="shared" si="10"/>
        <v>0</v>
      </c>
      <c r="R50" s="18">
        <f t="shared" si="10"/>
        <v>0</v>
      </c>
      <c r="S50" s="18">
        <f t="shared" si="10"/>
        <v>0</v>
      </c>
      <c r="T50" s="18">
        <f t="shared" si="10"/>
        <v>0</v>
      </c>
      <c r="U50" s="18">
        <f t="shared" si="10"/>
        <v>0</v>
      </c>
      <c r="V50" s="18">
        <f t="shared" si="10"/>
        <v>0</v>
      </c>
      <c r="W50" s="18">
        <f t="shared" si="10"/>
        <v>0</v>
      </c>
      <c r="X50" s="18">
        <f t="shared" si="10"/>
        <v>0</v>
      </c>
      <c r="Y50" s="18">
        <f t="shared" si="10"/>
        <v>0</v>
      </c>
      <c r="Z50" s="18">
        <f t="shared" si="10"/>
        <v>0</v>
      </c>
      <c r="AA50" s="18">
        <f t="shared" si="10"/>
        <v>0</v>
      </c>
      <c r="AB50" s="18">
        <f t="shared" si="10"/>
        <v>0</v>
      </c>
      <c r="AC50" s="18">
        <f t="shared" si="10"/>
        <v>0</v>
      </c>
      <c r="AD50" s="18">
        <f t="shared" si="10"/>
        <v>0</v>
      </c>
      <c r="AE50" s="18">
        <f t="shared" si="10"/>
        <v>0</v>
      </c>
      <c r="AF50" s="18">
        <f t="shared" si="10"/>
        <v>0</v>
      </c>
      <c r="AG50" s="18">
        <f t="shared" si="10"/>
        <v>0</v>
      </c>
      <c r="AH50" s="18">
        <f t="shared" si="10"/>
        <v>0</v>
      </c>
      <c r="AI50" s="18">
        <f t="shared" si="10"/>
        <v>0</v>
      </c>
      <c r="AJ50" s="18">
        <f t="shared" si="10"/>
        <v>0</v>
      </c>
      <c r="AK50" s="18">
        <f t="shared" si="10"/>
        <v>0</v>
      </c>
      <c r="AL50" s="18">
        <f t="shared" si="10"/>
        <v>0</v>
      </c>
      <c r="AM50" s="18">
        <f t="shared" si="10"/>
        <v>0</v>
      </c>
      <c r="AN50" s="18">
        <f t="shared" si="10"/>
        <v>0</v>
      </c>
      <c r="AO50" s="18">
        <f t="shared" si="10"/>
        <v>0</v>
      </c>
      <c r="AP50" s="18">
        <f t="shared" si="10"/>
        <v>0</v>
      </c>
      <c r="AQ50" s="18">
        <f t="shared" si="10"/>
        <v>0</v>
      </c>
      <c r="AR50" s="18">
        <f t="shared" si="10"/>
        <v>0</v>
      </c>
      <c r="AS50" s="18">
        <f t="shared" si="10"/>
        <v>0</v>
      </c>
      <c r="AT50" s="18">
        <f t="shared" si="10"/>
        <v>0</v>
      </c>
      <c r="AU50" s="18">
        <f t="shared" si="10"/>
        <v>0</v>
      </c>
      <c r="AV50" s="18">
        <f t="shared" si="10"/>
        <v>0</v>
      </c>
      <c r="AW50" s="18">
        <f t="shared" si="10"/>
        <v>0</v>
      </c>
      <c r="AX50" s="18">
        <f t="shared" si="10"/>
        <v>0</v>
      </c>
      <c r="AY50" s="18">
        <f t="shared" si="10"/>
        <v>0</v>
      </c>
      <c r="AZ50" s="18">
        <f t="shared" si="10"/>
        <v>0</v>
      </c>
      <c r="BA50" s="18">
        <f t="shared" si="10"/>
        <v>0</v>
      </c>
      <c r="BB50" s="18">
        <f t="shared" si="10"/>
        <v>0</v>
      </c>
      <c r="BC50" s="18">
        <f t="shared" si="10"/>
        <v>0</v>
      </c>
      <c r="BD50" s="18">
        <f t="shared" si="10"/>
        <v>0</v>
      </c>
      <c r="BE50" s="18">
        <f t="shared" si="10"/>
        <v>0</v>
      </c>
      <c r="BF50" s="18">
        <f t="shared" si="10"/>
        <v>0</v>
      </c>
      <c r="BG50" s="18">
        <f t="shared" si="10"/>
        <v>0</v>
      </c>
      <c r="BH50" s="18">
        <f t="shared" si="10"/>
        <v>0</v>
      </c>
      <c r="BI50" s="18">
        <f t="shared" si="10"/>
        <v>0</v>
      </c>
      <c r="BJ50" s="18">
        <f t="shared" si="10"/>
        <v>0</v>
      </c>
      <c r="BK50" s="18">
        <f t="shared" si="10"/>
        <v>0</v>
      </c>
      <c r="BL50" s="18">
        <f t="shared" si="10"/>
        <v>0</v>
      </c>
      <c r="BM50" s="18">
        <f t="shared" si="10"/>
        <v>0</v>
      </c>
      <c r="BN50" s="18">
        <f t="shared" si="10"/>
        <v>0</v>
      </c>
      <c r="BO50" s="18">
        <f t="shared" si="10"/>
        <v>0</v>
      </c>
      <c r="BP50" s="18">
        <f t="shared" si="10"/>
        <v>0</v>
      </c>
      <c r="BQ50" s="18">
        <f t="shared" si="10"/>
        <v>0</v>
      </c>
      <c r="BR50" s="18">
        <f t="shared" si="10"/>
        <v>0</v>
      </c>
      <c r="BS50" s="18">
        <f t="shared" ref="BS50:ED53" si="11">BS$32-BS32</f>
        <v>0</v>
      </c>
      <c r="BT50" s="18">
        <f t="shared" si="11"/>
        <v>0</v>
      </c>
      <c r="BU50" s="18">
        <f t="shared" si="11"/>
        <v>0</v>
      </c>
      <c r="BV50" s="18">
        <f t="shared" si="11"/>
        <v>0</v>
      </c>
      <c r="BW50" s="18">
        <f t="shared" si="11"/>
        <v>0</v>
      </c>
      <c r="BX50" s="18">
        <f t="shared" si="11"/>
        <v>0</v>
      </c>
      <c r="BY50" s="18">
        <f t="shared" si="11"/>
        <v>0</v>
      </c>
      <c r="BZ50" s="18">
        <f t="shared" si="11"/>
        <v>0</v>
      </c>
      <c r="CA50" s="18">
        <f t="shared" si="11"/>
        <v>0</v>
      </c>
      <c r="CB50" s="18">
        <f t="shared" si="11"/>
        <v>0</v>
      </c>
      <c r="CC50" s="18">
        <f t="shared" si="11"/>
        <v>0</v>
      </c>
      <c r="CD50" s="18">
        <f t="shared" si="11"/>
        <v>0</v>
      </c>
      <c r="CE50" s="18">
        <f t="shared" si="11"/>
        <v>0</v>
      </c>
      <c r="CF50" s="18">
        <f t="shared" si="11"/>
        <v>0</v>
      </c>
      <c r="CG50" s="18">
        <f t="shared" si="11"/>
        <v>0</v>
      </c>
      <c r="CH50" s="18">
        <f t="shared" si="11"/>
        <v>0</v>
      </c>
      <c r="CI50" s="18">
        <f t="shared" si="11"/>
        <v>0</v>
      </c>
      <c r="CJ50" s="18">
        <f t="shared" si="11"/>
        <v>0</v>
      </c>
      <c r="CK50" s="18">
        <f t="shared" si="11"/>
        <v>0</v>
      </c>
      <c r="CL50" s="18">
        <f t="shared" si="11"/>
        <v>0</v>
      </c>
      <c r="CM50" s="18">
        <f t="shared" si="11"/>
        <v>0</v>
      </c>
      <c r="CN50" s="18">
        <f t="shared" si="11"/>
        <v>0</v>
      </c>
      <c r="CO50" s="18">
        <f t="shared" si="11"/>
        <v>0</v>
      </c>
      <c r="CP50" s="18">
        <f t="shared" si="11"/>
        <v>0</v>
      </c>
      <c r="CQ50" s="18">
        <f t="shared" si="11"/>
        <v>0</v>
      </c>
      <c r="CR50" s="18">
        <f t="shared" si="11"/>
        <v>0</v>
      </c>
      <c r="CS50" s="18">
        <f t="shared" si="11"/>
        <v>0</v>
      </c>
      <c r="CT50" s="18">
        <f t="shared" si="11"/>
        <v>0</v>
      </c>
      <c r="CU50" s="18">
        <f t="shared" si="11"/>
        <v>0</v>
      </c>
      <c r="CV50" s="18">
        <f t="shared" si="11"/>
        <v>0</v>
      </c>
      <c r="CW50" s="18">
        <f t="shared" si="11"/>
        <v>0</v>
      </c>
      <c r="CX50" s="18">
        <f t="shared" si="11"/>
        <v>0</v>
      </c>
      <c r="CY50" s="18">
        <f t="shared" si="11"/>
        <v>0</v>
      </c>
      <c r="CZ50" s="18">
        <f t="shared" si="11"/>
        <v>0</v>
      </c>
      <c r="DA50" s="18">
        <f t="shared" si="11"/>
        <v>0</v>
      </c>
      <c r="DB50" s="18">
        <f t="shared" si="11"/>
        <v>0</v>
      </c>
      <c r="DC50" s="18">
        <f t="shared" si="11"/>
        <v>0</v>
      </c>
      <c r="DD50" s="18">
        <f t="shared" si="11"/>
        <v>0</v>
      </c>
      <c r="DE50" s="18">
        <f t="shared" si="11"/>
        <v>0</v>
      </c>
      <c r="DF50" s="18">
        <f t="shared" si="11"/>
        <v>0</v>
      </c>
      <c r="DG50" s="18">
        <f t="shared" si="11"/>
        <v>0</v>
      </c>
      <c r="DH50" s="18">
        <f t="shared" si="11"/>
        <v>0</v>
      </c>
      <c r="DI50" s="18">
        <f t="shared" si="11"/>
        <v>0</v>
      </c>
      <c r="DJ50" s="18">
        <f t="shared" si="11"/>
        <v>0</v>
      </c>
      <c r="DK50" s="18">
        <f t="shared" si="11"/>
        <v>0</v>
      </c>
      <c r="DL50" s="18">
        <f t="shared" si="11"/>
        <v>0</v>
      </c>
      <c r="DM50" s="18">
        <f t="shared" si="11"/>
        <v>0</v>
      </c>
      <c r="DN50" s="18">
        <f t="shared" si="11"/>
        <v>0</v>
      </c>
      <c r="DO50" s="18">
        <f t="shared" si="11"/>
        <v>0</v>
      </c>
      <c r="DP50" s="18">
        <f t="shared" si="11"/>
        <v>0</v>
      </c>
      <c r="DQ50" s="18">
        <f t="shared" si="11"/>
        <v>0</v>
      </c>
      <c r="DR50" s="18">
        <f t="shared" si="11"/>
        <v>0</v>
      </c>
      <c r="DS50" s="18">
        <f t="shared" si="11"/>
        <v>0</v>
      </c>
      <c r="DT50" s="18">
        <f t="shared" si="11"/>
        <v>0</v>
      </c>
      <c r="DU50" s="18">
        <f t="shared" si="11"/>
        <v>0</v>
      </c>
      <c r="DV50" s="18">
        <f t="shared" si="11"/>
        <v>0</v>
      </c>
      <c r="DW50" s="18">
        <f t="shared" si="11"/>
        <v>0</v>
      </c>
      <c r="DX50" s="18">
        <f t="shared" si="11"/>
        <v>0</v>
      </c>
      <c r="DY50" s="18">
        <f t="shared" si="11"/>
        <v>0</v>
      </c>
      <c r="DZ50" s="18">
        <f t="shared" si="11"/>
        <v>0</v>
      </c>
      <c r="EA50" s="18">
        <f t="shared" si="11"/>
        <v>0</v>
      </c>
      <c r="EB50" s="18">
        <f t="shared" si="11"/>
        <v>0</v>
      </c>
      <c r="EC50" s="18">
        <f t="shared" si="11"/>
        <v>0</v>
      </c>
      <c r="ED50" s="18">
        <f t="shared" si="11"/>
        <v>0</v>
      </c>
      <c r="EE50" s="18">
        <f t="shared" ref="EE50:GP54" si="12">EE$32-EE32</f>
        <v>0</v>
      </c>
      <c r="EF50" s="18">
        <f t="shared" si="12"/>
        <v>0</v>
      </c>
      <c r="EG50" s="18">
        <f t="shared" si="12"/>
        <v>0</v>
      </c>
      <c r="EH50" s="18">
        <f t="shared" si="12"/>
        <v>0</v>
      </c>
      <c r="EI50" s="18">
        <f t="shared" si="12"/>
        <v>0</v>
      </c>
      <c r="EJ50" s="18">
        <f t="shared" si="12"/>
        <v>0</v>
      </c>
      <c r="EK50" s="18">
        <f t="shared" si="12"/>
        <v>0</v>
      </c>
      <c r="EL50" s="18">
        <f t="shared" si="12"/>
        <v>0</v>
      </c>
      <c r="EM50" s="18">
        <f t="shared" si="12"/>
        <v>0</v>
      </c>
      <c r="EN50" s="18">
        <f t="shared" si="12"/>
        <v>0</v>
      </c>
      <c r="EO50" s="18">
        <f t="shared" si="12"/>
        <v>0</v>
      </c>
      <c r="EP50" s="18">
        <f t="shared" si="12"/>
        <v>0</v>
      </c>
      <c r="EQ50" s="18">
        <f t="shared" si="12"/>
        <v>0</v>
      </c>
      <c r="ER50" s="18">
        <f t="shared" si="12"/>
        <v>0</v>
      </c>
      <c r="ES50" s="18">
        <f t="shared" si="12"/>
        <v>0</v>
      </c>
      <c r="ET50" s="18">
        <f t="shared" si="12"/>
        <v>0</v>
      </c>
      <c r="EU50" s="18">
        <f t="shared" si="12"/>
        <v>0</v>
      </c>
      <c r="EV50" s="18">
        <f t="shared" si="12"/>
        <v>0</v>
      </c>
      <c r="EW50" s="18">
        <f t="shared" si="12"/>
        <v>0</v>
      </c>
      <c r="EX50" s="18">
        <f t="shared" si="12"/>
        <v>0</v>
      </c>
      <c r="EY50" s="18">
        <f t="shared" si="12"/>
        <v>0</v>
      </c>
      <c r="EZ50" s="18">
        <f t="shared" si="12"/>
        <v>0</v>
      </c>
      <c r="FA50" s="18">
        <f t="shared" si="12"/>
        <v>0</v>
      </c>
      <c r="FB50" s="18">
        <f t="shared" si="12"/>
        <v>0</v>
      </c>
      <c r="FC50" s="18">
        <f t="shared" si="12"/>
        <v>0</v>
      </c>
      <c r="FD50" s="18">
        <f t="shared" si="12"/>
        <v>0</v>
      </c>
      <c r="FE50" s="18">
        <f t="shared" si="12"/>
        <v>0</v>
      </c>
      <c r="FF50" s="18">
        <f t="shared" si="12"/>
        <v>0</v>
      </c>
      <c r="FG50" s="18">
        <f t="shared" si="12"/>
        <v>0</v>
      </c>
      <c r="FH50" s="18">
        <f t="shared" si="12"/>
        <v>0</v>
      </c>
      <c r="FI50" s="18">
        <f t="shared" si="12"/>
        <v>0</v>
      </c>
      <c r="FJ50" s="18">
        <f t="shared" si="12"/>
        <v>0</v>
      </c>
      <c r="FK50" s="18">
        <f t="shared" si="12"/>
        <v>0</v>
      </c>
      <c r="FL50" s="18">
        <f t="shared" si="12"/>
        <v>0</v>
      </c>
      <c r="FM50" s="18">
        <f t="shared" si="12"/>
        <v>0</v>
      </c>
      <c r="FN50" s="18">
        <f t="shared" si="12"/>
        <v>0</v>
      </c>
      <c r="FO50" s="18">
        <f t="shared" si="12"/>
        <v>0</v>
      </c>
      <c r="FP50" s="18">
        <f t="shared" si="12"/>
        <v>0</v>
      </c>
      <c r="FQ50" s="18">
        <f t="shared" si="12"/>
        <v>0</v>
      </c>
      <c r="FR50" s="18">
        <f t="shared" si="12"/>
        <v>0</v>
      </c>
      <c r="FS50" s="18">
        <f t="shared" si="12"/>
        <v>0</v>
      </c>
      <c r="FT50" s="18">
        <f t="shared" si="12"/>
        <v>0</v>
      </c>
      <c r="FU50" s="18">
        <f t="shared" si="12"/>
        <v>0</v>
      </c>
      <c r="FV50" s="18">
        <f t="shared" si="12"/>
        <v>0</v>
      </c>
      <c r="FW50" s="18">
        <f t="shared" si="12"/>
        <v>0</v>
      </c>
      <c r="FX50" s="18">
        <f t="shared" si="12"/>
        <v>0</v>
      </c>
      <c r="FY50" s="18">
        <f t="shared" si="12"/>
        <v>0</v>
      </c>
      <c r="FZ50" s="18">
        <f t="shared" si="12"/>
        <v>0</v>
      </c>
      <c r="GA50" s="18">
        <f t="shared" si="12"/>
        <v>0</v>
      </c>
      <c r="GB50" s="18">
        <f t="shared" si="12"/>
        <v>0</v>
      </c>
      <c r="GC50" s="18">
        <f t="shared" si="12"/>
        <v>0</v>
      </c>
      <c r="GD50" s="18">
        <f t="shared" si="12"/>
        <v>0</v>
      </c>
      <c r="GE50" s="18">
        <f t="shared" si="12"/>
        <v>0</v>
      </c>
      <c r="GF50" s="18">
        <f t="shared" si="12"/>
        <v>0</v>
      </c>
      <c r="GG50" s="18">
        <f t="shared" si="12"/>
        <v>0</v>
      </c>
      <c r="GH50" s="18">
        <f t="shared" si="12"/>
        <v>0</v>
      </c>
      <c r="GI50" s="18">
        <f t="shared" si="12"/>
        <v>0</v>
      </c>
      <c r="GJ50" s="18">
        <f t="shared" si="12"/>
        <v>0</v>
      </c>
      <c r="GK50" s="18">
        <f t="shared" si="12"/>
        <v>0</v>
      </c>
      <c r="GL50" s="18">
        <f t="shared" si="12"/>
        <v>0</v>
      </c>
      <c r="GM50" s="18">
        <f t="shared" si="12"/>
        <v>0</v>
      </c>
      <c r="GN50" s="18">
        <f t="shared" si="12"/>
        <v>0</v>
      </c>
      <c r="GO50" s="18">
        <f t="shared" si="12"/>
        <v>0</v>
      </c>
      <c r="GP50" s="18">
        <f t="shared" si="12"/>
        <v>0</v>
      </c>
      <c r="GQ50" s="18">
        <f t="shared" ref="GQ50:JB53" si="13">GQ$32-GQ32</f>
        <v>0</v>
      </c>
      <c r="GR50" s="18">
        <f t="shared" si="13"/>
        <v>0</v>
      </c>
      <c r="GS50" s="18">
        <f t="shared" si="13"/>
        <v>0</v>
      </c>
      <c r="GT50" s="18">
        <f t="shared" si="13"/>
        <v>0</v>
      </c>
      <c r="GU50" s="18">
        <f t="shared" si="13"/>
        <v>0</v>
      </c>
      <c r="GV50" s="18">
        <f t="shared" si="13"/>
        <v>0</v>
      </c>
      <c r="GW50" s="18">
        <f t="shared" si="13"/>
        <v>0</v>
      </c>
      <c r="GX50" s="18">
        <f t="shared" si="13"/>
        <v>0</v>
      </c>
      <c r="GY50" s="18">
        <f t="shared" si="13"/>
        <v>0</v>
      </c>
      <c r="GZ50" s="18">
        <f t="shared" si="13"/>
        <v>0</v>
      </c>
      <c r="HA50" s="18">
        <f t="shared" si="13"/>
        <v>0</v>
      </c>
      <c r="HB50" s="18">
        <f t="shared" si="13"/>
        <v>0</v>
      </c>
      <c r="HC50" s="18">
        <f t="shared" si="13"/>
        <v>0</v>
      </c>
      <c r="HD50" s="18">
        <f t="shared" si="13"/>
        <v>0</v>
      </c>
      <c r="HE50" s="18">
        <f t="shared" si="13"/>
        <v>0</v>
      </c>
      <c r="HF50" s="18">
        <f t="shared" si="13"/>
        <v>0</v>
      </c>
      <c r="HG50" s="18">
        <f t="shared" si="13"/>
        <v>0</v>
      </c>
      <c r="HH50" s="18">
        <f t="shared" si="13"/>
        <v>0</v>
      </c>
      <c r="HI50" s="18">
        <f t="shared" si="13"/>
        <v>0</v>
      </c>
      <c r="HJ50" s="18">
        <f t="shared" si="13"/>
        <v>0</v>
      </c>
      <c r="HK50" s="18">
        <f t="shared" si="13"/>
        <v>0</v>
      </c>
      <c r="HL50" s="18">
        <f t="shared" si="13"/>
        <v>0</v>
      </c>
      <c r="HM50" s="18">
        <f t="shared" si="13"/>
        <v>0</v>
      </c>
      <c r="HN50" s="18">
        <f t="shared" si="13"/>
        <v>0</v>
      </c>
      <c r="HO50" s="18">
        <f t="shared" si="13"/>
        <v>0</v>
      </c>
      <c r="HP50" s="18">
        <f t="shared" si="13"/>
        <v>0</v>
      </c>
      <c r="HQ50" s="18">
        <f t="shared" si="13"/>
        <v>0</v>
      </c>
      <c r="HR50" s="18">
        <f t="shared" si="13"/>
        <v>0</v>
      </c>
      <c r="HS50" s="18">
        <f t="shared" si="13"/>
        <v>0</v>
      </c>
      <c r="HT50" s="18">
        <f t="shared" si="13"/>
        <v>0</v>
      </c>
      <c r="HU50" s="18">
        <f t="shared" si="13"/>
        <v>0</v>
      </c>
      <c r="HV50" s="18">
        <f t="shared" si="13"/>
        <v>0</v>
      </c>
      <c r="HW50" s="18">
        <f t="shared" si="13"/>
        <v>0</v>
      </c>
      <c r="HX50" s="18">
        <f t="shared" si="13"/>
        <v>0</v>
      </c>
      <c r="HY50" s="18">
        <f t="shared" si="13"/>
        <v>0</v>
      </c>
      <c r="HZ50" s="18">
        <f t="shared" si="13"/>
        <v>0</v>
      </c>
      <c r="IA50" s="18">
        <f t="shared" si="13"/>
        <v>0</v>
      </c>
      <c r="IB50" s="18">
        <f t="shared" si="13"/>
        <v>0</v>
      </c>
      <c r="IC50" s="18">
        <f t="shared" si="13"/>
        <v>0</v>
      </c>
      <c r="ID50" s="18">
        <f t="shared" si="13"/>
        <v>0</v>
      </c>
      <c r="IE50" s="18">
        <f t="shared" si="13"/>
        <v>0</v>
      </c>
      <c r="IF50" s="18">
        <f t="shared" si="13"/>
        <v>0</v>
      </c>
      <c r="IG50" s="18">
        <f t="shared" si="13"/>
        <v>0</v>
      </c>
      <c r="IH50" s="18">
        <f t="shared" si="13"/>
        <v>0</v>
      </c>
      <c r="II50" s="18">
        <f t="shared" si="13"/>
        <v>0</v>
      </c>
      <c r="IJ50" s="18">
        <f t="shared" si="13"/>
        <v>0</v>
      </c>
      <c r="IK50" s="18">
        <f t="shared" si="13"/>
        <v>0</v>
      </c>
      <c r="IL50" s="18">
        <f t="shared" si="13"/>
        <v>0</v>
      </c>
      <c r="IM50" s="18">
        <f t="shared" si="13"/>
        <v>0</v>
      </c>
      <c r="IN50" s="18">
        <f t="shared" si="13"/>
        <v>0</v>
      </c>
      <c r="IO50" s="18">
        <f t="shared" si="13"/>
        <v>0</v>
      </c>
      <c r="IP50" s="18">
        <f t="shared" si="13"/>
        <v>0</v>
      </c>
      <c r="IQ50" s="18">
        <f t="shared" si="13"/>
        <v>0</v>
      </c>
      <c r="IR50" s="18">
        <f t="shared" si="13"/>
        <v>0</v>
      </c>
      <c r="IS50" s="18">
        <f t="shared" si="13"/>
        <v>0</v>
      </c>
      <c r="IT50" s="18">
        <f t="shared" si="13"/>
        <v>0</v>
      </c>
      <c r="IU50" s="18">
        <f t="shared" si="13"/>
        <v>0</v>
      </c>
      <c r="IV50" s="18">
        <f t="shared" si="13"/>
        <v>0</v>
      </c>
      <c r="IW50" s="18">
        <f t="shared" si="13"/>
        <v>0</v>
      </c>
      <c r="IX50" s="18">
        <f t="shared" si="13"/>
        <v>0</v>
      </c>
      <c r="IY50" s="18">
        <f t="shared" si="13"/>
        <v>0</v>
      </c>
      <c r="IZ50" s="18">
        <f t="shared" si="13"/>
        <v>0</v>
      </c>
      <c r="JA50" s="18">
        <f t="shared" si="13"/>
        <v>0</v>
      </c>
      <c r="JB50" s="18">
        <f t="shared" si="13"/>
        <v>0</v>
      </c>
      <c r="JC50" s="18">
        <f t="shared" ref="JC50:LN54" si="14">JC$32-JC32</f>
        <v>0</v>
      </c>
      <c r="JD50" s="18">
        <f t="shared" si="14"/>
        <v>0</v>
      </c>
      <c r="JE50" s="18">
        <f t="shared" si="14"/>
        <v>0</v>
      </c>
      <c r="JF50" s="18">
        <f t="shared" si="14"/>
        <v>0</v>
      </c>
      <c r="JG50" s="18">
        <f t="shared" si="14"/>
        <v>0</v>
      </c>
      <c r="JH50" s="18">
        <f t="shared" si="14"/>
        <v>0</v>
      </c>
      <c r="JI50" s="18">
        <f t="shared" si="14"/>
        <v>0</v>
      </c>
      <c r="JJ50" s="18">
        <f t="shared" si="14"/>
        <v>0</v>
      </c>
      <c r="JK50" s="18">
        <f t="shared" si="14"/>
        <v>0</v>
      </c>
      <c r="JL50" s="18">
        <f t="shared" si="14"/>
        <v>0</v>
      </c>
      <c r="JM50" s="18">
        <f t="shared" si="14"/>
        <v>0</v>
      </c>
      <c r="JN50" s="18">
        <f t="shared" si="14"/>
        <v>0</v>
      </c>
      <c r="JO50" s="18">
        <f t="shared" si="14"/>
        <v>0</v>
      </c>
      <c r="JP50" s="18">
        <f t="shared" si="14"/>
        <v>0</v>
      </c>
      <c r="JQ50" s="18">
        <f t="shared" si="14"/>
        <v>0</v>
      </c>
      <c r="JR50" s="18">
        <f t="shared" si="14"/>
        <v>0</v>
      </c>
      <c r="JS50" s="18">
        <f t="shared" si="14"/>
        <v>0</v>
      </c>
      <c r="JT50" s="18">
        <f t="shared" si="14"/>
        <v>0</v>
      </c>
      <c r="JU50" s="18">
        <f t="shared" si="14"/>
        <v>0</v>
      </c>
      <c r="JV50" s="18">
        <f t="shared" si="14"/>
        <v>0</v>
      </c>
      <c r="JW50" s="18">
        <f t="shared" si="14"/>
        <v>0</v>
      </c>
      <c r="JX50" s="18">
        <f t="shared" si="14"/>
        <v>0</v>
      </c>
      <c r="JY50" s="18">
        <f t="shared" si="14"/>
        <v>0</v>
      </c>
      <c r="JZ50" s="18">
        <f t="shared" si="14"/>
        <v>0</v>
      </c>
      <c r="KA50" s="18">
        <f t="shared" si="14"/>
        <v>0</v>
      </c>
      <c r="KB50" s="18">
        <f t="shared" si="14"/>
        <v>0</v>
      </c>
      <c r="KC50" s="18">
        <f t="shared" si="14"/>
        <v>0</v>
      </c>
      <c r="KD50" s="18">
        <f t="shared" si="14"/>
        <v>0</v>
      </c>
      <c r="KE50" s="18">
        <f t="shared" si="14"/>
        <v>0</v>
      </c>
      <c r="KF50" s="18">
        <f t="shared" si="14"/>
        <v>0</v>
      </c>
      <c r="KG50" s="18">
        <f t="shared" si="14"/>
        <v>0</v>
      </c>
      <c r="KH50" s="18">
        <f t="shared" si="14"/>
        <v>0</v>
      </c>
      <c r="KI50" s="18">
        <f t="shared" si="14"/>
        <v>0</v>
      </c>
      <c r="KJ50" s="18">
        <f t="shared" si="14"/>
        <v>0</v>
      </c>
      <c r="KK50" s="18">
        <f t="shared" si="14"/>
        <v>0</v>
      </c>
      <c r="KL50" s="18">
        <f t="shared" si="14"/>
        <v>0</v>
      </c>
      <c r="KM50" s="18">
        <f t="shared" si="14"/>
        <v>0</v>
      </c>
      <c r="KN50" s="18">
        <f t="shared" si="14"/>
        <v>0</v>
      </c>
      <c r="KO50" s="18">
        <f t="shared" si="14"/>
        <v>0</v>
      </c>
      <c r="KP50" s="18">
        <f t="shared" si="14"/>
        <v>0</v>
      </c>
      <c r="KQ50" s="18">
        <f t="shared" si="14"/>
        <v>0</v>
      </c>
      <c r="KR50" s="18">
        <f t="shared" si="14"/>
        <v>0</v>
      </c>
      <c r="KS50" s="18">
        <f t="shared" si="14"/>
        <v>0</v>
      </c>
      <c r="KT50" s="18">
        <f t="shared" si="14"/>
        <v>0</v>
      </c>
      <c r="KU50" s="18">
        <f t="shared" si="14"/>
        <v>0</v>
      </c>
      <c r="KV50" s="18">
        <f t="shared" si="14"/>
        <v>0</v>
      </c>
      <c r="KW50" s="18">
        <f t="shared" si="14"/>
        <v>0</v>
      </c>
      <c r="KX50" s="18">
        <f t="shared" si="14"/>
        <v>0</v>
      </c>
      <c r="KY50" s="18">
        <f t="shared" si="14"/>
        <v>0</v>
      </c>
      <c r="KZ50" s="18">
        <f t="shared" si="14"/>
        <v>0</v>
      </c>
      <c r="LA50" s="18">
        <f t="shared" si="14"/>
        <v>0</v>
      </c>
      <c r="LB50" s="18">
        <f t="shared" si="14"/>
        <v>0</v>
      </c>
      <c r="LC50" s="18">
        <f t="shared" si="14"/>
        <v>0</v>
      </c>
      <c r="LD50" s="18">
        <f t="shared" si="14"/>
        <v>0</v>
      </c>
      <c r="LE50" s="18">
        <f t="shared" si="14"/>
        <v>0</v>
      </c>
      <c r="LF50" s="18">
        <f t="shared" si="14"/>
        <v>0</v>
      </c>
      <c r="LG50" s="18">
        <f t="shared" si="14"/>
        <v>0</v>
      </c>
      <c r="LH50" s="18">
        <f t="shared" si="14"/>
        <v>0</v>
      </c>
      <c r="LI50" s="18">
        <f t="shared" si="14"/>
        <v>0</v>
      </c>
      <c r="LJ50" s="18">
        <f t="shared" si="14"/>
        <v>0</v>
      </c>
      <c r="LK50" s="18">
        <f t="shared" si="14"/>
        <v>0</v>
      </c>
      <c r="LL50" s="18">
        <f t="shared" si="14"/>
        <v>0</v>
      </c>
      <c r="LM50" s="18">
        <f t="shared" si="14"/>
        <v>0</v>
      </c>
      <c r="LN50" s="18">
        <f t="shared" si="14"/>
        <v>0</v>
      </c>
      <c r="LO50" s="18">
        <f t="shared" ref="LO50:NZ53" si="15">LO$32-LO32</f>
        <v>0</v>
      </c>
      <c r="LP50" s="18">
        <f t="shared" si="15"/>
        <v>0</v>
      </c>
      <c r="LQ50" s="18">
        <f t="shared" si="15"/>
        <v>0</v>
      </c>
      <c r="LR50" s="18">
        <f t="shared" si="15"/>
        <v>0</v>
      </c>
      <c r="LS50" s="18">
        <f t="shared" si="15"/>
        <v>0</v>
      </c>
      <c r="LT50" s="18">
        <f t="shared" si="15"/>
        <v>0</v>
      </c>
      <c r="LU50" s="18">
        <f t="shared" si="15"/>
        <v>0</v>
      </c>
      <c r="LV50" s="18">
        <f t="shared" si="15"/>
        <v>0</v>
      </c>
      <c r="LW50" s="18">
        <f t="shared" si="15"/>
        <v>0</v>
      </c>
      <c r="LX50" s="18">
        <f t="shared" si="15"/>
        <v>0</v>
      </c>
      <c r="LY50" s="18">
        <f t="shared" si="15"/>
        <v>0</v>
      </c>
      <c r="LZ50" s="18">
        <f t="shared" si="15"/>
        <v>0</v>
      </c>
      <c r="MA50" s="18">
        <f t="shared" si="15"/>
        <v>0</v>
      </c>
      <c r="MB50" s="18">
        <f t="shared" si="15"/>
        <v>0</v>
      </c>
      <c r="MC50" s="18">
        <f t="shared" si="15"/>
        <v>0</v>
      </c>
      <c r="MD50" s="18">
        <f t="shared" si="15"/>
        <v>0</v>
      </c>
      <c r="ME50" s="18">
        <f t="shared" si="15"/>
        <v>0</v>
      </c>
      <c r="MF50" s="18">
        <f t="shared" si="15"/>
        <v>0</v>
      </c>
      <c r="MG50" s="18">
        <f t="shared" si="15"/>
        <v>0</v>
      </c>
      <c r="MH50" s="18">
        <f t="shared" si="15"/>
        <v>0</v>
      </c>
      <c r="MI50" s="18">
        <f t="shared" si="15"/>
        <v>0</v>
      </c>
      <c r="MJ50" s="18">
        <f t="shared" si="15"/>
        <v>0</v>
      </c>
      <c r="MK50" s="18">
        <f t="shared" si="15"/>
        <v>0</v>
      </c>
      <c r="ML50" s="18">
        <f t="shared" si="15"/>
        <v>0</v>
      </c>
      <c r="MM50" s="18">
        <f t="shared" si="15"/>
        <v>0</v>
      </c>
      <c r="MN50" s="18">
        <f t="shared" si="15"/>
        <v>0</v>
      </c>
      <c r="MO50" s="18">
        <f t="shared" si="15"/>
        <v>0</v>
      </c>
      <c r="MP50" s="18">
        <f t="shared" si="15"/>
        <v>0</v>
      </c>
      <c r="MQ50" s="18">
        <f t="shared" si="15"/>
        <v>0</v>
      </c>
      <c r="MR50" s="18">
        <f t="shared" si="15"/>
        <v>0</v>
      </c>
      <c r="MS50" s="18">
        <f t="shared" si="15"/>
        <v>0</v>
      </c>
      <c r="MT50" s="18">
        <f t="shared" si="15"/>
        <v>0</v>
      </c>
      <c r="MU50" s="18">
        <f t="shared" si="15"/>
        <v>0</v>
      </c>
      <c r="MV50" s="18">
        <f t="shared" si="15"/>
        <v>0</v>
      </c>
      <c r="MW50" s="18">
        <f t="shared" si="15"/>
        <v>0</v>
      </c>
      <c r="MX50" s="18">
        <f t="shared" si="15"/>
        <v>0</v>
      </c>
      <c r="MY50" s="18">
        <f t="shared" si="15"/>
        <v>0</v>
      </c>
      <c r="MZ50" s="18">
        <f t="shared" si="15"/>
        <v>0</v>
      </c>
      <c r="NA50" s="18">
        <f t="shared" si="15"/>
        <v>0</v>
      </c>
      <c r="NB50" s="18">
        <f t="shared" si="15"/>
        <v>0</v>
      </c>
      <c r="NC50" s="18">
        <f t="shared" si="15"/>
        <v>0</v>
      </c>
      <c r="ND50" s="18">
        <f t="shared" si="15"/>
        <v>0</v>
      </c>
      <c r="NE50" s="18">
        <f t="shared" si="15"/>
        <v>0</v>
      </c>
      <c r="NF50" s="18">
        <f t="shared" si="15"/>
        <v>0</v>
      </c>
      <c r="NG50" s="18">
        <f t="shared" si="15"/>
        <v>0</v>
      </c>
      <c r="NH50" s="18">
        <f t="shared" si="15"/>
        <v>0</v>
      </c>
      <c r="NI50" s="18">
        <f t="shared" si="15"/>
        <v>0</v>
      </c>
      <c r="NJ50" s="18">
        <f t="shared" si="15"/>
        <v>0</v>
      </c>
      <c r="NK50" s="18">
        <f t="shared" si="15"/>
        <v>0</v>
      </c>
      <c r="NL50" s="18">
        <f t="shared" si="15"/>
        <v>0</v>
      </c>
      <c r="NM50" s="18">
        <f t="shared" si="15"/>
        <v>0</v>
      </c>
      <c r="NN50" s="18">
        <f t="shared" si="15"/>
        <v>0</v>
      </c>
      <c r="NO50" s="18">
        <f t="shared" si="15"/>
        <v>0</v>
      </c>
      <c r="NP50" s="18">
        <f t="shared" si="15"/>
        <v>0</v>
      </c>
      <c r="NQ50" s="18">
        <f t="shared" si="15"/>
        <v>0</v>
      </c>
      <c r="NR50" s="18">
        <f t="shared" si="15"/>
        <v>0</v>
      </c>
      <c r="NS50" s="18">
        <f t="shared" si="15"/>
        <v>0</v>
      </c>
      <c r="NT50" s="18">
        <f t="shared" si="15"/>
        <v>0</v>
      </c>
      <c r="NU50" s="18">
        <f t="shared" si="15"/>
        <v>0</v>
      </c>
      <c r="NV50" s="18">
        <f t="shared" si="15"/>
        <v>0</v>
      </c>
      <c r="NW50" s="18">
        <f t="shared" si="15"/>
        <v>0</v>
      </c>
      <c r="NX50" s="18">
        <f t="shared" si="15"/>
        <v>0</v>
      </c>
      <c r="NY50" s="18">
        <f t="shared" si="15"/>
        <v>0</v>
      </c>
      <c r="NZ50" s="18">
        <f t="shared" si="15"/>
        <v>0</v>
      </c>
      <c r="OA50" s="18">
        <f t="shared" ref="OA50:QL54" si="16">OA$32-OA32</f>
        <v>0</v>
      </c>
      <c r="OB50" s="18">
        <f t="shared" si="16"/>
        <v>0</v>
      </c>
      <c r="OC50" s="18">
        <f t="shared" si="16"/>
        <v>0</v>
      </c>
      <c r="OD50" s="18">
        <f t="shared" si="16"/>
        <v>0</v>
      </c>
      <c r="OE50" s="18">
        <f t="shared" si="16"/>
        <v>0</v>
      </c>
      <c r="OF50" s="18">
        <f t="shared" si="16"/>
        <v>0</v>
      </c>
      <c r="OG50" s="18">
        <f t="shared" si="16"/>
        <v>0</v>
      </c>
      <c r="OH50" s="18">
        <f t="shared" si="16"/>
        <v>0</v>
      </c>
      <c r="OI50" s="18">
        <f t="shared" si="16"/>
        <v>0</v>
      </c>
      <c r="OJ50" s="18">
        <f t="shared" si="16"/>
        <v>0</v>
      </c>
      <c r="OK50" s="18">
        <f t="shared" si="16"/>
        <v>0</v>
      </c>
      <c r="OL50" s="18">
        <f t="shared" si="16"/>
        <v>0</v>
      </c>
      <c r="OM50" s="18">
        <f t="shared" si="16"/>
        <v>0</v>
      </c>
      <c r="ON50" s="18">
        <f t="shared" si="16"/>
        <v>0</v>
      </c>
      <c r="OO50" s="18">
        <f t="shared" si="16"/>
        <v>0</v>
      </c>
      <c r="OP50" s="18">
        <f t="shared" si="16"/>
        <v>0</v>
      </c>
      <c r="OQ50" s="18">
        <f t="shared" si="16"/>
        <v>0</v>
      </c>
      <c r="OR50" s="18">
        <f t="shared" si="16"/>
        <v>0</v>
      </c>
      <c r="OS50" s="18">
        <f t="shared" si="16"/>
        <v>0</v>
      </c>
      <c r="OT50" s="18">
        <f t="shared" si="16"/>
        <v>0</v>
      </c>
      <c r="OU50" s="18">
        <f t="shared" si="16"/>
        <v>0</v>
      </c>
      <c r="OV50" s="18">
        <f t="shared" si="16"/>
        <v>0</v>
      </c>
      <c r="OW50" s="18">
        <f t="shared" si="16"/>
        <v>0</v>
      </c>
      <c r="OX50" s="18">
        <f t="shared" si="16"/>
        <v>0</v>
      </c>
      <c r="OY50" s="18">
        <f t="shared" si="16"/>
        <v>0</v>
      </c>
      <c r="OZ50" s="18">
        <f t="shared" si="16"/>
        <v>0</v>
      </c>
      <c r="PA50" s="18">
        <f t="shared" si="16"/>
        <v>0</v>
      </c>
      <c r="PB50" s="18">
        <f t="shared" si="16"/>
        <v>0</v>
      </c>
      <c r="PC50" s="18">
        <f t="shared" si="16"/>
        <v>0</v>
      </c>
      <c r="PD50" s="18">
        <f t="shared" si="16"/>
        <v>0</v>
      </c>
      <c r="PE50" s="18">
        <f t="shared" si="16"/>
        <v>0</v>
      </c>
      <c r="PF50" s="18">
        <f t="shared" si="16"/>
        <v>0</v>
      </c>
      <c r="PG50" s="18">
        <f t="shared" si="16"/>
        <v>0</v>
      </c>
      <c r="PH50" s="18">
        <f t="shared" si="16"/>
        <v>0</v>
      </c>
      <c r="PI50" s="18">
        <f t="shared" si="16"/>
        <v>0</v>
      </c>
      <c r="PJ50" s="18">
        <f t="shared" si="16"/>
        <v>0</v>
      </c>
      <c r="PK50" s="18">
        <f t="shared" si="16"/>
        <v>0</v>
      </c>
      <c r="PL50" s="18">
        <f t="shared" si="16"/>
        <v>0</v>
      </c>
      <c r="PM50" s="18">
        <f t="shared" si="16"/>
        <v>0</v>
      </c>
      <c r="PN50" s="18">
        <f t="shared" si="16"/>
        <v>0</v>
      </c>
      <c r="PO50" s="18">
        <f t="shared" si="16"/>
        <v>0</v>
      </c>
      <c r="PP50" s="18">
        <f t="shared" si="16"/>
        <v>0</v>
      </c>
      <c r="PQ50" s="18">
        <f t="shared" si="16"/>
        <v>0</v>
      </c>
      <c r="PR50" s="18">
        <f t="shared" si="16"/>
        <v>0</v>
      </c>
      <c r="PS50" s="18">
        <f t="shared" si="16"/>
        <v>0</v>
      </c>
      <c r="PT50" s="18">
        <f t="shared" si="16"/>
        <v>0</v>
      </c>
      <c r="PU50" s="18">
        <f t="shared" si="16"/>
        <v>0</v>
      </c>
      <c r="PV50" s="18">
        <f t="shared" si="16"/>
        <v>0</v>
      </c>
      <c r="PW50" s="18">
        <f t="shared" si="16"/>
        <v>0</v>
      </c>
      <c r="PX50" s="18">
        <f t="shared" si="16"/>
        <v>0</v>
      </c>
      <c r="PY50" s="18">
        <f t="shared" si="16"/>
        <v>0</v>
      </c>
      <c r="PZ50" s="18">
        <f t="shared" si="16"/>
        <v>0</v>
      </c>
      <c r="QA50" s="18">
        <f t="shared" si="16"/>
        <v>0</v>
      </c>
      <c r="QB50" s="18">
        <f t="shared" si="16"/>
        <v>0</v>
      </c>
      <c r="QC50" s="18">
        <f t="shared" si="16"/>
        <v>0</v>
      </c>
      <c r="QD50" s="18">
        <f t="shared" si="16"/>
        <v>0</v>
      </c>
      <c r="QE50" s="18">
        <f t="shared" si="16"/>
        <v>0</v>
      </c>
      <c r="QF50" s="18">
        <f t="shared" si="16"/>
        <v>0</v>
      </c>
      <c r="QG50" s="18">
        <f t="shared" si="16"/>
        <v>0</v>
      </c>
      <c r="QH50" s="18">
        <f t="shared" si="16"/>
        <v>0</v>
      </c>
      <c r="QI50" s="18">
        <f t="shared" si="16"/>
        <v>0</v>
      </c>
      <c r="QJ50" s="18">
        <f t="shared" si="16"/>
        <v>0</v>
      </c>
      <c r="QK50" s="18">
        <f t="shared" si="16"/>
        <v>0</v>
      </c>
      <c r="QL50" s="18">
        <f t="shared" si="16"/>
        <v>0</v>
      </c>
      <c r="QM50" s="18">
        <f t="shared" ref="QM50:SQ55" si="17">QM$32-QM32</f>
        <v>0</v>
      </c>
      <c r="QN50" s="18">
        <f t="shared" si="17"/>
        <v>0</v>
      </c>
      <c r="QO50" s="18">
        <f t="shared" si="17"/>
        <v>0</v>
      </c>
      <c r="QP50" s="18">
        <f t="shared" si="17"/>
        <v>0</v>
      </c>
      <c r="QQ50" s="18">
        <f t="shared" si="17"/>
        <v>0</v>
      </c>
      <c r="QR50" s="18">
        <f t="shared" si="17"/>
        <v>0</v>
      </c>
      <c r="QS50" s="18">
        <f t="shared" si="17"/>
        <v>0</v>
      </c>
      <c r="QT50" s="18">
        <f t="shared" si="17"/>
        <v>0</v>
      </c>
      <c r="QU50" s="18">
        <f t="shared" si="17"/>
        <v>0</v>
      </c>
      <c r="QV50" s="18">
        <f t="shared" si="17"/>
        <v>0</v>
      </c>
      <c r="QW50" s="18">
        <f t="shared" si="17"/>
        <v>0</v>
      </c>
      <c r="QX50" s="18">
        <f t="shared" si="17"/>
        <v>0</v>
      </c>
      <c r="QY50" s="18">
        <f t="shared" si="17"/>
        <v>0</v>
      </c>
      <c r="QZ50" s="18">
        <f t="shared" si="17"/>
        <v>0</v>
      </c>
      <c r="RA50" s="18">
        <f t="shared" si="17"/>
        <v>0</v>
      </c>
      <c r="RB50" s="18">
        <f t="shared" si="17"/>
        <v>0</v>
      </c>
      <c r="RC50" s="18">
        <f t="shared" si="17"/>
        <v>0</v>
      </c>
      <c r="RD50" s="18">
        <f t="shared" si="17"/>
        <v>0</v>
      </c>
      <c r="RE50" s="18">
        <f t="shared" si="17"/>
        <v>0</v>
      </c>
      <c r="RF50" s="18">
        <f t="shared" si="17"/>
        <v>0</v>
      </c>
      <c r="RG50" s="18">
        <f t="shared" si="17"/>
        <v>0</v>
      </c>
      <c r="RH50" s="18">
        <f t="shared" si="17"/>
        <v>0</v>
      </c>
      <c r="RI50" s="18">
        <f t="shared" si="17"/>
        <v>0</v>
      </c>
      <c r="RJ50" s="18">
        <f t="shared" si="17"/>
        <v>0</v>
      </c>
      <c r="RK50" s="18">
        <f t="shared" si="17"/>
        <v>0</v>
      </c>
      <c r="RL50" s="18">
        <f t="shared" si="17"/>
        <v>0</v>
      </c>
      <c r="RM50" s="18">
        <f t="shared" si="17"/>
        <v>0</v>
      </c>
      <c r="RN50" s="18">
        <f t="shared" si="17"/>
        <v>0</v>
      </c>
      <c r="RO50" s="18">
        <f t="shared" si="17"/>
        <v>0</v>
      </c>
      <c r="RP50" s="18">
        <f t="shared" si="17"/>
        <v>0</v>
      </c>
      <c r="RQ50" s="18">
        <f t="shared" si="17"/>
        <v>0</v>
      </c>
      <c r="RR50" s="18">
        <f t="shared" si="17"/>
        <v>0</v>
      </c>
      <c r="RS50" s="18">
        <f t="shared" si="17"/>
        <v>0</v>
      </c>
      <c r="RT50" s="18">
        <f t="shared" si="17"/>
        <v>0</v>
      </c>
      <c r="RU50" s="18">
        <f t="shared" si="17"/>
        <v>0</v>
      </c>
      <c r="RV50" s="18">
        <f t="shared" si="17"/>
        <v>0</v>
      </c>
      <c r="RW50" s="18">
        <f t="shared" si="17"/>
        <v>0</v>
      </c>
      <c r="RX50" s="18">
        <f t="shared" si="17"/>
        <v>0</v>
      </c>
      <c r="RY50" s="18">
        <f t="shared" si="17"/>
        <v>0</v>
      </c>
      <c r="RZ50" s="18">
        <f t="shared" si="17"/>
        <v>0</v>
      </c>
      <c r="SA50" s="18">
        <f t="shared" si="17"/>
        <v>0</v>
      </c>
      <c r="SB50" s="18">
        <f t="shared" si="17"/>
        <v>0</v>
      </c>
      <c r="SC50" s="18">
        <f t="shared" si="17"/>
        <v>0</v>
      </c>
      <c r="SD50" s="18">
        <f t="shared" si="17"/>
        <v>0</v>
      </c>
      <c r="SE50" s="18">
        <f t="shared" si="17"/>
        <v>0</v>
      </c>
      <c r="SF50" s="18">
        <f t="shared" si="17"/>
        <v>0</v>
      </c>
      <c r="SG50" s="18">
        <f t="shared" si="17"/>
        <v>0</v>
      </c>
      <c r="SH50" s="18">
        <f t="shared" si="17"/>
        <v>0</v>
      </c>
      <c r="SI50" s="18">
        <f t="shared" si="17"/>
        <v>0</v>
      </c>
      <c r="SJ50" s="18">
        <f t="shared" si="17"/>
        <v>0</v>
      </c>
      <c r="SK50" s="18">
        <f t="shared" si="17"/>
        <v>0</v>
      </c>
      <c r="SL50" s="18">
        <f t="shared" si="17"/>
        <v>0</v>
      </c>
      <c r="SM50" s="18">
        <f t="shared" si="17"/>
        <v>0</v>
      </c>
      <c r="SN50" s="18">
        <f t="shared" si="17"/>
        <v>0</v>
      </c>
      <c r="SO50" s="18">
        <f t="shared" si="17"/>
        <v>0</v>
      </c>
      <c r="SP50" s="18">
        <f t="shared" si="17"/>
        <v>0</v>
      </c>
      <c r="SQ50" s="18">
        <f t="shared" si="17"/>
        <v>0</v>
      </c>
    </row>
    <row r="51" spans="1:511" x14ac:dyDescent="0.25">
      <c r="A51" s="5">
        <f>A50+1</f>
        <v>2</v>
      </c>
      <c r="B51" s="1" t="str">
        <f t="shared" si="9"/>
        <v>VW 4 5/8 PERP nc-28</v>
      </c>
      <c r="C51" s="1" t="str">
        <f>$B$50&amp;"-"&amp;B51</f>
        <v>VW 3 1/2 PERP nc-30-VW 4 5/8 PERP nc-28</v>
      </c>
      <c r="F51" s="18">
        <f>F$32-F33</f>
        <v>-21.79000000000002</v>
      </c>
      <c r="G51" s="18">
        <f t="shared" si="10"/>
        <v>-23.697000000000003</v>
      </c>
      <c r="H51" s="18">
        <f t="shared" si="10"/>
        <v>-24.711999999999989</v>
      </c>
      <c r="I51" s="18">
        <f t="shared" si="10"/>
        <v>-27.128000000000043</v>
      </c>
      <c r="J51" s="18">
        <f t="shared" si="10"/>
        <v>-29.831999999999994</v>
      </c>
      <c r="K51" s="18">
        <f t="shared" si="10"/>
        <v>-31.884999999999991</v>
      </c>
      <c r="L51" s="18">
        <f t="shared" si="10"/>
        <v>-33.490000000000009</v>
      </c>
      <c r="M51" s="18">
        <f t="shared" si="10"/>
        <v>-36.37299999999999</v>
      </c>
      <c r="N51" s="18">
        <f t="shared" si="10"/>
        <v>-36.281000000000006</v>
      </c>
      <c r="O51" s="18">
        <f t="shared" si="10"/>
        <v>-36.894999999999982</v>
      </c>
      <c r="P51" s="18">
        <f t="shared" si="10"/>
        <v>-34.11099999999999</v>
      </c>
      <c r="Q51" s="18">
        <f t="shared" si="10"/>
        <v>-29.18199999999996</v>
      </c>
      <c r="R51" s="18">
        <f t="shared" si="10"/>
        <v>-26.099999999999966</v>
      </c>
      <c r="S51" s="18">
        <f t="shared" si="10"/>
        <v>-24.786999999999978</v>
      </c>
      <c r="T51" s="18">
        <f t="shared" si="10"/>
        <v>-25.260999999999967</v>
      </c>
      <c r="U51" s="18">
        <f t="shared" si="10"/>
        <v>-26.613999999999976</v>
      </c>
      <c r="V51" s="18">
        <f t="shared" si="10"/>
        <v>-30.16700000000003</v>
      </c>
      <c r="W51" s="18">
        <f t="shared" si="10"/>
        <v>-23.579000000000008</v>
      </c>
      <c r="X51" s="18">
        <f t="shared" si="10"/>
        <v>-24.665999999999997</v>
      </c>
      <c r="Y51" s="18">
        <f t="shared" si="10"/>
        <v>-28.745000000000005</v>
      </c>
      <c r="Z51" s="18">
        <f t="shared" si="10"/>
        <v>-30.617999999999995</v>
      </c>
      <c r="AA51" s="18">
        <f t="shared" si="10"/>
        <v>-37.60899999999998</v>
      </c>
      <c r="AB51" s="18">
        <f t="shared" si="10"/>
        <v>-38.025000000000034</v>
      </c>
      <c r="AC51" s="18">
        <f t="shared" si="10"/>
        <v>-42.242000000000019</v>
      </c>
      <c r="AD51" s="18">
        <f t="shared" si="10"/>
        <v>-43.629000000000019</v>
      </c>
      <c r="AE51" s="18">
        <f t="shared" si="10"/>
        <v>-44.079999999999984</v>
      </c>
      <c r="AF51" s="18">
        <f t="shared" si="10"/>
        <v>-41.266999999999996</v>
      </c>
      <c r="AG51" s="18">
        <f t="shared" si="10"/>
        <v>-44.144999999999982</v>
      </c>
      <c r="AH51" s="18">
        <f t="shared" si="10"/>
        <v>-46.552000000000021</v>
      </c>
      <c r="AI51" s="18">
        <f t="shared" si="10"/>
        <v>-49.653999999999996</v>
      </c>
      <c r="AJ51" s="18">
        <f t="shared" si="10"/>
        <v>-50.132000000000005</v>
      </c>
      <c r="AK51" s="18">
        <f t="shared" si="10"/>
        <v>-50.000999999999976</v>
      </c>
      <c r="AL51" s="18">
        <f t="shared" si="10"/>
        <v>-51.120999999999981</v>
      </c>
      <c r="AM51" s="18">
        <f t="shared" si="10"/>
        <v>-53.576000000000022</v>
      </c>
      <c r="AN51" s="18">
        <f t="shared" si="10"/>
        <v>-57.757000000000005</v>
      </c>
      <c r="AO51" s="18">
        <f t="shared" si="10"/>
        <v>-60.098000000000013</v>
      </c>
      <c r="AP51" s="18">
        <f t="shared" si="10"/>
        <v>-59.076999999999998</v>
      </c>
      <c r="AQ51" s="18">
        <f t="shared" si="10"/>
        <v>-58.690999999999974</v>
      </c>
      <c r="AR51" s="18">
        <f t="shared" si="10"/>
        <v>-58.380999999999972</v>
      </c>
      <c r="AS51" s="18">
        <f t="shared" si="10"/>
        <v>-58.803999999999974</v>
      </c>
      <c r="AT51" s="18">
        <f t="shared" si="10"/>
        <v>-63.387</v>
      </c>
      <c r="AU51" s="18">
        <f t="shared" si="10"/>
        <v>-58.925000000000011</v>
      </c>
      <c r="AV51" s="18">
        <f t="shared" si="10"/>
        <v>-58.887</v>
      </c>
      <c r="AW51" s="18">
        <f t="shared" si="10"/>
        <v>-59.367999999999995</v>
      </c>
      <c r="AX51" s="18">
        <f t="shared" si="10"/>
        <v>-60.102000000000032</v>
      </c>
      <c r="AY51" s="18">
        <f t="shared" si="10"/>
        <v>-52.889999999999986</v>
      </c>
      <c r="AZ51" s="18">
        <f t="shared" si="10"/>
        <v>-50.117000000000019</v>
      </c>
      <c r="BA51" s="18">
        <f t="shared" si="10"/>
        <v>-45.473000000000013</v>
      </c>
      <c r="BB51" s="18">
        <f t="shared" si="10"/>
        <v>-42.581999999999994</v>
      </c>
      <c r="BC51" s="18">
        <f t="shared" si="10"/>
        <v>-41.504000000000019</v>
      </c>
      <c r="BD51" s="18">
        <f t="shared" si="10"/>
        <v>-38.95599999999996</v>
      </c>
      <c r="BE51" s="18">
        <f t="shared" si="10"/>
        <v>-47.316000000000031</v>
      </c>
      <c r="BF51" s="18">
        <f t="shared" si="10"/>
        <v>-44.908000000000072</v>
      </c>
      <c r="BG51" s="18">
        <f t="shared" si="10"/>
        <v>-35.874000000000024</v>
      </c>
      <c r="BH51" s="18">
        <f t="shared" si="10"/>
        <v>-25.158999999999992</v>
      </c>
      <c r="BI51" s="18">
        <f t="shared" si="10"/>
        <v>-14.826999999999998</v>
      </c>
      <c r="BJ51" s="18">
        <f t="shared" si="10"/>
        <v>-13.442999999999984</v>
      </c>
      <c r="BK51" s="18">
        <f t="shared" si="10"/>
        <v>-14.604000000000042</v>
      </c>
      <c r="BL51" s="18">
        <f t="shared" si="10"/>
        <v>-30.66500000000002</v>
      </c>
      <c r="BM51" s="18">
        <f t="shared" si="10"/>
        <v>-25.199000000000069</v>
      </c>
      <c r="BN51" s="18">
        <f t="shared" si="10"/>
        <v>-34.284999999999968</v>
      </c>
      <c r="BO51" s="18">
        <f t="shared" si="10"/>
        <v>-53.722000000000094</v>
      </c>
      <c r="BP51" s="18">
        <f t="shared" si="10"/>
        <v>-53.69399999999996</v>
      </c>
      <c r="BQ51" s="18">
        <f t="shared" si="10"/>
        <v>-47.387000000000057</v>
      </c>
      <c r="BR51" s="18">
        <f t="shared" si="10"/>
        <v>-36.971000000000004</v>
      </c>
      <c r="BS51" s="18">
        <f t="shared" si="11"/>
        <v>-26.389999999999986</v>
      </c>
      <c r="BT51" s="18">
        <f t="shared" si="11"/>
        <v>-3.2129999999999654</v>
      </c>
      <c r="BU51" s="18">
        <f t="shared" si="11"/>
        <v>-8.1399999999999864</v>
      </c>
      <c r="BV51" s="18">
        <f t="shared" si="11"/>
        <v>-14.343000000000018</v>
      </c>
      <c r="BW51" s="18">
        <f t="shared" si="11"/>
        <v>-0.19100000000003092</v>
      </c>
      <c r="BX51" s="18">
        <f t="shared" si="11"/>
        <v>-1.19399999999996</v>
      </c>
      <c r="BY51" s="18">
        <f t="shared" si="11"/>
        <v>7.0790000000000646</v>
      </c>
      <c r="BZ51" s="18">
        <f t="shared" si="11"/>
        <v>12.752000000000066</v>
      </c>
      <c r="CA51" s="18">
        <f t="shared" si="11"/>
        <v>5.5769999999999982</v>
      </c>
      <c r="CB51" s="18">
        <f t="shared" si="11"/>
        <v>30.675999999999931</v>
      </c>
      <c r="CC51" s="18">
        <f t="shared" si="11"/>
        <v>14.488999999999919</v>
      </c>
      <c r="CD51" s="18">
        <f t="shared" si="11"/>
        <v>-7.3460000000000036</v>
      </c>
      <c r="CE51" s="18">
        <f t="shared" si="11"/>
        <v>-11.990000000000009</v>
      </c>
      <c r="CF51" s="18">
        <f t="shared" si="11"/>
        <v>-13.427999999999997</v>
      </c>
      <c r="CG51" s="18">
        <f t="shared" si="11"/>
        <v>-3.8140000000000214</v>
      </c>
      <c r="CH51" s="18">
        <f t="shared" si="11"/>
        <v>-1.3400000000000318</v>
      </c>
      <c r="CI51" s="18">
        <f t="shared" si="11"/>
        <v>-1.9220000000000255</v>
      </c>
      <c r="CJ51" s="18">
        <f t="shared" si="11"/>
        <v>1.4479999999999791</v>
      </c>
      <c r="CK51" s="18">
        <f t="shared" si="11"/>
        <v>4.2300000000000182</v>
      </c>
      <c r="CL51" s="18">
        <f t="shared" si="11"/>
        <v>6.3569999999999709</v>
      </c>
      <c r="CM51" s="18">
        <f t="shared" si="11"/>
        <v>6.1899999999999977</v>
      </c>
      <c r="CN51" s="18">
        <f t="shared" si="11"/>
        <v>1.2400000000000091</v>
      </c>
      <c r="CO51" s="18">
        <f t="shared" si="11"/>
        <v>2.8800000000000523</v>
      </c>
      <c r="CP51" s="18">
        <f t="shared" si="11"/>
        <v>-1.2350000000000136</v>
      </c>
      <c r="CQ51" s="18">
        <f t="shared" si="11"/>
        <v>-0.44800000000003593</v>
      </c>
      <c r="CR51" s="18">
        <f t="shared" si="11"/>
        <v>0.81999999999999318</v>
      </c>
      <c r="CS51" s="18">
        <f t="shared" si="11"/>
        <v>1.9070000000000391</v>
      </c>
      <c r="CT51" s="18">
        <f t="shared" si="11"/>
        <v>0.53300000000001546</v>
      </c>
      <c r="CU51" s="18">
        <f t="shared" si="11"/>
        <v>0.62299999999999045</v>
      </c>
      <c r="CV51" s="18">
        <f t="shared" si="11"/>
        <v>0.20099999999996498</v>
      </c>
      <c r="CW51" s="18">
        <f t="shared" si="11"/>
        <v>0.617999999999995</v>
      </c>
      <c r="CX51" s="18">
        <f t="shared" si="11"/>
        <v>1.0629999999999882</v>
      </c>
      <c r="CY51" s="18">
        <f t="shared" si="11"/>
        <v>2.0489999999999782</v>
      </c>
      <c r="CZ51" s="18">
        <f t="shared" si="11"/>
        <v>2.5850000000000364</v>
      </c>
      <c r="DA51" s="18">
        <f t="shared" si="11"/>
        <v>3.3779999999999859</v>
      </c>
      <c r="DB51" s="18">
        <f t="shared" si="11"/>
        <v>2.0320000000000391</v>
      </c>
      <c r="DC51" s="18">
        <f t="shared" si="11"/>
        <v>2.1259999999999764</v>
      </c>
      <c r="DD51" s="18">
        <f t="shared" si="11"/>
        <v>2.1210000000000377</v>
      </c>
      <c r="DE51" s="18">
        <f t="shared" si="11"/>
        <v>2.4110000000000014</v>
      </c>
      <c r="DF51" s="18">
        <f t="shared" si="11"/>
        <v>0.74100000000004229</v>
      </c>
      <c r="DG51" s="18">
        <f t="shared" si="11"/>
        <v>-1.4479999999999791</v>
      </c>
      <c r="DH51" s="18">
        <f t="shared" si="11"/>
        <v>-1.3860000000000241</v>
      </c>
      <c r="DI51" s="18">
        <f t="shared" si="11"/>
        <v>-1.2169999999999845</v>
      </c>
      <c r="DJ51" s="18">
        <f t="shared" si="11"/>
        <v>-1.5340000000000487</v>
      </c>
      <c r="DK51" s="18">
        <f t="shared" si="11"/>
        <v>-2.8079999999999927</v>
      </c>
      <c r="DL51" s="18">
        <f t="shared" si="11"/>
        <v>-6.0809999999999604</v>
      </c>
      <c r="DM51" s="18">
        <f t="shared" si="11"/>
        <v>-6.3829999999999814</v>
      </c>
      <c r="DN51" s="18">
        <f t="shared" si="11"/>
        <v>-5.0400000000000205</v>
      </c>
      <c r="DO51" s="18">
        <f t="shared" si="11"/>
        <v>-5.2530000000000427</v>
      </c>
      <c r="DP51" s="18">
        <f t="shared" si="11"/>
        <v>-4.5049999999999955</v>
      </c>
      <c r="DQ51" s="18">
        <f t="shared" si="11"/>
        <v>-5.3430000000000177</v>
      </c>
      <c r="DR51" s="18">
        <f t="shared" si="11"/>
        <v>-6.3709999999999809</v>
      </c>
      <c r="DS51" s="18">
        <f t="shared" si="11"/>
        <v>-8.6659999999999968</v>
      </c>
      <c r="DT51" s="18">
        <f t="shared" si="11"/>
        <v>-10.846000000000004</v>
      </c>
      <c r="DU51" s="18">
        <f t="shared" si="11"/>
        <v>-12</v>
      </c>
      <c r="DV51" s="18">
        <f t="shared" si="11"/>
        <v>-12.311000000000035</v>
      </c>
      <c r="DW51" s="18">
        <f t="shared" si="11"/>
        <v>-13.120000000000005</v>
      </c>
      <c r="DX51" s="18">
        <f t="shared" si="11"/>
        <v>-12.84499999999997</v>
      </c>
      <c r="DY51" s="18">
        <f t="shared" si="11"/>
        <v>-13.97399999999999</v>
      </c>
      <c r="DZ51" s="18">
        <f t="shared" si="11"/>
        <v>-15.663999999999987</v>
      </c>
      <c r="EA51" s="18">
        <f t="shared" si="11"/>
        <v>-13.656000000000006</v>
      </c>
      <c r="EB51" s="18">
        <f t="shared" si="11"/>
        <v>-13.256999999999948</v>
      </c>
      <c r="EC51" s="18">
        <f t="shared" si="11"/>
        <v>-12.840999999999951</v>
      </c>
      <c r="ED51" s="18">
        <f t="shared" si="11"/>
        <v>-11.687000000000012</v>
      </c>
      <c r="EE51" s="18">
        <f t="shared" si="12"/>
        <v>-12.741999999999962</v>
      </c>
      <c r="EF51" s="18">
        <f t="shared" si="12"/>
        <v>-12.858000000000004</v>
      </c>
      <c r="EG51" s="18">
        <f t="shared" si="12"/>
        <v>-13.751000000000033</v>
      </c>
      <c r="EH51" s="18">
        <f t="shared" si="12"/>
        <v>-14.204000000000008</v>
      </c>
      <c r="EI51" s="18">
        <f t="shared" si="12"/>
        <v>-14.326999999999998</v>
      </c>
      <c r="EJ51" s="18">
        <f t="shared" si="12"/>
        <v>-14.271999999999991</v>
      </c>
      <c r="EK51" s="18">
        <f t="shared" si="12"/>
        <v>-14.15300000000002</v>
      </c>
      <c r="EL51" s="18">
        <f t="shared" si="12"/>
        <v>-15.427999999999997</v>
      </c>
      <c r="EM51" s="18">
        <f t="shared" si="12"/>
        <v>-15.740000000000009</v>
      </c>
      <c r="EN51" s="18">
        <f t="shared" si="12"/>
        <v>-16.284999999999968</v>
      </c>
      <c r="EO51" s="18">
        <f t="shared" si="12"/>
        <v>-15.630999999999972</v>
      </c>
      <c r="EP51" s="18">
        <f t="shared" si="12"/>
        <v>-17.098000000000013</v>
      </c>
      <c r="EQ51" s="18">
        <f t="shared" si="12"/>
        <v>-15.254999999999995</v>
      </c>
      <c r="ER51" s="18">
        <f t="shared" si="12"/>
        <v>-14.503999999999962</v>
      </c>
      <c r="ES51" s="18">
        <f t="shared" si="12"/>
        <v>-14.241000000000042</v>
      </c>
      <c r="ET51" s="18">
        <f t="shared" si="12"/>
        <v>-17.260999999999967</v>
      </c>
      <c r="EU51" s="18">
        <f t="shared" si="12"/>
        <v>-16.600999999999999</v>
      </c>
      <c r="EV51" s="18">
        <f t="shared" si="12"/>
        <v>-16.637</v>
      </c>
      <c r="EW51" s="18">
        <f t="shared" si="12"/>
        <v>-14.302000000000021</v>
      </c>
      <c r="EX51" s="18">
        <f t="shared" si="12"/>
        <v>-14.25</v>
      </c>
      <c r="EY51" s="18">
        <f t="shared" si="12"/>
        <v>-14.08299999999997</v>
      </c>
      <c r="EZ51" s="18">
        <f t="shared" si="12"/>
        <v>-14.216000000000008</v>
      </c>
      <c r="FA51" s="18">
        <f t="shared" si="12"/>
        <v>-13.634999999999991</v>
      </c>
      <c r="FB51" s="18">
        <f t="shared" si="12"/>
        <v>-13.036000000000001</v>
      </c>
      <c r="FC51" s="18">
        <f t="shared" si="12"/>
        <v>-12.757000000000005</v>
      </c>
      <c r="FD51" s="18">
        <f t="shared" si="12"/>
        <v>-12.456999999999994</v>
      </c>
      <c r="FE51" s="18">
        <f t="shared" si="12"/>
        <v>-13.120000000000005</v>
      </c>
      <c r="FF51" s="18">
        <f t="shared" si="12"/>
        <v>-12.932999999999993</v>
      </c>
      <c r="FG51" s="18">
        <f t="shared" si="12"/>
        <v>-11.838000000000022</v>
      </c>
      <c r="FH51" s="18">
        <f t="shared" si="12"/>
        <v>-11.795999999999992</v>
      </c>
      <c r="FI51" s="18">
        <f t="shared" si="12"/>
        <v>-11.890999999999963</v>
      </c>
      <c r="FJ51" s="18">
        <f t="shared" si="12"/>
        <v>-12.088999999999999</v>
      </c>
      <c r="FK51" s="18">
        <f t="shared" si="12"/>
        <v>-12.887</v>
      </c>
      <c r="FL51" s="18">
        <f t="shared" si="12"/>
        <v>-12.757999999999981</v>
      </c>
      <c r="FM51" s="18">
        <f t="shared" si="12"/>
        <v>-11.951999999999998</v>
      </c>
      <c r="FN51" s="18">
        <f t="shared" si="12"/>
        <v>-9.8239999999999554</v>
      </c>
      <c r="FO51" s="18">
        <f t="shared" si="12"/>
        <v>-8.7160000000000082</v>
      </c>
      <c r="FP51" s="18">
        <f t="shared" si="12"/>
        <v>-9.18100000000004</v>
      </c>
      <c r="FQ51" s="18">
        <f t="shared" si="12"/>
        <v>-8.0020000000000095</v>
      </c>
      <c r="FR51" s="18">
        <f t="shared" si="12"/>
        <v>-6.8389999999999986</v>
      </c>
      <c r="FS51" s="18">
        <f t="shared" si="12"/>
        <v>-10.526999999999987</v>
      </c>
      <c r="FT51" s="18">
        <f t="shared" si="12"/>
        <v>-11.19300000000004</v>
      </c>
      <c r="FU51" s="18">
        <f t="shared" si="12"/>
        <v>-10.980999999999995</v>
      </c>
      <c r="FV51" s="18">
        <f t="shared" si="12"/>
        <v>-8.4879999999999995</v>
      </c>
      <c r="FW51" s="18">
        <f t="shared" si="12"/>
        <v>-8.2589999999999577</v>
      </c>
      <c r="FX51" s="18">
        <f t="shared" si="12"/>
        <v>-8.063000000000045</v>
      </c>
      <c r="FY51" s="18">
        <f t="shared" si="12"/>
        <v>-7.7909999999999968</v>
      </c>
      <c r="FZ51" s="18">
        <f t="shared" si="12"/>
        <v>-8.3479999999999563</v>
      </c>
      <c r="GA51" s="18">
        <f t="shared" si="12"/>
        <v>-8.2049999999999841</v>
      </c>
      <c r="GB51" s="18">
        <f t="shared" si="12"/>
        <v>-8.9909999999999854</v>
      </c>
      <c r="GC51" s="18">
        <f t="shared" si="12"/>
        <v>-9.3899999999999864</v>
      </c>
      <c r="GD51" s="18">
        <f t="shared" si="12"/>
        <v>-9.0409999999999968</v>
      </c>
      <c r="GE51" s="18">
        <f t="shared" si="12"/>
        <v>-11.34499999999997</v>
      </c>
      <c r="GF51" s="18">
        <f t="shared" si="12"/>
        <v>-11.793999999999983</v>
      </c>
      <c r="GG51" s="18">
        <f t="shared" si="12"/>
        <v>-11.493999999999971</v>
      </c>
      <c r="GH51" s="18">
        <f t="shared" si="12"/>
        <v>-11.906000000000006</v>
      </c>
      <c r="GI51" s="18">
        <f t="shared" si="12"/>
        <v>-11.896999999999991</v>
      </c>
      <c r="GJ51" s="18">
        <f t="shared" si="12"/>
        <v>-10.99799999999999</v>
      </c>
      <c r="GK51" s="18">
        <f t="shared" si="12"/>
        <v>-9.1660000000000537</v>
      </c>
      <c r="GL51" s="18">
        <f t="shared" si="12"/>
        <v>-7.2330000000000041</v>
      </c>
      <c r="GM51" s="18">
        <f t="shared" si="12"/>
        <v>-7.1399999999999864</v>
      </c>
      <c r="GN51" s="18">
        <f t="shared" si="12"/>
        <v>-6.5659999999999741</v>
      </c>
      <c r="GO51" s="18">
        <f t="shared" si="12"/>
        <v>-6.5769999999999982</v>
      </c>
      <c r="GP51" s="18">
        <f t="shared" si="12"/>
        <v>-5.8970000000000482</v>
      </c>
      <c r="GQ51" s="18">
        <f t="shared" si="13"/>
        <v>-7.5459999999999923</v>
      </c>
      <c r="GR51" s="18">
        <f t="shared" si="13"/>
        <v>-8.2509999999999764</v>
      </c>
      <c r="GS51" s="18">
        <f t="shared" si="13"/>
        <v>-7.1750000000000114</v>
      </c>
      <c r="GT51" s="18">
        <f t="shared" si="13"/>
        <v>-7.9560000000000173</v>
      </c>
      <c r="GU51" s="18">
        <f t="shared" si="13"/>
        <v>-9.3249999999999886</v>
      </c>
      <c r="GV51" s="18">
        <f t="shared" si="13"/>
        <v>-10.68100000000004</v>
      </c>
      <c r="GW51" s="18">
        <f t="shared" si="13"/>
        <v>-13.107999999999947</v>
      </c>
      <c r="GX51" s="18">
        <f t="shared" si="13"/>
        <v>-14.958000000000027</v>
      </c>
      <c r="GY51" s="18">
        <f t="shared" si="13"/>
        <v>-15.017999999999972</v>
      </c>
      <c r="GZ51" s="18">
        <f t="shared" si="13"/>
        <v>-16.20999999999998</v>
      </c>
      <c r="HA51" s="18">
        <f t="shared" si="13"/>
        <v>-17.613</v>
      </c>
      <c r="HB51" s="18">
        <f t="shared" si="13"/>
        <v>-20.092999999999961</v>
      </c>
      <c r="HC51" s="18">
        <f t="shared" si="13"/>
        <v>-20.361999999999966</v>
      </c>
      <c r="HD51" s="18">
        <f t="shared" si="13"/>
        <v>-26.048000000000002</v>
      </c>
      <c r="HE51" s="18">
        <f t="shared" si="13"/>
        <v>-26.86099999999999</v>
      </c>
      <c r="HF51" s="18">
        <f t="shared" si="13"/>
        <v>-27.951000000000022</v>
      </c>
      <c r="HG51" s="18">
        <f t="shared" si="13"/>
        <v>-28.077999999999975</v>
      </c>
      <c r="HH51" s="18">
        <f t="shared" si="13"/>
        <v>-31</v>
      </c>
      <c r="HI51" s="18">
        <f t="shared" si="13"/>
        <v>-31.16900000000004</v>
      </c>
      <c r="HJ51" s="18">
        <f t="shared" si="13"/>
        <v>-30.865000000000009</v>
      </c>
      <c r="HK51" s="18">
        <f t="shared" si="13"/>
        <v>-33.742999999999995</v>
      </c>
      <c r="HL51" s="18">
        <f t="shared" si="13"/>
        <v>-33.27800000000002</v>
      </c>
      <c r="HM51" s="18">
        <f t="shared" si="13"/>
        <v>-33.468999999999994</v>
      </c>
      <c r="HN51" s="18">
        <f t="shared" si="13"/>
        <v>-32.752999999999986</v>
      </c>
      <c r="HO51" s="18">
        <f t="shared" si="13"/>
        <v>-33.291999999999973</v>
      </c>
      <c r="HP51" s="18">
        <f t="shared" si="13"/>
        <v>-33.131000000000029</v>
      </c>
      <c r="HQ51" s="18">
        <f t="shared" si="13"/>
        <v>-32.466999999999985</v>
      </c>
      <c r="HR51" s="18">
        <f t="shared" si="13"/>
        <v>-31.685000000000002</v>
      </c>
      <c r="HS51" s="18">
        <f t="shared" si="13"/>
        <v>-27.27800000000002</v>
      </c>
      <c r="HT51" s="18">
        <f t="shared" si="13"/>
        <v>-28.043000000000006</v>
      </c>
      <c r="HU51" s="18">
        <f t="shared" si="13"/>
        <v>-29.413999999999987</v>
      </c>
      <c r="HV51" s="18">
        <f t="shared" si="13"/>
        <v>-28.835000000000036</v>
      </c>
      <c r="HW51" s="18">
        <f t="shared" si="13"/>
        <v>-29.204000000000008</v>
      </c>
      <c r="HX51" s="18">
        <f t="shared" si="13"/>
        <v>-28.144999999999982</v>
      </c>
      <c r="HY51" s="18">
        <f t="shared" si="13"/>
        <v>-28.254999999999995</v>
      </c>
      <c r="HZ51" s="18">
        <f t="shared" si="13"/>
        <v>-24.862000000000023</v>
      </c>
      <c r="IA51" s="18">
        <f t="shared" si="13"/>
        <v>-18.620000000000005</v>
      </c>
      <c r="IB51" s="18">
        <f t="shared" si="13"/>
        <v>-17.21999999999997</v>
      </c>
      <c r="IC51" s="18">
        <f t="shared" si="13"/>
        <v>-14.314000000000021</v>
      </c>
      <c r="ID51" s="18">
        <f t="shared" si="13"/>
        <v>-12.736000000000047</v>
      </c>
      <c r="IE51" s="18">
        <f t="shared" si="13"/>
        <v>-13.706000000000017</v>
      </c>
      <c r="IF51" s="18">
        <f t="shared" si="13"/>
        <v>-12.286000000000001</v>
      </c>
      <c r="IG51" s="18">
        <f t="shared" si="13"/>
        <v>-10.525999999999954</v>
      </c>
      <c r="IH51" s="18">
        <f t="shared" si="13"/>
        <v>-10.549000000000035</v>
      </c>
      <c r="II51" s="18">
        <f t="shared" si="13"/>
        <v>-7.5480000000000018</v>
      </c>
      <c r="IJ51" s="18">
        <f t="shared" si="13"/>
        <v>-8.1960000000000264</v>
      </c>
      <c r="IK51" s="18">
        <f t="shared" si="13"/>
        <v>-7.2939999999999827</v>
      </c>
      <c r="IL51" s="18">
        <f t="shared" si="13"/>
        <v>-8.2520000000000095</v>
      </c>
      <c r="IM51" s="18">
        <f t="shared" si="13"/>
        <v>-14.372000000000014</v>
      </c>
      <c r="IN51" s="18">
        <f t="shared" si="13"/>
        <v>-13.545000000000016</v>
      </c>
      <c r="IO51" s="18">
        <f t="shared" si="13"/>
        <v>-12.819000000000017</v>
      </c>
      <c r="IP51" s="18">
        <f t="shared" si="13"/>
        <v>-12.637</v>
      </c>
      <c r="IQ51" s="18">
        <f t="shared" si="13"/>
        <v>-8.5300000000000296</v>
      </c>
      <c r="IR51" s="18">
        <f t="shared" si="13"/>
        <v>-6.5439999999999827</v>
      </c>
      <c r="IS51" s="18">
        <f t="shared" si="13"/>
        <v>-5.7400000000000091</v>
      </c>
      <c r="IT51" s="18">
        <f t="shared" si="13"/>
        <v>-6.7669999999999959</v>
      </c>
      <c r="IU51" s="18">
        <f t="shared" si="13"/>
        <v>-8.0900000000000318</v>
      </c>
      <c r="IV51" s="18">
        <f t="shared" si="13"/>
        <v>-7.3299999999999841</v>
      </c>
      <c r="IW51" s="18">
        <f t="shared" si="13"/>
        <v>-8.7829999999999586</v>
      </c>
      <c r="IX51" s="18">
        <f t="shared" si="13"/>
        <v>-8.8509999999999991</v>
      </c>
      <c r="IY51" s="18">
        <f t="shared" si="13"/>
        <v>-6.160000000000025</v>
      </c>
      <c r="IZ51" s="18">
        <f t="shared" si="13"/>
        <v>-9.7470000000000141</v>
      </c>
      <c r="JA51" s="18">
        <f t="shared" si="13"/>
        <v>-10.241999999999962</v>
      </c>
      <c r="JB51" s="18">
        <f t="shared" si="13"/>
        <v>-12.501000000000033</v>
      </c>
      <c r="JC51" s="18">
        <f t="shared" si="14"/>
        <v>-12.65500000000003</v>
      </c>
      <c r="JD51" s="18">
        <f t="shared" si="14"/>
        <v>-13.629999999999995</v>
      </c>
      <c r="JE51" s="18">
        <f t="shared" si="14"/>
        <v>-14.42900000000003</v>
      </c>
      <c r="JF51" s="18">
        <f t="shared" si="14"/>
        <v>-11.564999999999998</v>
      </c>
      <c r="JG51" s="18">
        <f t="shared" si="14"/>
        <v>-10.322999999999979</v>
      </c>
      <c r="JH51" s="18">
        <f t="shared" si="14"/>
        <v>-10.646999999999991</v>
      </c>
      <c r="JI51" s="18">
        <f t="shared" si="14"/>
        <v>-13.634999999999991</v>
      </c>
      <c r="JJ51" s="18">
        <f t="shared" si="14"/>
        <v>-17.209000000000003</v>
      </c>
      <c r="JK51" s="18">
        <f t="shared" si="14"/>
        <v>-16.148000000000025</v>
      </c>
      <c r="JL51" s="18">
        <f t="shared" si="14"/>
        <v>-16.032000000000039</v>
      </c>
      <c r="JM51" s="18">
        <f t="shared" si="14"/>
        <v>-19.479999999999961</v>
      </c>
      <c r="JN51" s="18">
        <f t="shared" si="14"/>
        <v>-25.706999999999994</v>
      </c>
      <c r="JO51" s="18">
        <f t="shared" si="14"/>
        <v>-25.216999999999985</v>
      </c>
      <c r="JP51" s="18">
        <f t="shared" si="14"/>
        <v>-26.213999999999999</v>
      </c>
      <c r="JQ51" s="18">
        <f t="shared" si="14"/>
        <v>-26.831999999999994</v>
      </c>
      <c r="JR51" s="18">
        <f t="shared" si="14"/>
        <v>-28.98399999999998</v>
      </c>
      <c r="JS51" s="18">
        <f t="shared" si="14"/>
        <v>-33.63900000000001</v>
      </c>
      <c r="JT51" s="18">
        <f t="shared" si="14"/>
        <v>-33.88900000000001</v>
      </c>
      <c r="JU51" s="18">
        <f t="shared" si="14"/>
        <v>-33.861000000000047</v>
      </c>
      <c r="JV51" s="18">
        <f t="shared" si="14"/>
        <v>-34.334000000000003</v>
      </c>
      <c r="JW51" s="18">
        <f t="shared" si="14"/>
        <v>-34.924999999999955</v>
      </c>
      <c r="JX51" s="18">
        <f t="shared" si="14"/>
        <v>-35.164999999999964</v>
      </c>
      <c r="JY51" s="18">
        <f t="shared" si="14"/>
        <v>-36.010999999999967</v>
      </c>
      <c r="JZ51" s="18">
        <f t="shared" si="14"/>
        <v>-35.84499999999997</v>
      </c>
      <c r="KA51" s="18">
        <f t="shared" si="14"/>
        <v>-36.117999999999995</v>
      </c>
      <c r="KB51" s="18">
        <f t="shared" si="14"/>
        <v>-36.423999999999978</v>
      </c>
      <c r="KC51" s="18">
        <f t="shared" si="14"/>
        <v>-39.714999999999975</v>
      </c>
      <c r="KD51" s="18">
        <f t="shared" si="14"/>
        <v>-40.240000000000009</v>
      </c>
      <c r="KE51" s="18">
        <f t="shared" si="14"/>
        <v>-39.853000000000009</v>
      </c>
      <c r="KF51" s="18">
        <f t="shared" si="14"/>
        <v>-39.07000000000005</v>
      </c>
      <c r="KG51" s="18">
        <f t="shared" si="14"/>
        <v>-40.050999999999988</v>
      </c>
      <c r="KH51" s="18">
        <f t="shared" si="14"/>
        <v>-39.94300000000004</v>
      </c>
      <c r="KI51" s="18">
        <f t="shared" si="14"/>
        <v>-39.137</v>
      </c>
      <c r="KJ51" s="18">
        <f t="shared" si="14"/>
        <v>-39.338999999999999</v>
      </c>
      <c r="KK51" s="18">
        <f t="shared" si="14"/>
        <v>-40.166999999999973</v>
      </c>
      <c r="KL51" s="18">
        <f t="shared" si="14"/>
        <v>-43.578000000000031</v>
      </c>
      <c r="KM51" s="18">
        <f t="shared" si="14"/>
        <v>-43.474999999999966</v>
      </c>
      <c r="KN51" s="18">
        <f t="shared" si="14"/>
        <v>-47.255000000000052</v>
      </c>
      <c r="KO51" s="18">
        <f t="shared" si="14"/>
        <v>-49.868999999999971</v>
      </c>
      <c r="KP51" s="18">
        <f t="shared" si="14"/>
        <v>-55.20999999999998</v>
      </c>
      <c r="KQ51" s="18">
        <f t="shared" si="14"/>
        <v>-55.923000000000002</v>
      </c>
      <c r="KR51" s="18">
        <f t="shared" si="14"/>
        <v>-55.769000000000005</v>
      </c>
      <c r="KS51" s="18">
        <f t="shared" si="14"/>
        <v>-56.408999999999992</v>
      </c>
      <c r="KT51" s="18">
        <f t="shared" si="14"/>
        <v>-57.600999999999999</v>
      </c>
      <c r="KU51" s="18">
        <f t="shared" si="14"/>
        <v>-59.994999999999948</v>
      </c>
      <c r="KV51" s="18">
        <f t="shared" si="14"/>
        <v>-60.069999999999993</v>
      </c>
      <c r="KW51" s="18">
        <f t="shared" si="14"/>
        <v>-62.131000000000029</v>
      </c>
      <c r="KX51" s="18">
        <f t="shared" si="14"/>
        <v>-62.629999999999995</v>
      </c>
      <c r="KY51" s="18">
        <f t="shared" si="14"/>
        <v>-62.367000000000019</v>
      </c>
      <c r="KZ51" s="18">
        <f t="shared" si="14"/>
        <v>-64.409999999999968</v>
      </c>
      <c r="LA51" s="18">
        <f t="shared" si="14"/>
        <v>-62.92900000000003</v>
      </c>
      <c r="LB51" s="18">
        <f t="shared" si="14"/>
        <v>-64.947999999999979</v>
      </c>
      <c r="LC51" s="18">
        <f t="shared" si="14"/>
        <v>-66.307999999999993</v>
      </c>
      <c r="LD51" s="18">
        <f t="shared" si="14"/>
        <v>-68.141999999999996</v>
      </c>
      <c r="LE51" s="18">
        <f t="shared" si="14"/>
        <v>-67.800999999999988</v>
      </c>
      <c r="LF51" s="18">
        <f t="shared" si="14"/>
        <v>-64.057999999999993</v>
      </c>
      <c r="LG51" s="18">
        <f t="shared" si="14"/>
        <v>-64.938000000000045</v>
      </c>
      <c r="LH51" s="18">
        <f t="shared" si="14"/>
        <v>-67.356999999999971</v>
      </c>
      <c r="LI51" s="18">
        <f t="shared" si="14"/>
        <v>-68.225999999999999</v>
      </c>
      <c r="LJ51" s="18">
        <f t="shared" si="14"/>
        <v>-64.25</v>
      </c>
      <c r="LK51" s="18">
        <f t="shared" si="14"/>
        <v>-64.552999999999997</v>
      </c>
      <c r="LL51" s="18">
        <f t="shared" si="14"/>
        <v>-65.474999999999966</v>
      </c>
      <c r="LM51" s="18">
        <f t="shared" si="14"/>
        <v>-66.37299999999999</v>
      </c>
      <c r="LN51" s="18">
        <f t="shared" si="14"/>
        <v>-65.817000000000007</v>
      </c>
      <c r="LO51" s="18">
        <f t="shared" si="15"/>
        <v>-63.408999999999992</v>
      </c>
      <c r="LP51" s="18">
        <f t="shared" si="15"/>
        <v>-62.350000000000023</v>
      </c>
      <c r="LQ51" s="18">
        <f t="shared" si="15"/>
        <v>-61.23599999999999</v>
      </c>
      <c r="LR51" s="18">
        <f t="shared" si="15"/>
        <v>-61.759000000000015</v>
      </c>
      <c r="LS51" s="18">
        <f t="shared" si="15"/>
        <v>-62.694999999999993</v>
      </c>
      <c r="LT51" s="18">
        <f t="shared" si="15"/>
        <v>-60.418000000000006</v>
      </c>
      <c r="LU51" s="18">
        <f t="shared" si="15"/>
        <v>-60.134999999999991</v>
      </c>
      <c r="LV51" s="18">
        <f t="shared" si="15"/>
        <v>-58.389999999999986</v>
      </c>
      <c r="LW51" s="18">
        <f t="shared" si="15"/>
        <v>-58.454999999999984</v>
      </c>
      <c r="LX51" s="18">
        <f t="shared" si="15"/>
        <v>-57.163000000000011</v>
      </c>
      <c r="LY51" s="18">
        <f t="shared" si="15"/>
        <v>-58.711999999999989</v>
      </c>
      <c r="LZ51" s="18">
        <f t="shared" si="15"/>
        <v>-56.634000000000015</v>
      </c>
      <c r="MA51" s="18">
        <f t="shared" si="15"/>
        <v>-59.619000000000028</v>
      </c>
      <c r="MB51" s="18">
        <f t="shared" si="15"/>
        <v>-64.414999999999964</v>
      </c>
      <c r="MC51" s="18">
        <f t="shared" si="15"/>
        <v>-66.740000000000009</v>
      </c>
      <c r="MD51" s="18">
        <f t="shared" si="15"/>
        <v>-69.050999999999988</v>
      </c>
      <c r="ME51" s="18">
        <f t="shared" si="15"/>
        <v>-66.078000000000031</v>
      </c>
      <c r="MF51" s="18">
        <f t="shared" si="15"/>
        <v>-65.168999999999983</v>
      </c>
      <c r="MG51" s="18">
        <f t="shared" si="15"/>
        <v>-62.576000000000022</v>
      </c>
      <c r="MH51" s="18">
        <f t="shared" si="15"/>
        <v>-62.103000000000009</v>
      </c>
      <c r="MI51" s="18">
        <f t="shared" si="15"/>
        <v>-61.411000000000001</v>
      </c>
      <c r="MJ51" s="18">
        <f t="shared" si="15"/>
        <v>-57.369000000000028</v>
      </c>
      <c r="MK51" s="18">
        <f t="shared" si="15"/>
        <v>-55.069000000000017</v>
      </c>
      <c r="ML51" s="18">
        <f t="shared" si="15"/>
        <v>-58.75200000000001</v>
      </c>
      <c r="MM51" s="18">
        <f t="shared" si="15"/>
        <v>-64.172000000000025</v>
      </c>
      <c r="MN51" s="18">
        <f t="shared" si="15"/>
        <v>-67.384999999999991</v>
      </c>
      <c r="MO51" s="18">
        <f t="shared" si="15"/>
        <v>-68.166999999999973</v>
      </c>
      <c r="MP51" s="18">
        <f t="shared" si="15"/>
        <v>-68.168000000000006</v>
      </c>
      <c r="MQ51" s="18">
        <f t="shared" si="15"/>
        <v>-67.075999999999965</v>
      </c>
      <c r="MR51" s="18">
        <f t="shared" si="15"/>
        <v>-71.221000000000004</v>
      </c>
      <c r="MS51" s="18">
        <f t="shared" si="15"/>
        <v>-70.245000000000005</v>
      </c>
      <c r="MT51" s="18">
        <f t="shared" si="15"/>
        <v>-70.339999999999975</v>
      </c>
      <c r="MU51" s="18">
        <f t="shared" si="15"/>
        <v>-72.845999999999947</v>
      </c>
      <c r="MV51" s="18">
        <f t="shared" si="15"/>
        <v>-76.816000000000031</v>
      </c>
      <c r="MW51" s="18">
        <f t="shared" si="15"/>
        <v>-81.406000000000006</v>
      </c>
      <c r="MX51" s="18">
        <f t="shared" si="15"/>
        <v>-83.06</v>
      </c>
      <c r="MY51" s="18">
        <f t="shared" si="15"/>
        <v>-76.009999999999991</v>
      </c>
      <c r="MZ51" s="18">
        <f t="shared" si="15"/>
        <v>-74.585000000000036</v>
      </c>
      <c r="NA51" s="18">
        <f t="shared" si="15"/>
        <v>-73.932999999999993</v>
      </c>
      <c r="NB51" s="18">
        <f t="shared" si="15"/>
        <v>-73.18199999999996</v>
      </c>
      <c r="NC51" s="18">
        <f t="shared" si="15"/>
        <v>-75.127999999999986</v>
      </c>
      <c r="ND51" s="18">
        <f t="shared" si="15"/>
        <v>-74.654999999999973</v>
      </c>
      <c r="NE51" s="18">
        <f t="shared" si="15"/>
        <v>-76.709000000000003</v>
      </c>
      <c r="NF51" s="18">
        <f t="shared" si="15"/>
        <v>-74.412999999999954</v>
      </c>
      <c r="NG51" s="18">
        <f t="shared" si="15"/>
        <v>-72.858000000000004</v>
      </c>
      <c r="NH51" s="18">
        <f t="shared" si="15"/>
        <v>-70.045000000000016</v>
      </c>
      <c r="NI51" s="18">
        <f t="shared" si="15"/>
        <v>-71.111999999999966</v>
      </c>
      <c r="NJ51" s="18">
        <f t="shared" si="15"/>
        <v>-70.088999999999999</v>
      </c>
      <c r="NK51" s="18">
        <f t="shared" si="15"/>
        <v>-69.171999999999969</v>
      </c>
      <c r="NL51" s="18">
        <f t="shared" si="15"/>
        <v>-68.200999999999965</v>
      </c>
      <c r="NM51" s="18">
        <f t="shared" si="15"/>
        <v>-67.699999999999989</v>
      </c>
      <c r="NN51" s="18">
        <f t="shared" si="15"/>
        <v>-71.966999999999985</v>
      </c>
      <c r="NO51" s="18">
        <f t="shared" si="15"/>
        <v>-69.920999999999992</v>
      </c>
      <c r="NP51" s="18">
        <f t="shared" si="15"/>
        <v>-80.11099999999999</v>
      </c>
      <c r="NQ51" s="18">
        <f t="shared" si="15"/>
        <v>-77.293000000000006</v>
      </c>
      <c r="NR51" s="18">
        <f t="shared" si="15"/>
        <v>-76.426999999999964</v>
      </c>
      <c r="NS51" s="18">
        <f t="shared" si="15"/>
        <v>-74.430999999999983</v>
      </c>
      <c r="NT51" s="18">
        <f t="shared" si="15"/>
        <v>-71.977000000000032</v>
      </c>
      <c r="NU51" s="18">
        <f t="shared" si="15"/>
        <v>-72.07099999999997</v>
      </c>
      <c r="NV51" s="18">
        <f t="shared" si="15"/>
        <v>-71.91500000000002</v>
      </c>
      <c r="NW51" s="18">
        <f t="shared" si="15"/>
        <v>-73.803999999999974</v>
      </c>
      <c r="NX51" s="18">
        <f t="shared" si="15"/>
        <v>-73.713000000000022</v>
      </c>
      <c r="NY51" s="18">
        <f t="shared" si="15"/>
        <v>-69.603000000000009</v>
      </c>
      <c r="NZ51" s="18">
        <f t="shared" si="15"/>
        <v>-67.968999999999994</v>
      </c>
      <c r="OA51" s="18">
        <f t="shared" si="16"/>
        <v>-68.627999999999986</v>
      </c>
      <c r="OB51" s="18">
        <f t="shared" si="16"/>
        <v>-68.525000000000034</v>
      </c>
      <c r="OC51" s="18">
        <f t="shared" si="16"/>
        <v>-69.51400000000001</v>
      </c>
      <c r="OD51" s="18">
        <f t="shared" si="16"/>
        <v>-69.132000000000005</v>
      </c>
      <c r="OE51" s="18">
        <f t="shared" si="16"/>
        <v>-67.571000000000026</v>
      </c>
      <c r="OF51" s="18">
        <f t="shared" si="16"/>
        <v>-69.152999999999963</v>
      </c>
      <c r="OG51" s="18">
        <f t="shared" si="16"/>
        <v>-69.418999999999983</v>
      </c>
      <c r="OH51" s="18">
        <f t="shared" si="16"/>
        <v>-70.411000000000001</v>
      </c>
      <c r="OI51" s="18">
        <f t="shared" si="16"/>
        <v>-69.77800000000002</v>
      </c>
      <c r="OJ51" s="18">
        <f t="shared" si="16"/>
        <v>-68.853000000000009</v>
      </c>
      <c r="OK51" s="18">
        <f t="shared" si="16"/>
        <v>-70.901999999999987</v>
      </c>
      <c r="OL51" s="18">
        <f t="shared" si="16"/>
        <v>-75.762</v>
      </c>
      <c r="OM51" s="18">
        <f t="shared" si="16"/>
        <v>-78.141999999999996</v>
      </c>
      <c r="ON51" s="18">
        <f t="shared" si="16"/>
        <v>-78.019999999999982</v>
      </c>
      <c r="OO51" s="18">
        <f t="shared" si="16"/>
        <v>-80.024000000000001</v>
      </c>
      <c r="OP51" s="18">
        <f t="shared" si="16"/>
        <v>-79.113</v>
      </c>
      <c r="OQ51" s="18">
        <f t="shared" si="16"/>
        <v>-77.281999999999982</v>
      </c>
      <c r="OR51" s="18">
        <f t="shared" si="16"/>
        <v>-69.45799999999997</v>
      </c>
      <c r="OS51" s="18">
        <f t="shared" si="16"/>
        <v>-69.108000000000004</v>
      </c>
      <c r="OT51" s="18">
        <f t="shared" si="16"/>
        <v>-69.363999999999976</v>
      </c>
      <c r="OU51" s="18">
        <f t="shared" si="16"/>
        <v>-68.649000000000001</v>
      </c>
      <c r="OV51" s="18">
        <f t="shared" si="16"/>
        <v>-67.619000000000028</v>
      </c>
      <c r="OW51" s="18">
        <f t="shared" si="16"/>
        <v>-67.022999999999968</v>
      </c>
      <c r="OX51" s="18">
        <f t="shared" si="16"/>
        <v>-67.893999999999949</v>
      </c>
      <c r="OY51" s="18">
        <f t="shared" si="16"/>
        <v>-68.956999999999994</v>
      </c>
      <c r="OZ51" s="18">
        <f t="shared" si="16"/>
        <v>-68.555999999999983</v>
      </c>
      <c r="PA51" s="18">
        <f t="shared" si="16"/>
        <v>-69.064000000000021</v>
      </c>
      <c r="PB51" s="18">
        <f t="shared" si="16"/>
        <v>-71.274000000000001</v>
      </c>
      <c r="PC51" s="18">
        <f t="shared" si="16"/>
        <v>-72.819000000000017</v>
      </c>
      <c r="PD51" s="18">
        <f t="shared" si="16"/>
        <v>-70.946000000000026</v>
      </c>
      <c r="PE51" s="18">
        <f t="shared" si="16"/>
        <v>-67.706000000000017</v>
      </c>
      <c r="PF51" s="18">
        <f t="shared" si="16"/>
        <v>-67.777999999999963</v>
      </c>
      <c r="PG51" s="18">
        <f t="shared" si="16"/>
        <v>-67.734000000000037</v>
      </c>
      <c r="PH51" s="18">
        <f t="shared" si="16"/>
        <v>-59.826000000000022</v>
      </c>
      <c r="PI51" s="18">
        <f t="shared" si="16"/>
        <v>-57.064999999999998</v>
      </c>
      <c r="PJ51" s="18">
        <f t="shared" si="16"/>
        <v>-57.850000000000023</v>
      </c>
      <c r="PK51" s="18">
        <f t="shared" si="16"/>
        <v>-59.516999999999996</v>
      </c>
      <c r="PL51" s="18">
        <f t="shared" si="16"/>
        <v>-57.953999999999951</v>
      </c>
      <c r="PM51" s="18">
        <f t="shared" si="16"/>
        <v>-54.096000000000004</v>
      </c>
      <c r="PN51" s="18">
        <f t="shared" si="16"/>
        <v>-55.805999999999983</v>
      </c>
      <c r="PO51" s="18">
        <f t="shared" si="16"/>
        <v>-61.789999999999964</v>
      </c>
      <c r="PP51" s="18">
        <f t="shared" si="16"/>
        <v>-64.362000000000023</v>
      </c>
      <c r="PQ51" s="18">
        <f t="shared" si="16"/>
        <v>-61.506000000000029</v>
      </c>
      <c r="PR51" s="18">
        <f t="shared" si="16"/>
        <v>-64.385999999999967</v>
      </c>
      <c r="PS51" s="18">
        <f t="shared" si="16"/>
        <v>-61.567000000000007</v>
      </c>
      <c r="PT51" s="18">
        <f t="shared" si="16"/>
        <v>-62.377999999999986</v>
      </c>
      <c r="PU51" s="18">
        <f t="shared" si="16"/>
        <v>-60.850999999999999</v>
      </c>
      <c r="PV51" s="18">
        <f t="shared" si="16"/>
        <v>-59.430000000000007</v>
      </c>
      <c r="PW51" s="18">
        <f t="shared" si="16"/>
        <v>-58.090999999999951</v>
      </c>
      <c r="PX51" s="18">
        <f t="shared" si="16"/>
        <v>-57.045999999999992</v>
      </c>
      <c r="PY51" s="18">
        <f t="shared" si="16"/>
        <v>-56.488</v>
      </c>
      <c r="PZ51" s="18">
        <f t="shared" si="16"/>
        <v>-56.951999999999998</v>
      </c>
      <c r="QA51" s="18">
        <f t="shared" si="16"/>
        <v>-55.959000000000003</v>
      </c>
      <c r="QB51" s="18">
        <f t="shared" si="16"/>
        <v>-55.717999999999961</v>
      </c>
      <c r="QC51" s="18">
        <f t="shared" si="16"/>
        <v>-53.591999999999985</v>
      </c>
      <c r="QD51" s="18">
        <f t="shared" si="16"/>
        <v>-51.78000000000003</v>
      </c>
      <c r="QE51" s="18">
        <f t="shared" si="16"/>
        <v>-51.620999999999981</v>
      </c>
      <c r="QF51" s="18">
        <f t="shared" si="16"/>
        <v>-51.284000000000049</v>
      </c>
      <c r="QG51" s="18">
        <f t="shared" si="16"/>
        <v>-50.702999999999975</v>
      </c>
      <c r="QH51" s="18">
        <f t="shared" si="16"/>
        <v>-48.880999999999972</v>
      </c>
      <c r="QI51" s="18">
        <f t="shared" si="16"/>
        <v>-47.134999999999991</v>
      </c>
      <c r="QJ51" s="18">
        <f t="shared" si="16"/>
        <v>-49.050000000000011</v>
      </c>
      <c r="QK51" s="18">
        <f t="shared" si="16"/>
        <v>-47.947999999999979</v>
      </c>
      <c r="QL51" s="18">
        <f t="shared" si="16"/>
        <v>-47.146000000000015</v>
      </c>
      <c r="QM51" s="18">
        <f t="shared" si="17"/>
        <v>-47.134000000000015</v>
      </c>
      <c r="QN51" s="18">
        <f t="shared" si="17"/>
        <v>-46.80800000000005</v>
      </c>
      <c r="QO51" s="18">
        <f t="shared" si="17"/>
        <v>-48.646999999999991</v>
      </c>
      <c r="QP51" s="18">
        <f t="shared" si="17"/>
        <v>-45.533000000000015</v>
      </c>
      <c r="QQ51" s="18">
        <f t="shared" si="17"/>
        <v>-47.495999999999981</v>
      </c>
      <c r="QR51" s="18">
        <f t="shared" si="17"/>
        <v>-47.629999999999995</v>
      </c>
      <c r="QS51" s="18">
        <f t="shared" si="17"/>
        <v>-48.473000000000013</v>
      </c>
      <c r="QT51" s="18">
        <f t="shared" si="17"/>
        <v>-48.197000000000003</v>
      </c>
      <c r="QU51" s="18">
        <f t="shared" si="17"/>
        <v>-48.627999999999986</v>
      </c>
      <c r="QV51" s="18">
        <f t="shared" si="17"/>
        <v>-48.643000000000029</v>
      </c>
      <c r="QW51" s="18">
        <f t="shared" si="17"/>
        <v>-50.536000000000001</v>
      </c>
      <c r="QX51" s="18">
        <f t="shared" si="17"/>
        <v>-51.912999999999954</v>
      </c>
      <c r="QY51" s="18">
        <f t="shared" si="17"/>
        <v>-52.151999999999987</v>
      </c>
      <c r="QZ51" s="18">
        <f t="shared" si="17"/>
        <v>-49.437999999999988</v>
      </c>
      <c r="RA51" s="18">
        <f t="shared" si="17"/>
        <v>-47.916999999999973</v>
      </c>
      <c r="RB51" s="18">
        <f t="shared" si="17"/>
        <v>-43.903999999999996</v>
      </c>
      <c r="RC51" s="18">
        <f t="shared" si="17"/>
        <v>-42.408000000000015</v>
      </c>
      <c r="RD51" s="18">
        <f t="shared" si="17"/>
        <v>-42.127999999999986</v>
      </c>
      <c r="RE51" s="18">
        <f t="shared" si="17"/>
        <v>-41.755999999999972</v>
      </c>
      <c r="RF51" s="18">
        <f t="shared" si="17"/>
        <v>-41.999000000000024</v>
      </c>
      <c r="RG51" s="18">
        <f t="shared" si="17"/>
        <v>-41.706000000000017</v>
      </c>
      <c r="RH51" s="18">
        <f t="shared" si="17"/>
        <v>-40.32099999999997</v>
      </c>
      <c r="RI51" s="18">
        <f t="shared" si="17"/>
        <v>-38.912000000000035</v>
      </c>
      <c r="RJ51" s="18">
        <f t="shared" si="17"/>
        <v>-39.276999999999987</v>
      </c>
      <c r="RK51" s="18">
        <f t="shared" si="17"/>
        <v>-36.384999999999991</v>
      </c>
      <c r="RL51" s="18">
        <f t="shared" si="17"/>
        <v>-36.863</v>
      </c>
      <c r="RM51" s="18">
        <f t="shared" si="17"/>
        <v>-33.918000000000006</v>
      </c>
      <c r="RN51" s="18">
        <f t="shared" si="17"/>
        <v>-33.079999999999984</v>
      </c>
      <c r="RO51" s="18">
        <f t="shared" si="17"/>
        <v>-31.300999999999988</v>
      </c>
      <c r="RP51" s="18">
        <f t="shared" si="17"/>
        <v>-30.20799999999997</v>
      </c>
      <c r="RQ51" s="18">
        <f t="shared" si="17"/>
        <v>-30.77600000000001</v>
      </c>
      <c r="RR51" s="18">
        <f t="shared" si="17"/>
        <v>-31.504999999999995</v>
      </c>
      <c r="RS51" s="18">
        <f t="shared" si="17"/>
        <v>-32.26600000000002</v>
      </c>
      <c r="RT51" s="18">
        <f t="shared" si="17"/>
        <v>-31.51400000000001</v>
      </c>
      <c r="RU51" s="18">
        <f t="shared" si="17"/>
        <v>-29.259999999999991</v>
      </c>
      <c r="RV51" s="18">
        <f t="shared" si="17"/>
        <v>-29.799000000000035</v>
      </c>
      <c r="RW51" s="18">
        <f t="shared" si="17"/>
        <v>-29.346000000000004</v>
      </c>
      <c r="RX51" s="18">
        <f t="shared" si="17"/>
        <v>-28.823999999999955</v>
      </c>
      <c r="RY51" s="18">
        <f t="shared" si="17"/>
        <v>-29.145000000000039</v>
      </c>
      <c r="RZ51" s="18">
        <f t="shared" si="17"/>
        <v>-29.882000000000005</v>
      </c>
      <c r="SA51" s="18">
        <f t="shared" si="17"/>
        <v>-26.949999999999989</v>
      </c>
      <c r="SB51" s="18">
        <f t="shared" si="17"/>
        <v>-28.493999999999971</v>
      </c>
      <c r="SC51" s="18">
        <f t="shared" si="17"/>
        <v>-28.242000000000019</v>
      </c>
      <c r="SD51" s="18">
        <f t="shared" si="17"/>
        <v>-29.536000000000001</v>
      </c>
      <c r="SE51" s="18">
        <f t="shared" si="17"/>
        <v>-28.851999999999975</v>
      </c>
      <c r="SF51" s="18">
        <f t="shared" si="17"/>
        <v>-28.540999999999997</v>
      </c>
      <c r="SG51" s="18">
        <f t="shared" si="17"/>
        <v>-24.935000000000002</v>
      </c>
      <c r="SH51" s="18">
        <f t="shared" si="17"/>
        <v>-23.793000000000006</v>
      </c>
      <c r="SI51" s="18">
        <f t="shared" si="17"/>
        <v>-26.809999999999945</v>
      </c>
      <c r="SJ51" s="18">
        <f t="shared" si="17"/>
        <v>-26.786999999999978</v>
      </c>
      <c r="SK51" s="18">
        <f t="shared" si="17"/>
        <v>-25.970999999999947</v>
      </c>
      <c r="SL51" s="18">
        <f t="shared" si="17"/>
        <v>-26.442999999999984</v>
      </c>
      <c r="SM51" s="18">
        <f t="shared" si="17"/>
        <v>-25.467000000000041</v>
      </c>
      <c r="SN51" s="18">
        <f t="shared" si="17"/>
        <v>-25.175000000000011</v>
      </c>
      <c r="SO51" s="18">
        <f t="shared" si="17"/>
        <v>-26.486000000000047</v>
      </c>
      <c r="SP51" s="18">
        <f t="shared" si="17"/>
        <v>-26.134999999999991</v>
      </c>
      <c r="SQ51" s="18">
        <f t="shared" si="17"/>
        <v>-25.62299999999999</v>
      </c>
    </row>
    <row r="52" spans="1:511" x14ac:dyDescent="0.25">
      <c r="A52" s="5">
        <f t="shared" ref="A52:A58" si="18">A51+1</f>
        <v>3</v>
      </c>
      <c r="B52" s="1" t="str">
        <f t="shared" si="9"/>
        <v>VW 3 7/8 PERP nc-27</v>
      </c>
      <c r="C52" s="1" t="str">
        <f t="shared" ref="C52:C57" si="19">$B$50&amp;"-"&amp;B52</f>
        <v>VW 3 1/2 PERP nc-30-VW 3 7/8 PERP nc-27</v>
      </c>
      <c r="F52" s="18">
        <f t="shared" ref="F52:BQ55" si="20">F$32-F34</f>
        <v>-10.519000000000005</v>
      </c>
      <c r="G52" s="18">
        <f t="shared" si="20"/>
        <v>-12.858000000000004</v>
      </c>
      <c r="H52" s="18">
        <f t="shared" si="20"/>
        <v>-14.837999999999965</v>
      </c>
      <c r="I52" s="18">
        <f t="shared" si="20"/>
        <v>-19.074000000000012</v>
      </c>
      <c r="J52" s="18">
        <f t="shared" si="20"/>
        <v>-24.060999999999979</v>
      </c>
      <c r="K52" s="18">
        <f t="shared" si="20"/>
        <v>-26.700999999999965</v>
      </c>
      <c r="L52" s="18">
        <f t="shared" si="20"/>
        <v>-30.125999999999976</v>
      </c>
      <c r="M52" s="18">
        <f t="shared" si="20"/>
        <v>-33.019999999999982</v>
      </c>
      <c r="N52" s="18">
        <f t="shared" si="20"/>
        <v>-35.506000000000029</v>
      </c>
      <c r="O52" s="18">
        <f t="shared" si="20"/>
        <v>-37.331000000000017</v>
      </c>
      <c r="P52" s="18">
        <f t="shared" si="20"/>
        <v>-33.803999999999974</v>
      </c>
      <c r="Q52" s="18">
        <f t="shared" si="20"/>
        <v>-29.539999999999964</v>
      </c>
      <c r="R52" s="18">
        <f t="shared" si="20"/>
        <v>-25.97199999999998</v>
      </c>
      <c r="S52" s="18">
        <f t="shared" si="20"/>
        <v>-20.924999999999955</v>
      </c>
      <c r="T52" s="18">
        <f t="shared" si="20"/>
        <v>-24.45799999999997</v>
      </c>
      <c r="U52" s="18">
        <f t="shared" si="20"/>
        <v>-24.06899999999996</v>
      </c>
      <c r="V52" s="18">
        <f t="shared" si="20"/>
        <v>-24.504000000000019</v>
      </c>
      <c r="W52" s="18">
        <f t="shared" si="20"/>
        <v>-14.227000000000032</v>
      </c>
      <c r="X52" s="18">
        <f t="shared" si="20"/>
        <v>-11.459000000000003</v>
      </c>
      <c r="Y52" s="18">
        <f t="shared" si="20"/>
        <v>-12.137999999999977</v>
      </c>
      <c r="Z52" s="18">
        <f t="shared" si="20"/>
        <v>-16.494000000000028</v>
      </c>
      <c r="AA52" s="18">
        <f t="shared" si="20"/>
        <v>-25.874000000000024</v>
      </c>
      <c r="AB52" s="18">
        <f t="shared" si="20"/>
        <v>-31.066000000000031</v>
      </c>
      <c r="AC52" s="18">
        <f t="shared" si="20"/>
        <v>-37.567000000000007</v>
      </c>
      <c r="AD52" s="18">
        <f t="shared" si="20"/>
        <v>-39.215000000000032</v>
      </c>
      <c r="AE52" s="18">
        <f t="shared" si="20"/>
        <v>-40.553999999999974</v>
      </c>
      <c r="AF52" s="18">
        <f t="shared" si="20"/>
        <v>-37.847999999999956</v>
      </c>
      <c r="AG52" s="18">
        <f t="shared" si="20"/>
        <v>-40.396999999999991</v>
      </c>
      <c r="AH52" s="18">
        <f t="shared" si="20"/>
        <v>-46.072000000000003</v>
      </c>
      <c r="AI52" s="18">
        <f t="shared" si="20"/>
        <v>-51.680000000000007</v>
      </c>
      <c r="AJ52" s="18">
        <f t="shared" si="20"/>
        <v>-50.27600000000001</v>
      </c>
      <c r="AK52" s="18">
        <f t="shared" si="20"/>
        <v>-50.225999999999999</v>
      </c>
      <c r="AL52" s="18">
        <f t="shared" si="20"/>
        <v>-52.317000000000007</v>
      </c>
      <c r="AM52" s="18">
        <f t="shared" si="20"/>
        <v>-55.473000000000013</v>
      </c>
      <c r="AN52" s="18">
        <f t="shared" si="20"/>
        <v>-63.093999999999994</v>
      </c>
      <c r="AO52" s="18">
        <f t="shared" si="20"/>
        <v>-66.62299999999999</v>
      </c>
      <c r="AP52" s="18">
        <f t="shared" si="20"/>
        <v>-64.406000000000006</v>
      </c>
      <c r="AQ52" s="18">
        <f t="shared" si="20"/>
        <v>-63.738</v>
      </c>
      <c r="AR52" s="18">
        <f t="shared" si="20"/>
        <v>-64.48599999999999</v>
      </c>
      <c r="AS52" s="18">
        <f t="shared" si="20"/>
        <v>-66.301999999999964</v>
      </c>
      <c r="AT52" s="18">
        <f t="shared" si="20"/>
        <v>-72.451999999999998</v>
      </c>
      <c r="AU52" s="18">
        <f t="shared" si="20"/>
        <v>-68.763000000000034</v>
      </c>
      <c r="AV52" s="18">
        <f t="shared" si="20"/>
        <v>-70.795000000000016</v>
      </c>
      <c r="AW52" s="18">
        <f t="shared" si="20"/>
        <v>-71.942999999999984</v>
      </c>
      <c r="AX52" s="18">
        <f t="shared" si="20"/>
        <v>-73.267000000000053</v>
      </c>
      <c r="AY52" s="18">
        <f t="shared" si="20"/>
        <v>-64.829999999999984</v>
      </c>
      <c r="AZ52" s="18">
        <f t="shared" si="20"/>
        <v>-60.102000000000032</v>
      </c>
      <c r="BA52" s="18">
        <f t="shared" si="20"/>
        <v>-52.344000000000051</v>
      </c>
      <c r="BB52" s="18">
        <f t="shared" si="20"/>
        <v>-50.73399999999998</v>
      </c>
      <c r="BC52" s="18">
        <f t="shared" si="20"/>
        <v>-53.274000000000001</v>
      </c>
      <c r="BD52" s="18">
        <f t="shared" si="20"/>
        <v>-57.028999999999996</v>
      </c>
      <c r="BE52" s="18">
        <f t="shared" si="20"/>
        <v>-63.12299999999999</v>
      </c>
      <c r="BF52" s="18">
        <f t="shared" si="20"/>
        <v>-59.022999999999968</v>
      </c>
      <c r="BG52" s="18">
        <f t="shared" si="20"/>
        <v>-52.986999999999966</v>
      </c>
      <c r="BH52" s="18">
        <f t="shared" si="20"/>
        <v>-40.728000000000009</v>
      </c>
      <c r="BI52" s="18">
        <f t="shared" si="20"/>
        <v>-31.800000000000011</v>
      </c>
      <c r="BJ52" s="18">
        <f t="shared" si="20"/>
        <v>-29.540999999999997</v>
      </c>
      <c r="BK52" s="18">
        <f t="shared" si="20"/>
        <v>-33.425000000000011</v>
      </c>
      <c r="BL52" s="18">
        <f t="shared" si="20"/>
        <v>-54.21999999999997</v>
      </c>
      <c r="BM52" s="18">
        <f t="shared" si="20"/>
        <v>-62.225999999999999</v>
      </c>
      <c r="BN52" s="18">
        <f t="shared" si="20"/>
        <v>-71.418000000000006</v>
      </c>
      <c r="BO52" s="18">
        <f t="shared" si="20"/>
        <v>-97.546000000000049</v>
      </c>
      <c r="BP52" s="18">
        <f t="shared" si="20"/>
        <v>-94.611999999999966</v>
      </c>
      <c r="BQ52" s="18">
        <f t="shared" si="20"/>
        <v>-83.680000000000064</v>
      </c>
      <c r="BR52" s="18">
        <f t="shared" si="10"/>
        <v>-77.530999999999949</v>
      </c>
      <c r="BS52" s="18">
        <f t="shared" si="11"/>
        <v>-69.543000000000006</v>
      </c>
      <c r="BT52" s="18">
        <f t="shared" si="11"/>
        <v>-56.073999999999955</v>
      </c>
      <c r="BU52" s="18">
        <f t="shared" si="11"/>
        <v>-48.684000000000083</v>
      </c>
      <c r="BV52" s="18">
        <f t="shared" si="11"/>
        <v>-48.034000000000049</v>
      </c>
      <c r="BW52" s="18">
        <f t="shared" si="11"/>
        <v>-36.484000000000037</v>
      </c>
      <c r="BX52" s="18">
        <f t="shared" si="11"/>
        <v>-32.028999999999996</v>
      </c>
      <c r="BY52" s="18">
        <f t="shared" si="11"/>
        <v>-26.006999999999948</v>
      </c>
      <c r="BZ52" s="18">
        <f t="shared" si="11"/>
        <v>1.8910000000000764</v>
      </c>
      <c r="CA52" s="18">
        <f t="shared" si="11"/>
        <v>-10.812000000000012</v>
      </c>
      <c r="CB52" s="18">
        <f t="shared" si="11"/>
        <v>-14.66700000000003</v>
      </c>
      <c r="CC52" s="18">
        <f t="shared" si="11"/>
        <v>-3.5780000000000882</v>
      </c>
      <c r="CD52" s="18">
        <f t="shared" si="11"/>
        <v>-21.980999999999995</v>
      </c>
      <c r="CE52" s="18">
        <f t="shared" si="11"/>
        <v>-14.485000000000014</v>
      </c>
      <c r="CF52" s="18">
        <f t="shared" si="11"/>
        <v>-12.444999999999993</v>
      </c>
      <c r="CG52" s="18">
        <f t="shared" si="11"/>
        <v>-6.0240000000000009</v>
      </c>
      <c r="CH52" s="18">
        <f t="shared" si="11"/>
        <v>-1.6820000000000164</v>
      </c>
      <c r="CI52" s="18">
        <f t="shared" si="11"/>
        <v>-3.5940000000000509</v>
      </c>
      <c r="CJ52" s="18">
        <f t="shared" si="11"/>
        <v>3.8249999999999886</v>
      </c>
      <c r="CK52" s="18">
        <f t="shared" si="11"/>
        <v>9.8460000000000036</v>
      </c>
      <c r="CL52" s="18">
        <f t="shared" si="11"/>
        <v>15.012999999999977</v>
      </c>
      <c r="CM52" s="18">
        <f t="shared" si="11"/>
        <v>11.903999999999996</v>
      </c>
      <c r="CN52" s="18">
        <f t="shared" si="11"/>
        <v>3.1839999999999691</v>
      </c>
      <c r="CO52" s="18">
        <f t="shared" si="11"/>
        <v>3.2120000000000459</v>
      </c>
      <c r="CP52" s="18">
        <f t="shared" si="11"/>
        <v>1.1809999999999832</v>
      </c>
      <c r="CQ52" s="18">
        <f t="shared" si="11"/>
        <v>3.6499999999999773</v>
      </c>
      <c r="CR52" s="18">
        <f t="shared" si="11"/>
        <v>5.9870000000000232</v>
      </c>
      <c r="CS52" s="18">
        <f t="shared" si="11"/>
        <v>7.5670000000000073</v>
      </c>
      <c r="CT52" s="18">
        <f t="shared" si="11"/>
        <v>11.569999999999993</v>
      </c>
      <c r="CU52" s="18">
        <f t="shared" si="11"/>
        <v>12.074999999999989</v>
      </c>
      <c r="CV52" s="18">
        <f t="shared" si="11"/>
        <v>10.700999999999965</v>
      </c>
      <c r="CW52" s="18">
        <f t="shared" si="11"/>
        <v>11.32099999999997</v>
      </c>
      <c r="CX52" s="18">
        <f t="shared" si="11"/>
        <v>10.920999999999992</v>
      </c>
      <c r="CY52" s="18">
        <f t="shared" si="11"/>
        <v>11.315999999999974</v>
      </c>
      <c r="CZ52" s="18">
        <f t="shared" si="11"/>
        <v>11.109000000000037</v>
      </c>
      <c r="DA52" s="18">
        <f t="shared" si="11"/>
        <v>10.69399999999996</v>
      </c>
      <c r="DB52" s="18">
        <f t="shared" si="11"/>
        <v>7.4010000000000105</v>
      </c>
      <c r="DC52" s="18">
        <f t="shared" si="11"/>
        <v>7.853999999999985</v>
      </c>
      <c r="DD52" s="18">
        <f t="shared" si="11"/>
        <v>7.4189999999999827</v>
      </c>
      <c r="DE52" s="18">
        <f t="shared" si="11"/>
        <v>8.5020000000000095</v>
      </c>
      <c r="DF52" s="18">
        <f t="shared" si="11"/>
        <v>6.2600000000000477</v>
      </c>
      <c r="DG52" s="18">
        <f t="shared" si="11"/>
        <v>5.242999999999995</v>
      </c>
      <c r="DH52" s="18">
        <f t="shared" si="11"/>
        <v>4.7769999999999868</v>
      </c>
      <c r="DI52" s="18">
        <f t="shared" si="11"/>
        <v>4.3449999999999704</v>
      </c>
      <c r="DJ52" s="18">
        <f t="shared" si="11"/>
        <v>4.4039999999999964</v>
      </c>
      <c r="DK52" s="18">
        <f t="shared" si="11"/>
        <v>3.8260000000000218</v>
      </c>
      <c r="DL52" s="18">
        <f t="shared" si="11"/>
        <v>1.6790000000000305</v>
      </c>
      <c r="DM52" s="18">
        <f t="shared" si="11"/>
        <v>1.632000000000005</v>
      </c>
      <c r="DN52" s="18">
        <f t="shared" si="11"/>
        <v>4.02800000000002</v>
      </c>
      <c r="DO52" s="18">
        <f t="shared" si="11"/>
        <v>4.7959999999999923</v>
      </c>
      <c r="DP52" s="18">
        <f t="shared" si="11"/>
        <v>6.4889999999999759</v>
      </c>
      <c r="DQ52" s="18">
        <f t="shared" si="11"/>
        <v>6.5980000000000132</v>
      </c>
      <c r="DR52" s="18">
        <f t="shared" si="11"/>
        <v>7.4330000000000211</v>
      </c>
      <c r="DS52" s="18">
        <f t="shared" si="11"/>
        <v>5.2460000000000377</v>
      </c>
      <c r="DT52" s="18">
        <f t="shared" si="11"/>
        <v>3.4979999999999905</v>
      </c>
      <c r="DU52" s="18">
        <f t="shared" si="11"/>
        <v>1.0230000000000246</v>
      </c>
      <c r="DV52" s="18">
        <f t="shared" si="11"/>
        <v>1.0989999999999895</v>
      </c>
      <c r="DW52" s="18">
        <f t="shared" si="11"/>
        <v>1.3990000000000009</v>
      </c>
      <c r="DX52" s="18">
        <f t="shared" si="11"/>
        <v>2.0680000000000405</v>
      </c>
      <c r="DY52" s="18">
        <f t="shared" si="11"/>
        <v>0.46000000000003638</v>
      </c>
      <c r="DZ52" s="18">
        <f t="shared" si="11"/>
        <v>-1.4390000000000214</v>
      </c>
      <c r="EA52" s="18">
        <f t="shared" si="11"/>
        <v>0.53300000000001546</v>
      </c>
      <c r="EB52" s="18">
        <f t="shared" si="11"/>
        <v>2.1930000000000405</v>
      </c>
      <c r="EC52" s="18">
        <f t="shared" si="11"/>
        <v>3.9900000000000091</v>
      </c>
      <c r="ED52" s="18">
        <f t="shared" si="11"/>
        <v>5.7409999999999854</v>
      </c>
      <c r="EE52" s="18">
        <f t="shared" si="12"/>
        <v>4.0000000000000284</v>
      </c>
      <c r="EF52" s="18">
        <f t="shared" si="12"/>
        <v>4.8079999999999927</v>
      </c>
      <c r="EG52" s="18">
        <f t="shared" si="12"/>
        <v>4.6549999999999727</v>
      </c>
      <c r="EH52" s="18">
        <f t="shared" si="12"/>
        <v>4.0169999999999959</v>
      </c>
      <c r="EI52" s="18">
        <f t="shared" si="12"/>
        <v>4.5960000000000036</v>
      </c>
      <c r="EJ52" s="18">
        <f t="shared" si="12"/>
        <v>5.3369999999999891</v>
      </c>
      <c r="EK52" s="18">
        <f t="shared" si="12"/>
        <v>5.6840000000000259</v>
      </c>
      <c r="EL52" s="18">
        <f t="shared" si="12"/>
        <v>5.4710000000000036</v>
      </c>
      <c r="EM52" s="18">
        <f t="shared" si="12"/>
        <v>6.2210000000000036</v>
      </c>
      <c r="EN52" s="18">
        <f t="shared" si="12"/>
        <v>6.1759999999999877</v>
      </c>
      <c r="EO52" s="18">
        <f t="shared" si="12"/>
        <v>6.924000000000035</v>
      </c>
      <c r="EP52" s="18">
        <f t="shared" si="12"/>
        <v>5.4819999999999709</v>
      </c>
      <c r="EQ52" s="18">
        <f t="shared" si="12"/>
        <v>6.7049999999999841</v>
      </c>
      <c r="ER52" s="18">
        <f t="shared" si="12"/>
        <v>7.5680000000000405</v>
      </c>
      <c r="ES52" s="18">
        <f t="shared" si="12"/>
        <v>7.58299999999997</v>
      </c>
      <c r="ET52" s="18">
        <f t="shared" si="12"/>
        <v>5.688000000000045</v>
      </c>
      <c r="EU52" s="18">
        <f t="shared" si="12"/>
        <v>5.6899999999999977</v>
      </c>
      <c r="EV52" s="18">
        <f t="shared" si="12"/>
        <v>5.9189999999999827</v>
      </c>
      <c r="EW52" s="18">
        <f t="shared" si="12"/>
        <v>8.1189999999999714</v>
      </c>
      <c r="EX52" s="18">
        <f t="shared" si="12"/>
        <v>10.643000000000029</v>
      </c>
      <c r="EY52" s="18">
        <f t="shared" si="12"/>
        <v>10.914000000000044</v>
      </c>
      <c r="EZ52" s="18">
        <f t="shared" si="12"/>
        <v>11.865000000000009</v>
      </c>
      <c r="FA52" s="18">
        <f t="shared" si="12"/>
        <v>13.754999999999995</v>
      </c>
      <c r="FB52" s="18">
        <f t="shared" si="12"/>
        <v>14.237000000000023</v>
      </c>
      <c r="FC52" s="18">
        <f t="shared" si="12"/>
        <v>14.080000000000041</v>
      </c>
      <c r="FD52" s="18">
        <f t="shared" si="12"/>
        <v>11.351999999999975</v>
      </c>
      <c r="FE52" s="18">
        <f t="shared" si="12"/>
        <v>9.2189999999999941</v>
      </c>
      <c r="FF52" s="18">
        <f t="shared" si="12"/>
        <v>10.137</v>
      </c>
      <c r="FG52" s="18">
        <f t="shared" si="12"/>
        <v>11.814000000000021</v>
      </c>
      <c r="FH52" s="18">
        <f t="shared" si="12"/>
        <v>12.055000000000007</v>
      </c>
      <c r="FI52" s="18">
        <f t="shared" si="12"/>
        <v>12.450000000000045</v>
      </c>
      <c r="FJ52" s="18">
        <f t="shared" si="12"/>
        <v>12.245000000000005</v>
      </c>
      <c r="FK52" s="18">
        <f t="shared" si="12"/>
        <v>11.783000000000015</v>
      </c>
      <c r="FL52" s="18">
        <f t="shared" si="12"/>
        <v>11.439999999999998</v>
      </c>
      <c r="FM52" s="18">
        <f t="shared" si="12"/>
        <v>12.388000000000034</v>
      </c>
      <c r="FN52" s="18">
        <f t="shared" si="12"/>
        <v>15.534000000000049</v>
      </c>
      <c r="FO52" s="18">
        <f t="shared" si="12"/>
        <v>16.576000000000022</v>
      </c>
      <c r="FP52" s="18">
        <f t="shared" si="12"/>
        <v>15.06899999999996</v>
      </c>
      <c r="FQ52" s="18">
        <f t="shared" si="12"/>
        <v>16.925999999999988</v>
      </c>
      <c r="FR52" s="18">
        <f t="shared" si="12"/>
        <v>14.736999999999966</v>
      </c>
      <c r="FS52" s="18">
        <f t="shared" si="12"/>
        <v>12.731999999999971</v>
      </c>
      <c r="FT52" s="18">
        <f t="shared" si="12"/>
        <v>13.008999999999958</v>
      </c>
      <c r="FU52" s="18">
        <f t="shared" si="12"/>
        <v>12.853000000000009</v>
      </c>
      <c r="FV52" s="18">
        <f t="shared" si="12"/>
        <v>14.581000000000017</v>
      </c>
      <c r="FW52" s="18">
        <f t="shared" si="12"/>
        <v>13.705000000000041</v>
      </c>
      <c r="FX52" s="18">
        <f t="shared" si="12"/>
        <v>13.472999999999956</v>
      </c>
      <c r="FY52" s="18">
        <f t="shared" si="12"/>
        <v>13.40500000000003</v>
      </c>
      <c r="FZ52" s="18">
        <f t="shared" si="12"/>
        <v>13.112000000000023</v>
      </c>
      <c r="GA52" s="18">
        <f t="shared" si="12"/>
        <v>12.168999999999983</v>
      </c>
      <c r="GB52" s="18">
        <f t="shared" si="12"/>
        <v>9.8770000000000095</v>
      </c>
      <c r="GC52" s="18">
        <f t="shared" si="12"/>
        <v>8.2210000000000036</v>
      </c>
      <c r="GD52" s="18">
        <f t="shared" si="12"/>
        <v>10.283000000000015</v>
      </c>
      <c r="GE52" s="18">
        <f t="shared" si="12"/>
        <v>6.1739999999999782</v>
      </c>
      <c r="GF52" s="18">
        <f t="shared" si="12"/>
        <v>4.3220000000000027</v>
      </c>
      <c r="GG52" s="18">
        <f t="shared" si="12"/>
        <v>4.9189999999999827</v>
      </c>
      <c r="GH52" s="18">
        <f t="shared" si="12"/>
        <v>3.3140000000000214</v>
      </c>
      <c r="GI52" s="18">
        <f t="shared" si="12"/>
        <v>3.924000000000035</v>
      </c>
      <c r="GJ52" s="18">
        <f t="shared" si="12"/>
        <v>4.0320000000000391</v>
      </c>
      <c r="GK52" s="18">
        <f t="shared" si="12"/>
        <v>5.3429999999999609</v>
      </c>
      <c r="GL52" s="18">
        <f t="shared" si="12"/>
        <v>6.8849999999999909</v>
      </c>
      <c r="GM52" s="18">
        <f t="shared" si="12"/>
        <v>6.7789999999999964</v>
      </c>
      <c r="GN52" s="18">
        <f t="shared" si="12"/>
        <v>7.3390000000000555</v>
      </c>
      <c r="GO52" s="18">
        <f t="shared" si="12"/>
        <v>8.2610000000000241</v>
      </c>
      <c r="GP52" s="18">
        <f t="shared" si="12"/>
        <v>9.8819999999999482</v>
      </c>
      <c r="GQ52" s="18">
        <f t="shared" si="13"/>
        <v>9.2539999999999623</v>
      </c>
      <c r="GR52" s="18">
        <f t="shared" si="13"/>
        <v>9.4440000000000168</v>
      </c>
      <c r="GS52" s="18">
        <f t="shared" si="13"/>
        <v>10.060000000000002</v>
      </c>
      <c r="GT52" s="18">
        <f t="shared" si="13"/>
        <v>8.714999999999975</v>
      </c>
      <c r="GU52" s="18">
        <f t="shared" si="13"/>
        <v>7.5249999999999773</v>
      </c>
      <c r="GV52" s="18">
        <f t="shared" si="13"/>
        <v>5.4379999999999882</v>
      </c>
      <c r="GW52" s="18">
        <f t="shared" si="13"/>
        <v>2.8760000000000332</v>
      </c>
      <c r="GX52" s="18">
        <f t="shared" si="13"/>
        <v>-1.0480000000000018</v>
      </c>
      <c r="GY52" s="18">
        <f t="shared" si="13"/>
        <v>-2.0670000000000073</v>
      </c>
      <c r="GZ52" s="18">
        <f t="shared" si="13"/>
        <v>-4.0389999999999873</v>
      </c>
      <c r="HA52" s="18">
        <f t="shared" si="13"/>
        <v>-6.1870000000000118</v>
      </c>
      <c r="HB52" s="18">
        <f t="shared" si="13"/>
        <v>-7.2459999999999809</v>
      </c>
      <c r="HC52" s="18">
        <f t="shared" si="13"/>
        <v>-7.5179999999999723</v>
      </c>
      <c r="HD52" s="18">
        <f t="shared" si="13"/>
        <v>-15.283999999999992</v>
      </c>
      <c r="HE52" s="18">
        <f t="shared" si="13"/>
        <v>-15.34899999999999</v>
      </c>
      <c r="HF52" s="18">
        <f t="shared" si="13"/>
        <v>-14.800999999999988</v>
      </c>
      <c r="HG52" s="18">
        <f t="shared" si="13"/>
        <v>-12.645999999999958</v>
      </c>
      <c r="HH52" s="18">
        <f t="shared" si="13"/>
        <v>-15.253999999999962</v>
      </c>
      <c r="HI52" s="18">
        <f t="shared" si="13"/>
        <v>-15.182000000000016</v>
      </c>
      <c r="HJ52" s="18">
        <f t="shared" si="13"/>
        <v>-15.379999999999995</v>
      </c>
      <c r="HK52" s="18">
        <f t="shared" si="13"/>
        <v>-17.307999999999993</v>
      </c>
      <c r="HL52" s="18">
        <f t="shared" si="13"/>
        <v>-16.37299999999999</v>
      </c>
      <c r="HM52" s="18">
        <f t="shared" si="13"/>
        <v>-16.850999999999999</v>
      </c>
      <c r="HN52" s="18">
        <f t="shared" si="13"/>
        <v>-15.017999999999972</v>
      </c>
      <c r="HO52" s="18">
        <f t="shared" si="13"/>
        <v>-15.884999999999991</v>
      </c>
      <c r="HP52" s="18">
        <f t="shared" si="13"/>
        <v>-15.904000000000053</v>
      </c>
      <c r="HQ52" s="18">
        <f t="shared" si="13"/>
        <v>-15.829000000000008</v>
      </c>
      <c r="HR52" s="18">
        <f t="shared" si="13"/>
        <v>-13.343999999999994</v>
      </c>
      <c r="HS52" s="18">
        <f t="shared" si="13"/>
        <v>-8.4390000000000214</v>
      </c>
      <c r="HT52" s="18">
        <f t="shared" si="13"/>
        <v>-10.54000000000002</v>
      </c>
      <c r="HU52" s="18">
        <f t="shared" si="13"/>
        <v>-11.387999999999977</v>
      </c>
      <c r="HV52" s="18">
        <f t="shared" si="13"/>
        <v>-10.14100000000002</v>
      </c>
      <c r="HW52" s="18">
        <f t="shared" si="13"/>
        <v>-8.75</v>
      </c>
      <c r="HX52" s="18">
        <f t="shared" si="13"/>
        <v>-6.2729999999999677</v>
      </c>
      <c r="HY52" s="18">
        <f t="shared" si="13"/>
        <v>-9.0589999999999691</v>
      </c>
      <c r="HZ52" s="18">
        <f t="shared" si="13"/>
        <v>-5.25</v>
      </c>
      <c r="IA52" s="18">
        <f t="shared" si="13"/>
        <v>-0.42699999999996407</v>
      </c>
      <c r="IB52" s="18">
        <f t="shared" si="13"/>
        <v>1.6940000000000168</v>
      </c>
      <c r="IC52" s="18">
        <f t="shared" si="13"/>
        <v>4.7939999999999827</v>
      </c>
      <c r="ID52" s="18">
        <f t="shared" si="13"/>
        <v>5.867999999999995</v>
      </c>
      <c r="IE52" s="18">
        <f t="shared" si="13"/>
        <v>6.6120000000000232</v>
      </c>
      <c r="IF52" s="18">
        <f t="shared" si="13"/>
        <v>7.8519999999999754</v>
      </c>
      <c r="IG52" s="18">
        <f t="shared" si="13"/>
        <v>8.7860000000000014</v>
      </c>
      <c r="IH52" s="18">
        <f t="shared" si="13"/>
        <v>7.6399999999999864</v>
      </c>
      <c r="II52" s="18">
        <f t="shared" si="13"/>
        <v>8.7280000000000086</v>
      </c>
      <c r="IJ52" s="18">
        <f t="shared" si="13"/>
        <v>9.5840000000000032</v>
      </c>
      <c r="IK52" s="18">
        <f t="shared" si="13"/>
        <v>9.2139999999999986</v>
      </c>
      <c r="IL52" s="18">
        <f t="shared" si="13"/>
        <v>8.8559999999999945</v>
      </c>
      <c r="IM52" s="18">
        <f t="shared" si="13"/>
        <v>1.7839999999999918</v>
      </c>
      <c r="IN52" s="18">
        <f t="shared" si="13"/>
        <v>0.3779999999999859</v>
      </c>
      <c r="IO52" s="18">
        <f t="shared" si="13"/>
        <v>0.54099999999999682</v>
      </c>
      <c r="IP52" s="18">
        <f t="shared" si="13"/>
        <v>0.71199999999998909</v>
      </c>
      <c r="IQ52" s="18">
        <f t="shared" si="13"/>
        <v>2.0229999999999677</v>
      </c>
      <c r="IR52" s="18">
        <f t="shared" si="13"/>
        <v>3.6970000000000027</v>
      </c>
      <c r="IS52" s="18">
        <f t="shared" si="13"/>
        <v>3.8559999999999945</v>
      </c>
      <c r="IT52" s="18">
        <f t="shared" si="13"/>
        <v>1.9490000000000123</v>
      </c>
      <c r="IU52" s="18">
        <f t="shared" si="13"/>
        <v>-0.19499999999999318</v>
      </c>
      <c r="IV52" s="18">
        <f t="shared" si="13"/>
        <v>0.17099999999999227</v>
      </c>
      <c r="IW52" s="18">
        <f t="shared" si="13"/>
        <v>0.10500000000001819</v>
      </c>
      <c r="IX52" s="18">
        <f t="shared" si="13"/>
        <v>0.95499999999998408</v>
      </c>
      <c r="IY52" s="18">
        <f t="shared" si="13"/>
        <v>4.2930000000000064</v>
      </c>
      <c r="IZ52" s="18">
        <f t="shared" si="13"/>
        <v>2.9799999999999613</v>
      </c>
      <c r="JA52" s="18">
        <f t="shared" si="13"/>
        <v>2.5629999999999882</v>
      </c>
      <c r="JB52" s="18">
        <f t="shared" si="13"/>
        <v>-4.8930000000000291</v>
      </c>
      <c r="JC52" s="18">
        <f t="shared" si="14"/>
        <v>-5.7830000000000155</v>
      </c>
      <c r="JD52" s="18">
        <f t="shared" si="14"/>
        <v>-6.1730000000000018</v>
      </c>
      <c r="JE52" s="18">
        <f t="shared" si="14"/>
        <v>-10.887</v>
      </c>
      <c r="JF52" s="18">
        <f t="shared" si="14"/>
        <v>-10.295000000000016</v>
      </c>
      <c r="JG52" s="18">
        <f t="shared" si="14"/>
        <v>-9.9379999999999882</v>
      </c>
      <c r="JH52" s="18">
        <f t="shared" si="14"/>
        <v>-6.1899999999999977</v>
      </c>
      <c r="JI52" s="18">
        <f t="shared" si="14"/>
        <v>-7.7799999999999727</v>
      </c>
      <c r="JJ52" s="18">
        <f t="shared" si="14"/>
        <v>-9.0989999999999895</v>
      </c>
      <c r="JK52" s="18">
        <f t="shared" si="14"/>
        <v>-8.9990000000000236</v>
      </c>
      <c r="JL52" s="18">
        <f t="shared" si="14"/>
        <v>-9.9160000000000537</v>
      </c>
      <c r="JM52" s="18">
        <f t="shared" si="14"/>
        <v>-14.882999999999981</v>
      </c>
      <c r="JN52" s="18">
        <f t="shared" si="14"/>
        <v>-21.248999999999967</v>
      </c>
      <c r="JO52" s="18">
        <f t="shared" si="14"/>
        <v>-20.314000000000021</v>
      </c>
      <c r="JP52" s="18">
        <f t="shared" si="14"/>
        <v>-20.619000000000028</v>
      </c>
      <c r="JQ52" s="18">
        <f t="shared" si="14"/>
        <v>-23.067999999999984</v>
      </c>
      <c r="JR52" s="18">
        <f t="shared" si="14"/>
        <v>-21.182999999999993</v>
      </c>
      <c r="JS52" s="18">
        <f t="shared" si="14"/>
        <v>-21.204999999999984</v>
      </c>
      <c r="JT52" s="18">
        <f t="shared" si="14"/>
        <v>-21.620999999999981</v>
      </c>
      <c r="JU52" s="18">
        <f t="shared" si="14"/>
        <v>-22.034000000000049</v>
      </c>
      <c r="JV52" s="18">
        <f t="shared" si="14"/>
        <v>-22.694999999999993</v>
      </c>
      <c r="JW52" s="18">
        <f t="shared" si="14"/>
        <v>-23.340999999999951</v>
      </c>
      <c r="JX52" s="18">
        <f t="shared" si="14"/>
        <v>-29.12299999999999</v>
      </c>
      <c r="JY52" s="18">
        <f t="shared" si="14"/>
        <v>-29.83299999999997</v>
      </c>
      <c r="JZ52" s="18">
        <f t="shared" si="14"/>
        <v>-29.075999999999965</v>
      </c>
      <c r="KA52" s="18">
        <f t="shared" si="14"/>
        <v>-29.336999999999989</v>
      </c>
      <c r="KB52" s="18">
        <f t="shared" si="14"/>
        <v>-30.171999999999969</v>
      </c>
      <c r="KC52" s="18">
        <f t="shared" si="14"/>
        <v>-33.392999999999972</v>
      </c>
      <c r="KD52" s="18">
        <f t="shared" si="14"/>
        <v>-34.466000000000008</v>
      </c>
      <c r="KE52" s="18">
        <f t="shared" si="14"/>
        <v>-34.331000000000017</v>
      </c>
      <c r="KF52" s="18">
        <f t="shared" si="14"/>
        <v>-32.349000000000046</v>
      </c>
      <c r="KG52" s="18">
        <f t="shared" si="14"/>
        <v>-31.363</v>
      </c>
      <c r="KH52" s="18">
        <f t="shared" si="14"/>
        <v>-29.829000000000008</v>
      </c>
      <c r="KI52" s="18">
        <f t="shared" si="14"/>
        <v>-30.841999999999985</v>
      </c>
      <c r="KJ52" s="18">
        <f t="shared" si="14"/>
        <v>-32.172000000000025</v>
      </c>
      <c r="KK52" s="18">
        <f t="shared" si="14"/>
        <v>-34.106999999999971</v>
      </c>
      <c r="KL52" s="18">
        <f t="shared" si="14"/>
        <v>-38.449000000000012</v>
      </c>
      <c r="KM52" s="18">
        <f t="shared" si="14"/>
        <v>-39.603999999999985</v>
      </c>
      <c r="KN52" s="18">
        <f t="shared" si="14"/>
        <v>-43.365000000000009</v>
      </c>
      <c r="KO52" s="18">
        <f t="shared" si="14"/>
        <v>-46.201999999999998</v>
      </c>
      <c r="KP52" s="18">
        <f t="shared" si="14"/>
        <v>-51.190999999999974</v>
      </c>
      <c r="KQ52" s="18">
        <f t="shared" si="14"/>
        <v>-48.701000000000022</v>
      </c>
      <c r="KR52" s="18">
        <f t="shared" si="14"/>
        <v>-50.138000000000034</v>
      </c>
      <c r="KS52" s="18">
        <f t="shared" si="14"/>
        <v>-51.074999999999989</v>
      </c>
      <c r="KT52" s="18">
        <f t="shared" si="14"/>
        <v>-52.169999999999959</v>
      </c>
      <c r="KU52" s="18">
        <f t="shared" si="14"/>
        <v>-56.760999999999967</v>
      </c>
      <c r="KV52" s="18">
        <f t="shared" si="14"/>
        <v>-56.944000000000017</v>
      </c>
      <c r="KW52" s="18">
        <f t="shared" si="14"/>
        <v>-58.76600000000002</v>
      </c>
      <c r="KX52" s="18">
        <f t="shared" si="14"/>
        <v>-58.489000000000033</v>
      </c>
      <c r="KY52" s="18">
        <f t="shared" si="14"/>
        <v>-60.312000000000012</v>
      </c>
      <c r="KZ52" s="18">
        <f t="shared" si="14"/>
        <v>-65.763999999999953</v>
      </c>
      <c r="LA52" s="18">
        <f t="shared" si="14"/>
        <v>-64.885000000000048</v>
      </c>
      <c r="LB52" s="18">
        <f t="shared" si="14"/>
        <v>-65.774000000000001</v>
      </c>
      <c r="LC52" s="18">
        <f t="shared" si="14"/>
        <v>-66.124000000000024</v>
      </c>
      <c r="LD52" s="18">
        <f t="shared" si="14"/>
        <v>-66.531000000000006</v>
      </c>
      <c r="LE52" s="18">
        <f t="shared" si="14"/>
        <v>-68.516999999999996</v>
      </c>
      <c r="LF52" s="18">
        <f t="shared" si="14"/>
        <v>-68.69</v>
      </c>
      <c r="LG52" s="18">
        <f t="shared" si="14"/>
        <v>-67.955000000000041</v>
      </c>
      <c r="LH52" s="18">
        <f t="shared" si="14"/>
        <v>-69.636000000000024</v>
      </c>
      <c r="LI52" s="18">
        <f t="shared" si="14"/>
        <v>-71.053999999999974</v>
      </c>
      <c r="LJ52" s="18">
        <f t="shared" si="14"/>
        <v>-70.178999999999974</v>
      </c>
      <c r="LK52" s="18">
        <f t="shared" si="14"/>
        <v>-69.023000000000025</v>
      </c>
      <c r="LL52" s="18">
        <f t="shared" si="14"/>
        <v>-69.317000000000007</v>
      </c>
      <c r="LM52" s="18">
        <f t="shared" si="14"/>
        <v>-68.552999999999997</v>
      </c>
      <c r="LN52" s="18">
        <f t="shared" si="14"/>
        <v>-67.205000000000041</v>
      </c>
      <c r="LO52" s="18">
        <f t="shared" si="15"/>
        <v>-62.437999999999988</v>
      </c>
      <c r="LP52" s="18">
        <f t="shared" si="15"/>
        <v>-60.725999999999999</v>
      </c>
      <c r="LQ52" s="18">
        <f t="shared" si="15"/>
        <v>-56.687999999999988</v>
      </c>
      <c r="LR52" s="18">
        <f t="shared" si="15"/>
        <v>-55.31</v>
      </c>
      <c r="LS52" s="18">
        <f t="shared" si="15"/>
        <v>-57.261000000000024</v>
      </c>
      <c r="LT52" s="18">
        <f t="shared" si="15"/>
        <v>-56.698999999999955</v>
      </c>
      <c r="LU52" s="18">
        <f t="shared" si="15"/>
        <v>-57.899000000000001</v>
      </c>
      <c r="LV52" s="18">
        <f t="shared" si="15"/>
        <v>-53.639999999999986</v>
      </c>
      <c r="LW52" s="18">
        <f t="shared" si="15"/>
        <v>-48.946000000000026</v>
      </c>
      <c r="LX52" s="18">
        <f t="shared" si="15"/>
        <v>-48.482000000000028</v>
      </c>
      <c r="LY52" s="18">
        <f t="shared" si="15"/>
        <v>-51.76600000000002</v>
      </c>
      <c r="LZ52" s="18">
        <f t="shared" si="15"/>
        <v>-48.954000000000008</v>
      </c>
      <c r="MA52" s="18">
        <f t="shared" si="15"/>
        <v>-54.490000000000009</v>
      </c>
      <c r="MB52" s="18">
        <f t="shared" si="15"/>
        <v>-59.685999999999979</v>
      </c>
      <c r="MC52" s="18">
        <f t="shared" si="15"/>
        <v>-61.938000000000045</v>
      </c>
      <c r="MD52" s="18">
        <f t="shared" si="15"/>
        <v>-63.36099999999999</v>
      </c>
      <c r="ME52" s="18">
        <f t="shared" si="15"/>
        <v>-63.04400000000004</v>
      </c>
      <c r="MF52" s="18">
        <f t="shared" si="15"/>
        <v>-60.885999999999967</v>
      </c>
      <c r="MG52" s="18">
        <f t="shared" si="15"/>
        <v>-59.145000000000039</v>
      </c>
      <c r="MH52" s="18">
        <f t="shared" si="15"/>
        <v>-60.26400000000001</v>
      </c>
      <c r="MI52" s="18">
        <f t="shared" si="15"/>
        <v>-60.218999999999994</v>
      </c>
      <c r="MJ52" s="18">
        <f t="shared" si="15"/>
        <v>-58.343000000000018</v>
      </c>
      <c r="MK52" s="18">
        <f t="shared" si="15"/>
        <v>-54.64100000000002</v>
      </c>
      <c r="ML52" s="18">
        <f t="shared" si="15"/>
        <v>-62.54000000000002</v>
      </c>
      <c r="MM52" s="18">
        <f t="shared" si="15"/>
        <v>-65.57000000000005</v>
      </c>
      <c r="MN52" s="18">
        <f t="shared" si="15"/>
        <v>-68.514999999999986</v>
      </c>
      <c r="MO52" s="18">
        <f t="shared" si="15"/>
        <v>-69.09899999999999</v>
      </c>
      <c r="MP52" s="18">
        <f t="shared" si="15"/>
        <v>-70.105000000000018</v>
      </c>
      <c r="MQ52" s="18">
        <f t="shared" si="15"/>
        <v>-68.024000000000001</v>
      </c>
      <c r="MR52" s="18">
        <f t="shared" si="15"/>
        <v>-71.922000000000025</v>
      </c>
      <c r="MS52" s="18">
        <f t="shared" si="15"/>
        <v>-72.565999999999974</v>
      </c>
      <c r="MT52" s="18">
        <f t="shared" si="15"/>
        <v>-70.420000000000016</v>
      </c>
      <c r="MU52" s="18">
        <f t="shared" si="15"/>
        <v>-70.626999999999953</v>
      </c>
      <c r="MV52" s="18">
        <f t="shared" si="15"/>
        <v>-74.137</v>
      </c>
      <c r="MW52" s="18">
        <f t="shared" si="15"/>
        <v>-82.001000000000033</v>
      </c>
      <c r="MX52" s="18">
        <f t="shared" si="15"/>
        <v>-84.641999999999996</v>
      </c>
      <c r="MY52" s="18">
        <f t="shared" si="15"/>
        <v>-79.277999999999963</v>
      </c>
      <c r="MZ52" s="18">
        <f t="shared" si="15"/>
        <v>-73.432999999999993</v>
      </c>
      <c r="NA52" s="18">
        <f t="shared" si="15"/>
        <v>-72.113</v>
      </c>
      <c r="NB52" s="18">
        <f t="shared" si="15"/>
        <v>-72.214999999999975</v>
      </c>
      <c r="NC52" s="18">
        <f t="shared" si="15"/>
        <v>-74.600000000000023</v>
      </c>
      <c r="ND52" s="18">
        <f t="shared" si="15"/>
        <v>-71.84499999999997</v>
      </c>
      <c r="NE52" s="18">
        <f t="shared" si="15"/>
        <v>-73.72199999999998</v>
      </c>
      <c r="NF52" s="18">
        <f t="shared" si="15"/>
        <v>-69.599999999999966</v>
      </c>
      <c r="NG52" s="18">
        <f t="shared" si="15"/>
        <v>-68.000999999999976</v>
      </c>
      <c r="NH52" s="18">
        <f t="shared" si="15"/>
        <v>-65.590000000000032</v>
      </c>
      <c r="NI52" s="18">
        <f t="shared" si="15"/>
        <v>-67.11099999999999</v>
      </c>
      <c r="NJ52" s="18">
        <f t="shared" si="15"/>
        <v>-66.567000000000007</v>
      </c>
      <c r="NK52" s="18">
        <f t="shared" si="15"/>
        <v>-65.541999999999973</v>
      </c>
      <c r="NL52" s="18">
        <f t="shared" si="15"/>
        <v>-63.710999999999956</v>
      </c>
      <c r="NM52" s="18">
        <f t="shared" si="15"/>
        <v>-64.897999999999968</v>
      </c>
      <c r="NN52" s="18">
        <f t="shared" si="15"/>
        <v>-70.755999999999972</v>
      </c>
      <c r="NO52" s="18">
        <f t="shared" si="15"/>
        <v>-69.31899999999996</v>
      </c>
      <c r="NP52" s="18">
        <f t="shared" si="15"/>
        <v>-72.350000000000023</v>
      </c>
      <c r="NQ52" s="18">
        <f t="shared" si="15"/>
        <v>-72.158000000000015</v>
      </c>
      <c r="NR52" s="18">
        <f t="shared" si="15"/>
        <v>-71.663999999999987</v>
      </c>
      <c r="NS52" s="18">
        <f t="shared" si="15"/>
        <v>-71.843999999999994</v>
      </c>
      <c r="NT52" s="18">
        <f t="shared" si="15"/>
        <v>-70.834000000000003</v>
      </c>
      <c r="NU52" s="18">
        <f t="shared" si="15"/>
        <v>-72.765999999999963</v>
      </c>
      <c r="NV52" s="18">
        <f t="shared" si="15"/>
        <v>-70.721000000000004</v>
      </c>
      <c r="NW52" s="18">
        <f t="shared" si="15"/>
        <v>-72.26400000000001</v>
      </c>
      <c r="NX52" s="18">
        <f t="shared" si="15"/>
        <v>-70.874000000000024</v>
      </c>
      <c r="NY52" s="18">
        <f t="shared" si="15"/>
        <v>-69.423000000000002</v>
      </c>
      <c r="NZ52" s="18">
        <f t="shared" si="15"/>
        <v>-67.067000000000007</v>
      </c>
      <c r="OA52" s="18">
        <f t="shared" si="16"/>
        <v>-67.355000000000018</v>
      </c>
      <c r="OB52" s="18">
        <f t="shared" si="16"/>
        <v>-67.864000000000033</v>
      </c>
      <c r="OC52" s="18">
        <f t="shared" si="16"/>
        <v>-68.690999999999974</v>
      </c>
      <c r="OD52" s="18">
        <f t="shared" si="16"/>
        <v>-67.869000000000028</v>
      </c>
      <c r="OE52" s="18">
        <f t="shared" si="16"/>
        <v>-64.40300000000002</v>
      </c>
      <c r="OF52" s="18">
        <f t="shared" si="16"/>
        <v>-64.676999999999964</v>
      </c>
      <c r="OG52" s="18">
        <f t="shared" si="16"/>
        <v>-64.906000000000006</v>
      </c>
      <c r="OH52" s="18">
        <f t="shared" si="16"/>
        <v>-64.61099999999999</v>
      </c>
      <c r="OI52" s="18">
        <f t="shared" si="16"/>
        <v>-63.691000000000031</v>
      </c>
      <c r="OJ52" s="18">
        <f t="shared" si="16"/>
        <v>-62.552999999999997</v>
      </c>
      <c r="OK52" s="18">
        <f t="shared" si="16"/>
        <v>-64.117999999999995</v>
      </c>
      <c r="OL52" s="18">
        <f t="shared" si="16"/>
        <v>-64.150000000000034</v>
      </c>
      <c r="OM52" s="18">
        <f t="shared" si="16"/>
        <v>-64.262</v>
      </c>
      <c r="ON52" s="18">
        <f t="shared" si="16"/>
        <v>-63.447000000000003</v>
      </c>
      <c r="OO52" s="18">
        <f t="shared" si="16"/>
        <v>-61.293000000000006</v>
      </c>
      <c r="OP52" s="18">
        <f t="shared" si="16"/>
        <v>-59.146000000000015</v>
      </c>
      <c r="OQ52" s="18">
        <f t="shared" si="16"/>
        <v>-57.846000000000004</v>
      </c>
      <c r="OR52" s="18">
        <f t="shared" si="16"/>
        <v>-54.759000000000015</v>
      </c>
      <c r="OS52" s="18">
        <f t="shared" si="16"/>
        <v>-55.708000000000027</v>
      </c>
      <c r="OT52" s="18">
        <f t="shared" si="16"/>
        <v>-54.726999999999975</v>
      </c>
      <c r="OU52" s="18">
        <f t="shared" si="16"/>
        <v>-55.524000000000001</v>
      </c>
      <c r="OV52" s="18">
        <f t="shared" si="16"/>
        <v>-54.354000000000042</v>
      </c>
      <c r="OW52" s="18">
        <f t="shared" si="16"/>
        <v>-53.015999999999963</v>
      </c>
      <c r="OX52" s="18">
        <f t="shared" si="16"/>
        <v>-53.891999999999996</v>
      </c>
      <c r="OY52" s="18">
        <f t="shared" si="16"/>
        <v>-55.564000000000021</v>
      </c>
      <c r="OZ52" s="18">
        <f t="shared" si="16"/>
        <v>-55.808999999999969</v>
      </c>
      <c r="PA52" s="18">
        <f t="shared" si="16"/>
        <v>-54.29200000000003</v>
      </c>
      <c r="PB52" s="18">
        <f t="shared" si="16"/>
        <v>-50.456000000000017</v>
      </c>
      <c r="PC52" s="18">
        <f t="shared" si="16"/>
        <v>-50.449000000000012</v>
      </c>
      <c r="PD52" s="18">
        <f t="shared" si="16"/>
        <v>-50.059000000000026</v>
      </c>
      <c r="PE52" s="18">
        <f t="shared" si="16"/>
        <v>-47.713000000000022</v>
      </c>
      <c r="PF52" s="18">
        <f t="shared" si="16"/>
        <v>-46.266999999999996</v>
      </c>
      <c r="PG52" s="18">
        <f t="shared" si="16"/>
        <v>-45.63900000000001</v>
      </c>
      <c r="PH52" s="18">
        <f t="shared" si="16"/>
        <v>-39.716999999999985</v>
      </c>
      <c r="PI52" s="18">
        <f t="shared" si="16"/>
        <v>-36.451999999999998</v>
      </c>
      <c r="PJ52" s="18">
        <f t="shared" si="16"/>
        <v>-37.932999999999993</v>
      </c>
      <c r="PK52" s="18">
        <f t="shared" si="16"/>
        <v>-40.396000000000015</v>
      </c>
      <c r="PL52" s="18">
        <f t="shared" si="16"/>
        <v>-41.199999999999989</v>
      </c>
      <c r="PM52" s="18">
        <f t="shared" si="16"/>
        <v>-38.704000000000008</v>
      </c>
      <c r="PN52" s="18">
        <f t="shared" si="16"/>
        <v>-39.55699999999996</v>
      </c>
      <c r="PO52" s="18">
        <f t="shared" si="16"/>
        <v>-41.058999999999969</v>
      </c>
      <c r="PP52" s="18">
        <f t="shared" si="16"/>
        <v>-41.02800000000002</v>
      </c>
      <c r="PQ52" s="18">
        <f t="shared" si="16"/>
        <v>-51.456000000000017</v>
      </c>
      <c r="PR52" s="18">
        <f t="shared" si="16"/>
        <v>-42.281999999999982</v>
      </c>
      <c r="PS52" s="18">
        <f t="shared" si="16"/>
        <v>-44.398000000000025</v>
      </c>
      <c r="PT52" s="18">
        <f t="shared" si="16"/>
        <v>-46.56699999999995</v>
      </c>
      <c r="PU52" s="18">
        <f t="shared" si="16"/>
        <v>-45.62700000000001</v>
      </c>
      <c r="PV52" s="18">
        <f t="shared" si="16"/>
        <v>-46.899000000000001</v>
      </c>
      <c r="PW52" s="18">
        <f t="shared" si="16"/>
        <v>-44.843999999999994</v>
      </c>
      <c r="PX52" s="18">
        <f t="shared" si="16"/>
        <v>-46.81</v>
      </c>
      <c r="PY52" s="18">
        <f t="shared" si="16"/>
        <v>-45.206999999999994</v>
      </c>
      <c r="PZ52" s="18">
        <f t="shared" si="16"/>
        <v>-45.289000000000044</v>
      </c>
      <c r="QA52" s="18">
        <f t="shared" si="16"/>
        <v>-40.793000000000006</v>
      </c>
      <c r="QB52" s="18">
        <f t="shared" si="16"/>
        <v>-40.697999999999979</v>
      </c>
      <c r="QC52" s="18">
        <f t="shared" si="16"/>
        <v>-38.769000000000005</v>
      </c>
      <c r="QD52" s="18">
        <f t="shared" si="16"/>
        <v>-38.153999999999996</v>
      </c>
      <c r="QE52" s="18">
        <f t="shared" si="16"/>
        <v>-39.010999999999967</v>
      </c>
      <c r="QF52" s="18">
        <f t="shared" si="16"/>
        <v>-37.772000000000048</v>
      </c>
      <c r="QG52" s="18">
        <f t="shared" si="16"/>
        <v>-36.819999999999993</v>
      </c>
      <c r="QH52" s="18">
        <f t="shared" si="16"/>
        <v>-34.245000000000005</v>
      </c>
      <c r="QI52" s="18">
        <f t="shared" si="16"/>
        <v>-33.419999999999959</v>
      </c>
      <c r="QJ52" s="18">
        <f t="shared" si="16"/>
        <v>-33.66700000000003</v>
      </c>
      <c r="QK52" s="18">
        <f t="shared" si="16"/>
        <v>-31.146999999999991</v>
      </c>
      <c r="QL52" s="18">
        <f t="shared" si="16"/>
        <v>-28.860000000000014</v>
      </c>
      <c r="QM52" s="18">
        <f t="shared" si="17"/>
        <v>-28.023000000000025</v>
      </c>
      <c r="QN52" s="18">
        <f t="shared" si="17"/>
        <v>-27.561000000000035</v>
      </c>
      <c r="QO52" s="18">
        <f t="shared" si="17"/>
        <v>-27.702999999999975</v>
      </c>
      <c r="QP52" s="18">
        <f t="shared" si="17"/>
        <v>-25.305000000000007</v>
      </c>
      <c r="QQ52" s="18">
        <f t="shared" si="17"/>
        <v>-24.886000000000024</v>
      </c>
      <c r="QR52" s="18">
        <f t="shared" si="17"/>
        <v>-24.618999999999971</v>
      </c>
      <c r="QS52" s="18">
        <f t="shared" si="17"/>
        <v>-25.797000000000025</v>
      </c>
      <c r="QT52" s="18">
        <f t="shared" si="17"/>
        <v>-25.081000000000017</v>
      </c>
      <c r="QU52" s="18">
        <f t="shared" si="17"/>
        <v>-23.790999999999997</v>
      </c>
      <c r="QV52" s="18">
        <f t="shared" si="17"/>
        <v>-22.996000000000038</v>
      </c>
      <c r="QW52" s="18">
        <f t="shared" si="17"/>
        <v>-24.92900000000003</v>
      </c>
      <c r="QX52" s="18">
        <f t="shared" si="17"/>
        <v>-28.22199999999998</v>
      </c>
      <c r="QY52" s="18">
        <f t="shared" si="17"/>
        <v>-29.115999999999985</v>
      </c>
      <c r="QZ52" s="18">
        <f t="shared" si="17"/>
        <v>-28.947000000000003</v>
      </c>
      <c r="RA52" s="18">
        <f t="shared" si="17"/>
        <v>-35.146999999999991</v>
      </c>
      <c r="RB52" s="18">
        <f t="shared" si="17"/>
        <v>-33.013000000000034</v>
      </c>
      <c r="RC52" s="18">
        <f t="shared" si="17"/>
        <v>-32.39100000000002</v>
      </c>
      <c r="RD52" s="18">
        <f t="shared" si="17"/>
        <v>-33.69599999999997</v>
      </c>
      <c r="RE52" s="18">
        <f t="shared" si="17"/>
        <v>-34.302999999999997</v>
      </c>
      <c r="RF52" s="18">
        <f t="shared" si="17"/>
        <v>-33.762</v>
      </c>
      <c r="RG52" s="18">
        <f t="shared" si="17"/>
        <v>-33.350000000000023</v>
      </c>
      <c r="RH52" s="18">
        <f t="shared" si="17"/>
        <v>-34.177999999999997</v>
      </c>
      <c r="RI52" s="18">
        <f t="shared" si="17"/>
        <v>-33.93100000000004</v>
      </c>
      <c r="RJ52" s="18">
        <f t="shared" si="17"/>
        <v>-34.405999999999949</v>
      </c>
      <c r="RK52" s="18">
        <f t="shared" si="17"/>
        <v>-32.348000000000013</v>
      </c>
      <c r="RL52" s="18">
        <f t="shared" si="17"/>
        <v>-30.974999999999966</v>
      </c>
      <c r="RM52" s="18">
        <f t="shared" si="17"/>
        <v>-30.347000000000037</v>
      </c>
      <c r="RN52" s="18">
        <f t="shared" si="17"/>
        <v>-30.504999999999995</v>
      </c>
      <c r="RO52" s="18">
        <f t="shared" si="17"/>
        <v>-28.242999999999995</v>
      </c>
      <c r="RP52" s="18">
        <f t="shared" si="17"/>
        <v>-27.391999999999996</v>
      </c>
      <c r="RQ52" s="18">
        <f t="shared" si="17"/>
        <v>-28.063999999999965</v>
      </c>
      <c r="RR52" s="18">
        <f t="shared" si="17"/>
        <v>-25.453000000000031</v>
      </c>
      <c r="RS52" s="18">
        <f t="shared" si="17"/>
        <v>-25.893000000000029</v>
      </c>
      <c r="RT52" s="18">
        <f t="shared" si="17"/>
        <v>-23.59699999999998</v>
      </c>
      <c r="RU52" s="18">
        <f t="shared" si="17"/>
        <v>-18.87299999999999</v>
      </c>
      <c r="RV52" s="18">
        <f t="shared" si="17"/>
        <v>-20.408000000000015</v>
      </c>
      <c r="RW52" s="18">
        <f t="shared" si="17"/>
        <v>-20.215000000000032</v>
      </c>
      <c r="RX52" s="18">
        <f t="shared" si="17"/>
        <v>-19.96999999999997</v>
      </c>
      <c r="RY52" s="18">
        <f t="shared" si="17"/>
        <v>-18.918000000000006</v>
      </c>
      <c r="RZ52" s="18">
        <f t="shared" si="17"/>
        <v>-19.290999999999997</v>
      </c>
      <c r="SA52" s="18">
        <f t="shared" si="17"/>
        <v>-14.726999999999975</v>
      </c>
      <c r="SB52" s="18">
        <f t="shared" si="17"/>
        <v>-16.551999999999964</v>
      </c>
      <c r="SC52" s="18">
        <f t="shared" si="17"/>
        <v>-15.862000000000023</v>
      </c>
      <c r="SD52" s="18">
        <f t="shared" si="17"/>
        <v>-17.617999999999995</v>
      </c>
      <c r="SE52" s="18">
        <f t="shared" si="17"/>
        <v>-17.279999999999973</v>
      </c>
      <c r="SF52" s="18">
        <f t="shared" si="17"/>
        <v>-17.61099999999999</v>
      </c>
      <c r="SG52" s="18">
        <f t="shared" si="17"/>
        <v>-18.918000000000006</v>
      </c>
      <c r="SH52" s="18">
        <f t="shared" si="17"/>
        <v>-17.651999999999987</v>
      </c>
      <c r="SI52" s="18">
        <f t="shared" si="17"/>
        <v>-16.24799999999999</v>
      </c>
      <c r="SJ52" s="18">
        <f t="shared" si="17"/>
        <v>-16.655999999999949</v>
      </c>
      <c r="SK52" s="18">
        <f t="shared" si="17"/>
        <v>-14.298999999999978</v>
      </c>
      <c r="SL52" s="18">
        <f t="shared" si="17"/>
        <v>-14.877999999999986</v>
      </c>
      <c r="SM52" s="18">
        <f t="shared" si="17"/>
        <v>-13.49799999999999</v>
      </c>
      <c r="SN52" s="18">
        <f t="shared" si="17"/>
        <v>-14.636000000000024</v>
      </c>
      <c r="SO52" s="18">
        <f t="shared" si="17"/>
        <v>-14.171000000000049</v>
      </c>
      <c r="SP52" s="18">
        <f t="shared" si="17"/>
        <v>-13.665999999999997</v>
      </c>
      <c r="SQ52" s="18">
        <f t="shared" si="17"/>
        <v>-12.036000000000001</v>
      </c>
    </row>
    <row r="53" spans="1:511" x14ac:dyDescent="0.25">
      <c r="A53" s="5">
        <f t="shared" si="18"/>
        <v>4</v>
      </c>
      <c r="B53" s="1" t="str">
        <f t="shared" si="9"/>
        <v>VW 4 5/8 PERP nc-26</v>
      </c>
      <c r="C53" s="1" t="str">
        <f t="shared" si="19"/>
        <v>VW 3 1/2 PERP nc-30-VW 4 5/8 PERP nc-26</v>
      </c>
      <c r="F53" s="18">
        <f t="shared" si="20"/>
        <v>-2.2800000000000296</v>
      </c>
      <c r="G53" s="18">
        <f t="shared" si="20"/>
        <v>-2.9010000000000105</v>
      </c>
      <c r="H53" s="18">
        <f t="shared" si="20"/>
        <v>-3.8089999999999691</v>
      </c>
      <c r="I53" s="18">
        <f t="shared" si="20"/>
        <v>-6.5380000000000109</v>
      </c>
      <c r="J53" s="18">
        <f t="shared" si="20"/>
        <v>-10.920999999999992</v>
      </c>
      <c r="K53" s="18">
        <f t="shared" si="20"/>
        <v>-15.27600000000001</v>
      </c>
      <c r="L53" s="18">
        <f t="shared" si="20"/>
        <v>-18.564000000000021</v>
      </c>
      <c r="M53" s="18">
        <f t="shared" si="20"/>
        <v>-21.863</v>
      </c>
      <c r="N53" s="18">
        <f t="shared" si="20"/>
        <v>-22.798000000000002</v>
      </c>
      <c r="O53" s="18">
        <f t="shared" si="20"/>
        <v>-25.401999999999987</v>
      </c>
      <c r="P53" s="18">
        <f t="shared" si="20"/>
        <v>-20.971000000000004</v>
      </c>
      <c r="Q53" s="18">
        <f t="shared" si="20"/>
        <v>-17.831999999999994</v>
      </c>
      <c r="R53" s="18">
        <f t="shared" si="20"/>
        <v>-10.991999999999962</v>
      </c>
      <c r="S53" s="18">
        <f t="shared" si="20"/>
        <v>-3.2959999999999923</v>
      </c>
      <c r="T53" s="18">
        <f t="shared" si="20"/>
        <v>-6.0339999999999918</v>
      </c>
      <c r="U53" s="18">
        <f t="shared" si="20"/>
        <v>-2.8299999999999841</v>
      </c>
      <c r="V53" s="18">
        <f t="shared" si="20"/>
        <v>-6.8040000000000305</v>
      </c>
      <c r="W53" s="18">
        <f t="shared" si="20"/>
        <v>6.6759999999999877</v>
      </c>
      <c r="X53" s="18">
        <f t="shared" si="20"/>
        <v>6.9989999999999668</v>
      </c>
      <c r="Y53" s="18">
        <f t="shared" si="20"/>
        <v>13.096000000000004</v>
      </c>
      <c r="Z53" s="18">
        <f t="shared" si="20"/>
        <v>7.2889999999999873</v>
      </c>
      <c r="AA53" s="18">
        <f t="shared" si="20"/>
        <v>-0.86099999999999</v>
      </c>
      <c r="AB53" s="18">
        <f t="shared" si="20"/>
        <v>-4.4680000000000177</v>
      </c>
      <c r="AC53" s="18">
        <f t="shared" si="20"/>
        <v>-11.382999999999981</v>
      </c>
      <c r="AD53" s="18">
        <f t="shared" si="20"/>
        <v>-12.064999999999998</v>
      </c>
      <c r="AE53" s="18">
        <f t="shared" si="20"/>
        <v>-11.335999999999956</v>
      </c>
      <c r="AF53" s="18">
        <f t="shared" si="20"/>
        <v>-9.6279999999999859</v>
      </c>
      <c r="AG53" s="18">
        <f t="shared" si="20"/>
        <v>-12.755999999999972</v>
      </c>
      <c r="AH53" s="18">
        <f t="shared" si="20"/>
        <v>-16.353000000000009</v>
      </c>
      <c r="AI53" s="18">
        <f t="shared" si="20"/>
        <v>-26.354999999999961</v>
      </c>
      <c r="AJ53" s="18">
        <f t="shared" si="20"/>
        <v>-23.762999999999977</v>
      </c>
      <c r="AK53" s="18">
        <f t="shared" si="20"/>
        <v>-23.311999999999955</v>
      </c>
      <c r="AL53" s="18">
        <f t="shared" si="20"/>
        <v>-23.930999999999983</v>
      </c>
      <c r="AM53" s="18">
        <f t="shared" si="20"/>
        <v>-27.816000000000031</v>
      </c>
      <c r="AN53" s="18">
        <f t="shared" si="20"/>
        <v>-32.607000000000028</v>
      </c>
      <c r="AO53" s="18">
        <f t="shared" si="20"/>
        <v>-35.479000000000042</v>
      </c>
      <c r="AP53" s="18">
        <f t="shared" si="20"/>
        <v>-35.670999999999992</v>
      </c>
      <c r="AQ53" s="18">
        <f t="shared" si="20"/>
        <v>-35.166999999999973</v>
      </c>
      <c r="AR53" s="18">
        <f t="shared" si="20"/>
        <v>-35.74799999999999</v>
      </c>
      <c r="AS53" s="18">
        <f t="shared" si="20"/>
        <v>-37.885999999999967</v>
      </c>
      <c r="AT53" s="18">
        <f t="shared" si="20"/>
        <v>-43.638000000000034</v>
      </c>
      <c r="AU53" s="18">
        <f t="shared" si="20"/>
        <v>-40.031000000000006</v>
      </c>
      <c r="AV53" s="18">
        <f t="shared" si="20"/>
        <v>-40.156000000000006</v>
      </c>
      <c r="AW53" s="18">
        <f t="shared" si="20"/>
        <v>-40.641999999999996</v>
      </c>
      <c r="AX53" s="18">
        <f t="shared" si="20"/>
        <v>-43.076000000000022</v>
      </c>
      <c r="AY53" s="18">
        <f t="shared" si="20"/>
        <v>-31.894000000000005</v>
      </c>
      <c r="AZ53" s="18">
        <f t="shared" si="20"/>
        <v>-27.100999999999999</v>
      </c>
      <c r="BA53" s="18">
        <f t="shared" si="20"/>
        <v>-20.01600000000002</v>
      </c>
      <c r="BB53" s="18">
        <f t="shared" si="20"/>
        <v>-16.39100000000002</v>
      </c>
      <c r="BC53" s="18">
        <f t="shared" si="20"/>
        <v>-21.093000000000018</v>
      </c>
      <c r="BD53" s="18">
        <f t="shared" si="20"/>
        <v>-28.144000000000005</v>
      </c>
      <c r="BE53" s="18">
        <f t="shared" si="20"/>
        <v>-38.899000000000001</v>
      </c>
      <c r="BF53" s="18">
        <f t="shared" si="20"/>
        <v>-37.730000000000018</v>
      </c>
      <c r="BG53" s="18">
        <f t="shared" si="20"/>
        <v>-27.903999999999996</v>
      </c>
      <c r="BH53" s="18">
        <f t="shared" si="20"/>
        <v>-17.629999999999995</v>
      </c>
      <c r="BI53" s="18">
        <f t="shared" si="20"/>
        <v>-7.5489999999999782</v>
      </c>
      <c r="BJ53" s="18">
        <f t="shared" si="20"/>
        <v>3.0629999999999882</v>
      </c>
      <c r="BK53" s="18">
        <f t="shared" si="20"/>
        <v>9.4759999999999991</v>
      </c>
      <c r="BL53" s="18">
        <f t="shared" si="20"/>
        <v>-14.218999999999994</v>
      </c>
      <c r="BM53" s="18">
        <f t="shared" si="20"/>
        <v>-10.925000000000068</v>
      </c>
      <c r="BN53" s="18">
        <f t="shared" si="20"/>
        <v>-20.001999999999953</v>
      </c>
      <c r="BO53" s="18">
        <f t="shared" si="20"/>
        <v>-45.356000000000108</v>
      </c>
      <c r="BP53" s="18">
        <f t="shared" si="20"/>
        <v>-44.971000000000004</v>
      </c>
      <c r="BQ53" s="18">
        <f t="shared" si="20"/>
        <v>-42.263000000000034</v>
      </c>
      <c r="BR53" s="18">
        <f t="shared" si="10"/>
        <v>-32.989000000000033</v>
      </c>
      <c r="BS53" s="18">
        <f t="shared" si="11"/>
        <v>-25.395999999999958</v>
      </c>
      <c r="BT53" s="18">
        <f t="shared" si="11"/>
        <v>-20.716000000000008</v>
      </c>
      <c r="BU53" s="18">
        <f t="shared" si="11"/>
        <v>-12.201000000000022</v>
      </c>
      <c r="BV53" s="18">
        <f t="shared" si="11"/>
        <v>-6.4920000000000186</v>
      </c>
      <c r="BW53" s="18">
        <f t="shared" si="11"/>
        <v>7.47199999999998</v>
      </c>
      <c r="BX53" s="18">
        <f t="shared" si="11"/>
        <v>-11.768000000000029</v>
      </c>
      <c r="BY53" s="18">
        <f t="shared" si="11"/>
        <v>1.0590000000000828</v>
      </c>
      <c r="BZ53" s="18">
        <f t="shared" si="11"/>
        <v>6.01400000000001</v>
      </c>
      <c r="CA53" s="18">
        <f t="shared" si="11"/>
        <v>-14.514999999999986</v>
      </c>
      <c r="CB53" s="18">
        <f t="shared" si="11"/>
        <v>-10.285000000000082</v>
      </c>
      <c r="CC53" s="18">
        <f t="shared" si="11"/>
        <v>5.6409999999999627</v>
      </c>
      <c r="CD53" s="18">
        <f t="shared" si="11"/>
        <v>-9.2899999999999636</v>
      </c>
      <c r="CE53" s="18">
        <f t="shared" si="11"/>
        <v>-1.9270000000000209</v>
      </c>
      <c r="CF53" s="18">
        <f t="shared" si="11"/>
        <v>2.7880000000000109</v>
      </c>
      <c r="CG53" s="18">
        <f t="shared" si="11"/>
        <v>17.588999999999999</v>
      </c>
      <c r="CH53" s="18">
        <f t="shared" si="11"/>
        <v>24.19599999999997</v>
      </c>
      <c r="CI53" s="18">
        <f t="shared" si="11"/>
        <v>21.366999999999962</v>
      </c>
      <c r="CJ53" s="18">
        <f t="shared" si="11"/>
        <v>29.612000000000023</v>
      </c>
      <c r="CK53" s="18">
        <f t="shared" si="11"/>
        <v>34.196000000000026</v>
      </c>
      <c r="CL53" s="18">
        <f t="shared" si="11"/>
        <v>35.185999999999979</v>
      </c>
      <c r="CM53" s="18">
        <f t="shared" si="11"/>
        <v>34.036000000000001</v>
      </c>
      <c r="CN53" s="18">
        <f t="shared" si="11"/>
        <v>28.314999999999998</v>
      </c>
      <c r="CO53" s="18">
        <f t="shared" si="11"/>
        <v>29.63900000000001</v>
      </c>
      <c r="CP53" s="18">
        <f t="shared" si="11"/>
        <v>32.206000000000017</v>
      </c>
      <c r="CQ53" s="18">
        <f t="shared" si="11"/>
        <v>32.800999999999988</v>
      </c>
      <c r="CR53" s="18">
        <f t="shared" si="11"/>
        <v>35.886000000000024</v>
      </c>
      <c r="CS53" s="18">
        <f t="shared" si="11"/>
        <v>35.107000000000028</v>
      </c>
      <c r="CT53" s="18">
        <f t="shared" si="11"/>
        <v>37.739000000000033</v>
      </c>
      <c r="CU53" s="18">
        <f t="shared" si="11"/>
        <v>36.906999999999982</v>
      </c>
      <c r="CV53" s="18">
        <f t="shared" si="11"/>
        <v>34.917000000000002</v>
      </c>
      <c r="CW53" s="18">
        <f t="shared" si="11"/>
        <v>34.543000000000006</v>
      </c>
      <c r="CX53" s="18">
        <f t="shared" si="11"/>
        <v>34.008999999999986</v>
      </c>
      <c r="CY53" s="18">
        <f t="shared" si="11"/>
        <v>33.846000000000004</v>
      </c>
      <c r="CZ53" s="18">
        <f t="shared" si="11"/>
        <v>33.451000000000022</v>
      </c>
      <c r="DA53" s="18">
        <f t="shared" si="11"/>
        <v>31.685000000000002</v>
      </c>
      <c r="DB53" s="18">
        <f t="shared" si="11"/>
        <v>31.283000000000015</v>
      </c>
      <c r="DC53" s="18">
        <f t="shared" si="11"/>
        <v>32.294999999999987</v>
      </c>
      <c r="DD53" s="18">
        <f t="shared" si="11"/>
        <v>31.796999999999997</v>
      </c>
      <c r="DE53" s="18">
        <f t="shared" si="11"/>
        <v>31.319000000000017</v>
      </c>
      <c r="DF53" s="18">
        <f t="shared" si="11"/>
        <v>30.208000000000027</v>
      </c>
      <c r="DG53" s="18">
        <f t="shared" si="11"/>
        <v>28.12299999999999</v>
      </c>
      <c r="DH53" s="18">
        <f t="shared" si="11"/>
        <v>27.600999999999999</v>
      </c>
      <c r="DI53" s="18">
        <f t="shared" si="11"/>
        <v>29.093999999999994</v>
      </c>
      <c r="DJ53" s="18">
        <f t="shared" si="11"/>
        <v>29.587999999999965</v>
      </c>
      <c r="DK53" s="18">
        <f t="shared" si="11"/>
        <v>29.389999999999986</v>
      </c>
      <c r="DL53" s="18">
        <f t="shared" si="11"/>
        <v>27.738000000000028</v>
      </c>
      <c r="DM53" s="18">
        <f t="shared" si="11"/>
        <v>30.038000000000011</v>
      </c>
      <c r="DN53" s="18">
        <f t="shared" si="11"/>
        <v>31.825999999999993</v>
      </c>
      <c r="DO53" s="18">
        <f t="shared" si="11"/>
        <v>32.710999999999984</v>
      </c>
      <c r="DP53" s="18">
        <f t="shared" si="11"/>
        <v>34.572999999999979</v>
      </c>
      <c r="DQ53" s="18">
        <f t="shared" si="11"/>
        <v>35.234999999999985</v>
      </c>
      <c r="DR53" s="18">
        <f t="shared" si="11"/>
        <v>36.205000000000013</v>
      </c>
      <c r="DS53" s="18">
        <f t="shared" si="11"/>
        <v>35.18100000000004</v>
      </c>
      <c r="DT53" s="18">
        <f t="shared" si="11"/>
        <v>34.087999999999965</v>
      </c>
      <c r="DU53" s="18">
        <f t="shared" si="11"/>
        <v>32.680000000000007</v>
      </c>
      <c r="DV53" s="18">
        <f t="shared" si="11"/>
        <v>32.280999999999977</v>
      </c>
      <c r="DW53" s="18">
        <f t="shared" si="11"/>
        <v>33.436999999999983</v>
      </c>
      <c r="DX53" s="18">
        <f t="shared" si="11"/>
        <v>35.656000000000006</v>
      </c>
      <c r="DY53" s="18">
        <f t="shared" si="11"/>
        <v>35.64700000000002</v>
      </c>
      <c r="DZ53" s="18">
        <f t="shared" si="11"/>
        <v>33.443999999999988</v>
      </c>
      <c r="EA53" s="18">
        <f t="shared" si="11"/>
        <v>38.27000000000001</v>
      </c>
      <c r="EB53" s="18">
        <f t="shared" si="11"/>
        <v>40.525000000000034</v>
      </c>
      <c r="EC53" s="18">
        <f t="shared" si="11"/>
        <v>41.131000000000029</v>
      </c>
      <c r="ED53" s="18">
        <f t="shared" ref="ED53:FI58" si="21">ED$32-ED35</f>
        <v>41.566999999999979</v>
      </c>
      <c r="EE53" s="18">
        <f t="shared" si="21"/>
        <v>38.760000000000019</v>
      </c>
      <c r="EF53" s="18">
        <f t="shared" si="21"/>
        <v>40.953000000000003</v>
      </c>
      <c r="EG53" s="18">
        <f t="shared" si="21"/>
        <v>40.378999999999991</v>
      </c>
      <c r="EH53" s="18">
        <f t="shared" si="21"/>
        <v>40.11099999999999</v>
      </c>
      <c r="EI53" s="18">
        <f t="shared" si="21"/>
        <v>39.760999999999996</v>
      </c>
      <c r="EJ53" s="18">
        <f t="shared" si="21"/>
        <v>40.092999999999989</v>
      </c>
      <c r="EK53" s="18">
        <f t="shared" si="21"/>
        <v>39.870000000000005</v>
      </c>
      <c r="EL53" s="18">
        <f t="shared" si="21"/>
        <v>39.144999999999982</v>
      </c>
      <c r="EM53" s="18">
        <f t="shared" si="21"/>
        <v>40.074000000000012</v>
      </c>
      <c r="EN53" s="18">
        <f t="shared" si="21"/>
        <v>38.335000000000008</v>
      </c>
      <c r="EO53" s="18">
        <f t="shared" si="21"/>
        <v>38.487000000000023</v>
      </c>
      <c r="EP53" s="18">
        <f t="shared" si="21"/>
        <v>36.008999999999986</v>
      </c>
      <c r="EQ53" s="18">
        <f t="shared" si="21"/>
        <v>37.01400000000001</v>
      </c>
      <c r="ER53" s="18">
        <f t="shared" si="21"/>
        <v>36.816000000000031</v>
      </c>
      <c r="ES53" s="18">
        <f t="shared" si="21"/>
        <v>36.426999999999992</v>
      </c>
      <c r="ET53" s="18">
        <f t="shared" si="21"/>
        <v>34.470000000000027</v>
      </c>
      <c r="EU53" s="18">
        <f t="shared" si="21"/>
        <v>34.378999999999991</v>
      </c>
      <c r="EV53" s="18">
        <f t="shared" si="21"/>
        <v>33.783999999999992</v>
      </c>
      <c r="EW53" s="18">
        <f t="shared" si="21"/>
        <v>36.15100000000001</v>
      </c>
      <c r="EX53" s="18">
        <f t="shared" si="21"/>
        <v>35.570000000000022</v>
      </c>
      <c r="EY53" s="18">
        <f t="shared" si="21"/>
        <v>35.071000000000026</v>
      </c>
      <c r="EZ53" s="18">
        <f t="shared" si="21"/>
        <v>35.188999999999993</v>
      </c>
      <c r="FA53" s="18">
        <f t="shared" si="21"/>
        <v>36.267000000000024</v>
      </c>
      <c r="FB53" s="18">
        <f t="shared" si="21"/>
        <v>36.662000000000006</v>
      </c>
      <c r="FC53" s="18">
        <f t="shared" si="21"/>
        <v>35.451000000000022</v>
      </c>
      <c r="FD53" s="18">
        <f t="shared" si="21"/>
        <v>33.100999999999999</v>
      </c>
      <c r="FE53" s="18">
        <f t="shared" si="21"/>
        <v>32.236999999999966</v>
      </c>
      <c r="FF53" s="18">
        <f t="shared" si="21"/>
        <v>32.716000000000008</v>
      </c>
      <c r="FG53" s="18">
        <f t="shared" si="21"/>
        <v>34.033000000000015</v>
      </c>
      <c r="FH53" s="18">
        <f t="shared" si="21"/>
        <v>34.51400000000001</v>
      </c>
      <c r="FI53" s="18">
        <f t="shared" si="21"/>
        <v>34.571000000000026</v>
      </c>
      <c r="FJ53" s="18">
        <f t="shared" si="12"/>
        <v>34.674000000000035</v>
      </c>
      <c r="FK53" s="18">
        <f t="shared" si="12"/>
        <v>33.53000000000003</v>
      </c>
      <c r="FL53" s="18">
        <f t="shared" si="12"/>
        <v>32.300999999999988</v>
      </c>
      <c r="FM53" s="18">
        <f t="shared" si="12"/>
        <v>33.528999999999996</v>
      </c>
      <c r="FN53" s="18">
        <f t="shared" si="12"/>
        <v>37.534000000000049</v>
      </c>
      <c r="FO53" s="18">
        <f t="shared" si="12"/>
        <v>36.836000000000013</v>
      </c>
      <c r="FP53" s="18">
        <f t="shared" si="12"/>
        <v>35.20999999999998</v>
      </c>
      <c r="FQ53" s="18">
        <f t="shared" si="12"/>
        <v>34.992999999999995</v>
      </c>
      <c r="FR53" s="18">
        <f t="shared" si="12"/>
        <v>38.444999999999993</v>
      </c>
      <c r="FS53" s="18">
        <f t="shared" si="12"/>
        <v>37.158999999999992</v>
      </c>
      <c r="FT53" s="18">
        <f t="shared" si="12"/>
        <v>37.438999999999965</v>
      </c>
      <c r="FU53" s="18">
        <f t="shared" si="12"/>
        <v>37.170999999999992</v>
      </c>
      <c r="FV53" s="18">
        <f t="shared" si="12"/>
        <v>38.910000000000025</v>
      </c>
      <c r="FW53" s="18">
        <f t="shared" si="12"/>
        <v>38.238</v>
      </c>
      <c r="FX53" s="18">
        <f t="shared" si="12"/>
        <v>39.135999999999967</v>
      </c>
      <c r="FY53" s="18">
        <f t="shared" si="12"/>
        <v>40.254999999999995</v>
      </c>
      <c r="FZ53" s="18">
        <f t="shared" si="12"/>
        <v>39.05600000000004</v>
      </c>
      <c r="GA53" s="18">
        <f t="shared" si="12"/>
        <v>36.629999999999995</v>
      </c>
      <c r="GB53" s="18">
        <f t="shared" si="12"/>
        <v>35.233000000000004</v>
      </c>
      <c r="GC53" s="18">
        <f t="shared" si="12"/>
        <v>32.339999999999975</v>
      </c>
      <c r="GD53" s="18">
        <f t="shared" si="12"/>
        <v>33.696000000000026</v>
      </c>
      <c r="GE53" s="18">
        <f t="shared" si="12"/>
        <v>30.872000000000014</v>
      </c>
      <c r="GF53" s="18">
        <f t="shared" si="12"/>
        <v>31.233000000000004</v>
      </c>
      <c r="GG53" s="18">
        <f t="shared" si="12"/>
        <v>30.661000000000001</v>
      </c>
      <c r="GH53" s="18">
        <f t="shared" si="12"/>
        <v>28.488999999999976</v>
      </c>
      <c r="GI53" s="18">
        <f t="shared" si="12"/>
        <v>28.947000000000003</v>
      </c>
      <c r="GJ53" s="18">
        <f t="shared" si="12"/>
        <v>28.91500000000002</v>
      </c>
      <c r="GK53" s="18">
        <f t="shared" si="12"/>
        <v>29.91799999999995</v>
      </c>
      <c r="GL53" s="18">
        <f t="shared" si="12"/>
        <v>31.922000000000025</v>
      </c>
      <c r="GM53" s="18">
        <f t="shared" si="12"/>
        <v>30.988999999999976</v>
      </c>
      <c r="GN53" s="18">
        <f t="shared" si="12"/>
        <v>27.851000000000056</v>
      </c>
      <c r="GO53" s="18">
        <f t="shared" si="12"/>
        <v>24.891999999999996</v>
      </c>
      <c r="GP53" s="18">
        <f t="shared" si="12"/>
        <v>25.708999999999946</v>
      </c>
      <c r="GQ53" s="18">
        <f t="shared" si="13"/>
        <v>23.70999999999998</v>
      </c>
      <c r="GR53" s="18">
        <f t="shared" si="13"/>
        <v>23.012</v>
      </c>
      <c r="GS53" s="18">
        <f t="shared" si="13"/>
        <v>23.317000000000007</v>
      </c>
      <c r="GT53" s="18">
        <f t="shared" si="13"/>
        <v>21.94399999999996</v>
      </c>
      <c r="GU53" s="18">
        <f t="shared" si="13"/>
        <v>21.01400000000001</v>
      </c>
      <c r="GV53" s="18">
        <f t="shared" si="13"/>
        <v>19.149999999999977</v>
      </c>
      <c r="GW53" s="18">
        <f t="shared" si="13"/>
        <v>15.970000000000027</v>
      </c>
      <c r="GX53" s="18">
        <f t="shared" si="13"/>
        <v>13.685999999999979</v>
      </c>
      <c r="GY53" s="18">
        <f t="shared" si="13"/>
        <v>13.491000000000042</v>
      </c>
      <c r="GZ53" s="18">
        <f t="shared" si="13"/>
        <v>11.015000000000043</v>
      </c>
      <c r="HA53" s="18">
        <f t="shared" si="13"/>
        <v>10.767999999999972</v>
      </c>
      <c r="HB53" s="18">
        <f t="shared" si="13"/>
        <v>8.6200000000000045</v>
      </c>
      <c r="HC53" s="18">
        <f t="shared" si="13"/>
        <v>9.0060000000000286</v>
      </c>
      <c r="HD53" s="18">
        <f t="shared" si="13"/>
        <v>-1.5849999999999795</v>
      </c>
      <c r="HE53" s="18">
        <f t="shared" si="13"/>
        <v>-2.0809999999999604</v>
      </c>
      <c r="HF53" s="18">
        <f t="shared" si="13"/>
        <v>0.25</v>
      </c>
      <c r="HG53" s="18">
        <f t="shared" si="13"/>
        <v>1.8620000000000232</v>
      </c>
      <c r="HH53" s="18">
        <f t="shared" si="13"/>
        <v>0.17200000000002547</v>
      </c>
      <c r="HI53" s="18">
        <f t="shared" si="13"/>
        <v>0.46399999999999864</v>
      </c>
      <c r="HJ53" s="18">
        <f t="shared" si="13"/>
        <v>1.6550000000000296</v>
      </c>
      <c r="HK53" s="18">
        <f t="shared" si="13"/>
        <v>-1.1200000000000045</v>
      </c>
      <c r="HL53" s="18">
        <f t="shared" si="13"/>
        <v>-0.19700000000000273</v>
      </c>
      <c r="HM53" s="18">
        <f t="shared" si="13"/>
        <v>-1.1879999999999882</v>
      </c>
      <c r="HN53" s="18">
        <f t="shared" si="13"/>
        <v>0.53700000000003456</v>
      </c>
      <c r="HO53" s="18">
        <f t="shared" si="13"/>
        <v>-1.0029999999999859</v>
      </c>
      <c r="HP53" s="18">
        <f t="shared" si="13"/>
        <v>-1.4010000000000105</v>
      </c>
      <c r="HQ53" s="18">
        <f t="shared" si="13"/>
        <v>-2.0670000000000073</v>
      </c>
      <c r="HR53" s="18">
        <f t="shared" si="13"/>
        <v>-0.19999999999998863</v>
      </c>
      <c r="HS53" s="18">
        <f t="shared" si="13"/>
        <v>3.6279999999999859</v>
      </c>
      <c r="HT53" s="18">
        <f t="shared" si="13"/>
        <v>2.6529999999999632</v>
      </c>
      <c r="HU53" s="18">
        <f t="shared" si="13"/>
        <v>1.2740000000000009</v>
      </c>
      <c r="HV53" s="18">
        <f t="shared" si="13"/>
        <v>3.6569999999999823</v>
      </c>
      <c r="HW53" s="18">
        <f t="shared" si="13"/>
        <v>2.7040000000000077</v>
      </c>
      <c r="HX53" s="18">
        <f t="shared" si="13"/>
        <v>5.7870000000000346</v>
      </c>
      <c r="HY53" s="18">
        <f t="shared" si="13"/>
        <v>4.4780000000000086</v>
      </c>
      <c r="HZ53" s="18">
        <f t="shared" si="13"/>
        <v>8.047999999999945</v>
      </c>
      <c r="IA53" s="18">
        <f t="shared" si="13"/>
        <v>12.994000000000028</v>
      </c>
      <c r="IB53" s="18">
        <f t="shared" si="13"/>
        <v>14.871000000000038</v>
      </c>
      <c r="IC53" s="18">
        <f t="shared" si="13"/>
        <v>17.411999999999978</v>
      </c>
      <c r="ID53" s="18">
        <f t="shared" si="13"/>
        <v>19.553999999999974</v>
      </c>
      <c r="IE53" s="18">
        <f t="shared" si="13"/>
        <v>19.947000000000003</v>
      </c>
      <c r="IF53" s="18">
        <f t="shared" si="13"/>
        <v>21.819999999999993</v>
      </c>
      <c r="IG53" s="18">
        <f t="shared" si="13"/>
        <v>23.539000000000044</v>
      </c>
      <c r="IH53" s="18">
        <f t="shared" si="13"/>
        <v>24.314999999999998</v>
      </c>
      <c r="II53" s="18">
        <f t="shared" si="13"/>
        <v>25.338000000000022</v>
      </c>
      <c r="IJ53" s="18">
        <f t="shared" si="13"/>
        <v>29.77600000000001</v>
      </c>
      <c r="IK53" s="18">
        <f t="shared" si="13"/>
        <v>32.105999999999995</v>
      </c>
      <c r="IL53" s="18">
        <f t="shared" si="13"/>
        <v>33.072999999999979</v>
      </c>
      <c r="IM53" s="18">
        <f t="shared" si="13"/>
        <v>26.425999999999988</v>
      </c>
      <c r="IN53" s="18">
        <f t="shared" si="13"/>
        <v>23.20599999999996</v>
      </c>
      <c r="IO53" s="18">
        <f t="shared" si="13"/>
        <v>23.456000000000017</v>
      </c>
      <c r="IP53" s="18">
        <f t="shared" si="13"/>
        <v>23.149999999999977</v>
      </c>
      <c r="IQ53" s="18">
        <f t="shared" si="13"/>
        <v>25.978000000000009</v>
      </c>
      <c r="IR53" s="18">
        <f t="shared" si="13"/>
        <v>28.262999999999977</v>
      </c>
      <c r="IS53" s="18">
        <f t="shared" si="13"/>
        <v>29.26600000000002</v>
      </c>
      <c r="IT53" s="18">
        <f t="shared" si="13"/>
        <v>28.25200000000001</v>
      </c>
      <c r="IU53" s="18">
        <f t="shared" si="13"/>
        <v>26.80699999999996</v>
      </c>
      <c r="IV53" s="18">
        <f t="shared" si="13"/>
        <v>30.461000000000013</v>
      </c>
      <c r="IW53" s="18">
        <f t="shared" si="13"/>
        <v>30.061000000000035</v>
      </c>
      <c r="IX53" s="18">
        <f t="shared" si="13"/>
        <v>31.574000000000012</v>
      </c>
      <c r="IY53" s="18">
        <f t="shared" si="13"/>
        <v>38.406999999999982</v>
      </c>
      <c r="IZ53" s="18">
        <f t="shared" si="13"/>
        <v>46.706999999999994</v>
      </c>
      <c r="JA53" s="18">
        <f t="shared" si="13"/>
        <v>50.411000000000001</v>
      </c>
      <c r="JB53" s="18">
        <f t="shared" ref="JB53:KG58" si="22">JB$32-JB35</f>
        <v>45.521000000000015</v>
      </c>
      <c r="JC53" s="18">
        <f t="shared" si="22"/>
        <v>41.109999999999957</v>
      </c>
      <c r="JD53" s="18">
        <f t="shared" si="22"/>
        <v>38.584000000000003</v>
      </c>
      <c r="JE53" s="18">
        <f t="shared" si="22"/>
        <v>38.140999999999963</v>
      </c>
      <c r="JF53" s="18">
        <f t="shared" si="22"/>
        <v>39.666999999999973</v>
      </c>
      <c r="JG53" s="18">
        <f t="shared" si="22"/>
        <v>41.660000000000025</v>
      </c>
      <c r="JH53" s="18">
        <f t="shared" si="22"/>
        <v>43.783000000000015</v>
      </c>
      <c r="JI53" s="18">
        <f t="shared" si="22"/>
        <v>41.600999999999999</v>
      </c>
      <c r="JJ53" s="18">
        <f t="shared" si="22"/>
        <v>38.809000000000026</v>
      </c>
      <c r="JK53" s="18">
        <f t="shared" si="22"/>
        <v>36.56899999999996</v>
      </c>
      <c r="JL53" s="18">
        <f t="shared" si="22"/>
        <v>33.521999999999991</v>
      </c>
      <c r="JM53" s="18">
        <f t="shared" si="22"/>
        <v>30.617000000000019</v>
      </c>
      <c r="JN53" s="18">
        <f t="shared" si="22"/>
        <v>29.74799999999999</v>
      </c>
      <c r="JO53" s="18">
        <f t="shared" si="22"/>
        <v>30.49799999999999</v>
      </c>
      <c r="JP53" s="18">
        <f t="shared" si="22"/>
        <v>31.842999999999961</v>
      </c>
      <c r="JQ53" s="18">
        <f t="shared" si="22"/>
        <v>31.492000000000019</v>
      </c>
      <c r="JR53" s="18">
        <f t="shared" si="22"/>
        <v>32.47399999999999</v>
      </c>
      <c r="JS53" s="18">
        <f t="shared" si="22"/>
        <v>30.275000000000034</v>
      </c>
      <c r="JT53" s="18">
        <f t="shared" si="22"/>
        <v>29.34899999999999</v>
      </c>
      <c r="JU53" s="18">
        <f t="shared" si="22"/>
        <v>29.86099999999999</v>
      </c>
      <c r="JV53" s="18">
        <f t="shared" si="22"/>
        <v>30.248000000000047</v>
      </c>
      <c r="JW53" s="18">
        <f t="shared" si="22"/>
        <v>30.220000000000027</v>
      </c>
      <c r="JX53" s="18">
        <f t="shared" si="22"/>
        <v>26.309000000000026</v>
      </c>
      <c r="JY53" s="18">
        <f t="shared" si="22"/>
        <v>25.468000000000018</v>
      </c>
      <c r="JZ53" s="18">
        <f t="shared" si="22"/>
        <v>26.547000000000025</v>
      </c>
      <c r="KA53" s="18">
        <f t="shared" si="22"/>
        <v>25.776999999999987</v>
      </c>
      <c r="KB53" s="18">
        <f t="shared" si="22"/>
        <v>25.586000000000013</v>
      </c>
      <c r="KC53" s="18">
        <f t="shared" si="22"/>
        <v>23.543000000000006</v>
      </c>
      <c r="KD53" s="18">
        <f t="shared" si="22"/>
        <v>22.040999999999997</v>
      </c>
      <c r="KE53" s="18">
        <f t="shared" si="22"/>
        <v>22.312999999999988</v>
      </c>
      <c r="KF53" s="18">
        <f t="shared" si="22"/>
        <v>23.337999999999965</v>
      </c>
      <c r="KG53" s="18">
        <f t="shared" si="22"/>
        <v>25.233000000000004</v>
      </c>
      <c r="KH53" s="18">
        <f t="shared" si="14"/>
        <v>23.896999999999991</v>
      </c>
      <c r="KI53" s="18">
        <f t="shared" si="14"/>
        <v>22.824000000000012</v>
      </c>
      <c r="KJ53" s="18">
        <f t="shared" si="14"/>
        <v>23.033000000000015</v>
      </c>
      <c r="KK53" s="18">
        <f t="shared" si="14"/>
        <v>20.717000000000041</v>
      </c>
      <c r="KL53" s="18">
        <f t="shared" si="14"/>
        <v>15.519999999999982</v>
      </c>
      <c r="KM53" s="18">
        <f t="shared" si="14"/>
        <v>15.608000000000004</v>
      </c>
      <c r="KN53" s="18">
        <f t="shared" si="14"/>
        <v>13.585999999999956</v>
      </c>
      <c r="KO53" s="18">
        <f t="shared" si="14"/>
        <v>10.762</v>
      </c>
      <c r="KP53" s="18">
        <f t="shared" si="14"/>
        <v>8.5219999999999914</v>
      </c>
      <c r="KQ53" s="18">
        <f t="shared" si="14"/>
        <v>11.870000000000005</v>
      </c>
      <c r="KR53" s="18">
        <f t="shared" si="14"/>
        <v>11.750999999999976</v>
      </c>
      <c r="KS53" s="18">
        <f t="shared" si="14"/>
        <v>11.009000000000015</v>
      </c>
      <c r="KT53" s="18">
        <f t="shared" si="14"/>
        <v>11.559000000000026</v>
      </c>
      <c r="KU53" s="18">
        <f t="shared" si="14"/>
        <v>8.5480000000000018</v>
      </c>
      <c r="KV53" s="18">
        <f t="shared" si="14"/>
        <v>8.0310000000000059</v>
      </c>
      <c r="KW53" s="18">
        <f t="shared" si="14"/>
        <v>7.6779999999999973</v>
      </c>
      <c r="KX53" s="18">
        <f t="shared" si="14"/>
        <v>7.8089999999999691</v>
      </c>
      <c r="KY53" s="18">
        <f t="shared" si="14"/>
        <v>5.2629999999999768</v>
      </c>
      <c r="KZ53" s="18">
        <f t="shared" si="14"/>
        <v>4.02800000000002</v>
      </c>
      <c r="LA53" s="18">
        <f t="shared" si="14"/>
        <v>4.42999999999995</v>
      </c>
      <c r="LB53" s="18">
        <f t="shared" si="14"/>
        <v>4.02800000000002</v>
      </c>
      <c r="LC53" s="18">
        <f t="shared" si="14"/>
        <v>2.1779999999999973</v>
      </c>
      <c r="LD53" s="18">
        <f t="shared" si="14"/>
        <v>1.6549999999999727</v>
      </c>
      <c r="LE53" s="18">
        <f t="shared" si="14"/>
        <v>0.24099999999998545</v>
      </c>
      <c r="LF53" s="18">
        <f t="shared" si="14"/>
        <v>-0.54200000000003001</v>
      </c>
      <c r="LG53" s="18">
        <f t="shared" si="14"/>
        <v>-3.3020000000000209</v>
      </c>
      <c r="LH53" s="18">
        <f t="shared" si="14"/>
        <v>-3.8269999999999982</v>
      </c>
      <c r="LI53" s="18">
        <f t="shared" si="14"/>
        <v>-4.7830000000000155</v>
      </c>
      <c r="LJ53" s="18">
        <f t="shared" si="14"/>
        <v>-6.2239999999999895</v>
      </c>
      <c r="LK53" s="18">
        <f t="shared" si="14"/>
        <v>-6.3810000000000286</v>
      </c>
      <c r="LL53" s="18">
        <f t="shared" si="14"/>
        <v>-9.3299999999999841</v>
      </c>
      <c r="LM53" s="18">
        <f t="shared" si="14"/>
        <v>-10.710999999999956</v>
      </c>
      <c r="LN53" s="18">
        <f t="shared" si="14"/>
        <v>-10.816000000000031</v>
      </c>
      <c r="LO53" s="18">
        <f t="shared" si="15"/>
        <v>-7.5949999999999704</v>
      </c>
      <c r="LP53" s="18">
        <f t="shared" si="15"/>
        <v>-7.7690000000000055</v>
      </c>
      <c r="LQ53" s="18">
        <f t="shared" si="15"/>
        <v>-6.1290000000000191</v>
      </c>
      <c r="LR53" s="18">
        <f t="shared" si="15"/>
        <v>-8.7970000000000255</v>
      </c>
      <c r="LS53" s="18">
        <f t="shared" si="15"/>
        <v>-13.713000000000022</v>
      </c>
      <c r="LT53" s="18">
        <f t="shared" si="15"/>
        <v>-13.120000000000005</v>
      </c>
      <c r="LU53" s="18">
        <f t="shared" si="15"/>
        <v>-16.668999999999983</v>
      </c>
      <c r="LV53" s="18">
        <f t="shared" si="15"/>
        <v>-12.593999999999994</v>
      </c>
      <c r="LW53" s="18">
        <f t="shared" si="15"/>
        <v>-10.25200000000001</v>
      </c>
      <c r="LX53" s="18">
        <f t="shared" si="15"/>
        <v>-9.0579999999999927</v>
      </c>
      <c r="LY53" s="18">
        <f t="shared" si="15"/>
        <v>-11.041999999999973</v>
      </c>
      <c r="LZ53" s="18">
        <f t="shared" si="15"/>
        <v>-9.2309999999999945</v>
      </c>
      <c r="MA53" s="18">
        <f t="shared" si="15"/>
        <v>-12.067000000000007</v>
      </c>
      <c r="MB53" s="18">
        <f t="shared" si="15"/>
        <v>-17.704000000000008</v>
      </c>
      <c r="MC53" s="18">
        <f t="shared" si="15"/>
        <v>-21.435000000000002</v>
      </c>
      <c r="MD53" s="18">
        <f t="shared" si="15"/>
        <v>-24.269000000000005</v>
      </c>
      <c r="ME53" s="18">
        <f t="shared" si="15"/>
        <v>-24.634000000000015</v>
      </c>
      <c r="MF53" s="18">
        <f t="shared" si="15"/>
        <v>-22.731999999999971</v>
      </c>
      <c r="MG53" s="18">
        <f t="shared" si="15"/>
        <v>-21.622000000000014</v>
      </c>
      <c r="MH53" s="18">
        <f t="shared" si="15"/>
        <v>-21.249000000000024</v>
      </c>
      <c r="MI53" s="18">
        <f t="shared" si="15"/>
        <v>-20.678999999999974</v>
      </c>
      <c r="MJ53" s="18">
        <f t="shared" si="15"/>
        <v>-17.834000000000003</v>
      </c>
      <c r="MK53" s="18">
        <f t="shared" si="15"/>
        <v>-14.48399999999998</v>
      </c>
      <c r="ML53" s="18">
        <f t="shared" si="15"/>
        <v>-17.373000000000047</v>
      </c>
      <c r="MM53" s="18">
        <f t="shared" si="15"/>
        <v>-18.55600000000004</v>
      </c>
      <c r="MN53" s="18">
        <f t="shared" si="15"/>
        <v>-23.353000000000009</v>
      </c>
      <c r="MO53" s="18">
        <f t="shared" si="15"/>
        <v>-24.501999999999953</v>
      </c>
      <c r="MP53" s="18">
        <f t="shared" si="15"/>
        <v>-25.004999999999995</v>
      </c>
      <c r="MQ53" s="18">
        <f t="shared" si="15"/>
        <v>-24.965999999999951</v>
      </c>
      <c r="MR53" s="18">
        <f t="shared" si="15"/>
        <v>-26.247000000000014</v>
      </c>
      <c r="MS53" s="18">
        <f t="shared" si="15"/>
        <v>-25.322999999999979</v>
      </c>
      <c r="MT53" s="18">
        <f t="shared" si="15"/>
        <v>-25.09699999999998</v>
      </c>
      <c r="MU53" s="18">
        <f t="shared" si="15"/>
        <v>-26.825999999999965</v>
      </c>
      <c r="MV53" s="18">
        <f t="shared" si="15"/>
        <v>-29.217000000000041</v>
      </c>
      <c r="MW53" s="18">
        <f t="shared" si="15"/>
        <v>-30</v>
      </c>
      <c r="MX53" s="18">
        <f t="shared" si="15"/>
        <v>-29.824000000000012</v>
      </c>
      <c r="MY53" s="18">
        <f t="shared" si="15"/>
        <v>-26.319999999999993</v>
      </c>
      <c r="MZ53" s="18">
        <f t="shared" si="15"/>
        <v>-22.312999999999988</v>
      </c>
      <c r="NA53" s="18">
        <f t="shared" si="15"/>
        <v>-22.137</v>
      </c>
      <c r="NB53" s="18">
        <f t="shared" si="15"/>
        <v>-25.180000000000007</v>
      </c>
      <c r="NC53" s="18">
        <f t="shared" si="15"/>
        <v>-27.543000000000006</v>
      </c>
      <c r="ND53" s="18">
        <f t="shared" si="15"/>
        <v>-26.27800000000002</v>
      </c>
      <c r="NE53" s="18">
        <f t="shared" si="15"/>
        <v>-29.434000000000026</v>
      </c>
      <c r="NF53" s="18">
        <f t="shared" si="15"/>
        <v>-27.532999999999959</v>
      </c>
      <c r="NG53" s="18">
        <f t="shared" si="15"/>
        <v>-22.305000000000007</v>
      </c>
      <c r="NH53" s="18">
        <f t="shared" si="15"/>
        <v>-20.067000000000007</v>
      </c>
      <c r="NI53" s="18">
        <f t="shared" si="15"/>
        <v>-23.605999999999995</v>
      </c>
      <c r="NJ53" s="18">
        <f t="shared" si="15"/>
        <v>-22.750999999999976</v>
      </c>
      <c r="NK53" s="18">
        <f t="shared" si="15"/>
        <v>-22.032999999999959</v>
      </c>
      <c r="NL53" s="18">
        <f t="shared" si="15"/>
        <v>-21.951999999999998</v>
      </c>
      <c r="NM53" s="18">
        <f t="shared" si="15"/>
        <v>-23.114999999999952</v>
      </c>
      <c r="NN53" s="18">
        <f t="shared" si="15"/>
        <v>-26.757000000000005</v>
      </c>
      <c r="NO53" s="18">
        <f t="shared" si="15"/>
        <v>-26.218999999999994</v>
      </c>
      <c r="NP53" s="18">
        <f t="shared" si="15"/>
        <v>-28.954999999999984</v>
      </c>
      <c r="NQ53" s="18">
        <f t="shared" si="15"/>
        <v>-29.021999999999991</v>
      </c>
      <c r="NR53" s="18">
        <f t="shared" si="15"/>
        <v>-27.978999999999985</v>
      </c>
      <c r="NS53" s="18">
        <f t="shared" si="15"/>
        <v>-28.789999999999964</v>
      </c>
      <c r="NT53" s="18">
        <f t="shared" si="15"/>
        <v>-27.394999999999982</v>
      </c>
      <c r="NU53" s="18">
        <f t="shared" si="15"/>
        <v>-29.97199999999998</v>
      </c>
      <c r="NV53" s="18">
        <f t="shared" si="15"/>
        <v>-30.503000000000043</v>
      </c>
      <c r="NW53" s="18">
        <f t="shared" si="15"/>
        <v>-31.663000000000011</v>
      </c>
      <c r="NX53" s="18">
        <f t="shared" si="15"/>
        <v>-32.571000000000026</v>
      </c>
      <c r="NY53" s="18">
        <f t="shared" si="15"/>
        <v>-29.132999999999981</v>
      </c>
      <c r="NZ53" s="18">
        <f t="shared" ref="NZ53:PE58" si="23">NZ$32-NZ35</f>
        <v>-28.882999999999981</v>
      </c>
      <c r="OA53" s="18">
        <f t="shared" si="23"/>
        <v>-27.190999999999974</v>
      </c>
      <c r="OB53" s="18">
        <f t="shared" si="23"/>
        <v>-28.302999999999997</v>
      </c>
      <c r="OC53" s="18">
        <f t="shared" si="23"/>
        <v>-28.433999999999969</v>
      </c>
      <c r="OD53" s="18">
        <f t="shared" si="23"/>
        <v>-29.033000000000015</v>
      </c>
      <c r="OE53" s="18">
        <f t="shared" si="23"/>
        <v>-27.434000000000026</v>
      </c>
      <c r="OF53" s="18">
        <f t="shared" si="23"/>
        <v>-28.282999999999959</v>
      </c>
      <c r="OG53" s="18">
        <f t="shared" si="23"/>
        <v>-29.156000000000006</v>
      </c>
      <c r="OH53" s="18">
        <f t="shared" si="23"/>
        <v>-29.425000000000011</v>
      </c>
      <c r="OI53" s="18">
        <f t="shared" si="23"/>
        <v>-29.069000000000017</v>
      </c>
      <c r="OJ53" s="18">
        <f t="shared" si="23"/>
        <v>-30.646999999999991</v>
      </c>
      <c r="OK53" s="18">
        <f t="shared" si="23"/>
        <v>-30.913000000000011</v>
      </c>
      <c r="OL53" s="18">
        <f t="shared" si="23"/>
        <v>-38.201000000000022</v>
      </c>
      <c r="OM53" s="18">
        <f t="shared" si="23"/>
        <v>-38.24799999999999</v>
      </c>
      <c r="ON53" s="18">
        <f t="shared" si="23"/>
        <v>-38.60899999999998</v>
      </c>
      <c r="OO53" s="18">
        <f t="shared" si="23"/>
        <v>-38.105000000000018</v>
      </c>
      <c r="OP53" s="18">
        <f t="shared" si="23"/>
        <v>-35.641999999999996</v>
      </c>
      <c r="OQ53" s="18">
        <f t="shared" si="23"/>
        <v>-32.867999999999995</v>
      </c>
      <c r="OR53" s="18">
        <f t="shared" si="23"/>
        <v>-27.825999999999965</v>
      </c>
      <c r="OS53" s="18">
        <f t="shared" si="23"/>
        <v>-27.881000000000029</v>
      </c>
      <c r="OT53" s="18">
        <f t="shared" si="23"/>
        <v>-29.081999999999994</v>
      </c>
      <c r="OU53" s="18">
        <f t="shared" si="23"/>
        <v>-29.658999999999992</v>
      </c>
      <c r="OV53" s="18">
        <f t="shared" si="23"/>
        <v>-30.913000000000011</v>
      </c>
      <c r="OW53" s="18">
        <f t="shared" si="23"/>
        <v>-31.599999999999966</v>
      </c>
      <c r="OX53" s="18">
        <f t="shared" si="23"/>
        <v>-34.472999999999956</v>
      </c>
      <c r="OY53" s="18">
        <f t="shared" si="23"/>
        <v>-35.963999999999999</v>
      </c>
      <c r="OZ53" s="18">
        <f t="shared" si="23"/>
        <v>-38.283999999999992</v>
      </c>
      <c r="PA53" s="18">
        <f t="shared" si="23"/>
        <v>-44.677000000000021</v>
      </c>
      <c r="PB53" s="18">
        <f t="shared" si="23"/>
        <v>-39.370999999999981</v>
      </c>
      <c r="PC53" s="18">
        <f t="shared" si="23"/>
        <v>-39.613</v>
      </c>
      <c r="PD53" s="18">
        <f t="shared" si="23"/>
        <v>-38.365000000000009</v>
      </c>
      <c r="PE53" s="18">
        <f t="shared" si="23"/>
        <v>-37.502999999999986</v>
      </c>
      <c r="PF53" s="18">
        <f t="shared" si="16"/>
        <v>-35.960999999999956</v>
      </c>
      <c r="PG53" s="18">
        <f t="shared" si="16"/>
        <v>-31.177000000000021</v>
      </c>
      <c r="PH53" s="18">
        <f t="shared" si="16"/>
        <v>-26.22199999999998</v>
      </c>
      <c r="PI53" s="18">
        <f t="shared" si="16"/>
        <v>-24.293000000000006</v>
      </c>
      <c r="PJ53" s="18">
        <f t="shared" si="16"/>
        <v>-26.940999999999974</v>
      </c>
      <c r="PK53" s="18">
        <f t="shared" si="16"/>
        <v>-27.890999999999963</v>
      </c>
      <c r="PL53" s="18">
        <f t="shared" si="16"/>
        <v>-27.824999999999989</v>
      </c>
      <c r="PM53" s="18">
        <f t="shared" si="16"/>
        <v>-26.524000000000001</v>
      </c>
      <c r="PN53" s="18">
        <f t="shared" si="16"/>
        <v>-28.021999999999991</v>
      </c>
      <c r="PO53" s="18">
        <f t="shared" si="16"/>
        <v>-28.885999999999967</v>
      </c>
      <c r="PP53" s="18">
        <f t="shared" si="16"/>
        <v>-33.326000000000022</v>
      </c>
      <c r="PQ53" s="18">
        <f t="shared" si="16"/>
        <v>-28.581999999999994</v>
      </c>
      <c r="PR53" s="18">
        <f t="shared" si="16"/>
        <v>-25.531000000000006</v>
      </c>
      <c r="PS53" s="18">
        <f t="shared" si="16"/>
        <v>-25.314000000000021</v>
      </c>
      <c r="PT53" s="18">
        <f t="shared" si="16"/>
        <v>-25.710999999999956</v>
      </c>
      <c r="PU53" s="18">
        <f t="shared" si="16"/>
        <v>-21.236000000000047</v>
      </c>
      <c r="PV53" s="18">
        <f t="shared" si="16"/>
        <v>-19.949999999999989</v>
      </c>
      <c r="PW53" s="18">
        <f t="shared" si="16"/>
        <v>-19.780999999999949</v>
      </c>
      <c r="PX53" s="18">
        <f t="shared" si="16"/>
        <v>-20.244999999999948</v>
      </c>
      <c r="PY53" s="18">
        <f t="shared" si="16"/>
        <v>-19.317999999999984</v>
      </c>
      <c r="PZ53" s="18">
        <f t="shared" si="16"/>
        <v>-18.814000000000021</v>
      </c>
      <c r="QA53" s="18">
        <f t="shared" si="16"/>
        <v>-15.134000000000015</v>
      </c>
      <c r="QB53" s="18">
        <f t="shared" si="16"/>
        <v>-14.697000000000003</v>
      </c>
      <c r="QC53" s="18">
        <f t="shared" si="16"/>
        <v>-13.100999999999999</v>
      </c>
      <c r="QD53" s="18">
        <f t="shared" si="16"/>
        <v>-10.218999999999994</v>
      </c>
      <c r="QE53" s="18">
        <f t="shared" si="16"/>
        <v>-10.053999999999974</v>
      </c>
      <c r="QF53" s="18">
        <f t="shared" si="16"/>
        <v>-10.12700000000001</v>
      </c>
      <c r="QG53" s="18">
        <f t="shared" si="16"/>
        <v>-9.6539999999999964</v>
      </c>
      <c r="QH53" s="18">
        <f t="shared" si="16"/>
        <v>-8.242999999999995</v>
      </c>
      <c r="QI53" s="18">
        <f t="shared" si="16"/>
        <v>-7.8159999999999741</v>
      </c>
      <c r="QJ53" s="18">
        <f t="shared" si="16"/>
        <v>-9.507000000000005</v>
      </c>
      <c r="QK53" s="18">
        <f t="shared" si="16"/>
        <v>-8.6800000000000068</v>
      </c>
      <c r="QL53" s="18">
        <f t="shared" si="16"/>
        <v>-5.5229999999999677</v>
      </c>
      <c r="QM53" s="18">
        <f t="shared" si="17"/>
        <v>-5.5470000000000255</v>
      </c>
      <c r="QN53" s="18">
        <f t="shared" si="17"/>
        <v>-6.7690000000000055</v>
      </c>
      <c r="QO53" s="18">
        <f t="shared" si="17"/>
        <v>-9.021000000000015</v>
      </c>
      <c r="QP53" s="18">
        <f t="shared" si="17"/>
        <v>-0.53399999999999181</v>
      </c>
      <c r="QQ53" s="18">
        <f t="shared" si="17"/>
        <v>-4.0769999999999982</v>
      </c>
      <c r="QR53" s="18">
        <f t="shared" si="17"/>
        <v>-3.5159999999999627</v>
      </c>
      <c r="QS53" s="18">
        <f t="shared" si="17"/>
        <v>-5.4220000000000255</v>
      </c>
      <c r="QT53" s="18">
        <f t="shared" si="17"/>
        <v>-3.4479999999999791</v>
      </c>
      <c r="QU53" s="18">
        <f t="shared" si="17"/>
        <v>-2.8460000000000036</v>
      </c>
      <c r="QV53" s="18">
        <f t="shared" si="17"/>
        <v>-3.7330000000000041</v>
      </c>
      <c r="QW53" s="18">
        <f t="shared" si="17"/>
        <v>-6.0840000000000032</v>
      </c>
      <c r="QX53" s="18">
        <f t="shared" si="17"/>
        <v>-7.7019999999999982</v>
      </c>
      <c r="QY53" s="18">
        <f t="shared" si="17"/>
        <v>-9.0269999999999868</v>
      </c>
      <c r="QZ53" s="18">
        <f t="shared" si="17"/>
        <v>-8.3519999999999754</v>
      </c>
      <c r="RA53" s="18">
        <f t="shared" si="17"/>
        <v>-7.0910000000000082</v>
      </c>
      <c r="RB53" s="18">
        <f t="shared" si="17"/>
        <v>-5.2120000000000459</v>
      </c>
      <c r="RC53" s="18">
        <f t="shared" si="17"/>
        <v>-2.7669999999999959</v>
      </c>
      <c r="RD53" s="18">
        <f t="shared" si="17"/>
        <v>-1.9139999999999873</v>
      </c>
      <c r="RE53" s="18">
        <f t="shared" si="17"/>
        <v>-1.728999999999985</v>
      </c>
      <c r="RF53" s="18">
        <f t="shared" si="17"/>
        <v>-1.3709999999999809</v>
      </c>
      <c r="RG53" s="18">
        <f t="shared" si="17"/>
        <v>0.54800000000000182</v>
      </c>
      <c r="RH53" s="18">
        <f t="shared" si="17"/>
        <v>2.2880000000000109</v>
      </c>
      <c r="RI53" s="18">
        <f t="shared" si="17"/>
        <v>3.714999999999975</v>
      </c>
      <c r="RJ53" s="18">
        <f t="shared" si="17"/>
        <v>4.7530000000000427</v>
      </c>
      <c r="RK53" s="18">
        <f t="shared" si="17"/>
        <v>6.6779999999999973</v>
      </c>
      <c r="RL53" s="18">
        <f t="shared" si="17"/>
        <v>8.9620000000000459</v>
      </c>
      <c r="RM53" s="18">
        <f t="shared" si="17"/>
        <v>9.6270000000000095</v>
      </c>
      <c r="RN53" s="18">
        <f t="shared" si="17"/>
        <v>8.4189999999999827</v>
      </c>
      <c r="RO53" s="18">
        <f t="shared" si="17"/>
        <v>10.379999999999995</v>
      </c>
      <c r="RP53" s="18">
        <f t="shared" si="17"/>
        <v>12.76600000000002</v>
      </c>
      <c r="RQ53" s="18">
        <f t="shared" si="17"/>
        <v>12.617999999999995</v>
      </c>
      <c r="RR53" s="18">
        <f t="shared" si="17"/>
        <v>12.90300000000002</v>
      </c>
      <c r="RS53" s="18">
        <f t="shared" si="17"/>
        <v>14.50200000000001</v>
      </c>
      <c r="RT53" s="18">
        <f t="shared" si="17"/>
        <v>17.740000000000009</v>
      </c>
      <c r="RU53" s="18">
        <f t="shared" si="17"/>
        <v>22.15500000000003</v>
      </c>
      <c r="RV53" s="18">
        <f t="shared" si="17"/>
        <v>20.589999999999975</v>
      </c>
      <c r="RW53" s="18">
        <f t="shared" si="17"/>
        <v>20.258999999999958</v>
      </c>
      <c r="RX53" s="18">
        <f t="shared" si="17"/>
        <v>20.807000000000016</v>
      </c>
      <c r="RY53" s="18">
        <f t="shared" si="17"/>
        <v>20.873999999999967</v>
      </c>
      <c r="RZ53" s="18">
        <f t="shared" si="17"/>
        <v>20.278999999999996</v>
      </c>
      <c r="SA53" s="18">
        <f t="shared" si="17"/>
        <v>22.387</v>
      </c>
      <c r="SB53" s="18">
        <f t="shared" si="17"/>
        <v>21.19300000000004</v>
      </c>
      <c r="SC53" s="18">
        <f t="shared" si="17"/>
        <v>20.461999999999989</v>
      </c>
      <c r="SD53" s="18">
        <f t="shared" si="17"/>
        <v>19.170999999999992</v>
      </c>
      <c r="SE53" s="18">
        <f t="shared" si="17"/>
        <v>18.817000000000007</v>
      </c>
      <c r="SF53" s="18">
        <f t="shared" si="17"/>
        <v>17.564000000000021</v>
      </c>
      <c r="SG53" s="18">
        <f t="shared" si="17"/>
        <v>20.222999999999956</v>
      </c>
      <c r="SH53" s="18">
        <f t="shared" si="17"/>
        <v>20.283000000000015</v>
      </c>
      <c r="SI53" s="18">
        <f t="shared" si="17"/>
        <v>20.409000000000049</v>
      </c>
      <c r="SJ53" s="18">
        <f t="shared" si="17"/>
        <v>20.824000000000012</v>
      </c>
      <c r="SK53" s="18">
        <f t="shared" si="17"/>
        <v>21.953000000000031</v>
      </c>
      <c r="SL53" s="18">
        <f t="shared" si="17"/>
        <v>21.154999999999973</v>
      </c>
      <c r="SM53" s="18">
        <f t="shared" si="17"/>
        <v>21.889999999999986</v>
      </c>
      <c r="SN53" s="18">
        <f t="shared" si="17"/>
        <v>20.439999999999998</v>
      </c>
      <c r="SO53" s="18">
        <f t="shared" si="17"/>
        <v>20.363</v>
      </c>
      <c r="SP53" s="18">
        <f t="shared" si="17"/>
        <v>20.038000000000011</v>
      </c>
      <c r="SQ53" s="18">
        <f t="shared" si="17"/>
        <v>20.851999999999975</v>
      </c>
    </row>
    <row r="54" spans="1:511" x14ac:dyDescent="0.25">
      <c r="A54" s="5">
        <f t="shared" si="18"/>
        <v>5</v>
      </c>
      <c r="B54" s="1" t="str">
        <f t="shared" si="9"/>
        <v>VW 3 3/8 PERP nc-24</v>
      </c>
      <c r="C54" s="1" t="str">
        <f t="shared" si="19"/>
        <v>VW 3 1/2 PERP nc-30-VW 3 3/8 PERP nc-24</v>
      </c>
      <c r="F54" s="18">
        <f t="shared" si="20"/>
        <v>6.2059999999999604</v>
      </c>
      <c r="G54" s="18">
        <f t="shared" si="20"/>
        <v>7.4979999999999905</v>
      </c>
      <c r="H54" s="18">
        <f t="shared" si="20"/>
        <v>7.9950000000000045</v>
      </c>
      <c r="I54" s="18">
        <f t="shared" si="20"/>
        <v>5.3419999999999845</v>
      </c>
      <c r="J54" s="18">
        <f t="shared" si="20"/>
        <v>2.1809999999999832</v>
      </c>
      <c r="K54" s="18">
        <f t="shared" si="20"/>
        <v>-5.0079999999999814</v>
      </c>
      <c r="L54" s="18">
        <f t="shared" si="20"/>
        <v>-9.1909999999999741</v>
      </c>
      <c r="M54" s="18">
        <f t="shared" si="20"/>
        <v>-10.734999999999957</v>
      </c>
      <c r="N54" s="18">
        <f t="shared" si="20"/>
        <v>-12.893000000000029</v>
      </c>
      <c r="O54" s="18">
        <f t="shared" si="20"/>
        <v>-14.512</v>
      </c>
      <c r="P54" s="18">
        <f t="shared" si="20"/>
        <v>-10.894999999999982</v>
      </c>
      <c r="Q54" s="18">
        <f t="shared" si="20"/>
        <v>-6.9490000000000123</v>
      </c>
      <c r="R54" s="18">
        <f t="shared" si="20"/>
        <v>2.6220000000000141</v>
      </c>
      <c r="S54" s="18">
        <f t="shared" si="20"/>
        <v>12.584000000000003</v>
      </c>
      <c r="T54" s="18">
        <f t="shared" si="20"/>
        <v>9.1270000000000095</v>
      </c>
      <c r="U54" s="18">
        <f t="shared" si="20"/>
        <v>9.1610000000000014</v>
      </c>
      <c r="V54" s="18">
        <f t="shared" si="20"/>
        <v>4.63900000000001</v>
      </c>
      <c r="W54" s="18">
        <f t="shared" si="20"/>
        <v>17.522999999999968</v>
      </c>
      <c r="X54" s="18">
        <f t="shared" si="20"/>
        <v>27.149999999999977</v>
      </c>
      <c r="Y54" s="18">
        <f t="shared" si="20"/>
        <v>37.611000000000047</v>
      </c>
      <c r="Z54" s="18">
        <f t="shared" si="20"/>
        <v>29.286000000000001</v>
      </c>
      <c r="AA54" s="18">
        <f t="shared" si="20"/>
        <v>2.6229999999999905</v>
      </c>
      <c r="AB54" s="18">
        <f t="shared" si="20"/>
        <v>-5.1150000000000091</v>
      </c>
      <c r="AC54" s="18">
        <f t="shared" si="20"/>
        <v>-14.057999999999993</v>
      </c>
      <c r="AD54" s="18">
        <f t="shared" si="20"/>
        <v>-18.657000000000039</v>
      </c>
      <c r="AE54" s="18">
        <f t="shared" si="20"/>
        <v>-14.84499999999997</v>
      </c>
      <c r="AF54" s="18">
        <f t="shared" si="20"/>
        <v>-7.9499999999999886</v>
      </c>
      <c r="AG54" s="18">
        <f t="shared" si="20"/>
        <v>-8.8480000000000132</v>
      </c>
      <c r="AH54" s="18">
        <f t="shared" si="20"/>
        <v>-15.788999999999987</v>
      </c>
      <c r="AI54" s="18">
        <f t="shared" si="20"/>
        <v>-30.286000000000001</v>
      </c>
      <c r="AJ54" s="18">
        <f t="shared" si="20"/>
        <v>-26.338000000000022</v>
      </c>
      <c r="AK54" s="18">
        <f t="shared" si="20"/>
        <v>-23.921999999999969</v>
      </c>
      <c r="AL54" s="18">
        <f t="shared" si="20"/>
        <v>-26.115999999999985</v>
      </c>
      <c r="AM54" s="18">
        <f t="shared" si="20"/>
        <v>-28.908999999999992</v>
      </c>
      <c r="AN54" s="18">
        <f t="shared" si="20"/>
        <v>-41.035000000000025</v>
      </c>
      <c r="AO54" s="18">
        <f t="shared" si="20"/>
        <v>-45.980999999999995</v>
      </c>
      <c r="AP54" s="18">
        <f t="shared" si="20"/>
        <v>-44.036000000000001</v>
      </c>
      <c r="AQ54" s="18">
        <f t="shared" si="20"/>
        <v>-33.313999999999965</v>
      </c>
      <c r="AR54" s="18">
        <f t="shared" si="20"/>
        <v>-34.866999999999962</v>
      </c>
      <c r="AS54" s="18">
        <f t="shared" si="20"/>
        <v>-36.775999999999954</v>
      </c>
      <c r="AT54" s="18">
        <f t="shared" si="20"/>
        <v>-44.968000000000018</v>
      </c>
      <c r="AU54" s="18">
        <f t="shared" si="20"/>
        <v>-40.687000000000012</v>
      </c>
      <c r="AV54" s="18">
        <f t="shared" si="20"/>
        <v>-41.300999999999988</v>
      </c>
      <c r="AW54" s="18">
        <f t="shared" si="20"/>
        <v>-45.461999999999989</v>
      </c>
      <c r="AX54" s="18">
        <f t="shared" si="20"/>
        <v>-47.06</v>
      </c>
      <c r="AY54" s="18">
        <f t="shared" si="20"/>
        <v>-23.144999999999982</v>
      </c>
      <c r="AZ54" s="18">
        <f t="shared" si="20"/>
        <v>-19.317999999999984</v>
      </c>
      <c r="BA54" s="18">
        <f t="shared" si="20"/>
        <v>-6.1870000000000118</v>
      </c>
      <c r="BB54" s="18">
        <f t="shared" si="20"/>
        <v>1.3580000000000041</v>
      </c>
      <c r="BC54" s="18">
        <f t="shared" si="20"/>
        <v>-3.8249999999999886</v>
      </c>
      <c r="BD54" s="18">
        <f t="shared" si="20"/>
        <v>-11.668000000000006</v>
      </c>
      <c r="BE54" s="18">
        <f t="shared" si="20"/>
        <v>-44.393000000000029</v>
      </c>
      <c r="BF54" s="18">
        <f t="shared" si="20"/>
        <v>-44.694999999999993</v>
      </c>
      <c r="BG54" s="18">
        <f t="shared" si="20"/>
        <v>-35.982000000000028</v>
      </c>
      <c r="BH54" s="18">
        <f t="shared" si="20"/>
        <v>-13.759000000000015</v>
      </c>
      <c r="BI54" s="18">
        <f t="shared" si="20"/>
        <v>7.34699999999998</v>
      </c>
      <c r="BJ54" s="18">
        <f t="shared" si="20"/>
        <v>21.704999999999984</v>
      </c>
      <c r="BK54" s="18">
        <f t="shared" si="20"/>
        <v>36.116999999999962</v>
      </c>
      <c r="BL54" s="18">
        <f t="shared" si="20"/>
        <v>-3.0079999999999814</v>
      </c>
      <c r="BM54" s="18">
        <f t="shared" si="20"/>
        <v>-29.201000000000022</v>
      </c>
      <c r="BN54" s="18">
        <f t="shared" si="20"/>
        <v>-41.575999999999908</v>
      </c>
      <c r="BO54" s="18">
        <f t="shared" si="20"/>
        <v>-74.378000000000043</v>
      </c>
      <c r="BP54" s="18">
        <f t="shared" si="20"/>
        <v>-68.891999999999939</v>
      </c>
      <c r="BQ54" s="18">
        <f t="shared" si="20"/>
        <v>-55.067000000000007</v>
      </c>
      <c r="BR54" s="18">
        <f t="shared" si="10"/>
        <v>-39.115999999999985</v>
      </c>
      <c r="BS54" s="18">
        <f t="shared" ref="BS54:EC58" si="24">BS$32-BS36</f>
        <v>-28.487999999999943</v>
      </c>
      <c r="BT54" s="18">
        <f t="shared" si="24"/>
        <v>-16.480000000000018</v>
      </c>
      <c r="BU54" s="18">
        <f t="shared" si="24"/>
        <v>-3.2720000000000482</v>
      </c>
      <c r="BV54" s="18">
        <f t="shared" si="24"/>
        <v>13.769000000000005</v>
      </c>
      <c r="BW54" s="18">
        <f t="shared" si="24"/>
        <v>33.658999999999992</v>
      </c>
      <c r="BX54" s="18">
        <f t="shared" si="24"/>
        <v>-8.5289999999999964</v>
      </c>
      <c r="BY54" s="18">
        <f t="shared" si="24"/>
        <v>2.3369999999999891</v>
      </c>
      <c r="BZ54" s="18">
        <f t="shared" si="24"/>
        <v>10.407000000000039</v>
      </c>
      <c r="CA54" s="18">
        <f t="shared" si="24"/>
        <v>-29.600000000000023</v>
      </c>
      <c r="CB54" s="18">
        <f t="shared" si="24"/>
        <v>-38.675000000000068</v>
      </c>
      <c r="CC54" s="18">
        <f t="shared" si="24"/>
        <v>15.629000000000019</v>
      </c>
      <c r="CD54" s="18">
        <f t="shared" si="24"/>
        <v>4.9189999999999827</v>
      </c>
      <c r="CE54" s="18">
        <f t="shared" si="24"/>
        <v>17.911000000000001</v>
      </c>
      <c r="CF54" s="18">
        <f t="shared" si="24"/>
        <v>18.182999999999993</v>
      </c>
      <c r="CG54" s="18">
        <f t="shared" si="24"/>
        <v>36.432000000000016</v>
      </c>
      <c r="CH54" s="18">
        <f t="shared" si="24"/>
        <v>45.536999999999978</v>
      </c>
      <c r="CI54" s="18">
        <f t="shared" si="24"/>
        <v>41.341999999999985</v>
      </c>
      <c r="CJ54" s="18">
        <f t="shared" si="24"/>
        <v>56.461000000000013</v>
      </c>
      <c r="CK54" s="18">
        <f t="shared" si="24"/>
        <v>64.734000000000037</v>
      </c>
      <c r="CL54" s="18">
        <f t="shared" si="24"/>
        <v>67.441999999999979</v>
      </c>
      <c r="CM54" s="18">
        <f t="shared" si="24"/>
        <v>64.034999999999968</v>
      </c>
      <c r="CN54" s="18">
        <f t="shared" si="24"/>
        <v>51.238</v>
      </c>
      <c r="CO54" s="18">
        <f t="shared" si="24"/>
        <v>53.240000000000009</v>
      </c>
      <c r="CP54" s="18">
        <f t="shared" si="24"/>
        <v>55.507000000000005</v>
      </c>
      <c r="CQ54" s="18">
        <f t="shared" si="24"/>
        <v>62.647999999999968</v>
      </c>
      <c r="CR54" s="18">
        <f t="shared" si="24"/>
        <v>67.404000000000025</v>
      </c>
      <c r="CS54" s="18">
        <f t="shared" si="24"/>
        <v>70.663000000000011</v>
      </c>
      <c r="CT54" s="18">
        <f t="shared" si="24"/>
        <v>77.90900000000002</v>
      </c>
      <c r="CU54" s="18">
        <f t="shared" si="24"/>
        <v>77.626999999999981</v>
      </c>
      <c r="CV54" s="18">
        <f t="shared" si="24"/>
        <v>74.426999999999992</v>
      </c>
      <c r="CW54" s="18">
        <f t="shared" si="24"/>
        <v>75.139999999999986</v>
      </c>
      <c r="CX54" s="18">
        <f t="shared" si="24"/>
        <v>74.664999999999964</v>
      </c>
      <c r="CY54" s="18">
        <f t="shared" si="24"/>
        <v>75.306999999999988</v>
      </c>
      <c r="CZ54" s="18">
        <f t="shared" si="24"/>
        <v>75.236000000000018</v>
      </c>
      <c r="DA54" s="18">
        <f t="shared" si="24"/>
        <v>75.423000000000002</v>
      </c>
      <c r="DB54" s="18">
        <f t="shared" si="24"/>
        <v>75.704000000000008</v>
      </c>
      <c r="DC54" s="18">
        <f t="shared" si="24"/>
        <v>78.138999999999982</v>
      </c>
      <c r="DD54" s="18">
        <f t="shared" si="24"/>
        <v>77.488</v>
      </c>
      <c r="DE54" s="18">
        <f t="shared" si="24"/>
        <v>77.727000000000032</v>
      </c>
      <c r="DF54" s="18">
        <f t="shared" si="24"/>
        <v>72.910000000000025</v>
      </c>
      <c r="DG54" s="18">
        <f t="shared" si="24"/>
        <v>72.055000000000007</v>
      </c>
      <c r="DH54" s="18">
        <f t="shared" si="24"/>
        <v>70.067999999999984</v>
      </c>
      <c r="DI54" s="18">
        <f t="shared" si="24"/>
        <v>70.891999999999996</v>
      </c>
      <c r="DJ54" s="18">
        <f t="shared" si="24"/>
        <v>71.59099999999998</v>
      </c>
      <c r="DK54" s="18">
        <f t="shared" si="24"/>
        <v>71.705000000000013</v>
      </c>
      <c r="DL54" s="18">
        <f t="shared" si="24"/>
        <v>69.637000000000029</v>
      </c>
      <c r="DM54" s="18">
        <f t="shared" si="24"/>
        <v>70.622000000000014</v>
      </c>
      <c r="DN54" s="18">
        <f t="shared" si="24"/>
        <v>74.602000000000004</v>
      </c>
      <c r="DO54" s="18">
        <f t="shared" si="24"/>
        <v>76.581999999999965</v>
      </c>
      <c r="DP54" s="18">
        <f t="shared" si="24"/>
        <v>76.97999999999999</v>
      </c>
      <c r="DQ54" s="18">
        <f t="shared" si="24"/>
        <v>78.271999999999991</v>
      </c>
      <c r="DR54" s="18">
        <f t="shared" si="24"/>
        <v>77.40300000000002</v>
      </c>
      <c r="DS54" s="18">
        <f t="shared" si="24"/>
        <v>75.603000000000037</v>
      </c>
      <c r="DT54" s="18">
        <f t="shared" si="24"/>
        <v>72.013999999999982</v>
      </c>
      <c r="DU54" s="18">
        <f t="shared" si="24"/>
        <v>67.800000000000011</v>
      </c>
      <c r="DV54" s="18">
        <f t="shared" si="24"/>
        <v>67.21999999999997</v>
      </c>
      <c r="DW54" s="18">
        <f t="shared" si="24"/>
        <v>66.575999999999993</v>
      </c>
      <c r="DX54" s="18">
        <f t="shared" si="24"/>
        <v>69.02600000000001</v>
      </c>
      <c r="DY54" s="18">
        <f t="shared" si="24"/>
        <v>65.199000000000012</v>
      </c>
      <c r="DZ54" s="18">
        <f t="shared" si="24"/>
        <v>60.720999999999975</v>
      </c>
      <c r="EA54" s="18">
        <f t="shared" si="24"/>
        <v>65.773000000000025</v>
      </c>
      <c r="EB54" s="18">
        <f t="shared" si="24"/>
        <v>68.427000000000021</v>
      </c>
      <c r="EC54" s="18">
        <f t="shared" si="24"/>
        <v>71.205000000000041</v>
      </c>
      <c r="ED54" s="18">
        <f t="shared" si="21"/>
        <v>71.667999999999978</v>
      </c>
      <c r="EE54" s="18">
        <f t="shared" si="21"/>
        <v>69.600000000000023</v>
      </c>
      <c r="EF54" s="18">
        <f t="shared" si="21"/>
        <v>71.119</v>
      </c>
      <c r="EG54" s="18">
        <f t="shared" si="21"/>
        <v>72.069999999999993</v>
      </c>
      <c r="EH54" s="18">
        <f t="shared" si="21"/>
        <v>70.763999999999982</v>
      </c>
      <c r="EI54" s="18">
        <f t="shared" si="21"/>
        <v>70.186999999999983</v>
      </c>
      <c r="EJ54" s="18">
        <f t="shared" si="21"/>
        <v>71.503999999999991</v>
      </c>
      <c r="EK54" s="18">
        <f t="shared" si="21"/>
        <v>70.294999999999987</v>
      </c>
      <c r="EL54" s="18">
        <f t="shared" si="21"/>
        <v>69.949999999999989</v>
      </c>
      <c r="EM54" s="18">
        <f t="shared" si="21"/>
        <v>71.653999999999996</v>
      </c>
      <c r="EN54" s="18">
        <f t="shared" si="21"/>
        <v>71.498999999999995</v>
      </c>
      <c r="EO54" s="18">
        <f t="shared" si="21"/>
        <v>71.081000000000017</v>
      </c>
      <c r="EP54" s="18">
        <f t="shared" si="21"/>
        <v>68.363999999999976</v>
      </c>
      <c r="EQ54" s="18">
        <f t="shared" si="21"/>
        <v>71.60499999999999</v>
      </c>
      <c r="ER54" s="18">
        <f t="shared" si="21"/>
        <v>72.326000000000022</v>
      </c>
      <c r="ES54" s="18">
        <f t="shared" si="21"/>
        <v>75.257999999999981</v>
      </c>
      <c r="ET54" s="18">
        <f t="shared" si="21"/>
        <v>69.794000000000011</v>
      </c>
      <c r="EU54" s="18">
        <f t="shared" si="21"/>
        <v>65.790999999999997</v>
      </c>
      <c r="EV54" s="18">
        <f t="shared" si="21"/>
        <v>61.760999999999996</v>
      </c>
      <c r="EW54" s="18">
        <f t="shared" si="21"/>
        <v>64.807999999999993</v>
      </c>
      <c r="EX54" s="18">
        <f t="shared" si="21"/>
        <v>64.057000000000016</v>
      </c>
      <c r="EY54" s="18">
        <f t="shared" si="21"/>
        <v>64.862000000000023</v>
      </c>
      <c r="EZ54" s="18">
        <f t="shared" si="21"/>
        <v>66.193999999999988</v>
      </c>
      <c r="FA54" s="18">
        <f t="shared" si="21"/>
        <v>68.345000000000027</v>
      </c>
      <c r="FB54" s="18">
        <f t="shared" si="21"/>
        <v>70.512</v>
      </c>
      <c r="FC54" s="18">
        <f t="shared" si="21"/>
        <v>68.488000000000028</v>
      </c>
      <c r="FD54" s="18">
        <f t="shared" si="21"/>
        <v>65.201999999999998</v>
      </c>
      <c r="FE54" s="18">
        <f t="shared" si="21"/>
        <v>63.137</v>
      </c>
      <c r="FF54" s="18">
        <f t="shared" si="21"/>
        <v>64.212000000000018</v>
      </c>
      <c r="FG54" s="18">
        <f t="shared" si="21"/>
        <v>67.825999999999993</v>
      </c>
      <c r="FH54" s="18">
        <f t="shared" si="21"/>
        <v>69.364000000000004</v>
      </c>
      <c r="FI54" s="18">
        <f t="shared" si="21"/>
        <v>69.209000000000032</v>
      </c>
      <c r="FJ54" s="18">
        <f t="shared" si="12"/>
        <v>68.251000000000005</v>
      </c>
      <c r="FK54" s="18">
        <f t="shared" si="12"/>
        <v>65.42900000000003</v>
      </c>
      <c r="FL54" s="18">
        <f t="shared" si="12"/>
        <v>63.47399999999999</v>
      </c>
      <c r="FM54" s="18">
        <f t="shared" si="12"/>
        <v>64.729000000000013</v>
      </c>
      <c r="FN54" s="18">
        <f t="shared" si="12"/>
        <v>69.009000000000015</v>
      </c>
      <c r="FO54" s="18">
        <f t="shared" si="12"/>
        <v>67.709000000000003</v>
      </c>
      <c r="FP54" s="18">
        <f t="shared" si="12"/>
        <v>66.923999999999978</v>
      </c>
      <c r="FQ54" s="18">
        <f t="shared" si="12"/>
        <v>65.361999999999995</v>
      </c>
      <c r="FR54" s="18">
        <f t="shared" si="12"/>
        <v>64.850999999999971</v>
      </c>
      <c r="FS54" s="18">
        <f t="shared" si="12"/>
        <v>63.036000000000001</v>
      </c>
      <c r="FT54" s="18">
        <f t="shared" si="12"/>
        <v>63.042999999999978</v>
      </c>
      <c r="FU54" s="18">
        <f t="shared" si="12"/>
        <v>63.162000000000006</v>
      </c>
      <c r="FV54" s="18">
        <f t="shared" si="12"/>
        <v>74.309000000000026</v>
      </c>
      <c r="FW54" s="18">
        <f t="shared" si="12"/>
        <v>77.324000000000012</v>
      </c>
      <c r="FX54" s="18">
        <f t="shared" si="12"/>
        <v>79.954999999999984</v>
      </c>
      <c r="FY54" s="18">
        <f t="shared" si="12"/>
        <v>80.723000000000013</v>
      </c>
      <c r="FZ54" s="18">
        <f t="shared" si="12"/>
        <v>80.319000000000017</v>
      </c>
      <c r="GA54" s="18">
        <f t="shared" si="12"/>
        <v>78.841000000000008</v>
      </c>
      <c r="GB54" s="18">
        <f t="shared" si="12"/>
        <v>76.233000000000004</v>
      </c>
      <c r="GC54" s="18">
        <f t="shared" si="12"/>
        <v>75.702999999999975</v>
      </c>
      <c r="GD54" s="18">
        <f t="shared" si="12"/>
        <v>76.493000000000023</v>
      </c>
      <c r="GE54" s="18">
        <f t="shared" si="12"/>
        <v>70.306000000000012</v>
      </c>
      <c r="GF54" s="18">
        <f t="shared" si="12"/>
        <v>69.12299999999999</v>
      </c>
      <c r="GG54" s="18">
        <f t="shared" si="12"/>
        <v>67.841000000000008</v>
      </c>
      <c r="GH54" s="18">
        <f t="shared" si="12"/>
        <v>64.218999999999994</v>
      </c>
      <c r="GI54" s="18">
        <f t="shared" si="12"/>
        <v>66.14100000000002</v>
      </c>
      <c r="GJ54" s="18">
        <f t="shared" si="12"/>
        <v>64.52600000000001</v>
      </c>
      <c r="GK54" s="18">
        <f t="shared" si="12"/>
        <v>66.141999999999996</v>
      </c>
      <c r="GL54" s="18">
        <f t="shared" si="12"/>
        <v>66.930000000000007</v>
      </c>
      <c r="GM54" s="18">
        <f t="shared" si="12"/>
        <v>66.624000000000024</v>
      </c>
      <c r="GN54" s="18">
        <f t="shared" ref="GN54" si="25">GN$32-GN36</f>
        <v>67.774000000000001</v>
      </c>
      <c r="GO54" s="18">
        <f>GO$32-GO36</f>
        <v>67.184000000000026</v>
      </c>
      <c r="GP54" s="18">
        <f t="shared" ref="GP54:IZ58" si="26">GP$32-GP36</f>
        <v>70.363999999999976</v>
      </c>
      <c r="GQ54" s="18">
        <f t="shared" si="26"/>
        <v>68.003999999999962</v>
      </c>
      <c r="GR54" s="18">
        <f t="shared" si="26"/>
        <v>66.192000000000007</v>
      </c>
      <c r="GS54" s="18">
        <f t="shared" si="26"/>
        <v>66.651999999999987</v>
      </c>
      <c r="GT54" s="18">
        <f t="shared" si="26"/>
        <v>64.109999999999957</v>
      </c>
      <c r="GU54" s="18">
        <f t="shared" si="26"/>
        <v>63.488</v>
      </c>
      <c r="GV54" s="18">
        <f t="shared" si="26"/>
        <v>61.052999999999997</v>
      </c>
      <c r="GW54" s="18">
        <f t="shared" si="26"/>
        <v>58.031000000000006</v>
      </c>
      <c r="GX54" s="18">
        <f t="shared" si="26"/>
        <v>53.698999999999955</v>
      </c>
      <c r="GY54" s="18">
        <f t="shared" si="26"/>
        <v>55.189000000000021</v>
      </c>
      <c r="GZ54" s="18">
        <f t="shared" si="26"/>
        <v>57.994000000000028</v>
      </c>
      <c r="HA54" s="18">
        <f t="shared" si="26"/>
        <v>60.165999999999968</v>
      </c>
      <c r="HB54" s="18">
        <f t="shared" si="26"/>
        <v>58.906000000000034</v>
      </c>
      <c r="HC54" s="18">
        <f t="shared" si="26"/>
        <v>63.881</v>
      </c>
      <c r="HD54" s="18">
        <f t="shared" si="26"/>
        <v>50.305000000000007</v>
      </c>
      <c r="HE54" s="18">
        <f t="shared" si="26"/>
        <v>50.959000000000003</v>
      </c>
      <c r="HF54" s="18">
        <f t="shared" si="26"/>
        <v>54.350000000000023</v>
      </c>
      <c r="HG54" s="18">
        <f t="shared" si="26"/>
        <v>56.49799999999999</v>
      </c>
      <c r="HH54" s="18">
        <f t="shared" si="26"/>
        <v>50.660000000000025</v>
      </c>
      <c r="HI54" s="18">
        <f t="shared" si="26"/>
        <v>53.685999999999979</v>
      </c>
      <c r="HJ54" s="18">
        <f t="shared" si="26"/>
        <v>55.199000000000012</v>
      </c>
      <c r="HK54" s="18">
        <f t="shared" si="26"/>
        <v>53.566000000000031</v>
      </c>
      <c r="HL54" s="18">
        <f t="shared" si="26"/>
        <v>54.683999999999969</v>
      </c>
      <c r="HM54" s="18">
        <f t="shared" si="26"/>
        <v>50.863</v>
      </c>
      <c r="HN54" s="18">
        <f t="shared" si="26"/>
        <v>53.182999999999993</v>
      </c>
      <c r="HO54" s="18">
        <f t="shared" si="26"/>
        <v>53.29200000000003</v>
      </c>
      <c r="HP54" s="18">
        <f t="shared" si="26"/>
        <v>52.175999999999988</v>
      </c>
      <c r="HQ54" s="18">
        <f t="shared" si="26"/>
        <v>51.686000000000035</v>
      </c>
      <c r="HR54" s="18">
        <f t="shared" si="26"/>
        <v>53.446000000000026</v>
      </c>
      <c r="HS54" s="18">
        <f t="shared" si="26"/>
        <v>58.784999999999968</v>
      </c>
      <c r="HT54" s="18">
        <f t="shared" si="26"/>
        <v>56.873999999999967</v>
      </c>
      <c r="HU54" s="18">
        <f t="shared" si="26"/>
        <v>55.617999999999995</v>
      </c>
      <c r="HV54" s="18">
        <f t="shared" si="26"/>
        <v>57.223000000000013</v>
      </c>
      <c r="HW54" s="18">
        <f t="shared" si="26"/>
        <v>56.261000000000024</v>
      </c>
      <c r="HX54" s="18">
        <f t="shared" si="26"/>
        <v>58.398000000000025</v>
      </c>
      <c r="HY54" s="18">
        <f t="shared" si="26"/>
        <v>52.545999999999992</v>
      </c>
      <c r="HZ54" s="18">
        <f t="shared" si="26"/>
        <v>57.605999999999995</v>
      </c>
      <c r="IA54" s="18">
        <f t="shared" si="26"/>
        <v>61.25200000000001</v>
      </c>
      <c r="IB54" s="18">
        <f t="shared" si="26"/>
        <v>62.552000000000021</v>
      </c>
      <c r="IC54" s="18">
        <f t="shared" si="26"/>
        <v>67.64100000000002</v>
      </c>
      <c r="ID54" s="18">
        <f t="shared" si="26"/>
        <v>69.643999999999949</v>
      </c>
      <c r="IE54" s="18">
        <f t="shared" si="26"/>
        <v>68.533999999999992</v>
      </c>
      <c r="IF54" s="18">
        <f t="shared" si="26"/>
        <v>66.733000000000004</v>
      </c>
      <c r="IG54" s="18">
        <f t="shared" si="26"/>
        <v>67.216000000000008</v>
      </c>
      <c r="IH54" s="18">
        <f t="shared" si="26"/>
        <v>65.113999999999976</v>
      </c>
      <c r="II54" s="18">
        <f t="shared" si="26"/>
        <v>65.535000000000025</v>
      </c>
      <c r="IJ54" s="18">
        <f t="shared" si="26"/>
        <v>68.36099999999999</v>
      </c>
      <c r="IK54" s="18">
        <f t="shared" si="26"/>
        <v>68.367000000000019</v>
      </c>
      <c r="IL54" s="18">
        <f t="shared" si="26"/>
        <v>67.365999999999985</v>
      </c>
      <c r="IM54" s="18">
        <f t="shared" si="26"/>
        <v>60.420000000000016</v>
      </c>
      <c r="IN54" s="18">
        <f t="shared" si="26"/>
        <v>58.817999999999984</v>
      </c>
      <c r="IO54" s="18">
        <f t="shared" si="26"/>
        <v>58.870000000000005</v>
      </c>
      <c r="IP54" s="18">
        <f t="shared" si="26"/>
        <v>55.717999999999961</v>
      </c>
      <c r="IQ54" s="18">
        <f t="shared" si="26"/>
        <v>58.512999999999977</v>
      </c>
      <c r="IR54" s="18">
        <f t="shared" si="26"/>
        <v>61.677999999999997</v>
      </c>
      <c r="IS54" s="18">
        <f t="shared" si="26"/>
        <v>63.437000000000012</v>
      </c>
      <c r="IT54" s="18">
        <f t="shared" si="26"/>
        <v>62.096000000000004</v>
      </c>
      <c r="IU54" s="18">
        <f t="shared" si="26"/>
        <v>60.564999999999998</v>
      </c>
      <c r="IV54" s="18">
        <f t="shared" si="26"/>
        <v>63.168999999999983</v>
      </c>
      <c r="IW54" s="18">
        <f t="shared" si="26"/>
        <v>63.403999999999996</v>
      </c>
      <c r="IX54" s="18">
        <f t="shared" si="26"/>
        <v>62.13900000000001</v>
      </c>
      <c r="IY54" s="18">
        <f t="shared" si="26"/>
        <v>68.873999999999967</v>
      </c>
      <c r="IZ54" s="18">
        <f t="shared" si="26"/>
        <v>72.430999999999983</v>
      </c>
      <c r="JA54" s="18">
        <f>JA$32-JA36</f>
        <v>74.163000000000011</v>
      </c>
      <c r="JB54" s="18">
        <f t="shared" si="22"/>
        <v>64.82099999999997</v>
      </c>
      <c r="JC54" s="18">
        <f t="shared" si="22"/>
        <v>59.20599999999996</v>
      </c>
      <c r="JD54" s="18">
        <f t="shared" si="22"/>
        <v>57.149000000000001</v>
      </c>
      <c r="JE54" s="18">
        <f t="shared" si="22"/>
        <v>54.888999999999953</v>
      </c>
      <c r="JF54" s="18">
        <f t="shared" si="22"/>
        <v>57.017999999999972</v>
      </c>
      <c r="JG54" s="18">
        <f t="shared" si="22"/>
        <v>55.845000000000027</v>
      </c>
      <c r="JH54" s="18">
        <f t="shared" si="22"/>
        <v>59.573000000000036</v>
      </c>
      <c r="JI54" s="18">
        <f t="shared" si="22"/>
        <v>57.800000000000011</v>
      </c>
      <c r="JJ54" s="18">
        <f t="shared" si="22"/>
        <v>53.898000000000025</v>
      </c>
      <c r="JK54" s="18">
        <f t="shared" si="22"/>
        <v>48.902999999999963</v>
      </c>
      <c r="JL54" s="18">
        <f t="shared" si="22"/>
        <v>42.187999999999988</v>
      </c>
      <c r="JM54" s="18">
        <f t="shared" si="22"/>
        <v>33.482000000000028</v>
      </c>
      <c r="JN54" s="18">
        <f t="shared" si="22"/>
        <v>27.220000000000027</v>
      </c>
      <c r="JO54" s="18">
        <f t="shared" si="22"/>
        <v>27.644999999999982</v>
      </c>
      <c r="JP54" s="18">
        <f t="shared" si="22"/>
        <v>27.731999999999971</v>
      </c>
      <c r="JQ54" s="18">
        <f t="shared" si="22"/>
        <v>25.312000000000012</v>
      </c>
      <c r="JR54" s="18">
        <f t="shared" si="22"/>
        <v>32.382999999999981</v>
      </c>
      <c r="JS54" s="18">
        <f t="shared" si="22"/>
        <v>25.446000000000026</v>
      </c>
      <c r="JT54" s="18">
        <f t="shared" si="22"/>
        <v>25.795999999999992</v>
      </c>
      <c r="JU54" s="18">
        <f t="shared" si="22"/>
        <v>26.107999999999947</v>
      </c>
      <c r="JV54" s="18">
        <f t="shared" si="22"/>
        <v>26.06800000000004</v>
      </c>
      <c r="JW54" s="18">
        <f t="shared" si="22"/>
        <v>22.328000000000031</v>
      </c>
      <c r="JX54" s="18">
        <f t="shared" si="22"/>
        <v>15.41500000000002</v>
      </c>
      <c r="JY54" s="18">
        <f t="shared" si="22"/>
        <v>16.518000000000029</v>
      </c>
      <c r="JZ54" s="18">
        <f t="shared" si="22"/>
        <v>18.632000000000005</v>
      </c>
      <c r="KA54" s="18">
        <f t="shared" si="22"/>
        <v>17.144999999999982</v>
      </c>
      <c r="KB54" s="18">
        <f t="shared" si="22"/>
        <v>19.288999999999987</v>
      </c>
      <c r="KC54" s="18">
        <f t="shared" si="22"/>
        <v>12.77800000000002</v>
      </c>
      <c r="KD54" s="18">
        <f t="shared" si="22"/>
        <v>11.244000000000028</v>
      </c>
      <c r="KE54" s="18">
        <f t="shared" si="22"/>
        <v>11.218999999999994</v>
      </c>
      <c r="KF54" s="18">
        <f t="shared" si="22"/>
        <v>20.113</v>
      </c>
      <c r="KG54" s="18">
        <f t="shared" si="22"/>
        <v>21.272999999999968</v>
      </c>
      <c r="KH54" s="18">
        <f t="shared" si="14"/>
        <v>22.596000000000004</v>
      </c>
      <c r="KI54" s="18">
        <f t="shared" si="14"/>
        <v>22.396999999999991</v>
      </c>
      <c r="KJ54" s="18">
        <f t="shared" si="14"/>
        <v>22.564999999999998</v>
      </c>
      <c r="KK54" s="18">
        <f t="shared" si="14"/>
        <v>13.714000000000055</v>
      </c>
      <c r="KL54" s="18">
        <f t="shared" si="14"/>
        <v>8.1619999999999777</v>
      </c>
      <c r="KM54" s="18">
        <f t="shared" si="14"/>
        <v>7.5920000000000414</v>
      </c>
      <c r="KN54" s="18">
        <f t="shared" si="14"/>
        <v>6.242999999999995</v>
      </c>
      <c r="KO54" s="18">
        <f t="shared" si="14"/>
        <v>-0.38099999999997181</v>
      </c>
      <c r="KP54" s="18">
        <f t="shared" si="14"/>
        <v>-3.6259999999999764</v>
      </c>
      <c r="KQ54" s="18">
        <f t="shared" si="14"/>
        <v>-3.2529999999999859</v>
      </c>
      <c r="KR54" s="18">
        <f t="shared" si="14"/>
        <v>0.20600000000001728</v>
      </c>
      <c r="KS54" s="18">
        <f t="shared" si="14"/>
        <v>-0.507000000000005</v>
      </c>
      <c r="KT54" s="18">
        <f t="shared" si="14"/>
        <v>0.37400000000002365</v>
      </c>
      <c r="KU54" s="18">
        <f t="shared" si="14"/>
        <v>-5.6610000000000014</v>
      </c>
      <c r="KV54" s="18">
        <f t="shared" si="14"/>
        <v>-4.6879999999999882</v>
      </c>
      <c r="KW54" s="18">
        <f t="shared" si="14"/>
        <v>-7.4550000000000409</v>
      </c>
      <c r="KX54" s="18">
        <f t="shared" si="14"/>
        <v>-4.7160000000000082</v>
      </c>
      <c r="KY54" s="18">
        <f t="shared" si="14"/>
        <v>-5.4610000000000127</v>
      </c>
      <c r="KZ54" s="18">
        <f t="shared" si="14"/>
        <v>-8.3639999999999759</v>
      </c>
      <c r="LA54" s="18">
        <f t="shared" si="14"/>
        <v>-6.8500000000000227</v>
      </c>
      <c r="LB54" s="18">
        <f t="shared" si="14"/>
        <v>-9.2939999999999827</v>
      </c>
      <c r="LC54" s="18">
        <f t="shared" si="14"/>
        <v>-7.7239999999999895</v>
      </c>
      <c r="LD54" s="18">
        <f t="shared" si="14"/>
        <v>-6.0389999999999873</v>
      </c>
      <c r="LE54" s="18">
        <f t="shared" si="14"/>
        <v>-6.5330000000000155</v>
      </c>
      <c r="LF54" s="18">
        <f t="shared" si="14"/>
        <v>-4.7810000000000059</v>
      </c>
      <c r="LG54" s="18">
        <f t="shared" si="14"/>
        <v>-5.271000000000015</v>
      </c>
      <c r="LH54" s="18">
        <f t="shared" si="14"/>
        <v>-3.9220000000000255</v>
      </c>
      <c r="LI54" s="18">
        <f t="shared" si="14"/>
        <v>-8.1680000000000064</v>
      </c>
      <c r="LJ54" s="18">
        <f t="shared" si="14"/>
        <v>-8.6920000000000073</v>
      </c>
      <c r="LK54" s="18">
        <f t="shared" si="14"/>
        <v>-9.2200000000000273</v>
      </c>
      <c r="LL54" s="18">
        <f t="shared" ref="LL54" si="27">LL$32-LL36</f>
        <v>-9.0179999999999723</v>
      </c>
      <c r="LM54" s="18">
        <f>LM$32-LM36</f>
        <v>-10.18199999999996</v>
      </c>
      <c r="LN54" s="18">
        <f t="shared" ref="LN54:NX58" si="28">LN$32-LN36</f>
        <v>-9.660000000000025</v>
      </c>
      <c r="LO54" s="18">
        <f t="shared" si="28"/>
        <v>-4.8619999999999663</v>
      </c>
      <c r="LP54" s="18">
        <f t="shared" si="28"/>
        <v>-1.9399999999999977</v>
      </c>
      <c r="LQ54" s="18">
        <f t="shared" si="28"/>
        <v>-1.3260000000000218</v>
      </c>
      <c r="LR54" s="18">
        <f t="shared" si="28"/>
        <v>-2.4070000000000391</v>
      </c>
      <c r="LS54" s="18">
        <f t="shared" si="28"/>
        <v>-9.3199999999999932</v>
      </c>
      <c r="LT54" s="18">
        <f t="shared" si="28"/>
        <v>-8.7760000000000105</v>
      </c>
      <c r="LU54" s="18">
        <f t="shared" si="28"/>
        <v>-12.848000000000013</v>
      </c>
      <c r="LV54" s="18">
        <f t="shared" si="28"/>
        <v>-13.740999999999985</v>
      </c>
      <c r="LW54" s="18">
        <f t="shared" si="28"/>
        <v>-11.283999999999992</v>
      </c>
      <c r="LX54" s="18">
        <f t="shared" si="28"/>
        <v>-9.5769999999999982</v>
      </c>
      <c r="LY54" s="18">
        <f t="shared" si="28"/>
        <v>-12.069999999999993</v>
      </c>
      <c r="LZ54" s="18">
        <f t="shared" si="28"/>
        <v>-6.1260000000000332</v>
      </c>
      <c r="MA54" s="18">
        <f t="shared" si="28"/>
        <v>-8.4700000000000273</v>
      </c>
      <c r="MB54" s="18">
        <f t="shared" si="28"/>
        <v>-14.96999999999997</v>
      </c>
      <c r="MC54" s="18">
        <f t="shared" si="28"/>
        <v>-15.120000000000005</v>
      </c>
      <c r="MD54" s="18">
        <f t="shared" si="28"/>
        <v>-15.588000000000022</v>
      </c>
      <c r="ME54" s="18">
        <f t="shared" si="28"/>
        <v>-15.717000000000041</v>
      </c>
      <c r="MF54" s="18">
        <f t="shared" si="28"/>
        <v>-14.84499999999997</v>
      </c>
      <c r="MG54" s="18">
        <f t="shared" si="28"/>
        <v>-12.876000000000033</v>
      </c>
      <c r="MH54" s="18">
        <f t="shared" si="28"/>
        <v>-13.578000000000031</v>
      </c>
      <c r="MI54" s="18">
        <f t="shared" si="28"/>
        <v>-14.811999999999955</v>
      </c>
      <c r="MJ54" s="18">
        <f t="shared" si="28"/>
        <v>-13.117999999999995</v>
      </c>
      <c r="MK54" s="18">
        <f t="shared" si="28"/>
        <v>-11.911000000000001</v>
      </c>
      <c r="ML54" s="18">
        <f t="shared" si="28"/>
        <v>-19.289000000000044</v>
      </c>
      <c r="MM54" s="18">
        <f t="shared" si="28"/>
        <v>-21.991000000000042</v>
      </c>
      <c r="MN54" s="18">
        <f t="shared" si="28"/>
        <v>-28.319999999999993</v>
      </c>
      <c r="MO54" s="18">
        <f t="shared" si="28"/>
        <v>-28.670999999999992</v>
      </c>
      <c r="MP54" s="18">
        <f t="shared" si="28"/>
        <v>-29.426999999999964</v>
      </c>
      <c r="MQ54" s="18">
        <f t="shared" si="28"/>
        <v>-29.055999999999983</v>
      </c>
      <c r="MR54" s="18">
        <f t="shared" si="28"/>
        <v>-31.922000000000025</v>
      </c>
      <c r="MS54" s="18">
        <f t="shared" si="28"/>
        <v>-30.228999999999985</v>
      </c>
      <c r="MT54" s="18">
        <f t="shared" si="28"/>
        <v>-28.163000000000011</v>
      </c>
      <c r="MU54" s="18">
        <f t="shared" si="28"/>
        <v>-28.771999999999991</v>
      </c>
      <c r="MV54" s="18">
        <f t="shared" si="28"/>
        <v>-31.472000000000037</v>
      </c>
      <c r="MW54" s="18">
        <f t="shared" si="28"/>
        <v>-36.408999999999992</v>
      </c>
      <c r="MX54" s="18">
        <f t="shared" si="28"/>
        <v>-35.549000000000035</v>
      </c>
      <c r="MY54" s="18">
        <f t="shared" si="28"/>
        <v>-30.694999999999993</v>
      </c>
      <c r="MZ54" s="18">
        <f t="shared" si="28"/>
        <v>-23.603000000000009</v>
      </c>
      <c r="NA54" s="18">
        <f t="shared" si="28"/>
        <v>-24.447000000000003</v>
      </c>
      <c r="NB54" s="18">
        <f t="shared" si="28"/>
        <v>-28.541999999999973</v>
      </c>
      <c r="NC54" s="18">
        <f t="shared" si="28"/>
        <v>-31.15300000000002</v>
      </c>
      <c r="ND54" s="18">
        <f t="shared" si="28"/>
        <v>-30.124000000000024</v>
      </c>
      <c r="NE54" s="18">
        <f t="shared" si="28"/>
        <v>-36.413999999999987</v>
      </c>
      <c r="NF54" s="18">
        <f t="shared" si="28"/>
        <v>-34.897999999999968</v>
      </c>
      <c r="NG54" s="18">
        <f t="shared" si="28"/>
        <v>-35.307999999999993</v>
      </c>
      <c r="NH54" s="18">
        <f t="shared" si="28"/>
        <v>-34.399999999999977</v>
      </c>
      <c r="NI54" s="18">
        <f t="shared" si="28"/>
        <v>-35.730999999999995</v>
      </c>
      <c r="NJ54" s="18">
        <f t="shared" si="28"/>
        <v>-36.250999999999976</v>
      </c>
      <c r="NK54" s="18">
        <f t="shared" si="28"/>
        <v>-37.389999999999986</v>
      </c>
      <c r="NL54" s="18">
        <f t="shared" si="28"/>
        <v>-37.072999999999979</v>
      </c>
      <c r="NM54" s="18">
        <f t="shared" si="28"/>
        <v>-38.745999999999981</v>
      </c>
      <c r="NN54" s="18">
        <f t="shared" si="28"/>
        <v>-44.887</v>
      </c>
      <c r="NO54" s="18">
        <f t="shared" si="28"/>
        <v>-40.242999999999995</v>
      </c>
      <c r="NP54" s="18">
        <f t="shared" si="28"/>
        <v>-43.300000000000011</v>
      </c>
      <c r="NQ54" s="18">
        <f t="shared" si="28"/>
        <v>-42.062000000000012</v>
      </c>
      <c r="NR54" s="18">
        <f t="shared" si="28"/>
        <v>-39.245999999999981</v>
      </c>
      <c r="NS54" s="18">
        <f t="shared" si="28"/>
        <v>-42.418999999999983</v>
      </c>
      <c r="NT54" s="18">
        <f t="shared" si="28"/>
        <v>-37.759000000000015</v>
      </c>
      <c r="NU54" s="18">
        <f t="shared" si="28"/>
        <v>-46.062999999999988</v>
      </c>
      <c r="NV54" s="18">
        <f t="shared" si="28"/>
        <v>-45.211000000000013</v>
      </c>
      <c r="NW54" s="18">
        <f t="shared" si="28"/>
        <v>-47.515999999999963</v>
      </c>
      <c r="NX54" s="18">
        <f t="shared" si="28"/>
        <v>-46.67900000000003</v>
      </c>
      <c r="NY54" s="18">
        <f>NY$32-NY36</f>
        <v>-40.850000000000023</v>
      </c>
      <c r="NZ54" s="18">
        <f t="shared" si="23"/>
        <v>-38.531000000000006</v>
      </c>
      <c r="OA54" s="18">
        <f t="shared" si="23"/>
        <v>-36.589999999999975</v>
      </c>
      <c r="OB54" s="18">
        <f t="shared" si="23"/>
        <v>-37.29000000000002</v>
      </c>
      <c r="OC54" s="18">
        <f t="shared" si="23"/>
        <v>-37.303999999999974</v>
      </c>
      <c r="OD54" s="18">
        <f t="shared" si="23"/>
        <v>-36.76400000000001</v>
      </c>
      <c r="OE54" s="18">
        <f t="shared" si="23"/>
        <v>-37.451000000000022</v>
      </c>
      <c r="OF54" s="18">
        <f t="shared" si="23"/>
        <v>-36.800000000000011</v>
      </c>
      <c r="OG54" s="18">
        <f t="shared" si="23"/>
        <v>-37.867999999999995</v>
      </c>
      <c r="OH54" s="18">
        <f t="shared" si="23"/>
        <v>-39.600999999999999</v>
      </c>
      <c r="OI54" s="18">
        <f t="shared" si="23"/>
        <v>-41.050000000000011</v>
      </c>
      <c r="OJ54" s="18">
        <f t="shared" si="23"/>
        <v>-40.865000000000009</v>
      </c>
      <c r="OK54" s="18">
        <f t="shared" si="23"/>
        <v>-47.982000000000028</v>
      </c>
      <c r="OL54" s="18">
        <f t="shared" si="23"/>
        <v>-57.319000000000017</v>
      </c>
      <c r="OM54" s="18">
        <f t="shared" si="23"/>
        <v>-58.20799999999997</v>
      </c>
      <c r="ON54" s="18">
        <f t="shared" si="23"/>
        <v>-57.763999999999953</v>
      </c>
      <c r="OO54" s="18">
        <f t="shared" si="23"/>
        <v>-57.872000000000014</v>
      </c>
      <c r="OP54" s="18">
        <f t="shared" si="23"/>
        <v>-56.65300000000002</v>
      </c>
      <c r="OQ54" s="18">
        <f t="shared" si="23"/>
        <v>-51.425999999999988</v>
      </c>
      <c r="OR54" s="18">
        <f t="shared" si="23"/>
        <v>-47.139999999999986</v>
      </c>
      <c r="OS54" s="18">
        <f t="shared" si="23"/>
        <v>-50.891999999999996</v>
      </c>
      <c r="OT54" s="18">
        <f t="shared" si="23"/>
        <v>-51.461999999999989</v>
      </c>
      <c r="OU54" s="18">
        <f t="shared" si="23"/>
        <v>-50.339999999999975</v>
      </c>
      <c r="OV54" s="18">
        <f t="shared" si="23"/>
        <v>-50.971000000000004</v>
      </c>
      <c r="OW54" s="18">
        <f t="shared" si="23"/>
        <v>-47.889999999999986</v>
      </c>
      <c r="OX54" s="18">
        <f t="shared" si="23"/>
        <v>-49.399999999999977</v>
      </c>
      <c r="OY54" s="18">
        <f t="shared" si="23"/>
        <v>-50.522999999999968</v>
      </c>
      <c r="OZ54" s="18">
        <f t="shared" si="23"/>
        <v>-51.231999999999971</v>
      </c>
      <c r="PA54" s="18">
        <f t="shared" si="23"/>
        <v>-49.408999999999992</v>
      </c>
      <c r="PB54" s="18">
        <f t="shared" si="23"/>
        <v>-38.677999999999997</v>
      </c>
      <c r="PC54" s="18">
        <f t="shared" si="23"/>
        <v>-40.824000000000012</v>
      </c>
      <c r="PD54" s="18">
        <f t="shared" si="23"/>
        <v>-39.692000000000007</v>
      </c>
      <c r="PE54" s="18">
        <f t="shared" si="23"/>
        <v>-37.90100000000001</v>
      </c>
      <c r="PF54" s="18">
        <f t="shared" si="16"/>
        <v>-33.579999999999984</v>
      </c>
      <c r="PG54" s="18">
        <f t="shared" si="16"/>
        <v>-25.232000000000028</v>
      </c>
      <c r="PH54" s="18">
        <f t="shared" si="16"/>
        <v>-10.5</v>
      </c>
      <c r="PI54" s="18">
        <f t="shared" si="16"/>
        <v>-6.36099999999999</v>
      </c>
      <c r="PJ54" s="18">
        <f t="shared" si="16"/>
        <v>-6.8210000000000264</v>
      </c>
      <c r="PK54" s="18">
        <f t="shared" si="16"/>
        <v>-7.6819999999999595</v>
      </c>
      <c r="PL54" s="18">
        <f t="shared" si="16"/>
        <v>-4.2039999999999509</v>
      </c>
      <c r="PM54" s="18">
        <f t="shared" si="16"/>
        <v>-1.0389999999999873</v>
      </c>
      <c r="PN54" s="18">
        <f t="shared" si="16"/>
        <v>-0.72999999999996135</v>
      </c>
      <c r="PO54" s="18">
        <f t="shared" si="16"/>
        <v>-5.9569999999999936</v>
      </c>
      <c r="PP54" s="18">
        <f t="shared" si="16"/>
        <v>-6.5670000000000073</v>
      </c>
      <c r="PQ54" s="18">
        <f t="shared" si="16"/>
        <v>-10.930000000000007</v>
      </c>
      <c r="PR54" s="18">
        <f t="shared" si="16"/>
        <v>-13.659999999999968</v>
      </c>
      <c r="PS54" s="18">
        <f t="shared" si="16"/>
        <v>-15.074000000000012</v>
      </c>
      <c r="PT54" s="18">
        <f t="shared" si="16"/>
        <v>-14.540999999999997</v>
      </c>
      <c r="PU54" s="18">
        <f t="shared" si="16"/>
        <v>-8.8140000000000214</v>
      </c>
      <c r="PV54" s="18">
        <f t="shared" si="16"/>
        <v>-8.2450000000000045</v>
      </c>
      <c r="PW54" s="18">
        <f t="shared" si="16"/>
        <v>-8.839999999999975</v>
      </c>
      <c r="PX54" s="18">
        <f t="shared" si="16"/>
        <v>-6.3979999999999677</v>
      </c>
      <c r="PY54" s="18">
        <f t="shared" si="16"/>
        <v>-6.0040000000000191</v>
      </c>
      <c r="PZ54" s="18">
        <f t="shared" si="16"/>
        <v>-8.5800000000000409</v>
      </c>
      <c r="QA54" s="18">
        <f t="shared" si="16"/>
        <v>-5.1890000000000214</v>
      </c>
      <c r="QB54" s="18">
        <f t="shared" si="16"/>
        <v>-3.5529999999999973</v>
      </c>
      <c r="QC54" s="18">
        <f t="shared" si="16"/>
        <v>-1.5649999999999977</v>
      </c>
      <c r="QD54" s="18">
        <f t="shared" si="16"/>
        <v>3.7069999999999936</v>
      </c>
      <c r="QE54" s="18">
        <f t="shared" si="16"/>
        <v>4.0230000000000246</v>
      </c>
      <c r="QF54" s="18">
        <f t="shared" si="16"/>
        <v>3.6469999999999914</v>
      </c>
      <c r="QG54" s="18">
        <f t="shared" si="16"/>
        <v>3.1040000000000418</v>
      </c>
      <c r="QH54" s="18">
        <f t="shared" si="16"/>
        <v>4.9770000000000323</v>
      </c>
      <c r="QI54" s="18">
        <f t="shared" si="16"/>
        <v>3.7040000000000077</v>
      </c>
      <c r="QJ54" s="18">
        <f t="shared" ref="QJ54" si="29">QJ$32-QJ36</f>
        <v>3.0779999999999745</v>
      </c>
      <c r="QK54" s="18">
        <f>QK$32-QK36</f>
        <v>3.617999999999995</v>
      </c>
      <c r="QL54" s="18">
        <f t="shared" ref="QL54:RQ58" si="30">QL$32-QL36</f>
        <v>6.8029999999999973</v>
      </c>
      <c r="QM54" s="18">
        <f t="shared" si="30"/>
        <v>8.1639999999999873</v>
      </c>
      <c r="QN54" s="18">
        <f t="shared" si="30"/>
        <v>8.7779999999999632</v>
      </c>
      <c r="QO54" s="18">
        <f t="shared" si="30"/>
        <v>7.2309999999999945</v>
      </c>
      <c r="QP54" s="18">
        <f t="shared" si="30"/>
        <v>7.5999999999999659</v>
      </c>
      <c r="QQ54" s="18">
        <f t="shared" si="30"/>
        <v>5.6999999999999886</v>
      </c>
      <c r="QR54" s="18">
        <f t="shared" si="30"/>
        <v>5.2909999999999968</v>
      </c>
      <c r="QS54" s="18">
        <f t="shared" si="30"/>
        <v>3.7439999999999714</v>
      </c>
      <c r="QT54" s="18">
        <f t="shared" si="30"/>
        <v>4.4529999999999745</v>
      </c>
      <c r="QU54" s="18">
        <f t="shared" si="30"/>
        <v>5.2550000000000523</v>
      </c>
      <c r="QV54" s="18">
        <f t="shared" si="30"/>
        <v>3.507000000000005</v>
      </c>
      <c r="QW54" s="18">
        <f t="shared" si="30"/>
        <v>0.45900000000000318</v>
      </c>
      <c r="QX54" s="18">
        <f t="shared" si="30"/>
        <v>-0.51899999999994861</v>
      </c>
      <c r="QY54" s="18">
        <f t="shared" si="30"/>
        <v>-9.8999999999989541E-2</v>
      </c>
      <c r="QZ54" s="18">
        <f t="shared" si="30"/>
        <v>0.16200000000003456</v>
      </c>
      <c r="RA54" s="18">
        <f t="shared" si="30"/>
        <v>1.3319999999999936</v>
      </c>
      <c r="RB54" s="18">
        <f t="shared" si="30"/>
        <v>2.4099999999999682</v>
      </c>
      <c r="RC54" s="18">
        <f t="shared" si="30"/>
        <v>3.0450000000000159</v>
      </c>
      <c r="RD54" s="18">
        <f t="shared" si="30"/>
        <v>1.2080000000000268</v>
      </c>
      <c r="RE54" s="18">
        <f t="shared" si="30"/>
        <v>1.2690000000000055</v>
      </c>
      <c r="RF54" s="18">
        <f t="shared" si="30"/>
        <v>2.5380000000000109</v>
      </c>
      <c r="RG54" s="18">
        <f t="shared" si="30"/>
        <v>4.2379999999999995</v>
      </c>
      <c r="RH54" s="18">
        <f t="shared" si="30"/>
        <v>5.0790000000000077</v>
      </c>
      <c r="RI54" s="18">
        <f t="shared" si="30"/>
        <v>5.8279999999999745</v>
      </c>
      <c r="RJ54" s="18">
        <f t="shared" si="30"/>
        <v>6.3880000000000337</v>
      </c>
      <c r="RK54" s="18">
        <f t="shared" si="30"/>
        <v>8.7690000000000055</v>
      </c>
      <c r="RL54" s="18">
        <f t="shared" si="30"/>
        <v>9.0230000000000246</v>
      </c>
      <c r="RM54" s="18">
        <f t="shared" si="30"/>
        <v>10.454000000000008</v>
      </c>
      <c r="RN54" s="18">
        <f t="shared" si="30"/>
        <v>9.6569999999999823</v>
      </c>
      <c r="RO54" s="18">
        <f t="shared" si="30"/>
        <v>12.937000000000012</v>
      </c>
      <c r="RP54" s="18">
        <f t="shared" si="30"/>
        <v>14.670000000000016</v>
      </c>
      <c r="RQ54" s="18">
        <f t="shared" si="30"/>
        <v>14.011000000000024</v>
      </c>
      <c r="RR54" s="18">
        <f t="shared" si="17"/>
        <v>14.389999999999986</v>
      </c>
      <c r="RS54" s="18">
        <f t="shared" si="17"/>
        <v>14.976999999999975</v>
      </c>
      <c r="RT54" s="18">
        <f t="shared" si="17"/>
        <v>16.675000000000011</v>
      </c>
      <c r="RU54" s="18">
        <f t="shared" si="17"/>
        <v>18.971000000000004</v>
      </c>
      <c r="RV54" s="18">
        <f t="shared" si="17"/>
        <v>17.808999999999969</v>
      </c>
      <c r="RW54" s="18">
        <f t="shared" si="17"/>
        <v>19.036000000000001</v>
      </c>
      <c r="RX54" s="18">
        <f t="shared" si="17"/>
        <v>19.543000000000006</v>
      </c>
      <c r="RY54" s="18">
        <f t="shared" si="17"/>
        <v>17.577999999999975</v>
      </c>
      <c r="RZ54" s="18">
        <f t="shared" si="17"/>
        <v>16.504000000000019</v>
      </c>
      <c r="SA54" s="18">
        <f t="shared" si="17"/>
        <v>20.300000000000011</v>
      </c>
      <c r="SB54" s="18">
        <f t="shared" si="17"/>
        <v>22.138000000000034</v>
      </c>
      <c r="SC54" s="18">
        <f t="shared" si="17"/>
        <v>21.95799999999997</v>
      </c>
      <c r="SD54" s="18">
        <f t="shared" si="17"/>
        <v>20.151999999999987</v>
      </c>
      <c r="SE54" s="18">
        <f t="shared" si="17"/>
        <v>22.971000000000004</v>
      </c>
      <c r="SF54" s="18">
        <f t="shared" si="17"/>
        <v>23.829000000000008</v>
      </c>
      <c r="SG54" s="18">
        <f t="shared" si="17"/>
        <v>22.815999999999974</v>
      </c>
      <c r="SH54" s="18">
        <f t="shared" si="17"/>
        <v>23.889999999999986</v>
      </c>
      <c r="SI54" s="18">
        <f t="shared" si="17"/>
        <v>24.66500000000002</v>
      </c>
      <c r="SJ54" s="18">
        <f t="shared" si="17"/>
        <v>24.770000000000039</v>
      </c>
      <c r="SK54" s="18">
        <f t="shared" si="17"/>
        <v>28.572000000000003</v>
      </c>
      <c r="SL54" s="18">
        <f t="shared" si="17"/>
        <v>29.71999999999997</v>
      </c>
      <c r="SM54" s="18">
        <f t="shared" si="17"/>
        <v>31.961999999999989</v>
      </c>
      <c r="SN54" s="18">
        <f t="shared" si="17"/>
        <v>31.979999999999961</v>
      </c>
      <c r="SO54" s="18">
        <f t="shared" si="17"/>
        <v>31.817999999999984</v>
      </c>
      <c r="SP54" s="18">
        <f t="shared" si="17"/>
        <v>32.528999999999996</v>
      </c>
      <c r="SQ54" s="18">
        <f t="shared" si="17"/>
        <v>32.557000000000016</v>
      </c>
    </row>
    <row r="55" spans="1:511" x14ac:dyDescent="0.25">
      <c r="A55" s="5">
        <f t="shared" si="18"/>
        <v>6</v>
      </c>
      <c r="B55" s="1" t="str">
        <f t="shared" si="9"/>
        <v>VW 5 1/8 PERP nc-23</v>
      </c>
      <c r="C55" s="1" t="str">
        <f t="shared" si="19"/>
        <v>VW 3 1/2 PERP nc-30-VW 5 1/8 PERP nc-23</v>
      </c>
      <c r="F55" s="18">
        <f t="shared" si="20"/>
        <v>44.47399999999999</v>
      </c>
      <c r="G55" s="18">
        <f t="shared" si="20"/>
        <v>45.588999999999999</v>
      </c>
      <c r="H55" s="18">
        <f t="shared" si="20"/>
        <v>43.908999999999992</v>
      </c>
      <c r="I55" s="18">
        <f t="shared" si="20"/>
        <v>43.746999999999957</v>
      </c>
      <c r="J55" s="18">
        <f t="shared" si="20"/>
        <v>41.562999999999988</v>
      </c>
      <c r="K55" s="18">
        <f t="shared" si="20"/>
        <v>40.27600000000001</v>
      </c>
      <c r="L55" s="18">
        <f t="shared" si="20"/>
        <v>35.922000000000025</v>
      </c>
      <c r="M55" s="18">
        <f t="shared" si="20"/>
        <v>33.379999999999995</v>
      </c>
      <c r="N55" s="18">
        <f t="shared" si="20"/>
        <v>31.875</v>
      </c>
      <c r="O55" s="18">
        <f t="shared" si="20"/>
        <v>31.697000000000003</v>
      </c>
      <c r="P55" s="18">
        <f t="shared" si="20"/>
        <v>35.156999999999982</v>
      </c>
      <c r="Q55" s="18">
        <f t="shared" si="20"/>
        <v>37.503000000000043</v>
      </c>
      <c r="R55" s="18">
        <f t="shared" si="20"/>
        <v>45.635000000000048</v>
      </c>
      <c r="S55" s="18">
        <f t="shared" si="20"/>
        <v>55.149000000000001</v>
      </c>
      <c r="T55" s="18">
        <f t="shared" si="20"/>
        <v>46.54200000000003</v>
      </c>
      <c r="U55" s="18">
        <f t="shared" si="20"/>
        <v>48.716000000000008</v>
      </c>
      <c r="V55" s="18">
        <f t="shared" si="20"/>
        <v>49.918000000000006</v>
      </c>
      <c r="W55" s="18">
        <f t="shared" si="20"/>
        <v>51.985000000000014</v>
      </c>
      <c r="X55" s="18">
        <f t="shared" si="20"/>
        <v>63.353000000000009</v>
      </c>
      <c r="Y55" s="18">
        <f t="shared" si="20"/>
        <v>73.550000000000011</v>
      </c>
      <c r="Z55" s="18">
        <f t="shared" si="20"/>
        <v>67.293999999999983</v>
      </c>
      <c r="AA55" s="18">
        <f t="shared" si="20"/>
        <v>39.59499999999997</v>
      </c>
      <c r="AB55" s="18">
        <f t="shared" si="20"/>
        <v>34.950999999999965</v>
      </c>
      <c r="AC55" s="18">
        <f t="shared" si="20"/>
        <v>25.877999999999986</v>
      </c>
      <c r="AD55" s="18">
        <f t="shared" si="20"/>
        <v>26.314999999999998</v>
      </c>
      <c r="AE55" s="18">
        <f t="shared" si="20"/>
        <v>32.105000000000018</v>
      </c>
      <c r="AF55" s="18">
        <f t="shared" si="20"/>
        <v>37.44500000000005</v>
      </c>
      <c r="AG55" s="18">
        <f t="shared" si="20"/>
        <v>35.024000000000001</v>
      </c>
      <c r="AH55" s="18">
        <f t="shared" si="20"/>
        <v>22.784999999999968</v>
      </c>
      <c r="AI55" s="18">
        <f t="shared" si="20"/>
        <v>13.807000000000016</v>
      </c>
      <c r="AJ55" s="18">
        <f t="shared" si="20"/>
        <v>14.454000000000008</v>
      </c>
      <c r="AK55" s="18">
        <f t="shared" si="20"/>
        <v>13.16500000000002</v>
      </c>
      <c r="AL55" s="18">
        <f t="shared" si="20"/>
        <v>7.0110000000000241</v>
      </c>
      <c r="AM55" s="18">
        <f t="shared" si="20"/>
        <v>3.5249999999999773</v>
      </c>
      <c r="AN55" s="18">
        <f t="shared" si="20"/>
        <v>-11.590000000000032</v>
      </c>
      <c r="AO55" s="18">
        <f t="shared" si="20"/>
        <v>-20.742999999999995</v>
      </c>
      <c r="AP55" s="18">
        <f t="shared" si="20"/>
        <v>-16.720000000000027</v>
      </c>
      <c r="AQ55" s="18">
        <f t="shared" si="20"/>
        <v>-11.677999999999997</v>
      </c>
      <c r="AR55" s="18">
        <f t="shared" si="20"/>
        <v>-16.663000000000011</v>
      </c>
      <c r="AS55" s="18">
        <f t="shared" si="20"/>
        <v>-18.060000000000002</v>
      </c>
      <c r="AT55" s="18">
        <f t="shared" si="20"/>
        <v>-24.66700000000003</v>
      </c>
      <c r="AU55" s="18">
        <f t="shared" si="20"/>
        <v>-23.713000000000022</v>
      </c>
      <c r="AV55" s="18">
        <f t="shared" si="20"/>
        <v>-38.141999999999996</v>
      </c>
      <c r="AW55" s="18">
        <f t="shared" si="20"/>
        <v>-42.495999999999981</v>
      </c>
      <c r="AX55" s="18">
        <f t="shared" si="20"/>
        <v>-46.524000000000001</v>
      </c>
      <c r="AY55" s="18">
        <f t="shared" si="20"/>
        <v>-23.689999999999998</v>
      </c>
      <c r="AZ55" s="18">
        <f t="shared" si="20"/>
        <v>-17.569000000000017</v>
      </c>
      <c r="BA55" s="18">
        <f t="shared" si="20"/>
        <v>-2.8540000000000418</v>
      </c>
      <c r="BB55" s="18">
        <f t="shared" si="20"/>
        <v>7.3349999999999795</v>
      </c>
      <c r="BC55" s="18">
        <f t="shared" si="20"/>
        <v>-1.1329999999999814</v>
      </c>
      <c r="BD55" s="18">
        <f t="shared" si="20"/>
        <v>-8.3929999999999723</v>
      </c>
      <c r="BE55" s="18">
        <f t="shared" si="20"/>
        <v>-36.62700000000001</v>
      </c>
      <c r="BF55" s="18">
        <f t="shared" si="20"/>
        <v>-34.852000000000032</v>
      </c>
      <c r="BG55" s="18">
        <f t="shared" si="20"/>
        <v>-26.994000000000028</v>
      </c>
      <c r="BH55" s="18">
        <f t="shared" si="20"/>
        <v>-6.7649999999999864</v>
      </c>
      <c r="BI55" s="18">
        <f t="shared" si="20"/>
        <v>9.4699999999999704</v>
      </c>
      <c r="BJ55" s="18">
        <f t="shared" si="20"/>
        <v>33.384000000000015</v>
      </c>
      <c r="BK55" s="18">
        <f t="shared" si="20"/>
        <v>45.94199999999995</v>
      </c>
      <c r="BL55" s="18">
        <f t="shared" si="20"/>
        <v>14.603000000000009</v>
      </c>
      <c r="BM55" s="18">
        <f t="shared" si="20"/>
        <v>5.33299999999997</v>
      </c>
      <c r="BN55" s="18">
        <f t="shared" si="20"/>
        <v>3.7549999999999955</v>
      </c>
      <c r="BO55" s="18">
        <f t="shared" si="20"/>
        <v>-11.853000000000065</v>
      </c>
      <c r="BP55" s="18">
        <f t="shared" si="20"/>
        <v>-13.508999999999901</v>
      </c>
      <c r="BQ55" s="18">
        <f t="shared" ref="BQ55" si="31">BQ$32-BQ37</f>
        <v>-7.4080000000000155</v>
      </c>
      <c r="BR55" s="18">
        <f t="shared" si="10"/>
        <v>-7.8029999999999973</v>
      </c>
      <c r="BS55" s="18">
        <f t="shared" si="24"/>
        <v>-4.75</v>
      </c>
      <c r="BT55" s="18">
        <f t="shared" si="24"/>
        <v>-8.0259999999999536</v>
      </c>
      <c r="BU55" s="18">
        <f t="shared" si="24"/>
        <v>4.2930000000000064</v>
      </c>
      <c r="BV55" s="18">
        <f t="shared" si="24"/>
        <v>2.3000000000024556E-2</v>
      </c>
      <c r="BW55" s="18">
        <f t="shared" si="24"/>
        <v>8.2479999999999905</v>
      </c>
      <c r="BX55" s="18">
        <f t="shared" si="24"/>
        <v>-12.907000000000039</v>
      </c>
      <c r="BY55" s="18">
        <f t="shared" si="24"/>
        <v>-7.2740000000000009</v>
      </c>
      <c r="BZ55" s="18">
        <f t="shared" si="24"/>
        <v>8.9959999999999809</v>
      </c>
      <c r="CA55" s="18">
        <f t="shared" si="24"/>
        <v>-18.221000000000004</v>
      </c>
      <c r="CB55" s="18">
        <f t="shared" si="24"/>
        <v>-24.961000000000013</v>
      </c>
      <c r="CC55" s="18">
        <f t="shared" si="24"/>
        <v>26.66599999999994</v>
      </c>
      <c r="CD55" s="18">
        <f t="shared" si="24"/>
        <v>28.470000000000027</v>
      </c>
      <c r="CE55" s="18">
        <f t="shared" si="24"/>
        <v>37.490000000000009</v>
      </c>
      <c r="CF55" s="18">
        <f t="shared" si="24"/>
        <v>49.576000000000022</v>
      </c>
      <c r="CG55" s="18">
        <f t="shared" si="24"/>
        <v>74.12299999999999</v>
      </c>
      <c r="CH55" s="18">
        <f t="shared" si="24"/>
        <v>84.635999999999967</v>
      </c>
      <c r="CI55" s="18">
        <f t="shared" si="24"/>
        <v>83.561999999999955</v>
      </c>
      <c r="CJ55" s="18">
        <f t="shared" si="24"/>
        <v>87.060999999999979</v>
      </c>
      <c r="CK55" s="18">
        <f t="shared" si="24"/>
        <v>89.168000000000006</v>
      </c>
      <c r="CL55" s="18">
        <f t="shared" si="24"/>
        <v>90.954999999999984</v>
      </c>
      <c r="CM55" s="18">
        <f t="shared" si="24"/>
        <v>87.043999999999983</v>
      </c>
      <c r="CN55" s="18">
        <f t="shared" si="24"/>
        <v>74.245999999999981</v>
      </c>
      <c r="CO55" s="18">
        <f t="shared" si="24"/>
        <v>81.378000000000043</v>
      </c>
      <c r="CP55" s="18">
        <f t="shared" si="24"/>
        <v>88.01600000000002</v>
      </c>
      <c r="CQ55" s="18">
        <f t="shared" si="24"/>
        <v>90.429999999999978</v>
      </c>
      <c r="CR55" s="18">
        <f t="shared" si="24"/>
        <v>95.916000000000025</v>
      </c>
      <c r="CS55" s="18">
        <f t="shared" si="24"/>
        <v>100.74200000000002</v>
      </c>
      <c r="CT55" s="18">
        <f t="shared" si="24"/>
        <v>106.63700000000003</v>
      </c>
      <c r="CU55" s="18">
        <f t="shared" si="24"/>
        <v>106.23999999999998</v>
      </c>
      <c r="CV55" s="18">
        <f t="shared" si="24"/>
        <v>103.02599999999998</v>
      </c>
      <c r="CW55" s="18">
        <f t="shared" si="24"/>
        <v>101.60599999999999</v>
      </c>
      <c r="CX55" s="18">
        <f t="shared" si="24"/>
        <v>100.14699999999996</v>
      </c>
      <c r="CY55" s="18">
        <f t="shared" si="24"/>
        <v>98.713999999999999</v>
      </c>
      <c r="CZ55" s="18">
        <f t="shared" si="24"/>
        <v>98.221000000000032</v>
      </c>
      <c r="DA55" s="18">
        <f t="shared" si="24"/>
        <v>96.387</v>
      </c>
      <c r="DB55" s="18">
        <f t="shared" si="24"/>
        <v>96.951000000000022</v>
      </c>
      <c r="DC55" s="18">
        <f t="shared" si="24"/>
        <v>98.732999999999976</v>
      </c>
      <c r="DD55" s="18">
        <f t="shared" si="24"/>
        <v>97.63</v>
      </c>
      <c r="DE55" s="18">
        <f t="shared" si="24"/>
        <v>94.994000000000028</v>
      </c>
      <c r="DF55" s="18">
        <f t="shared" si="24"/>
        <v>91.627000000000038</v>
      </c>
      <c r="DG55" s="18">
        <f t="shared" si="24"/>
        <v>92.63</v>
      </c>
      <c r="DH55" s="18">
        <f t="shared" si="24"/>
        <v>92.055999999999983</v>
      </c>
      <c r="DI55" s="18">
        <f t="shared" si="24"/>
        <v>91.5</v>
      </c>
      <c r="DJ55" s="18">
        <f t="shared" si="24"/>
        <v>90.511999999999972</v>
      </c>
      <c r="DK55" s="18">
        <f t="shared" si="24"/>
        <v>91.657999999999987</v>
      </c>
      <c r="DL55" s="18">
        <f t="shared" si="24"/>
        <v>91.126000000000033</v>
      </c>
      <c r="DM55" s="18">
        <f t="shared" si="24"/>
        <v>91.994</v>
      </c>
      <c r="DN55" s="18">
        <f t="shared" si="24"/>
        <v>96.312999999999988</v>
      </c>
      <c r="DO55" s="18">
        <f t="shared" si="24"/>
        <v>96.841999999999985</v>
      </c>
      <c r="DP55" s="18">
        <f t="shared" si="24"/>
        <v>96.10899999999998</v>
      </c>
      <c r="DQ55" s="18">
        <f t="shared" si="24"/>
        <v>97.008999999999986</v>
      </c>
      <c r="DR55" s="18">
        <f t="shared" si="24"/>
        <v>97.493000000000023</v>
      </c>
      <c r="DS55" s="18">
        <f t="shared" si="24"/>
        <v>96.562000000000012</v>
      </c>
      <c r="DT55" s="18">
        <f t="shared" si="24"/>
        <v>95.902999999999992</v>
      </c>
      <c r="DU55" s="18">
        <f t="shared" si="24"/>
        <v>93.773000000000025</v>
      </c>
      <c r="DV55" s="18">
        <f t="shared" si="24"/>
        <v>94.45199999999997</v>
      </c>
      <c r="DW55" s="18">
        <f t="shared" si="24"/>
        <v>94.466999999999985</v>
      </c>
      <c r="DX55" s="18">
        <f t="shared" si="24"/>
        <v>98.666000000000025</v>
      </c>
      <c r="DY55" s="18">
        <f t="shared" si="24"/>
        <v>97.383000000000038</v>
      </c>
      <c r="DZ55" s="18">
        <f t="shared" si="24"/>
        <v>96.988</v>
      </c>
      <c r="EA55" s="18">
        <f t="shared" si="24"/>
        <v>109.47800000000001</v>
      </c>
      <c r="EB55" s="18">
        <f t="shared" si="24"/>
        <v>113.71400000000003</v>
      </c>
      <c r="EC55" s="18">
        <f t="shared" si="24"/>
        <v>114.86700000000002</v>
      </c>
      <c r="ED55" s="18">
        <f t="shared" si="21"/>
        <v>116.60399999999998</v>
      </c>
      <c r="EE55" s="18">
        <f t="shared" si="21"/>
        <v>114.07500000000002</v>
      </c>
      <c r="EF55" s="18">
        <f t="shared" si="21"/>
        <v>114.68</v>
      </c>
      <c r="EG55" s="18">
        <f t="shared" si="21"/>
        <v>115.32699999999997</v>
      </c>
      <c r="EH55" s="18">
        <f t="shared" si="21"/>
        <v>114.60299999999998</v>
      </c>
      <c r="EI55" s="18">
        <f t="shared" si="21"/>
        <v>113.47699999999998</v>
      </c>
      <c r="EJ55" s="18">
        <f t="shared" si="21"/>
        <v>114.26399999999998</v>
      </c>
      <c r="EK55" s="18">
        <f t="shared" si="21"/>
        <v>113.398</v>
      </c>
      <c r="EL55" s="18">
        <f t="shared" si="21"/>
        <v>112.88399999999999</v>
      </c>
      <c r="EM55" s="18">
        <f t="shared" si="21"/>
        <v>114.94900000000001</v>
      </c>
      <c r="EN55" s="18">
        <f t="shared" si="21"/>
        <v>113.94200000000001</v>
      </c>
      <c r="EO55" s="18">
        <f t="shared" si="21"/>
        <v>114.88200000000001</v>
      </c>
      <c r="EP55" s="18">
        <f t="shared" si="21"/>
        <v>109.18799999999999</v>
      </c>
      <c r="EQ55" s="18">
        <f t="shared" si="21"/>
        <v>113.494</v>
      </c>
      <c r="ER55" s="18">
        <f t="shared" si="21"/>
        <v>112.57800000000003</v>
      </c>
      <c r="ES55" s="18">
        <f t="shared" si="21"/>
        <v>113.23699999999999</v>
      </c>
      <c r="ET55" s="18">
        <f t="shared" si="21"/>
        <v>106.62700000000001</v>
      </c>
      <c r="EU55" s="18">
        <f t="shared" si="21"/>
        <v>107.19200000000001</v>
      </c>
      <c r="EV55" s="18">
        <f t="shared" si="21"/>
        <v>106.958</v>
      </c>
      <c r="EW55" s="18">
        <f t="shared" si="21"/>
        <v>109.964</v>
      </c>
      <c r="EX55" s="18">
        <f t="shared" si="21"/>
        <v>110.11000000000001</v>
      </c>
      <c r="EY55" s="18">
        <f t="shared" si="21"/>
        <v>112.46700000000001</v>
      </c>
      <c r="EZ55" s="18">
        <f t="shared" si="21"/>
        <v>111.73199999999997</v>
      </c>
      <c r="FA55" s="18">
        <f t="shared" si="21"/>
        <v>112.70700000000002</v>
      </c>
      <c r="FB55" s="18">
        <f t="shared" si="21"/>
        <v>113.34200000000001</v>
      </c>
      <c r="FC55" s="18">
        <f t="shared" si="21"/>
        <v>108.84600000000003</v>
      </c>
      <c r="FD55" s="18">
        <f t="shared" si="21"/>
        <v>104.911</v>
      </c>
      <c r="FE55" s="18">
        <f t="shared" si="21"/>
        <v>103.15599999999998</v>
      </c>
      <c r="FF55" s="18">
        <f t="shared" si="21"/>
        <v>103.75900000000001</v>
      </c>
      <c r="FG55" s="18">
        <f t="shared" si="21"/>
        <v>104.31100000000001</v>
      </c>
      <c r="FH55" s="18">
        <f t="shared" si="21"/>
        <v>104.42400000000001</v>
      </c>
      <c r="FI55" s="18">
        <f t="shared" si="21"/>
        <v>104.86900000000003</v>
      </c>
      <c r="FJ55" s="18">
        <f t="shared" ref="FJ55:GN58" si="32">FJ$32-FJ37</f>
        <v>104.18100000000001</v>
      </c>
      <c r="FK55" s="18">
        <f t="shared" si="32"/>
        <v>102.03900000000002</v>
      </c>
      <c r="FL55" s="18">
        <f t="shared" si="32"/>
        <v>100.649</v>
      </c>
      <c r="FM55" s="18">
        <f t="shared" si="32"/>
        <v>101.489</v>
      </c>
      <c r="FN55" s="18">
        <f t="shared" si="32"/>
        <v>107.62700000000001</v>
      </c>
      <c r="FO55" s="18">
        <f t="shared" si="32"/>
        <v>105.06700000000001</v>
      </c>
      <c r="FP55" s="18">
        <f t="shared" si="32"/>
        <v>105.047</v>
      </c>
      <c r="FQ55" s="18">
        <f t="shared" si="32"/>
        <v>102.87099999999998</v>
      </c>
      <c r="FR55" s="18">
        <f t="shared" si="32"/>
        <v>106.11799999999999</v>
      </c>
      <c r="FS55" s="18">
        <f t="shared" si="32"/>
        <v>107.727</v>
      </c>
      <c r="FT55" s="18">
        <f t="shared" si="32"/>
        <v>107.96699999999998</v>
      </c>
      <c r="FU55" s="18">
        <f t="shared" si="32"/>
        <v>107.38899999999998</v>
      </c>
      <c r="FV55" s="18">
        <f t="shared" si="32"/>
        <v>111.87000000000003</v>
      </c>
      <c r="FW55" s="18">
        <f t="shared" si="32"/>
        <v>111.19700000000003</v>
      </c>
      <c r="FX55" s="18">
        <f t="shared" si="32"/>
        <v>113.03599999999997</v>
      </c>
      <c r="FY55" s="18">
        <f t="shared" si="32"/>
        <v>114.322</v>
      </c>
      <c r="FZ55" s="18">
        <f t="shared" si="32"/>
        <v>113.31300000000002</v>
      </c>
      <c r="GA55" s="18">
        <f t="shared" si="32"/>
        <v>110.61000000000001</v>
      </c>
      <c r="GB55" s="18">
        <f t="shared" si="32"/>
        <v>106.80000000000001</v>
      </c>
      <c r="GC55" s="18">
        <f t="shared" si="32"/>
        <v>105.797</v>
      </c>
      <c r="GD55" s="18">
        <f t="shared" si="32"/>
        <v>107.34400000000002</v>
      </c>
      <c r="GE55" s="18">
        <f t="shared" si="32"/>
        <v>102.31399999999999</v>
      </c>
      <c r="GF55" s="18">
        <f t="shared" si="32"/>
        <v>102.98400000000001</v>
      </c>
      <c r="GG55" s="18">
        <f t="shared" si="32"/>
        <v>104.07000000000002</v>
      </c>
      <c r="GH55" s="18">
        <f t="shared" si="32"/>
        <v>102.31200000000001</v>
      </c>
      <c r="GI55" s="18">
        <f t="shared" si="32"/>
        <v>103.81700000000004</v>
      </c>
      <c r="GJ55" s="18">
        <f t="shared" si="32"/>
        <v>104.22700000000003</v>
      </c>
      <c r="GK55" s="18">
        <f t="shared" si="32"/>
        <v>107.88099999999997</v>
      </c>
      <c r="GL55" s="18">
        <f t="shared" si="32"/>
        <v>109.465</v>
      </c>
      <c r="GM55" s="18">
        <f t="shared" si="32"/>
        <v>108.68099999999998</v>
      </c>
      <c r="GN55" s="18">
        <f t="shared" si="32"/>
        <v>111.72500000000002</v>
      </c>
      <c r="GO55" s="18">
        <f>GO$32-GO37</f>
        <v>110.33500000000001</v>
      </c>
      <c r="GP55" s="18">
        <f t="shared" si="26"/>
        <v>113.09699999999998</v>
      </c>
      <c r="GQ55" s="18">
        <f t="shared" si="26"/>
        <v>111.93099999999998</v>
      </c>
      <c r="GR55" s="18">
        <f t="shared" si="26"/>
        <v>111.69800000000001</v>
      </c>
      <c r="GS55" s="18">
        <f t="shared" si="26"/>
        <v>111.751</v>
      </c>
      <c r="GT55" s="18">
        <f t="shared" si="26"/>
        <v>109.60099999999997</v>
      </c>
      <c r="GU55" s="18">
        <f t="shared" si="26"/>
        <v>112.84399999999999</v>
      </c>
      <c r="GV55" s="18">
        <f t="shared" si="26"/>
        <v>110.274</v>
      </c>
      <c r="GW55" s="18">
        <f t="shared" si="26"/>
        <v>108.13800000000003</v>
      </c>
      <c r="GX55" s="18">
        <f t="shared" si="26"/>
        <v>104.14399999999998</v>
      </c>
      <c r="GY55" s="18">
        <f t="shared" si="26"/>
        <v>102.79600000000002</v>
      </c>
      <c r="GZ55" s="18">
        <f t="shared" si="26"/>
        <v>103.00200000000001</v>
      </c>
      <c r="HA55" s="18">
        <f t="shared" si="26"/>
        <v>102.28599999999997</v>
      </c>
      <c r="HB55" s="18">
        <f t="shared" si="26"/>
        <v>100.25500000000002</v>
      </c>
      <c r="HC55" s="18">
        <f t="shared" si="26"/>
        <v>106</v>
      </c>
      <c r="HD55" s="18">
        <f t="shared" si="26"/>
        <v>93.662000000000006</v>
      </c>
      <c r="HE55" s="18">
        <f t="shared" si="26"/>
        <v>94.18</v>
      </c>
      <c r="HF55" s="18">
        <f t="shared" si="26"/>
        <v>98.723000000000013</v>
      </c>
      <c r="HG55" s="18">
        <f t="shared" si="26"/>
        <v>101.53400000000002</v>
      </c>
      <c r="HH55" s="18">
        <f t="shared" si="26"/>
        <v>96.835000000000008</v>
      </c>
      <c r="HI55" s="18">
        <f t="shared" si="26"/>
        <v>98.756999999999977</v>
      </c>
      <c r="HJ55" s="18">
        <f t="shared" si="26"/>
        <v>99.885000000000019</v>
      </c>
      <c r="HK55" s="18">
        <f t="shared" si="26"/>
        <v>98.241000000000014</v>
      </c>
      <c r="HL55" s="18">
        <f t="shared" si="26"/>
        <v>99.519000000000005</v>
      </c>
      <c r="HM55" s="18">
        <f t="shared" si="26"/>
        <v>99.100999999999999</v>
      </c>
      <c r="HN55" s="18">
        <f t="shared" si="26"/>
        <v>101.44200000000001</v>
      </c>
      <c r="HO55" s="18">
        <f t="shared" si="26"/>
        <v>100.35000000000002</v>
      </c>
      <c r="HP55" s="18">
        <f t="shared" si="26"/>
        <v>96.660999999999973</v>
      </c>
      <c r="HQ55" s="18">
        <f t="shared" si="26"/>
        <v>97.230000000000018</v>
      </c>
      <c r="HR55" s="18">
        <f t="shared" si="26"/>
        <v>98.124000000000024</v>
      </c>
      <c r="HS55" s="18">
        <f t="shared" si="26"/>
        <v>99.295999999999992</v>
      </c>
      <c r="HT55" s="18">
        <f t="shared" si="26"/>
        <v>98.918999999999983</v>
      </c>
      <c r="HU55" s="18">
        <f t="shared" si="26"/>
        <v>95.598000000000013</v>
      </c>
      <c r="HV55" s="18">
        <f t="shared" si="26"/>
        <v>93.892999999999972</v>
      </c>
      <c r="HW55" s="18">
        <f t="shared" si="26"/>
        <v>89.072000000000003</v>
      </c>
      <c r="HX55" s="18">
        <f t="shared" si="26"/>
        <v>92.189000000000021</v>
      </c>
      <c r="HY55" s="18">
        <f t="shared" si="26"/>
        <v>89.601000000000028</v>
      </c>
      <c r="HZ55" s="18">
        <f t="shared" si="26"/>
        <v>92.064999999999969</v>
      </c>
      <c r="IA55" s="18">
        <f t="shared" si="26"/>
        <v>93.774000000000001</v>
      </c>
      <c r="IB55" s="18">
        <f t="shared" si="26"/>
        <v>93.715000000000003</v>
      </c>
      <c r="IC55" s="18">
        <f t="shared" si="26"/>
        <v>97.387</v>
      </c>
      <c r="ID55" s="18">
        <f t="shared" si="26"/>
        <v>97.868999999999971</v>
      </c>
      <c r="IE55" s="18">
        <f t="shared" si="26"/>
        <v>96.295000000000016</v>
      </c>
      <c r="IF55" s="18">
        <f t="shared" si="26"/>
        <v>97.976999999999975</v>
      </c>
      <c r="IG55" s="18">
        <f t="shared" si="26"/>
        <v>96.428000000000026</v>
      </c>
      <c r="IH55" s="18">
        <f t="shared" si="26"/>
        <v>94.050999999999988</v>
      </c>
      <c r="II55" s="18">
        <f t="shared" si="26"/>
        <v>94.623000000000019</v>
      </c>
      <c r="IJ55" s="18">
        <f t="shared" si="26"/>
        <v>102.83599999999998</v>
      </c>
      <c r="IK55" s="18">
        <f t="shared" si="26"/>
        <v>103.547</v>
      </c>
      <c r="IL55" s="18">
        <f t="shared" si="26"/>
        <v>101.203</v>
      </c>
      <c r="IM55" s="18">
        <f t="shared" si="26"/>
        <v>99.903999999999996</v>
      </c>
      <c r="IN55" s="18">
        <f t="shared" si="26"/>
        <v>96.301999999999992</v>
      </c>
      <c r="IO55" s="18">
        <f t="shared" si="26"/>
        <v>94.18</v>
      </c>
      <c r="IP55" s="18">
        <f t="shared" si="26"/>
        <v>92.111999999999966</v>
      </c>
      <c r="IQ55" s="18">
        <f t="shared" si="26"/>
        <v>94.493999999999971</v>
      </c>
      <c r="IR55" s="18">
        <f t="shared" si="26"/>
        <v>101.221</v>
      </c>
      <c r="IS55" s="18">
        <f t="shared" si="26"/>
        <v>105.57600000000002</v>
      </c>
      <c r="IT55" s="18">
        <f t="shared" si="26"/>
        <v>104.215</v>
      </c>
      <c r="IU55" s="18">
        <f t="shared" si="26"/>
        <v>102.84299999999999</v>
      </c>
      <c r="IV55" s="18">
        <f t="shared" si="26"/>
        <v>106.13399999999999</v>
      </c>
      <c r="IW55" s="18">
        <f t="shared" si="26"/>
        <v>106.41400000000002</v>
      </c>
      <c r="IX55" s="18">
        <f t="shared" si="26"/>
        <v>106.285</v>
      </c>
      <c r="IY55" s="18">
        <f t="shared" si="26"/>
        <v>114.51799999999997</v>
      </c>
      <c r="IZ55" s="18">
        <f t="shared" si="26"/>
        <v>120.27399999999997</v>
      </c>
      <c r="JA55" s="18">
        <f>JA$32-JA37</f>
        <v>122.43100000000001</v>
      </c>
      <c r="JB55" s="18">
        <f t="shared" si="22"/>
        <v>118.041</v>
      </c>
      <c r="JC55" s="18">
        <f t="shared" si="22"/>
        <v>114.37199999999999</v>
      </c>
      <c r="JD55" s="18">
        <f t="shared" si="22"/>
        <v>112.53399999999996</v>
      </c>
      <c r="JE55" s="18">
        <f t="shared" si="22"/>
        <v>112.15699999999998</v>
      </c>
      <c r="JF55" s="18">
        <f t="shared" si="22"/>
        <v>114.08599999999998</v>
      </c>
      <c r="JG55" s="18">
        <f t="shared" si="22"/>
        <v>114.637</v>
      </c>
      <c r="JH55" s="18">
        <f t="shared" si="22"/>
        <v>117.02700000000002</v>
      </c>
      <c r="JI55" s="18">
        <f t="shared" si="22"/>
        <v>115.50800000000001</v>
      </c>
      <c r="JJ55" s="18">
        <f t="shared" si="22"/>
        <v>110.20300000000003</v>
      </c>
      <c r="JK55" s="18">
        <f t="shared" si="22"/>
        <v>108.88699999999997</v>
      </c>
      <c r="JL55" s="18">
        <f t="shared" si="22"/>
        <v>102.29199999999997</v>
      </c>
      <c r="JM55" s="18">
        <f t="shared" si="22"/>
        <v>99.672000000000025</v>
      </c>
      <c r="JN55" s="18">
        <f t="shared" si="22"/>
        <v>98.992000000000019</v>
      </c>
      <c r="JO55" s="18">
        <f t="shared" si="22"/>
        <v>100.23199999999997</v>
      </c>
      <c r="JP55" s="18">
        <f t="shared" si="22"/>
        <v>101.33999999999997</v>
      </c>
      <c r="JQ55" s="18">
        <f t="shared" si="22"/>
        <v>103.096</v>
      </c>
      <c r="JR55" s="18">
        <f t="shared" si="22"/>
        <v>108.34</v>
      </c>
      <c r="JS55" s="18">
        <f t="shared" si="22"/>
        <v>106.48200000000003</v>
      </c>
      <c r="JT55" s="18">
        <f t="shared" si="22"/>
        <v>106.96300000000002</v>
      </c>
      <c r="JU55" s="18">
        <f t="shared" si="22"/>
        <v>105.94699999999995</v>
      </c>
      <c r="JV55" s="18">
        <f t="shared" si="22"/>
        <v>103.78900000000004</v>
      </c>
      <c r="JW55" s="18">
        <f t="shared" si="22"/>
        <v>104.255</v>
      </c>
      <c r="JX55" s="18">
        <f t="shared" si="22"/>
        <v>95.42900000000003</v>
      </c>
      <c r="JY55" s="18">
        <f t="shared" si="22"/>
        <v>95.15100000000001</v>
      </c>
      <c r="JZ55" s="18">
        <f t="shared" si="22"/>
        <v>99.464000000000055</v>
      </c>
      <c r="KA55" s="18">
        <f t="shared" si="22"/>
        <v>97.738</v>
      </c>
      <c r="KB55" s="18">
        <f t="shared" si="22"/>
        <v>97.911000000000001</v>
      </c>
      <c r="KC55" s="18">
        <f t="shared" si="22"/>
        <v>92.975000000000023</v>
      </c>
      <c r="KD55" s="18">
        <f t="shared" si="22"/>
        <v>92.891999999999996</v>
      </c>
      <c r="KE55" s="18">
        <f t="shared" si="22"/>
        <v>93.046999999999969</v>
      </c>
      <c r="KF55" s="18">
        <f t="shared" si="22"/>
        <v>97.742999999999995</v>
      </c>
      <c r="KG55" s="18">
        <f t="shared" si="22"/>
        <v>96.940999999999974</v>
      </c>
      <c r="KH55" s="18">
        <f t="shared" ref="KH55:LL58" si="33">KH$32-KH37</f>
        <v>97.453999999999979</v>
      </c>
      <c r="KI55" s="18">
        <f t="shared" si="33"/>
        <v>97.656000000000006</v>
      </c>
      <c r="KJ55" s="18">
        <f t="shared" si="33"/>
        <v>97.565999999999974</v>
      </c>
      <c r="KK55" s="18">
        <f t="shared" si="33"/>
        <v>94.95700000000005</v>
      </c>
      <c r="KL55" s="18">
        <f t="shared" si="33"/>
        <v>89.33099999999996</v>
      </c>
      <c r="KM55" s="18">
        <f t="shared" si="33"/>
        <v>89.579000000000008</v>
      </c>
      <c r="KN55" s="18">
        <f t="shared" si="33"/>
        <v>87.547999999999945</v>
      </c>
      <c r="KO55" s="18">
        <f t="shared" si="33"/>
        <v>84.830000000000041</v>
      </c>
      <c r="KP55" s="18">
        <f t="shared" si="33"/>
        <v>82.235000000000014</v>
      </c>
      <c r="KQ55" s="18">
        <f t="shared" si="33"/>
        <v>85.265999999999991</v>
      </c>
      <c r="KR55" s="18">
        <f t="shared" si="33"/>
        <v>85.370999999999981</v>
      </c>
      <c r="KS55" s="18">
        <f t="shared" si="33"/>
        <v>84.738</v>
      </c>
      <c r="KT55" s="18">
        <f t="shared" si="33"/>
        <v>87.020000000000039</v>
      </c>
      <c r="KU55" s="18">
        <f t="shared" si="33"/>
        <v>85.610000000000014</v>
      </c>
      <c r="KV55" s="18">
        <f t="shared" si="33"/>
        <v>86.478999999999985</v>
      </c>
      <c r="KW55" s="18">
        <f t="shared" si="33"/>
        <v>85.079999999999984</v>
      </c>
      <c r="KX55" s="18">
        <f t="shared" si="33"/>
        <v>67.033999999999992</v>
      </c>
      <c r="KY55" s="18">
        <f t="shared" si="33"/>
        <v>82.545999999999992</v>
      </c>
      <c r="KZ55" s="18">
        <f t="shared" si="33"/>
        <v>80.308000000000021</v>
      </c>
      <c r="LA55" s="18">
        <f t="shared" si="33"/>
        <v>81.140999999999963</v>
      </c>
      <c r="LB55" s="18">
        <f t="shared" si="33"/>
        <v>77.231999999999999</v>
      </c>
      <c r="LC55" s="18">
        <f t="shared" si="33"/>
        <v>76.86699999999999</v>
      </c>
      <c r="LD55" s="18">
        <f t="shared" si="33"/>
        <v>79.140999999999991</v>
      </c>
      <c r="LE55" s="18">
        <f t="shared" si="33"/>
        <v>78.903999999999996</v>
      </c>
      <c r="LF55" s="18">
        <f t="shared" si="33"/>
        <v>80.115999999999985</v>
      </c>
      <c r="LG55" s="18">
        <f t="shared" si="33"/>
        <v>81.385999999999967</v>
      </c>
      <c r="LH55" s="18">
        <f t="shared" si="33"/>
        <v>82.661999999999978</v>
      </c>
      <c r="LI55" s="18">
        <f t="shared" si="33"/>
        <v>80.627999999999986</v>
      </c>
      <c r="LJ55" s="18">
        <f t="shared" si="33"/>
        <v>81.511000000000024</v>
      </c>
      <c r="LK55" s="18">
        <f t="shared" si="33"/>
        <v>83.102000000000004</v>
      </c>
      <c r="LL55" s="18">
        <f t="shared" si="33"/>
        <v>81.484000000000009</v>
      </c>
      <c r="LM55" s="18">
        <f>LM$32-LM37</f>
        <v>80.401000000000039</v>
      </c>
      <c r="LN55" s="18">
        <f t="shared" si="28"/>
        <v>76.370999999999981</v>
      </c>
      <c r="LO55" s="18">
        <f t="shared" si="28"/>
        <v>81.086000000000013</v>
      </c>
      <c r="LP55" s="18">
        <f t="shared" si="28"/>
        <v>84.088999999999999</v>
      </c>
      <c r="LQ55" s="18">
        <f t="shared" si="28"/>
        <v>86.387</v>
      </c>
      <c r="LR55" s="18">
        <f t="shared" si="28"/>
        <v>81.187999999999988</v>
      </c>
      <c r="LS55" s="18">
        <f t="shared" si="28"/>
        <v>77.283999999999992</v>
      </c>
      <c r="LT55" s="18">
        <f t="shared" si="28"/>
        <v>77.083000000000027</v>
      </c>
      <c r="LU55" s="18">
        <f t="shared" si="28"/>
        <v>73.42900000000003</v>
      </c>
      <c r="LV55" s="18">
        <f t="shared" si="28"/>
        <v>73.43100000000004</v>
      </c>
      <c r="LW55" s="18">
        <f t="shared" si="28"/>
        <v>74.494000000000028</v>
      </c>
      <c r="LX55" s="18">
        <f t="shared" si="28"/>
        <v>71.990999999999985</v>
      </c>
      <c r="LY55" s="18">
        <f t="shared" si="28"/>
        <v>69.444000000000017</v>
      </c>
      <c r="LZ55" s="18">
        <f t="shared" si="28"/>
        <v>72.772999999999968</v>
      </c>
      <c r="MA55" s="18">
        <f t="shared" si="28"/>
        <v>68.552000000000021</v>
      </c>
      <c r="MB55" s="18">
        <f t="shared" si="28"/>
        <v>63.013000000000034</v>
      </c>
      <c r="MC55" s="18">
        <f t="shared" si="28"/>
        <v>61.423999999999978</v>
      </c>
      <c r="MD55" s="18">
        <f t="shared" si="28"/>
        <v>61.509000000000015</v>
      </c>
      <c r="ME55" s="18">
        <f t="shared" si="28"/>
        <v>58.887999999999977</v>
      </c>
      <c r="MF55" s="18">
        <f t="shared" si="28"/>
        <v>58.879999999999995</v>
      </c>
      <c r="MG55" s="18">
        <f t="shared" si="28"/>
        <v>59.248999999999967</v>
      </c>
      <c r="MH55" s="18">
        <f t="shared" si="28"/>
        <v>55.548000000000002</v>
      </c>
      <c r="MI55" s="18">
        <f t="shared" si="28"/>
        <v>54.356000000000051</v>
      </c>
      <c r="MJ55" s="18">
        <f t="shared" si="28"/>
        <v>55.495999999999981</v>
      </c>
      <c r="MK55" s="18">
        <f t="shared" si="28"/>
        <v>58.307999999999993</v>
      </c>
      <c r="ML55" s="18">
        <f t="shared" si="28"/>
        <v>56.151999999999987</v>
      </c>
      <c r="MM55" s="18">
        <f t="shared" si="28"/>
        <v>55.822999999999979</v>
      </c>
      <c r="MN55" s="18">
        <f t="shared" si="28"/>
        <v>49.442000000000007</v>
      </c>
      <c r="MO55" s="18">
        <f t="shared" si="28"/>
        <v>48.297000000000025</v>
      </c>
      <c r="MP55" s="18">
        <f t="shared" si="28"/>
        <v>46.722000000000037</v>
      </c>
      <c r="MQ55" s="18">
        <f t="shared" si="28"/>
        <v>44.18300000000005</v>
      </c>
      <c r="MR55" s="18">
        <f t="shared" si="28"/>
        <v>40.125999999999976</v>
      </c>
      <c r="MS55" s="18">
        <f t="shared" si="28"/>
        <v>40.06800000000004</v>
      </c>
      <c r="MT55" s="18">
        <f t="shared" si="28"/>
        <v>43.471000000000004</v>
      </c>
      <c r="MU55" s="18">
        <f t="shared" si="28"/>
        <v>42.914000000000044</v>
      </c>
      <c r="MV55" s="18">
        <f t="shared" si="28"/>
        <v>37.766999999999996</v>
      </c>
      <c r="MW55" s="18">
        <f t="shared" si="28"/>
        <v>35.07099999999997</v>
      </c>
      <c r="MX55" s="18">
        <f t="shared" si="28"/>
        <v>37.38900000000001</v>
      </c>
      <c r="MY55" s="18">
        <f t="shared" si="28"/>
        <v>42.506000000000029</v>
      </c>
      <c r="MZ55" s="18">
        <f t="shared" si="28"/>
        <v>48.762999999999977</v>
      </c>
      <c r="NA55" s="18">
        <f t="shared" si="28"/>
        <v>48.225999999999999</v>
      </c>
      <c r="NB55" s="18">
        <f t="shared" si="28"/>
        <v>44.262</v>
      </c>
      <c r="NC55" s="18">
        <f t="shared" si="28"/>
        <v>39.69599999999997</v>
      </c>
      <c r="ND55" s="18">
        <f t="shared" si="28"/>
        <v>41.009999999999991</v>
      </c>
      <c r="NE55" s="18">
        <f t="shared" si="28"/>
        <v>35.654999999999973</v>
      </c>
      <c r="NF55" s="18">
        <f t="shared" si="28"/>
        <v>38.235000000000014</v>
      </c>
      <c r="NG55" s="18">
        <f t="shared" si="28"/>
        <v>37.087000000000046</v>
      </c>
      <c r="NH55" s="18">
        <f t="shared" si="28"/>
        <v>36.999000000000024</v>
      </c>
      <c r="NI55" s="18">
        <f t="shared" si="28"/>
        <v>35.492999999999995</v>
      </c>
      <c r="NJ55" s="18">
        <f t="shared" si="28"/>
        <v>34.22399999999999</v>
      </c>
      <c r="NK55" s="18">
        <f t="shared" si="28"/>
        <v>32.241000000000042</v>
      </c>
      <c r="NL55" s="18">
        <f t="shared" si="28"/>
        <v>32.87700000000001</v>
      </c>
      <c r="NM55" s="18">
        <f t="shared" si="28"/>
        <v>29.422000000000025</v>
      </c>
      <c r="NN55" s="18">
        <f t="shared" si="28"/>
        <v>14.894999999999982</v>
      </c>
      <c r="NO55" s="18">
        <f t="shared" si="28"/>
        <v>12.797000000000025</v>
      </c>
      <c r="NP55" s="18">
        <f t="shared" si="28"/>
        <v>-4.4379999999999882</v>
      </c>
      <c r="NQ55" s="18">
        <f t="shared" si="28"/>
        <v>-6.2169999999999845</v>
      </c>
      <c r="NR55" s="18">
        <f t="shared" si="28"/>
        <v>-2.5659999999999741</v>
      </c>
      <c r="NS55" s="18">
        <f t="shared" si="28"/>
        <v>-5.0039999999999623</v>
      </c>
      <c r="NT55" s="18">
        <f t="shared" si="28"/>
        <v>-1.8330000000000268</v>
      </c>
      <c r="NU55" s="18">
        <f t="shared" si="28"/>
        <v>-13.317999999999984</v>
      </c>
      <c r="NV55" s="18">
        <f t="shared" si="28"/>
        <v>-11.665999999999997</v>
      </c>
      <c r="NW55" s="18">
        <f t="shared" si="28"/>
        <v>-12.289999999999964</v>
      </c>
      <c r="NX55" s="18">
        <f t="shared" si="28"/>
        <v>-12.074000000000012</v>
      </c>
      <c r="NY55" s="18">
        <f>NY$32-NY37</f>
        <v>-8.1189999999999714</v>
      </c>
      <c r="NZ55" s="18">
        <f t="shared" si="23"/>
        <v>-6.23599999999999</v>
      </c>
      <c r="OA55" s="18">
        <f t="shared" si="23"/>
        <v>-4.7959999999999923</v>
      </c>
      <c r="OB55" s="18">
        <f t="shared" si="23"/>
        <v>-5.75</v>
      </c>
      <c r="OC55" s="18">
        <f t="shared" si="23"/>
        <v>-6.9850000000000136</v>
      </c>
      <c r="OD55" s="18">
        <f t="shared" si="23"/>
        <v>-6.867999999999995</v>
      </c>
      <c r="OE55" s="18">
        <f t="shared" si="23"/>
        <v>-5.742999999999995</v>
      </c>
      <c r="OF55" s="18">
        <f t="shared" si="23"/>
        <v>-7.6309999999999718</v>
      </c>
      <c r="OG55" s="18">
        <f t="shared" si="23"/>
        <v>-9.1059999999999945</v>
      </c>
      <c r="OH55" s="18">
        <f t="shared" si="23"/>
        <v>-8.9230000000000018</v>
      </c>
      <c r="OI55" s="18">
        <f t="shared" si="23"/>
        <v>-8.3009999999999877</v>
      </c>
      <c r="OJ55" s="18">
        <f t="shared" si="23"/>
        <v>-6.4290000000000305</v>
      </c>
      <c r="OK55" s="18">
        <f t="shared" si="23"/>
        <v>-14.672000000000025</v>
      </c>
      <c r="OL55" s="18">
        <f t="shared" si="23"/>
        <v>-18.470000000000027</v>
      </c>
      <c r="OM55" s="18">
        <f t="shared" si="23"/>
        <v>-17.850999999999999</v>
      </c>
      <c r="ON55" s="18">
        <f t="shared" si="23"/>
        <v>-16.44399999999996</v>
      </c>
      <c r="OO55" s="18">
        <f t="shared" si="23"/>
        <v>-9.9519999999999982</v>
      </c>
      <c r="OP55" s="18">
        <f t="shared" si="23"/>
        <v>-5.1089999999999804</v>
      </c>
      <c r="OQ55" s="18">
        <f t="shared" si="23"/>
        <v>-3.23599999999999</v>
      </c>
      <c r="OR55" s="18">
        <f t="shared" si="23"/>
        <v>2.4830000000000041</v>
      </c>
      <c r="OS55" s="18">
        <f t="shared" si="23"/>
        <v>-3.2139999999999986</v>
      </c>
      <c r="OT55" s="18">
        <f t="shared" si="23"/>
        <v>-2.61099999999999</v>
      </c>
      <c r="OU55" s="18">
        <f t="shared" si="23"/>
        <v>1.4019999999999868</v>
      </c>
      <c r="OV55" s="18">
        <f t="shared" si="23"/>
        <v>7.1709999999999923</v>
      </c>
      <c r="OW55" s="18">
        <f t="shared" si="23"/>
        <v>10.412000000000035</v>
      </c>
      <c r="OX55" s="18">
        <f t="shared" si="23"/>
        <v>8.4920000000000186</v>
      </c>
      <c r="OY55" s="18">
        <f t="shared" si="23"/>
        <v>8.8650000000000091</v>
      </c>
      <c r="OZ55" s="18">
        <f t="shared" si="23"/>
        <v>7.7339999999999804</v>
      </c>
      <c r="PA55" s="18">
        <f t="shared" si="23"/>
        <v>9.3919999999999959</v>
      </c>
      <c r="PB55" s="18">
        <f t="shared" si="23"/>
        <v>16.084000000000003</v>
      </c>
      <c r="PC55" s="18">
        <f t="shared" si="23"/>
        <v>17.467999999999961</v>
      </c>
      <c r="PD55" s="18">
        <f t="shared" si="23"/>
        <v>20.363999999999976</v>
      </c>
      <c r="PE55" s="18">
        <f t="shared" si="23"/>
        <v>27.680000000000007</v>
      </c>
      <c r="PF55" s="18">
        <f t="shared" ref="PF55:QJ58" si="34">PF$32-PF37</f>
        <v>31.412000000000035</v>
      </c>
      <c r="PG55" s="18">
        <f t="shared" si="34"/>
        <v>35.600999999999999</v>
      </c>
      <c r="PH55" s="18">
        <f t="shared" si="34"/>
        <v>39.783000000000015</v>
      </c>
      <c r="PI55" s="18">
        <f t="shared" si="34"/>
        <v>41.70799999999997</v>
      </c>
      <c r="PJ55" s="18">
        <f t="shared" si="34"/>
        <v>43.065999999999974</v>
      </c>
      <c r="PK55" s="18">
        <f t="shared" si="34"/>
        <v>44.636000000000024</v>
      </c>
      <c r="PL55" s="18">
        <f t="shared" si="34"/>
        <v>44.590000000000032</v>
      </c>
      <c r="PM55" s="18">
        <f t="shared" si="34"/>
        <v>49.829000000000008</v>
      </c>
      <c r="PN55" s="18">
        <f t="shared" si="34"/>
        <v>49.872000000000014</v>
      </c>
      <c r="PO55" s="18">
        <f t="shared" si="34"/>
        <v>49.548000000000002</v>
      </c>
      <c r="PP55" s="18">
        <f t="shared" si="34"/>
        <v>52.059000000000026</v>
      </c>
      <c r="PQ55" s="18">
        <f t="shared" si="34"/>
        <v>48.543999999999983</v>
      </c>
      <c r="PR55" s="18">
        <f t="shared" si="34"/>
        <v>47.136000000000024</v>
      </c>
      <c r="PS55" s="18">
        <f t="shared" si="34"/>
        <v>51.918999999999983</v>
      </c>
      <c r="PT55" s="18">
        <f t="shared" si="34"/>
        <v>50.824000000000012</v>
      </c>
      <c r="PU55" s="18">
        <f t="shared" si="34"/>
        <v>57.504999999999995</v>
      </c>
      <c r="PV55" s="18">
        <f t="shared" si="34"/>
        <v>58.569999999999993</v>
      </c>
      <c r="PW55" s="18">
        <f t="shared" si="34"/>
        <v>60.198000000000036</v>
      </c>
      <c r="PX55" s="18">
        <f t="shared" si="34"/>
        <v>61.849000000000046</v>
      </c>
      <c r="PY55" s="18">
        <f t="shared" si="34"/>
        <v>62.509999999999991</v>
      </c>
      <c r="PZ55" s="18">
        <f t="shared" si="34"/>
        <v>63.159999999999968</v>
      </c>
      <c r="QA55" s="18">
        <f t="shared" si="34"/>
        <v>67.591999999999985</v>
      </c>
      <c r="QB55" s="18">
        <f t="shared" si="34"/>
        <v>68.182999999999993</v>
      </c>
      <c r="QC55" s="18">
        <f t="shared" si="34"/>
        <v>70.285000000000025</v>
      </c>
      <c r="QD55" s="18">
        <f t="shared" si="34"/>
        <v>69.776999999999987</v>
      </c>
      <c r="QE55" s="18">
        <f t="shared" si="34"/>
        <v>69.805000000000035</v>
      </c>
      <c r="QF55" s="18">
        <f t="shared" si="34"/>
        <v>69.788999999999987</v>
      </c>
      <c r="QG55" s="18">
        <f t="shared" si="34"/>
        <v>69.745000000000033</v>
      </c>
      <c r="QH55" s="18">
        <f t="shared" si="34"/>
        <v>70.600999999999999</v>
      </c>
      <c r="QI55" s="18">
        <f t="shared" si="34"/>
        <v>69.237000000000023</v>
      </c>
      <c r="QJ55" s="18">
        <f t="shared" si="34"/>
        <v>66.84099999999998</v>
      </c>
      <c r="QK55" s="18">
        <f>QK$32-QK37</f>
        <v>66.716000000000008</v>
      </c>
      <c r="QL55" s="18">
        <f t="shared" si="30"/>
        <v>68.962000000000018</v>
      </c>
      <c r="QM55" s="18">
        <f t="shared" si="30"/>
        <v>67.814999999999998</v>
      </c>
      <c r="QN55" s="18">
        <f t="shared" si="30"/>
        <v>67.007999999999981</v>
      </c>
      <c r="QO55" s="18">
        <f t="shared" si="30"/>
        <v>64.795999999999992</v>
      </c>
      <c r="QP55" s="18">
        <f t="shared" si="30"/>
        <v>67.480999999999995</v>
      </c>
      <c r="QQ55" s="18">
        <f t="shared" si="30"/>
        <v>64.37</v>
      </c>
      <c r="QR55" s="18">
        <f t="shared" si="30"/>
        <v>64.987000000000023</v>
      </c>
      <c r="QS55" s="18">
        <f t="shared" si="30"/>
        <v>63.389999999999986</v>
      </c>
      <c r="QT55" s="18">
        <f t="shared" si="30"/>
        <v>62.639999999999986</v>
      </c>
      <c r="QU55" s="18">
        <f t="shared" si="30"/>
        <v>62.40100000000001</v>
      </c>
      <c r="QV55" s="18">
        <f t="shared" si="30"/>
        <v>59.84699999999998</v>
      </c>
      <c r="QW55" s="18">
        <f t="shared" si="30"/>
        <v>55.763999999999982</v>
      </c>
      <c r="QX55" s="18">
        <f t="shared" si="30"/>
        <v>54.969000000000023</v>
      </c>
      <c r="QY55" s="18">
        <f t="shared" si="30"/>
        <v>52.406000000000006</v>
      </c>
      <c r="QZ55" s="18">
        <f t="shared" si="30"/>
        <v>51.590000000000032</v>
      </c>
      <c r="RA55" s="18">
        <f t="shared" si="30"/>
        <v>49.257999999999981</v>
      </c>
      <c r="RB55" s="18">
        <f t="shared" si="30"/>
        <v>45.895999999999958</v>
      </c>
      <c r="RC55" s="18">
        <f t="shared" si="30"/>
        <v>47.37700000000001</v>
      </c>
      <c r="RD55" s="18">
        <f t="shared" si="30"/>
        <v>47.864000000000033</v>
      </c>
      <c r="RE55" s="18">
        <f t="shared" si="30"/>
        <v>48.472000000000037</v>
      </c>
      <c r="RF55" s="18">
        <f t="shared" si="30"/>
        <v>49.694999999999993</v>
      </c>
      <c r="RG55" s="18">
        <f t="shared" si="30"/>
        <v>51.49799999999999</v>
      </c>
      <c r="RH55" s="18">
        <f t="shared" si="30"/>
        <v>53.600999999999999</v>
      </c>
      <c r="RI55" s="18">
        <f t="shared" si="30"/>
        <v>54.44399999999996</v>
      </c>
      <c r="RJ55" s="18">
        <f t="shared" si="30"/>
        <v>55.326000000000022</v>
      </c>
      <c r="RK55" s="18">
        <f t="shared" si="30"/>
        <v>56.709000000000003</v>
      </c>
      <c r="RL55" s="18">
        <f t="shared" si="30"/>
        <v>61.28000000000003</v>
      </c>
      <c r="RM55" s="18">
        <f t="shared" si="30"/>
        <v>60.645999999999958</v>
      </c>
      <c r="RN55" s="18">
        <f t="shared" si="30"/>
        <v>58.538000000000011</v>
      </c>
      <c r="RO55" s="18">
        <f t="shared" si="30"/>
        <v>60.933999999999969</v>
      </c>
      <c r="RP55" s="18">
        <f t="shared" si="30"/>
        <v>62.821000000000026</v>
      </c>
      <c r="RQ55" s="18">
        <f t="shared" si="30"/>
        <v>62.41500000000002</v>
      </c>
      <c r="RR55" s="18">
        <f t="shared" si="17"/>
        <v>61.647999999999968</v>
      </c>
      <c r="RS55" s="18">
        <f t="shared" ref="RS55:SQ55" si="35">RS$32-RS37</f>
        <v>61.327999999999975</v>
      </c>
      <c r="RT55" s="18">
        <f t="shared" si="35"/>
        <v>63.238</v>
      </c>
      <c r="RU55" s="18">
        <f t="shared" si="35"/>
        <v>66.099000000000046</v>
      </c>
      <c r="RV55" s="18">
        <f t="shared" si="35"/>
        <v>63.468999999999994</v>
      </c>
      <c r="RW55" s="18">
        <f t="shared" si="35"/>
        <v>63.230999999999995</v>
      </c>
      <c r="RX55" s="18">
        <f t="shared" si="35"/>
        <v>63.576000000000022</v>
      </c>
      <c r="RY55" s="18">
        <f t="shared" si="35"/>
        <v>65.435000000000002</v>
      </c>
      <c r="RZ55" s="18">
        <f t="shared" si="35"/>
        <v>64.881000000000029</v>
      </c>
      <c r="SA55" s="18">
        <f t="shared" si="35"/>
        <v>69.130000000000024</v>
      </c>
      <c r="SB55" s="18">
        <f t="shared" si="35"/>
        <v>73.713000000000022</v>
      </c>
      <c r="SC55" s="18">
        <f t="shared" si="35"/>
        <v>73.472999999999985</v>
      </c>
      <c r="SD55" s="18">
        <f t="shared" si="35"/>
        <v>71.844999999999999</v>
      </c>
      <c r="SE55" s="18">
        <f t="shared" si="35"/>
        <v>70.976000000000028</v>
      </c>
      <c r="SF55" s="18">
        <f t="shared" si="35"/>
        <v>70.408999999999992</v>
      </c>
      <c r="SG55" s="18">
        <f t="shared" si="35"/>
        <v>74.138999999999953</v>
      </c>
      <c r="SH55" s="18">
        <f t="shared" si="35"/>
        <v>74.54000000000002</v>
      </c>
      <c r="SI55" s="18">
        <f t="shared" si="35"/>
        <v>74.198000000000036</v>
      </c>
      <c r="SJ55" s="18">
        <f t="shared" si="35"/>
        <v>74.774000000000001</v>
      </c>
      <c r="SK55" s="18">
        <f t="shared" si="35"/>
        <v>76.942000000000007</v>
      </c>
      <c r="SL55" s="18">
        <f t="shared" si="35"/>
        <v>76.937999999999988</v>
      </c>
      <c r="SM55" s="18">
        <f t="shared" si="35"/>
        <v>78.048000000000002</v>
      </c>
      <c r="SN55" s="18">
        <f t="shared" si="35"/>
        <v>75.058999999999969</v>
      </c>
      <c r="SO55" s="18">
        <f t="shared" si="35"/>
        <v>75.202999999999975</v>
      </c>
      <c r="SP55" s="18">
        <f t="shared" si="35"/>
        <v>76.817000000000007</v>
      </c>
      <c r="SQ55" s="18">
        <f t="shared" si="35"/>
        <v>77.408000000000015</v>
      </c>
    </row>
    <row r="56" spans="1:511" x14ac:dyDescent="0.25">
      <c r="A56" s="5">
        <f t="shared" si="18"/>
        <v>7</v>
      </c>
      <c r="B56" s="1" t="str">
        <f t="shared" si="9"/>
        <v>VW 2.7 PERP nc-22</v>
      </c>
      <c r="C56" s="1" t="str">
        <f t="shared" si="19"/>
        <v>VW 3 1/2 PERP nc-30-VW 2.7 PERP nc-22</v>
      </c>
      <c r="F56" s="18">
        <f t="shared" ref="F56:BQ58" si="36">F$32-F38</f>
        <v>16.95599999999996</v>
      </c>
      <c r="G56" s="18">
        <f t="shared" si="36"/>
        <v>16.403999999999996</v>
      </c>
      <c r="H56" s="18">
        <f t="shared" si="36"/>
        <v>13.185000000000002</v>
      </c>
      <c r="I56" s="18">
        <f t="shared" si="36"/>
        <v>10.989999999999952</v>
      </c>
      <c r="J56" s="18">
        <f t="shared" si="36"/>
        <v>5.882000000000005</v>
      </c>
      <c r="K56" s="18">
        <f t="shared" si="36"/>
        <v>3.7390000000000327</v>
      </c>
      <c r="L56" s="18">
        <f t="shared" si="36"/>
        <v>0.67399999999997817</v>
      </c>
      <c r="M56" s="18">
        <f t="shared" si="36"/>
        <v>-1.3940000000000055</v>
      </c>
      <c r="N56" s="18">
        <f t="shared" si="36"/>
        <v>-1.0860000000000127</v>
      </c>
      <c r="O56" s="18">
        <f t="shared" si="36"/>
        <v>-7.2620000000000005</v>
      </c>
      <c r="P56" s="18">
        <f t="shared" si="36"/>
        <v>-0.79099999999999682</v>
      </c>
      <c r="Q56" s="18">
        <f t="shared" si="36"/>
        <v>4.88900000000001</v>
      </c>
      <c r="R56" s="18">
        <f t="shared" si="36"/>
        <v>27.548000000000002</v>
      </c>
      <c r="S56" s="18">
        <f t="shared" si="36"/>
        <v>43.297000000000025</v>
      </c>
      <c r="T56" s="18">
        <f t="shared" si="36"/>
        <v>35.617999999999995</v>
      </c>
      <c r="U56" s="18">
        <f t="shared" si="36"/>
        <v>38.744000000000028</v>
      </c>
      <c r="V56" s="18">
        <f t="shared" si="36"/>
        <v>35.22199999999998</v>
      </c>
      <c r="W56" s="18">
        <f t="shared" si="36"/>
        <v>42.509000000000015</v>
      </c>
      <c r="X56" s="18">
        <f t="shared" si="36"/>
        <v>66.774999999999977</v>
      </c>
      <c r="Y56" s="18">
        <f t="shared" si="36"/>
        <v>96.742000000000019</v>
      </c>
      <c r="Z56" s="18">
        <f t="shared" si="36"/>
        <v>97.321999999999974</v>
      </c>
      <c r="AA56" s="18">
        <f t="shared" si="36"/>
        <v>56.949999999999989</v>
      </c>
      <c r="AB56" s="18">
        <f t="shared" si="36"/>
        <v>46.281000000000006</v>
      </c>
      <c r="AC56" s="18">
        <f t="shared" si="36"/>
        <v>27.52800000000002</v>
      </c>
      <c r="AD56" s="18">
        <f t="shared" si="36"/>
        <v>27.212999999999965</v>
      </c>
      <c r="AE56" s="18">
        <f t="shared" si="36"/>
        <v>28.201000000000022</v>
      </c>
      <c r="AF56" s="18">
        <f t="shared" si="36"/>
        <v>39.746000000000038</v>
      </c>
      <c r="AG56" s="18">
        <f t="shared" si="36"/>
        <v>32.982000000000028</v>
      </c>
      <c r="AH56" s="18">
        <f t="shared" si="36"/>
        <v>16.798000000000002</v>
      </c>
      <c r="AI56" s="18">
        <f t="shared" si="36"/>
        <v>-6.8739999999999668</v>
      </c>
      <c r="AJ56" s="18">
        <f t="shared" si="36"/>
        <v>-5.2799999999999727</v>
      </c>
      <c r="AK56" s="18">
        <f t="shared" si="36"/>
        <v>-3.3700000000000045</v>
      </c>
      <c r="AL56" s="18">
        <f t="shared" si="36"/>
        <v>-6.632000000000005</v>
      </c>
      <c r="AM56" s="18">
        <f t="shared" si="36"/>
        <v>-19.228999999999985</v>
      </c>
      <c r="AN56" s="18">
        <f t="shared" si="36"/>
        <v>-40.09899999999999</v>
      </c>
      <c r="AO56" s="18">
        <f t="shared" si="36"/>
        <v>-49.286000000000001</v>
      </c>
      <c r="AP56" s="18">
        <f t="shared" si="36"/>
        <v>-48.742000000000019</v>
      </c>
      <c r="AQ56" s="18">
        <f t="shared" si="36"/>
        <v>-34.222999999999956</v>
      </c>
      <c r="AR56" s="18">
        <f t="shared" si="36"/>
        <v>-34.092999999999961</v>
      </c>
      <c r="AS56" s="18">
        <f t="shared" si="36"/>
        <v>-35.763999999999953</v>
      </c>
      <c r="AT56" s="18">
        <f t="shared" si="36"/>
        <v>-51.02600000000001</v>
      </c>
      <c r="AU56" s="18">
        <f t="shared" si="36"/>
        <v>-48.883000000000038</v>
      </c>
      <c r="AV56" s="18">
        <f t="shared" si="36"/>
        <v>-61.968999999999994</v>
      </c>
      <c r="AW56" s="18">
        <f t="shared" si="36"/>
        <v>-65.079999999999984</v>
      </c>
      <c r="AX56" s="18">
        <f t="shared" si="36"/>
        <v>-69.302000000000021</v>
      </c>
      <c r="AY56" s="18">
        <f t="shared" si="36"/>
        <v>-31.95799999999997</v>
      </c>
      <c r="AZ56" s="18">
        <f t="shared" si="36"/>
        <v>-27.021999999999991</v>
      </c>
      <c r="BA56" s="18">
        <f t="shared" si="36"/>
        <v>-12.439000000000021</v>
      </c>
      <c r="BB56" s="18">
        <f t="shared" si="36"/>
        <v>-0.57599999999996498</v>
      </c>
      <c r="BC56" s="18">
        <f t="shared" si="36"/>
        <v>-17.574000000000012</v>
      </c>
      <c r="BD56" s="18">
        <f t="shared" si="36"/>
        <v>-26.153999999999996</v>
      </c>
      <c r="BE56" s="18">
        <f t="shared" si="36"/>
        <v>-50.090000000000032</v>
      </c>
      <c r="BF56" s="18">
        <f t="shared" si="36"/>
        <v>-43.473000000000013</v>
      </c>
      <c r="BG56" s="18">
        <f t="shared" si="36"/>
        <v>-30.079000000000008</v>
      </c>
      <c r="BH56" s="18">
        <f t="shared" si="36"/>
        <v>-2.535000000000025</v>
      </c>
      <c r="BI56" s="18">
        <f t="shared" si="36"/>
        <v>15.690999999999974</v>
      </c>
      <c r="BJ56" s="18">
        <f t="shared" si="36"/>
        <v>41.716000000000008</v>
      </c>
      <c r="BK56" s="18">
        <f t="shared" si="36"/>
        <v>60.527999999999963</v>
      </c>
      <c r="BL56" s="18">
        <f t="shared" si="36"/>
        <v>5.8319999999999936</v>
      </c>
      <c r="BM56" s="18">
        <f t="shared" si="36"/>
        <v>-19.637000000000057</v>
      </c>
      <c r="BN56" s="18">
        <f t="shared" si="36"/>
        <v>-36.259999999999991</v>
      </c>
      <c r="BO56" s="18">
        <f t="shared" si="36"/>
        <v>-49.916000000000054</v>
      </c>
      <c r="BP56" s="18">
        <f t="shared" si="36"/>
        <v>-34.447000000000003</v>
      </c>
      <c r="BQ56" s="18">
        <f t="shared" si="36"/>
        <v>-28.091000000000008</v>
      </c>
      <c r="BR56" s="18">
        <f t="shared" si="10"/>
        <v>-22.885999999999967</v>
      </c>
      <c r="BS56" s="18">
        <f t="shared" si="24"/>
        <v>-14.751999999999953</v>
      </c>
      <c r="BT56" s="18">
        <f t="shared" si="24"/>
        <v>-14.40199999999993</v>
      </c>
      <c r="BU56" s="18">
        <f t="shared" si="24"/>
        <v>-7.8269999999999982</v>
      </c>
      <c r="BV56" s="18">
        <f t="shared" si="24"/>
        <v>-7.5179999999999723</v>
      </c>
      <c r="BW56" s="18">
        <f t="shared" si="24"/>
        <v>0.23699999999996635</v>
      </c>
      <c r="BX56" s="18">
        <f t="shared" si="24"/>
        <v>-35.870999999999981</v>
      </c>
      <c r="BY56" s="18">
        <f t="shared" si="24"/>
        <v>-33.875</v>
      </c>
      <c r="BZ56" s="18">
        <f t="shared" si="24"/>
        <v>-4.5079999999999245</v>
      </c>
      <c r="CA56" s="18">
        <f t="shared" si="24"/>
        <v>-54.920999999999935</v>
      </c>
      <c r="CB56" s="18">
        <f t="shared" si="24"/>
        <v>-63.095000000000027</v>
      </c>
      <c r="CC56" s="18">
        <f t="shared" si="24"/>
        <v>-18.250999999999976</v>
      </c>
      <c r="CD56" s="18">
        <f t="shared" si="24"/>
        <v>-22.284999999999968</v>
      </c>
      <c r="CE56" s="18">
        <f t="shared" si="24"/>
        <v>0.35500000000001819</v>
      </c>
      <c r="CF56" s="18">
        <f t="shared" si="24"/>
        <v>31.007999999999981</v>
      </c>
      <c r="CG56" s="18">
        <f t="shared" si="24"/>
        <v>63.942000000000007</v>
      </c>
      <c r="CH56" s="18">
        <f t="shared" si="24"/>
        <v>84.21999999999997</v>
      </c>
      <c r="CI56" s="18">
        <f t="shared" si="24"/>
        <v>71.56899999999996</v>
      </c>
      <c r="CJ56" s="18">
        <f t="shared" si="24"/>
        <v>96.045000000000016</v>
      </c>
      <c r="CK56" s="18">
        <f t="shared" si="24"/>
        <v>101.08800000000002</v>
      </c>
      <c r="CL56" s="18">
        <f t="shared" si="24"/>
        <v>111.65599999999998</v>
      </c>
      <c r="CM56" s="18">
        <f t="shared" si="24"/>
        <v>108.12299999999999</v>
      </c>
      <c r="CN56" s="18">
        <f t="shared" si="24"/>
        <v>89.567000000000007</v>
      </c>
      <c r="CO56" s="18">
        <f t="shared" si="24"/>
        <v>94.202000000000027</v>
      </c>
      <c r="CP56" s="18">
        <f t="shared" si="24"/>
        <v>108.32400000000001</v>
      </c>
      <c r="CQ56" s="18">
        <f t="shared" si="24"/>
        <v>116.13599999999997</v>
      </c>
      <c r="CR56" s="18">
        <f t="shared" si="24"/>
        <v>122.24000000000001</v>
      </c>
      <c r="CS56" s="18">
        <f t="shared" si="24"/>
        <v>125.57600000000002</v>
      </c>
      <c r="CT56" s="18">
        <f t="shared" si="24"/>
        <v>130.34400000000002</v>
      </c>
      <c r="CU56" s="18">
        <f t="shared" si="24"/>
        <v>130.69599999999997</v>
      </c>
      <c r="CV56" s="18">
        <f t="shared" si="24"/>
        <v>126.49599999999998</v>
      </c>
      <c r="CW56" s="18">
        <f t="shared" si="24"/>
        <v>127.15100000000001</v>
      </c>
      <c r="CX56" s="18">
        <f t="shared" si="24"/>
        <v>126.97699999999998</v>
      </c>
      <c r="CY56" s="18">
        <f t="shared" si="24"/>
        <v>127.809</v>
      </c>
      <c r="CZ56" s="18">
        <f t="shared" si="24"/>
        <v>127.49000000000001</v>
      </c>
      <c r="DA56" s="18">
        <f t="shared" si="24"/>
        <v>125.87099999999998</v>
      </c>
      <c r="DB56" s="18">
        <f t="shared" si="24"/>
        <v>126.67700000000002</v>
      </c>
      <c r="DC56" s="18">
        <f t="shared" si="24"/>
        <v>127.41299999999998</v>
      </c>
      <c r="DD56" s="18">
        <f t="shared" si="24"/>
        <v>126.083</v>
      </c>
      <c r="DE56" s="18">
        <f t="shared" si="24"/>
        <v>124.99800000000002</v>
      </c>
      <c r="DF56" s="18">
        <f t="shared" si="24"/>
        <v>121.69700000000003</v>
      </c>
      <c r="DG56" s="18">
        <f t="shared" si="24"/>
        <v>122.11500000000001</v>
      </c>
      <c r="DH56" s="18">
        <f t="shared" si="24"/>
        <v>118.054</v>
      </c>
      <c r="DI56" s="18">
        <f t="shared" si="24"/>
        <v>120.262</v>
      </c>
      <c r="DJ56" s="18">
        <f t="shared" si="24"/>
        <v>118.99999999999997</v>
      </c>
      <c r="DK56" s="18">
        <f t="shared" si="24"/>
        <v>116.99700000000001</v>
      </c>
      <c r="DL56" s="18">
        <f t="shared" si="24"/>
        <v>116.04700000000003</v>
      </c>
      <c r="DM56" s="18">
        <f t="shared" si="24"/>
        <v>118.43</v>
      </c>
      <c r="DN56" s="18">
        <f t="shared" si="24"/>
        <v>121.779</v>
      </c>
      <c r="DO56" s="18">
        <f t="shared" si="24"/>
        <v>121.60699999999997</v>
      </c>
      <c r="DP56" s="18">
        <f t="shared" si="24"/>
        <v>120.07099999999997</v>
      </c>
      <c r="DQ56" s="18">
        <f t="shared" si="24"/>
        <v>121.214</v>
      </c>
      <c r="DR56" s="18">
        <f t="shared" si="24"/>
        <v>120.05500000000004</v>
      </c>
      <c r="DS56" s="18">
        <f t="shared" si="24"/>
        <v>117.62300000000002</v>
      </c>
      <c r="DT56" s="18">
        <f t="shared" si="24"/>
        <v>114.25199999999998</v>
      </c>
      <c r="DU56" s="18">
        <f t="shared" si="24"/>
        <v>108.72000000000003</v>
      </c>
      <c r="DV56" s="18">
        <f t="shared" si="24"/>
        <v>106.29499999999999</v>
      </c>
      <c r="DW56" s="18">
        <f t="shared" si="24"/>
        <v>105.55799999999999</v>
      </c>
      <c r="DX56" s="18">
        <f t="shared" si="24"/>
        <v>107.19000000000003</v>
      </c>
      <c r="DY56" s="18">
        <f t="shared" si="24"/>
        <v>104.53900000000002</v>
      </c>
      <c r="DZ56" s="18">
        <f t="shared" si="24"/>
        <v>102.35999999999999</v>
      </c>
      <c r="EA56" s="18">
        <f t="shared" si="24"/>
        <v>107.58800000000002</v>
      </c>
      <c r="EB56" s="18">
        <f t="shared" si="24"/>
        <v>107.98100000000002</v>
      </c>
      <c r="EC56" s="18">
        <f t="shared" si="24"/>
        <v>108.07500000000002</v>
      </c>
      <c r="ED56" s="18">
        <f t="shared" si="21"/>
        <v>107.07299999999998</v>
      </c>
      <c r="EE56" s="18">
        <f t="shared" si="21"/>
        <v>104.11500000000001</v>
      </c>
      <c r="EF56" s="18">
        <f t="shared" si="21"/>
        <v>104.40699999999998</v>
      </c>
      <c r="EG56" s="18">
        <f t="shared" si="21"/>
        <v>105.58899999999997</v>
      </c>
      <c r="EH56" s="18">
        <f t="shared" si="21"/>
        <v>105.22799999999998</v>
      </c>
      <c r="EI56" s="18">
        <f t="shared" si="21"/>
        <v>103.65899999999999</v>
      </c>
      <c r="EJ56" s="18">
        <f t="shared" si="21"/>
        <v>104.90899999999999</v>
      </c>
      <c r="EK56" s="18">
        <f t="shared" si="21"/>
        <v>103.78899999999999</v>
      </c>
      <c r="EL56" s="18">
        <f t="shared" si="21"/>
        <v>102.405</v>
      </c>
      <c r="EM56" s="18">
        <f t="shared" si="21"/>
        <v>104.67500000000001</v>
      </c>
      <c r="EN56" s="18">
        <f t="shared" si="21"/>
        <v>103.654</v>
      </c>
      <c r="EO56" s="18">
        <f t="shared" si="21"/>
        <v>105.44800000000001</v>
      </c>
      <c r="EP56" s="18">
        <f t="shared" si="21"/>
        <v>100.25899999999999</v>
      </c>
      <c r="EQ56" s="18">
        <f t="shared" si="21"/>
        <v>104.399</v>
      </c>
      <c r="ER56" s="18">
        <f t="shared" si="21"/>
        <v>102.98500000000001</v>
      </c>
      <c r="ES56" s="18">
        <f t="shared" si="21"/>
        <v>103.93599999999998</v>
      </c>
      <c r="ET56" s="18">
        <f t="shared" si="21"/>
        <v>98.202000000000027</v>
      </c>
      <c r="EU56" s="18">
        <f t="shared" si="21"/>
        <v>98.801000000000016</v>
      </c>
      <c r="EV56" s="18">
        <f t="shared" si="21"/>
        <v>97.361999999999995</v>
      </c>
      <c r="EW56" s="18">
        <f t="shared" si="21"/>
        <v>101.809</v>
      </c>
      <c r="EX56" s="18">
        <f t="shared" si="21"/>
        <v>101.07800000000003</v>
      </c>
      <c r="EY56" s="18">
        <f t="shared" si="21"/>
        <v>104.80200000000002</v>
      </c>
      <c r="EZ56" s="18">
        <f t="shared" si="21"/>
        <v>105.00899999999999</v>
      </c>
      <c r="FA56" s="18">
        <f t="shared" si="21"/>
        <v>106.71800000000002</v>
      </c>
      <c r="FB56" s="18">
        <f t="shared" si="21"/>
        <v>109.34900000000002</v>
      </c>
      <c r="FC56" s="18">
        <f t="shared" si="21"/>
        <v>106.58300000000003</v>
      </c>
      <c r="FD56" s="18">
        <f t="shared" si="21"/>
        <v>104.999</v>
      </c>
      <c r="FE56" s="18">
        <f t="shared" si="21"/>
        <v>103.03899999999999</v>
      </c>
      <c r="FF56" s="18">
        <f t="shared" si="21"/>
        <v>105.31600000000003</v>
      </c>
      <c r="FG56" s="18">
        <f t="shared" si="21"/>
        <v>108.72499999999999</v>
      </c>
      <c r="FH56" s="18">
        <f t="shared" si="21"/>
        <v>110.46200000000002</v>
      </c>
      <c r="FI56" s="18">
        <f t="shared" si="21"/>
        <v>110.36700000000002</v>
      </c>
      <c r="FJ56" s="18">
        <f t="shared" si="32"/>
        <v>111.40200000000002</v>
      </c>
      <c r="FK56" s="18">
        <f t="shared" si="32"/>
        <v>110.10100000000003</v>
      </c>
      <c r="FL56" s="18">
        <f t="shared" si="32"/>
        <v>111.56</v>
      </c>
      <c r="FM56" s="18">
        <f t="shared" si="32"/>
        <v>110.76100000000002</v>
      </c>
      <c r="FN56" s="18">
        <f t="shared" si="32"/>
        <v>116.30400000000003</v>
      </c>
      <c r="FO56" s="18">
        <f t="shared" si="32"/>
        <v>118.68899999999999</v>
      </c>
      <c r="FP56" s="18">
        <f t="shared" si="32"/>
        <v>122.00699999999998</v>
      </c>
      <c r="FQ56" s="18">
        <f t="shared" si="32"/>
        <v>121.904</v>
      </c>
      <c r="FR56" s="18">
        <f t="shared" si="32"/>
        <v>124.15499999999997</v>
      </c>
      <c r="FS56" s="18">
        <f t="shared" si="32"/>
        <v>121.81299999999999</v>
      </c>
      <c r="FT56" s="18">
        <f t="shared" si="32"/>
        <v>119.13599999999997</v>
      </c>
      <c r="FU56" s="18">
        <f t="shared" si="32"/>
        <v>118.05699999999999</v>
      </c>
      <c r="FV56" s="18">
        <f t="shared" si="32"/>
        <v>127.93600000000004</v>
      </c>
      <c r="FW56" s="18">
        <f t="shared" si="32"/>
        <v>128.10400000000001</v>
      </c>
      <c r="FX56" s="18">
        <f t="shared" si="32"/>
        <v>131.34399999999999</v>
      </c>
      <c r="FY56" s="18">
        <f t="shared" si="32"/>
        <v>133.476</v>
      </c>
      <c r="FZ56" s="18">
        <f t="shared" si="32"/>
        <v>133.31300000000002</v>
      </c>
      <c r="GA56" s="18">
        <f t="shared" si="32"/>
        <v>131.077</v>
      </c>
      <c r="GB56" s="18">
        <f t="shared" si="32"/>
        <v>125.41400000000002</v>
      </c>
      <c r="GC56" s="18">
        <f t="shared" si="32"/>
        <v>125.05699999999999</v>
      </c>
      <c r="GD56" s="18">
        <f t="shared" si="32"/>
        <v>126.15200000000002</v>
      </c>
      <c r="GE56" s="18">
        <f t="shared" si="32"/>
        <v>119.10400000000001</v>
      </c>
      <c r="GF56" s="18">
        <f t="shared" si="32"/>
        <v>118.91200000000001</v>
      </c>
      <c r="GG56" s="18">
        <f t="shared" si="32"/>
        <v>119.434</v>
      </c>
      <c r="GH56" s="18">
        <f t="shared" si="32"/>
        <v>117.59399999999999</v>
      </c>
      <c r="GI56" s="18">
        <f t="shared" si="32"/>
        <v>118.17200000000003</v>
      </c>
      <c r="GJ56" s="18">
        <f t="shared" si="32"/>
        <v>119.02300000000002</v>
      </c>
      <c r="GK56" s="18">
        <f t="shared" si="32"/>
        <v>122.44399999999996</v>
      </c>
      <c r="GL56" s="18">
        <f t="shared" si="32"/>
        <v>121.50700000000001</v>
      </c>
      <c r="GM56" s="18">
        <f t="shared" si="32"/>
        <v>121.76599999999999</v>
      </c>
      <c r="GN56" s="18">
        <f t="shared" si="32"/>
        <v>123.29200000000003</v>
      </c>
      <c r="GO56" s="18">
        <f>GO$32-GO38</f>
        <v>121.40899999999999</v>
      </c>
      <c r="GP56" s="18">
        <f t="shared" si="26"/>
        <v>127.23199999999997</v>
      </c>
      <c r="GQ56" s="18">
        <f t="shared" si="26"/>
        <v>124.92099999999999</v>
      </c>
      <c r="GR56" s="18">
        <f t="shared" si="26"/>
        <v>124.12200000000001</v>
      </c>
      <c r="GS56" s="18">
        <f t="shared" si="26"/>
        <v>124.48600000000002</v>
      </c>
      <c r="GT56" s="18">
        <f t="shared" si="26"/>
        <v>119.17099999999996</v>
      </c>
      <c r="GU56" s="18">
        <f t="shared" si="26"/>
        <v>122.96199999999999</v>
      </c>
      <c r="GV56" s="18">
        <f t="shared" si="26"/>
        <v>118.916</v>
      </c>
      <c r="GW56" s="18">
        <f t="shared" si="26"/>
        <v>114.89500000000004</v>
      </c>
      <c r="GX56" s="18">
        <f t="shared" si="26"/>
        <v>108.65199999999999</v>
      </c>
      <c r="GY56" s="18">
        <f t="shared" si="26"/>
        <v>106.82200000000003</v>
      </c>
      <c r="GZ56" s="18">
        <f t="shared" si="26"/>
        <v>107.49700000000001</v>
      </c>
      <c r="HA56" s="18">
        <f t="shared" si="26"/>
        <v>108.47999999999999</v>
      </c>
      <c r="HB56" s="18">
        <f t="shared" si="26"/>
        <v>105.70000000000002</v>
      </c>
      <c r="HC56" s="18">
        <f t="shared" si="26"/>
        <v>113.60900000000001</v>
      </c>
      <c r="HD56" s="18">
        <f t="shared" si="26"/>
        <v>91.848000000000013</v>
      </c>
      <c r="HE56" s="18">
        <f t="shared" si="26"/>
        <v>96.715000000000003</v>
      </c>
      <c r="HF56" s="18">
        <f t="shared" si="26"/>
        <v>102.965</v>
      </c>
      <c r="HG56" s="18">
        <f t="shared" si="26"/>
        <v>106.09400000000002</v>
      </c>
      <c r="HH56" s="18">
        <f t="shared" si="26"/>
        <v>102.12600000000003</v>
      </c>
      <c r="HI56" s="18">
        <f t="shared" si="26"/>
        <v>105.81299999999999</v>
      </c>
      <c r="HJ56" s="18">
        <f t="shared" si="26"/>
        <v>108.965</v>
      </c>
      <c r="HK56" s="18">
        <f t="shared" si="26"/>
        <v>107.09</v>
      </c>
      <c r="HL56" s="18">
        <f t="shared" si="26"/>
        <v>109.333</v>
      </c>
      <c r="HM56" s="18">
        <f t="shared" si="26"/>
        <v>109.28300000000002</v>
      </c>
      <c r="HN56" s="18">
        <f t="shared" si="26"/>
        <v>113.089</v>
      </c>
      <c r="HO56" s="18">
        <f t="shared" si="26"/>
        <v>112.14000000000001</v>
      </c>
      <c r="HP56" s="18">
        <f t="shared" si="26"/>
        <v>108.09599999999998</v>
      </c>
      <c r="HQ56" s="18">
        <f t="shared" si="26"/>
        <v>109.27100000000002</v>
      </c>
      <c r="HR56" s="18">
        <f t="shared" si="26"/>
        <v>109.22400000000002</v>
      </c>
      <c r="HS56" s="18">
        <f t="shared" si="26"/>
        <v>109.76299999999998</v>
      </c>
      <c r="HT56" s="18">
        <f t="shared" si="26"/>
        <v>107.23999999999998</v>
      </c>
      <c r="HU56" s="18">
        <f t="shared" si="26"/>
        <v>100.124</v>
      </c>
      <c r="HV56" s="18">
        <f t="shared" si="26"/>
        <v>98.87700000000001</v>
      </c>
      <c r="HW56" s="18">
        <f t="shared" si="26"/>
        <v>94.93</v>
      </c>
      <c r="HX56" s="18">
        <f t="shared" si="26"/>
        <v>102.06800000000001</v>
      </c>
      <c r="HY56" s="18">
        <f t="shared" si="26"/>
        <v>94.942000000000007</v>
      </c>
      <c r="HZ56" s="18">
        <f t="shared" si="26"/>
        <v>96.085999999999984</v>
      </c>
      <c r="IA56" s="18">
        <f t="shared" si="26"/>
        <v>99.64500000000001</v>
      </c>
      <c r="IB56" s="18">
        <f t="shared" si="26"/>
        <v>100.47500000000002</v>
      </c>
      <c r="IC56" s="18">
        <f t="shared" si="26"/>
        <v>104.43800000000002</v>
      </c>
      <c r="ID56" s="18">
        <f t="shared" si="26"/>
        <v>100.14599999999996</v>
      </c>
      <c r="IE56" s="18">
        <f t="shared" si="26"/>
        <v>95.511000000000024</v>
      </c>
      <c r="IF56" s="18">
        <f t="shared" si="26"/>
        <v>99.242000000000019</v>
      </c>
      <c r="IG56" s="18">
        <f t="shared" si="26"/>
        <v>106.13000000000002</v>
      </c>
      <c r="IH56" s="18">
        <f t="shared" si="26"/>
        <v>103.66299999999998</v>
      </c>
      <c r="II56" s="18">
        <f t="shared" si="26"/>
        <v>103.47900000000001</v>
      </c>
      <c r="IJ56" s="18">
        <f t="shared" si="26"/>
        <v>119.53</v>
      </c>
      <c r="IK56" s="18">
        <f t="shared" si="26"/>
        <v>117.89400000000001</v>
      </c>
      <c r="IL56" s="18">
        <f t="shared" si="26"/>
        <v>117.262</v>
      </c>
      <c r="IM56" s="18">
        <f t="shared" si="26"/>
        <v>109.39099999999999</v>
      </c>
      <c r="IN56" s="18">
        <f t="shared" si="26"/>
        <v>100.19099999999997</v>
      </c>
      <c r="IO56" s="18">
        <f t="shared" si="26"/>
        <v>94.467999999999989</v>
      </c>
      <c r="IP56" s="18">
        <f t="shared" si="26"/>
        <v>93.286999999999978</v>
      </c>
      <c r="IQ56" s="18">
        <f t="shared" si="26"/>
        <v>93.489999999999981</v>
      </c>
      <c r="IR56" s="18">
        <f t="shared" si="26"/>
        <v>104.52500000000001</v>
      </c>
      <c r="IS56" s="18">
        <f t="shared" si="26"/>
        <v>110.227</v>
      </c>
      <c r="IT56" s="18">
        <f t="shared" si="26"/>
        <v>108.23800000000003</v>
      </c>
      <c r="IU56" s="18">
        <f t="shared" si="26"/>
        <v>105.66099999999997</v>
      </c>
      <c r="IV56" s="18">
        <f t="shared" si="26"/>
        <v>107.68799999999999</v>
      </c>
      <c r="IW56" s="18">
        <f t="shared" si="26"/>
        <v>107.387</v>
      </c>
      <c r="IX56" s="18">
        <f t="shared" si="26"/>
        <v>103.39600000000002</v>
      </c>
      <c r="IY56" s="18">
        <f t="shared" si="26"/>
        <v>107.97599999999997</v>
      </c>
      <c r="IZ56" s="18">
        <f t="shared" si="26"/>
        <v>110.49099999999999</v>
      </c>
      <c r="JA56" s="18">
        <f>JA$32-JA38</f>
        <v>112.28800000000001</v>
      </c>
      <c r="JB56" s="18">
        <f t="shared" si="22"/>
        <v>105.57</v>
      </c>
      <c r="JC56" s="18">
        <f t="shared" si="22"/>
        <v>98.731999999999971</v>
      </c>
      <c r="JD56" s="18">
        <f t="shared" si="22"/>
        <v>98.911999999999978</v>
      </c>
      <c r="JE56" s="18">
        <f t="shared" si="22"/>
        <v>94.872999999999962</v>
      </c>
      <c r="JF56" s="18">
        <f t="shared" si="22"/>
        <v>92.940999999999974</v>
      </c>
      <c r="JG56" s="18">
        <f t="shared" si="22"/>
        <v>93.121000000000038</v>
      </c>
      <c r="JH56" s="18">
        <f t="shared" si="22"/>
        <v>96.413000000000011</v>
      </c>
      <c r="JI56" s="18">
        <f t="shared" si="22"/>
        <v>95.748000000000019</v>
      </c>
      <c r="JJ56" s="18">
        <f t="shared" si="22"/>
        <v>94.064000000000021</v>
      </c>
      <c r="JK56" s="18">
        <f t="shared" si="22"/>
        <v>93.581999999999994</v>
      </c>
      <c r="JL56" s="18">
        <f t="shared" si="22"/>
        <v>87.19599999999997</v>
      </c>
      <c r="JM56" s="18">
        <f t="shared" si="22"/>
        <v>79.719000000000051</v>
      </c>
      <c r="JN56" s="18">
        <f t="shared" si="22"/>
        <v>77.358000000000004</v>
      </c>
      <c r="JO56" s="18">
        <f t="shared" si="22"/>
        <v>80.923000000000002</v>
      </c>
      <c r="JP56" s="18">
        <f t="shared" si="22"/>
        <v>83.540999999999997</v>
      </c>
      <c r="JQ56" s="18">
        <f t="shared" si="22"/>
        <v>83.52600000000001</v>
      </c>
      <c r="JR56" s="18">
        <f t="shared" si="22"/>
        <v>89.578000000000031</v>
      </c>
      <c r="JS56" s="18">
        <f t="shared" si="22"/>
        <v>83.72199999999998</v>
      </c>
      <c r="JT56" s="18">
        <f t="shared" si="22"/>
        <v>82.660000000000025</v>
      </c>
      <c r="JU56" s="18">
        <f t="shared" si="22"/>
        <v>81.836999999999989</v>
      </c>
      <c r="JV56" s="18">
        <f t="shared" si="22"/>
        <v>79.698000000000036</v>
      </c>
      <c r="JW56" s="18">
        <f t="shared" si="22"/>
        <v>73.753000000000043</v>
      </c>
      <c r="JX56" s="18">
        <f t="shared" si="22"/>
        <v>65.162000000000035</v>
      </c>
      <c r="JY56" s="18">
        <f t="shared" si="22"/>
        <v>66.29400000000004</v>
      </c>
      <c r="JZ56" s="18">
        <f t="shared" si="22"/>
        <v>69.534000000000049</v>
      </c>
      <c r="KA56" s="18">
        <f t="shared" si="22"/>
        <v>67.79200000000003</v>
      </c>
      <c r="KB56" s="18">
        <f t="shared" si="22"/>
        <v>71.38</v>
      </c>
      <c r="KC56" s="18">
        <f t="shared" si="22"/>
        <v>62.27600000000001</v>
      </c>
      <c r="KD56" s="18">
        <f t="shared" si="22"/>
        <v>61.971000000000004</v>
      </c>
      <c r="KE56" s="18">
        <f t="shared" si="22"/>
        <v>61.796999999999969</v>
      </c>
      <c r="KF56" s="18">
        <f t="shared" si="22"/>
        <v>69.361999999999966</v>
      </c>
      <c r="KG56" s="18">
        <f t="shared" si="22"/>
        <v>75.382999999999981</v>
      </c>
      <c r="KH56" s="18">
        <f t="shared" si="33"/>
        <v>75.526999999999987</v>
      </c>
      <c r="KI56" s="18">
        <f t="shared" si="33"/>
        <v>76.106999999999971</v>
      </c>
      <c r="KJ56" s="18">
        <f t="shared" si="33"/>
        <v>77.166999999999973</v>
      </c>
      <c r="KK56" s="18">
        <f t="shared" si="33"/>
        <v>73.634000000000015</v>
      </c>
      <c r="KL56" s="18">
        <f t="shared" si="33"/>
        <v>63.544999999999959</v>
      </c>
      <c r="KM56" s="18">
        <f t="shared" si="33"/>
        <v>60.300000000000011</v>
      </c>
      <c r="KN56" s="18">
        <f t="shared" si="33"/>
        <v>61.20599999999996</v>
      </c>
      <c r="KO56" s="18">
        <f t="shared" si="33"/>
        <v>52.224000000000046</v>
      </c>
      <c r="KP56" s="18">
        <f t="shared" si="33"/>
        <v>51.77600000000001</v>
      </c>
      <c r="KQ56" s="18">
        <f t="shared" si="33"/>
        <v>55.488</v>
      </c>
      <c r="KR56" s="18">
        <f t="shared" si="33"/>
        <v>57.892999999999972</v>
      </c>
      <c r="KS56" s="18">
        <f t="shared" si="33"/>
        <v>57.168000000000006</v>
      </c>
      <c r="KT56" s="18">
        <f t="shared" si="33"/>
        <v>58.449000000000012</v>
      </c>
      <c r="KU56" s="18">
        <f t="shared" si="33"/>
        <v>51.479000000000042</v>
      </c>
      <c r="KV56" s="18">
        <f t="shared" si="33"/>
        <v>51.826999999999998</v>
      </c>
      <c r="KW56" s="18">
        <f t="shared" si="33"/>
        <v>49.008999999999958</v>
      </c>
      <c r="KX56" s="18">
        <f t="shared" si="33"/>
        <v>49.767999999999972</v>
      </c>
      <c r="KY56" s="18">
        <f t="shared" si="33"/>
        <v>50.950999999999965</v>
      </c>
      <c r="KZ56" s="18">
        <f t="shared" si="33"/>
        <v>45.75</v>
      </c>
      <c r="LA56" s="18">
        <f t="shared" si="33"/>
        <v>47.154999999999973</v>
      </c>
      <c r="LB56" s="18">
        <f t="shared" si="33"/>
        <v>44.84899999999999</v>
      </c>
      <c r="LC56" s="18">
        <f t="shared" si="33"/>
        <v>49.38900000000001</v>
      </c>
      <c r="LD56" s="18">
        <f t="shared" si="33"/>
        <v>51.968999999999994</v>
      </c>
      <c r="LE56" s="18">
        <f t="shared" si="33"/>
        <v>48.449999999999989</v>
      </c>
      <c r="LF56" s="18">
        <f t="shared" si="33"/>
        <v>45.305000000000007</v>
      </c>
      <c r="LG56" s="18">
        <f t="shared" si="33"/>
        <v>27.938999999999965</v>
      </c>
      <c r="LH56" s="18">
        <f t="shared" si="33"/>
        <v>44.988</v>
      </c>
      <c r="LI56" s="18">
        <f t="shared" si="33"/>
        <v>43.367999999999995</v>
      </c>
      <c r="LJ56" s="18">
        <f t="shared" si="33"/>
        <v>47.968000000000018</v>
      </c>
      <c r="LK56" s="18">
        <f t="shared" si="33"/>
        <v>49.261000000000024</v>
      </c>
      <c r="LL56" s="18">
        <f t="shared" si="33"/>
        <v>52.531000000000006</v>
      </c>
      <c r="LM56" s="18">
        <f>LM$32-LM38</f>
        <v>52.81</v>
      </c>
      <c r="LN56" s="18">
        <f t="shared" si="28"/>
        <v>59.19599999999997</v>
      </c>
      <c r="LO56" s="18">
        <f t="shared" si="28"/>
        <v>63.093000000000018</v>
      </c>
      <c r="LP56" s="18">
        <f t="shared" si="28"/>
        <v>66.550999999999988</v>
      </c>
      <c r="LQ56" s="18">
        <f t="shared" si="28"/>
        <v>71.676999999999964</v>
      </c>
      <c r="LR56" s="18">
        <f t="shared" si="28"/>
        <v>64.479999999999961</v>
      </c>
      <c r="LS56" s="18">
        <f t="shared" si="28"/>
        <v>59.709000000000003</v>
      </c>
      <c r="LT56" s="18">
        <f t="shared" si="28"/>
        <v>63.959000000000003</v>
      </c>
      <c r="LU56" s="18">
        <f t="shared" si="28"/>
        <v>61.353000000000009</v>
      </c>
      <c r="LV56" s="18">
        <f t="shared" si="28"/>
        <v>61.834000000000003</v>
      </c>
      <c r="LW56" s="18">
        <f t="shared" si="28"/>
        <v>74.903999999999996</v>
      </c>
      <c r="LX56" s="18">
        <f t="shared" si="28"/>
        <v>77.014999999999986</v>
      </c>
      <c r="LY56" s="18">
        <f t="shared" si="28"/>
        <v>70.100000000000023</v>
      </c>
      <c r="LZ56" s="18">
        <f t="shared" si="28"/>
        <v>77.432999999999993</v>
      </c>
      <c r="MA56" s="18">
        <f t="shared" si="28"/>
        <v>68.742999999999995</v>
      </c>
      <c r="MB56" s="18">
        <f t="shared" si="28"/>
        <v>49.607000000000028</v>
      </c>
      <c r="MC56" s="18">
        <f t="shared" si="28"/>
        <v>44.44</v>
      </c>
      <c r="MD56" s="18">
        <f t="shared" si="28"/>
        <v>41.019000000000005</v>
      </c>
      <c r="ME56" s="18">
        <f t="shared" si="28"/>
        <v>38.052999999999997</v>
      </c>
      <c r="MF56" s="18">
        <f t="shared" si="28"/>
        <v>36.723000000000013</v>
      </c>
      <c r="MG56" s="18">
        <f t="shared" si="28"/>
        <v>37.377999999999986</v>
      </c>
      <c r="MH56" s="18">
        <f t="shared" si="28"/>
        <v>38.694000000000017</v>
      </c>
      <c r="MI56" s="18">
        <f t="shared" si="28"/>
        <v>36.849000000000046</v>
      </c>
      <c r="MJ56" s="18">
        <f t="shared" si="28"/>
        <v>38.959000000000003</v>
      </c>
      <c r="MK56" s="18">
        <f t="shared" si="28"/>
        <v>39.355999999999995</v>
      </c>
      <c r="ML56" s="18">
        <f t="shared" si="28"/>
        <v>33.239999999999952</v>
      </c>
      <c r="MM56" s="18">
        <f t="shared" si="28"/>
        <v>27.006999999999948</v>
      </c>
      <c r="MN56" s="18">
        <f t="shared" si="28"/>
        <v>18.649000000000001</v>
      </c>
      <c r="MO56" s="18">
        <f t="shared" si="28"/>
        <v>17.42900000000003</v>
      </c>
      <c r="MP56" s="18">
        <f t="shared" si="28"/>
        <v>21.215000000000032</v>
      </c>
      <c r="MQ56" s="18">
        <f t="shared" si="28"/>
        <v>19.383000000000038</v>
      </c>
      <c r="MR56" s="18">
        <f t="shared" si="28"/>
        <v>19.149999999999977</v>
      </c>
      <c r="MS56" s="18">
        <f t="shared" si="28"/>
        <v>17.852000000000032</v>
      </c>
      <c r="MT56" s="18">
        <f t="shared" si="28"/>
        <v>28.939999999999998</v>
      </c>
      <c r="MU56" s="18">
        <f t="shared" si="28"/>
        <v>27.168000000000006</v>
      </c>
      <c r="MV56" s="18">
        <f t="shared" si="28"/>
        <v>23.778999999999996</v>
      </c>
      <c r="MW56" s="18">
        <f t="shared" si="28"/>
        <v>15.474999999999966</v>
      </c>
      <c r="MX56" s="18">
        <f t="shared" si="28"/>
        <v>13.603999999999985</v>
      </c>
      <c r="MY56" s="18">
        <f t="shared" si="28"/>
        <v>24.091000000000008</v>
      </c>
      <c r="MZ56" s="18">
        <f t="shared" si="28"/>
        <v>32.849999999999966</v>
      </c>
      <c r="NA56" s="18">
        <f t="shared" si="28"/>
        <v>32.875999999999976</v>
      </c>
      <c r="NB56" s="18">
        <f t="shared" si="28"/>
        <v>27.674000000000035</v>
      </c>
      <c r="NC56" s="18">
        <f t="shared" si="28"/>
        <v>23.935999999999979</v>
      </c>
      <c r="ND56" s="18">
        <f t="shared" si="28"/>
        <v>21.588999999999999</v>
      </c>
      <c r="NE56" s="18">
        <f t="shared" si="28"/>
        <v>15.516999999999996</v>
      </c>
      <c r="NF56" s="18">
        <f t="shared" si="28"/>
        <v>14.90100000000001</v>
      </c>
      <c r="NG56" s="18">
        <f t="shared" si="28"/>
        <v>12.772000000000048</v>
      </c>
      <c r="NH56" s="18">
        <f t="shared" si="28"/>
        <v>14.15100000000001</v>
      </c>
      <c r="NI56" s="18">
        <f t="shared" si="28"/>
        <v>10.704000000000008</v>
      </c>
      <c r="NJ56" s="18">
        <f t="shared" si="28"/>
        <v>8.1330000000000382</v>
      </c>
      <c r="NK56" s="18">
        <f t="shared" si="28"/>
        <v>8.4000000000000341</v>
      </c>
      <c r="NL56" s="18">
        <f t="shared" si="28"/>
        <v>9.4250000000000114</v>
      </c>
      <c r="NM56" s="18">
        <f t="shared" si="28"/>
        <v>10.590000000000032</v>
      </c>
      <c r="NN56" s="18">
        <f t="shared" si="28"/>
        <v>8.4089999999999918</v>
      </c>
      <c r="NO56" s="18">
        <f t="shared" si="28"/>
        <v>8.7740000000000009</v>
      </c>
      <c r="NP56" s="18">
        <f t="shared" si="28"/>
        <v>4.6159999999999854</v>
      </c>
      <c r="NQ56" s="18">
        <f t="shared" si="28"/>
        <v>4.4320000000000164</v>
      </c>
      <c r="NR56" s="18">
        <f t="shared" si="28"/>
        <v>8.1800000000000068</v>
      </c>
      <c r="NS56" s="18">
        <f t="shared" si="28"/>
        <v>0.57300000000003593</v>
      </c>
      <c r="NT56" s="18">
        <f t="shared" si="28"/>
        <v>2.9569999999999936</v>
      </c>
      <c r="NU56" s="18">
        <f t="shared" si="28"/>
        <v>-18.218999999999994</v>
      </c>
      <c r="NV56" s="18">
        <f t="shared" si="28"/>
        <v>-20.04200000000003</v>
      </c>
      <c r="NW56" s="18">
        <f t="shared" si="28"/>
        <v>-24.699999999999989</v>
      </c>
      <c r="NX56" s="18">
        <f t="shared" si="28"/>
        <v>-24.447999999999979</v>
      </c>
      <c r="NY56" s="18">
        <f>NY$32-NY38</f>
        <v>-14.65300000000002</v>
      </c>
      <c r="NZ56" s="18">
        <f t="shared" si="23"/>
        <v>-11.546999999999969</v>
      </c>
      <c r="OA56" s="18">
        <f t="shared" si="23"/>
        <v>-8.8439999999999941</v>
      </c>
      <c r="OB56" s="18">
        <f t="shared" si="23"/>
        <v>-9.8690000000000282</v>
      </c>
      <c r="OC56" s="18">
        <f t="shared" si="23"/>
        <v>-8.1779999999999973</v>
      </c>
      <c r="OD56" s="18">
        <f t="shared" si="23"/>
        <v>-8.1129999999999995</v>
      </c>
      <c r="OE56" s="18">
        <f t="shared" si="23"/>
        <v>-4.3840000000000146</v>
      </c>
      <c r="OF56" s="18">
        <f t="shared" si="23"/>
        <v>-2.4900000000000091</v>
      </c>
      <c r="OG56" s="18">
        <f t="shared" si="23"/>
        <v>-2.2299999999999613</v>
      </c>
      <c r="OH56" s="18">
        <f t="shared" si="23"/>
        <v>-2.8919999999999959</v>
      </c>
      <c r="OI56" s="18">
        <f t="shared" si="23"/>
        <v>-1.6050000000000182</v>
      </c>
      <c r="OJ56" s="18">
        <f t="shared" si="23"/>
        <v>-2.1680000000000064</v>
      </c>
      <c r="OK56" s="18">
        <f t="shared" si="23"/>
        <v>-11.16500000000002</v>
      </c>
      <c r="OL56" s="18">
        <f t="shared" si="23"/>
        <v>-15.42900000000003</v>
      </c>
      <c r="OM56" s="18">
        <f t="shared" si="23"/>
        <v>-15.577999999999975</v>
      </c>
      <c r="ON56" s="18">
        <f t="shared" si="23"/>
        <v>-12.067000000000007</v>
      </c>
      <c r="OO56" s="18">
        <f t="shared" si="23"/>
        <v>-8.9750000000000227</v>
      </c>
      <c r="OP56" s="18">
        <f t="shared" si="23"/>
        <v>-5.0199999999999818</v>
      </c>
      <c r="OQ56" s="18">
        <f t="shared" si="23"/>
        <v>-1.0529999999999973</v>
      </c>
      <c r="OR56" s="18">
        <f t="shared" si="23"/>
        <v>10.855999999999995</v>
      </c>
      <c r="OS56" s="18">
        <f t="shared" si="23"/>
        <v>4.5939999999999941</v>
      </c>
      <c r="OT56" s="18">
        <f t="shared" si="23"/>
        <v>9.6850000000000023</v>
      </c>
      <c r="OU56" s="18">
        <f t="shared" si="23"/>
        <v>11.40100000000001</v>
      </c>
      <c r="OV56" s="18">
        <f t="shared" si="23"/>
        <v>13.113</v>
      </c>
      <c r="OW56" s="18">
        <f t="shared" si="23"/>
        <v>15.51600000000002</v>
      </c>
      <c r="OX56" s="18">
        <f t="shared" si="23"/>
        <v>15.37700000000001</v>
      </c>
      <c r="OY56" s="18">
        <f t="shared" si="23"/>
        <v>15.074999999999989</v>
      </c>
      <c r="OZ56" s="18">
        <f t="shared" si="23"/>
        <v>15.713000000000022</v>
      </c>
      <c r="PA56" s="18">
        <f t="shared" si="23"/>
        <v>16.274000000000001</v>
      </c>
      <c r="PB56" s="18">
        <f t="shared" si="23"/>
        <v>22.935000000000002</v>
      </c>
      <c r="PC56" s="18">
        <f t="shared" si="23"/>
        <v>25.406000000000006</v>
      </c>
      <c r="PD56" s="18">
        <f t="shared" si="23"/>
        <v>25.550999999999988</v>
      </c>
      <c r="PE56" s="18">
        <f t="shared" si="23"/>
        <v>28.377999999999986</v>
      </c>
      <c r="PF56" s="18">
        <f t="shared" si="34"/>
        <v>29.13900000000001</v>
      </c>
      <c r="PG56" s="18">
        <f t="shared" si="34"/>
        <v>30.194999999999993</v>
      </c>
      <c r="PH56" s="18">
        <f t="shared" si="34"/>
        <v>35.91500000000002</v>
      </c>
      <c r="PI56" s="18">
        <f t="shared" si="34"/>
        <v>41.079999999999984</v>
      </c>
      <c r="PJ56" s="18">
        <f t="shared" si="34"/>
        <v>44.374000000000024</v>
      </c>
      <c r="PK56" s="18">
        <f t="shared" si="34"/>
        <v>42.817000000000007</v>
      </c>
      <c r="PL56" s="18">
        <f t="shared" si="34"/>
        <v>44.741000000000042</v>
      </c>
      <c r="PM56" s="18">
        <f t="shared" si="34"/>
        <v>48.774000000000001</v>
      </c>
      <c r="PN56" s="18">
        <f t="shared" si="34"/>
        <v>48.225000000000023</v>
      </c>
      <c r="PO56" s="18">
        <f t="shared" si="34"/>
        <v>45.600999999999999</v>
      </c>
      <c r="PP56" s="18">
        <f t="shared" si="34"/>
        <v>41.555000000000007</v>
      </c>
      <c r="PQ56" s="18">
        <f t="shared" si="34"/>
        <v>36.620000000000005</v>
      </c>
      <c r="PR56" s="18">
        <f t="shared" si="34"/>
        <v>32.92900000000003</v>
      </c>
      <c r="PS56" s="18">
        <f t="shared" si="34"/>
        <v>34.942999999999984</v>
      </c>
      <c r="PT56" s="18">
        <f t="shared" si="34"/>
        <v>35.768000000000029</v>
      </c>
      <c r="PU56" s="18">
        <f t="shared" si="34"/>
        <v>42.411999999999978</v>
      </c>
      <c r="PV56" s="18">
        <f t="shared" si="34"/>
        <v>45.555000000000007</v>
      </c>
      <c r="PW56" s="18">
        <f t="shared" si="34"/>
        <v>45.871000000000038</v>
      </c>
      <c r="PX56" s="18">
        <f t="shared" si="34"/>
        <v>51.229000000000042</v>
      </c>
      <c r="PY56" s="18">
        <f t="shared" si="34"/>
        <v>53.689000000000021</v>
      </c>
      <c r="PZ56" s="18">
        <f t="shared" si="34"/>
        <v>55.81699999999995</v>
      </c>
      <c r="QA56" s="18">
        <f t="shared" si="34"/>
        <v>60.72399999999999</v>
      </c>
      <c r="QB56" s="18">
        <f t="shared" si="34"/>
        <v>61.700000000000045</v>
      </c>
      <c r="QC56" s="18">
        <f t="shared" si="34"/>
        <v>64.05400000000003</v>
      </c>
      <c r="QD56" s="18">
        <f t="shared" si="34"/>
        <v>66.019000000000005</v>
      </c>
      <c r="QE56" s="18">
        <f t="shared" si="34"/>
        <v>67.282000000000039</v>
      </c>
      <c r="QF56" s="18">
        <f t="shared" si="34"/>
        <v>67.498999999999967</v>
      </c>
      <c r="QG56" s="18">
        <f t="shared" si="34"/>
        <v>67.209000000000032</v>
      </c>
      <c r="QH56" s="18">
        <f t="shared" si="34"/>
        <v>69.450999999999993</v>
      </c>
      <c r="QI56" s="18">
        <f t="shared" si="34"/>
        <v>68.586000000000013</v>
      </c>
      <c r="QJ56" s="18">
        <f t="shared" si="34"/>
        <v>69.721000000000004</v>
      </c>
      <c r="QK56" s="18">
        <f>QK$32-QK38</f>
        <v>69.638000000000005</v>
      </c>
      <c r="QL56" s="18">
        <f t="shared" si="30"/>
        <v>72.480000000000018</v>
      </c>
      <c r="QM56" s="18">
        <f t="shared" si="30"/>
        <v>73.180999999999983</v>
      </c>
      <c r="QN56" s="18">
        <f t="shared" si="30"/>
        <v>73.019999999999982</v>
      </c>
      <c r="QO56" s="18">
        <f t="shared" si="30"/>
        <v>68.896999999999991</v>
      </c>
      <c r="QP56" s="18">
        <f t="shared" si="30"/>
        <v>69.167999999999978</v>
      </c>
      <c r="QQ56" s="18">
        <f t="shared" si="30"/>
        <v>70.951999999999998</v>
      </c>
      <c r="QR56" s="18">
        <f t="shared" si="30"/>
        <v>71.570000000000022</v>
      </c>
      <c r="QS56" s="18">
        <f t="shared" si="30"/>
        <v>70.600999999999999</v>
      </c>
      <c r="QT56" s="18">
        <f t="shared" si="30"/>
        <v>71.570999999999998</v>
      </c>
      <c r="QU56" s="18">
        <f t="shared" si="30"/>
        <v>71.438000000000017</v>
      </c>
      <c r="QV56" s="18">
        <f t="shared" si="30"/>
        <v>69.518999999999977</v>
      </c>
      <c r="QW56" s="18">
        <f t="shared" si="30"/>
        <v>66.060999999999979</v>
      </c>
      <c r="QX56" s="18">
        <f t="shared" si="30"/>
        <v>65.351000000000028</v>
      </c>
      <c r="QY56" s="18">
        <f t="shared" si="30"/>
        <v>66.837999999999994</v>
      </c>
      <c r="QZ56" s="18">
        <f t="shared" si="30"/>
        <v>69.479000000000013</v>
      </c>
      <c r="RA56" s="18">
        <f t="shared" si="30"/>
        <v>66.875</v>
      </c>
      <c r="RB56" s="18">
        <f t="shared" si="30"/>
        <v>63.166999999999973</v>
      </c>
      <c r="RC56" s="18">
        <f t="shared" si="30"/>
        <v>62.668000000000006</v>
      </c>
      <c r="RD56" s="18">
        <f t="shared" si="30"/>
        <v>60.632000000000005</v>
      </c>
      <c r="RE56" s="18">
        <f t="shared" si="30"/>
        <v>60.781999999999982</v>
      </c>
      <c r="RF56" s="18">
        <f t="shared" si="30"/>
        <v>61.511000000000024</v>
      </c>
      <c r="RG56" s="18">
        <f t="shared" si="30"/>
        <v>61.158999999999992</v>
      </c>
      <c r="RH56" s="18">
        <f t="shared" si="30"/>
        <v>61.87299999999999</v>
      </c>
      <c r="RI56" s="18">
        <f t="shared" si="30"/>
        <v>62.173000000000002</v>
      </c>
      <c r="RJ56" s="18">
        <f t="shared" si="30"/>
        <v>63.289000000000044</v>
      </c>
      <c r="RK56" s="18">
        <f t="shared" si="30"/>
        <v>63.547000000000025</v>
      </c>
      <c r="RL56" s="18">
        <f t="shared" si="30"/>
        <v>63.949000000000012</v>
      </c>
      <c r="RM56" s="18">
        <f t="shared" si="30"/>
        <v>64.738999999999976</v>
      </c>
      <c r="RN56" s="18">
        <f t="shared" si="30"/>
        <v>62.84699999999998</v>
      </c>
      <c r="RO56" s="18">
        <f t="shared" si="30"/>
        <v>64.909999999999968</v>
      </c>
      <c r="RP56" s="18">
        <f t="shared" si="30"/>
        <v>66.459000000000003</v>
      </c>
      <c r="RQ56" s="18">
        <f t="shared" si="30"/>
        <v>65.596000000000004</v>
      </c>
      <c r="RR56" s="18">
        <f t="shared" ref="RR56:SQ58" si="37">RR$32-RR38</f>
        <v>67.855999999999995</v>
      </c>
      <c r="RS56" s="18">
        <f t="shared" si="37"/>
        <v>67.798000000000002</v>
      </c>
      <c r="RT56" s="18">
        <f t="shared" si="37"/>
        <v>68.795000000000016</v>
      </c>
      <c r="RU56" s="18">
        <f t="shared" si="37"/>
        <v>71.311000000000035</v>
      </c>
      <c r="RV56" s="18">
        <f t="shared" si="37"/>
        <v>70.075999999999993</v>
      </c>
      <c r="RW56" s="18">
        <f t="shared" si="37"/>
        <v>70.630999999999972</v>
      </c>
      <c r="RX56" s="18">
        <f t="shared" si="37"/>
        <v>71.928000000000026</v>
      </c>
      <c r="RY56" s="18">
        <f t="shared" si="37"/>
        <v>72.262</v>
      </c>
      <c r="RZ56" s="18">
        <f t="shared" si="37"/>
        <v>72.200000000000017</v>
      </c>
      <c r="SA56" s="18">
        <f t="shared" si="37"/>
        <v>76.404000000000025</v>
      </c>
      <c r="SB56" s="18">
        <f t="shared" si="37"/>
        <v>74.279000000000025</v>
      </c>
      <c r="SC56" s="18">
        <f t="shared" si="37"/>
        <v>74.70799999999997</v>
      </c>
      <c r="SD56" s="18">
        <f t="shared" si="37"/>
        <v>70.972999999999985</v>
      </c>
      <c r="SE56" s="18">
        <f t="shared" si="37"/>
        <v>72.242000000000019</v>
      </c>
      <c r="SF56" s="18">
        <f t="shared" si="37"/>
        <v>72.306000000000012</v>
      </c>
      <c r="SG56" s="18">
        <f t="shared" si="37"/>
        <v>74.803999999999974</v>
      </c>
      <c r="SH56" s="18">
        <f t="shared" si="37"/>
        <v>75.156000000000006</v>
      </c>
      <c r="SI56" s="18">
        <f t="shared" si="37"/>
        <v>76.41900000000004</v>
      </c>
      <c r="SJ56" s="18">
        <f t="shared" si="37"/>
        <v>78.18100000000004</v>
      </c>
      <c r="SK56" s="18">
        <f t="shared" si="37"/>
        <v>82.975000000000023</v>
      </c>
      <c r="SL56" s="18">
        <f t="shared" si="37"/>
        <v>83.716000000000008</v>
      </c>
      <c r="SM56" s="18">
        <f t="shared" si="37"/>
        <v>84.869</v>
      </c>
      <c r="SN56" s="18">
        <f t="shared" si="37"/>
        <v>83.239999999999981</v>
      </c>
      <c r="SO56" s="18">
        <f t="shared" si="37"/>
        <v>83.252999999999986</v>
      </c>
      <c r="SP56" s="18">
        <f t="shared" si="37"/>
        <v>82.677999999999997</v>
      </c>
      <c r="SQ56" s="18">
        <f t="shared" si="37"/>
        <v>82.846000000000004</v>
      </c>
    </row>
    <row r="57" spans="1:511" x14ac:dyDescent="0.25">
      <c r="A57" s="5">
        <f t="shared" si="18"/>
        <v>8</v>
      </c>
      <c r="B57" s="1" t="str">
        <f t="shared" si="9"/>
        <v>VW 2 1/2 PERP nc-22</v>
      </c>
      <c r="C57" s="1" t="str">
        <f t="shared" si="19"/>
        <v>VW 3 1/2 PERP nc-30-VW 2 1/2 PERP nc-22</v>
      </c>
      <c r="F57" s="18">
        <f t="shared" si="36"/>
        <v>16.044999999999959</v>
      </c>
      <c r="G57" s="18">
        <f t="shared" si="36"/>
        <v>20.454999999999984</v>
      </c>
      <c r="H57" s="18">
        <f t="shared" si="36"/>
        <v>13.158000000000015</v>
      </c>
      <c r="I57" s="18">
        <f t="shared" si="36"/>
        <v>13.055000000000007</v>
      </c>
      <c r="J57" s="18">
        <f t="shared" si="36"/>
        <v>2.2520000000000095</v>
      </c>
      <c r="K57" s="18">
        <f t="shared" si="36"/>
        <v>-3.5029999999999859</v>
      </c>
      <c r="L57" s="18">
        <f t="shared" si="36"/>
        <v>-4.6510000000000105</v>
      </c>
      <c r="M57" s="18">
        <f t="shared" si="36"/>
        <v>4.2470000000000141</v>
      </c>
      <c r="N57" s="18">
        <f t="shared" si="36"/>
        <v>6.9049999999999727</v>
      </c>
      <c r="O57" s="18">
        <f t="shared" si="36"/>
        <v>2.97199999999998</v>
      </c>
      <c r="P57" s="18">
        <f t="shared" si="36"/>
        <v>13.119000000000028</v>
      </c>
      <c r="Q57" s="18">
        <f t="shared" si="36"/>
        <v>17.488</v>
      </c>
      <c r="R57" s="18">
        <f t="shared" si="36"/>
        <v>42.684000000000026</v>
      </c>
      <c r="S57" s="18">
        <f t="shared" si="36"/>
        <v>61.146000000000015</v>
      </c>
      <c r="T57" s="18">
        <f t="shared" si="36"/>
        <v>48.826000000000022</v>
      </c>
      <c r="U57" s="18">
        <f t="shared" si="36"/>
        <v>52.826000000000022</v>
      </c>
      <c r="V57" s="18">
        <f t="shared" si="36"/>
        <v>39.711999999999989</v>
      </c>
      <c r="W57" s="18">
        <f t="shared" si="36"/>
        <v>59.558999999999969</v>
      </c>
      <c r="X57" s="18">
        <f t="shared" si="36"/>
        <v>79.509999999999991</v>
      </c>
      <c r="Y57" s="18">
        <f t="shared" si="36"/>
        <v>129.42000000000002</v>
      </c>
      <c r="Z57" s="18">
        <f t="shared" si="36"/>
        <v>113.41699999999997</v>
      </c>
      <c r="AA57" s="18">
        <f t="shared" si="36"/>
        <v>77.937000000000012</v>
      </c>
      <c r="AB57" s="18">
        <f t="shared" si="36"/>
        <v>64.246999999999957</v>
      </c>
      <c r="AC57" s="18">
        <f t="shared" si="36"/>
        <v>37.557999999999993</v>
      </c>
      <c r="AD57" s="18">
        <f t="shared" si="36"/>
        <v>32.685000000000002</v>
      </c>
      <c r="AE57" s="18">
        <f t="shared" si="36"/>
        <v>39.867000000000019</v>
      </c>
      <c r="AF57" s="18">
        <f t="shared" si="36"/>
        <v>57.338000000000022</v>
      </c>
      <c r="AG57" s="18">
        <f t="shared" si="36"/>
        <v>60.88900000000001</v>
      </c>
      <c r="AH57" s="18">
        <f t="shared" si="36"/>
        <v>40.250999999999976</v>
      </c>
      <c r="AI57" s="18">
        <f t="shared" si="36"/>
        <v>11.800000000000011</v>
      </c>
      <c r="AJ57" s="18">
        <f t="shared" si="36"/>
        <v>19.324000000000012</v>
      </c>
      <c r="AK57" s="18">
        <f t="shared" si="36"/>
        <v>25.441000000000031</v>
      </c>
      <c r="AL57" s="18">
        <f t="shared" si="36"/>
        <v>19.113</v>
      </c>
      <c r="AM57" s="18">
        <f t="shared" si="36"/>
        <v>4.4590000000000032</v>
      </c>
      <c r="AN57" s="18">
        <f t="shared" si="36"/>
        <v>-31.420999999999992</v>
      </c>
      <c r="AO57" s="18">
        <f t="shared" si="36"/>
        <v>-47.802999999999997</v>
      </c>
      <c r="AP57" s="18">
        <f t="shared" si="36"/>
        <v>-46.151999999999987</v>
      </c>
      <c r="AQ57" s="18">
        <f t="shared" si="36"/>
        <v>-29.745999999999981</v>
      </c>
      <c r="AR57" s="18">
        <f t="shared" si="36"/>
        <v>-18.98599999999999</v>
      </c>
      <c r="AS57" s="18">
        <f t="shared" si="36"/>
        <v>-25.211999999999989</v>
      </c>
      <c r="AT57" s="18">
        <f t="shared" si="36"/>
        <v>-37.439000000000021</v>
      </c>
      <c r="AU57" s="18">
        <f t="shared" si="36"/>
        <v>-35.043000000000006</v>
      </c>
      <c r="AV57" s="18">
        <f t="shared" si="36"/>
        <v>-45.074000000000012</v>
      </c>
      <c r="AW57" s="18">
        <f t="shared" si="36"/>
        <v>-50.589999999999975</v>
      </c>
      <c r="AX57" s="18">
        <f t="shared" si="36"/>
        <v>-75.545000000000073</v>
      </c>
      <c r="AY57" s="18">
        <f t="shared" si="36"/>
        <v>-33.628999999999962</v>
      </c>
      <c r="AZ57" s="18">
        <f t="shared" si="36"/>
        <v>-14.944999999999993</v>
      </c>
      <c r="BA57" s="18">
        <f t="shared" si="36"/>
        <v>1.5329999999999586</v>
      </c>
      <c r="BB57" s="18">
        <f t="shared" si="36"/>
        <v>17.634999999999991</v>
      </c>
      <c r="BC57" s="18">
        <f t="shared" si="36"/>
        <v>6.6680000000000064</v>
      </c>
      <c r="BD57" s="18">
        <f t="shared" si="36"/>
        <v>-12.111999999999966</v>
      </c>
      <c r="BE57" s="18">
        <f t="shared" si="36"/>
        <v>-60.46100000000007</v>
      </c>
      <c r="BF57" s="18">
        <f t="shared" si="36"/>
        <v>-48.059000000000026</v>
      </c>
      <c r="BG57" s="18">
        <f t="shared" si="36"/>
        <v>-23.168999999999983</v>
      </c>
      <c r="BH57" s="18">
        <f t="shared" si="36"/>
        <v>7.632000000000005</v>
      </c>
      <c r="BI57" s="18">
        <f t="shared" si="36"/>
        <v>25.202999999999975</v>
      </c>
      <c r="BJ57" s="18">
        <f t="shared" si="36"/>
        <v>67.15500000000003</v>
      </c>
      <c r="BK57" s="18">
        <f t="shared" si="36"/>
        <v>94.94599999999997</v>
      </c>
      <c r="BL57" s="18">
        <f t="shared" si="36"/>
        <v>16.173999999999978</v>
      </c>
      <c r="BM57" s="18">
        <f t="shared" si="36"/>
        <v>-40.82000000000005</v>
      </c>
      <c r="BN57" s="18">
        <f t="shared" si="36"/>
        <v>-47.892999999999915</v>
      </c>
      <c r="BO57" s="18">
        <f t="shared" si="36"/>
        <v>-78.995000000000005</v>
      </c>
      <c r="BP57" s="18">
        <f t="shared" si="36"/>
        <v>-81.097999999999956</v>
      </c>
      <c r="BQ57" s="18">
        <f t="shared" si="36"/>
        <v>-51.891000000000076</v>
      </c>
      <c r="BR57" s="18">
        <f t="shared" si="10"/>
        <v>-33.403999999999996</v>
      </c>
      <c r="BS57" s="18">
        <f t="shared" si="24"/>
        <v>-25.867999999999938</v>
      </c>
      <c r="BT57" s="18">
        <f t="shared" si="24"/>
        <v>-22.627999999999929</v>
      </c>
      <c r="BU57" s="18">
        <f t="shared" si="24"/>
        <v>17.383999999999958</v>
      </c>
      <c r="BV57" s="18">
        <f t="shared" si="24"/>
        <v>10.922000000000025</v>
      </c>
      <c r="BW57" s="18">
        <f t="shared" si="24"/>
        <v>27.546999999999969</v>
      </c>
      <c r="BX57" s="18">
        <f t="shared" si="24"/>
        <v>-44.583999999999946</v>
      </c>
      <c r="BY57" s="18">
        <f t="shared" si="24"/>
        <v>-56.612999999999943</v>
      </c>
      <c r="BZ57" s="18">
        <f t="shared" si="24"/>
        <v>-27.615000000000009</v>
      </c>
      <c r="CA57" s="18">
        <f t="shared" si="24"/>
        <v>-113.82600000000002</v>
      </c>
      <c r="CB57" s="18">
        <f t="shared" si="24"/>
        <v>-140.31600000000003</v>
      </c>
      <c r="CC57" s="18">
        <f t="shared" si="24"/>
        <v>-40.576999999999998</v>
      </c>
      <c r="CD57" s="18">
        <f t="shared" si="24"/>
        <v>-38.725000000000023</v>
      </c>
      <c r="CE57" s="18">
        <f t="shared" si="24"/>
        <v>27.615000000000009</v>
      </c>
      <c r="CF57" s="18">
        <f t="shared" si="24"/>
        <v>53.31</v>
      </c>
      <c r="CG57" s="18">
        <f t="shared" si="24"/>
        <v>80.613999999999976</v>
      </c>
      <c r="CH57" s="18">
        <f t="shared" si="24"/>
        <v>97.389999999999986</v>
      </c>
      <c r="CI57" s="18">
        <f t="shared" si="24"/>
        <v>79.389999999999986</v>
      </c>
      <c r="CJ57" s="18">
        <f t="shared" si="24"/>
        <v>123.89400000000001</v>
      </c>
      <c r="CK57" s="18">
        <f t="shared" si="24"/>
        <v>128.26900000000001</v>
      </c>
      <c r="CL57" s="18">
        <f t="shared" si="24"/>
        <v>133.31799999999998</v>
      </c>
      <c r="CM57" s="18">
        <f t="shared" si="24"/>
        <v>126.047</v>
      </c>
      <c r="CN57" s="18">
        <f t="shared" si="24"/>
        <v>100.48099999999999</v>
      </c>
      <c r="CO57" s="18">
        <f t="shared" si="24"/>
        <v>100.72000000000003</v>
      </c>
      <c r="CP57" s="18">
        <f t="shared" si="24"/>
        <v>115.11700000000002</v>
      </c>
      <c r="CQ57" s="18">
        <f t="shared" si="24"/>
        <v>123.69999999999999</v>
      </c>
      <c r="CR57" s="18">
        <f t="shared" si="24"/>
        <v>135.82500000000002</v>
      </c>
      <c r="CS57" s="18">
        <f t="shared" si="24"/>
        <v>137.68600000000001</v>
      </c>
      <c r="CT57" s="18">
        <f t="shared" si="24"/>
        <v>144.95700000000002</v>
      </c>
      <c r="CU57" s="18">
        <f t="shared" si="24"/>
        <v>144.97499999999997</v>
      </c>
      <c r="CV57" s="18">
        <f t="shared" si="24"/>
        <v>141.97</v>
      </c>
      <c r="CW57" s="18">
        <f t="shared" si="24"/>
        <v>142.70499999999998</v>
      </c>
      <c r="CX57" s="18">
        <f t="shared" si="24"/>
        <v>142.21599999999998</v>
      </c>
      <c r="CY57" s="18">
        <f t="shared" si="24"/>
        <v>144.017</v>
      </c>
      <c r="CZ57" s="18">
        <f t="shared" si="24"/>
        <v>143.68000000000004</v>
      </c>
      <c r="DA57" s="18">
        <f t="shared" si="24"/>
        <v>142.53699999999998</v>
      </c>
      <c r="DB57" s="18">
        <f t="shared" si="24"/>
        <v>143.32100000000003</v>
      </c>
      <c r="DC57" s="18">
        <f t="shared" si="24"/>
        <v>144.54099999999997</v>
      </c>
      <c r="DD57" s="18">
        <f t="shared" si="24"/>
        <v>142.84800000000001</v>
      </c>
      <c r="DE57" s="18">
        <f t="shared" si="24"/>
        <v>140.56400000000002</v>
      </c>
      <c r="DF57" s="18">
        <f t="shared" si="24"/>
        <v>137.47300000000001</v>
      </c>
      <c r="DG57" s="18">
        <f t="shared" si="24"/>
        <v>136.70400000000001</v>
      </c>
      <c r="DH57" s="18">
        <f t="shared" si="24"/>
        <v>135.23599999999999</v>
      </c>
      <c r="DI57" s="18">
        <f t="shared" si="24"/>
        <v>136.67699999999999</v>
      </c>
      <c r="DJ57" s="18">
        <f t="shared" si="24"/>
        <v>134.84499999999997</v>
      </c>
      <c r="DK57" s="18">
        <f t="shared" si="24"/>
        <v>132.96299999999999</v>
      </c>
      <c r="DL57" s="18">
        <f t="shared" si="24"/>
        <v>129.45000000000002</v>
      </c>
      <c r="DM57" s="18">
        <f t="shared" si="24"/>
        <v>133.23699999999999</v>
      </c>
      <c r="DN57" s="18">
        <f t="shared" si="24"/>
        <v>136.32899999999998</v>
      </c>
      <c r="DO57" s="18">
        <f t="shared" si="24"/>
        <v>136.68699999999998</v>
      </c>
      <c r="DP57" s="18">
        <f t="shared" si="24"/>
        <v>134.87199999999999</v>
      </c>
      <c r="DQ57" s="18">
        <f t="shared" si="24"/>
        <v>134.48399999999998</v>
      </c>
      <c r="DR57" s="18">
        <f t="shared" si="24"/>
        <v>134.28800000000001</v>
      </c>
      <c r="DS57" s="18">
        <f t="shared" si="24"/>
        <v>131.11000000000001</v>
      </c>
      <c r="DT57" s="18">
        <f t="shared" si="24"/>
        <v>128.61799999999997</v>
      </c>
      <c r="DU57" s="18">
        <f t="shared" si="24"/>
        <v>125.36200000000002</v>
      </c>
      <c r="DV57" s="18">
        <f t="shared" si="24"/>
        <v>121.35099999999997</v>
      </c>
      <c r="DW57" s="18">
        <f t="shared" si="24"/>
        <v>119.81599999999997</v>
      </c>
      <c r="DX57" s="18">
        <f t="shared" si="24"/>
        <v>122.18600000000001</v>
      </c>
      <c r="DY57" s="18">
        <f t="shared" si="24"/>
        <v>119.79600000000002</v>
      </c>
      <c r="DZ57" s="18">
        <f t="shared" si="24"/>
        <v>121.01899999999998</v>
      </c>
      <c r="EA57" s="18">
        <f t="shared" si="24"/>
        <v>124.62400000000002</v>
      </c>
      <c r="EB57" s="18">
        <f t="shared" si="24"/>
        <v>124.62200000000001</v>
      </c>
      <c r="EC57" s="18">
        <f t="shared" si="24"/>
        <v>127.16600000000003</v>
      </c>
      <c r="ED57" s="18">
        <f t="shared" si="21"/>
        <v>121.61999999999998</v>
      </c>
      <c r="EE57" s="18">
        <f t="shared" si="21"/>
        <v>119.03600000000003</v>
      </c>
      <c r="EF57" s="18">
        <f t="shared" si="21"/>
        <v>118.28999999999999</v>
      </c>
      <c r="EG57" s="18">
        <f t="shared" si="21"/>
        <v>120.12199999999999</v>
      </c>
      <c r="EH57" s="18">
        <f t="shared" si="21"/>
        <v>117.31</v>
      </c>
      <c r="EI57" s="18">
        <f t="shared" si="21"/>
        <v>117.18099999999998</v>
      </c>
      <c r="EJ57" s="18">
        <f t="shared" si="21"/>
        <v>118.554</v>
      </c>
      <c r="EK57" s="18">
        <f t="shared" si="21"/>
        <v>117.61099999999999</v>
      </c>
      <c r="EL57" s="18">
        <f t="shared" si="21"/>
        <v>114.91799999999998</v>
      </c>
      <c r="EM57" s="18">
        <f t="shared" si="21"/>
        <v>118.02700000000002</v>
      </c>
      <c r="EN57" s="18">
        <f t="shared" si="21"/>
        <v>117.155</v>
      </c>
      <c r="EO57" s="18">
        <f t="shared" si="21"/>
        <v>117.54500000000002</v>
      </c>
      <c r="EP57" s="18">
        <f t="shared" si="21"/>
        <v>113.22099999999998</v>
      </c>
      <c r="EQ57" s="18">
        <f t="shared" si="21"/>
        <v>119.06200000000001</v>
      </c>
      <c r="ER57" s="18">
        <f t="shared" si="21"/>
        <v>119.40300000000002</v>
      </c>
      <c r="ES57" s="18">
        <f t="shared" si="21"/>
        <v>123.58599999999998</v>
      </c>
      <c r="ET57" s="18">
        <f t="shared" si="21"/>
        <v>122.35400000000001</v>
      </c>
      <c r="EU57" s="18">
        <f t="shared" si="21"/>
        <v>126.30500000000001</v>
      </c>
      <c r="EV57" s="18">
        <f t="shared" si="21"/>
        <v>123.46100000000001</v>
      </c>
      <c r="EW57" s="18">
        <f t="shared" si="21"/>
        <v>129.30099999999999</v>
      </c>
      <c r="EX57" s="18">
        <f t="shared" si="21"/>
        <v>128.26800000000003</v>
      </c>
      <c r="EY57" s="18">
        <f t="shared" si="21"/>
        <v>129.46</v>
      </c>
      <c r="EZ57" s="18">
        <f t="shared" si="21"/>
        <v>131.79299999999998</v>
      </c>
      <c r="FA57" s="18">
        <f t="shared" si="21"/>
        <v>128.79400000000001</v>
      </c>
      <c r="FB57" s="18">
        <f t="shared" si="21"/>
        <v>131.84900000000002</v>
      </c>
      <c r="FC57" s="18">
        <f t="shared" si="21"/>
        <v>127.69900000000001</v>
      </c>
      <c r="FD57" s="18">
        <f t="shared" si="21"/>
        <v>121.149</v>
      </c>
      <c r="FE57" s="18">
        <f t="shared" si="21"/>
        <v>118.529</v>
      </c>
      <c r="FF57" s="18">
        <f t="shared" si="21"/>
        <v>121.51800000000003</v>
      </c>
      <c r="FG57" s="18">
        <f t="shared" si="21"/>
        <v>125.31299999999999</v>
      </c>
      <c r="FH57" s="18">
        <f t="shared" si="21"/>
        <v>126.24700000000001</v>
      </c>
      <c r="FI57" s="18">
        <f t="shared" si="21"/>
        <v>126.37900000000002</v>
      </c>
      <c r="FJ57" s="18">
        <f t="shared" si="32"/>
        <v>127.63200000000001</v>
      </c>
      <c r="FK57" s="18">
        <f t="shared" si="32"/>
        <v>124.24500000000003</v>
      </c>
      <c r="FL57" s="18">
        <f t="shared" si="32"/>
        <v>123.304</v>
      </c>
      <c r="FM57" s="18">
        <f t="shared" si="32"/>
        <v>123.38600000000002</v>
      </c>
      <c r="FN57" s="18">
        <f t="shared" si="32"/>
        <v>130.47000000000003</v>
      </c>
      <c r="FO57" s="18">
        <f t="shared" si="32"/>
        <v>131.58199999999999</v>
      </c>
      <c r="FP57" s="18">
        <f t="shared" si="32"/>
        <v>135.58599999999998</v>
      </c>
      <c r="FQ57" s="18">
        <f t="shared" si="32"/>
        <v>134.14599999999999</v>
      </c>
      <c r="FR57" s="18">
        <f t="shared" si="32"/>
        <v>141.40799999999999</v>
      </c>
      <c r="FS57" s="18">
        <f t="shared" si="32"/>
        <v>140.499</v>
      </c>
      <c r="FT57" s="18">
        <f t="shared" si="32"/>
        <v>142.21199999999999</v>
      </c>
      <c r="FU57" s="18">
        <f t="shared" si="32"/>
        <v>142.07</v>
      </c>
      <c r="FV57" s="18">
        <f t="shared" si="32"/>
        <v>143.95300000000003</v>
      </c>
      <c r="FW57" s="18">
        <f t="shared" si="32"/>
        <v>145.78000000000003</v>
      </c>
      <c r="FX57" s="18">
        <f t="shared" si="32"/>
        <v>147.63999999999999</v>
      </c>
      <c r="FY57" s="18">
        <f t="shared" si="32"/>
        <v>148.62800000000001</v>
      </c>
      <c r="FZ57" s="18">
        <f t="shared" si="32"/>
        <v>145.76800000000003</v>
      </c>
      <c r="GA57" s="18">
        <f t="shared" si="32"/>
        <v>142.89600000000002</v>
      </c>
      <c r="GB57" s="18">
        <f t="shared" si="32"/>
        <v>136.24700000000001</v>
      </c>
      <c r="GC57" s="18">
        <f t="shared" si="32"/>
        <v>136.95099999999999</v>
      </c>
      <c r="GD57" s="18">
        <f t="shared" si="32"/>
        <v>138.64100000000002</v>
      </c>
      <c r="GE57" s="18">
        <f t="shared" si="32"/>
        <v>131.303</v>
      </c>
      <c r="GF57" s="18">
        <f t="shared" si="32"/>
        <v>132.66400000000002</v>
      </c>
      <c r="GG57" s="18">
        <f t="shared" si="32"/>
        <v>131.77600000000001</v>
      </c>
      <c r="GH57" s="18">
        <f t="shared" si="32"/>
        <v>128.33799999999999</v>
      </c>
      <c r="GI57" s="18">
        <f t="shared" si="32"/>
        <v>132.18700000000001</v>
      </c>
      <c r="GJ57" s="18">
        <f t="shared" si="32"/>
        <v>131.44100000000003</v>
      </c>
      <c r="GK57" s="18">
        <f t="shared" si="32"/>
        <v>136.50899999999999</v>
      </c>
      <c r="GL57" s="18">
        <f t="shared" si="32"/>
        <v>136.37800000000001</v>
      </c>
      <c r="GM57" s="18">
        <f t="shared" si="32"/>
        <v>138.35900000000001</v>
      </c>
      <c r="GN57" s="18">
        <f t="shared" si="32"/>
        <v>138.56800000000004</v>
      </c>
      <c r="GO57" s="18">
        <f>GO$32-GO39</f>
        <v>141.25400000000002</v>
      </c>
      <c r="GP57" s="18">
        <f t="shared" si="26"/>
        <v>144.71599999999998</v>
      </c>
      <c r="GQ57" s="18">
        <f t="shared" si="26"/>
        <v>141.39499999999998</v>
      </c>
      <c r="GR57" s="18">
        <f t="shared" si="26"/>
        <v>141.08600000000001</v>
      </c>
      <c r="GS57" s="18">
        <f t="shared" si="26"/>
        <v>141.75800000000001</v>
      </c>
      <c r="GT57" s="18">
        <f t="shared" si="26"/>
        <v>133.36499999999998</v>
      </c>
      <c r="GU57" s="18">
        <f t="shared" si="26"/>
        <v>137.23099999999999</v>
      </c>
      <c r="GV57" s="18">
        <f t="shared" si="26"/>
        <v>133.94999999999999</v>
      </c>
      <c r="GW57" s="18">
        <f t="shared" si="26"/>
        <v>129.89600000000002</v>
      </c>
      <c r="GX57" s="18">
        <f t="shared" si="26"/>
        <v>124.82599999999996</v>
      </c>
      <c r="GY57" s="18">
        <f t="shared" si="26"/>
        <v>123.50700000000001</v>
      </c>
      <c r="GZ57" s="18">
        <f t="shared" si="26"/>
        <v>127.43300000000002</v>
      </c>
      <c r="HA57" s="18">
        <f t="shared" si="26"/>
        <v>129.14699999999999</v>
      </c>
      <c r="HB57" s="18">
        <f t="shared" si="26"/>
        <v>123.93200000000002</v>
      </c>
      <c r="HC57" s="18">
        <f t="shared" si="26"/>
        <v>132.71100000000001</v>
      </c>
      <c r="HD57" s="18">
        <f t="shared" si="26"/>
        <v>117.02000000000001</v>
      </c>
      <c r="HE57" s="18">
        <f t="shared" si="26"/>
        <v>120.62900000000002</v>
      </c>
      <c r="HF57" s="18">
        <f t="shared" si="26"/>
        <v>127.816</v>
      </c>
      <c r="HG57" s="18">
        <f t="shared" si="26"/>
        <v>135.501</v>
      </c>
      <c r="HH57" s="18">
        <f t="shared" si="26"/>
        <v>131.74500000000003</v>
      </c>
      <c r="HI57" s="18">
        <f t="shared" si="26"/>
        <v>135.83499999999998</v>
      </c>
      <c r="HJ57" s="18">
        <f t="shared" si="26"/>
        <v>138.059</v>
      </c>
      <c r="HK57" s="18">
        <f t="shared" si="26"/>
        <v>137.714</v>
      </c>
      <c r="HL57" s="18">
        <f t="shared" si="26"/>
        <v>140.05799999999999</v>
      </c>
      <c r="HM57" s="18">
        <f t="shared" si="26"/>
        <v>140.05100000000002</v>
      </c>
      <c r="HN57" s="18">
        <f t="shared" si="26"/>
        <v>145.523</v>
      </c>
      <c r="HO57" s="18">
        <f t="shared" si="26"/>
        <v>141.83200000000002</v>
      </c>
      <c r="HP57" s="18">
        <f t="shared" si="26"/>
        <v>134.55199999999996</v>
      </c>
      <c r="HQ57" s="18">
        <f t="shared" si="26"/>
        <v>135.11600000000001</v>
      </c>
      <c r="HR57" s="18">
        <f t="shared" si="26"/>
        <v>136.89000000000001</v>
      </c>
      <c r="HS57" s="18">
        <f t="shared" si="26"/>
        <v>136.99099999999999</v>
      </c>
      <c r="HT57" s="18">
        <f t="shared" si="26"/>
        <v>135.297</v>
      </c>
      <c r="HU57" s="18">
        <f t="shared" si="26"/>
        <v>127.21299999999999</v>
      </c>
      <c r="HV57" s="18">
        <f t="shared" si="26"/>
        <v>130.91</v>
      </c>
      <c r="HW57" s="18">
        <f t="shared" si="26"/>
        <v>130.00400000000002</v>
      </c>
      <c r="HX57" s="18">
        <f t="shared" si="26"/>
        <v>136.84100000000001</v>
      </c>
      <c r="HY57" s="18">
        <f t="shared" si="26"/>
        <v>128.39900000000003</v>
      </c>
      <c r="HZ57" s="18">
        <f t="shared" si="26"/>
        <v>135.88299999999998</v>
      </c>
      <c r="IA57" s="18">
        <f t="shared" si="26"/>
        <v>135.03300000000002</v>
      </c>
      <c r="IB57" s="18">
        <f t="shared" si="26"/>
        <v>136.56400000000002</v>
      </c>
      <c r="IC57" s="18">
        <f t="shared" si="26"/>
        <v>134.523</v>
      </c>
      <c r="ID57" s="18">
        <f t="shared" si="26"/>
        <v>126.89999999999998</v>
      </c>
      <c r="IE57" s="18">
        <f t="shared" si="26"/>
        <v>123.95699999999999</v>
      </c>
      <c r="IF57" s="18">
        <f t="shared" si="26"/>
        <v>129.36099999999999</v>
      </c>
      <c r="IG57" s="18">
        <f t="shared" si="26"/>
        <v>141.29600000000002</v>
      </c>
      <c r="IH57" s="18">
        <f t="shared" si="26"/>
        <v>135.66899999999998</v>
      </c>
      <c r="II57" s="18">
        <f t="shared" si="26"/>
        <v>132.52400000000003</v>
      </c>
      <c r="IJ57" s="18">
        <f t="shared" si="26"/>
        <v>144.59199999999998</v>
      </c>
      <c r="IK57" s="18">
        <f t="shared" si="26"/>
        <v>143.91200000000001</v>
      </c>
      <c r="IL57" s="18">
        <f t="shared" si="26"/>
        <v>144.102</v>
      </c>
      <c r="IM57" s="18">
        <f t="shared" si="26"/>
        <v>130.89400000000001</v>
      </c>
      <c r="IN57" s="18">
        <f t="shared" si="26"/>
        <v>118.85199999999998</v>
      </c>
      <c r="IO57" s="18">
        <f t="shared" si="26"/>
        <v>117.09299999999999</v>
      </c>
      <c r="IP57" s="18">
        <f t="shared" si="26"/>
        <v>116.11899999999997</v>
      </c>
      <c r="IQ57" s="18">
        <f t="shared" si="26"/>
        <v>112.24399999999997</v>
      </c>
      <c r="IR57" s="18">
        <f t="shared" si="26"/>
        <v>120.98500000000001</v>
      </c>
      <c r="IS57" s="18">
        <f t="shared" si="26"/>
        <v>129.64100000000002</v>
      </c>
      <c r="IT57" s="18">
        <f t="shared" si="26"/>
        <v>128.67000000000002</v>
      </c>
      <c r="IU57" s="18">
        <f t="shared" si="26"/>
        <v>127.89099999999999</v>
      </c>
      <c r="IV57" s="18">
        <f t="shared" si="26"/>
        <v>132.03800000000001</v>
      </c>
      <c r="IW57" s="18">
        <f t="shared" si="26"/>
        <v>132.02200000000002</v>
      </c>
      <c r="IX57" s="18">
        <f t="shared" si="26"/>
        <v>128.97</v>
      </c>
      <c r="IY57" s="18">
        <f t="shared" si="26"/>
        <v>136.35</v>
      </c>
      <c r="IZ57" s="18">
        <f t="shared" si="26"/>
        <v>143.36499999999998</v>
      </c>
      <c r="JA57" s="18">
        <f>JA$32-JA39</f>
        <v>145.62400000000002</v>
      </c>
      <c r="JB57" s="18">
        <f t="shared" si="22"/>
        <v>138.30799999999999</v>
      </c>
      <c r="JC57" s="18">
        <f t="shared" si="22"/>
        <v>132.69799999999998</v>
      </c>
      <c r="JD57" s="18">
        <f t="shared" si="22"/>
        <v>133.21099999999998</v>
      </c>
      <c r="JE57" s="18">
        <f t="shared" si="22"/>
        <v>126.36699999999996</v>
      </c>
      <c r="JF57" s="18">
        <f t="shared" si="22"/>
        <v>126.48799999999997</v>
      </c>
      <c r="JG57" s="18">
        <f t="shared" si="22"/>
        <v>123.89600000000002</v>
      </c>
      <c r="JH57" s="18">
        <f t="shared" si="22"/>
        <v>128.65100000000004</v>
      </c>
      <c r="JI57" s="18">
        <f t="shared" si="22"/>
        <v>130.94900000000001</v>
      </c>
      <c r="JJ57" s="18">
        <f t="shared" si="22"/>
        <v>131.31500000000003</v>
      </c>
      <c r="JK57" s="18">
        <f t="shared" si="22"/>
        <v>128.97499999999997</v>
      </c>
      <c r="JL57" s="18">
        <f t="shared" si="22"/>
        <v>121.57799999999997</v>
      </c>
      <c r="JM57" s="18">
        <f t="shared" si="22"/>
        <v>111.41700000000003</v>
      </c>
      <c r="JN57" s="18">
        <f t="shared" si="22"/>
        <v>106.79500000000002</v>
      </c>
      <c r="JO57" s="18">
        <f t="shared" si="22"/>
        <v>109.785</v>
      </c>
      <c r="JP57" s="18">
        <f t="shared" si="22"/>
        <v>112.04199999999997</v>
      </c>
      <c r="JQ57" s="18">
        <f t="shared" si="22"/>
        <v>109.298</v>
      </c>
      <c r="JR57" s="18">
        <f t="shared" si="22"/>
        <v>118.02500000000001</v>
      </c>
      <c r="JS57" s="18">
        <f t="shared" si="22"/>
        <v>107.26400000000001</v>
      </c>
      <c r="JT57" s="18">
        <f t="shared" si="22"/>
        <v>101.18700000000001</v>
      </c>
      <c r="JU57" s="18">
        <f t="shared" si="22"/>
        <v>99.653999999999996</v>
      </c>
      <c r="JV57" s="18">
        <f t="shared" si="22"/>
        <v>97.992000000000019</v>
      </c>
      <c r="JW57" s="18">
        <f t="shared" si="22"/>
        <v>84.979000000000042</v>
      </c>
      <c r="JX57" s="18">
        <f t="shared" si="22"/>
        <v>69.401999999999987</v>
      </c>
      <c r="JY57" s="18">
        <f t="shared" si="22"/>
        <v>72.795999999999992</v>
      </c>
      <c r="JZ57" s="18">
        <f t="shared" si="22"/>
        <v>77.284000000000049</v>
      </c>
      <c r="KA57" s="18">
        <f t="shared" si="22"/>
        <v>73.165999999999997</v>
      </c>
      <c r="KB57" s="18">
        <f t="shared" si="22"/>
        <v>77.734000000000037</v>
      </c>
      <c r="KC57" s="18">
        <f t="shared" si="22"/>
        <v>64.334000000000003</v>
      </c>
      <c r="KD57" s="18">
        <f t="shared" si="22"/>
        <v>66.451000000000022</v>
      </c>
      <c r="KE57" s="18">
        <f t="shared" si="22"/>
        <v>65.484999999999957</v>
      </c>
      <c r="KF57" s="18">
        <f t="shared" si="22"/>
        <v>79.975999999999999</v>
      </c>
      <c r="KG57" s="18">
        <f t="shared" si="22"/>
        <v>90.293000000000006</v>
      </c>
      <c r="KH57" s="18">
        <f t="shared" si="33"/>
        <v>94.524999999999977</v>
      </c>
      <c r="KI57" s="18">
        <f t="shared" si="33"/>
        <v>99.373999999999995</v>
      </c>
      <c r="KJ57" s="18">
        <f t="shared" si="33"/>
        <v>98.257999999999981</v>
      </c>
      <c r="KK57" s="18">
        <f t="shared" si="33"/>
        <v>92.454000000000008</v>
      </c>
      <c r="KL57" s="18">
        <f t="shared" si="33"/>
        <v>80.536999999999978</v>
      </c>
      <c r="KM57" s="18">
        <f t="shared" si="33"/>
        <v>78.580000000000041</v>
      </c>
      <c r="KN57" s="18">
        <f t="shared" si="33"/>
        <v>84.514999999999986</v>
      </c>
      <c r="KO57" s="18">
        <f t="shared" si="33"/>
        <v>75.843000000000018</v>
      </c>
      <c r="KP57" s="18">
        <f t="shared" si="33"/>
        <v>79.934000000000026</v>
      </c>
      <c r="KQ57" s="18">
        <f t="shared" si="33"/>
        <v>85.800000000000011</v>
      </c>
      <c r="KR57" s="18">
        <f t="shared" si="33"/>
        <v>89.233000000000004</v>
      </c>
      <c r="KS57" s="18">
        <f t="shared" si="33"/>
        <v>94.605999999999995</v>
      </c>
      <c r="KT57" s="18">
        <f t="shared" si="33"/>
        <v>98.058000000000021</v>
      </c>
      <c r="KU57" s="18">
        <f t="shared" si="33"/>
        <v>93.821000000000026</v>
      </c>
      <c r="KV57" s="18">
        <f t="shared" si="33"/>
        <v>93.338999999999999</v>
      </c>
      <c r="KW57" s="18">
        <f t="shared" si="33"/>
        <v>89.31899999999996</v>
      </c>
      <c r="KX57" s="18">
        <f t="shared" si="33"/>
        <v>93.84899999999999</v>
      </c>
      <c r="KY57" s="18">
        <f t="shared" si="33"/>
        <v>95.365999999999985</v>
      </c>
      <c r="KZ57" s="18">
        <f t="shared" si="33"/>
        <v>91.608000000000033</v>
      </c>
      <c r="LA57" s="18">
        <f t="shared" si="33"/>
        <v>89.615999999999985</v>
      </c>
      <c r="LB57" s="18">
        <f t="shared" si="33"/>
        <v>86.57</v>
      </c>
      <c r="LC57" s="18">
        <f t="shared" si="33"/>
        <v>94.466999999999985</v>
      </c>
      <c r="LD57" s="18">
        <f t="shared" si="33"/>
        <v>93.117999999999995</v>
      </c>
      <c r="LE57" s="18">
        <f t="shared" si="33"/>
        <v>89.019000000000005</v>
      </c>
      <c r="LF57" s="18">
        <f t="shared" si="33"/>
        <v>83.550999999999988</v>
      </c>
      <c r="LG57" s="18">
        <f t="shared" si="33"/>
        <v>79.159999999999968</v>
      </c>
      <c r="LH57" s="18">
        <f t="shared" si="33"/>
        <v>76.437999999999988</v>
      </c>
      <c r="LI57" s="18">
        <f t="shared" si="33"/>
        <v>75.360000000000014</v>
      </c>
      <c r="LJ57" s="18">
        <f t="shared" si="33"/>
        <v>81.650000000000006</v>
      </c>
      <c r="LK57" s="18">
        <f t="shared" si="33"/>
        <v>83.61099999999999</v>
      </c>
      <c r="LL57" s="18">
        <f t="shared" si="33"/>
        <v>86.239000000000004</v>
      </c>
      <c r="LM57" s="18">
        <f>LM$32-LM39</f>
        <v>88.312000000000012</v>
      </c>
      <c r="LN57" s="18">
        <f t="shared" si="28"/>
        <v>91.127999999999986</v>
      </c>
      <c r="LO57" s="18">
        <f t="shared" si="28"/>
        <v>89.199000000000012</v>
      </c>
      <c r="LP57" s="18">
        <f t="shared" si="28"/>
        <v>89.238</v>
      </c>
      <c r="LQ57" s="18">
        <f t="shared" si="28"/>
        <v>91.312000000000012</v>
      </c>
      <c r="LR57" s="18">
        <f t="shared" si="28"/>
        <v>79.459000000000003</v>
      </c>
      <c r="LS57" s="18">
        <f t="shared" si="28"/>
        <v>73.953000000000031</v>
      </c>
      <c r="LT57" s="18">
        <f t="shared" si="28"/>
        <v>81.473000000000013</v>
      </c>
      <c r="LU57" s="18">
        <f t="shared" si="28"/>
        <v>77.185000000000002</v>
      </c>
      <c r="LV57" s="18">
        <f t="shared" si="28"/>
        <v>86.756000000000029</v>
      </c>
      <c r="LW57" s="18">
        <f t="shared" si="28"/>
        <v>101.96600000000001</v>
      </c>
      <c r="LX57" s="18">
        <f t="shared" si="28"/>
        <v>99.22999999999999</v>
      </c>
      <c r="LY57" s="18">
        <f t="shared" si="28"/>
        <v>89.911999999999978</v>
      </c>
      <c r="LZ57" s="18">
        <f t="shared" si="28"/>
        <v>95.412999999999982</v>
      </c>
      <c r="MA57" s="18">
        <f t="shared" si="28"/>
        <v>89.63</v>
      </c>
      <c r="MB57" s="18">
        <f t="shared" si="28"/>
        <v>80.107000000000028</v>
      </c>
      <c r="MC57" s="18">
        <f t="shared" si="28"/>
        <v>73.750999999999976</v>
      </c>
      <c r="MD57" s="18">
        <f t="shared" si="28"/>
        <v>70.310999999999979</v>
      </c>
      <c r="ME57" s="18">
        <f t="shared" si="28"/>
        <v>68.21999999999997</v>
      </c>
      <c r="MF57" s="18">
        <f t="shared" si="28"/>
        <v>62.02600000000001</v>
      </c>
      <c r="MG57" s="18">
        <f t="shared" si="28"/>
        <v>62.177999999999997</v>
      </c>
      <c r="MH57" s="18">
        <f t="shared" si="28"/>
        <v>61.555999999999983</v>
      </c>
      <c r="MI57" s="18">
        <f t="shared" si="28"/>
        <v>59.381000000000029</v>
      </c>
      <c r="MJ57" s="18">
        <f t="shared" si="28"/>
        <v>59.569999999999993</v>
      </c>
      <c r="MK57" s="18">
        <f t="shared" si="28"/>
        <v>64.600999999999999</v>
      </c>
      <c r="ML57" s="18">
        <f t="shared" si="28"/>
        <v>54.82099999999997</v>
      </c>
      <c r="MM57" s="18">
        <f t="shared" si="28"/>
        <v>43.477999999999952</v>
      </c>
      <c r="MN57" s="18">
        <f t="shared" si="28"/>
        <v>29.757000000000005</v>
      </c>
      <c r="MO57" s="18">
        <f t="shared" si="28"/>
        <v>30.503000000000043</v>
      </c>
      <c r="MP57" s="18">
        <f t="shared" si="28"/>
        <v>32.511000000000024</v>
      </c>
      <c r="MQ57" s="18">
        <f t="shared" si="28"/>
        <v>31.590000000000032</v>
      </c>
      <c r="MR57" s="18">
        <f t="shared" si="28"/>
        <v>29.473000000000013</v>
      </c>
      <c r="MS57" s="18">
        <f t="shared" si="28"/>
        <v>25.727000000000032</v>
      </c>
      <c r="MT57" s="18">
        <f t="shared" si="28"/>
        <v>36.836999999999989</v>
      </c>
      <c r="MU57" s="18">
        <f t="shared" si="28"/>
        <v>36.81800000000004</v>
      </c>
      <c r="MV57" s="18">
        <f t="shared" si="28"/>
        <v>35.438999999999965</v>
      </c>
      <c r="MW57" s="18">
        <f t="shared" si="28"/>
        <v>28.384000000000015</v>
      </c>
      <c r="MX57" s="18">
        <f t="shared" si="28"/>
        <v>34.463999999999999</v>
      </c>
      <c r="MY57" s="18">
        <f t="shared" si="28"/>
        <v>43.230999999999995</v>
      </c>
      <c r="MZ57" s="18">
        <f t="shared" si="28"/>
        <v>54.093999999999994</v>
      </c>
      <c r="NA57" s="18">
        <f t="shared" si="28"/>
        <v>53.725999999999999</v>
      </c>
      <c r="NB57" s="18">
        <f t="shared" si="28"/>
        <v>52.49799999999999</v>
      </c>
      <c r="NC57" s="18">
        <f t="shared" si="28"/>
        <v>51.302000000000021</v>
      </c>
      <c r="ND57" s="18">
        <f t="shared" si="28"/>
        <v>58.435000000000002</v>
      </c>
      <c r="NE57" s="18">
        <f t="shared" si="28"/>
        <v>47.427999999999997</v>
      </c>
      <c r="NF57" s="18">
        <f t="shared" si="28"/>
        <v>50.172000000000025</v>
      </c>
      <c r="NG57" s="18">
        <f t="shared" si="28"/>
        <v>51.833000000000027</v>
      </c>
      <c r="NH57" s="18">
        <f t="shared" si="28"/>
        <v>57.444000000000017</v>
      </c>
      <c r="NI57" s="18">
        <f t="shared" si="28"/>
        <v>55.412000000000035</v>
      </c>
      <c r="NJ57" s="18">
        <f t="shared" si="28"/>
        <v>54.028999999999996</v>
      </c>
      <c r="NK57" s="18">
        <f t="shared" si="28"/>
        <v>54.293000000000006</v>
      </c>
      <c r="NL57" s="18">
        <f t="shared" si="28"/>
        <v>57.551000000000045</v>
      </c>
      <c r="NM57" s="18">
        <f t="shared" si="28"/>
        <v>56.043000000000006</v>
      </c>
      <c r="NN57" s="18">
        <f t="shared" si="28"/>
        <v>49.982000000000028</v>
      </c>
      <c r="NO57" s="18">
        <f t="shared" si="28"/>
        <v>46.602000000000032</v>
      </c>
      <c r="NP57" s="18">
        <f t="shared" si="28"/>
        <v>43.422000000000025</v>
      </c>
      <c r="NQ57" s="18">
        <f t="shared" si="28"/>
        <v>44.875999999999976</v>
      </c>
      <c r="NR57" s="18">
        <f t="shared" si="28"/>
        <v>58.984000000000037</v>
      </c>
      <c r="NS57" s="18">
        <f t="shared" si="28"/>
        <v>54.749000000000024</v>
      </c>
      <c r="NT57" s="18">
        <f t="shared" si="28"/>
        <v>55.637999999999977</v>
      </c>
      <c r="NU57" s="18">
        <f t="shared" si="28"/>
        <v>21.920999999999992</v>
      </c>
      <c r="NV57" s="18">
        <f t="shared" si="28"/>
        <v>15.171999999999969</v>
      </c>
      <c r="NW57" s="18">
        <f t="shared" si="28"/>
        <v>8.7839999999999918</v>
      </c>
      <c r="NX57" s="18">
        <f t="shared" si="28"/>
        <v>10.536999999999978</v>
      </c>
      <c r="NY57" s="18">
        <f t="shared" ref="NY57" si="38">NY$32-NY39</f>
        <v>19.276999999999987</v>
      </c>
      <c r="NZ57" s="18">
        <f t="shared" si="23"/>
        <v>21.766999999999996</v>
      </c>
      <c r="OA57" s="18">
        <f t="shared" si="23"/>
        <v>25.670999999999992</v>
      </c>
      <c r="OB57" s="18">
        <f t="shared" si="23"/>
        <v>23.246999999999957</v>
      </c>
      <c r="OC57" s="18">
        <f t="shared" si="23"/>
        <v>23.51400000000001</v>
      </c>
      <c r="OD57" s="18">
        <f t="shared" si="23"/>
        <v>20.813999999999965</v>
      </c>
      <c r="OE57" s="18">
        <f t="shared" si="23"/>
        <v>28.564999999999998</v>
      </c>
      <c r="OF57" s="18">
        <f t="shared" si="23"/>
        <v>26.633000000000038</v>
      </c>
      <c r="OG57" s="18">
        <f t="shared" si="23"/>
        <v>27.057999999999993</v>
      </c>
      <c r="OH57" s="18">
        <f t="shared" si="23"/>
        <v>27.988999999999976</v>
      </c>
      <c r="OI57" s="18">
        <f t="shared" si="23"/>
        <v>28.97399999999999</v>
      </c>
      <c r="OJ57" s="18">
        <f t="shared" si="23"/>
        <v>26.949000000000012</v>
      </c>
      <c r="OK57" s="18">
        <f t="shared" si="23"/>
        <v>15.651999999999987</v>
      </c>
      <c r="OL57" s="18">
        <f t="shared" si="23"/>
        <v>1.1539999999999964</v>
      </c>
      <c r="OM57" s="18">
        <f t="shared" si="23"/>
        <v>0.32800000000003138</v>
      </c>
      <c r="ON57" s="18">
        <f t="shared" si="23"/>
        <v>1.9270000000000209</v>
      </c>
      <c r="OO57" s="18">
        <f t="shared" si="23"/>
        <v>1.5289999999999964</v>
      </c>
      <c r="OP57" s="18">
        <f t="shared" si="23"/>
        <v>5.6100000000000136</v>
      </c>
      <c r="OQ57" s="18">
        <f t="shared" si="23"/>
        <v>12.754000000000019</v>
      </c>
      <c r="OR57" s="18">
        <f t="shared" si="23"/>
        <v>21.376000000000033</v>
      </c>
      <c r="OS57" s="18">
        <f t="shared" si="23"/>
        <v>9.4780000000000086</v>
      </c>
      <c r="OT57" s="18">
        <f t="shared" si="23"/>
        <v>15.391999999999996</v>
      </c>
      <c r="OU57" s="18">
        <f t="shared" si="23"/>
        <v>16.273000000000025</v>
      </c>
      <c r="OV57" s="18">
        <f t="shared" si="23"/>
        <v>20.579999999999984</v>
      </c>
      <c r="OW57" s="18">
        <f t="shared" si="23"/>
        <v>21.854000000000042</v>
      </c>
      <c r="OX57" s="18">
        <f t="shared" si="23"/>
        <v>17.314000000000021</v>
      </c>
      <c r="OY57" s="18">
        <f t="shared" si="23"/>
        <v>15.168999999999983</v>
      </c>
      <c r="OZ57" s="18">
        <f t="shared" si="23"/>
        <v>13.567999999999984</v>
      </c>
      <c r="PA57" s="18">
        <f t="shared" si="23"/>
        <v>8.1510000000000105</v>
      </c>
      <c r="PB57" s="18">
        <f t="shared" si="23"/>
        <v>20.22199999999998</v>
      </c>
      <c r="PC57" s="18">
        <f t="shared" si="23"/>
        <v>22.812999999999988</v>
      </c>
      <c r="PD57" s="18">
        <f t="shared" si="23"/>
        <v>23.682000000000016</v>
      </c>
      <c r="PE57" s="18">
        <f t="shared" si="23"/>
        <v>27.120000000000005</v>
      </c>
      <c r="PF57" s="18">
        <f t="shared" si="34"/>
        <v>28.920000000000016</v>
      </c>
      <c r="PG57" s="18">
        <f t="shared" si="34"/>
        <v>28.980999999999995</v>
      </c>
      <c r="PH57" s="18">
        <f t="shared" si="34"/>
        <v>41.451000000000022</v>
      </c>
      <c r="PI57" s="18">
        <f t="shared" si="34"/>
        <v>46.952999999999975</v>
      </c>
      <c r="PJ57" s="18">
        <f t="shared" si="34"/>
        <v>47.23599999999999</v>
      </c>
      <c r="PK57" s="18">
        <f t="shared" si="34"/>
        <v>44.826000000000022</v>
      </c>
      <c r="PL57" s="18">
        <f t="shared" si="34"/>
        <v>46.004000000000019</v>
      </c>
      <c r="PM57" s="18">
        <f t="shared" si="34"/>
        <v>49.03000000000003</v>
      </c>
      <c r="PN57" s="18">
        <f t="shared" si="34"/>
        <v>47.878000000000043</v>
      </c>
      <c r="PO57" s="18">
        <f t="shared" si="34"/>
        <v>45.114000000000033</v>
      </c>
      <c r="PP57" s="18">
        <f t="shared" si="34"/>
        <v>43.795000000000016</v>
      </c>
      <c r="PQ57" s="18">
        <f t="shared" si="34"/>
        <v>44.980999999999995</v>
      </c>
      <c r="PR57" s="18">
        <f t="shared" si="34"/>
        <v>37.146000000000015</v>
      </c>
      <c r="PS57" s="18">
        <f t="shared" si="34"/>
        <v>40.959000000000003</v>
      </c>
      <c r="PT57" s="18">
        <f t="shared" si="34"/>
        <v>41.355000000000018</v>
      </c>
      <c r="PU57" s="18">
        <f t="shared" si="34"/>
        <v>51.586999999999989</v>
      </c>
      <c r="PV57" s="18">
        <f t="shared" si="34"/>
        <v>53.129000000000019</v>
      </c>
      <c r="PW57" s="18">
        <f t="shared" si="34"/>
        <v>53.536000000000001</v>
      </c>
      <c r="PX57" s="18">
        <f t="shared" si="34"/>
        <v>62.029000000000053</v>
      </c>
      <c r="PY57" s="18">
        <f t="shared" si="34"/>
        <v>64.31</v>
      </c>
      <c r="PZ57" s="18">
        <f t="shared" si="34"/>
        <v>63.779999999999973</v>
      </c>
      <c r="QA57" s="18">
        <f t="shared" si="34"/>
        <v>66.166999999999973</v>
      </c>
      <c r="QB57" s="18">
        <f t="shared" si="34"/>
        <v>67.922000000000025</v>
      </c>
      <c r="QC57" s="18">
        <f t="shared" si="34"/>
        <v>68.625</v>
      </c>
      <c r="QD57" s="18">
        <f t="shared" si="34"/>
        <v>72.899000000000001</v>
      </c>
      <c r="QE57" s="18">
        <f t="shared" si="34"/>
        <v>72.531000000000034</v>
      </c>
      <c r="QF57" s="18">
        <f t="shared" si="34"/>
        <v>73.751999999999981</v>
      </c>
      <c r="QG57" s="18">
        <f t="shared" si="34"/>
        <v>73.369000000000028</v>
      </c>
      <c r="QH57" s="18">
        <f t="shared" si="34"/>
        <v>76.89100000000002</v>
      </c>
      <c r="QI57" s="18">
        <f t="shared" si="34"/>
        <v>78.369000000000028</v>
      </c>
      <c r="QJ57" s="18">
        <f t="shared" si="34"/>
        <v>78.544999999999987</v>
      </c>
      <c r="QK57" s="18">
        <f>QK$32-QK39</f>
        <v>80.335000000000008</v>
      </c>
      <c r="QL57" s="18">
        <f t="shared" si="30"/>
        <v>81.711000000000013</v>
      </c>
      <c r="QM57" s="18">
        <f t="shared" si="30"/>
        <v>82.358000000000004</v>
      </c>
      <c r="QN57" s="18">
        <f t="shared" si="30"/>
        <v>81.159999999999968</v>
      </c>
      <c r="QO57" s="18">
        <f t="shared" si="30"/>
        <v>82.032000000000011</v>
      </c>
      <c r="QP57" s="18">
        <f t="shared" si="30"/>
        <v>86.551999999999992</v>
      </c>
      <c r="QQ57" s="18">
        <f t="shared" si="30"/>
        <v>87.13</v>
      </c>
      <c r="QR57" s="18">
        <f t="shared" si="30"/>
        <v>86.953000000000003</v>
      </c>
      <c r="QS57" s="18">
        <f t="shared" si="30"/>
        <v>84.996999999999986</v>
      </c>
      <c r="QT57" s="18">
        <f t="shared" si="30"/>
        <v>87.425999999999988</v>
      </c>
      <c r="QU57" s="18">
        <f t="shared" si="30"/>
        <v>87.406000000000034</v>
      </c>
      <c r="QV57" s="18">
        <f t="shared" si="30"/>
        <v>83.393999999999977</v>
      </c>
      <c r="QW57" s="18">
        <f t="shared" si="30"/>
        <v>83.141999999999996</v>
      </c>
      <c r="QX57" s="18">
        <f t="shared" si="30"/>
        <v>84.282000000000039</v>
      </c>
      <c r="QY57" s="18">
        <f t="shared" si="30"/>
        <v>82.850999999999999</v>
      </c>
      <c r="QZ57" s="18">
        <f t="shared" si="30"/>
        <v>84.221000000000032</v>
      </c>
      <c r="RA57" s="18">
        <f t="shared" si="30"/>
        <v>77.510999999999996</v>
      </c>
      <c r="RB57" s="18">
        <f t="shared" si="30"/>
        <v>69.252999999999986</v>
      </c>
      <c r="RC57" s="18">
        <f t="shared" si="30"/>
        <v>69.730999999999995</v>
      </c>
      <c r="RD57" s="18">
        <f t="shared" si="30"/>
        <v>70.413000000000011</v>
      </c>
      <c r="RE57" s="18">
        <f t="shared" si="30"/>
        <v>71.153999999999996</v>
      </c>
      <c r="RF57" s="18">
        <f t="shared" si="30"/>
        <v>71.689000000000021</v>
      </c>
      <c r="RG57" s="18">
        <f t="shared" si="30"/>
        <v>73.343999999999994</v>
      </c>
      <c r="RH57" s="18">
        <f t="shared" si="30"/>
        <v>73.957999999999998</v>
      </c>
      <c r="RI57" s="18">
        <f t="shared" si="30"/>
        <v>75.051999999999964</v>
      </c>
      <c r="RJ57" s="18">
        <f t="shared" si="30"/>
        <v>76.506000000000029</v>
      </c>
      <c r="RK57" s="18">
        <f t="shared" si="30"/>
        <v>78.429000000000002</v>
      </c>
      <c r="RL57" s="18">
        <f t="shared" si="30"/>
        <v>77.206000000000017</v>
      </c>
      <c r="RM57" s="18">
        <f t="shared" si="30"/>
        <v>77.475999999999971</v>
      </c>
      <c r="RN57" s="18">
        <f t="shared" si="30"/>
        <v>75.706999999999994</v>
      </c>
      <c r="RO57" s="18">
        <f t="shared" si="30"/>
        <v>75.016999999999996</v>
      </c>
      <c r="RP57" s="18">
        <f t="shared" si="30"/>
        <v>76.480000000000018</v>
      </c>
      <c r="RQ57" s="18">
        <f t="shared" si="30"/>
        <v>77.138000000000034</v>
      </c>
      <c r="RR57" s="18">
        <f t="shared" si="37"/>
        <v>77.884000000000015</v>
      </c>
      <c r="RS57" s="18">
        <f t="shared" si="37"/>
        <v>79.713999999999999</v>
      </c>
      <c r="RT57" s="18">
        <f t="shared" si="37"/>
        <v>81.403999999999996</v>
      </c>
      <c r="RU57" s="18">
        <f t="shared" si="37"/>
        <v>84.227000000000032</v>
      </c>
      <c r="RV57" s="18">
        <f t="shared" si="37"/>
        <v>81.75</v>
      </c>
      <c r="RW57" s="18">
        <f t="shared" si="37"/>
        <v>81.508999999999986</v>
      </c>
      <c r="RX57" s="18">
        <f t="shared" si="37"/>
        <v>83.006000000000029</v>
      </c>
      <c r="RY57" s="18">
        <f t="shared" si="37"/>
        <v>84.045999999999992</v>
      </c>
      <c r="RZ57" s="18">
        <f t="shared" si="37"/>
        <v>83.37700000000001</v>
      </c>
      <c r="SA57" s="18">
        <f t="shared" si="37"/>
        <v>85.418000000000006</v>
      </c>
      <c r="SB57" s="18">
        <f t="shared" si="37"/>
        <v>85.78000000000003</v>
      </c>
      <c r="SC57" s="18">
        <f t="shared" si="37"/>
        <v>87.586999999999961</v>
      </c>
      <c r="SD57" s="18">
        <f t="shared" si="37"/>
        <v>83.269000000000005</v>
      </c>
      <c r="SE57" s="18">
        <f t="shared" si="37"/>
        <v>88.085000000000008</v>
      </c>
      <c r="SF57" s="18">
        <f t="shared" si="37"/>
        <v>91.218000000000018</v>
      </c>
      <c r="SG57" s="18">
        <f t="shared" si="37"/>
        <v>86.98399999999998</v>
      </c>
      <c r="SH57" s="18">
        <f t="shared" si="37"/>
        <v>86.448000000000008</v>
      </c>
      <c r="SI57" s="18">
        <f t="shared" si="37"/>
        <v>85.031000000000034</v>
      </c>
      <c r="SJ57" s="18">
        <f t="shared" si="37"/>
        <v>87.196000000000026</v>
      </c>
      <c r="SK57" s="18">
        <f t="shared" si="37"/>
        <v>90.934000000000026</v>
      </c>
      <c r="SL57" s="18">
        <f t="shared" si="37"/>
        <v>91.062999999999988</v>
      </c>
      <c r="SM57" s="18">
        <f t="shared" si="37"/>
        <v>91.312999999999988</v>
      </c>
      <c r="SN57" s="18">
        <f t="shared" si="37"/>
        <v>89.298999999999978</v>
      </c>
      <c r="SO57" s="18">
        <f t="shared" si="37"/>
        <v>89.712999999999965</v>
      </c>
      <c r="SP57" s="18">
        <f t="shared" si="37"/>
        <v>91.001000000000005</v>
      </c>
      <c r="SQ57" s="18">
        <f t="shared" si="37"/>
        <v>89.22999999999999</v>
      </c>
    </row>
    <row r="58" spans="1:511" x14ac:dyDescent="0.25">
      <c r="A58" s="5">
        <f t="shared" si="18"/>
        <v>9</v>
      </c>
      <c r="B58" s="1" t="str">
        <f t="shared" si="9"/>
        <v>VW 3 3/4 PERP nc-21</v>
      </c>
      <c r="C58" s="1" t="str">
        <f>$B$50&amp;"-"&amp;B58</f>
        <v>VW 3 1/2 PERP nc-30-VW 3 3/4 PERP nc-21</v>
      </c>
      <c r="F58" s="18">
        <f t="shared" si="36"/>
        <v>171.01799999999997</v>
      </c>
      <c r="G58" s="18">
        <f t="shared" si="36"/>
        <v>170.77199999999999</v>
      </c>
      <c r="H58" s="18">
        <f t="shared" si="36"/>
        <v>147.768</v>
      </c>
      <c r="I58" s="18">
        <f t="shared" si="36"/>
        <v>140.37699999999995</v>
      </c>
      <c r="J58" s="18">
        <f t="shared" si="36"/>
        <v>123.46300000000002</v>
      </c>
      <c r="K58" s="18">
        <f t="shared" si="36"/>
        <v>119.76300000000003</v>
      </c>
      <c r="L58" s="18">
        <f t="shared" si="36"/>
        <v>116.95499999999998</v>
      </c>
      <c r="M58" s="18">
        <f t="shared" si="36"/>
        <v>110.89100000000002</v>
      </c>
      <c r="N58" s="18">
        <f t="shared" si="36"/>
        <v>118.02099999999996</v>
      </c>
      <c r="O58" s="18">
        <f t="shared" si="36"/>
        <v>106.75700000000001</v>
      </c>
      <c r="P58" s="18">
        <f t="shared" si="36"/>
        <v>125.268</v>
      </c>
      <c r="Q58" s="18">
        <f t="shared" si="36"/>
        <v>132.27900000000002</v>
      </c>
      <c r="R58" s="18">
        <f t="shared" si="36"/>
        <v>140.35500000000002</v>
      </c>
      <c r="S58" s="18">
        <f t="shared" si="36"/>
        <v>145.59300000000002</v>
      </c>
      <c r="T58" s="18">
        <f t="shared" si="36"/>
        <v>137.67400000000001</v>
      </c>
      <c r="U58" s="18">
        <f t="shared" si="36"/>
        <v>136.47300000000001</v>
      </c>
      <c r="V58" s="18">
        <f t="shared" si="36"/>
        <v>121.25299999999999</v>
      </c>
      <c r="W58" s="18">
        <f t="shared" si="36"/>
        <v>132.959</v>
      </c>
      <c r="X58" s="18">
        <f t="shared" si="36"/>
        <v>17.98399999999998</v>
      </c>
      <c r="Y58" s="18">
        <f t="shared" si="36"/>
        <v>109.37300000000002</v>
      </c>
      <c r="Z58" s="18">
        <f t="shared" si="36"/>
        <v>96.132999999999981</v>
      </c>
      <c r="AA58" s="18">
        <f t="shared" si="36"/>
        <v>26.136000000000024</v>
      </c>
      <c r="AB58" s="18">
        <f t="shared" si="36"/>
        <v>-21.5</v>
      </c>
      <c r="AC58" s="18">
        <f t="shared" si="36"/>
        <v>-78.393000000000029</v>
      </c>
      <c r="AD58" s="18">
        <f t="shared" si="36"/>
        <v>-77.194000000000017</v>
      </c>
      <c r="AE58" s="18">
        <f t="shared" si="36"/>
        <v>-72.062999999999988</v>
      </c>
      <c r="AF58" s="18">
        <f t="shared" si="36"/>
        <v>-61.260999999999967</v>
      </c>
      <c r="AG58" s="18">
        <f t="shared" si="36"/>
        <v>-53.015999999999963</v>
      </c>
      <c r="AH58" s="18">
        <f t="shared" si="36"/>
        <v>-64.882999999999981</v>
      </c>
      <c r="AI58" s="18">
        <f t="shared" si="36"/>
        <v>-122.93</v>
      </c>
      <c r="AJ58" s="18">
        <f t="shared" si="36"/>
        <v>-110.71300000000002</v>
      </c>
      <c r="AK58" s="18">
        <f t="shared" si="36"/>
        <v>-111.31899999999996</v>
      </c>
      <c r="AL58" s="18">
        <f t="shared" si="36"/>
        <v>-122.36299999999994</v>
      </c>
      <c r="AM58" s="18">
        <f t="shared" si="36"/>
        <v>-150.13500000000005</v>
      </c>
      <c r="AN58" s="18">
        <f t="shared" si="36"/>
        <v>-183.86099999999999</v>
      </c>
      <c r="AO58" s="18">
        <f t="shared" si="36"/>
        <v>-211.27700000000004</v>
      </c>
      <c r="AP58" s="18">
        <f t="shared" si="36"/>
        <v>-203.44</v>
      </c>
      <c r="AQ58" s="18">
        <f t="shared" si="36"/>
        <v>-186.08899999999994</v>
      </c>
      <c r="AR58" s="18">
        <f t="shared" si="36"/>
        <v>-154.52399999999994</v>
      </c>
      <c r="AS58" s="18">
        <f t="shared" si="36"/>
        <v>-155.19899999999996</v>
      </c>
      <c r="AT58" s="18">
        <f t="shared" si="36"/>
        <v>-195.79199999999997</v>
      </c>
      <c r="AU58" s="18">
        <f t="shared" si="36"/>
        <v>-165.61900000000003</v>
      </c>
      <c r="AV58" s="18">
        <f t="shared" si="36"/>
        <v>-169.76</v>
      </c>
      <c r="AW58" s="18">
        <f t="shared" si="36"/>
        <v>-179.375</v>
      </c>
      <c r="AX58" s="18">
        <f t="shared" si="36"/>
        <v>-184.26800000000003</v>
      </c>
      <c r="AY58" s="18">
        <f t="shared" si="36"/>
        <v>-111.58199999999994</v>
      </c>
      <c r="AZ58" s="18">
        <f t="shared" si="36"/>
        <v>-91.489000000000033</v>
      </c>
      <c r="BA58" s="18">
        <f t="shared" si="36"/>
        <v>-45.402000000000044</v>
      </c>
      <c r="BB58" s="18">
        <f t="shared" si="36"/>
        <v>-29.873999999999967</v>
      </c>
      <c r="BC58" s="18">
        <f t="shared" si="36"/>
        <v>-62.415999999999997</v>
      </c>
      <c r="BD58" s="18">
        <f t="shared" si="36"/>
        <v>-106.22399999999993</v>
      </c>
      <c r="BE58" s="18">
        <f t="shared" si="36"/>
        <v>-167.55599999999998</v>
      </c>
      <c r="BF58" s="18">
        <f t="shared" si="36"/>
        <v>-158.90500000000003</v>
      </c>
      <c r="BG58" s="18">
        <f t="shared" si="36"/>
        <v>-117.84100000000001</v>
      </c>
      <c r="BH58" s="18">
        <f t="shared" si="36"/>
        <v>-40.375</v>
      </c>
      <c r="BI58" s="18">
        <f t="shared" si="36"/>
        <v>-13.67900000000003</v>
      </c>
      <c r="BJ58" s="18">
        <f t="shared" si="36"/>
        <v>52.375</v>
      </c>
      <c r="BK58" s="18">
        <f t="shared" si="36"/>
        <v>92.988</v>
      </c>
      <c r="BL58" s="18">
        <f t="shared" si="36"/>
        <v>-4.4209999999999923</v>
      </c>
      <c r="BM58" s="18">
        <f t="shared" si="36"/>
        <v>-129.2650000000001</v>
      </c>
      <c r="BN58" s="18">
        <f t="shared" si="36"/>
        <v>-182.36599999999999</v>
      </c>
      <c r="BO58" s="18">
        <f t="shared" si="36"/>
        <v>-234.00200000000007</v>
      </c>
      <c r="BP58" s="18">
        <f t="shared" si="36"/>
        <v>-237.87199999999996</v>
      </c>
      <c r="BQ58" s="18">
        <f t="shared" si="36"/>
        <v>-211.3660000000001</v>
      </c>
      <c r="BR58" s="18">
        <f t="shared" si="10"/>
        <v>-191.22400000000005</v>
      </c>
      <c r="BS58" s="18">
        <f t="shared" si="24"/>
        <v>-162.1339999999999</v>
      </c>
      <c r="BT58" s="18">
        <f t="shared" si="24"/>
        <v>-176.68899999999996</v>
      </c>
      <c r="BU58" s="18">
        <f t="shared" si="24"/>
        <v>-38.215000000000032</v>
      </c>
      <c r="BV58" s="18">
        <f t="shared" ref="BV58:EC58" si="39">BV$32-BV40</f>
        <v>-24.317999999999984</v>
      </c>
      <c r="BW58" s="18">
        <f t="shared" si="39"/>
        <v>12.003999999999962</v>
      </c>
      <c r="BX58" s="18">
        <f t="shared" si="39"/>
        <v>-123.95699999999999</v>
      </c>
      <c r="BY58" s="18">
        <f t="shared" si="39"/>
        <v>-94.815999999999917</v>
      </c>
      <c r="BZ58" s="18">
        <f t="shared" si="39"/>
        <v>-27.45799999999997</v>
      </c>
      <c r="CA58" s="18">
        <f t="shared" si="39"/>
        <v>-133.67599999999993</v>
      </c>
      <c r="CB58" s="18">
        <f t="shared" si="39"/>
        <v>-130.28100000000006</v>
      </c>
      <c r="CC58" s="18">
        <f t="shared" si="39"/>
        <v>26.786999999999921</v>
      </c>
      <c r="CD58" s="18">
        <f t="shared" si="39"/>
        <v>62.547000000000025</v>
      </c>
      <c r="CE58" s="18">
        <f t="shared" si="39"/>
        <v>75.810999999999979</v>
      </c>
      <c r="CF58" s="18">
        <f t="shared" si="39"/>
        <v>77.857000000000028</v>
      </c>
      <c r="CG58" s="18">
        <f t="shared" si="39"/>
        <v>161.755</v>
      </c>
      <c r="CH58" s="18">
        <f t="shared" si="39"/>
        <v>171.85599999999999</v>
      </c>
      <c r="CI58" s="18">
        <f t="shared" si="39"/>
        <v>176.71899999999997</v>
      </c>
      <c r="CJ58" s="18">
        <f t="shared" si="39"/>
        <v>223.54300000000001</v>
      </c>
      <c r="CK58" s="18">
        <f t="shared" si="39"/>
        <v>221.18300000000002</v>
      </c>
      <c r="CL58" s="18">
        <f t="shared" si="39"/>
        <v>226.79699999999997</v>
      </c>
      <c r="CM58" s="18">
        <f t="shared" si="39"/>
        <v>225.63</v>
      </c>
      <c r="CN58" s="18">
        <f t="shared" si="39"/>
        <v>193.81100000000001</v>
      </c>
      <c r="CO58" s="18">
        <f t="shared" si="39"/>
        <v>186.73300000000003</v>
      </c>
      <c r="CP58" s="18">
        <f t="shared" si="39"/>
        <v>225.108</v>
      </c>
      <c r="CQ58" s="18">
        <f t="shared" si="39"/>
        <v>217.40299999999996</v>
      </c>
      <c r="CR58" s="18">
        <f t="shared" si="39"/>
        <v>220.18900000000002</v>
      </c>
      <c r="CS58" s="18">
        <f t="shared" si="39"/>
        <v>226.875</v>
      </c>
      <c r="CT58" s="18">
        <f t="shared" si="39"/>
        <v>214.46300000000002</v>
      </c>
      <c r="CU58" s="18">
        <f t="shared" si="39"/>
        <v>211.96499999999997</v>
      </c>
      <c r="CV58" s="18">
        <f t="shared" si="39"/>
        <v>211.999</v>
      </c>
      <c r="CW58" s="18">
        <f t="shared" si="39"/>
        <v>210.542</v>
      </c>
      <c r="CX58" s="18">
        <f t="shared" si="39"/>
        <v>208.19399999999996</v>
      </c>
      <c r="CY58" s="18">
        <f t="shared" si="39"/>
        <v>208.08799999999999</v>
      </c>
      <c r="CZ58" s="18">
        <f t="shared" si="39"/>
        <v>207.83500000000004</v>
      </c>
      <c r="DA58" s="18">
        <f t="shared" si="39"/>
        <v>205.47699999999998</v>
      </c>
      <c r="DB58" s="18">
        <f t="shared" si="39"/>
        <v>207.48700000000002</v>
      </c>
      <c r="DC58" s="18">
        <f t="shared" si="39"/>
        <v>206.69799999999998</v>
      </c>
      <c r="DD58" s="18">
        <f t="shared" si="39"/>
        <v>204.72800000000001</v>
      </c>
      <c r="DE58" s="18">
        <f t="shared" si="39"/>
        <v>202.80300000000003</v>
      </c>
      <c r="DF58" s="18">
        <f t="shared" si="39"/>
        <v>201.12900000000002</v>
      </c>
      <c r="DG58" s="18">
        <f t="shared" si="39"/>
        <v>204.75</v>
      </c>
      <c r="DH58" s="18">
        <f t="shared" si="39"/>
        <v>201.994</v>
      </c>
      <c r="DI58" s="18">
        <f t="shared" si="39"/>
        <v>203.06700000000001</v>
      </c>
      <c r="DJ58" s="18">
        <f t="shared" si="39"/>
        <v>198.42599999999999</v>
      </c>
      <c r="DK58" s="18">
        <f t="shared" si="39"/>
        <v>197.70499999999998</v>
      </c>
      <c r="DL58" s="18">
        <f t="shared" si="39"/>
        <v>192.709</v>
      </c>
      <c r="DM58" s="18">
        <f t="shared" si="39"/>
        <v>197.04599999999999</v>
      </c>
      <c r="DN58" s="18">
        <f t="shared" si="39"/>
        <v>199.084</v>
      </c>
      <c r="DO58" s="18">
        <f t="shared" si="39"/>
        <v>197.39299999999997</v>
      </c>
      <c r="DP58" s="18">
        <f t="shared" si="39"/>
        <v>194.43799999999999</v>
      </c>
      <c r="DQ58" s="18">
        <f t="shared" si="39"/>
        <v>195.07799999999997</v>
      </c>
      <c r="DR58" s="18">
        <f t="shared" si="39"/>
        <v>192.61300000000003</v>
      </c>
      <c r="DS58" s="18">
        <f t="shared" si="39"/>
        <v>191.87500000000003</v>
      </c>
      <c r="DT58" s="18">
        <f t="shared" si="39"/>
        <v>190.863</v>
      </c>
      <c r="DU58" s="18">
        <f t="shared" si="39"/>
        <v>187.00700000000001</v>
      </c>
      <c r="DV58" s="18">
        <f t="shared" si="39"/>
        <v>186.24499999999998</v>
      </c>
      <c r="DW58" s="18">
        <f t="shared" si="39"/>
        <v>185.59799999999998</v>
      </c>
      <c r="DX58" s="18">
        <f t="shared" si="39"/>
        <v>188.33</v>
      </c>
      <c r="DY58" s="18">
        <f t="shared" si="39"/>
        <v>185.58700000000005</v>
      </c>
      <c r="DZ58" s="18">
        <f t="shared" si="39"/>
        <v>189.21999999999997</v>
      </c>
      <c r="EA58" s="18">
        <f t="shared" si="39"/>
        <v>194.50700000000001</v>
      </c>
      <c r="EB58" s="18">
        <f t="shared" si="39"/>
        <v>193.98100000000002</v>
      </c>
      <c r="EC58" s="18">
        <f t="shared" si="39"/>
        <v>196.60000000000002</v>
      </c>
      <c r="ED58" s="18">
        <f t="shared" si="21"/>
        <v>194.31299999999999</v>
      </c>
      <c r="EE58" s="18">
        <f t="shared" si="21"/>
        <v>187.20700000000002</v>
      </c>
      <c r="EF58" s="18">
        <f t="shared" si="21"/>
        <v>186.69099999999997</v>
      </c>
      <c r="EG58" s="18">
        <f t="shared" si="21"/>
        <v>188.26</v>
      </c>
      <c r="EH58" s="18">
        <f t="shared" si="21"/>
        <v>188.39</v>
      </c>
      <c r="EI58" s="18">
        <f t="shared" si="21"/>
        <v>186.20399999999998</v>
      </c>
      <c r="EJ58" s="18">
        <f t="shared" si="21"/>
        <v>186.73399999999998</v>
      </c>
      <c r="EK58" s="18">
        <f t="shared" si="21"/>
        <v>185.72499999999999</v>
      </c>
      <c r="EL58" s="18">
        <f t="shared" si="21"/>
        <v>184.19499999999999</v>
      </c>
      <c r="EM58" s="18">
        <f t="shared" si="21"/>
        <v>186.84899999999999</v>
      </c>
      <c r="EN58" s="18">
        <f t="shared" si="21"/>
        <v>186.53100000000001</v>
      </c>
      <c r="EO58" s="18">
        <f t="shared" si="21"/>
        <v>187.49400000000003</v>
      </c>
      <c r="EP58" s="18">
        <f t="shared" si="21"/>
        <v>184.84299999999996</v>
      </c>
      <c r="EQ58" s="18">
        <f t="shared" si="21"/>
        <v>189.089</v>
      </c>
      <c r="ER58" s="18">
        <f t="shared" si="21"/>
        <v>187.00600000000003</v>
      </c>
      <c r="ES58" s="18">
        <f t="shared" si="21"/>
        <v>189.27299999999997</v>
      </c>
      <c r="ET58" s="18">
        <f t="shared" si="21"/>
        <v>190.03200000000004</v>
      </c>
      <c r="EU58" s="18">
        <f t="shared" si="21"/>
        <v>188.25400000000002</v>
      </c>
      <c r="EV58" s="18">
        <f t="shared" si="21"/>
        <v>188.505</v>
      </c>
      <c r="EW58" s="18">
        <f t="shared" si="21"/>
        <v>194.672</v>
      </c>
      <c r="EX58" s="18">
        <f t="shared" si="21"/>
        <v>190.30600000000004</v>
      </c>
      <c r="EY58" s="18">
        <f t="shared" si="21"/>
        <v>195.24800000000002</v>
      </c>
      <c r="EZ58" s="18">
        <f t="shared" si="21"/>
        <v>193.35899999999998</v>
      </c>
      <c r="FA58" s="18">
        <f t="shared" si="21"/>
        <v>192.79600000000002</v>
      </c>
      <c r="FB58" s="18">
        <f t="shared" si="21"/>
        <v>195.78500000000003</v>
      </c>
      <c r="FC58" s="18">
        <f t="shared" si="21"/>
        <v>194.40100000000001</v>
      </c>
      <c r="FD58" s="18">
        <f t="shared" si="21"/>
        <v>198.15999999999997</v>
      </c>
      <c r="FE58" s="18">
        <f t="shared" si="21"/>
        <v>196.25199999999998</v>
      </c>
      <c r="FF58" s="18">
        <f t="shared" si="21"/>
        <v>198.14200000000002</v>
      </c>
      <c r="FG58" s="18">
        <f t="shared" si="21"/>
        <v>198.59199999999998</v>
      </c>
      <c r="FH58" s="18">
        <f t="shared" si="21"/>
        <v>198.37600000000003</v>
      </c>
      <c r="FI58" s="18">
        <f t="shared" si="21"/>
        <v>199.18100000000004</v>
      </c>
      <c r="FJ58" s="18">
        <f t="shared" si="32"/>
        <v>199.93300000000002</v>
      </c>
      <c r="FK58" s="18">
        <f t="shared" si="32"/>
        <v>193.29500000000002</v>
      </c>
      <c r="FL58" s="18">
        <f t="shared" si="32"/>
        <v>191.453</v>
      </c>
      <c r="FM58" s="18">
        <f t="shared" si="32"/>
        <v>193.01300000000001</v>
      </c>
      <c r="FN58" s="18">
        <f t="shared" si="32"/>
        <v>198.26100000000002</v>
      </c>
      <c r="FO58" s="18">
        <f t="shared" si="32"/>
        <v>193.227</v>
      </c>
      <c r="FP58" s="18">
        <f t="shared" si="32"/>
        <v>192.238</v>
      </c>
      <c r="FQ58" s="18">
        <f t="shared" si="32"/>
        <v>190.38900000000001</v>
      </c>
      <c r="FR58" s="18">
        <f t="shared" si="32"/>
        <v>197.63899999999998</v>
      </c>
      <c r="FS58" s="18">
        <f t="shared" si="32"/>
        <v>202.13</v>
      </c>
      <c r="FT58" s="18">
        <f t="shared" si="32"/>
        <v>206.11999999999998</v>
      </c>
      <c r="FU58" s="18">
        <f t="shared" si="32"/>
        <v>203.82400000000001</v>
      </c>
      <c r="FV58" s="18">
        <f t="shared" si="32"/>
        <v>204.77300000000002</v>
      </c>
      <c r="FW58" s="18">
        <f t="shared" si="32"/>
        <v>205.61100000000002</v>
      </c>
      <c r="FX58" s="18">
        <f t="shared" si="32"/>
        <v>209.13799999999998</v>
      </c>
      <c r="FY58" s="18">
        <f t="shared" si="32"/>
        <v>213.00300000000001</v>
      </c>
      <c r="FZ58" s="18">
        <f t="shared" si="32"/>
        <v>214.49200000000002</v>
      </c>
      <c r="GA58" s="18">
        <f t="shared" si="32"/>
        <v>211.08300000000003</v>
      </c>
      <c r="GB58" s="18">
        <f t="shared" si="32"/>
        <v>210.54599999999999</v>
      </c>
      <c r="GC58" s="18">
        <f t="shared" si="32"/>
        <v>209.29899999999998</v>
      </c>
      <c r="GD58" s="18">
        <f t="shared" si="32"/>
        <v>210.98700000000002</v>
      </c>
      <c r="GE58" s="18">
        <f t="shared" si="32"/>
        <v>203.202</v>
      </c>
      <c r="GF58" s="18">
        <f t="shared" si="32"/>
        <v>204.12900000000002</v>
      </c>
      <c r="GG58" s="18">
        <f t="shared" si="32"/>
        <v>204.13800000000001</v>
      </c>
      <c r="GH58" s="18">
        <f t="shared" si="32"/>
        <v>201.227</v>
      </c>
      <c r="GI58" s="18">
        <f t="shared" si="32"/>
        <v>201.43300000000002</v>
      </c>
      <c r="GJ58" s="18">
        <f t="shared" si="32"/>
        <v>203.61</v>
      </c>
      <c r="GK58" s="18">
        <f t="shared" si="32"/>
        <v>207.48999999999998</v>
      </c>
      <c r="GL58" s="18">
        <f t="shared" si="32"/>
        <v>204.96900000000002</v>
      </c>
      <c r="GM58" s="18">
        <f t="shared" si="32"/>
        <v>202.56199999999998</v>
      </c>
      <c r="GN58" s="18">
        <f t="shared" si="32"/>
        <v>205.57500000000002</v>
      </c>
      <c r="GO58" s="18">
        <f t="shared" ref="GO58:II58" si="40">GO$32-GO40</f>
        <v>204.15899999999999</v>
      </c>
      <c r="GP58" s="18">
        <f t="shared" si="40"/>
        <v>207.62399999999997</v>
      </c>
      <c r="GQ58" s="18">
        <f t="shared" si="40"/>
        <v>205.60499999999999</v>
      </c>
      <c r="GR58" s="18">
        <f t="shared" si="40"/>
        <v>205.20500000000001</v>
      </c>
      <c r="GS58" s="18">
        <f t="shared" si="40"/>
        <v>203.31300000000002</v>
      </c>
      <c r="GT58" s="18">
        <f t="shared" si="40"/>
        <v>201.40699999999998</v>
      </c>
      <c r="GU58" s="18">
        <f t="shared" si="40"/>
        <v>208.58999999999997</v>
      </c>
      <c r="GV58" s="18">
        <f t="shared" si="40"/>
        <v>206.49699999999999</v>
      </c>
      <c r="GW58" s="18">
        <f t="shared" si="40"/>
        <v>205.72600000000003</v>
      </c>
      <c r="GX58" s="18">
        <f t="shared" si="40"/>
        <v>198.78599999999997</v>
      </c>
      <c r="GY58" s="18">
        <f t="shared" si="40"/>
        <v>202.57500000000002</v>
      </c>
      <c r="GZ58" s="18">
        <f t="shared" si="40"/>
        <v>210.26900000000001</v>
      </c>
      <c r="HA58" s="18">
        <f t="shared" si="40"/>
        <v>216.03699999999998</v>
      </c>
      <c r="HB58" s="18">
        <f t="shared" si="40"/>
        <v>210.30300000000003</v>
      </c>
      <c r="HC58" s="18">
        <f t="shared" si="40"/>
        <v>226.673</v>
      </c>
      <c r="HD58" s="18">
        <f t="shared" si="40"/>
        <v>206.37400000000002</v>
      </c>
      <c r="HE58" s="18">
        <f t="shared" si="40"/>
        <v>211.95500000000001</v>
      </c>
      <c r="HF58" s="18">
        <f t="shared" si="40"/>
        <v>215.47300000000001</v>
      </c>
      <c r="HG58" s="18">
        <f t="shared" si="40"/>
        <v>217.74100000000001</v>
      </c>
      <c r="HH58" s="18">
        <f t="shared" si="40"/>
        <v>215.40800000000002</v>
      </c>
      <c r="HI58" s="18">
        <f t="shared" si="40"/>
        <v>218.041</v>
      </c>
      <c r="HJ58" s="18">
        <f t="shared" si="40"/>
        <v>220.17500000000001</v>
      </c>
      <c r="HK58" s="18">
        <f t="shared" si="40"/>
        <v>220.49700000000001</v>
      </c>
      <c r="HL58" s="18">
        <f t="shared" si="40"/>
        <v>219.70400000000001</v>
      </c>
      <c r="HM58" s="18">
        <f t="shared" si="40"/>
        <v>222.42400000000001</v>
      </c>
      <c r="HN58" s="18">
        <f t="shared" si="40"/>
        <v>225.89699999999999</v>
      </c>
      <c r="HO58" s="18">
        <f t="shared" si="40"/>
        <v>221.68200000000002</v>
      </c>
      <c r="HP58" s="18">
        <f t="shared" si="40"/>
        <v>218.14</v>
      </c>
      <c r="HQ58" s="18">
        <f t="shared" si="40"/>
        <v>221.16800000000001</v>
      </c>
      <c r="HR58" s="18">
        <f t="shared" si="40"/>
        <v>220.15300000000002</v>
      </c>
      <c r="HS58" s="18">
        <f t="shared" si="40"/>
        <v>219.983</v>
      </c>
      <c r="HT58" s="18">
        <f t="shared" si="40"/>
        <v>222.96799999999999</v>
      </c>
      <c r="HU58" s="18">
        <f t="shared" si="40"/>
        <v>220.4</v>
      </c>
      <c r="HV58" s="18">
        <f t="shared" si="40"/>
        <v>222.80799999999999</v>
      </c>
      <c r="HW58" s="18">
        <f t="shared" si="40"/>
        <v>225.48600000000002</v>
      </c>
      <c r="HX58" s="18">
        <f t="shared" si="40"/>
        <v>226.87400000000002</v>
      </c>
      <c r="HY58" s="18">
        <f t="shared" si="40"/>
        <v>215.67500000000001</v>
      </c>
      <c r="HZ58" s="18">
        <f t="shared" si="40"/>
        <v>213.30299999999997</v>
      </c>
      <c r="IA58" s="18">
        <f t="shared" si="40"/>
        <v>218.03000000000003</v>
      </c>
      <c r="IB58" s="18">
        <f t="shared" si="40"/>
        <v>223.392</v>
      </c>
      <c r="IC58" s="18">
        <f t="shared" si="40"/>
        <v>220.97800000000001</v>
      </c>
      <c r="ID58" s="18">
        <f t="shared" si="40"/>
        <v>214.19199999999998</v>
      </c>
      <c r="IE58" s="18">
        <f t="shared" si="40"/>
        <v>209.846</v>
      </c>
      <c r="IF58" s="18">
        <f t="shared" si="40"/>
        <v>219.70699999999999</v>
      </c>
      <c r="IG58" s="18">
        <f t="shared" si="40"/>
        <v>215.33500000000004</v>
      </c>
      <c r="IH58" s="18">
        <f t="shared" si="40"/>
        <v>211.23999999999998</v>
      </c>
      <c r="II58" s="18">
        <f t="shared" si="40"/>
        <v>208.36200000000002</v>
      </c>
      <c r="IJ58" s="18">
        <f t="shared" si="26"/>
        <v>217.565</v>
      </c>
      <c r="IK58" s="18">
        <f t="shared" si="26"/>
        <v>217.6</v>
      </c>
      <c r="IL58" s="18">
        <f t="shared" si="26"/>
        <v>212.75899999999999</v>
      </c>
      <c r="IM58" s="18">
        <f t="shared" ref="IM58:IZ58" si="41">IM$32-IM40</f>
        <v>211.786</v>
      </c>
      <c r="IN58" s="18">
        <f t="shared" si="41"/>
        <v>200.78399999999999</v>
      </c>
      <c r="IO58" s="18">
        <f t="shared" si="41"/>
        <v>197.017</v>
      </c>
      <c r="IP58" s="18">
        <f t="shared" si="41"/>
        <v>193.33699999999996</v>
      </c>
      <c r="IQ58" s="18">
        <f t="shared" si="41"/>
        <v>186.03199999999998</v>
      </c>
      <c r="IR58" s="18">
        <f t="shared" si="41"/>
        <v>190.38499999999999</v>
      </c>
      <c r="IS58" s="18">
        <f t="shared" si="41"/>
        <v>193.49700000000001</v>
      </c>
      <c r="IT58" s="18">
        <f t="shared" si="41"/>
        <v>191.13300000000001</v>
      </c>
      <c r="IU58" s="18">
        <f t="shared" si="41"/>
        <v>185.75199999999998</v>
      </c>
      <c r="IV58" s="18">
        <f t="shared" si="41"/>
        <v>188.458</v>
      </c>
      <c r="IW58" s="18">
        <f t="shared" si="41"/>
        <v>187.54300000000001</v>
      </c>
      <c r="IX58" s="18">
        <f t="shared" si="41"/>
        <v>180.977</v>
      </c>
      <c r="IY58" s="18">
        <f t="shared" si="41"/>
        <v>181.62899999999999</v>
      </c>
      <c r="IZ58" s="18">
        <f t="shared" si="41"/>
        <v>187.50099999999998</v>
      </c>
      <c r="JA58" s="18">
        <f>JA$32-JA40</f>
        <v>193.56200000000001</v>
      </c>
      <c r="JB58" s="18">
        <f t="shared" si="22"/>
        <v>189.02099999999999</v>
      </c>
      <c r="JC58" s="18">
        <f t="shared" si="22"/>
        <v>183.83499999999998</v>
      </c>
      <c r="JD58" s="18">
        <f t="shared" si="22"/>
        <v>183.40599999999998</v>
      </c>
      <c r="JE58" s="18">
        <f t="shared" si="22"/>
        <v>184.61399999999998</v>
      </c>
      <c r="JF58" s="18">
        <f t="shared" si="22"/>
        <v>189.11399999999998</v>
      </c>
      <c r="JG58" s="18">
        <f t="shared" si="22"/>
        <v>188.48600000000002</v>
      </c>
      <c r="JH58" s="18">
        <f t="shared" si="22"/>
        <v>195.35300000000004</v>
      </c>
      <c r="JI58" s="18">
        <f t="shared" si="22"/>
        <v>197.06200000000001</v>
      </c>
      <c r="JJ58" s="18">
        <f t="shared" si="22"/>
        <v>195.93600000000004</v>
      </c>
      <c r="JK58" s="18">
        <f t="shared" si="22"/>
        <v>194.81399999999999</v>
      </c>
      <c r="JL58" s="18">
        <f t="shared" si="22"/>
        <v>186.96699999999998</v>
      </c>
      <c r="JM58" s="18">
        <f t="shared" si="22"/>
        <v>183.97400000000002</v>
      </c>
      <c r="JN58" s="18">
        <f t="shared" si="22"/>
        <v>188.85599999999999</v>
      </c>
      <c r="JO58" s="18">
        <f t="shared" si="22"/>
        <v>187.98399999999998</v>
      </c>
      <c r="JP58" s="18">
        <f t="shared" si="22"/>
        <v>188.20599999999999</v>
      </c>
      <c r="JQ58" s="18">
        <f t="shared" si="22"/>
        <v>194.17400000000001</v>
      </c>
      <c r="JR58" s="18">
        <f t="shared" si="22"/>
        <v>206.52100000000002</v>
      </c>
      <c r="JS58" s="18">
        <f t="shared" si="22"/>
        <v>208.52800000000002</v>
      </c>
      <c r="JT58" s="18">
        <f t="shared" si="22"/>
        <v>208.31100000000001</v>
      </c>
      <c r="JU58" s="18">
        <f t="shared" si="22"/>
        <v>206.66599999999997</v>
      </c>
      <c r="JV58" s="18">
        <f t="shared" si="22"/>
        <v>201.00700000000003</v>
      </c>
      <c r="JW58" s="18">
        <f t="shared" si="22"/>
        <v>193.22700000000003</v>
      </c>
      <c r="JX58" s="18">
        <f t="shared" si="22"/>
        <v>181.86100000000002</v>
      </c>
      <c r="JY58" s="18">
        <f t="shared" si="22"/>
        <v>181.33</v>
      </c>
      <c r="JZ58" s="18">
        <f t="shared" si="22"/>
        <v>186.18500000000003</v>
      </c>
      <c r="KA58" s="18">
        <f t="shared" si="22"/>
        <v>181.24800000000002</v>
      </c>
      <c r="KB58" s="18">
        <f t="shared" si="22"/>
        <v>181.79600000000002</v>
      </c>
      <c r="KC58" s="18">
        <f t="shared" si="22"/>
        <v>171.75800000000004</v>
      </c>
      <c r="KD58" s="18">
        <f t="shared" si="22"/>
        <v>170.69100000000003</v>
      </c>
      <c r="KE58" s="18">
        <f t="shared" si="22"/>
        <v>172.30599999999998</v>
      </c>
      <c r="KF58" s="18">
        <f t="shared" si="22"/>
        <v>178.63299999999998</v>
      </c>
      <c r="KG58" s="18">
        <f t="shared" si="22"/>
        <v>181.22899999999998</v>
      </c>
      <c r="KH58" s="18">
        <f t="shared" si="33"/>
        <v>182.922</v>
      </c>
      <c r="KI58" s="18">
        <f t="shared" si="33"/>
        <v>181.291</v>
      </c>
      <c r="KJ58" s="18">
        <f t="shared" si="33"/>
        <v>180.25799999999998</v>
      </c>
      <c r="KK58" s="18">
        <f t="shared" si="33"/>
        <v>174.18200000000002</v>
      </c>
      <c r="KL58" s="18">
        <f t="shared" si="33"/>
        <v>158.11399999999998</v>
      </c>
      <c r="KM58" s="18">
        <f t="shared" si="33"/>
        <v>155.78700000000001</v>
      </c>
      <c r="KN58" s="18">
        <f t="shared" si="33"/>
        <v>157.53199999999998</v>
      </c>
      <c r="KO58" s="18">
        <f t="shared" si="33"/>
        <v>151.28200000000001</v>
      </c>
      <c r="KP58" s="18">
        <f t="shared" si="33"/>
        <v>152.595</v>
      </c>
      <c r="KQ58" s="18">
        <f t="shared" si="33"/>
        <v>168.16</v>
      </c>
      <c r="KR58" s="18">
        <f t="shared" si="33"/>
        <v>173.136</v>
      </c>
      <c r="KS58" s="18">
        <f t="shared" si="33"/>
        <v>172.459</v>
      </c>
      <c r="KT58" s="18">
        <f t="shared" si="33"/>
        <v>176.52000000000004</v>
      </c>
      <c r="KU58" s="18">
        <f t="shared" si="33"/>
        <v>173.87700000000004</v>
      </c>
      <c r="KV58" s="18">
        <f t="shared" si="33"/>
        <v>173.429</v>
      </c>
      <c r="KW58" s="18">
        <f t="shared" si="33"/>
        <v>173.37899999999996</v>
      </c>
      <c r="KX58" s="18">
        <f t="shared" si="33"/>
        <v>159.6</v>
      </c>
      <c r="KY58" s="18">
        <f t="shared" si="33"/>
        <v>173.52399999999997</v>
      </c>
      <c r="KZ58" s="18">
        <f t="shared" si="33"/>
        <v>169.73600000000002</v>
      </c>
      <c r="LA58" s="18">
        <f t="shared" si="33"/>
        <v>169.81599999999997</v>
      </c>
      <c r="LB58" s="18">
        <f t="shared" si="33"/>
        <v>165.881</v>
      </c>
      <c r="LC58" s="18">
        <f t="shared" si="33"/>
        <v>171.67299999999997</v>
      </c>
      <c r="LD58" s="18">
        <f t="shared" si="33"/>
        <v>175.17899999999997</v>
      </c>
      <c r="LE58" s="18">
        <f t="shared" si="33"/>
        <v>170.94399999999999</v>
      </c>
      <c r="LF58" s="18">
        <f t="shared" si="33"/>
        <v>161.12499999999997</v>
      </c>
      <c r="LG58" s="18">
        <f t="shared" si="33"/>
        <v>159.33499999999998</v>
      </c>
      <c r="LH58" s="18">
        <f t="shared" si="33"/>
        <v>155.249</v>
      </c>
      <c r="LI58" s="18">
        <f t="shared" si="33"/>
        <v>154.471</v>
      </c>
      <c r="LJ58" s="18">
        <f t="shared" si="33"/>
        <v>159.49800000000002</v>
      </c>
      <c r="LK58" s="18">
        <f t="shared" si="33"/>
        <v>160.86699999999999</v>
      </c>
      <c r="LL58" s="18">
        <f t="shared" si="33"/>
        <v>159.78900000000002</v>
      </c>
      <c r="LM58" s="18">
        <f t="shared" ref="LM58:MD58" si="42">LM$32-LM40</f>
        <v>163.14400000000003</v>
      </c>
      <c r="LN58" s="18">
        <f t="shared" si="42"/>
        <v>164.26299999999998</v>
      </c>
      <c r="LO58" s="18">
        <f t="shared" si="42"/>
        <v>160.90200000000002</v>
      </c>
      <c r="LP58" s="18">
        <f t="shared" si="42"/>
        <v>159.84399999999999</v>
      </c>
      <c r="LQ58" s="18">
        <f t="shared" si="42"/>
        <v>163.33699999999999</v>
      </c>
      <c r="LR58" s="18">
        <f t="shared" si="42"/>
        <v>151.67299999999997</v>
      </c>
      <c r="LS58" s="18">
        <f t="shared" si="42"/>
        <v>146.59200000000001</v>
      </c>
      <c r="LT58" s="18">
        <f t="shared" si="42"/>
        <v>151.39000000000001</v>
      </c>
      <c r="LU58" s="18">
        <f t="shared" si="42"/>
        <v>147.54300000000001</v>
      </c>
      <c r="LV58" s="18">
        <f t="shared" si="42"/>
        <v>147.20000000000002</v>
      </c>
      <c r="LW58" s="18">
        <f t="shared" si="42"/>
        <v>160.035</v>
      </c>
      <c r="LX58" s="18">
        <f t="shared" si="42"/>
        <v>160.023</v>
      </c>
      <c r="LY58" s="18">
        <f t="shared" si="42"/>
        <v>151.49600000000001</v>
      </c>
      <c r="LZ58" s="18">
        <f t="shared" si="42"/>
        <v>156.53299999999999</v>
      </c>
      <c r="MA58" s="18">
        <f t="shared" si="42"/>
        <v>153.43799999999999</v>
      </c>
      <c r="MB58" s="18">
        <f t="shared" si="42"/>
        <v>145.517</v>
      </c>
      <c r="MC58" s="18">
        <f t="shared" si="42"/>
        <v>141.44599999999997</v>
      </c>
      <c r="MD58" s="18">
        <f t="shared" si="42"/>
        <v>137.97299999999998</v>
      </c>
      <c r="ME58" s="18">
        <f t="shared" si="28"/>
        <v>134.41399999999996</v>
      </c>
      <c r="MF58" s="18">
        <f t="shared" si="28"/>
        <v>128.58500000000001</v>
      </c>
      <c r="MG58" s="18">
        <f t="shared" si="28"/>
        <v>126.59199999999998</v>
      </c>
      <c r="MH58" s="18">
        <f t="shared" ref="MH58:NY58" si="43">MH$32-MH40</f>
        <v>126.089</v>
      </c>
      <c r="MI58" s="18">
        <f t="shared" si="43"/>
        <v>124.06500000000003</v>
      </c>
      <c r="MJ58" s="18">
        <f t="shared" si="43"/>
        <v>130.411</v>
      </c>
      <c r="MK58" s="18">
        <f t="shared" si="43"/>
        <v>137.72299999999998</v>
      </c>
      <c r="ML58" s="18">
        <f t="shared" si="43"/>
        <v>124.66999999999996</v>
      </c>
      <c r="MM58" s="18">
        <f t="shared" si="43"/>
        <v>111.68499999999995</v>
      </c>
      <c r="MN58" s="18">
        <f t="shared" si="43"/>
        <v>106.42500000000001</v>
      </c>
      <c r="MO58" s="18">
        <f t="shared" si="43"/>
        <v>103.56900000000002</v>
      </c>
      <c r="MP58" s="18">
        <f t="shared" si="43"/>
        <v>108.32600000000002</v>
      </c>
      <c r="MQ58" s="18">
        <f t="shared" si="43"/>
        <v>107.553</v>
      </c>
      <c r="MR58" s="18">
        <f t="shared" si="43"/>
        <v>106.15100000000001</v>
      </c>
      <c r="MS58" s="18">
        <f t="shared" si="43"/>
        <v>104.899</v>
      </c>
      <c r="MT58" s="18">
        <f t="shared" si="43"/>
        <v>105.84100000000001</v>
      </c>
      <c r="MU58" s="18">
        <f t="shared" si="43"/>
        <v>104.58300000000003</v>
      </c>
      <c r="MV58" s="18">
        <f t="shared" si="43"/>
        <v>91.88</v>
      </c>
      <c r="MW58" s="18">
        <f t="shared" si="43"/>
        <v>82.675000000000011</v>
      </c>
      <c r="MX58" s="18">
        <f t="shared" si="43"/>
        <v>89.091999999999985</v>
      </c>
      <c r="MY58" s="18">
        <f t="shared" si="43"/>
        <v>90.79000000000002</v>
      </c>
      <c r="MZ58" s="18">
        <f t="shared" si="43"/>
        <v>91.996999999999957</v>
      </c>
      <c r="NA58" s="18">
        <f t="shared" si="43"/>
        <v>89.213000000000022</v>
      </c>
      <c r="NB58" s="18">
        <f t="shared" si="43"/>
        <v>90.939000000000021</v>
      </c>
      <c r="NC58" s="18">
        <f t="shared" si="43"/>
        <v>88.93</v>
      </c>
      <c r="ND58" s="18">
        <f t="shared" si="43"/>
        <v>92.22199999999998</v>
      </c>
      <c r="NE58" s="18">
        <f t="shared" si="43"/>
        <v>85.786999999999978</v>
      </c>
      <c r="NF58" s="18">
        <f t="shared" si="43"/>
        <v>87.927999999999997</v>
      </c>
      <c r="NG58" s="18">
        <f t="shared" si="43"/>
        <v>86.946000000000026</v>
      </c>
      <c r="NH58" s="18">
        <f t="shared" si="43"/>
        <v>89.151999999999987</v>
      </c>
      <c r="NI58" s="18">
        <f t="shared" si="43"/>
        <v>89.978999999999985</v>
      </c>
      <c r="NJ58" s="18">
        <f t="shared" si="43"/>
        <v>89.182000000000016</v>
      </c>
      <c r="NK58" s="18">
        <f t="shared" si="43"/>
        <v>90.047000000000025</v>
      </c>
      <c r="NL58" s="18">
        <f t="shared" si="43"/>
        <v>90.921000000000049</v>
      </c>
      <c r="NM58" s="18">
        <f t="shared" si="43"/>
        <v>89.150000000000034</v>
      </c>
      <c r="NN58" s="18">
        <f t="shared" si="43"/>
        <v>88.843999999999994</v>
      </c>
      <c r="NO58" s="18">
        <f t="shared" si="43"/>
        <v>90.671000000000049</v>
      </c>
      <c r="NP58" s="18">
        <f t="shared" si="43"/>
        <v>91.94</v>
      </c>
      <c r="NQ58" s="18">
        <f t="shared" si="43"/>
        <v>88.26600000000002</v>
      </c>
      <c r="NR58" s="18">
        <f t="shared" si="43"/>
        <v>96.619000000000028</v>
      </c>
      <c r="NS58" s="18">
        <f t="shared" si="43"/>
        <v>89.392000000000053</v>
      </c>
      <c r="NT58" s="18">
        <f t="shared" si="43"/>
        <v>92.076000000000022</v>
      </c>
      <c r="NU58" s="18">
        <f t="shared" si="43"/>
        <v>70.994000000000028</v>
      </c>
      <c r="NV58" s="18">
        <f t="shared" si="43"/>
        <v>68.45599999999996</v>
      </c>
      <c r="NW58" s="18">
        <f t="shared" si="43"/>
        <v>61.763000000000034</v>
      </c>
      <c r="NX58" s="18">
        <f t="shared" si="43"/>
        <v>60.62700000000001</v>
      </c>
      <c r="NY58" s="18">
        <f t="shared" si="43"/>
        <v>72.538999999999987</v>
      </c>
      <c r="NZ58" s="18">
        <f t="shared" si="23"/>
        <v>81.110000000000014</v>
      </c>
      <c r="OA58" s="18">
        <f t="shared" si="23"/>
        <v>79.468000000000018</v>
      </c>
      <c r="OB58" s="18">
        <f t="shared" si="23"/>
        <v>78.477999999999952</v>
      </c>
      <c r="OC58" s="18">
        <f t="shared" si="23"/>
        <v>80.300000000000011</v>
      </c>
      <c r="OD58" s="18">
        <f t="shared" si="23"/>
        <v>79.596000000000004</v>
      </c>
      <c r="OE58" s="18">
        <f t="shared" si="23"/>
        <v>85.355999999999995</v>
      </c>
      <c r="OF58" s="18">
        <f t="shared" si="23"/>
        <v>84.175000000000011</v>
      </c>
      <c r="OG58" s="18">
        <f t="shared" si="23"/>
        <v>87.309000000000026</v>
      </c>
      <c r="OH58" s="18">
        <f t="shared" si="23"/>
        <v>87.257000000000005</v>
      </c>
      <c r="OI58" s="18">
        <f t="shared" si="23"/>
        <v>88.872000000000014</v>
      </c>
      <c r="OJ58" s="18">
        <f t="shared" si="23"/>
        <v>93.572999999999979</v>
      </c>
      <c r="OK58" s="18">
        <f t="shared" si="23"/>
        <v>77.795000000000016</v>
      </c>
      <c r="OL58" s="18">
        <f t="shared" si="23"/>
        <v>65.938999999999965</v>
      </c>
      <c r="OM58" s="18">
        <f t="shared" si="23"/>
        <v>62.538999999999987</v>
      </c>
      <c r="ON58" s="18">
        <f t="shared" si="23"/>
        <v>67.876000000000033</v>
      </c>
      <c r="OO58" s="18">
        <f t="shared" si="23"/>
        <v>71.63900000000001</v>
      </c>
      <c r="OP58" s="18">
        <f t="shared" si="23"/>
        <v>78.199999999999989</v>
      </c>
      <c r="OQ58" s="18">
        <f t="shared" si="23"/>
        <v>95.487000000000023</v>
      </c>
      <c r="OR58" s="18">
        <f t="shared" si="23"/>
        <v>105.16200000000003</v>
      </c>
      <c r="OS58" s="18">
        <f t="shared" si="23"/>
        <v>92.552999999999997</v>
      </c>
      <c r="OT58" s="18">
        <f t="shared" si="23"/>
        <v>99.088000000000022</v>
      </c>
      <c r="OU58" s="18">
        <f t="shared" si="23"/>
        <v>101.62099999999998</v>
      </c>
      <c r="OV58" s="18">
        <f t="shared" si="23"/>
        <v>99.118999999999971</v>
      </c>
      <c r="OW58" s="18">
        <f t="shared" si="23"/>
        <v>99.778999999999996</v>
      </c>
      <c r="OX58" s="18">
        <f t="shared" si="23"/>
        <v>99.18300000000005</v>
      </c>
      <c r="OY58" s="18">
        <f t="shared" si="23"/>
        <v>95.995999999999981</v>
      </c>
      <c r="OZ58" s="18">
        <f t="shared" si="23"/>
        <v>92.889999999999986</v>
      </c>
      <c r="PA58" s="18">
        <f t="shared" si="23"/>
        <v>92.855000000000018</v>
      </c>
      <c r="PB58" s="18">
        <f t="shared" si="23"/>
        <v>101.62900000000002</v>
      </c>
      <c r="PC58" s="18">
        <f t="shared" si="23"/>
        <v>100.76299999999998</v>
      </c>
      <c r="PD58" s="18">
        <f t="shared" si="23"/>
        <v>102.89499999999998</v>
      </c>
      <c r="PE58" s="18">
        <f t="shared" si="23"/>
        <v>99.212999999999994</v>
      </c>
      <c r="PF58" s="18">
        <f t="shared" si="34"/>
        <v>99.156000000000034</v>
      </c>
      <c r="PG58" s="18">
        <f t="shared" si="34"/>
        <v>96.947999999999979</v>
      </c>
      <c r="PH58" s="18">
        <f t="shared" si="34"/>
        <v>108.667</v>
      </c>
      <c r="PI58" s="18">
        <f t="shared" si="34"/>
        <v>112.053</v>
      </c>
      <c r="PJ58" s="18">
        <f t="shared" si="34"/>
        <v>107.06100000000001</v>
      </c>
      <c r="PK58" s="18">
        <f t="shared" si="34"/>
        <v>107.203</v>
      </c>
      <c r="PL58" s="18">
        <f t="shared" si="34"/>
        <v>107.26800000000003</v>
      </c>
      <c r="PM58" s="18">
        <f t="shared" si="34"/>
        <v>112.19800000000001</v>
      </c>
      <c r="PN58" s="18">
        <f t="shared" si="34"/>
        <v>113.38600000000002</v>
      </c>
      <c r="PO58" s="18">
        <f t="shared" si="34"/>
        <v>112.04000000000002</v>
      </c>
      <c r="PP58" s="18">
        <f t="shared" si="34"/>
        <v>111.68799999999999</v>
      </c>
      <c r="PQ58" s="18">
        <f t="shared" si="34"/>
        <v>100.435</v>
      </c>
      <c r="PR58" s="18">
        <f t="shared" si="34"/>
        <v>102.84199999999998</v>
      </c>
      <c r="PS58" s="18">
        <f t="shared" si="34"/>
        <v>107.172</v>
      </c>
      <c r="PT58" s="18">
        <f t="shared" si="34"/>
        <v>107.62000000000003</v>
      </c>
      <c r="PU58" s="18">
        <f t="shared" si="34"/>
        <v>116.69899999999998</v>
      </c>
      <c r="PV58" s="18">
        <f t="shared" si="34"/>
        <v>115.74199999999999</v>
      </c>
      <c r="PW58" s="18">
        <f t="shared" si="34"/>
        <v>116.08300000000003</v>
      </c>
      <c r="PX58" s="18">
        <f t="shared" si="34"/>
        <v>119.70800000000003</v>
      </c>
      <c r="PY58" s="18">
        <f t="shared" si="34"/>
        <v>118.49299999999999</v>
      </c>
      <c r="PZ58" s="18">
        <f t="shared" si="34"/>
        <v>116.10599999999997</v>
      </c>
      <c r="QA58" s="18">
        <f t="shared" si="34"/>
        <v>118.72099999999998</v>
      </c>
      <c r="QB58" s="18">
        <f t="shared" si="34"/>
        <v>120.43</v>
      </c>
      <c r="QC58" s="18">
        <f t="shared" si="34"/>
        <v>120.33100000000002</v>
      </c>
      <c r="QD58" s="18">
        <f t="shared" si="34"/>
        <v>130.82999999999998</v>
      </c>
      <c r="QE58" s="18">
        <f t="shared" si="34"/>
        <v>132.51000000000002</v>
      </c>
      <c r="QF58" s="18">
        <f t="shared" si="34"/>
        <v>132.35499999999996</v>
      </c>
      <c r="QG58" s="18">
        <f t="shared" si="34"/>
        <v>128.65600000000003</v>
      </c>
      <c r="QH58" s="18">
        <f t="shared" si="34"/>
        <v>130.44</v>
      </c>
      <c r="QI58" s="18">
        <f t="shared" si="34"/>
        <v>131.05400000000003</v>
      </c>
      <c r="QJ58" s="18">
        <f t="shared" si="34"/>
        <v>132.36799999999999</v>
      </c>
      <c r="QK58" s="18">
        <f t="shared" ref="QK58" si="44">QK$32-QK40</f>
        <v>132.98599999999999</v>
      </c>
      <c r="QL58" s="18">
        <f t="shared" si="30"/>
        <v>135.65200000000002</v>
      </c>
      <c r="QM58" s="18">
        <f t="shared" si="30"/>
        <v>134.876</v>
      </c>
      <c r="QN58" s="18">
        <f t="shared" si="30"/>
        <v>133.89799999999997</v>
      </c>
      <c r="QO58" s="18">
        <f t="shared" si="30"/>
        <v>130.57300000000001</v>
      </c>
      <c r="QP58" s="18">
        <f t="shared" si="30"/>
        <v>131.96899999999999</v>
      </c>
      <c r="QQ58" s="18">
        <f t="shared" si="30"/>
        <v>133.143</v>
      </c>
      <c r="QR58" s="18">
        <f t="shared" si="30"/>
        <v>132.214</v>
      </c>
      <c r="QS58" s="18">
        <f t="shared" si="30"/>
        <v>130.84399999999999</v>
      </c>
      <c r="QT58" s="18">
        <f t="shared" si="30"/>
        <v>132.42599999999999</v>
      </c>
      <c r="QU58" s="18">
        <f t="shared" si="30"/>
        <v>134.20500000000001</v>
      </c>
      <c r="QV58" s="18">
        <f t="shared" si="30"/>
        <v>136.03199999999998</v>
      </c>
      <c r="QW58" s="18">
        <f t="shared" si="30"/>
        <v>135.596</v>
      </c>
      <c r="QX58" s="18">
        <f t="shared" si="30"/>
        <v>133.07800000000003</v>
      </c>
      <c r="QY58" s="18">
        <f t="shared" si="30"/>
        <v>132.124</v>
      </c>
      <c r="QZ58" s="18">
        <f t="shared" si="30"/>
        <v>131.32200000000003</v>
      </c>
      <c r="RA58" s="18">
        <f t="shared" si="30"/>
        <v>125.876</v>
      </c>
      <c r="RB58" s="18">
        <f t="shared" si="30"/>
        <v>119.68999999999997</v>
      </c>
      <c r="RC58" s="18">
        <f t="shared" si="30"/>
        <v>119.58799999999999</v>
      </c>
      <c r="RD58" s="18">
        <f t="shared" si="30"/>
        <v>120.232</v>
      </c>
      <c r="RE58" s="18">
        <f t="shared" si="30"/>
        <v>123.42600000000002</v>
      </c>
      <c r="RF58" s="18">
        <f t="shared" si="30"/>
        <v>125.65899999999999</v>
      </c>
      <c r="RG58" s="18">
        <f t="shared" si="30"/>
        <v>129.36299999999997</v>
      </c>
      <c r="RH58" s="18">
        <f t="shared" si="30"/>
        <v>134.20099999999999</v>
      </c>
      <c r="RI58" s="18">
        <f t="shared" si="30"/>
        <v>134.94199999999998</v>
      </c>
      <c r="RJ58" s="18">
        <f t="shared" si="30"/>
        <v>134.14500000000004</v>
      </c>
      <c r="RK58" s="18">
        <f t="shared" si="30"/>
        <v>138.03200000000001</v>
      </c>
      <c r="RL58" s="18">
        <f t="shared" si="30"/>
        <v>138.72000000000003</v>
      </c>
      <c r="RM58" s="18">
        <f t="shared" si="30"/>
        <v>137.39499999999998</v>
      </c>
      <c r="RN58" s="18">
        <f t="shared" si="30"/>
        <v>135.887</v>
      </c>
      <c r="RO58" s="18">
        <f t="shared" si="30"/>
        <v>135.81799999999998</v>
      </c>
      <c r="RP58" s="18">
        <f t="shared" si="30"/>
        <v>137.52000000000001</v>
      </c>
      <c r="RQ58" s="18">
        <f t="shared" si="30"/>
        <v>136.76300000000001</v>
      </c>
      <c r="RR58" s="18">
        <f t="shared" si="37"/>
        <v>137.87899999999999</v>
      </c>
      <c r="RS58" s="18">
        <f t="shared" si="37"/>
        <v>144.20999999999998</v>
      </c>
      <c r="RT58" s="18">
        <f t="shared" si="37"/>
        <v>146.53399999999999</v>
      </c>
      <c r="RU58" s="18">
        <f t="shared" si="37"/>
        <v>149.07000000000002</v>
      </c>
      <c r="RV58" s="18">
        <f t="shared" si="37"/>
        <v>147.934</v>
      </c>
      <c r="RW58" s="18">
        <f t="shared" si="37"/>
        <v>146.44999999999999</v>
      </c>
      <c r="RX58" s="18">
        <f t="shared" si="37"/>
        <v>149.20900000000003</v>
      </c>
      <c r="RY58" s="18">
        <f t="shared" si="37"/>
        <v>150.11799999999999</v>
      </c>
      <c r="RZ58" s="18">
        <f t="shared" si="37"/>
        <v>148.821</v>
      </c>
      <c r="SA58" s="18">
        <f t="shared" si="37"/>
        <v>148.14500000000001</v>
      </c>
      <c r="SB58" s="18">
        <f t="shared" si="37"/>
        <v>153.53000000000003</v>
      </c>
      <c r="SC58" s="18">
        <f t="shared" si="37"/>
        <v>154.26999999999998</v>
      </c>
      <c r="SD58" s="18">
        <f t="shared" si="37"/>
        <v>153.41499999999999</v>
      </c>
      <c r="SE58" s="18">
        <f t="shared" si="37"/>
        <v>154.99400000000003</v>
      </c>
      <c r="SF58" s="18">
        <f t="shared" si="37"/>
        <v>156.119</v>
      </c>
      <c r="SG58" s="18">
        <f t="shared" si="37"/>
        <v>146.42999999999998</v>
      </c>
      <c r="SH58" s="18">
        <f t="shared" si="37"/>
        <v>145.613</v>
      </c>
      <c r="SI58" s="18">
        <f t="shared" si="37"/>
        <v>143.94000000000003</v>
      </c>
      <c r="SJ58" s="18">
        <f t="shared" si="37"/>
        <v>146.02100000000002</v>
      </c>
      <c r="SK58" s="18">
        <f t="shared" si="37"/>
        <v>150.80500000000004</v>
      </c>
      <c r="SL58" s="18">
        <f t="shared" si="37"/>
        <v>149.73399999999998</v>
      </c>
      <c r="SM58" s="18">
        <f t="shared" si="37"/>
        <v>150.57999999999998</v>
      </c>
      <c r="SN58" s="18">
        <f t="shared" si="37"/>
        <v>147.44299999999998</v>
      </c>
      <c r="SO58" s="18">
        <f t="shared" si="37"/>
        <v>147.44799999999998</v>
      </c>
      <c r="SP58" s="18">
        <f t="shared" si="37"/>
        <v>145.696</v>
      </c>
      <c r="SQ58" s="18">
        <f t="shared" si="37"/>
        <v>146.46299999999999</v>
      </c>
    </row>
    <row r="59" spans="1:511" x14ac:dyDescent="0.25"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/>
      <c r="KG59" s="18"/>
      <c r="KH59" s="18"/>
      <c r="KI59" s="18"/>
      <c r="KJ59" s="18"/>
      <c r="KK59" s="18"/>
      <c r="KL59" s="18"/>
      <c r="KM59" s="18"/>
      <c r="KN59" s="18"/>
      <c r="KO59" s="18"/>
      <c r="KP59" s="18"/>
      <c r="KQ59" s="18"/>
      <c r="KR59" s="18"/>
      <c r="KS59" s="18"/>
      <c r="KT59" s="18"/>
      <c r="KU59" s="18"/>
      <c r="KV59" s="18"/>
      <c r="KW59" s="18"/>
      <c r="KX59" s="18"/>
      <c r="KY59" s="18"/>
      <c r="KZ59" s="18"/>
      <c r="LA59" s="18"/>
      <c r="LB59" s="18"/>
      <c r="LC59" s="18"/>
      <c r="LD59" s="18"/>
      <c r="LE59" s="18"/>
      <c r="LF59" s="18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18"/>
      <c r="LT59" s="18"/>
      <c r="LU59" s="18"/>
      <c r="LV59" s="18"/>
      <c r="LW59" s="18"/>
      <c r="LX59" s="18"/>
      <c r="LY59" s="18"/>
      <c r="LZ59" s="18"/>
      <c r="MA59" s="18"/>
      <c r="MB59" s="18"/>
      <c r="MC59" s="18"/>
      <c r="MD59" s="18"/>
      <c r="ME59" s="18"/>
      <c r="MF59" s="18"/>
      <c r="MG59" s="18"/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/>
      <c r="OB59" s="18"/>
      <c r="OC59" s="18"/>
      <c r="OD59" s="18"/>
      <c r="OE59" s="18"/>
      <c r="OF59" s="18"/>
      <c r="OG59" s="18"/>
      <c r="OH59" s="18"/>
      <c r="OI59" s="18"/>
      <c r="OJ59" s="18"/>
      <c r="OK59" s="18"/>
      <c r="OL59" s="18"/>
      <c r="OM59" s="18"/>
      <c r="ON59" s="18"/>
      <c r="OO59" s="18"/>
      <c r="OP59" s="18"/>
      <c r="OQ59" s="18"/>
      <c r="OR59" s="18"/>
      <c r="OS59" s="18"/>
      <c r="OT59" s="18"/>
      <c r="OU59" s="18"/>
      <c r="OV59" s="18"/>
      <c r="OW59" s="18"/>
      <c r="OX59" s="18"/>
      <c r="OY59" s="18"/>
      <c r="OZ59" s="18"/>
      <c r="PA59" s="18"/>
      <c r="PB59" s="18"/>
      <c r="PC59" s="18"/>
      <c r="PD59" s="18"/>
      <c r="PE59" s="18"/>
      <c r="PF59" s="18"/>
      <c r="PG59" s="18"/>
      <c r="PH59" s="18"/>
      <c r="PI59" s="18"/>
      <c r="PJ59" s="18"/>
      <c r="PK59" s="18"/>
      <c r="PL59" s="18"/>
      <c r="PM59" s="18"/>
      <c r="PN59" s="18"/>
      <c r="PO59" s="18"/>
      <c r="PP59" s="18"/>
      <c r="PQ59" s="18"/>
      <c r="PR59" s="18"/>
      <c r="PS59" s="18"/>
      <c r="PT59" s="18"/>
      <c r="PU59" s="18"/>
      <c r="PV59" s="18"/>
      <c r="PW59" s="18"/>
      <c r="PX59" s="18"/>
      <c r="PY59" s="18"/>
      <c r="PZ59" s="18"/>
      <c r="QA59" s="18"/>
      <c r="QB59" s="18"/>
      <c r="QC59" s="18"/>
      <c r="QD59" s="18"/>
      <c r="QE59" s="18"/>
      <c r="QF59" s="18"/>
      <c r="QG59" s="18"/>
      <c r="QH59" s="18"/>
      <c r="QI59" s="18"/>
      <c r="QJ59" s="18"/>
      <c r="QK59" s="18"/>
      <c r="QL59" s="18"/>
      <c r="QM59" s="18"/>
      <c r="QN59" s="18"/>
      <c r="QO59" s="18"/>
      <c r="QP59" s="18"/>
      <c r="QQ59" s="18"/>
      <c r="QR59" s="18"/>
      <c r="QS59" s="18"/>
      <c r="QT59" s="18"/>
      <c r="QU59" s="18"/>
      <c r="QV59" s="18"/>
      <c r="QW59" s="18"/>
      <c r="QX59" s="18"/>
      <c r="QY59" s="18"/>
      <c r="QZ59" s="18"/>
      <c r="RA59" s="18"/>
      <c r="RB59" s="18"/>
      <c r="RC59" s="18"/>
      <c r="RD59" s="18"/>
      <c r="RE59" s="18"/>
      <c r="RF59" s="18"/>
      <c r="RG59" s="18"/>
      <c r="RH59" s="18"/>
      <c r="RI59" s="18"/>
      <c r="RJ59" s="18"/>
      <c r="RK59" s="18"/>
      <c r="RL59" s="18"/>
      <c r="RM59" s="18"/>
      <c r="RN59" s="18"/>
      <c r="RO59" s="18"/>
      <c r="RP59" s="18"/>
      <c r="RQ59" s="18"/>
      <c r="RR59" s="18"/>
      <c r="RS59" s="18"/>
      <c r="RT59" s="18"/>
      <c r="RU59" s="18"/>
      <c r="RV59" s="18"/>
      <c r="RW59" s="18"/>
      <c r="RX59" s="18"/>
      <c r="RY59" s="18"/>
      <c r="RZ59" s="18"/>
      <c r="SA59" s="18"/>
      <c r="SB59" s="18"/>
      <c r="SC59" s="18"/>
      <c r="SD59" s="18"/>
      <c r="SE59" s="18"/>
      <c r="SF59" s="18"/>
      <c r="SG59" s="18"/>
      <c r="SH59" s="18"/>
      <c r="SI59" s="18"/>
      <c r="SJ59" s="18"/>
      <c r="SK59" s="18"/>
      <c r="SL59" s="18"/>
      <c r="SM59" s="18"/>
      <c r="SN59" s="18"/>
      <c r="SO59" s="18"/>
      <c r="SP59" s="18"/>
      <c r="SQ59" s="18"/>
    </row>
    <row r="67" spans="17:148" x14ac:dyDescent="0.25">
      <c r="Q67" s="50"/>
    </row>
    <row r="73" spans="17:148" x14ac:dyDescent="0.25">
      <c r="AC73" s="1" cm="1">
        <f t="array" aca="1" ref="AC73:ER73" ca="1">OFFSET($E$50,AB96,1,1,$AA$79)</f>
        <v>-21.79000000000002</v>
      </c>
      <c r="AD73" s="1">
        <f ca="1"/>
        <v>-23.697000000000003</v>
      </c>
      <c r="AE73" s="1">
        <f ca="1"/>
        <v>-24.711999999999989</v>
      </c>
      <c r="AF73" s="1">
        <f ca="1"/>
        <v>-27.128000000000043</v>
      </c>
      <c r="AG73" s="1">
        <f ca="1"/>
        <v>-29.831999999999994</v>
      </c>
      <c r="AH73" s="1">
        <f ca="1"/>
        <v>-31.884999999999991</v>
      </c>
      <c r="AI73" s="1">
        <f ca="1"/>
        <v>-33.490000000000009</v>
      </c>
      <c r="AJ73" s="1">
        <f ca="1"/>
        <v>-36.37299999999999</v>
      </c>
      <c r="AK73" s="1">
        <f ca="1"/>
        <v>-36.281000000000006</v>
      </c>
      <c r="AL73" s="1">
        <f ca="1"/>
        <v>-36.894999999999982</v>
      </c>
      <c r="AM73" s="1">
        <f ca="1"/>
        <v>-34.11099999999999</v>
      </c>
      <c r="AN73" s="1">
        <f ca="1"/>
        <v>-29.18199999999996</v>
      </c>
      <c r="AO73" s="1">
        <f ca="1"/>
        <v>-26.099999999999966</v>
      </c>
      <c r="AP73" s="1">
        <f ca="1"/>
        <v>-24.786999999999978</v>
      </c>
      <c r="AQ73" s="1">
        <f ca="1"/>
        <v>-25.260999999999967</v>
      </c>
      <c r="AR73" s="1">
        <f ca="1"/>
        <v>-26.613999999999976</v>
      </c>
      <c r="AS73" s="1">
        <f ca="1"/>
        <v>-30.16700000000003</v>
      </c>
      <c r="AT73" s="1">
        <f ca="1"/>
        <v>-23.579000000000008</v>
      </c>
      <c r="AU73" s="1">
        <f ca="1"/>
        <v>-24.665999999999997</v>
      </c>
      <c r="AV73" s="1">
        <f ca="1"/>
        <v>-28.745000000000005</v>
      </c>
      <c r="AW73" s="1">
        <f ca="1"/>
        <v>-30.617999999999995</v>
      </c>
      <c r="AX73" s="1">
        <f ca="1"/>
        <v>-37.60899999999998</v>
      </c>
      <c r="AY73" s="1">
        <f ca="1"/>
        <v>-38.025000000000034</v>
      </c>
      <c r="AZ73" s="1">
        <f ca="1"/>
        <v>-42.242000000000019</v>
      </c>
      <c r="BA73" s="1">
        <f ca="1"/>
        <v>-43.629000000000019</v>
      </c>
      <c r="BB73" s="1">
        <f ca="1"/>
        <v>-44.079999999999984</v>
      </c>
      <c r="BC73" s="1">
        <f ca="1"/>
        <v>-41.266999999999996</v>
      </c>
      <c r="BD73" s="1">
        <f ca="1"/>
        <v>-44.144999999999982</v>
      </c>
      <c r="BE73" s="1">
        <f ca="1"/>
        <v>-46.552000000000021</v>
      </c>
      <c r="BF73" s="1">
        <f ca="1"/>
        <v>-49.653999999999996</v>
      </c>
      <c r="BG73" s="1">
        <f ca="1"/>
        <v>-50.132000000000005</v>
      </c>
      <c r="BH73" s="1">
        <f ca="1"/>
        <v>-50.000999999999976</v>
      </c>
      <c r="BI73" s="1">
        <f ca="1"/>
        <v>-51.120999999999981</v>
      </c>
      <c r="BJ73" s="1">
        <f ca="1"/>
        <v>-53.576000000000022</v>
      </c>
      <c r="BK73" s="1">
        <f ca="1"/>
        <v>-57.757000000000005</v>
      </c>
      <c r="BL73" s="1">
        <f ca="1"/>
        <v>-60.098000000000013</v>
      </c>
      <c r="BM73" s="1">
        <f ca="1"/>
        <v>-59.076999999999998</v>
      </c>
      <c r="BN73" s="1">
        <f ca="1"/>
        <v>-58.690999999999974</v>
      </c>
      <c r="BO73" s="1">
        <f ca="1"/>
        <v>-58.380999999999972</v>
      </c>
      <c r="BP73" s="1">
        <f ca="1"/>
        <v>-58.803999999999974</v>
      </c>
      <c r="BQ73" s="1">
        <f ca="1"/>
        <v>-63.387</v>
      </c>
      <c r="BR73" s="1">
        <f ca="1"/>
        <v>-58.925000000000011</v>
      </c>
      <c r="BS73" s="1">
        <f ca="1"/>
        <v>-58.887</v>
      </c>
      <c r="BT73" s="1">
        <f ca="1"/>
        <v>-59.367999999999995</v>
      </c>
      <c r="BU73" s="1">
        <f ca="1"/>
        <v>-60.102000000000032</v>
      </c>
      <c r="BV73" s="1">
        <f ca="1"/>
        <v>-52.889999999999986</v>
      </c>
      <c r="BW73" s="1">
        <f ca="1"/>
        <v>-50.117000000000019</v>
      </c>
      <c r="BX73" s="1">
        <f ca="1"/>
        <v>-45.473000000000013</v>
      </c>
      <c r="BY73" s="1">
        <f ca="1"/>
        <v>-42.581999999999994</v>
      </c>
      <c r="BZ73" s="1">
        <f ca="1"/>
        <v>-41.504000000000019</v>
      </c>
      <c r="CA73" s="1">
        <f ca="1"/>
        <v>-38.95599999999996</v>
      </c>
      <c r="CB73" s="1">
        <f ca="1"/>
        <v>-47.316000000000031</v>
      </c>
      <c r="CC73" s="1">
        <f ca="1"/>
        <v>-44.908000000000072</v>
      </c>
      <c r="CD73" s="1">
        <f ca="1"/>
        <v>-35.874000000000024</v>
      </c>
      <c r="CE73" s="1">
        <f ca="1"/>
        <v>-25.158999999999992</v>
      </c>
      <c r="CF73" s="1">
        <f ca="1"/>
        <v>-14.826999999999998</v>
      </c>
      <c r="CG73" s="1">
        <f ca="1"/>
        <v>-13.442999999999984</v>
      </c>
      <c r="CH73" s="1">
        <f ca="1"/>
        <v>-14.604000000000042</v>
      </c>
      <c r="CI73" s="1">
        <f ca="1"/>
        <v>-30.66500000000002</v>
      </c>
      <c r="CJ73" s="1">
        <f ca="1"/>
        <v>-25.199000000000069</v>
      </c>
      <c r="CK73" s="1">
        <f ca="1"/>
        <v>-34.284999999999968</v>
      </c>
      <c r="CL73" s="1">
        <f ca="1"/>
        <v>-53.722000000000094</v>
      </c>
      <c r="CM73" s="1">
        <f ca="1"/>
        <v>-53.69399999999996</v>
      </c>
      <c r="CN73" s="1">
        <f ca="1"/>
        <v>-47.387000000000057</v>
      </c>
      <c r="CO73" s="1">
        <f ca="1"/>
        <v>-36.971000000000004</v>
      </c>
      <c r="CP73" s="1">
        <f ca="1"/>
        <v>-26.389999999999986</v>
      </c>
      <c r="CQ73" s="1">
        <f ca="1"/>
        <v>-3.2129999999999654</v>
      </c>
      <c r="CR73" s="1">
        <f ca="1"/>
        <v>-8.1399999999999864</v>
      </c>
      <c r="CS73" s="1">
        <f ca="1"/>
        <v>-14.343000000000018</v>
      </c>
      <c r="CT73" s="1">
        <f ca="1"/>
        <v>-0.19100000000003092</v>
      </c>
      <c r="CU73" s="1">
        <f ca="1"/>
        <v>-1.19399999999996</v>
      </c>
      <c r="CV73" s="1">
        <f ca="1"/>
        <v>7.0790000000000646</v>
      </c>
      <c r="CW73" s="1">
        <f ca="1"/>
        <v>12.752000000000066</v>
      </c>
      <c r="CX73" s="1">
        <f ca="1"/>
        <v>5.5769999999999982</v>
      </c>
      <c r="CY73" s="1">
        <f ca="1"/>
        <v>30.675999999999931</v>
      </c>
      <c r="CZ73" s="1">
        <f ca="1"/>
        <v>14.488999999999919</v>
      </c>
      <c r="DA73" s="1">
        <f ca="1"/>
        <v>-7.3460000000000036</v>
      </c>
      <c r="DB73" s="1">
        <f ca="1"/>
        <v>-11.990000000000009</v>
      </c>
      <c r="DC73" s="1">
        <f ca="1"/>
        <v>-13.427999999999997</v>
      </c>
      <c r="DD73" s="1">
        <f ca="1"/>
        <v>-3.8140000000000214</v>
      </c>
      <c r="DE73" s="1">
        <f ca="1"/>
        <v>-1.3400000000000318</v>
      </c>
      <c r="DF73" s="1">
        <f ca="1"/>
        <v>-1.9220000000000255</v>
      </c>
      <c r="DG73" s="1">
        <f ca="1"/>
        <v>1.4479999999999791</v>
      </c>
      <c r="DH73" s="1">
        <f ca="1"/>
        <v>4.2300000000000182</v>
      </c>
      <c r="DI73" s="1">
        <f ca="1"/>
        <v>6.3569999999999709</v>
      </c>
      <c r="DJ73" s="1">
        <f ca="1"/>
        <v>6.1899999999999977</v>
      </c>
      <c r="DK73" s="1">
        <f ca="1"/>
        <v>1.2400000000000091</v>
      </c>
      <c r="DL73" s="1">
        <f ca="1"/>
        <v>2.8800000000000523</v>
      </c>
      <c r="DM73" s="1">
        <f ca="1"/>
        <v>-1.2350000000000136</v>
      </c>
      <c r="DN73" s="1">
        <f ca="1"/>
        <v>-0.44800000000003593</v>
      </c>
      <c r="DO73" s="1">
        <f ca="1"/>
        <v>0.81999999999999318</v>
      </c>
      <c r="DP73" s="1">
        <f ca="1"/>
        <v>1.9070000000000391</v>
      </c>
      <c r="DQ73" s="1">
        <f ca="1"/>
        <v>0.53300000000001546</v>
      </c>
      <c r="DR73" s="1">
        <f ca="1"/>
        <v>0.62299999999999045</v>
      </c>
      <c r="DS73" s="1">
        <f ca="1"/>
        <v>0.20099999999996498</v>
      </c>
      <c r="DT73" s="1">
        <f ca="1"/>
        <v>0.617999999999995</v>
      </c>
      <c r="DU73" s="1">
        <f ca="1"/>
        <v>1.0629999999999882</v>
      </c>
      <c r="DV73" s="1">
        <f ca="1"/>
        <v>2.0489999999999782</v>
      </c>
      <c r="DW73" s="1">
        <f ca="1"/>
        <v>2.5850000000000364</v>
      </c>
      <c r="DX73" s="1">
        <f ca="1"/>
        <v>3.3779999999999859</v>
      </c>
      <c r="DY73" s="1">
        <f ca="1"/>
        <v>2.0320000000000391</v>
      </c>
      <c r="DZ73" s="1">
        <f ca="1"/>
        <v>2.1259999999999764</v>
      </c>
      <c r="EA73" s="1">
        <f ca="1"/>
        <v>2.1210000000000377</v>
      </c>
      <c r="EB73" s="1">
        <f ca="1"/>
        <v>2.4110000000000014</v>
      </c>
      <c r="EC73" s="1">
        <f ca="1"/>
        <v>0.74100000000004229</v>
      </c>
      <c r="ED73" s="1">
        <f ca="1"/>
        <v>-1.4479999999999791</v>
      </c>
      <c r="EE73" s="1">
        <f ca="1"/>
        <v>-1.3860000000000241</v>
      </c>
      <c r="EF73" s="1">
        <f ca="1"/>
        <v>-1.2169999999999845</v>
      </c>
      <c r="EG73" s="1">
        <f ca="1"/>
        <v>-1.5340000000000487</v>
      </c>
      <c r="EH73" s="1">
        <f ca="1"/>
        <v>-2.8079999999999927</v>
      </c>
      <c r="EI73" s="1">
        <f ca="1"/>
        <v>-6.0809999999999604</v>
      </c>
      <c r="EJ73" s="1">
        <f ca="1"/>
        <v>-6.3829999999999814</v>
      </c>
      <c r="EK73" s="1">
        <f ca="1"/>
        <v>-5.0400000000000205</v>
      </c>
      <c r="EL73" s="1">
        <f ca="1"/>
        <v>-5.2530000000000427</v>
      </c>
      <c r="EM73" s="1">
        <f ca="1"/>
        <v>-4.5049999999999955</v>
      </c>
      <c r="EN73" s="1">
        <f ca="1"/>
        <v>-5.3430000000000177</v>
      </c>
      <c r="EO73" s="1">
        <f ca="1"/>
        <v>-6.3709999999999809</v>
      </c>
      <c r="EP73" s="1">
        <f ca="1"/>
        <v>-8.6659999999999968</v>
      </c>
      <c r="EQ73" s="1">
        <f ca="1"/>
        <v>-10.846000000000004</v>
      </c>
      <c r="ER73" s="1">
        <f ca="1"/>
        <v>-12</v>
      </c>
    </row>
    <row r="79" spans="17:148" x14ac:dyDescent="0.25">
      <c r="Z79" s="1" t="s">
        <v>503</v>
      </c>
      <c r="AA79" s="29">
        <v>120</v>
      </c>
      <c r="AC79" s="1" cm="1">
        <f t="array" aca="1" ref="AC79:ER79" ca="1">OFFSET($E$50,AB96,1,1,$AA$79)</f>
        <v>-21.79000000000002</v>
      </c>
      <c r="AD79" s="1">
        <f ca="1"/>
        <v>-23.697000000000003</v>
      </c>
      <c r="AE79" s="1">
        <f ca="1"/>
        <v>-24.711999999999989</v>
      </c>
      <c r="AF79" s="1">
        <f ca="1"/>
        <v>-27.128000000000043</v>
      </c>
      <c r="AG79" s="1">
        <f ca="1"/>
        <v>-29.831999999999994</v>
      </c>
      <c r="AH79" s="1">
        <f ca="1"/>
        <v>-31.884999999999991</v>
      </c>
      <c r="AI79" s="1">
        <f ca="1"/>
        <v>-33.490000000000009</v>
      </c>
      <c r="AJ79" s="1">
        <f ca="1"/>
        <v>-36.37299999999999</v>
      </c>
      <c r="AK79" s="1">
        <f ca="1"/>
        <v>-36.281000000000006</v>
      </c>
      <c r="AL79" s="1">
        <f ca="1"/>
        <v>-36.894999999999982</v>
      </c>
      <c r="AM79" s="1">
        <f ca="1"/>
        <v>-34.11099999999999</v>
      </c>
      <c r="AN79" s="1">
        <f ca="1"/>
        <v>-29.18199999999996</v>
      </c>
      <c r="AO79" s="1">
        <f ca="1"/>
        <v>-26.099999999999966</v>
      </c>
      <c r="AP79" s="1">
        <f ca="1"/>
        <v>-24.786999999999978</v>
      </c>
      <c r="AQ79" s="1">
        <f ca="1"/>
        <v>-25.260999999999967</v>
      </c>
      <c r="AR79" s="1">
        <f ca="1"/>
        <v>-26.613999999999976</v>
      </c>
      <c r="AS79" s="1">
        <f ca="1"/>
        <v>-30.16700000000003</v>
      </c>
      <c r="AT79" s="1">
        <f ca="1"/>
        <v>-23.579000000000008</v>
      </c>
      <c r="AU79" s="1">
        <f ca="1"/>
        <v>-24.665999999999997</v>
      </c>
      <c r="AV79" s="1">
        <f ca="1"/>
        <v>-28.745000000000005</v>
      </c>
      <c r="AW79" s="1">
        <f ca="1"/>
        <v>-30.617999999999995</v>
      </c>
      <c r="AX79" s="1">
        <f ca="1"/>
        <v>-37.60899999999998</v>
      </c>
      <c r="AY79" s="1">
        <f ca="1"/>
        <v>-38.025000000000034</v>
      </c>
      <c r="AZ79" s="1">
        <f ca="1"/>
        <v>-42.242000000000019</v>
      </c>
      <c r="BA79" s="1">
        <f ca="1"/>
        <v>-43.629000000000019</v>
      </c>
      <c r="BB79" s="1">
        <f ca="1"/>
        <v>-44.079999999999984</v>
      </c>
      <c r="BC79" s="1">
        <f ca="1"/>
        <v>-41.266999999999996</v>
      </c>
      <c r="BD79" s="1">
        <f ca="1"/>
        <v>-44.144999999999982</v>
      </c>
      <c r="BE79" s="1">
        <f ca="1"/>
        <v>-46.552000000000021</v>
      </c>
      <c r="BF79" s="1">
        <f ca="1"/>
        <v>-49.653999999999996</v>
      </c>
      <c r="BG79" s="1">
        <f ca="1"/>
        <v>-50.132000000000005</v>
      </c>
      <c r="BH79" s="1">
        <f ca="1"/>
        <v>-50.000999999999976</v>
      </c>
      <c r="BI79" s="1">
        <f ca="1"/>
        <v>-51.120999999999981</v>
      </c>
      <c r="BJ79" s="1">
        <f ca="1"/>
        <v>-53.576000000000022</v>
      </c>
      <c r="BK79" s="1">
        <f ca="1"/>
        <v>-57.757000000000005</v>
      </c>
      <c r="BL79" s="1">
        <f ca="1"/>
        <v>-60.098000000000013</v>
      </c>
      <c r="BM79" s="1">
        <f ca="1"/>
        <v>-59.076999999999998</v>
      </c>
      <c r="BN79" s="1">
        <f ca="1"/>
        <v>-58.690999999999974</v>
      </c>
      <c r="BO79" s="1">
        <f ca="1"/>
        <v>-58.380999999999972</v>
      </c>
      <c r="BP79" s="1">
        <f ca="1"/>
        <v>-58.803999999999974</v>
      </c>
      <c r="BQ79" s="1">
        <f ca="1"/>
        <v>-63.387</v>
      </c>
      <c r="BR79" s="1">
        <f ca="1"/>
        <v>-58.925000000000011</v>
      </c>
      <c r="BS79" s="1">
        <f ca="1"/>
        <v>-58.887</v>
      </c>
      <c r="BT79" s="1">
        <f ca="1"/>
        <v>-59.367999999999995</v>
      </c>
      <c r="BU79" s="1">
        <f ca="1"/>
        <v>-60.102000000000032</v>
      </c>
      <c r="BV79" s="1">
        <f ca="1"/>
        <v>-52.889999999999986</v>
      </c>
      <c r="BW79" s="1">
        <f ca="1"/>
        <v>-50.117000000000019</v>
      </c>
      <c r="BX79" s="1">
        <f ca="1"/>
        <v>-45.473000000000013</v>
      </c>
      <c r="BY79" s="1">
        <f ca="1"/>
        <v>-42.581999999999994</v>
      </c>
      <c r="BZ79" s="1">
        <f ca="1"/>
        <v>-41.504000000000019</v>
      </c>
      <c r="CA79" s="1">
        <f ca="1"/>
        <v>-38.95599999999996</v>
      </c>
      <c r="CB79" s="1">
        <f ca="1"/>
        <v>-47.316000000000031</v>
      </c>
      <c r="CC79" s="1">
        <f ca="1"/>
        <v>-44.908000000000072</v>
      </c>
      <c r="CD79" s="1">
        <f ca="1"/>
        <v>-35.874000000000024</v>
      </c>
      <c r="CE79" s="1">
        <f ca="1"/>
        <v>-25.158999999999992</v>
      </c>
      <c r="CF79" s="1">
        <f ca="1"/>
        <v>-14.826999999999998</v>
      </c>
      <c r="CG79" s="1">
        <f ca="1"/>
        <v>-13.442999999999984</v>
      </c>
      <c r="CH79" s="1">
        <f ca="1"/>
        <v>-14.604000000000042</v>
      </c>
      <c r="CI79" s="1">
        <f ca="1"/>
        <v>-30.66500000000002</v>
      </c>
      <c r="CJ79" s="1">
        <f ca="1"/>
        <v>-25.199000000000069</v>
      </c>
      <c r="CK79" s="1">
        <f ca="1"/>
        <v>-34.284999999999968</v>
      </c>
      <c r="CL79" s="1">
        <f ca="1"/>
        <v>-53.722000000000094</v>
      </c>
      <c r="CM79" s="1">
        <f ca="1"/>
        <v>-53.69399999999996</v>
      </c>
      <c r="CN79" s="1">
        <f ca="1"/>
        <v>-47.387000000000057</v>
      </c>
      <c r="CO79" s="1">
        <f ca="1"/>
        <v>-36.971000000000004</v>
      </c>
      <c r="CP79" s="1">
        <f ca="1"/>
        <v>-26.389999999999986</v>
      </c>
      <c r="CQ79" s="1">
        <f ca="1"/>
        <v>-3.2129999999999654</v>
      </c>
      <c r="CR79" s="1">
        <f ca="1"/>
        <v>-8.1399999999999864</v>
      </c>
      <c r="CS79" s="1">
        <f ca="1"/>
        <v>-14.343000000000018</v>
      </c>
      <c r="CT79" s="1">
        <f ca="1"/>
        <v>-0.19100000000003092</v>
      </c>
      <c r="CU79" s="1">
        <f ca="1"/>
        <v>-1.19399999999996</v>
      </c>
      <c r="CV79" s="1">
        <f ca="1"/>
        <v>7.0790000000000646</v>
      </c>
      <c r="CW79" s="1">
        <f ca="1"/>
        <v>12.752000000000066</v>
      </c>
      <c r="CX79" s="1">
        <f ca="1"/>
        <v>5.5769999999999982</v>
      </c>
      <c r="CY79" s="1">
        <f ca="1"/>
        <v>30.675999999999931</v>
      </c>
      <c r="CZ79" s="1">
        <f ca="1"/>
        <v>14.488999999999919</v>
      </c>
      <c r="DA79" s="1">
        <f ca="1"/>
        <v>-7.3460000000000036</v>
      </c>
      <c r="DB79" s="1">
        <f ca="1"/>
        <v>-11.990000000000009</v>
      </c>
      <c r="DC79" s="1">
        <f ca="1"/>
        <v>-13.427999999999997</v>
      </c>
      <c r="DD79" s="1">
        <f ca="1"/>
        <v>-3.8140000000000214</v>
      </c>
      <c r="DE79" s="1">
        <f ca="1"/>
        <v>-1.3400000000000318</v>
      </c>
      <c r="DF79" s="1">
        <f ca="1"/>
        <v>-1.9220000000000255</v>
      </c>
      <c r="DG79" s="1">
        <f ca="1"/>
        <v>1.4479999999999791</v>
      </c>
      <c r="DH79" s="1">
        <f ca="1"/>
        <v>4.2300000000000182</v>
      </c>
      <c r="DI79" s="1">
        <f ca="1"/>
        <v>6.3569999999999709</v>
      </c>
      <c r="DJ79" s="1">
        <f ca="1"/>
        <v>6.1899999999999977</v>
      </c>
      <c r="DK79" s="1">
        <f ca="1"/>
        <v>1.2400000000000091</v>
      </c>
      <c r="DL79" s="1">
        <f ca="1"/>
        <v>2.8800000000000523</v>
      </c>
      <c r="DM79" s="1">
        <f ca="1"/>
        <v>-1.2350000000000136</v>
      </c>
      <c r="DN79" s="1">
        <f ca="1"/>
        <v>-0.44800000000003593</v>
      </c>
      <c r="DO79" s="1">
        <f ca="1"/>
        <v>0.81999999999999318</v>
      </c>
      <c r="DP79" s="1">
        <f ca="1"/>
        <v>1.9070000000000391</v>
      </c>
      <c r="DQ79" s="1">
        <f ca="1"/>
        <v>0.53300000000001546</v>
      </c>
      <c r="DR79" s="1">
        <f ca="1"/>
        <v>0.62299999999999045</v>
      </c>
      <c r="DS79" s="1">
        <f ca="1"/>
        <v>0.20099999999996498</v>
      </c>
      <c r="DT79" s="1">
        <f ca="1"/>
        <v>0.617999999999995</v>
      </c>
      <c r="DU79" s="1">
        <f ca="1"/>
        <v>1.0629999999999882</v>
      </c>
      <c r="DV79" s="1">
        <f ca="1"/>
        <v>2.0489999999999782</v>
      </c>
      <c r="DW79" s="1">
        <f ca="1"/>
        <v>2.5850000000000364</v>
      </c>
      <c r="DX79" s="1">
        <f ca="1"/>
        <v>3.3779999999999859</v>
      </c>
      <c r="DY79" s="1">
        <f ca="1"/>
        <v>2.0320000000000391</v>
      </c>
      <c r="DZ79" s="1">
        <f ca="1"/>
        <v>2.1259999999999764</v>
      </c>
      <c r="EA79" s="1">
        <f ca="1"/>
        <v>2.1210000000000377</v>
      </c>
      <c r="EB79" s="1">
        <f ca="1"/>
        <v>2.4110000000000014</v>
      </c>
      <c r="EC79" s="1">
        <f ca="1"/>
        <v>0.74100000000004229</v>
      </c>
      <c r="ED79" s="1">
        <f ca="1"/>
        <v>-1.4479999999999791</v>
      </c>
      <c r="EE79" s="1">
        <f ca="1"/>
        <v>-1.3860000000000241</v>
      </c>
      <c r="EF79" s="1">
        <f ca="1"/>
        <v>-1.2169999999999845</v>
      </c>
      <c r="EG79" s="1">
        <f ca="1"/>
        <v>-1.5340000000000487</v>
      </c>
      <c r="EH79" s="1">
        <f ca="1"/>
        <v>-2.8079999999999927</v>
      </c>
      <c r="EI79" s="1">
        <f ca="1"/>
        <v>-6.0809999999999604</v>
      </c>
      <c r="EJ79" s="1">
        <f ca="1"/>
        <v>-6.3829999999999814</v>
      </c>
      <c r="EK79" s="1">
        <f ca="1"/>
        <v>-5.0400000000000205</v>
      </c>
      <c r="EL79" s="1">
        <f ca="1"/>
        <v>-5.2530000000000427</v>
      </c>
      <c r="EM79" s="1">
        <f ca="1"/>
        <v>-4.5049999999999955</v>
      </c>
      <c r="EN79" s="1">
        <f ca="1"/>
        <v>-5.3430000000000177</v>
      </c>
      <c r="EO79" s="1">
        <f ca="1"/>
        <v>-6.3709999999999809</v>
      </c>
      <c r="EP79" s="1">
        <f ca="1"/>
        <v>-8.6659999999999968</v>
      </c>
      <c r="EQ79" s="1">
        <f ca="1"/>
        <v>-10.846000000000004</v>
      </c>
      <c r="ER79" s="1">
        <f ca="1"/>
        <v>-12</v>
      </c>
    </row>
    <row r="80" spans="17:148" x14ac:dyDescent="0.25">
      <c r="AA80" s="1" t="str">
        <f>"last "&amp;AA79&amp;" days"</f>
        <v>last 120 days</v>
      </c>
    </row>
    <row r="82" spans="27:36" x14ac:dyDescent="0.25">
      <c r="AA82" s="35" t="s">
        <v>409</v>
      </c>
      <c r="AB82" s="1" t="s">
        <v>468</v>
      </c>
      <c r="AC82" s="5" t="s">
        <v>480</v>
      </c>
      <c r="AD82" s="5" t="s">
        <v>142</v>
      </c>
      <c r="AE82" s="5" t="s">
        <v>481</v>
      </c>
      <c r="AF82" s="5" t="s">
        <v>482</v>
      </c>
      <c r="AG82" s="5" t="s">
        <v>483</v>
      </c>
      <c r="AH82" s="5" t="s">
        <v>144</v>
      </c>
      <c r="AI82" s="5" t="s">
        <v>484</v>
      </c>
      <c r="AJ82" s="1" t="s">
        <v>151</v>
      </c>
    </row>
    <row r="83" spans="27:36" x14ac:dyDescent="0.25">
      <c r="AA83" s="35" t="str">
        <f t="shared" ref="AA83:AA91" si="45">B32</f>
        <v>VW 3 1/2 PERP nc-30</v>
      </c>
      <c r="AB83" s="5">
        <f>MATCH(AA83,$B$32:$B$40,0)</f>
        <v>1</v>
      </c>
      <c r="AC83" s="48">
        <f ca="1">OFFSET($F$31,AB83,0,1,1)</f>
        <v>397.42899999999997</v>
      </c>
      <c r="AD83" s="18">
        <f ca="1">MIN(OFFSET($E$31,AB83,1,1,$AA$79))</f>
        <v>263.10000000000002</v>
      </c>
      <c r="AE83" s="18">
        <f ca="1">_xlfn.QUARTILE.EXC(OFFSET($E$31,AB83,1,1,$AA$79),1)</f>
        <v>302.5915</v>
      </c>
      <c r="AF83" s="18">
        <f ca="1">AVERAGE(OFFSET($E$31,AB83,1,1,$AA$79))</f>
        <v>396.74108333333351</v>
      </c>
      <c r="AG83" s="18">
        <f ca="1">_xlfn.QUARTILE.EXC(OFFSET($E$31,AB83,1,1,$AA$79),3)</f>
        <v>439.69375000000002</v>
      </c>
      <c r="AH83" s="18">
        <f ca="1">MAX(OFFSET($E$31,AB83,1,1,$AA$79))</f>
        <v>730.03499999999997</v>
      </c>
      <c r="AI83" s="49">
        <f ca="1">(AC83-AF83)/(AH83-AD83)</f>
        <v>1.4732600183461669E-3</v>
      </c>
    </row>
    <row r="84" spans="27:36" x14ac:dyDescent="0.25">
      <c r="AA84" s="35" t="str">
        <f t="shared" si="45"/>
        <v>VW 4 5/8 PERP nc-28</v>
      </c>
      <c r="AB84" s="5">
        <f t="shared" ref="AB84:AB91" si="46">MATCH(AA84,$B$32:$B$40,0)</f>
        <v>2</v>
      </c>
      <c r="AC84" s="48">
        <f ca="1">OFFSET($F$31,AB84,0,1,1)</f>
        <v>419.21899999999999</v>
      </c>
      <c r="AD84" s="18">
        <f ca="1">MIN(OFFSET($E$31,AB84,1,1,$AA$79))</f>
        <v>268.95800000000003</v>
      </c>
      <c r="AE84" s="18">
        <f ca="1">_xlfn.QUARTILE.EXC(OFFSET($E$31,AB84,1,1,$AA$79),1)</f>
        <v>302.08850000000001</v>
      </c>
      <c r="AF84" s="18">
        <f t="shared" ref="AF84:AF91" ca="1" si="47">AVERAGE(OFFSET($E$31,AB84,1,1,$AA$79))</f>
        <v>418.89731666666665</v>
      </c>
      <c r="AG84" s="18">
        <f ca="1">_xlfn.QUARTILE.EXC(OFFSET($E$31,AB84,1,1,$AA$79),3)</f>
        <v>489.89625000000001</v>
      </c>
      <c r="AH84" s="18">
        <f ca="1">MAX(OFFSET($E$31,AB84,1,1,$AA$79))</f>
        <v>716.38800000000003</v>
      </c>
      <c r="AI84" s="49">
        <f t="shared" ref="AI84:AI91" ca="1" si="48">(AC84-AF84)/(AH84-AD84)</f>
        <v>7.1895790030471749E-4</v>
      </c>
    </row>
    <row r="85" spans="27:36" x14ac:dyDescent="0.25">
      <c r="AA85" s="35" t="str">
        <f t="shared" si="45"/>
        <v>VW 3 7/8 PERP nc-27</v>
      </c>
      <c r="AB85" s="5">
        <f t="shared" si="46"/>
        <v>3</v>
      </c>
      <c r="AC85" s="48">
        <f t="shared" ref="AC85:AC91" ca="1" si="49">OFFSET($F$31,AB85,0,1,1)</f>
        <v>407.94799999999998</v>
      </c>
      <c r="AD85" s="18">
        <f ca="1">MIN(OFFSET($E$31,AB85,1,1,$AA$79))</f>
        <v>255.667</v>
      </c>
      <c r="AE85" s="18">
        <f ca="1">_xlfn.QUARTILE.EXC(OFFSET($E$31,AB85,1,1,$AA$79),1)</f>
        <v>297.18875000000003</v>
      </c>
      <c r="AF85" s="18">
        <f t="shared" ca="1" si="47"/>
        <v>422.76553333333339</v>
      </c>
      <c r="AG85" s="18">
        <f ca="1">_xlfn.QUARTILE.EXC(OFFSET($E$31,AB85,1,1,$AA$79),3)</f>
        <v>502.12599999999998</v>
      </c>
      <c r="AH85" s="18">
        <f t="shared" ref="AH85:AH91" ca="1" si="50">MAX(OFFSET($E$31,AB85,1,1,$AA$79))</f>
        <v>744.702</v>
      </c>
      <c r="AI85" s="49">
        <f t="shared" ca="1" si="48"/>
        <v>-3.0299535479737474E-2</v>
      </c>
    </row>
    <row r="86" spans="27:36" x14ac:dyDescent="0.25">
      <c r="AA86" s="35" t="str">
        <f t="shared" si="45"/>
        <v>VW 4 5/8 PERP nc-26</v>
      </c>
      <c r="AB86" s="5">
        <f t="shared" si="46"/>
        <v>4</v>
      </c>
      <c r="AC86" s="48">
        <f t="shared" ca="1" si="49"/>
        <v>399.709</v>
      </c>
      <c r="AD86" s="18">
        <f ca="1">MIN(OFFSET($E$31,AB86,1,1,$AA$79))</f>
        <v>226.89500000000001</v>
      </c>
      <c r="AE86" s="18">
        <f ca="1">_xlfn.QUARTILE.EXC(OFFSET($E$31,AB86,1,1,$AA$79),1)</f>
        <v>267.47674999999998</v>
      </c>
      <c r="AF86" s="18">
        <f t="shared" ca="1" si="47"/>
        <v>397.18380000000002</v>
      </c>
      <c r="AG86" s="18">
        <f ca="1">_xlfn.QUARTILE.EXC(OFFSET($E$31,AB86,1,1,$AA$79),3)</f>
        <v>473.6275</v>
      </c>
      <c r="AH86" s="18">
        <f t="shared" ca="1" si="50"/>
        <v>740.32</v>
      </c>
      <c r="AI86" s="49">
        <f t="shared" ca="1" si="48"/>
        <v>4.9183425037736444E-3</v>
      </c>
    </row>
    <row r="87" spans="27:36" x14ac:dyDescent="0.25">
      <c r="AA87" s="35" t="str">
        <f t="shared" si="45"/>
        <v>VW 3 3/8 PERP nc-24</v>
      </c>
      <c r="AB87" s="5">
        <f t="shared" si="46"/>
        <v>5</v>
      </c>
      <c r="AC87" s="48">
        <f t="shared" ca="1" si="49"/>
        <v>391.22300000000001</v>
      </c>
      <c r="AD87" s="18">
        <f ca="1">MIN(OFFSET($E$31,AB87,1,1,$AA$79))</f>
        <v>185.697</v>
      </c>
      <c r="AE87" s="18">
        <f ca="1">_xlfn.QUARTILE.EXC(OFFSET($E$31,AB87,1,1,$AA$79),1)</f>
        <v>236.37649999999999</v>
      </c>
      <c r="AF87" s="18">
        <f t="shared" ca="1" si="47"/>
        <v>381.74655833333327</v>
      </c>
      <c r="AG87" s="18">
        <f ca="1">_xlfn.QUARTILE.EXC(OFFSET($E$31,AB87,1,1,$AA$79),3)</f>
        <v>466.57799999999997</v>
      </c>
      <c r="AH87" s="18">
        <f t="shared" ca="1" si="50"/>
        <v>768.71</v>
      </c>
      <c r="AI87" s="49">
        <f t="shared" ca="1" si="48"/>
        <v>1.6254254479174123E-2</v>
      </c>
    </row>
    <row r="88" spans="27:36" x14ac:dyDescent="0.25">
      <c r="AA88" s="35" t="str">
        <f t="shared" si="45"/>
        <v>VW 5 1/8 PERP nc-23</v>
      </c>
      <c r="AB88" s="5">
        <f t="shared" si="46"/>
        <v>6</v>
      </c>
      <c r="AC88" s="48">
        <f t="shared" ca="1" si="49"/>
        <v>352.95499999999998</v>
      </c>
      <c r="AD88" s="18">
        <f ca="1">MIN(OFFSET($E$31,AB88,1,1,$AA$79))</f>
        <v>165.607</v>
      </c>
      <c r="AE88" s="18">
        <f ca="1">_xlfn.QUARTILE.EXC(OFFSET($E$31,AB88,1,1,$AA$79),1)</f>
        <v>208.047</v>
      </c>
      <c r="AF88" s="18">
        <f t="shared" ca="1" si="47"/>
        <v>356.4080583333336</v>
      </c>
      <c r="AG88" s="18">
        <f ca="1">_xlfn.QUARTILE.EXC(OFFSET($E$31,AB88,1,1,$AA$79),3)</f>
        <v>454.84050000000002</v>
      </c>
      <c r="AH88" s="18">
        <f t="shared" ca="1" si="50"/>
        <v>754.99599999999998</v>
      </c>
      <c r="AI88" s="49">
        <f t="shared" ca="1" si="48"/>
        <v>-5.8587084817219451E-3</v>
      </c>
    </row>
    <row r="89" spans="27:36" x14ac:dyDescent="0.25">
      <c r="AA89" s="35" t="str">
        <f t="shared" si="45"/>
        <v>VW 2.7 PERP nc-22</v>
      </c>
      <c r="AB89" s="5">
        <f t="shared" si="46"/>
        <v>7</v>
      </c>
      <c r="AC89" s="48">
        <f t="shared" ca="1" si="49"/>
        <v>380.47300000000001</v>
      </c>
      <c r="AD89" s="18">
        <f ca="1">MIN(OFFSET($E$31,AB89,1,1,$AA$79))</f>
        <v>143.04499999999999</v>
      </c>
      <c r="AE89" s="18">
        <f ca="1">_xlfn.QUARTILE.EXC(OFFSET($E$31,AB89,1,1,$AA$79),1)</f>
        <v>181.8775</v>
      </c>
      <c r="AF89" s="18">
        <f t="shared" ca="1" si="47"/>
        <v>360.0298249999999</v>
      </c>
      <c r="AG89" s="18">
        <f ca="1">_xlfn.QUARTILE.EXC(OFFSET($E$31,AB89,1,1,$AA$79),3)</f>
        <v>467.78399999999999</v>
      </c>
      <c r="AH89" s="18">
        <f t="shared" ca="1" si="50"/>
        <v>793.13</v>
      </c>
      <c r="AI89" s="49">
        <f t="shared" ca="1" si="48"/>
        <v>3.1446926171193164E-2</v>
      </c>
    </row>
    <row r="90" spans="27:36" x14ac:dyDescent="0.25">
      <c r="AA90" s="35" t="str">
        <f t="shared" si="45"/>
        <v>VW 2 1/2 PERP nc-22</v>
      </c>
      <c r="AB90" s="5">
        <f t="shared" si="46"/>
        <v>8</v>
      </c>
      <c r="AC90" s="48">
        <f t="shared" ca="1" si="49"/>
        <v>381.38400000000001</v>
      </c>
      <c r="AD90" s="18">
        <f ca="1">MIN(OFFSET($E$31,AB90,1,1,$AA$79))</f>
        <v>128.81200000000001</v>
      </c>
      <c r="AE90" s="18">
        <f ca="1">_xlfn.QUARTILE.EXC(OFFSET($E$31,AB90,1,1,$AA$79),1)</f>
        <v>169.79775000000001</v>
      </c>
      <c r="AF90" s="18">
        <f t="shared" ca="1" si="47"/>
        <v>351.30647500000003</v>
      </c>
      <c r="AG90" s="18">
        <f ca="1">_xlfn.QUARTILE.EXC(OFFSET($E$31,AB90,1,1,$AA$79),3)</f>
        <v>460.82974999999999</v>
      </c>
      <c r="AH90" s="18">
        <f t="shared" ca="1" si="50"/>
        <v>870.351</v>
      </c>
      <c r="AI90" s="49">
        <f t="shared" ca="1" si="48"/>
        <v>4.0560948244124692E-2</v>
      </c>
    </row>
    <row r="91" spans="27:36" x14ac:dyDescent="0.25">
      <c r="AA91" s="35" t="str">
        <f t="shared" si="45"/>
        <v>VW 3 3/4 PERP nc-21</v>
      </c>
      <c r="AB91" s="5">
        <f t="shared" si="46"/>
        <v>9</v>
      </c>
      <c r="AC91" s="48">
        <f t="shared" ca="1" si="49"/>
        <v>226.411</v>
      </c>
      <c r="AD91" s="18">
        <f ca="1">MIN(OFFSET($E$31,AB91,1,1,$AA$79))</f>
        <v>64.052999999999997</v>
      </c>
      <c r="AE91" s="18">
        <f ca="1">_xlfn.QUARTILE.EXC(OFFSET($E$31,AB91,1,1,$AA$79),1)</f>
        <v>86.296999999999997</v>
      </c>
      <c r="AF91" s="18">
        <f t="shared" ca="1" si="47"/>
        <v>352.67179166666671</v>
      </c>
      <c r="AG91" s="18">
        <f ca="1">_xlfn.QUARTILE.EXC(OFFSET($E$31,AB91,1,1,$AA$79),3)</f>
        <v>556.50774999999999</v>
      </c>
      <c r="AH91" s="18">
        <f t="shared" ca="1" si="50"/>
        <v>860.31600000000003</v>
      </c>
      <c r="AI91" s="49">
        <f t="shared" ca="1" si="48"/>
        <v>-0.15856669425386674</v>
      </c>
    </row>
    <row r="92" spans="27:36" x14ac:dyDescent="0.25">
      <c r="AA92" s="35"/>
    </row>
    <row r="94" spans="27:36" x14ac:dyDescent="0.25">
      <c r="AA94" s="35" t="str">
        <f t="shared" ref="AA94:AA103" si="51">B49</f>
        <v>basis</v>
      </c>
      <c r="AC94" s="1" t="s">
        <v>480</v>
      </c>
      <c r="AD94" s="5" t="s">
        <v>142</v>
      </c>
      <c r="AE94" s="5" t="s">
        <v>481</v>
      </c>
      <c r="AF94" s="5" t="s">
        <v>482</v>
      </c>
      <c r="AG94" s="5" t="s">
        <v>483</v>
      </c>
      <c r="AH94" s="5" t="s">
        <v>144</v>
      </c>
      <c r="AI94" s="5" t="s">
        <v>484</v>
      </c>
    </row>
    <row r="95" spans="27:36" ht="11" x14ac:dyDescent="0.3">
      <c r="AA95" s="40" t="str">
        <f t="shared" si="51"/>
        <v>VW 3 1/2 PERP nc-30</v>
      </c>
      <c r="AB95" s="5"/>
      <c r="AD95" s="5"/>
      <c r="AE95" s="5"/>
      <c r="AF95" s="5"/>
      <c r="AG95" s="5"/>
      <c r="AH95" s="5"/>
      <c r="AI95" s="5"/>
    </row>
    <row r="96" spans="27:36" x14ac:dyDescent="0.25">
      <c r="AA96" s="35" t="str">
        <f t="shared" si="51"/>
        <v>VW 4 5/8 PERP nc-28</v>
      </c>
      <c r="AB96" s="5">
        <f>MATCH(AA96,$B$51:$B$58,0)</f>
        <v>1</v>
      </c>
      <c r="AC96" s="48">
        <f ca="1">OFFSET($F$50,AB96,0,1,1)</f>
        <v>-21.79000000000002</v>
      </c>
      <c r="AD96" s="18">
        <f ca="1">MIN(OFFSET($E$50,AB96,1,1,$AA$79))</f>
        <v>-63.387</v>
      </c>
      <c r="AE96" s="18">
        <f ca="1">_xlfn.QUARTILE.EXC(OFFSET($E$50,AB96,1,1,$AA$79),1)</f>
        <v>-42.057500000000019</v>
      </c>
      <c r="AF96" s="18">
        <f ca="1">AVERAGE(OFFSET($E$50,AB96,1,1,$AA$79))</f>
        <v>-22.156233333333329</v>
      </c>
      <c r="AG96" s="18">
        <f ca="1">_xlfn.QUARTILE.EXC(OFFSET($E$50,AB96,1,1,$AA$79),1)</f>
        <v>-42.057500000000019</v>
      </c>
      <c r="AH96" s="18">
        <f ca="1">MAX(OFFSET($E$50,AB96,1,1,$AA$79))</f>
        <v>30.675999999999931</v>
      </c>
      <c r="AI96" s="49">
        <f ca="1">(AC96-AF96)/(AH96-AD96)</f>
        <v>3.893489824195582E-3</v>
      </c>
    </row>
    <row r="97" spans="27:35" x14ac:dyDescent="0.25">
      <c r="AA97" s="35" t="str">
        <f t="shared" si="51"/>
        <v>VW 3 7/8 PERP nc-27</v>
      </c>
      <c r="AB97" s="5">
        <f>MATCH(AA97,$B$51:$B$58,0)</f>
        <v>2</v>
      </c>
      <c r="AC97" s="48">
        <f t="shared" ref="AC97:AC103" ca="1" si="52">OFFSET($F$50,AB97,0,1,1)</f>
        <v>-10.519000000000005</v>
      </c>
      <c r="AD97" s="18">
        <f ca="1">MIN(OFFSET($E$50,AB97,1,1,$AA$79))</f>
        <v>-97.546000000000049</v>
      </c>
      <c r="AE97" s="18">
        <f ca="1">_xlfn.QUARTILE.EXC(OFFSET($E$50,AB97,1,1,$AA$79),1)</f>
        <v>-52.157750000000007</v>
      </c>
      <c r="AF97" s="18">
        <f ca="1">AVERAGE(OFFSET($E$50,AB97,1,1,$AA$79))</f>
        <v>-26.024450000000027</v>
      </c>
      <c r="AG97" s="18">
        <f t="shared" ref="AG97:AG103" ca="1" si="53">_xlfn.QUARTILE.EXC(OFFSET($E$50,AB97,1,1,$AA$79),1)</f>
        <v>-52.157750000000007</v>
      </c>
      <c r="AH97" s="18">
        <f ca="1">MAX(OFFSET($E$50,AB97,1,1,$AA$79))</f>
        <v>15.012999999999977</v>
      </c>
      <c r="AI97" s="49">
        <f t="shared" ref="AI97:AI103" ca="1" si="54">(AC97-AF97)/(AH97-AD97)</f>
        <v>0.13775397791380536</v>
      </c>
    </row>
    <row r="98" spans="27:35" x14ac:dyDescent="0.25">
      <c r="AA98" s="35" t="str">
        <f t="shared" si="51"/>
        <v>VW 4 5/8 PERP nc-26</v>
      </c>
      <c r="AB98" s="5">
        <f>MATCH(AA98,$B$51:$B$58,0)</f>
        <v>3</v>
      </c>
      <c r="AC98" s="48">
        <f t="shared" ca="1" si="52"/>
        <v>-2.2800000000000296</v>
      </c>
      <c r="AD98" s="18">
        <f ca="1">MIN(OFFSET($E$50,AB98,1,1,$AA$79))</f>
        <v>-45.356000000000108</v>
      </c>
      <c r="AE98" s="18">
        <f ca="1">_xlfn.QUARTILE.EXC(OFFSET($E$50,AB98,1,1,$AA$79),1)</f>
        <v>-21.670500000000004</v>
      </c>
      <c r="AF98" s="18">
        <f t="shared" ref="AF98:AF103" ca="1" si="55">AVERAGE(OFFSET($E$50,AB98,1,1,$AA$79))</f>
        <v>-0.44271666666666931</v>
      </c>
      <c r="AG98" s="18">
        <f t="shared" ca="1" si="53"/>
        <v>-21.670500000000004</v>
      </c>
      <c r="AH98" s="18">
        <f t="shared" ref="AH98:AH103" ca="1" si="56">MAX(OFFSET($E$50,AB98,1,1,$AA$79))</f>
        <v>37.739000000000033</v>
      </c>
      <c r="AI98" s="49">
        <f t="shared" ca="1" si="54"/>
        <v>-2.211063642016195E-2</v>
      </c>
    </row>
    <row r="99" spans="27:35" x14ac:dyDescent="0.25">
      <c r="AA99" s="35" t="str">
        <f t="shared" si="51"/>
        <v>VW 3 3/8 PERP nc-24</v>
      </c>
      <c r="AB99" s="5">
        <f>MATCH(AA99,$B$51:$B$58,0)</f>
        <v>4</v>
      </c>
      <c r="AC99" s="48">
        <f t="shared" ca="1" si="52"/>
        <v>6.2059999999999604</v>
      </c>
      <c r="AD99" s="18">
        <f t="shared" ref="AD99:AD103" ca="1" si="57">MIN(OFFSET($E$50,AB99,1,1,$AA$79))</f>
        <v>-74.378000000000043</v>
      </c>
      <c r="AE99" s="18">
        <f ca="1">_xlfn.QUARTILE.EXC(OFFSET($E$50,AB99,1,1,$AA$79),1)</f>
        <v>-19.152749999999997</v>
      </c>
      <c r="AF99" s="18">
        <f t="shared" ca="1" si="55"/>
        <v>14.994524999999998</v>
      </c>
      <c r="AG99" s="18">
        <f t="shared" ca="1" si="53"/>
        <v>-19.152749999999997</v>
      </c>
      <c r="AH99" s="18">
        <f t="shared" ca="1" si="56"/>
        <v>78.271999999999991</v>
      </c>
      <c r="AI99" s="49">
        <f t="shared" ca="1" si="54"/>
        <v>-5.7573042908614709E-2</v>
      </c>
    </row>
    <row r="100" spans="27:35" x14ac:dyDescent="0.25">
      <c r="AA100" s="35" t="str">
        <f t="shared" si="51"/>
        <v>VW 5 1/8 PERP nc-23</v>
      </c>
      <c r="AB100" s="5">
        <f>MATCH(AA100,$B$51:$B$58,0)</f>
        <v>5</v>
      </c>
      <c r="AC100" s="48">
        <f t="shared" ca="1" si="52"/>
        <v>44.47399999999999</v>
      </c>
      <c r="AD100" s="18">
        <f t="shared" ca="1" si="57"/>
        <v>-46.524000000000001</v>
      </c>
      <c r="AE100" s="18">
        <f ca="1">_xlfn.QUARTILE.EXC(OFFSET($E$50,AB100,1,1,$AA$79),1)</f>
        <v>-0.84399999999997988</v>
      </c>
      <c r="AF100" s="18">
        <f t="shared" ca="1" si="55"/>
        <v>40.333025000000013</v>
      </c>
      <c r="AG100" s="18">
        <f t="shared" ca="1" si="53"/>
        <v>-0.84399999999997988</v>
      </c>
      <c r="AH100" s="18">
        <f t="shared" ca="1" si="56"/>
        <v>106.63700000000003</v>
      </c>
      <c r="AI100" s="49">
        <f t="shared" ca="1" si="54"/>
        <v>2.7036745646737585E-2</v>
      </c>
    </row>
    <row r="101" spans="27:35" x14ac:dyDescent="0.25">
      <c r="AA101" s="35" t="str">
        <f t="shared" si="51"/>
        <v>VW 2.7 PERP nc-22</v>
      </c>
      <c r="AB101" s="5">
        <f>MATCH(AA101,$B$51:$B$58,0)</f>
        <v>6</v>
      </c>
      <c r="AC101" s="48">
        <f t="shared" ca="1" si="52"/>
        <v>16.95599999999996</v>
      </c>
      <c r="AD101" s="18">
        <f t="shared" ca="1" si="57"/>
        <v>-69.302000000000021</v>
      </c>
      <c r="AE101" s="18">
        <f ca="1">_xlfn.QUARTILE.EXC(OFFSET($E$50,AB101,1,1,$AA$79),1)</f>
        <v>-18.081749999999985</v>
      </c>
      <c r="AF101" s="18">
        <f t="shared" ca="1" si="55"/>
        <v>36.71125833333334</v>
      </c>
      <c r="AG101" s="18">
        <f t="shared" ca="1" si="53"/>
        <v>-18.081749999999985</v>
      </c>
      <c r="AH101" s="18">
        <f t="shared" ca="1" si="56"/>
        <v>130.69599999999997</v>
      </c>
      <c r="AI101" s="49">
        <f t="shared" ca="1" si="54"/>
        <v>-9.8777279439461296E-2</v>
      </c>
    </row>
    <row r="102" spans="27:35" x14ac:dyDescent="0.25">
      <c r="AA102" s="35" t="str">
        <f t="shared" si="51"/>
        <v>VW 2 1/2 PERP nc-22</v>
      </c>
      <c r="AB102" s="5">
        <f>MATCH(AA102,$B$51:$B$58,0)</f>
        <v>7</v>
      </c>
      <c r="AC102" s="48">
        <f t="shared" ca="1" si="52"/>
        <v>16.044999999999959</v>
      </c>
      <c r="AD102" s="18">
        <f t="shared" ca="1" si="57"/>
        <v>-140.31600000000003</v>
      </c>
      <c r="AE102" s="18">
        <f ca="1">_xlfn.QUARTILE.EXC(OFFSET($E$50,AB102,1,1,$AA$79),1)</f>
        <v>-17.975749999999991</v>
      </c>
      <c r="AF102" s="18">
        <f t="shared" ca="1" si="55"/>
        <v>45.434608333333337</v>
      </c>
      <c r="AG102" s="18">
        <f t="shared" ca="1" si="53"/>
        <v>-17.975749999999991</v>
      </c>
      <c r="AH102" s="18">
        <f t="shared" ca="1" si="56"/>
        <v>144.97499999999997</v>
      </c>
      <c r="AI102" s="49">
        <f t="shared" ca="1" si="54"/>
        <v>-0.10301624773769021</v>
      </c>
    </row>
    <row r="103" spans="27:35" x14ac:dyDescent="0.25">
      <c r="AA103" s="35" t="str">
        <f t="shared" si="51"/>
        <v>VW 3 3/4 PERP nc-21</v>
      </c>
      <c r="AB103" s="5">
        <f>MATCH(AA103,$B$51:$B$58,0)</f>
        <v>8</v>
      </c>
      <c r="AC103" s="48">
        <f t="shared" ca="1" si="52"/>
        <v>171.01799999999997</v>
      </c>
      <c r="AD103" s="18">
        <f t="shared" ca="1" si="57"/>
        <v>-237.87199999999996</v>
      </c>
      <c r="AE103" s="18">
        <f ca="1">_xlfn.QUARTILE.EXC(OFFSET($E$50,AB103,1,1,$AA$79),1)</f>
        <v>-111.16749999999998</v>
      </c>
      <c r="AF103" s="18">
        <f t="shared" ca="1" si="55"/>
        <v>44.069291666666672</v>
      </c>
      <c r="AG103" s="18">
        <f t="shared" ca="1" si="53"/>
        <v>-111.16749999999998</v>
      </c>
      <c r="AH103" s="18">
        <f t="shared" ca="1" si="56"/>
        <v>226.875</v>
      </c>
      <c r="AI103" s="49">
        <f t="shared" ca="1" si="54"/>
        <v>0.27315659559573985</v>
      </c>
    </row>
  </sheetData>
  <conditionalFormatting sqref="AI96:AI103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{C50A92EA-0CEE-4325-AC32-CA941B8C51F9}</x14:id>
        </ext>
      </extLst>
    </cfRule>
  </conditionalFormatting>
  <conditionalFormatting sqref="AI83:AI9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{F79FA7ED-63ED-48F8-B78A-65BE16BD9804}</x14:id>
        </ext>
      </extLst>
    </cfRule>
  </conditionalFormatting>
  <dataValidations count="1">
    <dataValidation type="list" allowBlank="1" showInputMessage="1" showErrorMessage="1" sqref="B45:B46" xr:uid="{C3D83DD6-41B1-42B2-B056-8D3EF7BD7735}">
      <formula1>$B$32:$B$41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0A92EA-0CEE-4325-AC32-CA941B8C51F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AI96:AI103</xm:sqref>
        </x14:conditionalFormatting>
        <x14:conditionalFormatting xmlns:xm="http://schemas.microsoft.com/office/excel/2006/main">
          <x14:cfRule type="dataBar" id="{F79FA7ED-63ED-48F8-B78A-65BE16BD98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AI83:AI91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1637457-BEBF-4FD5-8934-474CFADE8C6D}">
          <x14:formula1>
            <xm:f>lists!$H$1:$H$10</xm:f>
          </x14:formula1>
          <xm:sqref>B29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E9B70-D56D-4243-9C07-1EAF45C5874C}">
  <sheetPr>
    <tabColor theme="8"/>
  </sheetPr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BD1A-4F27-495F-B59C-F76251D39EF1}">
  <sheetPr>
    <tabColor theme="8"/>
  </sheetPr>
  <dimension ref="A2:AC504"/>
  <sheetViews>
    <sheetView workbookViewId="0"/>
  </sheetViews>
  <sheetFormatPr defaultColWidth="8.7265625" defaultRowHeight="10.5" x14ac:dyDescent="0.25"/>
  <cols>
    <col min="1" max="1" width="10.81640625" style="5" bestFit="1" customWidth="1"/>
    <col min="2" max="2" width="18.26953125" style="5" bestFit="1" customWidth="1"/>
    <col min="3" max="3" width="25.7265625" style="5" bestFit="1" customWidth="1"/>
    <col min="4" max="4" width="11.7265625" style="5" bestFit="1" customWidth="1"/>
    <col min="5" max="5" width="9" style="5" bestFit="1" customWidth="1"/>
    <col min="6" max="7" width="9.81640625" style="5" bestFit="1" customWidth="1"/>
    <col min="8" max="8" width="7.1796875" style="5" bestFit="1" customWidth="1"/>
    <col min="9" max="14" width="8.7265625" style="5"/>
    <col min="15" max="15" width="9.81640625" style="5" bestFit="1" customWidth="1"/>
    <col min="16" max="19" width="8.7265625" style="5"/>
    <col min="20" max="20" width="9.81640625" style="5" bestFit="1" customWidth="1"/>
    <col min="21" max="16384" width="8.7265625" style="5"/>
  </cols>
  <sheetData>
    <row r="2" spans="2:25" x14ac:dyDescent="0.25">
      <c r="B2" s="5" t="s">
        <v>2</v>
      </c>
      <c r="C2" s="11" t="s">
        <v>145</v>
      </c>
      <c r="E2" s="5" t="s">
        <v>444</v>
      </c>
      <c r="F2" s="5">
        <f>COUNTA(_xlfn.ANCHORARRAY(C4))</f>
        <v>11</v>
      </c>
      <c r="L2" s="5" t="s">
        <v>452</v>
      </c>
      <c r="M2" s="11">
        <v>30</v>
      </c>
    </row>
    <row r="3" spans="2:25" ht="11" x14ac:dyDescent="0.3">
      <c r="C3" s="4" t="s">
        <v>146</v>
      </c>
      <c r="D3" s="4" t="s">
        <v>147</v>
      </c>
      <c r="E3" s="5" t="s">
        <v>443</v>
      </c>
      <c r="F3" s="4" t="s">
        <v>148</v>
      </c>
      <c r="G3" s="5" t="s">
        <v>410</v>
      </c>
      <c r="H3" s="5" t="s">
        <v>449</v>
      </c>
      <c r="I3" s="5" t="s">
        <v>448</v>
      </c>
      <c r="J3" s="5" t="s">
        <v>419</v>
      </c>
      <c r="K3" s="5" t="s">
        <v>150</v>
      </c>
      <c r="L3" s="5" t="s">
        <v>17</v>
      </c>
      <c r="M3" s="5" t="s">
        <v>447</v>
      </c>
      <c r="N3" s="5" t="s">
        <v>420</v>
      </c>
      <c r="O3" s="5" t="s">
        <v>421</v>
      </c>
      <c r="P3" s="5" t="s">
        <v>163</v>
      </c>
      <c r="Q3" s="5" t="s">
        <v>445</v>
      </c>
      <c r="R3" s="5" t="s">
        <v>446</v>
      </c>
      <c r="T3" s="5" t="s">
        <v>15</v>
      </c>
      <c r="U3" s="5" t="str">
        <f t="shared" ref="U3:U14" si="0">M3</f>
        <v>30d av spread</v>
      </c>
      <c r="V3" s="5" t="s">
        <v>450</v>
      </c>
      <c r="W3" s="5" t="s">
        <v>451</v>
      </c>
      <c r="X3" s="5" t="str">
        <f>J3</f>
        <v>spread</v>
      </c>
    </row>
    <row r="4" spans="2:25" x14ac:dyDescent="0.25">
      <c r="C4" s="5" t="str" cm="1">
        <f t="array" ref="C4:C14">_xlfn._xlws.FILTER(bonds[unique lookup],(bonds[ticker]=C2)*(bonds[crncy]="eur"))</f>
        <v>VW 3 3/4 PERP nc-21</v>
      </c>
      <c r="D4" s="22" t="str" cm="1">
        <f t="array" ref="D4:D14">_xlfn.XLOOKUP(_xlfn.ANCHORARRAY(C4),bonds[unique lookup],bonds[ID_ISIN])</f>
        <v>XS1048428012</v>
      </c>
      <c r="E4" s="5" t="str" cm="1">
        <f t="array" ref="E4">_xll.BDP(D4&amp;" Corp","crncy")</f>
        <v>EUR</v>
      </c>
      <c r="F4" s="21" t="s">
        <v>149</v>
      </c>
      <c r="G4" s="25" cm="1">
        <f t="array" ref="G4:G14">_xll.BDP(_xlfn.ANCHORARRAY(D4)&amp;" Corp","nxt_call_dt")*1</f>
        <v>44279</v>
      </c>
      <c r="H4" s="17">
        <f ca="1">(G4-TODAY())/365</f>
        <v>0.71506849315068488</v>
      </c>
      <c r="J4" s="18" cm="1">
        <f t="array" ref="J4:J14">_xll.BDP(_xlfn.ANCHORARRAY(D4)&amp;" Corp","yas_ispread")</f>
        <v>228.31259168392793</v>
      </c>
      <c r="K4" s="18"/>
      <c r="M4" s="18" cm="1">
        <f t="array" ref="M4:M14">_xll.BDP(_xlfn.ANCHORARRAY(D4)&amp;" Corp","interval_avg","calc_interval="&amp;$M$2&amp;"d","market_data_override=sp210")</f>
        <v>301.09331034482761</v>
      </c>
      <c r="P4" s="18" cm="1">
        <f t="array" ref="P4:P14">_xll.BDP(_xlfn.ANCHORARRAY(D4)&amp;" Corp","interval_std_dev","calc_interval=30d","market_data_override=sp210")</f>
        <v>89.690623816421393</v>
      </c>
      <c r="Q4" s="18" cm="1">
        <f t="array" ref="Q4:Q14">_xll.BDP(_xlfn.ANCHORARRAY(D4)&amp;" Corp","interval_low","calc_interval=30d","market_data_override=sp210")</f>
        <v>210.542</v>
      </c>
      <c r="R4" s="18" cm="1">
        <f t="array" ref="R4:R14">_xll.BDP(_xlfn.ANCHORARRAY(D4)&amp;" Corp","interval_high","calc_interval=30d","market_data_override=sp210")</f>
        <v>471.428</v>
      </c>
      <c r="T4" s="17">
        <f ca="1">H4</f>
        <v>0.71506849315068488</v>
      </c>
      <c r="U4" s="18">
        <f t="shared" si="0"/>
        <v>301.09331034482761</v>
      </c>
      <c r="V4" s="18">
        <f>R4</f>
        <v>471.428</v>
      </c>
      <c r="W4" s="18">
        <f>Q4</f>
        <v>210.542</v>
      </c>
      <c r="X4" s="18">
        <f>J4</f>
        <v>228.31259168392793</v>
      </c>
    </row>
    <row r="5" spans="2:25" x14ac:dyDescent="0.25">
      <c r="C5" s="5" t="str">
        <v>VW 2 1/2 PERP nc-22</v>
      </c>
      <c r="D5" s="22" t="str">
        <v>XS1206540806</v>
      </c>
      <c r="E5" s="5" t="str" cm="1">
        <f t="array" ref="E5">_xll.BDP(D5&amp;" Corp","crncy")</f>
        <v>EUR</v>
      </c>
      <c r="F5" s="21">
        <v>2500000</v>
      </c>
      <c r="G5" s="25">
        <v>44640</v>
      </c>
      <c r="H5" s="17">
        <f t="shared" ref="H5:H14" ca="1" si="1">(G5-TODAY())/365</f>
        <v>1.704109589041096</v>
      </c>
      <c r="I5" s="17">
        <f t="shared" ref="I5:I14" si="2">(G5-G4)/365</f>
        <v>0.989041095890411</v>
      </c>
      <c r="J5" s="18">
        <v>373.84673422412425</v>
      </c>
      <c r="K5" s="18">
        <f>J5-J4</f>
        <v>145.53414254019631</v>
      </c>
      <c r="L5" s="18">
        <f>K5/I5</f>
        <v>147.14670921654198</v>
      </c>
      <c r="M5" s="18">
        <v>338.31886206896559</v>
      </c>
      <c r="N5" s="18">
        <f t="shared" ref="N5:N14" si="3">M5-M4</f>
        <v>37.225551724137972</v>
      </c>
      <c r="O5" s="18">
        <f t="shared" ref="O5:O14" si="4">N5/I5</f>
        <v>37.638023211386034</v>
      </c>
      <c r="P5" s="18">
        <v>51.868762043342301</v>
      </c>
      <c r="Q5" s="18">
        <v>190.495</v>
      </c>
      <c r="R5" s="18">
        <v>399.197</v>
      </c>
      <c r="T5" s="17">
        <f t="shared" ref="T5:T14" ca="1" si="5">H5</f>
        <v>1.704109589041096</v>
      </c>
      <c r="U5" s="18" t="str">
        <f t="shared" si="0"/>
        <v>#N/A Requesting Data...</v>
      </c>
      <c r="V5" s="18" t="str">
        <f t="shared" ref="V5:V14" si="6">R5</f>
        <v>#N/A Requesting Data...</v>
      </c>
      <c r="W5" s="18" t="str">
        <f t="shared" ref="W5:W14" si="7">Q5</f>
        <v>#N/A Requesting Data...</v>
      </c>
      <c r="X5" s="18">
        <f t="shared" ref="X5:X14" si="8">J5</f>
        <v>373.84673422412425</v>
      </c>
    </row>
    <row r="6" spans="2:25" x14ac:dyDescent="0.25">
      <c r="C6" s="5" t="str">
        <v>VW 2.7 PERP nc-22</v>
      </c>
      <c r="D6" s="22" t="str">
        <v>XS1629658755</v>
      </c>
      <c r="E6" s="5" t="str" cm="1">
        <f t="array" ref="E6">_xll.BDP(D6&amp;" Corp","crncy")</f>
        <v>EUR</v>
      </c>
      <c r="F6" s="21" t="s">
        <v>149</v>
      </c>
      <c r="G6" s="25">
        <v>44909</v>
      </c>
      <c r="H6" s="17">
        <f t="shared" ca="1" si="1"/>
        <v>2.441095890410959</v>
      </c>
      <c r="I6" s="17">
        <f t="shared" si="2"/>
        <v>0.73698630136986298</v>
      </c>
      <c r="J6" s="18">
        <v>375.79802803950912</v>
      </c>
      <c r="K6" s="18">
        <f t="shared" ref="K6:K14" si="9">J6-J5</f>
        <v>1.9512938153848722</v>
      </c>
      <c r="L6" s="18">
        <f t="shared" ref="L6:L14" si="10">K6/I6</f>
        <v>2.6476663294255705</v>
      </c>
      <c r="M6" s="18">
        <v>349.2758275862069</v>
      </c>
      <c r="N6" s="18">
        <f t="shared" si="3"/>
        <v>10.956965517241315</v>
      </c>
      <c r="O6" s="18">
        <f t="shared" si="4"/>
        <v>14.867258043840447</v>
      </c>
      <c r="P6" s="18">
        <v>45.095329961782838</v>
      </c>
      <c r="Q6" s="18">
        <v>223.173</v>
      </c>
      <c r="R6" s="18">
        <v>393.38</v>
      </c>
      <c r="T6" s="17">
        <f t="shared" ca="1" si="5"/>
        <v>2.441095890410959</v>
      </c>
      <c r="U6" s="18" t="str">
        <f t="shared" si="0"/>
        <v>#N/A Requesting Data...</v>
      </c>
      <c r="V6" s="18" t="str">
        <f t="shared" si="6"/>
        <v>#N/A Requesting Data...</v>
      </c>
      <c r="W6" s="18" t="str">
        <f t="shared" si="7"/>
        <v>#N/A Requesting Data...</v>
      </c>
      <c r="X6" s="18">
        <f t="shared" si="8"/>
        <v>375.79802803950912</v>
      </c>
    </row>
    <row r="7" spans="2:25" x14ac:dyDescent="0.25">
      <c r="C7" s="5" t="str">
        <v>VW 5 1/8 PERP nc-23</v>
      </c>
      <c r="D7" s="22" t="str">
        <v>XS0968913342</v>
      </c>
      <c r="E7" s="5" t="str" cm="1">
        <f t="array" ref="E7">_xll.BDP(D7&amp;" Corp","crncy")</f>
        <v>EUR</v>
      </c>
      <c r="F7" s="21">
        <v>3986000</v>
      </c>
      <c r="G7" s="25">
        <v>45173</v>
      </c>
      <c r="H7" s="17">
        <f t="shared" ca="1" si="1"/>
        <v>3.1643835616438358</v>
      </c>
      <c r="I7" s="17">
        <f t="shared" si="2"/>
        <v>0.72328767123287674</v>
      </c>
      <c r="J7" s="18">
        <v>350.97797395957627</v>
      </c>
      <c r="K7" s="18">
        <f t="shared" si="9"/>
        <v>-24.820054079932845</v>
      </c>
      <c r="L7" s="18">
        <f t="shared" si="10"/>
        <v>-34.315605072634426</v>
      </c>
      <c r="M7" s="18">
        <v>335.49410344827584</v>
      </c>
      <c r="N7" s="18">
        <f t="shared" si="3"/>
        <v>-13.781724137931064</v>
      </c>
      <c r="O7" s="18">
        <f t="shared" si="4"/>
        <v>-19.054277690700147</v>
      </c>
      <c r="P7" s="18">
        <v>30.520745648709209</v>
      </c>
      <c r="Q7" s="18">
        <v>246.36500000000001</v>
      </c>
      <c r="R7" s="18">
        <v>369.63600000000002</v>
      </c>
      <c r="T7" s="17">
        <f t="shared" ca="1" si="5"/>
        <v>3.1643835616438358</v>
      </c>
      <c r="U7" s="18" t="str">
        <f t="shared" si="0"/>
        <v>#N/A Requesting Data...</v>
      </c>
      <c r="V7" s="18" t="str">
        <f t="shared" si="6"/>
        <v>#N/A Requesting Data...</v>
      </c>
      <c r="W7" s="18" t="str">
        <f t="shared" si="7"/>
        <v>#N/A Requesting Data...</v>
      </c>
      <c r="X7" s="18">
        <f t="shared" si="8"/>
        <v>350.97797395957627</v>
      </c>
    </row>
    <row r="8" spans="2:25" x14ac:dyDescent="0.25">
      <c r="C8" s="5" t="str">
        <v>VW 3 3/8 PERP nc-24</v>
      </c>
      <c r="D8" s="22" t="str">
        <v>XS1799938995</v>
      </c>
      <c r="E8" s="5" t="str" cm="1">
        <f t="array" ref="E8">_xll.BDP(D8&amp;" Corp","crncy")</f>
        <v>EUR</v>
      </c>
      <c r="F8" s="21">
        <v>1000000</v>
      </c>
      <c r="G8" s="25">
        <v>45470</v>
      </c>
      <c r="H8" s="17">
        <f t="shared" ca="1" si="1"/>
        <v>3.978082191780822</v>
      </c>
      <c r="I8" s="17">
        <f t="shared" si="2"/>
        <v>0.81369863013698629</v>
      </c>
      <c r="J8" s="18">
        <v>388.56562665248492</v>
      </c>
      <c r="K8" s="18">
        <f t="shared" si="9"/>
        <v>37.587652692908648</v>
      </c>
      <c r="L8" s="18">
        <f t="shared" si="10"/>
        <v>46.19357990879346</v>
      </c>
      <c r="M8" s="18">
        <v>376.70889655172414</v>
      </c>
      <c r="N8" s="18">
        <f t="shared" si="3"/>
        <v>41.214793103448301</v>
      </c>
      <c r="O8" s="18">
        <f t="shared" si="4"/>
        <v>50.65117670962502</v>
      </c>
      <c r="P8" s="18">
        <v>32.46450969173307</v>
      </c>
      <c r="Q8" s="18">
        <v>282.30399999999997</v>
      </c>
      <c r="R8" s="18">
        <v>412.89100000000002</v>
      </c>
      <c r="T8" s="17">
        <f t="shared" ca="1" si="5"/>
        <v>3.978082191780822</v>
      </c>
      <c r="U8" s="18" t="str">
        <f t="shared" si="0"/>
        <v>#N/A Requesting Data...</v>
      </c>
      <c r="V8" s="18" t="str">
        <f t="shared" si="6"/>
        <v>#N/A Requesting Data...</v>
      </c>
      <c r="W8" s="18" t="str">
        <f t="shared" si="7"/>
        <v>#N/A Requesting Data...</v>
      </c>
      <c r="X8" s="18">
        <f t="shared" si="8"/>
        <v>388.56562665248492</v>
      </c>
    </row>
    <row r="9" spans="2:25" x14ac:dyDescent="0.25">
      <c r="C9" s="5" t="str">
        <v>VW 3 1/2 PERP nc-25</v>
      </c>
      <c r="D9" s="22" t="str">
        <v>XS2187689034</v>
      </c>
      <c r="E9" s="5" t="str" cm="1">
        <f t="array" ref="E9">_xll.BDP(D9&amp;" Corp","crncy")</f>
        <v>EUR</v>
      </c>
      <c r="F9" s="21" t="s">
        <v>149</v>
      </c>
      <c r="G9" s="25">
        <v>45825</v>
      </c>
      <c r="H9" s="17">
        <f t="shared" ca="1" si="1"/>
        <v>4.9506849315068493</v>
      </c>
      <c r="I9" s="17">
        <f t="shared" si="2"/>
        <v>0.9726027397260274</v>
      </c>
      <c r="J9" s="18">
        <v>399.00220289784471</v>
      </c>
      <c r="K9" s="18" t="e">
        <f t="shared" si="9"/>
        <v>#VALUE!</v>
      </c>
      <c r="L9" s="18" t="e">
        <f t="shared" si="10"/>
        <v>#VALUE!</v>
      </c>
      <c r="M9" s="18">
        <v>401.87606249999999</v>
      </c>
      <c r="N9" s="18">
        <f t="shared" si="3"/>
        <v>25.167165948275851</v>
      </c>
      <c r="O9" s="18">
        <f t="shared" si="4"/>
        <v>25.876100200339959</v>
      </c>
      <c r="P9" s="18">
        <v>14.304577824220008</v>
      </c>
      <c r="Q9" s="18">
        <v>373.50099999999998</v>
      </c>
      <c r="R9" s="18">
        <v>419.97300000000001</v>
      </c>
      <c r="T9" s="17">
        <f t="shared" ca="1" si="5"/>
        <v>4.9506849315068493</v>
      </c>
      <c r="U9" s="18" t="str">
        <f t="shared" si="0"/>
        <v>#N/A Requesting Data...</v>
      </c>
      <c r="V9" s="18" t="str">
        <f t="shared" si="6"/>
        <v>#N/A Requesting Data...</v>
      </c>
      <c r="W9" s="18" t="str">
        <f t="shared" si="7"/>
        <v>#N/A Requesting Data...</v>
      </c>
      <c r="X9" s="18" t="str">
        <f t="shared" si="8"/>
        <v>#N/A Requesting Data...</v>
      </c>
    </row>
    <row r="10" spans="2:25" x14ac:dyDescent="0.25">
      <c r="C10" s="5" t="str">
        <v>VW 4 5/8 PERP nc-26</v>
      </c>
      <c r="D10" s="22" t="str">
        <v>XS1048428442</v>
      </c>
      <c r="E10" s="5" t="str" cm="1">
        <f t="array" ref="E10">_xll.BDP(D10&amp;" Corp","crncy")</f>
        <v>EUR</v>
      </c>
      <c r="F10" s="21">
        <v>1969000</v>
      </c>
      <c r="G10" s="25">
        <v>46105</v>
      </c>
      <c r="H10" s="17">
        <f t="shared" ca="1" si="1"/>
        <v>5.7178082191780826</v>
      </c>
      <c r="I10" s="17">
        <f t="shared" si="2"/>
        <v>0.76712328767123283</v>
      </c>
      <c r="J10" s="18">
        <v>397.5531674291334</v>
      </c>
      <c r="K10" s="18" t="e">
        <f t="shared" si="9"/>
        <v>#VALUE!</v>
      </c>
      <c r="L10" s="18" t="e">
        <f t="shared" si="10"/>
        <v>#VALUE!</v>
      </c>
      <c r="M10" s="18">
        <v>386.01937931034496</v>
      </c>
      <c r="N10" s="18">
        <f t="shared" si="3"/>
        <v>-15.85668318965503</v>
      </c>
      <c r="O10" s="18">
        <f t="shared" si="4"/>
        <v>-20.670319157943165</v>
      </c>
      <c r="P10" s="18">
        <v>27.549249139902408</v>
      </c>
      <c r="Q10" s="18">
        <v>306.81900000000002</v>
      </c>
      <c r="R10" s="18">
        <v>410.97</v>
      </c>
      <c r="T10" s="17">
        <f t="shared" ca="1" si="5"/>
        <v>5.7178082191780826</v>
      </c>
      <c r="U10" s="18" t="str">
        <f t="shared" si="0"/>
        <v>#N/A Requesting Data...</v>
      </c>
      <c r="V10" s="18" t="str">
        <f t="shared" si="6"/>
        <v>#N/A Requesting Data...</v>
      </c>
      <c r="W10" s="18" t="str">
        <f t="shared" si="7"/>
        <v>#N/A Requesting Data...</v>
      </c>
      <c r="X10" s="18">
        <f t="shared" si="8"/>
        <v>397.5531674291334</v>
      </c>
    </row>
    <row r="11" spans="2:25" x14ac:dyDescent="0.25">
      <c r="C11" s="5" t="str">
        <v>VW 3 7/8 PERP nc-27</v>
      </c>
      <c r="D11" s="22" t="str">
        <v>XS1629774230</v>
      </c>
      <c r="E11" s="5" t="str" cm="1">
        <f t="array" ref="E11">_xll.BDP(D11&amp;" Corp","crncy")</f>
        <v>EUR</v>
      </c>
      <c r="F11" s="21">
        <v>700000</v>
      </c>
      <c r="G11" s="25">
        <v>46552</v>
      </c>
      <c r="H11" s="17">
        <f t="shared" ca="1" si="1"/>
        <v>6.9424657534246572</v>
      </c>
      <c r="I11" s="17">
        <f t="shared" si="2"/>
        <v>1.2246575342465753</v>
      </c>
      <c r="J11" s="18">
        <v>405.78606399893164</v>
      </c>
      <c r="K11" s="18">
        <f t="shared" si="9"/>
        <v>8.2328965697982426</v>
      </c>
      <c r="L11" s="18">
        <f t="shared" si="10"/>
        <v>6.7226112930119877</v>
      </c>
      <c r="M11" s="18">
        <v>404.51303448275854</v>
      </c>
      <c r="N11" s="18">
        <f t="shared" si="3"/>
        <v>18.493655172413582</v>
      </c>
      <c r="O11" s="18">
        <f t="shared" si="4"/>
        <v>15.101083082619592</v>
      </c>
      <c r="P11" s="18">
        <v>26.240874237509086</v>
      </c>
      <c r="Q11" s="18">
        <v>332.053</v>
      </c>
      <c r="R11" s="18">
        <v>438.49299999999999</v>
      </c>
      <c r="T11" s="17">
        <f t="shared" ca="1" si="5"/>
        <v>6.9424657534246572</v>
      </c>
      <c r="U11" s="18" t="str">
        <f t="shared" si="0"/>
        <v>#N/A Requesting Data...</v>
      </c>
      <c r="V11" s="18" t="str">
        <f t="shared" si="6"/>
        <v>#N/A Requesting Data...</v>
      </c>
      <c r="W11" s="18" t="str">
        <f t="shared" si="7"/>
        <v>#N/A Requesting Data...</v>
      </c>
      <c r="X11" s="18">
        <f t="shared" si="8"/>
        <v>405.78606399893164</v>
      </c>
    </row>
    <row r="12" spans="2:25" x14ac:dyDescent="0.25">
      <c r="C12" s="5" t="str">
        <v>VW 4 5/8 PERP nc-28</v>
      </c>
      <c r="D12" s="22" t="str">
        <v>XS1799939027</v>
      </c>
      <c r="E12" s="5" t="str" cm="1">
        <f t="array" ref="E12">_xll.BDP(D12&amp;" Corp","crncy")</f>
        <v>EUR</v>
      </c>
      <c r="F12" s="21">
        <v>1900000</v>
      </c>
      <c r="G12" s="25">
        <v>46931</v>
      </c>
      <c r="H12" s="17">
        <f t="shared" ca="1" si="1"/>
        <v>7.9808219178082194</v>
      </c>
      <c r="I12" s="17">
        <f t="shared" si="2"/>
        <v>1.0383561643835617</v>
      </c>
      <c r="J12" s="18">
        <v>418.04711010570043</v>
      </c>
      <c r="K12" s="18">
        <f t="shared" si="9"/>
        <v>12.261046106768788</v>
      </c>
      <c r="L12" s="18">
        <f t="shared" si="10"/>
        <v>11.808131474856484</v>
      </c>
      <c r="M12" s="18">
        <v>410.14217241379316</v>
      </c>
      <c r="N12" s="18">
        <f t="shared" si="3"/>
        <v>5.6291379310346201</v>
      </c>
      <c r="O12" s="18">
        <f t="shared" si="4"/>
        <v>5.4212014375399376</v>
      </c>
      <c r="P12" s="18">
        <v>23.363621355904336</v>
      </c>
      <c r="Q12" s="18">
        <v>348.66</v>
      </c>
      <c r="R12" s="18">
        <v>438.97300000000001</v>
      </c>
      <c r="T12" s="17">
        <f t="shared" ca="1" si="5"/>
        <v>7.9808219178082194</v>
      </c>
      <c r="U12" s="18" t="str">
        <f t="shared" si="0"/>
        <v>#N/A Requesting Data...</v>
      </c>
      <c r="V12" s="18" t="str">
        <f t="shared" si="6"/>
        <v>#N/A Requesting Data...</v>
      </c>
      <c r="W12" s="18" t="str">
        <f t="shared" si="7"/>
        <v>#N/A Requesting Data...</v>
      </c>
      <c r="X12" s="18">
        <f t="shared" si="8"/>
        <v>418.04711010570043</v>
      </c>
    </row>
    <row r="13" spans="2:25" x14ac:dyDescent="0.25">
      <c r="C13" s="5" t="str">
        <v>VW 3 7/8 PERP nc-29</v>
      </c>
      <c r="D13" s="22" t="str">
        <v>XS2187689380</v>
      </c>
      <c r="E13" s="5" t="str" cm="1">
        <f t="array" ref="E13">_xll.BDP(D13&amp;" Corp","crncy")</f>
        <v>EUR</v>
      </c>
      <c r="F13" s="21">
        <v>1500000</v>
      </c>
      <c r="G13" s="25">
        <v>47286</v>
      </c>
      <c r="H13" s="17">
        <f t="shared" ca="1" si="1"/>
        <v>8.9534246575342458</v>
      </c>
      <c r="I13" s="17">
        <f t="shared" si="2"/>
        <v>0.9726027397260274</v>
      </c>
      <c r="J13" s="18">
        <v>423.42650244387806</v>
      </c>
      <c r="K13" s="18" t="e">
        <f t="shared" si="9"/>
        <v>#VALUE!</v>
      </c>
      <c r="L13" s="18" t="e">
        <f t="shared" si="10"/>
        <v>#VALUE!</v>
      </c>
      <c r="M13" s="18">
        <v>426.35356249999995</v>
      </c>
      <c r="N13" s="18">
        <f t="shared" si="3"/>
        <v>16.211390086206791</v>
      </c>
      <c r="O13" s="18">
        <f t="shared" si="4"/>
        <v>16.668048961874586</v>
      </c>
      <c r="P13" s="18">
        <v>11.758670531250546</v>
      </c>
      <c r="Q13" s="18">
        <v>405.67700000000002</v>
      </c>
      <c r="R13" s="18">
        <v>442.27</v>
      </c>
      <c r="T13" s="17">
        <f t="shared" ca="1" si="5"/>
        <v>8.9534246575342458</v>
      </c>
      <c r="U13" s="18" t="str">
        <f t="shared" si="0"/>
        <v>#N/A Requesting Data...</v>
      </c>
      <c r="V13" s="18" t="str">
        <f t="shared" si="6"/>
        <v>#N/A Requesting Data...</v>
      </c>
      <c r="W13" s="18" t="str">
        <f t="shared" si="7"/>
        <v>#N/A Requesting Data...</v>
      </c>
      <c r="X13" s="18" t="str">
        <f t="shared" si="8"/>
        <v>#N/A Requesting Data...</v>
      </c>
    </row>
    <row r="14" spans="2:25" x14ac:dyDescent="0.25">
      <c r="C14" s="5" t="str">
        <v>VW 3 1/2 PERP nc-30</v>
      </c>
      <c r="D14" s="22" t="str">
        <v>XS1206541366</v>
      </c>
      <c r="E14" s="5" t="str" cm="1">
        <f t="array" ref="E14">_xll.BDP(D14&amp;" Corp","crncy")</f>
        <v>EUR</v>
      </c>
      <c r="F14" s="21">
        <v>-3338000</v>
      </c>
      <c r="G14" s="25">
        <v>47562</v>
      </c>
      <c r="H14" s="17">
        <f t="shared" ca="1" si="1"/>
        <v>9.7095890410958905</v>
      </c>
      <c r="I14" s="17">
        <f t="shared" si="2"/>
        <v>0.75616438356164384</v>
      </c>
      <c r="J14" s="18">
        <v>396.86851296459474</v>
      </c>
      <c r="K14" s="18" t="e">
        <f t="shared" si="9"/>
        <v>#VALUE!</v>
      </c>
      <c r="L14" s="18" t="e">
        <f t="shared" si="10"/>
        <v>#VALUE!</v>
      </c>
      <c r="M14" s="18">
        <v>377.60899999999998</v>
      </c>
      <c r="N14" s="18">
        <f t="shared" si="3"/>
        <v>-48.744562499999972</v>
      </c>
      <c r="O14" s="18">
        <f t="shared" si="4"/>
        <v>-64.462917798913011</v>
      </c>
      <c r="P14" s="18">
        <v>20.451671664124248</v>
      </c>
      <c r="Q14" s="18">
        <v>319.91500000000002</v>
      </c>
      <c r="R14" s="18">
        <v>399.262</v>
      </c>
      <c r="T14" s="17">
        <f t="shared" ca="1" si="5"/>
        <v>9.7095890410958905</v>
      </c>
      <c r="U14" s="18" t="str">
        <f t="shared" si="0"/>
        <v>#N/A Requesting Data...</v>
      </c>
      <c r="V14" s="18" t="str">
        <f t="shared" si="6"/>
        <v>#N/A Requesting Data...</v>
      </c>
      <c r="W14" s="18" t="str">
        <f t="shared" si="7"/>
        <v>#N/A Requesting Data...</v>
      </c>
      <c r="X14" s="18">
        <f t="shared" si="8"/>
        <v>396.86851296459474</v>
      </c>
    </row>
    <row r="16" spans="2:25" x14ac:dyDescent="0.25">
      <c r="O16" s="23">
        <v>7</v>
      </c>
      <c r="T16" s="23">
        <v>25</v>
      </c>
      <c r="Y16" s="23">
        <v>30</v>
      </c>
    </row>
    <row r="17" spans="1:29" x14ac:dyDescent="0.25">
      <c r="O17" s="8">
        <f ca="1">WORKDAY(TODAY(),-O16)</f>
        <v>44007</v>
      </c>
      <c r="T17" s="8">
        <f ca="1">WORKDAY(TODAY(),-T16)</f>
        <v>43983</v>
      </c>
    </row>
    <row r="18" spans="1:29" x14ac:dyDescent="0.25">
      <c r="O18" s="25"/>
      <c r="T18" s="25"/>
    </row>
    <row r="20" spans="1:29" ht="33" x14ac:dyDescent="0.3">
      <c r="B20" s="19" t="s">
        <v>11</v>
      </c>
      <c r="C20" s="19" t="s">
        <v>12</v>
      </c>
      <c r="D20" s="19" t="s">
        <v>9</v>
      </c>
      <c r="E20" s="19" t="s">
        <v>10</v>
      </c>
      <c r="F20" s="19" t="s">
        <v>13</v>
      </c>
      <c r="G20" s="19" t="s">
        <v>14</v>
      </c>
      <c r="H20" s="19" t="s">
        <v>15</v>
      </c>
      <c r="I20" s="20" t="s">
        <v>16</v>
      </c>
      <c r="J20" s="19" t="s">
        <v>3</v>
      </c>
      <c r="K20" s="19" t="s">
        <v>4</v>
      </c>
      <c r="L20" s="19" t="s">
        <v>150</v>
      </c>
      <c r="M20" s="19" t="s">
        <v>151</v>
      </c>
      <c r="N20" s="19" t="s">
        <v>152</v>
      </c>
      <c r="O20" s="19" t="s">
        <v>153</v>
      </c>
      <c r="P20" s="19" t="s">
        <v>154</v>
      </c>
      <c r="Q20" s="19" t="s">
        <v>155</v>
      </c>
      <c r="R20" s="19" t="s">
        <v>156</v>
      </c>
      <c r="S20" s="19" t="s">
        <v>157</v>
      </c>
      <c r="T20" s="19" t="s">
        <v>28</v>
      </c>
      <c r="U20" s="19" t="s">
        <v>29</v>
      </c>
      <c r="V20" s="19" t="s">
        <v>158</v>
      </c>
      <c r="W20" s="19" t="s">
        <v>159</v>
      </c>
      <c r="X20" s="19" t="s">
        <v>160</v>
      </c>
      <c r="Y20" s="19" t="s">
        <v>412</v>
      </c>
      <c r="Z20" s="19" t="s">
        <v>414</v>
      </c>
      <c r="AA20" s="19" t="s">
        <v>417</v>
      </c>
      <c r="AB20" s="19" t="s">
        <v>418</v>
      </c>
      <c r="AC20" s="5" t="s">
        <v>454</v>
      </c>
    </row>
    <row r="21" spans="1:29" x14ac:dyDescent="0.25">
      <c r="A21" s="5" t="s">
        <v>161</v>
      </c>
      <c r="B21" s="11" t="str">
        <f t="shared" ref="B21:B30" si="11">C4</f>
        <v>VW 3 3/4 PERP nc-21</v>
      </c>
      <c r="C21" s="11" t="str">
        <f t="shared" ref="C21:C30" si="12">C5</f>
        <v>VW 2 1/2 PERP nc-22</v>
      </c>
      <c r="D21" s="22" t="str">
        <f>_xlfn.XLOOKUP(B21,bonds[unique lookup],bonds[ID_ISIN])</f>
        <v>XS1048428012</v>
      </c>
      <c r="E21" s="22" t="str">
        <f>_xlfn.XLOOKUP(C21,bonds[unique lookup],bonds[ID_ISIN])</f>
        <v>XS1206540806</v>
      </c>
      <c r="F21" s="8">
        <f>_xlfn.XLOOKUP(B21,bonds[unique lookup],bonds[nxt_call_dt])</f>
        <v>44279</v>
      </c>
      <c r="G21" s="8">
        <f>_xlfn.XLOOKUP(C21,bonds[unique lookup],bonds[nxt_call_dt])</f>
        <v>44640</v>
      </c>
      <c r="H21" s="17">
        <f>YEARFRAC(F21,G21)</f>
        <v>0.98888888888888893</v>
      </c>
      <c r="I21" s="12" t="s">
        <v>35</v>
      </c>
      <c r="J21" s="18" cm="1">
        <f t="array" ref="J21">_xll.BDP(D21&amp;" Corp",$I21)</f>
        <v>228.31259168392793</v>
      </c>
      <c r="K21" s="18" cm="1">
        <f t="array" ref="K21">_xll.BDP(E21&amp;" Corp",$I21)</f>
        <v>373.84673422412425</v>
      </c>
      <c r="L21" s="18">
        <f>K21-J21</f>
        <v>145.53414254019631</v>
      </c>
      <c r="M21" s="18">
        <f>L21/H21</f>
        <v>147.16935762491761</v>
      </c>
      <c r="N21" s="12" t="s">
        <v>36</v>
      </c>
      <c r="O21" s="18" cm="1">
        <f t="array" aca="1" ref="O21" ca="1">_xll.BDH(D21&amp;" Corp",$N21,$O$17)</f>
        <v>274.08100000000002</v>
      </c>
      <c r="P21" s="18" cm="1">
        <f t="array" aca="1" ref="P21" ca="1">_xll.BDH(E21&amp;" Corp",$N21,$O$17)</f>
        <v>395.68700000000001</v>
      </c>
      <c r="Q21" s="18">
        <f t="shared" ref="Q21:Q27" ca="1" si="13">IFERROR(P21-O21,"-")</f>
        <v>121.60599999999999</v>
      </c>
      <c r="R21" s="18">
        <f ca="1">IFERROR(Q21/H21,"-")</f>
        <v>122.97235955056179</v>
      </c>
      <c r="S21" s="18">
        <f ca="1">IFERROR(M21-R21,"-")</f>
        <v>24.196998074355818</v>
      </c>
      <c r="T21" s="18" cm="1">
        <f t="array" aca="1" ref="T21" ca="1">IFERROR(_xll.BDH(D21&amp;" Corp",$N21,$T$17)*1,"-")</f>
        <v>471.428</v>
      </c>
      <c r="U21" s="18" cm="1">
        <f t="array" aca="1" ref="U21" ca="1">_xll.BDH(E21&amp;" Corp",$N21,$T$17)</f>
        <v>361.54899999999998</v>
      </c>
      <c r="V21" s="18">
        <f ca="1">IFERROR(U21-T21,"-")</f>
        <v>-109.87900000000002</v>
      </c>
      <c r="W21" s="18">
        <f ca="1">IFERROR(V21/H21,"-")</f>
        <v>-111.11359550561799</v>
      </c>
      <c r="X21" s="18">
        <f ca="1">IFERROR(M21-W21,"-")</f>
        <v>258.28295313053559</v>
      </c>
      <c r="Y21" s="18" cm="1">
        <f t="array" ref="Y21">_xll.BDP(D21&amp;" Corp","interval_avg","calc_interval=30d","market_data_override=sp210")</f>
        <v>301.09331034482761</v>
      </c>
    </row>
    <row r="22" spans="1:29" x14ac:dyDescent="0.25">
      <c r="A22" s="5" t="s">
        <v>161</v>
      </c>
      <c r="B22" s="11" t="str">
        <f t="shared" si="11"/>
        <v>VW 2 1/2 PERP nc-22</v>
      </c>
      <c r="C22" s="11" t="str">
        <f t="shared" si="12"/>
        <v>VW 2.7 PERP nc-22</v>
      </c>
      <c r="D22" s="22" t="str">
        <f>_xlfn.XLOOKUP(B22,bonds[unique lookup],bonds[ID_ISIN])</f>
        <v>XS1206540806</v>
      </c>
      <c r="E22" s="22" t="str">
        <f>_xlfn.XLOOKUP(C22,bonds[unique lookup],bonds[ID_ISIN])</f>
        <v>XS1629658755</v>
      </c>
      <c r="F22" s="8">
        <f>_xlfn.XLOOKUP(B22,bonds[unique lookup],bonds[nxt_call_dt])</f>
        <v>44640</v>
      </c>
      <c r="G22" s="8">
        <f>_xlfn.XLOOKUP(C22,bonds[unique lookup],bonds[nxt_call_dt])</f>
        <v>44909</v>
      </c>
      <c r="H22" s="17">
        <f>YEARFRAC(F22,G22)</f>
        <v>0.73333333333333328</v>
      </c>
      <c r="I22" s="12" t="s">
        <v>35</v>
      </c>
      <c r="J22" s="18" cm="1">
        <f t="array" ref="J22">_xll.BDP(D22&amp;" Corp",$I22)</f>
        <v>373.84673422412425</v>
      </c>
      <c r="K22" s="18" cm="1">
        <f t="array" ref="K22">_xll.BDP(E22&amp;" Corp",$I22)</f>
        <v>375.79802803950912</v>
      </c>
      <c r="L22" s="18">
        <f>K22-J22</f>
        <v>1.9512938153848722</v>
      </c>
      <c r="M22" s="18">
        <f>L22/H22</f>
        <v>2.6608552027975532</v>
      </c>
      <c r="N22" s="12" t="s">
        <v>36</v>
      </c>
      <c r="O22" s="18" cm="1">
        <f t="array" aca="1" ref="O22" ca="1">_xll.BDH(D22&amp;" Corp",$N22,$O$17)</f>
        <v>395.68700000000001</v>
      </c>
      <c r="P22" s="18" cm="1">
        <f t="array" aca="1" ref="P22" ca="1">_xll.BDH(E22&amp;" Corp",$N22,$O$17)</f>
        <v>390.36200000000002</v>
      </c>
      <c r="Q22" s="18">
        <f t="shared" ca="1" si="13"/>
        <v>-5.3249999999999886</v>
      </c>
      <c r="R22" s="18">
        <f t="shared" ref="R22:R30" ca="1" si="14">IFERROR(Q22/H22,"-")</f>
        <v>-7.2613636363636216</v>
      </c>
      <c r="S22" s="18">
        <f t="shared" ref="S22:S30" ca="1" si="15">IFERROR(M22-R22,"-")</f>
        <v>9.9222188391611752</v>
      </c>
      <c r="T22" s="18" cm="1">
        <f t="array" aca="1" ref="T22" ca="1">_xll.BDH(D22&amp;" Corp",$N22,$T$17)</f>
        <v>361.54899999999998</v>
      </c>
      <c r="U22" s="18" cm="1">
        <f t="array" aca="1" ref="U22" ca="1">_xll.BDH(E22&amp;" Corp",$N22,$T$17)</f>
        <v>367.02100000000002</v>
      </c>
      <c r="V22" s="18">
        <f t="shared" ref="V22:V30" ca="1" si="16">IFERROR(U22-T22,"-")</f>
        <v>5.4720000000000368</v>
      </c>
      <c r="W22" s="18">
        <f t="shared" ref="W22:W30" ca="1" si="17">IFERROR(V22/H22,"-")</f>
        <v>7.4618181818182325</v>
      </c>
      <c r="X22" s="18">
        <f t="shared" ref="X22:X30" ca="1" si="18">IFERROR(M22-W22,"-")</f>
        <v>-4.8009629790206798</v>
      </c>
      <c r="Y22" s="18" cm="1">
        <f t="array" ref="Y22">_xll.BDP(D22&amp;" Corp","interval_avg","calc_interval=30d","market_data_override=sp210")</f>
        <v>338.31886206896559</v>
      </c>
    </row>
    <row r="23" spans="1:29" x14ac:dyDescent="0.25">
      <c r="A23" s="5" t="s">
        <v>161</v>
      </c>
      <c r="B23" s="11" t="str">
        <f t="shared" si="11"/>
        <v>VW 2.7 PERP nc-22</v>
      </c>
      <c r="C23" s="11" t="str">
        <f t="shared" si="12"/>
        <v>VW 5 1/8 PERP nc-23</v>
      </c>
      <c r="D23" s="22" t="str">
        <f>_xlfn.XLOOKUP(B23,bonds[unique lookup],bonds[ID_ISIN])</f>
        <v>XS1629658755</v>
      </c>
      <c r="E23" s="22" t="str">
        <f>_xlfn.XLOOKUP(C23,bonds[unique lookup],bonds[ID_ISIN])</f>
        <v>XS0968913342</v>
      </c>
      <c r="F23" s="8">
        <f>_xlfn.XLOOKUP(B23,bonds[unique lookup],bonds[nxt_call_dt])</f>
        <v>44909</v>
      </c>
      <c r="G23" s="8">
        <f>_xlfn.XLOOKUP(C23,bonds[unique lookup],bonds[nxt_call_dt])</f>
        <v>45173</v>
      </c>
      <c r="H23" s="17">
        <f>YEARFRAC(F23,G23)</f>
        <v>0.72222222222222221</v>
      </c>
      <c r="I23" s="12" t="s">
        <v>35</v>
      </c>
      <c r="J23" s="18" cm="1">
        <f t="array" ref="J23">_xll.BDP(D23&amp;" Corp",$I23)</f>
        <v>375.79802803950912</v>
      </c>
      <c r="K23" s="18" cm="1">
        <f t="array" ref="K23">_xll.BDP(E23&amp;" Corp",$I23)</f>
        <v>350.97797395957627</v>
      </c>
      <c r="L23" s="18">
        <f>K23-J23</f>
        <v>-24.820054079932845</v>
      </c>
      <c r="M23" s="18">
        <f>L23/H23</f>
        <v>-34.366228726060861</v>
      </c>
      <c r="N23" s="12" t="s">
        <v>36</v>
      </c>
      <c r="O23" s="18" cm="1">
        <f t="array" aca="1" ref="O23" ca="1">_xll.BDH(D23&amp;" Corp",$N23,$O$17)</f>
        <v>390.36200000000002</v>
      </c>
      <c r="P23" s="18" cm="1">
        <f t="array" aca="1" ref="P23" ca="1">_xll.BDH(E23&amp;" Corp",$N23,$O$17)</f>
        <v>355.11399999999998</v>
      </c>
      <c r="Q23" s="18">
        <f t="shared" ca="1" si="13"/>
        <v>-35.248000000000047</v>
      </c>
      <c r="R23" s="18">
        <f t="shared" ca="1" si="14"/>
        <v>-48.804923076923146</v>
      </c>
      <c r="S23" s="18">
        <f t="shared" ca="1" si="15"/>
        <v>14.438694350862285</v>
      </c>
      <c r="T23" s="18" cm="1">
        <f t="array" aca="1" ref="T23" ca="1">_xll.BDH(D23&amp;" Corp",$N23,$T$17)</f>
        <v>367.02100000000002</v>
      </c>
      <c r="U23" s="18" cm="1">
        <f t="array" aca="1" ref="U23" ca="1">_xll.BDH(E23&amp;" Corp",$N23,$T$17)</f>
        <v>367.91899999999998</v>
      </c>
      <c r="V23" s="18">
        <f t="shared" ca="1" si="16"/>
        <v>0.89799999999996771</v>
      </c>
      <c r="W23" s="18">
        <f t="shared" ca="1" si="17"/>
        <v>1.2433846153845707</v>
      </c>
      <c r="X23" s="18">
        <f t="shared" ca="1" si="18"/>
        <v>-35.609613341445431</v>
      </c>
      <c r="Y23" s="18" cm="1">
        <f t="array" ref="Y23">_xll.BDP(D23&amp;" Corp","interval_avg","calc_interval=30d","market_data_override=sp210")</f>
        <v>349.2758275862069</v>
      </c>
    </row>
    <row r="24" spans="1:29" x14ac:dyDescent="0.25">
      <c r="A24" s="5" t="s">
        <v>161</v>
      </c>
      <c r="B24" s="11" t="str">
        <f t="shared" si="11"/>
        <v>VW 5 1/8 PERP nc-23</v>
      </c>
      <c r="C24" s="11" t="str">
        <f t="shared" si="12"/>
        <v>VW 3 3/8 PERP nc-24</v>
      </c>
      <c r="D24" s="22" t="str">
        <f>_xlfn.XLOOKUP(B24,bonds[unique lookup],bonds[ID_ISIN])</f>
        <v>XS0968913342</v>
      </c>
      <c r="E24" s="22" t="str">
        <f>_xlfn.XLOOKUP(C24,bonds[unique lookup],bonds[ID_ISIN])</f>
        <v>XS1799938995</v>
      </c>
      <c r="F24" s="8">
        <f>_xlfn.XLOOKUP(B24,bonds[unique lookup],bonds[nxt_call_dt])</f>
        <v>45173</v>
      </c>
      <c r="G24" s="8">
        <f>_xlfn.XLOOKUP(C24,bonds[unique lookup],bonds[nxt_call_dt])</f>
        <v>45470</v>
      </c>
      <c r="H24" s="17">
        <f>YEARFRAC(F24,G24)</f>
        <v>0.81388888888888888</v>
      </c>
      <c r="I24" s="12" t="s">
        <v>35</v>
      </c>
      <c r="J24" s="18" cm="1">
        <f t="array" ref="J24">_xll.BDP(D24&amp;" Corp",$I24)</f>
        <v>350.97797395957627</v>
      </c>
      <c r="K24" s="18" cm="1">
        <f t="array" ref="K24">_xll.BDP(E24&amp;" Corp",$I24)</f>
        <v>388.56562665248492</v>
      </c>
      <c r="L24" s="18">
        <f>K24-J24</f>
        <v>37.587652692908648</v>
      </c>
      <c r="M24" s="18">
        <f>L24/H24</f>
        <v>46.182781465689807</v>
      </c>
      <c r="N24" s="12" t="s">
        <v>36</v>
      </c>
      <c r="O24" s="18" cm="1">
        <f t="array" aca="1" ref="O24" ca="1">_xll.BDH(D24&amp;" Corp",$N24,$O$17)</f>
        <v>355.11399999999998</v>
      </c>
      <c r="P24" s="18" cm="1">
        <f t="array" aca="1" ref="P24" ca="1">_xll.BDH(E24&amp;" Corp",$N24,$O$17)</f>
        <v>400.22699999999998</v>
      </c>
      <c r="Q24" s="18">
        <f t="shared" ca="1" si="13"/>
        <v>45.113</v>
      </c>
      <c r="R24" s="18">
        <f t="shared" ca="1" si="14"/>
        <v>55.428941979522186</v>
      </c>
      <c r="S24" s="18">
        <f t="shared" ca="1" si="15"/>
        <v>-9.246160513832379</v>
      </c>
      <c r="T24" s="18" cm="1">
        <f t="array" aca="1" ref="T24" ca="1">_xll.BDH(D24&amp;" Corp",$N24,$T$17)</f>
        <v>367.91899999999998</v>
      </c>
      <c r="U24" s="18" cm="1">
        <f t="array" aca="1" ref="U24" ca="1">_xll.BDH(E24&amp;" Corp",$N24,$T$17)</f>
        <v>412.89100000000002</v>
      </c>
      <c r="V24" s="18">
        <f t="shared" ca="1" si="16"/>
        <v>44.972000000000037</v>
      </c>
      <c r="W24" s="18">
        <f t="shared" ca="1" si="17"/>
        <v>55.255699658703115</v>
      </c>
      <c r="X24" s="18">
        <f t="shared" ca="1" si="18"/>
        <v>-9.072918193013308</v>
      </c>
      <c r="Y24" s="18" cm="1">
        <f t="array" ref="Y24">_xll.BDP(D24&amp;" Corp","interval_avg","calc_interval=30d","market_data_override=sp210")</f>
        <v>335.49410344827584</v>
      </c>
    </row>
    <row r="25" spans="1:29" x14ac:dyDescent="0.25">
      <c r="A25" s="5" t="s">
        <v>161</v>
      </c>
      <c r="B25" s="11" t="str">
        <f t="shared" si="11"/>
        <v>VW 3 3/8 PERP nc-24</v>
      </c>
      <c r="C25" s="11" t="str">
        <f t="shared" si="12"/>
        <v>VW 3 1/2 PERP nc-25</v>
      </c>
      <c r="D25" s="22" t="str">
        <f>_xlfn.XLOOKUP(B25,bonds[unique lookup],bonds[ID_ISIN])</f>
        <v>XS1799938995</v>
      </c>
      <c r="E25" s="22" t="str">
        <f>_xlfn.XLOOKUP(C25,bonds[unique lookup],bonds[ID_ISIN])</f>
        <v>XS2187689034</v>
      </c>
      <c r="F25" s="8">
        <f>_xlfn.XLOOKUP(B25,bonds[unique lookup],bonds[nxt_call_dt])</f>
        <v>45470</v>
      </c>
      <c r="G25" s="8">
        <f>_xlfn.XLOOKUP(C25,bonds[unique lookup],bonds[nxt_call_dt])</f>
        <v>45825</v>
      </c>
      <c r="H25" s="17">
        <f t="shared" ref="H25:H30" si="19">YEARFRAC(F25,G25)</f>
        <v>0.97222222222222221</v>
      </c>
      <c r="I25" s="12" t="s">
        <v>35</v>
      </c>
      <c r="J25" s="18" cm="1">
        <f t="array" ref="J25">_xll.BDP(D25&amp;" Corp",$I25)</f>
        <v>388.56562665248492</v>
      </c>
      <c r="K25" s="18" cm="1">
        <f t="array" ref="K25">_xll.BDP(E25&amp;" Corp",$I25)</f>
        <v>399.00220289784471</v>
      </c>
      <c r="L25" s="18">
        <f t="shared" ref="L25:L30" si="20">K25-J25</f>
        <v>10.436576245359788</v>
      </c>
      <c r="M25" s="18">
        <f t="shared" ref="M25:M30" si="21">L25/H25</f>
        <v>10.734764138084353</v>
      </c>
      <c r="N25" s="12" t="s">
        <v>36</v>
      </c>
      <c r="O25" s="18" cm="1">
        <f t="array" aca="1" ref="O25" ca="1">_xll.BDH(D25&amp;" Corp",$N25,$O$17)</f>
        <v>400.22699999999998</v>
      </c>
      <c r="P25" s="18" cm="1">
        <f t="array" aca="1" ref="P25" ca="1">_xll.BDH(E25&amp;" Corp",$N25,$O$17)</f>
        <v>416.57299999999998</v>
      </c>
      <c r="Q25" s="18">
        <f t="shared" ca="1" si="13"/>
        <v>16.346000000000004</v>
      </c>
      <c r="R25" s="18">
        <f t="shared" ca="1" si="14"/>
        <v>16.813028571428575</v>
      </c>
      <c r="S25" s="18">
        <f t="shared" ca="1" si="15"/>
        <v>-6.0782644333442217</v>
      </c>
      <c r="T25" s="18" cm="1">
        <f t="array" aca="1" ref="T25" ca="1">_xll.BDH(D25&amp;" Corp",$N25,$T$17)</f>
        <v>412.89100000000002</v>
      </c>
      <c r="U25" s="18" t="str" cm="1">
        <f t="array" aca="1" ref="U25" ca="1">_xll.BDH(E25&amp;" Corp",$N25,$T$17)</f>
        <v>#N/A N/A</v>
      </c>
      <c r="V25" s="18" t="str">
        <f t="shared" ca="1" si="16"/>
        <v>-</v>
      </c>
      <c r="W25" s="18" t="str">
        <f t="shared" ca="1" si="17"/>
        <v>-</v>
      </c>
      <c r="X25" s="18" t="str">
        <f t="shared" ca="1" si="18"/>
        <v>-</v>
      </c>
      <c r="Y25" s="18" cm="1">
        <f t="array" ref="Y25">_xll.BDP(D25&amp;" Corp","interval_avg","calc_interval=30d","market_data_override=sp210")</f>
        <v>376.70889655172414</v>
      </c>
    </row>
    <row r="26" spans="1:29" x14ac:dyDescent="0.25">
      <c r="A26" s="5" t="s">
        <v>161</v>
      </c>
      <c r="B26" s="11" t="str">
        <f t="shared" si="11"/>
        <v>VW 3 1/2 PERP nc-25</v>
      </c>
      <c r="C26" s="11" t="str">
        <f t="shared" si="12"/>
        <v>VW 4 5/8 PERP nc-26</v>
      </c>
      <c r="D26" s="22" t="str">
        <f>_xlfn.XLOOKUP(B26,bonds[unique lookup],bonds[ID_ISIN])</f>
        <v>XS2187689034</v>
      </c>
      <c r="E26" s="22" t="str">
        <f>_xlfn.XLOOKUP(C26,bonds[unique lookup],bonds[ID_ISIN])</f>
        <v>XS1048428442</v>
      </c>
      <c r="F26" s="8">
        <f>_xlfn.XLOOKUP(B26,bonds[unique lookup],bonds[nxt_call_dt])</f>
        <v>45825</v>
      </c>
      <c r="G26" s="8">
        <f>_xlfn.XLOOKUP(C26,bonds[unique lookup],bonds[nxt_call_dt])</f>
        <v>46105</v>
      </c>
      <c r="H26" s="17">
        <f t="shared" si="19"/>
        <v>0.76944444444444449</v>
      </c>
      <c r="I26" s="12" t="s">
        <v>35</v>
      </c>
      <c r="J26" s="18" cm="1">
        <f t="array" ref="J26">_xll.BDP(D26&amp;" Corp",$I26)</f>
        <v>399.00220289784471</v>
      </c>
      <c r="K26" s="18" cm="1">
        <f t="array" ref="K26">_xll.BDP(E26&amp;" Corp",$I26)</f>
        <v>397.5531674291334</v>
      </c>
      <c r="L26" s="18">
        <f t="shared" si="20"/>
        <v>-1.4490354687113154</v>
      </c>
      <c r="M26" s="18">
        <f t="shared" si="21"/>
        <v>-1.8832229918269803</v>
      </c>
      <c r="N26" s="12" t="s">
        <v>36</v>
      </c>
      <c r="O26" s="18" cm="1">
        <f t="array" aca="1" ref="O26" ca="1">_xll.BDH(D26&amp;" Corp",$N26,$O$17)</f>
        <v>416.57299999999998</v>
      </c>
      <c r="P26" s="18" cm="1">
        <f t="array" aca="1" ref="P26" ca="1">_xll.BDH(E26&amp;" Corp",$N26,$O$17)</f>
        <v>409.6</v>
      </c>
      <c r="Q26" s="18">
        <f t="shared" ca="1" si="13"/>
        <v>-6.9729999999999563</v>
      </c>
      <c r="R26" s="18">
        <f t="shared" ca="1" si="14"/>
        <v>-9.062382671480087</v>
      </c>
      <c r="S26" s="18">
        <f t="shared" ca="1" si="15"/>
        <v>7.1791596796531065</v>
      </c>
      <c r="T26" s="18" t="str" cm="1">
        <f t="array" aca="1" ref="T26" ca="1">_xll.BDH(D26&amp;" Corp",$N26,$T$17)</f>
        <v>#N/A N/A</v>
      </c>
      <c r="U26" s="18" cm="1">
        <f t="array" aca="1" ref="U26" ca="1">_xll.BDH(E26&amp;" Corp",$N26,$T$17)</f>
        <v>406.29899999999998</v>
      </c>
      <c r="V26" s="18" t="str">
        <f t="shared" ca="1" si="16"/>
        <v>-</v>
      </c>
      <c r="W26" s="18" t="str">
        <f t="shared" ca="1" si="17"/>
        <v>-</v>
      </c>
      <c r="X26" s="18" t="str">
        <f t="shared" ca="1" si="18"/>
        <v>-</v>
      </c>
      <c r="Y26" s="18" cm="1">
        <f t="array" ref="Y26">_xll.BDP(D26&amp;" Corp","interval_avg","calc_interval=30d","market_data_override=sp210")</f>
        <v>401.87606249999999</v>
      </c>
    </row>
    <row r="27" spans="1:29" x14ac:dyDescent="0.25">
      <c r="A27" s="5" t="s">
        <v>161</v>
      </c>
      <c r="B27" s="11" t="str">
        <f t="shared" si="11"/>
        <v>VW 4 5/8 PERP nc-26</v>
      </c>
      <c r="C27" s="11" t="str">
        <f t="shared" si="12"/>
        <v>VW 3 7/8 PERP nc-27</v>
      </c>
      <c r="D27" s="22" t="str">
        <f>_xlfn.XLOOKUP(B27,bonds[unique lookup],bonds[ID_ISIN])</f>
        <v>XS1048428442</v>
      </c>
      <c r="E27" s="22" t="str">
        <f>_xlfn.XLOOKUP(C27,bonds[unique lookup],bonds[ID_ISIN])</f>
        <v>XS1629774230</v>
      </c>
      <c r="F27" s="8">
        <f>_xlfn.XLOOKUP(B27,bonds[unique lookup],bonds[nxt_call_dt])</f>
        <v>46105</v>
      </c>
      <c r="G27" s="8">
        <f>_xlfn.XLOOKUP(C27,bonds[unique lookup],bonds[nxt_call_dt])</f>
        <v>46552</v>
      </c>
      <c r="H27" s="17">
        <f t="shared" si="19"/>
        <v>1.2222222222222223</v>
      </c>
      <c r="I27" s="12" t="s">
        <v>35</v>
      </c>
      <c r="J27" s="18" cm="1">
        <f t="array" ref="J27">_xll.BDP(D27&amp;" Corp",$I27)</f>
        <v>397.5531674291334</v>
      </c>
      <c r="K27" s="18" cm="1">
        <f t="array" ref="K27">_xll.BDP(E27&amp;" Corp",$I27)</f>
        <v>405.78606399893164</v>
      </c>
      <c r="L27" s="18">
        <f t="shared" si="20"/>
        <v>8.2328965697982426</v>
      </c>
      <c r="M27" s="18">
        <f t="shared" si="21"/>
        <v>6.7360062843803794</v>
      </c>
      <c r="N27" s="12" t="s">
        <v>36</v>
      </c>
      <c r="O27" s="18" cm="1">
        <f t="array" aca="1" ref="O27" ca="1">_xll.BDH(D27&amp;" Corp",$N27,$O$17)</f>
        <v>409.6</v>
      </c>
      <c r="P27" s="18" cm="1">
        <f t="array" aca="1" ref="P27" ca="1">_xll.BDH(E27&amp;" Corp",$N27,$O$17)</f>
        <v>421.16199999999998</v>
      </c>
      <c r="Q27" s="18">
        <f t="shared" ca="1" si="13"/>
        <v>11.561999999999955</v>
      </c>
      <c r="R27" s="18">
        <f t="shared" ca="1" si="14"/>
        <v>9.4598181818181448</v>
      </c>
      <c r="S27" s="18">
        <f t="shared" ca="1" si="15"/>
        <v>-2.7238118974377654</v>
      </c>
      <c r="T27" s="18" cm="1">
        <f t="array" aca="1" ref="T27" ca="1">_xll.BDH(D27&amp;" Corp",$N27,$T$17)</f>
        <v>406.29899999999998</v>
      </c>
      <c r="U27" s="18" cm="1">
        <f t="array" aca="1" ref="U27" ca="1">_xll.BDH(E27&amp;" Corp",$N27,$T$17)</f>
        <v>433.44900000000001</v>
      </c>
      <c r="V27" s="18">
        <f t="shared" ca="1" si="16"/>
        <v>27.150000000000034</v>
      </c>
      <c r="W27" s="18">
        <f t="shared" ca="1" si="17"/>
        <v>22.21363636363639</v>
      </c>
      <c r="X27" s="18">
        <f t="shared" ca="1" si="18"/>
        <v>-15.477630079256009</v>
      </c>
      <c r="Y27" s="18" cm="1">
        <f t="array" ref="Y27">_xll.BDP(D27&amp;" Corp","interval_avg","calc_interval=30d","market_data_override=sp210")</f>
        <v>386.01937931034496</v>
      </c>
    </row>
    <row r="28" spans="1:29" x14ac:dyDescent="0.25">
      <c r="A28" s="5" t="s">
        <v>161</v>
      </c>
      <c r="B28" s="11" t="str">
        <f t="shared" si="11"/>
        <v>VW 3 7/8 PERP nc-27</v>
      </c>
      <c r="C28" s="11" t="str">
        <f t="shared" si="12"/>
        <v>VW 4 5/8 PERP nc-28</v>
      </c>
      <c r="D28" s="22" t="str">
        <f>_xlfn.XLOOKUP(B28,bonds[unique lookup],bonds[ID_ISIN])</f>
        <v>XS1629774230</v>
      </c>
      <c r="E28" s="22" t="str">
        <f>_xlfn.XLOOKUP(C28,bonds[unique lookup],bonds[ID_ISIN])</f>
        <v>XS1799939027</v>
      </c>
      <c r="F28" s="8">
        <f>_xlfn.XLOOKUP(B28,bonds[unique lookup],bonds[nxt_call_dt])</f>
        <v>46552</v>
      </c>
      <c r="G28" s="8">
        <f>_xlfn.XLOOKUP(C28,bonds[unique lookup],bonds[nxt_call_dt])</f>
        <v>46931</v>
      </c>
      <c r="H28" s="17">
        <f t="shared" si="19"/>
        <v>1.0361111111111112</v>
      </c>
      <c r="I28" s="12" t="s">
        <v>35</v>
      </c>
      <c r="J28" s="18" cm="1">
        <f t="array" ref="J28">_xll.BDP(D28&amp;" Corp",$I28)</f>
        <v>405.78606399893164</v>
      </c>
      <c r="K28" s="18" cm="1">
        <f t="array" ref="K28">_xll.BDP(E28&amp;" Corp",$I28)</f>
        <v>418.04711010570043</v>
      </c>
      <c r="L28" s="18">
        <f t="shared" si="20"/>
        <v>12.261046106768788</v>
      </c>
      <c r="M28" s="18">
        <f t="shared" si="21"/>
        <v>11.833717422082476</v>
      </c>
      <c r="N28" s="12" t="s">
        <v>36</v>
      </c>
      <c r="O28" s="18" cm="1">
        <f t="array" aca="1" ref="O28" ca="1">_xll.BDH(D28&amp;" Corp",$N28,$O$17)</f>
        <v>421.16199999999998</v>
      </c>
      <c r="P28" s="18" cm="1">
        <f t="array" aca="1" ref="P28" ca="1">_xll.BDH(E28&amp;" Corp",$N28,$O$17)</f>
        <v>424.52600000000001</v>
      </c>
      <c r="Q28" s="18">
        <f t="shared" ref="Q28:Q30" ca="1" si="22">IFERROR(P28-O28,"-")</f>
        <v>3.3640000000000327</v>
      </c>
      <c r="R28" s="18">
        <f t="shared" ca="1" si="14"/>
        <v>3.2467560321716129</v>
      </c>
      <c r="S28" s="18">
        <f t="shared" ca="1" si="15"/>
        <v>8.5869613899108632</v>
      </c>
      <c r="T28" s="18" cm="1">
        <f t="array" aca="1" ref="T28" ca="1">_xll.BDH(D28&amp;" Corp",$N28,$T$17)</f>
        <v>433.44900000000001</v>
      </c>
      <c r="U28" s="18" cm="1">
        <f t="array" aca="1" ref="U28" ca="1">_xll.BDH(E28&amp;" Corp",$N28,$T$17)</f>
        <v>437.863</v>
      </c>
      <c r="V28" s="18">
        <f t="shared" ca="1" si="16"/>
        <v>4.4139999999999873</v>
      </c>
      <c r="W28" s="18">
        <f t="shared" ca="1" si="17"/>
        <v>4.2601608579088346</v>
      </c>
      <c r="X28" s="18">
        <f t="shared" ca="1" si="18"/>
        <v>7.5735565641736411</v>
      </c>
      <c r="Y28" s="18" cm="1">
        <f t="array" ref="Y28">_xll.BDP(D28&amp;" Corp","interval_avg","calc_interval=30d","market_data_override=sp210")</f>
        <v>404.51303448275854</v>
      </c>
    </row>
    <row r="29" spans="1:29" x14ac:dyDescent="0.25">
      <c r="A29" s="5" t="s">
        <v>161</v>
      </c>
      <c r="B29" s="11" t="str">
        <f t="shared" si="11"/>
        <v>VW 4 5/8 PERP nc-28</v>
      </c>
      <c r="C29" s="11" t="str">
        <f t="shared" si="12"/>
        <v>VW 3 7/8 PERP nc-29</v>
      </c>
      <c r="D29" s="22" t="str">
        <f>_xlfn.XLOOKUP(B29,bonds[unique lookup],bonds[ID_ISIN])</f>
        <v>XS1799939027</v>
      </c>
      <c r="E29" s="22" t="str">
        <f>_xlfn.XLOOKUP(C29,bonds[unique lookup],bonds[ID_ISIN])</f>
        <v>XS2187689380</v>
      </c>
      <c r="F29" s="8">
        <f>_xlfn.XLOOKUP(B29,bonds[unique lookup],bonds[nxt_call_dt])</f>
        <v>46931</v>
      </c>
      <c r="G29" s="8">
        <f>_xlfn.XLOOKUP(C29,bonds[unique lookup],bonds[nxt_call_dt])</f>
        <v>47286</v>
      </c>
      <c r="H29" s="17">
        <f t="shared" si="19"/>
        <v>0.97222222222222221</v>
      </c>
      <c r="I29" s="12" t="s">
        <v>35</v>
      </c>
      <c r="J29" s="18" cm="1">
        <f t="array" ref="J29">_xll.BDP(D29&amp;" Corp",$I29)</f>
        <v>418.04711010570043</v>
      </c>
      <c r="K29" s="18" cm="1">
        <f t="array" ref="K29">_xll.BDP(E29&amp;" Corp",$I29)</f>
        <v>423.42650244387806</v>
      </c>
      <c r="L29" s="18">
        <f t="shared" si="20"/>
        <v>5.3793923381776381</v>
      </c>
      <c r="M29" s="18">
        <f t="shared" si="21"/>
        <v>5.5330892621255705</v>
      </c>
      <c r="N29" s="12" t="s">
        <v>36</v>
      </c>
      <c r="O29" s="18" cm="1">
        <f t="array" aca="1" ref="O29" ca="1">_xll.BDH(D29&amp;" Corp",$N29,$O$17)</f>
        <v>424.52600000000001</v>
      </c>
      <c r="P29" s="18" cm="1">
        <f t="array" aca="1" ref="P29" ca="1">_xll.BDH(E29&amp;" Corp",$N29,$O$17)</f>
        <v>438.41899999999998</v>
      </c>
      <c r="Q29" s="18">
        <f t="shared" ca="1" si="22"/>
        <v>13.892999999999972</v>
      </c>
      <c r="R29" s="18">
        <f t="shared" ca="1" si="14"/>
        <v>14.28994285714283</v>
      </c>
      <c r="S29" s="18">
        <f t="shared" ca="1" si="15"/>
        <v>-8.7568535950172581</v>
      </c>
      <c r="T29" s="18" cm="1">
        <f t="array" aca="1" ref="T29" ca="1">_xll.BDH(D29&amp;" Corp",$N29,$T$17)</f>
        <v>437.863</v>
      </c>
      <c r="U29" s="18" t="str" cm="1">
        <f t="array" aca="1" ref="U29" ca="1">_xll.BDH(E29&amp;" Corp",$N29,$T$17)</f>
        <v>#N/A N/A</v>
      </c>
      <c r="V29" s="18" t="str">
        <f t="shared" ca="1" si="16"/>
        <v>-</v>
      </c>
      <c r="W29" s="18" t="str">
        <f t="shared" ca="1" si="17"/>
        <v>-</v>
      </c>
      <c r="X29" s="18" t="str">
        <f t="shared" ca="1" si="18"/>
        <v>-</v>
      </c>
      <c r="Y29" s="18" cm="1">
        <f t="array" ref="Y29">_xll.BDP(D29&amp;" Corp","interval_avg","calc_interval=30d","market_data_override=sp210")</f>
        <v>410.14217241379316</v>
      </c>
    </row>
    <row r="30" spans="1:29" x14ac:dyDescent="0.25">
      <c r="A30" s="5" t="s">
        <v>161</v>
      </c>
      <c r="B30" s="11" t="str">
        <f t="shared" si="11"/>
        <v>VW 3 7/8 PERP nc-29</v>
      </c>
      <c r="C30" s="11" t="str">
        <f t="shared" si="12"/>
        <v>VW 3 1/2 PERP nc-30</v>
      </c>
      <c r="D30" s="22" t="str">
        <f>_xlfn.XLOOKUP(B30,bonds[unique lookup],bonds[ID_ISIN])</f>
        <v>XS2187689380</v>
      </c>
      <c r="E30" s="22" t="str">
        <f>_xlfn.XLOOKUP(C30,bonds[unique lookup],bonds[ID_ISIN])</f>
        <v>XS1206541366</v>
      </c>
      <c r="F30" s="8">
        <f>_xlfn.XLOOKUP(B30,bonds[unique lookup],bonds[nxt_call_dt])</f>
        <v>47286</v>
      </c>
      <c r="G30" s="8">
        <f>_xlfn.XLOOKUP(C30,bonds[unique lookup],bonds[nxt_call_dt])</f>
        <v>47562</v>
      </c>
      <c r="H30" s="17">
        <f t="shared" si="19"/>
        <v>0.7583333333333333</v>
      </c>
      <c r="I30" s="12" t="s">
        <v>35</v>
      </c>
      <c r="J30" s="18" cm="1">
        <f t="array" ref="J30">_xll.BDP(D30&amp;" Corp",$I30)</f>
        <v>423.42650244387806</v>
      </c>
      <c r="K30" s="18" cm="1">
        <f t="array" ref="K30">_xll.BDP(E30&amp;" Corp",$I30)</f>
        <v>396.86851296459474</v>
      </c>
      <c r="L30" s="18">
        <f t="shared" si="20"/>
        <v>-26.557989479283322</v>
      </c>
      <c r="M30" s="18">
        <f t="shared" si="21"/>
        <v>-35.021524588065923</v>
      </c>
      <c r="N30" s="12" t="s">
        <v>36</v>
      </c>
      <c r="O30" s="18" cm="1">
        <f t="array" aca="1" ref="O30" ca="1">_xll.BDH(D30&amp;" Corp",$N30,$O$17)</f>
        <v>438.41899999999998</v>
      </c>
      <c r="P30" s="18" cm="1">
        <f t="array" aca="1" ref="P30" ca="1">_xll.BDH(E30&amp;" Corp",$N30,$O$17)</f>
        <v>391.036</v>
      </c>
      <c r="Q30" s="18">
        <f t="shared" ca="1" si="22"/>
        <v>-47.382999999999981</v>
      </c>
      <c r="R30" s="18">
        <f t="shared" ca="1" si="14"/>
        <v>-62.483076923076901</v>
      </c>
      <c r="S30" s="18">
        <f t="shared" ca="1" si="15"/>
        <v>27.461552335010978</v>
      </c>
      <c r="T30" s="18" t="str" cm="1">
        <f t="array" aca="1" ref="T30" ca="1">_xll.BDH(D30&amp;" Corp",$N30,$T$17)</f>
        <v>#N/A N/A</v>
      </c>
      <c r="U30" s="18" cm="1">
        <f t="array" aca="1" ref="U30" ca="1">_xll.BDH(E30&amp;" Corp",$N30,$T$17)</f>
        <v>394.23399999999998</v>
      </c>
      <c r="V30" s="18" t="str">
        <f t="shared" ca="1" si="16"/>
        <v>-</v>
      </c>
      <c r="W30" s="18" t="str">
        <f t="shared" ca="1" si="17"/>
        <v>-</v>
      </c>
      <c r="X30" s="18" t="str">
        <f t="shared" ca="1" si="18"/>
        <v>-</v>
      </c>
      <c r="Y30" s="18" cm="1">
        <f t="array" ref="Y30">_xll.BDP(D30&amp;" Corp","interval_avg","calc_interval=30d","market_data_override=sp210")</f>
        <v>426.35356249999995</v>
      </c>
    </row>
    <row r="33" spans="1:28" x14ac:dyDescent="0.25">
      <c r="G33" s="5" t="s">
        <v>162</v>
      </c>
      <c r="H33" s="17">
        <f>AVERAGE(H21:H30)</f>
        <v>0.89888888888888885</v>
      </c>
      <c r="L33" s="5" t="s">
        <v>162</v>
      </c>
      <c r="M33" s="18">
        <f>AVERAGE(M21:M30)</f>
        <v>15.957959509412401</v>
      </c>
      <c r="R33" s="18">
        <f ca="1">AVERAGE(R21:R30)</f>
        <v>9.4599100864801393</v>
      </c>
      <c r="S33" s="18">
        <f ca="1">AVERAGE(S21:S30)</f>
        <v>6.4980494229322598</v>
      </c>
      <c r="W33" s="18">
        <f t="shared" ref="W33:X33" ca="1" si="23">AVERAGE(W21:W30)</f>
        <v>-3.4464826380278084</v>
      </c>
      <c r="X33" s="18">
        <f t="shared" ca="1" si="23"/>
        <v>33.482564183662298</v>
      </c>
    </row>
    <row r="34" spans="1:28" x14ac:dyDescent="0.25">
      <c r="G34" s="5" t="s">
        <v>163</v>
      </c>
      <c r="H34" s="17">
        <f>_xlfn.STDEV.P(H21:H30)</f>
        <v>0.15639258925955751</v>
      </c>
      <c r="L34" s="5" t="s">
        <v>163</v>
      </c>
      <c r="M34" s="18">
        <f>_xlfn.STDEV.P(M21:M30)</f>
        <v>48.98421872168791</v>
      </c>
      <c r="R34" s="18">
        <f ca="1">_xlfn.STDEV.P(R21:R30)</f>
        <v>49.302626111792414</v>
      </c>
      <c r="S34" s="18">
        <f ca="1">_xlfn.STDEV.P(S21:S30)</f>
        <v>12.474478302535253</v>
      </c>
      <c r="W34" s="18">
        <f t="shared" ref="W34:X34" ca="1" si="24">_xlfn.STDEV.P(W21:W30)</f>
        <v>51.473250888892032</v>
      </c>
      <c r="X34" s="18">
        <f t="shared" ca="1" si="24"/>
        <v>101.36889619622265</v>
      </c>
    </row>
    <row r="39" spans="1:28" ht="33" x14ac:dyDescent="0.3">
      <c r="B39" s="19" t="s">
        <v>11</v>
      </c>
      <c r="C39" s="19" t="s">
        <v>12</v>
      </c>
      <c r="D39" s="19" t="s">
        <v>9</v>
      </c>
      <c r="E39" s="19" t="s">
        <v>10</v>
      </c>
      <c r="F39" s="19" t="s">
        <v>13</v>
      </c>
      <c r="G39" s="19" t="s">
        <v>14</v>
      </c>
      <c r="H39" s="19" t="s">
        <v>15</v>
      </c>
      <c r="I39" s="20" t="s">
        <v>16</v>
      </c>
      <c r="J39" s="19" t="s">
        <v>3</v>
      </c>
      <c r="K39" s="19" t="s">
        <v>4</v>
      </c>
      <c r="L39" s="19" t="s">
        <v>150</v>
      </c>
      <c r="M39" s="19" t="s">
        <v>151</v>
      </c>
      <c r="N39" s="19" t="s">
        <v>152</v>
      </c>
      <c r="O39" s="19" t="s">
        <v>153</v>
      </c>
      <c r="P39" s="19" t="s">
        <v>154</v>
      </c>
      <c r="Q39" s="19" t="s">
        <v>155</v>
      </c>
      <c r="R39" s="19" t="s">
        <v>156</v>
      </c>
      <c r="S39" s="19" t="s">
        <v>157</v>
      </c>
      <c r="T39" s="19" t="s">
        <v>28</v>
      </c>
      <c r="U39" s="19" t="s">
        <v>29</v>
      </c>
      <c r="V39" s="19" t="s">
        <v>158</v>
      </c>
      <c r="W39" s="19" t="s">
        <v>159</v>
      </c>
      <c r="X39" s="19" t="s">
        <v>160</v>
      </c>
      <c r="Y39" s="19" t="s">
        <v>412</v>
      </c>
      <c r="Z39" s="19" t="s">
        <v>414</v>
      </c>
      <c r="AA39" s="19" t="s">
        <v>417</v>
      </c>
      <c r="AB39" s="19" t="s">
        <v>418</v>
      </c>
    </row>
    <row r="40" spans="1:28" x14ac:dyDescent="0.25">
      <c r="A40" s="5" t="s">
        <v>164</v>
      </c>
      <c r="B40" s="11" t="str">
        <f>C5</f>
        <v>VW 2 1/2 PERP nc-22</v>
      </c>
      <c r="C40" s="11" t="str">
        <f>C12</f>
        <v>VW 4 5/8 PERP nc-28</v>
      </c>
      <c r="D40" s="22" t="str">
        <f>_xlfn.XLOOKUP(B40,bonds[unique lookup],bonds[ID_ISIN])</f>
        <v>XS1206540806</v>
      </c>
      <c r="E40" s="22" t="str">
        <f>_xlfn.XLOOKUP(C40,bonds[unique lookup],bonds[ID_ISIN])</f>
        <v>XS1799939027</v>
      </c>
      <c r="F40" s="8">
        <f>_xlfn.XLOOKUP(B40,bonds[unique lookup],bonds[nxt_call_dt])</f>
        <v>44640</v>
      </c>
      <c r="G40" s="8">
        <f>_xlfn.XLOOKUP(C40,bonds[unique lookup],bonds[nxt_call_dt])</f>
        <v>46931</v>
      </c>
      <c r="H40" s="17">
        <f>YEARFRAC(F40,G40)</f>
        <v>6.2694444444444448</v>
      </c>
      <c r="I40" s="12" t="s">
        <v>35</v>
      </c>
      <c r="J40" s="18" cm="1">
        <f t="array" ref="J40">_xll.BDP(D40&amp;" Corp",$I40)</f>
        <v>373.84673422412425</v>
      </c>
      <c r="K40" s="18" cm="1">
        <f t="array" ref="K40">_xll.BDP(E40&amp;" Corp",$I40)</f>
        <v>418.04711010570043</v>
      </c>
      <c r="L40" s="18">
        <f>K40-J40</f>
        <v>44.200375881576178</v>
      </c>
      <c r="M40" s="18">
        <f>L40/H40</f>
        <v>7.0501264144295188</v>
      </c>
      <c r="N40" s="12" t="s">
        <v>36</v>
      </c>
      <c r="O40" s="18" cm="1">
        <f t="array" aca="1" ref="O40" ca="1">_xll.BDH(D40&amp;" Corp",$N40,$O$17)</f>
        <v>395.68700000000001</v>
      </c>
      <c r="P40" s="18" cm="1">
        <f t="array" aca="1" ref="P40" ca="1">_xll.BDH(E40&amp;" Corp",$N40,$O$17)</f>
        <v>424.52600000000001</v>
      </c>
      <c r="Q40" s="18">
        <f ca="1">IFERROR(P40-O40,"-")</f>
        <v>28.838999999999999</v>
      </c>
      <c r="R40" s="18">
        <f ca="1">IFERROR(Q40/H40,"-")</f>
        <v>4.5999291094373058</v>
      </c>
      <c r="S40" s="18">
        <f ca="1">IFERROR(M40-R40,"-")</f>
        <v>2.450197304992213</v>
      </c>
      <c r="T40" s="18" cm="1">
        <f t="array" aca="1" ref="T40" ca="1">_xll.BDH(D40&amp;" Corp",$N40,$T$17)</f>
        <v>361.54899999999998</v>
      </c>
      <c r="U40" s="18" cm="1">
        <f t="array" aca="1" ref="U40" ca="1">_xll.BDH(E40&amp;" Corp",$N40,$T$17)</f>
        <v>437.863</v>
      </c>
      <c r="V40" s="18">
        <f ca="1">IFERROR(U40-T40,"-")</f>
        <v>76.314000000000021</v>
      </c>
      <c r="W40" s="18">
        <f ca="1">IFERROR(V40/H40,"-")</f>
        <v>12.172370403190078</v>
      </c>
      <c r="X40" s="18">
        <f ca="1">IFERROR(M40-W40,"-")</f>
        <v>-5.1222439887605589</v>
      </c>
    </row>
    <row r="41" spans="1:28" x14ac:dyDescent="0.25">
      <c r="A41" s="5" t="s">
        <v>164</v>
      </c>
      <c r="B41" s="11" t="str">
        <f>C6</f>
        <v>VW 2.7 PERP nc-22</v>
      </c>
      <c r="C41" s="11" t="str">
        <f>C13</f>
        <v>VW 3 7/8 PERP nc-29</v>
      </c>
      <c r="D41" s="22" t="str">
        <f>_xlfn.XLOOKUP(B41,bonds[unique lookup],bonds[ID_ISIN])</f>
        <v>XS1629658755</v>
      </c>
      <c r="E41" s="22" t="str">
        <f>_xlfn.XLOOKUP(C41,bonds[unique lookup],bonds[ID_ISIN])</f>
        <v>XS2187689380</v>
      </c>
      <c r="F41" s="8">
        <f>_xlfn.XLOOKUP(B41,bonds[unique lookup],bonds[nxt_call_dt])</f>
        <v>44909</v>
      </c>
      <c r="G41" s="8">
        <f>_xlfn.XLOOKUP(C41,bonds[unique lookup],bonds[nxt_call_dt])</f>
        <v>47286</v>
      </c>
      <c r="H41" s="17">
        <f>YEARFRAC(F41,G41)</f>
        <v>6.5083333333333337</v>
      </c>
      <c r="I41" s="12" t="s">
        <v>35</v>
      </c>
      <c r="J41" s="18" cm="1">
        <f t="array" ref="J41">_xll.BDP(D41&amp;" Corp",$I41)</f>
        <v>375.79802803950912</v>
      </c>
      <c r="K41" s="18" cm="1">
        <f t="array" ref="K41">_xll.BDP(E41&amp;" Corp",$I41)</f>
        <v>423.42650244387806</v>
      </c>
      <c r="L41" s="18">
        <f>K41-J41</f>
        <v>47.628474404368944</v>
      </c>
      <c r="M41" s="18">
        <f>L41/H41</f>
        <v>7.3180754526559193</v>
      </c>
      <c r="N41" s="12" t="s">
        <v>36</v>
      </c>
      <c r="O41" s="18" cm="1">
        <f t="array" aca="1" ref="O41" ca="1">_xll.BDH(D41&amp;" Corp",$N41,$O$17)</f>
        <v>390.36200000000002</v>
      </c>
      <c r="P41" s="18" cm="1">
        <f t="array" aca="1" ref="P41" ca="1">_xll.BDH(E41&amp;" Corp",$N41,$O$17)</f>
        <v>438.41899999999998</v>
      </c>
      <c r="Q41" s="18">
        <f ca="1">IFERROR(P41-O41,"-")</f>
        <v>48.05699999999996</v>
      </c>
      <c r="R41" s="18">
        <f ca="1">IFERROR(Q41/H41,"-")</f>
        <v>7.3839180537772018</v>
      </c>
      <c r="S41" s="18">
        <f ca="1">IFERROR(M41-R41,"-")</f>
        <v>-6.5842601121282485E-2</v>
      </c>
      <c r="T41" s="18" cm="1">
        <f t="array" aca="1" ref="T41" ca="1">_xll.BDH(D41&amp;" Corp",$N41,$T$17)</f>
        <v>367.02100000000002</v>
      </c>
      <c r="U41" s="18" t="str" cm="1">
        <f t="array" aca="1" ref="U41" ca="1">_xll.BDH(E41&amp;" Corp",$N41,$T$17)</f>
        <v>#N/A N/A</v>
      </c>
      <c r="V41" s="18" t="str">
        <f ca="1">IFERROR(U41-T41,"-")</f>
        <v>-</v>
      </c>
      <c r="W41" s="18" t="str">
        <f ca="1">IFERROR(V41/H41,"-")</f>
        <v>-</v>
      </c>
      <c r="X41" s="18" t="str">
        <f ca="1">IFERROR(M41-W41,"-")</f>
        <v>-</v>
      </c>
    </row>
    <row r="43" spans="1:28" x14ac:dyDescent="0.25">
      <c r="A43" s="5" t="s">
        <v>165</v>
      </c>
      <c r="B43" s="11" t="str">
        <f>C10</f>
        <v>VW 4 5/8 PERP nc-26</v>
      </c>
      <c r="C43" s="11" t="str">
        <f>C14</f>
        <v>VW 3 1/2 PERP nc-30</v>
      </c>
      <c r="D43" s="22" t="str">
        <f>_xlfn.XLOOKUP(B43,bonds[unique lookup],bonds[ID_ISIN])</f>
        <v>XS1048428442</v>
      </c>
      <c r="E43" s="22" t="str">
        <f>_xlfn.XLOOKUP(C43,bonds[unique lookup],bonds[ID_ISIN])</f>
        <v>XS1206541366</v>
      </c>
      <c r="F43" s="8">
        <f>_xlfn.XLOOKUP(B43,bonds[unique lookup],bonds[nxt_call_dt])</f>
        <v>46105</v>
      </c>
      <c r="G43" s="8">
        <f>_xlfn.XLOOKUP(C43,bonds[unique lookup],bonds[nxt_call_dt])</f>
        <v>47562</v>
      </c>
      <c r="H43" s="17">
        <f>YEARFRAC(F43,G43)</f>
        <v>3.9888888888888889</v>
      </c>
      <c r="I43" s="12" t="s">
        <v>35</v>
      </c>
      <c r="J43" s="18" cm="1">
        <f t="array" ref="J43">_xll.BDP(D43&amp;" Corp",$I43)</f>
        <v>397.5531674291334</v>
      </c>
      <c r="K43" s="18" cm="1">
        <f t="array" ref="K43">_xll.BDP(E43&amp;" Corp",$I43)</f>
        <v>396.86851296459474</v>
      </c>
      <c r="L43" s="18">
        <f>K43-J43</f>
        <v>-0.68465446453865297</v>
      </c>
      <c r="M43" s="18">
        <f>L43/H43</f>
        <v>-0.17164039500969017</v>
      </c>
      <c r="N43" s="12" t="s">
        <v>36</v>
      </c>
      <c r="O43" s="18" cm="1">
        <f t="array" aca="1" ref="O43" ca="1">_xll.BDH(D43&amp;" Corp",$N43,$O$17)</f>
        <v>409.6</v>
      </c>
      <c r="P43" s="18" cm="1">
        <f t="array" aca="1" ref="P43" ca="1">_xll.BDH(E43&amp;" Corp",$N43,$O$17)</f>
        <v>391.036</v>
      </c>
      <c r="Q43" s="18">
        <f ca="1">IFERROR(P43-O43,"-")</f>
        <v>-18.564000000000021</v>
      </c>
      <c r="R43" s="18">
        <f ca="1">IFERROR(Q43/H43,"-")</f>
        <v>-4.653927576601677</v>
      </c>
      <c r="S43" s="18">
        <f ca="1">IFERROR(M43-R43,"-")</f>
        <v>4.4822871815919871</v>
      </c>
      <c r="T43" s="18" cm="1">
        <f t="array" aca="1" ref="T43" ca="1">_xll.BDH(D43&amp;" Corp",$N43,$T$17)</f>
        <v>406.29899999999998</v>
      </c>
      <c r="U43" s="18" cm="1">
        <f t="array" aca="1" ref="U43" ca="1">_xll.BDH(E43&amp;" Corp",$N43,$T$17)</f>
        <v>394.23399999999998</v>
      </c>
      <c r="V43" s="18">
        <f ca="1">IFERROR(U43-T43,"-")</f>
        <v>-12.064999999999998</v>
      </c>
      <c r="W43" s="18">
        <f ca="1">IFERROR(V43/H43,"-")</f>
        <v>-3.0246518105849578</v>
      </c>
      <c r="X43" s="18">
        <f ca="1">IFERROR(M43-W43,"-")</f>
        <v>2.8530114155752675</v>
      </c>
    </row>
    <row r="66" spans="1:28" x14ac:dyDescent="0.25">
      <c r="B66" s="5" t="s">
        <v>2</v>
      </c>
      <c r="C66" s="11" t="s">
        <v>166</v>
      </c>
    </row>
    <row r="67" spans="1:28" ht="11" x14ac:dyDescent="0.3">
      <c r="C67" s="4" t="s">
        <v>146</v>
      </c>
      <c r="D67" s="4" t="s">
        <v>147</v>
      </c>
      <c r="G67" s="5">
        <f>COUNTA(_xlfn.ANCHORARRAY(C68))</f>
        <v>8</v>
      </c>
    </row>
    <row r="68" spans="1:28" x14ac:dyDescent="0.25">
      <c r="C68" s="5" t="str" cm="1">
        <f t="array" ref="C68:C75">_xlfn._xlws.FILTER(bonds[unique lookup],(bonds[ticker]=C66)*(bonds[crncy]="eur"))</f>
        <v>TELEFO 3 3/4 PERP nc-22</v>
      </c>
      <c r="D68" s="22" t="str" cm="1">
        <f t="array" ref="D68:D75">_xlfn.XLOOKUP(_xlfn.ANCHORARRAY(C68),bonds[unique lookup],bonds[ID_ISIN])</f>
        <v>XS1490960942</v>
      </c>
      <c r="E68" s="5" t="str" cm="1">
        <f t="array" ref="E68">_xll.BDP(D68&amp;" Corp","crncy")</f>
        <v>EUR</v>
      </c>
    </row>
    <row r="69" spans="1:28" x14ac:dyDescent="0.25">
      <c r="C69" s="5" t="str">
        <v>TELEFO 2 5/8 PERP nc-23</v>
      </c>
      <c r="D69" s="22" t="str">
        <v>XS1731823255</v>
      </c>
      <c r="E69" s="5" t="str" cm="1">
        <f t="array" ref="E69">_xll.BDP(D69&amp;" Corp","crncy")</f>
        <v>EUR</v>
      </c>
    </row>
    <row r="70" spans="1:28" x14ac:dyDescent="0.25">
      <c r="C70" s="5" t="str">
        <v>TELEFO 3 PERP nc-23</v>
      </c>
      <c r="D70" s="22" t="str">
        <v>XS1795406575</v>
      </c>
      <c r="E70" s="5" t="str" cm="1">
        <f t="array" ref="E70">_xll.BDP(D70&amp;" Corp","crncy")</f>
        <v>EUR</v>
      </c>
    </row>
    <row r="71" spans="1:28" x14ac:dyDescent="0.25">
      <c r="C71" s="5" t="str">
        <v>TELEFO 5 7/8 PERP nc-24</v>
      </c>
      <c r="D71" s="22" t="str">
        <v>XS1050461034</v>
      </c>
      <c r="E71" s="5" t="str" cm="1">
        <f t="array" ref="E71">_xll.BDP(D71&amp;" Corp","crncy")</f>
        <v>EUR</v>
      </c>
    </row>
    <row r="72" spans="1:28" x14ac:dyDescent="0.25">
      <c r="C72" s="5" t="str">
        <v>TELEFO 4 3/8 PERP nc-24</v>
      </c>
      <c r="D72" s="22" t="str">
        <v>XS1933828433</v>
      </c>
      <c r="E72" s="5" t="str" cm="1">
        <f t="array" ref="E72">_xll.BDP(D72&amp;" Corp","crncy")</f>
        <v>EUR</v>
      </c>
    </row>
    <row r="73" spans="1:28" x14ac:dyDescent="0.25">
      <c r="C73" s="5" t="str">
        <v>TELEFO 3 7/8 PERP nc-26</v>
      </c>
      <c r="D73" s="22" t="str">
        <v>XS1795406658</v>
      </c>
      <c r="E73" s="5" t="str" cm="1">
        <f t="array" ref="E73">_xll.BDP(D73&amp;" Corp","crncy")</f>
        <v>EUR</v>
      </c>
    </row>
    <row r="74" spans="1:28" x14ac:dyDescent="0.25">
      <c r="C74" s="5" t="str">
        <v>TELEFO 2.502 PERP nc-27</v>
      </c>
      <c r="D74" s="22" t="str">
        <v>XS2109819859</v>
      </c>
      <c r="E74" s="5" t="str" cm="1">
        <f t="array" ref="E74">_xll.BDP(D74&amp;" Corp","crncy")</f>
        <v>EUR</v>
      </c>
    </row>
    <row r="75" spans="1:28" x14ac:dyDescent="0.25">
      <c r="C75" s="5" t="str">
        <v>TELEFO 2 7/8 PERP nc-27</v>
      </c>
      <c r="D75" s="22" t="str">
        <v>XS2056371334</v>
      </c>
      <c r="E75" s="5" t="str" cm="1">
        <f t="array" ref="E75">_xll.BDP(D75&amp;" Corp","crncy")</f>
        <v>EUR</v>
      </c>
    </row>
    <row r="76" spans="1:28" x14ac:dyDescent="0.25">
      <c r="O76" s="23">
        <v>7</v>
      </c>
      <c r="T76" s="23">
        <v>25</v>
      </c>
    </row>
    <row r="77" spans="1:28" x14ac:dyDescent="0.25">
      <c r="O77" s="8">
        <f ca="1">WORKDAY(TODAY(),-O76)</f>
        <v>44007</v>
      </c>
      <c r="T77" s="8">
        <f ca="1">WORKDAY(TODAY(),-T76)</f>
        <v>43983</v>
      </c>
    </row>
    <row r="79" spans="1:28" ht="33" x14ac:dyDescent="0.3">
      <c r="B79" s="19" t="s">
        <v>11</v>
      </c>
      <c r="C79" s="19" t="s">
        <v>12</v>
      </c>
      <c r="D79" s="19" t="s">
        <v>9</v>
      </c>
      <c r="E79" s="19" t="s">
        <v>10</v>
      </c>
      <c r="F79" s="19" t="s">
        <v>13</v>
      </c>
      <c r="G79" s="19" t="s">
        <v>14</v>
      </c>
      <c r="H79" s="19" t="s">
        <v>15</v>
      </c>
      <c r="I79" s="20" t="s">
        <v>16</v>
      </c>
      <c r="J79" s="19" t="s">
        <v>3</v>
      </c>
      <c r="K79" s="19" t="s">
        <v>4</v>
      </c>
      <c r="L79" s="19" t="s">
        <v>150</v>
      </c>
      <c r="M79" s="19" t="s">
        <v>151</v>
      </c>
      <c r="N79" s="19" t="s">
        <v>152</v>
      </c>
      <c r="O79" s="19" t="s">
        <v>153</v>
      </c>
      <c r="P79" s="19" t="s">
        <v>154</v>
      </c>
      <c r="Q79" s="19" t="s">
        <v>155</v>
      </c>
      <c r="R79" s="19" t="s">
        <v>156</v>
      </c>
      <c r="S79" s="19" t="s">
        <v>157</v>
      </c>
      <c r="T79" s="19" t="s">
        <v>28</v>
      </c>
      <c r="U79" s="19" t="s">
        <v>29</v>
      </c>
      <c r="V79" s="19" t="s">
        <v>158</v>
      </c>
      <c r="W79" s="19" t="s">
        <v>159</v>
      </c>
      <c r="X79" s="19" t="s">
        <v>160</v>
      </c>
      <c r="Y79" s="19" t="s">
        <v>412</v>
      </c>
      <c r="Z79" s="19" t="s">
        <v>414</v>
      </c>
      <c r="AA79" s="19" t="s">
        <v>417</v>
      </c>
      <c r="AB79" s="19" t="s">
        <v>418</v>
      </c>
    </row>
    <row r="80" spans="1:28" x14ac:dyDescent="0.25">
      <c r="A80" s="5" t="s">
        <v>161</v>
      </c>
      <c r="B80" s="11" t="str">
        <f>C68</f>
        <v>TELEFO 3 3/4 PERP nc-22</v>
      </c>
      <c r="C80" s="11" t="str">
        <f>C69</f>
        <v>TELEFO 2 5/8 PERP nc-23</v>
      </c>
      <c r="D80" s="22" t="str">
        <f>_xlfn.XLOOKUP(B80,bonds[unique lookup],bonds[ID_ISIN])</f>
        <v>XS1490960942</v>
      </c>
      <c r="E80" s="22" t="str">
        <f>_xlfn.XLOOKUP(C80,bonds[unique lookup],bonds[ID_ISIN])</f>
        <v>XS1731823255</v>
      </c>
      <c r="F80" s="8">
        <f>_xlfn.XLOOKUP(B80,bonds[unique lookup],bonds[nxt_call_dt])</f>
        <v>44635</v>
      </c>
      <c r="G80" s="8">
        <f>_xlfn.XLOOKUP(C80,bonds[unique lookup],bonds[nxt_call_dt])</f>
        <v>44992</v>
      </c>
      <c r="H80" s="17">
        <f>YEARFRAC(F80,G80)</f>
        <v>0.97777777777777775</v>
      </c>
      <c r="I80" s="12" t="s">
        <v>35</v>
      </c>
      <c r="J80" s="18" cm="1">
        <f t="array" ref="J80">_xll.BDP(D80&amp;" Corp",$I80)</f>
        <v>343.97669252070932</v>
      </c>
      <c r="K80" s="18" cm="1">
        <f t="array" ref="K80">_xll.BDP(E80&amp;" Corp",$I80)</f>
        <v>358.33279730982395</v>
      </c>
      <c r="L80" s="18">
        <f>K80-J80</f>
        <v>14.356104789114625</v>
      </c>
      <c r="M80" s="18">
        <f>L80/H80</f>
        <v>14.682379897958139</v>
      </c>
      <c r="N80" s="12" t="s">
        <v>36</v>
      </c>
      <c r="O80" s="18" cm="1">
        <f t="array" aca="1" ref="O80" ca="1">_xll.BDH(D80&amp;" Corp",$N80,$O$77)</f>
        <v>387.12799999999999</v>
      </c>
      <c r="P80" s="18" cm="1">
        <f t="array" aca="1" ref="P80" ca="1">_xll.BDH(E80&amp;" Corp",$N80,$O$77)</f>
        <v>245.86099999999999</v>
      </c>
      <c r="Q80" s="18">
        <f ca="1">IFERROR(P80-O80,"-")</f>
        <v>-141.267</v>
      </c>
      <c r="R80" s="18">
        <f ca="1">IFERROR(Q80/H80,"-")</f>
        <v>-144.47761363636363</v>
      </c>
      <c r="S80" s="18">
        <f ca="1">IFERROR(M80-R80,"-")</f>
        <v>159.15999353432176</v>
      </c>
      <c r="T80" s="18" cm="1">
        <f t="array" aca="1" ref="T80" ca="1">_xll.BDH(D80&amp;" Corp",$N80,$T$77)</f>
        <v>368.00799999999998</v>
      </c>
      <c r="U80" s="18" cm="1">
        <f t="array" aca="1" ref="U80" ca="1">_xll.BDH(E80&amp;" Corp",$N80,$T$77)</f>
        <v>243.97200000000001</v>
      </c>
      <c r="V80" s="18">
        <f ca="1">IFERROR(U80-T80,"-")</f>
        <v>-124.03599999999997</v>
      </c>
      <c r="W80" s="18">
        <f ca="1">IFERROR(V80/H80,"-")</f>
        <v>-126.85499999999998</v>
      </c>
      <c r="X80" s="18">
        <f ca="1">IFERROR(M80-W80,"-")</f>
        <v>141.53737989795812</v>
      </c>
      <c r="Y80" s="18" cm="1">
        <f t="array" ref="Y80">_xll.BDP(D80&amp;" Corp","interval_avg","calc_interval=30d","market_data_override=sp210")</f>
        <v>360.71231034482759</v>
      </c>
    </row>
    <row r="81" spans="1:25" x14ac:dyDescent="0.25">
      <c r="A81" s="5" t="s">
        <v>161</v>
      </c>
      <c r="B81" s="11" t="str">
        <f t="shared" ref="B81:B86" si="25">C69</f>
        <v>TELEFO 2 5/8 PERP nc-23</v>
      </c>
      <c r="C81" s="11" t="str">
        <f t="shared" ref="C81:C86" si="26">C70</f>
        <v>TELEFO 3 PERP nc-23</v>
      </c>
      <c r="D81" s="22" t="str">
        <f>_xlfn.XLOOKUP(B81,bonds[unique lookup],bonds[ID_ISIN])</f>
        <v>XS1731823255</v>
      </c>
      <c r="E81" s="22" t="str">
        <f>_xlfn.XLOOKUP(C81,bonds[unique lookup],bonds[ID_ISIN])</f>
        <v>XS1795406575</v>
      </c>
      <c r="F81" s="8">
        <f>_xlfn.XLOOKUP(B81,bonds[unique lookup],bonds[nxt_call_dt])</f>
        <v>44992</v>
      </c>
      <c r="G81" s="8">
        <f>_xlfn.XLOOKUP(C81,bonds[unique lookup],bonds[nxt_call_dt])</f>
        <v>45173</v>
      </c>
      <c r="H81" s="17">
        <f t="shared" ref="H81:H86" si="27">YEARFRAC(F81,G81)</f>
        <v>0.49166666666666664</v>
      </c>
      <c r="I81" s="12" t="s">
        <v>35</v>
      </c>
      <c r="J81" s="18" cm="1">
        <f t="array" ref="J81">_xll.BDP(D81&amp;" Corp",$I81)</f>
        <v>358.33279730982395</v>
      </c>
      <c r="K81" s="18" cm="1">
        <f t="array" ref="K81">_xll.BDP(E81&amp;" Corp",$I81)</f>
        <v>368.32546759022591</v>
      </c>
      <c r="L81" s="18">
        <f t="shared" ref="L81:L86" si="28">K81-J81</f>
        <v>9.9926702804019669</v>
      </c>
      <c r="M81" s="18">
        <f t="shared" ref="M81:M86" si="29">L81/H81</f>
        <v>20.324075146580274</v>
      </c>
      <c r="N81" s="12" t="s">
        <v>36</v>
      </c>
      <c r="O81" s="18" cm="1">
        <f t="array" aca="1" ref="O81" ca="1">_xll.BDH(D81&amp;" Corp",$N81,$O$77)</f>
        <v>245.86099999999999</v>
      </c>
      <c r="P81" s="18" cm="1">
        <f t="array" aca="1" ref="P81" ca="1">_xll.BDH(E81&amp;" Corp",$N81,$O$77)</f>
        <v>411.38900000000001</v>
      </c>
      <c r="Q81" s="18">
        <f t="shared" ref="Q81:Q86" ca="1" si="30">IFERROR(P81-O81,"-")</f>
        <v>165.52800000000002</v>
      </c>
      <c r="R81" s="18">
        <f t="shared" ref="R81:R86" ca="1" si="31">IFERROR(Q81/H81,"-")</f>
        <v>336.66711864406784</v>
      </c>
      <c r="S81" s="18">
        <f t="shared" ref="S81:S86" ca="1" si="32">IFERROR(M81-R81,"-")</f>
        <v>-316.34304349748754</v>
      </c>
      <c r="T81" s="18" cm="1">
        <f t="array" aca="1" ref="T81" ca="1">_xll.BDH(D81&amp;" Corp",$N81,$T$77)</f>
        <v>243.97200000000001</v>
      </c>
      <c r="U81" s="18" cm="1">
        <f t="array" aca="1" ref="U81" ca="1">_xll.BDH(E81&amp;" Corp",$N81,$T$77)</f>
        <v>392.87400000000002</v>
      </c>
      <c r="V81" s="18">
        <f t="shared" ref="V81:V86" ca="1" si="33">IFERROR(U81-T81,"-")</f>
        <v>148.90200000000002</v>
      </c>
      <c r="W81" s="18">
        <f t="shared" ref="W81:W86" ca="1" si="34">IFERROR(V81/H81,"-")</f>
        <v>302.85152542372884</v>
      </c>
      <c r="X81" s="18">
        <f t="shared" ref="X81:X86" ca="1" si="35">IFERROR(M81-W81,"-")</f>
        <v>-282.52745027714855</v>
      </c>
      <c r="Y81" s="18" cm="1">
        <f t="array" ref="Y81">_xll.BDP(D81&amp;" Corp","interval_avg","calc_interval=30d","market_data_override=sp210")</f>
        <v>245.29713793103448</v>
      </c>
    </row>
    <row r="82" spans="1:25" x14ac:dyDescent="0.25">
      <c r="A82" s="5" t="s">
        <v>161</v>
      </c>
      <c r="B82" s="11" t="str">
        <f t="shared" si="25"/>
        <v>TELEFO 3 PERP nc-23</v>
      </c>
      <c r="C82" s="11" t="str">
        <f t="shared" si="26"/>
        <v>TELEFO 5 7/8 PERP nc-24</v>
      </c>
      <c r="D82" s="22" t="str">
        <f>_xlfn.XLOOKUP(B82,bonds[unique lookup],bonds[ID_ISIN])</f>
        <v>XS1795406575</v>
      </c>
      <c r="E82" s="22" t="str">
        <f>_xlfn.XLOOKUP(C82,bonds[unique lookup],bonds[ID_ISIN])</f>
        <v>XS1050461034</v>
      </c>
      <c r="F82" s="8">
        <f>_xlfn.XLOOKUP(B82,bonds[unique lookup],bonds[nxt_call_dt])</f>
        <v>45173</v>
      </c>
      <c r="G82" s="8">
        <f>_xlfn.XLOOKUP(C82,bonds[unique lookup],bonds[nxt_call_dt])</f>
        <v>45382</v>
      </c>
      <c r="H82" s="17">
        <f t="shared" si="27"/>
        <v>0.57499999999999996</v>
      </c>
      <c r="I82" s="12" t="s">
        <v>35</v>
      </c>
      <c r="J82" s="18" cm="1">
        <f t="array" ref="J82">_xll.BDP(D82&amp;" Corp",$I82)</f>
        <v>368.32546759022591</v>
      </c>
      <c r="K82" s="18" cm="1">
        <f t="array" ref="K82">_xll.BDP(E82&amp;" Corp",$I82)</f>
        <v>357.50904546755493</v>
      </c>
      <c r="L82" s="18">
        <f t="shared" si="28"/>
        <v>-10.816422122670986</v>
      </c>
      <c r="M82" s="18">
        <f t="shared" si="29"/>
        <v>-18.811168908993018</v>
      </c>
      <c r="N82" s="12" t="s">
        <v>36</v>
      </c>
      <c r="O82" s="18" cm="1">
        <f t="array" aca="1" ref="O82" ca="1">_xll.BDH(D82&amp;" Corp",$N82,$O$77)</f>
        <v>411.38900000000001</v>
      </c>
      <c r="P82" s="18" cm="1">
        <f t="array" aca="1" ref="P82" ca="1">_xll.BDH(E82&amp;" Corp",$N82,$O$77)</f>
        <v>391.25200000000001</v>
      </c>
      <c r="Q82" s="18">
        <f t="shared" ca="1" si="30"/>
        <v>-20.137</v>
      </c>
      <c r="R82" s="18">
        <f t="shared" ca="1" si="31"/>
        <v>-35.020869565217396</v>
      </c>
      <c r="S82" s="18">
        <f t="shared" ca="1" si="32"/>
        <v>16.209700656224378</v>
      </c>
      <c r="T82" s="18" cm="1">
        <f t="array" aca="1" ref="T82" ca="1">_xll.BDH(D82&amp;" Corp",$N82,$T$77)</f>
        <v>392.87400000000002</v>
      </c>
      <c r="U82" s="18" cm="1">
        <f t="array" aca="1" ref="U82" ca="1">_xll.BDH(E82&amp;" Corp",$N82,$T$77)</f>
        <v>366.97699999999998</v>
      </c>
      <c r="V82" s="18">
        <f t="shared" ca="1" si="33"/>
        <v>-25.897000000000048</v>
      </c>
      <c r="W82" s="18">
        <f t="shared" ca="1" si="34"/>
        <v>-45.038260869565306</v>
      </c>
      <c r="X82" s="18">
        <f t="shared" ca="1" si="35"/>
        <v>26.227091960572288</v>
      </c>
      <c r="Y82" s="18" cm="1">
        <f t="array" ref="Y82">_xll.BDP(D82&amp;" Corp","interval_avg","calc_interval=30d","market_data_override=sp210")</f>
        <v>382.35262068965523</v>
      </c>
    </row>
    <row r="83" spans="1:25" x14ac:dyDescent="0.25">
      <c r="A83" s="5" t="s">
        <v>161</v>
      </c>
      <c r="B83" s="11" t="str">
        <f t="shared" si="25"/>
        <v>TELEFO 5 7/8 PERP nc-24</v>
      </c>
      <c r="C83" s="11" t="str">
        <f t="shared" si="26"/>
        <v>TELEFO 4 3/8 PERP nc-24</v>
      </c>
      <c r="D83" s="22" t="str">
        <f>_xlfn.XLOOKUP(B83,bonds[unique lookup],bonds[ID_ISIN])</f>
        <v>XS1050461034</v>
      </c>
      <c r="E83" s="22" t="str">
        <f>_xlfn.XLOOKUP(C83,bonds[unique lookup],bonds[ID_ISIN])</f>
        <v>XS1933828433</v>
      </c>
      <c r="F83" s="8">
        <f>_xlfn.XLOOKUP(B83,bonds[unique lookup],bonds[nxt_call_dt])</f>
        <v>45382</v>
      </c>
      <c r="G83" s="8">
        <f>_xlfn.XLOOKUP(C83,bonds[unique lookup],bonds[nxt_call_dt])</f>
        <v>45640</v>
      </c>
      <c r="H83" s="17">
        <f t="shared" si="27"/>
        <v>0.7055555555555556</v>
      </c>
      <c r="I83" s="12" t="s">
        <v>35</v>
      </c>
      <c r="J83" s="18" cm="1">
        <f t="array" ref="J83">_xll.BDP(D83&amp;" Corp",$I83)</f>
        <v>357.50904546755493</v>
      </c>
      <c r="K83" s="18" cm="1">
        <f t="array" ref="K83">_xll.BDP(E83&amp;" Corp",$I83)</f>
        <v>366.8993407247998</v>
      </c>
      <c r="L83" s="18">
        <f t="shared" si="28"/>
        <v>9.3902952572448726</v>
      </c>
      <c r="M83" s="18">
        <f t="shared" si="29"/>
        <v>13.309079892158087</v>
      </c>
      <c r="N83" s="12" t="s">
        <v>36</v>
      </c>
      <c r="O83" s="18" cm="1">
        <f t="array" aca="1" ref="O83" ca="1">_xll.BDH(D83&amp;" Corp",$N83,$O$77)</f>
        <v>391.25200000000001</v>
      </c>
      <c r="P83" s="18" cm="1">
        <f t="array" aca="1" ref="P83" ca="1">_xll.BDH(E83&amp;" Corp",$N83,$O$77)</f>
        <v>390.62299999999999</v>
      </c>
      <c r="Q83" s="18">
        <f t="shared" ca="1" si="30"/>
        <v>-0.6290000000000191</v>
      </c>
      <c r="R83" s="18">
        <f t="shared" ca="1" si="31"/>
        <v>-0.891496062992153</v>
      </c>
      <c r="S83" s="18">
        <f t="shared" ca="1" si="32"/>
        <v>14.20057595515024</v>
      </c>
      <c r="T83" s="18" cm="1">
        <f t="array" aca="1" ref="T83" ca="1">_xll.BDH(D83&amp;" Corp",$N83,$T$77)</f>
        <v>366.97699999999998</v>
      </c>
      <c r="U83" s="18" cm="1">
        <f t="array" aca="1" ref="U83" ca="1">_xll.BDH(E83&amp;" Corp",$N83,$T$77)</f>
        <v>374.97399999999999</v>
      </c>
      <c r="V83" s="18">
        <f t="shared" ca="1" si="33"/>
        <v>7.9970000000000141</v>
      </c>
      <c r="W83" s="18">
        <f t="shared" ca="1" si="34"/>
        <v>11.334330708661437</v>
      </c>
      <c r="X83" s="18">
        <f t="shared" ca="1" si="35"/>
        <v>1.97474918349665</v>
      </c>
      <c r="Y83" s="18" cm="1">
        <f t="array" ref="Y83">_xll.BDP(D83&amp;" Corp","interval_avg","calc_interval=30d","market_data_override=sp210")</f>
        <v>364.85582758620694</v>
      </c>
    </row>
    <row r="84" spans="1:25" x14ac:dyDescent="0.25">
      <c r="A84" s="5" t="s">
        <v>161</v>
      </c>
      <c r="B84" s="11" t="str">
        <f t="shared" si="25"/>
        <v>TELEFO 4 3/8 PERP nc-24</v>
      </c>
      <c r="C84" s="11" t="str">
        <f t="shared" si="26"/>
        <v>TELEFO 3 7/8 PERP nc-26</v>
      </c>
      <c r="D84" s="22" t="str">
        <f>_xlfn.XLOOKUP(B84,bonds[unique lookup],bonds[ID_ISIN])</f>
        <v>XS1933828433</v>
      </c>
      <c r="E84" s="22" t="str">
        <f>_xlfn.XLOOKUP(C84,bonds[unique lookup],bonds[ID_ISIN])</f>
        <v>XS1795406658</v>
      </c>
      <c r="F84" s="8">
        <f>_xlfn.XLOOKUP(B84,bonds[unique lookup],bonds[nxt_call_dt])</f>
        <v>45640</v>
      </c>
      <c r="G84" s="8">
        <f>_xlfn.XLOOKUP(C84,bonds[unique lookup],bonds[nxt_call_dt])</f>
        <v>46195</v>
      </c>
      <c r="H84" s="17">
        <f t="shared" si="27"/>
        <v>1.5222222222222221</v>
      </c>
      <c r="I84" s="12" t="s">
        <v>35</v>
      </c>
      <c r="J84" s="18" cm="1">
        <f t="array" ref="J84">_xll.BDP(D84&amp;" Corp",$I84)</f>
        <v>366.8993407247998</v>
      </c>
      <c r="K84" s="18" cm="1">
        <f t="array" ref="K84">_xll.BDP(E84&amp;" Corp",$I84)</f>
        <v>393.19646805277591</v>
      </c>
      <c r="L84" s="18">
        <f t="shared" si="28"/>
        <v>26.297127327976114</v>
      </c>
      <c r="M84" s="18">
        <f t="shared" si="29"/>
        <v>17.275485105969711</v>
      </c>
      <c r="N84" s="12" t="s">
        <v>36</v>
      </c>
      <c r="O84" s="18" cm="1">
        <f t="array" aca="1" ref="O84" ca="1">_xll.BDH(D84&amp;" Corp",$N84,$O$77)</f>
        <v>390.62299999999999</v>
      </c>
      <c r="P84" s="18" cm="1">
        <f t="array" aca="1" ref="P84" ca="1">_xll.BDH(E84&amp;" Corp",$N84,$O$77)</f>
        <v>322.32299999999998</v>
      </c>
      <c r="Q84" s="18">
        <f t="shared" ca="1" si="30"/>
        <v>-68.300000000000011</v>
      </c>
      <c r="R84" s="18">
        <f t="shared" ca="1" si="31"/>
        <v>-44.868613138686143</v>
      </c>
      <c r="S84" s="18">
        <f t="shared" ca="1" si="32"/>
        <v>62.144098244655851</v>
      </c>
      <c r="T84" s="18" cm="1">
        <f t="array" aca="1" ref="T84" ca="1">_xll.BDH(D84&amp;" Corp",$N84,$T$77)</f>
        <v>374.97399999999999</v>
      </c>
      <c r="U84" s="18" cm="1">
        <f t="array" aca="1" ref="U84" ca="1">_xll.BDH(E84&amp;" Corp",$N84,$T$77)</f>
        <v>318.745</v>
      </c>
      <c r="V84" s="18">
        <f t="shared" ca="1" si="33"/>
        <v>-56.228999999999985</v>
      </c>
      <c r="W84" s="18">
        <f t="shared" ca="1" si="34"/>
        <v>-36.938759124087582</v>
      </c>
      <c r="X84" s="18">
        <f t="shared" ca="1" si="35"/>
        <v>54.21424423005729</v>
      </c>
      <c r="Y84" s="18" cm="1">
        <f t="array" ref="Y84">_xll.BDP(D84&amp;" Corp","interval_avg","calc_interval=30d","market_data_override=sp210")</f>
        <v>364.81162068965523</v>
      </c>
    </row>
    <row r="85" spans="1:25" x14ac:dyDescent="0.25">
      <c r="A85" s="5" t="s">
        <v>161</v>
      </c>
      <c r="B85" s="11" t="str">
        <f t="shared" si="25"/>
        <v>TELEFO 3 7/8 PERP nc-26</v>
      </c>
      <c r="C85" s="11" t="str">
        <f t="shared" si="26"/>
        <v>TELEFO 2.502 PERP nc-27</v>
      </c>
      <c r="D85" s="22" t="str">
        <f>_xlfn.XLOOKUP(B85,bonds[unique lookup],bonds[ID_ISIN])</f>
        <v>XS1795406658</v>
      </c>
      <c r="E85" s="22" t="str">
        <f>_xlfn.XLOOKUP(C85,bonds[unique lookup],bonds[ID_ISIN])</f>
        <v>XS2109819859</v>
      </c>
      <c r="F85" s="8">
        <f>_xlfn.XLOOKUP(B85,bonds[unique lookup],bonds[nxt_call_dt])</f>
        <v>46195</v>
      </c>
      <c r="G85" s="8">
        <f>_xlfn.XLOOKUP(C85,bonds[unique lookup],bonds[nxt_call_dt])</f>
        <v>46423</v>
      </c>
      <c r="H85" s="17">
        <f t="shared" si="27"/>
        <v>0.61944444444444446</v>
      </c>
      <c r="I85" s="12" t="s">
        <v>35</v>
      </c>
      <c r="J85" s="18" cm="1">
        <f t="array" ref="J85">_xll.BDP(D85&amp;" Corp",$I85)</f>
        <v>393.19646805277591</v>
      </c>
      <c r="K85" s="18" cm="1">
        <f t="array" ref="K85">_xll.BDP(E85&amp;" Corp",$I85)</f>
        <v>351.29146459293116</v>
      </c>
      <c r="L85" s="18">
        <f t="shared" si="28"/>
        <v>-41.90500345984475</v>
      </c>
      <c r="M85" s="18">
        <f t="shared" si="29"/>
        <v>-67.649332939659686</v>
      </c>
      <c r="N85" s="12" t="s">
        <v>36</v>
      </c>
      <c r="O85" s="18" cm="1">
        <f t="array" aca="1" ref="O85" ca="1">_xll.BDH(D85&amp;" Corp",$N85,$O$77)</f>
        <v>322.32299999999998</v>
      </c>
      <c r="P85" s="18" cm="1">
        <f t="array" aca="1" ref="P85" ca="1">_xll.BDH(E85&amp;" Corp",$N85,$O$77)</f>
        <v>367.14499999999998</v>
      </c>
      <c r="Q85" s="18">
        <f t="shared" ca="1" si="30"/>
        <v>44.822000000000003</v>
      </c>
      <c r="R85" s="18">
        <f t="shared" ca="1" si="31"/>
        <v>72.358385650224221</v>
      </c>
      <c r="S85" s="18">
        <f t="shared" ca="1" si="32"/>
        <v>-140.00771858988389</v>
      </c>
      <c r="T85" s="18" cm="1">
        <f t="array" aca="1" ref="T85" ca="1">_xll.BDH(D85&amp;" Corp",$N85,$T$77)</f>
        <v>318.745</v>
      </c>
      <c r="U85" s="18" cm="1">
        <f t="array" aca="1" ref="U85" ca="1">_xll.BDH(E85&amp;" Corp",$N85,$T$77)</f>
        <v>364.85700000000003</v>
      </c>
      <c r="V85" s="18">
        <f t="shared" ca="1" si="33"/>
        <v>46.112000000000023</v>
      </c>
      <c r="W85" s="18">
        <f t="shared" ca="1" si="34"/>
        <v>74.440896860986584</v>
      </c>
      <c r="X85" s="18">
        <f t="shared" ca="1" si="35"/>
        <v>-142.09022980064628</v>
      </c>
      <c r="Y85" s="18" cm="1">
        <f t="array" ref="Y85">_xll.BDP(D85&amp;" Corp","interval_avg","calc_interval=30d","market_data_override=sp210")</f>
        <v>318.80524137931042</v>
      </c>
    </row>
    <row r="86" spans="1:25" x14ac:dyDescent="0.25">
      <c r="A86" s="5" t="s">
        <v>161</v>
      </c>
      <c r="B86" s="11" t="str">
        <f t="shared" si="25"/>
        <v>TELEFO 2.502 PERP nc-27</v>
      </c>
      <c r="C86" s="11" t="str">
        <f t="shared" si="26"/>
        <v>TELEFO 2 7/8 PERP nc-27</v>
      </c>
      <c r="D86" s="22" t="str">
        <f>_xlfn.XLOOKUP(B86,bonds[unique lookup],bonds[ID_ISIN])</f>
        <v>XS2109819859</v>
      </c>
      <c r="E86" s="22" t="str">
        <f>_xlfn.XLOOKUP(C86,bonds[unique lookup],bonds[ID_ISIN])</f>
        <v>XS2056371334</v>
      </c>
      <c r="F86" s="8">
        <f>_xlfn.XLOOKUP(B86,bonds[unique lookup],bonds[nxt_call_dt])</f>
        <v>46423</v>
      </c>
      <c r="G86" s="8">
        <f>_xlfn.XLOOKUP(C86,bonds[unique lookup],bonds[nxt_call_dt])</f>
        <v>46562</v>
      </c>
      <c r="H86" s="17">
        <f t="shared" si="27"/>
        <v>0.38611111111111113</v>
      </c>
      <c r="I86" s="12" t="s">
        <v>35</v>
      </c>
      <c r="J86" s="18" cm="1">
        <f t="array" ref="J86">_xll.BDP(D86&amp;" Corp",$I86)</f>
        <v>351.29146459293116</v>
      </c>
      <c r="K86" s="18" cm="1">
        <f t="array" ref="K86">_xll.BDP(E86&amp;" Corp",$I86)</f>
        <v>378.81458416385914</v>
      </c>
      <c r="L86" s="18">
        <f t="shared" si="28"/>
        <v>27.523119570927975</v>
      </c>
      <c r="M86" s="18">
        <f t="shared" si="29"/>
        <v>71.282899608158786</v>
      </c>
      <c r="N86" s="12" t="s">
        <v>36</v>
      </c>
      <c r="O86" s="18" cm="1">
        <f t="array" aca="1" ref="O86" ca="1">_xll.BDH(D86&amp;" Corp",$N86,$O$77)</f>
        <v>367.14499999999998</v>
      </c>
      <c r="P86" s="18" cm="1">
        <f t="array" aca="1" ref="P86" ca="1">_xll.BDH(E86&amp;" Corp",$N86,$O$77)</f>
        <v>390.209</v>
      </c>
      <c r="Q86" s="18">
        <f t="shared" ca="1" si="30"/>
        <v>23.064000000000021</v>
      </c>
      <c r="R86" s="18">
        <f t="shared" ca="1" si="31"/>
        <v>59.734100719424511</v>
      </c>
      <c r="S86" s="18">
        <f t="shared" ca="1" si="32"/>
        <v>11.548798888734275</v>
      </c>
      <c r="T86" s="18" cm="1">
        <f t="array" aca="1" ref="T86" ca="1">_xll.BDH(D86&amp;" Corp",$N86,$T$77)</f>
        <v>364.85700000000003</v>
      </c>
      <c r="U86" s="18" cm="1">
        <f t="array" aca="1" ref="U86" ca="1">_xll.BDH(E86&amp;" Corp",$N86,$T$77)</f>
        <v>381.86</v>
      </c>
      <c r="V86" s="18">
        <f t="shared" ca="1" si="33"/>
        <v>17.002999999999986</v>
      </c>
      <c r="W86" s="18">
        <f t="shared" ca="1" si="34"/>
        <v>44.036546762589893</v>
      </c>
      <c r="X86" s="18">
        <f t="shared" ca="1" si="35"/>
        <v>27.246352845568893</v>
      </c>
      <c r="Y86" s="18" cm="1">
        <f t="array" ref="Y86">_xll.BDP(D86&amp;" Corp","interval_avg","calc_interval=30d","market_data_override=sp210")</f>
        <v>350.88055172413783</v>
      </c>
    </row>
    <row r="88" spans="1:25" x14ac:dyDescent="0.25">
      <c r="G88" s="5" t="s">
        <v>162</v>
      </c>
      <c r="H88" s="17">
        <f>AVERAGE(H80:H86)</f>
        <v>0.75396825396825395</v>
      </c>
      <c r="M88" s="18">
        <f>AVERAGE(M80:M86)</f>
        <v>7.2019168288817559</v>
      </c>
      <c r="R88" s="18">
        <f t="shared" ref="R88:S88" ca="1" si="36">AVERAGE(R80:R86)</f>
        <v>34.785858944351034</v>
      </c>
      <c r="S88" s="18">
        <f t="shared" ca="1" si="36"/>
        <v>-27.583942115469277</v>
      </c>
      <c r="W88" s="18">
        <f t="shared" ref="W88:X88" ca="1" si="37">AVERAGE(W80:W86)</f>
        <v>31.975897108901989</v>
      </c>
      <c r="X88" s="18">
        <f t="shared" ca="1" si="37"/>
        <v>-24.773980280020226</v>
      </c>
    </row>
    <row r="89" spans="1:25" x14ac:dyDescent="0.25">
      <c r="G89" s="5" t="s">
        <v>167</v>
      </c>
      <c r="H89" s="17">
        <f>_xlfn.STDEV.P(H80:H86)</f>
        <v>0.35794970587711855</v>
      </c>
      <c r="M89" s="18">
        <f>_xlfn.STDEV.P(M80:M86)</f>
        <v>39.193084595251449</v>
      </c>
      <c r="R89" s="18">
        <f t="shared" ref="R89:S89" ca="1" si="38">_xlfn.STDEV.P(R80:R86)</f>
        <v>140.30196262687517</v>
      </c>
      <c r="S89" s="18">
        <f t="shared" ca="1" si="38"/>
        <v>143.4974083353186</v>
      </c>
      <c r="W89" s="18">
        <f t="shared" ref="W89:X89" ca="1" si="39">_xlfn.STDEV.P(W80:W86)</f>
        <v>126.29674806450502</v>
      </c>
      <c r="X89" s="18">
        <f t="shared" ca="1" si="39"/>
        <v>130.99688152708597</v>
      </c>
    </row>
    <row r="91" spans="1:25" x14ac:dyDescent="0.25">
      <c r="A91" s="5" t="s">
        <v>164</v>
      </c>
      <c r="B91" s="11" t="str">
        <f>C69</f>
        <v>TELEFO 2 5/8 PERP nc-23</v>
      </c>
      <c r="C91" s="11" t="str">
        <f>C73</f>
        <v>TELEFO 3 7/8 PERP nc-26</v>
      </c>
      <c r="D91" s="22" t="str">
        <f>_xlfn.XLOOKUP(B91,bonds[unique lookup],bonds[ID_ISIN])</f>
        <v>XS1731823255</v>
      </c>
      <c r="E91" s="22" t="str">
        <f>_xlfn.XLOOKUP(C91,bonds[unique lookup],bonds[ID_ISIN])</f>
        <v>XS1795406658</v>
      </c>
      <c r="F91" s="8">
        <f>_xlfn.XLOOKUP(B91,bonds[unique lookup],bonds[nxt_call_dt])</f>
        <v>44992</v>
      </c>
      <c r="G91" s="8">
        <f>_xlfn.XLOOKUP(C91,bonds[unique lookup],bonds[nxt_call_dt])</f>
        <v>46195</v>
      </c>
      <c r="H91" s="17">
        <f>YEARFRAC(F91,G91)</f>
        <v>3.2916666666666665</v>
      </c>
      <c r="I91" s="12" t="s">
        <v>35</v>
      </c>
      <c r="J91" s="18" cm="1">
        <f t="array" ref="J91">_xll.BDP(D91&amp;" Corp",$I91)</f>
        <v>358.33279730982395</v>
      </c>
      <c r="K91" s="18" cm="1">
        <f t="array" ref="K91">_xll.BDP(E91&amp;" Corp",$I91)</f>
        <v>393.19646805277591</v>
      </c>
      <c r="L91" s="18">
        <f>K91-J91</f>
        <v>34.863670742951967</v>
      </c>
      <c r="M91" s="18">
        <f>L91/H91</f>
        <v>10.591494909251232</v>
      </c>
      <c r="N91" s="12" t="s">
        <v>36</v>
      </c>
      <c r="O91" s="18" cm="1">
        <f t="array" aca="1" ref="O91" ca="1">_xll.BDH(D91&amp;" Corp",$N91,$O$17)</f>
        <v>245.86099999999999</v>
      </c>
      <c r="P91" s="18" cm="1">
        <f t="array" aca="1" ref="P91" ca="1">_xll.BDH(E91&amp;" Corp",$N91,$O$17)</f>
        <v>322.32299999999998</v>
      </c>
      <c r="Q91" s="18">
        <f ca="1">IFERROR(P91-O91,"-")</f>
        <v>76.461999999999989</v>
      </c>
      <c r="R91" s="18">
        <f ca="1">IFERROR(Q91/H91,"-")</f>
        <v>23.228962025316452</v>
      </c>
      <c r="S91" s="18">
        <f ca="1">IFERROR(M91-R91,"-")</f>
        <v>-12.637467116065221</v>
      </c>
      <c r="T91" s="18" cm="1">
        <f t="array" aca="1" ref="T91" ca="1">_xll.BDH(D91&amp;" Corp",$N91,$T$17)</f>
        <v>243.97200000000001</v>
      </c>
      <c r="U91" s="18" cm="1">
        <f t="array" aca="1" ref="U91" ca="1">_xll.BDH(E91&amp;" Corp",$N91,$T$17)</f>
        <v>318.745</v>
      </c>
      <c r="V91" s="18">
        <f ca="1">IFERROR(U91-T91,"-")</f>
        <v>74.772999999999996</v>
      </c>
      <c r="W91" s="18">
        <f ca="1">IFERROR(V91/H91,"-")</f>
        <v>22.715848101265824</v>
      </c>
      <c r="X91" s="18">
        <f ca="1">IFERROR(M91-W91,"-")</f>
        <v>-12.124353192014592</v>
      </c>
    </row>
    <row r="92" spans="1:25" x14ac:dyDescent="0.25">
      <c r="A92" s="5" t="s">
        <v>164</v>
      </c>
      <c r="B92" s="11" t="str">
        <f>C70</f>
        <v>TELEFO 3 PERP nc-23</v>
      </c>
      <c r="C92" s="11" t="str">
        <f>C75</f>
        <v>TELEFO 2 7/8 PERP nc-27</v>
      </c>
      <c r="D92" s="22" t="str">
        <f>_xlfn.XLOOKUP(B92,bonds[unique lookup],bonds[ID_ISIN])</f>
        <v>XS1795406575</v>
      </c>
      <c r="E92" s="22" t="str">
        <f>_xlfn.XLOOKUP(C92,bonds[unique lookup],bonds[ID_ISIN])</f>
        <v>XS2056371334</v>
      </c>
      <c r="F92" s="8">
        <f>_xlfn.XLOOKUP(B92,bonds[unique lookup],bonds[nxt_call_dt])</f>
        <v>45173</v>
      </c>
      <c r="G92" s="8">
        <f>_xlfn.XLOOKUP(C92,bonds[unique lookup],bonds[nxt_call_dt])</f>
        <v>46562</v>
      </c>
      <c r="H92" s="17">
        <f>YEARFRAC(F92,G92)</f>
        <v>3.8055555555555554</v>
      </c>
      <c r="I92" s="12" t="s">
        <v>35</v>
      </c>
      <c r="J92" s="18" cm="1">
        <f t="array" ref="J92">_xll.BDP(D92&amp;" Corp",$I92)</f>
        <v>368.32546759022591</v>
      </c>
      <c r="K92" s="18" cm="1">
        <f t="array" ref="K92">_xll.BDP(E92&amp;" Corp",$I92)</f>
        <v>378.81458416385914</v>
      </c>
      <c r="L92" s="18">
        <f>K92-J92</f>
        <v>10.489116573633225</v>
      </c>
      <c r="M92" s="18">
        <f>L92/H92</f>
        <v>2.756264209129899</v>
      </c>
      <c r="N92" s="12" t="s">
        <v>36</v>
      </c>
      <c r="O92" s="18" cm="1">
        <f t="array" aca="1" ref="O92" ca="1">_xll.BDH(D92&amp;" Corp",$N92,$O$17)</f>
        <v>411.38900000000001</v>
      </c>
      <c r="P92" s="18" cm="1">
        <f t="array" aca="1" ref="P92" ca="1">_xll.BDH(E92&amp;" Corp",$N92,$O$17)</f>
        <v>390.209</v>
      </c>
      <c r="Q92" s="18">
        <f ca="1">IFERROR(P92-O92,"-")</f>
        <v>-21.180000000000007</v>
      </c>
      <c r="R92" s="18">
        <f ca="1">IFERROR(Q92/H92,"-")</f>
        <v>-5.5655474452554765</v>
      </c>
      <c r="S92" s="18">
        <f ca="1">IFERROR(M92-R92,"-")</f>
        <v>8.3218116543853746</v>
      </c>
      <c r="T92" s="18" cm="1">
        <f t="array" aca="1" ref="T92" ca="1">_xll.BDH(D92&amp;" Corp",$N92,$T$17)</f>
        <v>392.87400000000002</v>
      </c>
      <c r="U92" s="18" cm="1">
        <f t="array" aca="1" ref="U92" ca="1">_xll.BDH(E92&amp;" Corp",$N92,$T$17)</f>
        <v>381.86</v>
      </c>
      <c r="V92" s="18">
        <f ca="1">IFERROR(U92-T92,"-")</f>
        <v>-11.01400000000001</v>
      </c>
      <c r="W92" s="18">
        <f ca="1">IFERROR(V92/H92,"-")</f>
        <v>-2.8941897810219004</v>
      </c>
      <c r="X92" s="18">
        <f ca="1">IFERROR(M92-W92,"-")</f>
        <v>5.6504539901517994</v>
      </c>
    </row>
    <row r="94" spans="1:25" x14ac:dyDescent="0.25">
      <c r="A94" s="5" t="s">
        <v>165</v>
      </c>
      <c r="B94" s="11" t="str">
        <f>C71</f>
        <v>TELEFO 5 7/8 PERP nc-24</v>
      </c>
      <c r="C94" s="11" t="str">
        <f>C75</f>
        <v>TELEFO 2 7/8 PERP nc-27</v>
      </c>
      <c r="D94" s="22" t="str">
        <f>_xlfn.XLOOKUP(B94,bonds[unique lookup],bonds[ID_ISIN])</f>
        <v>XS1050461034</v>
      </c>
      <c r="E94" s="22" t="str">
        <f>_xlfn.XLOOKUP(C94,bonds[unique lookup],bonds[ID_ISIN])</f>
        <v>XS2056371334</v>
      </c>
      <c r="F94" s="8">
        <f>_xlfn.XLOOKUP(B94,bonds[unique lookup],bonds[nxt_call_dt])</f>
        <v>45382</v>
      </c>
      <c r="G94" s="8">
        <f>_xlfn.XLOOKUP(C94,bonds[unique lookup],bonds[nxt_call_dt])</f>
        <v>46562</v>
      </c>
      <c r="H94" s="17">
        <f>YEARFRAC(F94,G94)</f>
        <v>3.2333333333333334</v>
      </c>
      <c r="I94" s="12" t="s">
        <v>35</v>
      </c>
      <c r="J94" s="18" cm="1">
        <f t="array" ref="J94">_xll.BDP(D94&amp;" Corp",$I94)</f>
        <v>357.50904546755493</v>
      </c>
      <c r="K94" s="18" cm="1">
        <f t="array" ref="K94">_xll.BDP(E94&amp;" Corp",$I94)</f>
        <v>378.81458416385914</v>
      </c>
      <c r="L94" s="18">
        <f>K94-J94</f>
        <v>21.305538696304211</v>
      </c>
      <c r="M94" s="18">
        <f>L94/H94</f>
        <v>6.5893418648363538</v>
      </c>
      <c r="N94" s="12" t="s">
        <v>36</v>
      </c>
      <c r="O94" s="18" cm="1">
        <f t="array" aca="1" ref="O94" ca="1">_xll.BDH(D94&amp;" Corp",$N94,$O$17)</f>
        <v>391.25200000000001</v>
      </c>
      <c r="P94" s="18" cm="1">
        <f t="array" aca="1" ref="P94" ca="1">_xll.BDH(E94&amp;" Corp",$N94,$O$17)</f>
        <v>390.209</v>
      </c>
      <c r="Q94" s="18">
        <f ca="1">IFERROR(P94-O94,"-")</f>
        <v>-1.0430000000000064</v>
      </c>
      <c r="R94" s="18">
        <f ca="1">IFERROR(Q94/H94,"-")</f>
        <v>-0.32257731958763081</v>
      </c>
      <c r="S94" s="18">
        <f ca="1">IFERROR(M94-R94,"-")</f>
        <v>6.9119191844239847</v>
      </c>
      <c r="T94" s="18" cm="1">
        <f t="array" aca="1" ref="T94" ca="1">_xll.BDH(D94&amp;" Corp",$N94,$T$17)</f>
        <v>366.97699999999998</v>
      </c>
      <c r="U94" s="18" cm="1">
        <f t="array" aca="1" ref="U94" ca="1">_xll.BDH(E94&amp;" Corp",$N94,$T$17)</f>
        <v>381.86</v>
      </c>
      <c r="V94" s="18">
        <f ca="1">IFERROR(U94-T94,"-")</f>
        <v>14.883000000000038</v>
      </c>
      <c r="W94" s="18">
        <f ca="1">IFERROR(V94/H94,"-")</f>
        <v>4.6029896907216612</v>
      </c>
      <c r="X94" s="18">
        <f ca="1">IFERROR(M94-W94,"-")</f>
        <v>1.9863521741146926</v>
      </c>
    </row>
    <row r="106" spans="2:7" x14ac:dyDescent="0.25">
      <c r="B106" s="5" t="s">
        <v>2</v>
      </c>
      <c r="C106" s="11" t="s">
        <v>168</v>
      </c>
    </row>
    <row r="107" spans="2:7" ht="11" x14ac:dyDescent="0.3">
      <c r="C107" s="4" t="s">
        <v>146</v>
      </c>
      <c r="D107" s="4" t="s">
        <v>147</v>
      </c>
      <c r="G107" s="5">
        <f>COUNTA(_xlfn.ANCHORARRAY(C108))</f>
        <v>6</v>
      </c>
    </row>
    <row r="108" spans="2:7" x14ac:dyDescent="0.25">
      <c r="C108" s="5" t="str" cm="1">
        <f t="array" ref="C108:C113">_xlfn._xlws.FILTER(bonds[unique lookup],(bonds[ticker]=C106)*(bonds[crncy]="eur"))</f>
        <v>TOTAL 2 1/4 PERP nc-21</v>
      </c>
      <c r="D108" s="22" t="str" cm="1">
        <f t="array" ref="D108:D113">_xlfn.XLOOKUP(_xlfn.ANCHORARRAY(C108),bonds[unique lookup],bonds[ID_ISIN])</f>
        <v>XS1195201931</v>
      </c>
      <c r="E108" s="5" t="str" cm="1">
        <f t="array" ref="E108">_xll.BDP(D108&amp;" Corp","crncy")</f>
        <v>EUR</v>
      </c>
    </row>
    <row r="109" spans="2:7" x14ac:dyDescent="0.25">
      <c r="C109" s="5" t="str">
        <v>TOTAL 3 7/8 PERP nc-22</v>
      </c>
      <c r="D109" s="22" t="str">
        <v>XS1413581205</v>
      </c>
      <c r="E109" s="5" t="str" cm="1">
        <f t="array" ref="E109">_xll.BDP(D109&amp;" Corp","crncy")</f>
        <v>EUR</v>
      </c>
    </row>
    <row r="110" spans="2:7" x14ac:dyDescent="0.25">
      <c r="C110" s="5" t="str">
        <v>TOTAL 2.708 PERP nc-23</v>
      </c>
      <c r="D110" s="22" t="str">
        <v>XS1501167164</v>
      </c>
      <c r="E110" s="5" t="str" cm="1">
        <f t="array" ref="E110">_xll.BDP(D110&amp;" Corp","crncy")</f>
        <v>EUR</v>
      </c>
    </row>
    <row r="111" spans="2:7" x14ac:dyDescent="0.25">
      <c r="C111" s="5" t="str">
        <v>TOTAL 1 3/4 PERP nc-24</v>
      </c>
      <c r="D111" s="22" t="str">
        <v>XS1974787480</v>
      </c>
      <c r="E111" s="5" t="str" cm="1">
        <f t="array" ref="E111">_xll.BDP(D111&amp;" Corp","crncy")</f>
        <v>EUR</v>
      </c>
    </row>
    <row r="112" spans="2:7" x14ac:dyDescent="0.25">
      <c r="C112" s="5" t="str">
        <v>TOTAL 2 5/8 PERP nc-25</v>
      </c>
      <c r="D112" s="22" t="str">
        <v>XS1195202822</v>
      </c>
      <c r="E112" s="5" t="str" cm="1">
        <f t="array" ref="E112">_xll.BDP(D112&amp;" Corp","crncy")</f>
        <v>EUR</v>
      </c>
    </row>
    <row r="113" spans="1:24" x14ac:dyDescent="0.25">
      <c r="C113" s="5" t="str">
        <v>TOTAL 3.369 PERP nc-26</v>
      </c>
      <c r="D113" s="22" t="str">
        <v>XS1501166869</v>
      </c>
      <c r="E113" s="5" t="str" cm="1">
        <f t="array" ref="E113">_xll.BDP(D113&amp;" Corp","crncy")</f>
        <v>EUR</v>
      </c>
      <c r="O113" s="23">
        <v>7</v>
      </c>
      <c r="T113" s="23">
        <v>25</v>
      </c>
    </row>
    <row r="114" spans="1:24" x14ac:dyDescent="0.25">
      <c r="O114" s="8">
        <f ca="1">WORKDAY(TODAY(),-O113)</f>
        <v>44007</v>
      </c>
      <c r="T114" s="8">
        <f ca="1">WORKDAY(TODAY(),-T113)</f>
        <v>43983</v>
      </c>
    </row>
    <row r="116" spans="1:24" ht="33" x14ac:dyDescent="0.3">
      <c r="B116" s="19" t="s">
        <v>11</v>
      </c>
      <c r="C116" s="19" t="s">
        <v>12</v>
      </c>
      <c r="D116" s="19" t="s">
        <v>9</v>
      </c>
      <c r="E116" s="19" t="s">
        <v>10</v>
      </c>
      <c r="F116" s="19" t="s">
        <v>13</v>
      </c>
      <c r="G116" s="19" t="s">
        <v>14</v>
      </c>
      <c r="H116" s="19" t="s">
        <v>15</v>
      </c>
      <c r="I116" s="20" t="s">
        <v>16</v>
      </c>
      <c r="J116" s="19" t="s">
        <v>3</v>
      </c>
      <c r="K116" s="19" t="s">
        <v>4</v>
      </c>
      <c r="L116" s="19" t="s">
        <v>150</v>
      </c>
      <c r="M116" s="19" t="s">
        <v>151</v>
      </c>
      <c r="N116" s="19" t="s">
        <v>152</v>
      </c>
      <c r="O116" s="19" t="s">
        <v>153</v>
      </c>
      <c r="P116" s="19" t="s">
        <v>154</v>
      </c>
      <c r="Q116" s="19" t="s">
        <v>155</v>
      </c>
      <c r="R116" s="19" t="s">
        <v>156</v>
      </c>
      <c r="S116" s="19" t="s">
        <v>157</v>
      </c>
      <c r="T116" s="19" t="s">
        <v>28</v>
      </c>
      <c r="U116" s="19" t="s">
        <v>29</v>
      </c>
      <c r="V116" s="19" t="s">
        <v>158</v>
      </c>
      <c r="W116" s="19" t="s">
        <v>159</v>
      </c>
      <c r="X116" s="19" t="s">
        <v>160</v>
      </c>
    </row>
    <row r="117" spans="1:24" x14ac:dyDescent="0.25">
      <c r="A117" s="5" t="s">
        <v>161</v>
      </c>
      <c r="B117" s="11" t="str">
        <f>C108</f>
        <v>TOTAL 2 1/4 PERP nc-21</v>
      </c>
      <c r="C117" s="11" t="str">
        <f>C109</f>
        <v>TOTAL 3 7/8 PERP nc-22</v>
      </c>
      <c r="D117" s="22" t="str">
        <f>_xlfn.XLOOKUP(B117,bonds[unique lookup],bonds[ID_ISIN])</f>
        <v>XS1195201931</v>
      </c>
      <c r="E117" s="22" t="str">
        <f>_xlfn.XLOOKUP(C117,bonds[unique lookup],bonds[ID_ISIN])</f>
        <v>XS1413581205</v>
      </c>
      <c r="F117" s="8">
        <f>_xlfn.XLOOKUP(B117,bonds[unique lookup],bonds[nxt_call_dt])</f>
        <v>44253</v>
      </c>
      <c r="G117" s="8">
        <f>_xlfn.XLOOKUP(C117,bonds[unique lookup],bonds[nxt_call_dt])</f>
        <v>44699</v>
      </c>
      <c r="H117" s="17">
        <f>YEARFRAC(F117,G117)</f>
        <v>1.2277777777777779</v>
      </c>
      <c r="I117" s="12" t="s">
        <v>35</v>
      </c>
      <c r="J117" s="18" cm="1">
        <f t="array" ref="J117">_xll.BDP(D117&amp;" Corp",$I117)</f>
        <v>170.92244280030258</v>
      </c>
      <c r="K117" s="18" cm="1">
        <f t="array" ref="K117">_xll.BDP(E117&amp;" Corp",$I117)</f>
        <v>196.0833812438465</v>
      </c>
      <c r="L117" s="18">
        <f>K117-J117</f>
        <v>25.160938443543927</v>
      </c>
      <c r="M117" s="18">
        <f>L117/H117</f>
        <v>20.493072035465641</v>
      </c>
      <c r="N117" s="12" t="s">
        <v>36</v>
      </c>
      <c r="O117" s="18" cm="1">
        <f t="array" aca="1" ref="O117" ca="1">_xll.BDH(D117&amp;" Corp",$N117,$O$114)</f>
        <v>251.44900000000001</v>
      </c>
      <c r="P117" s="18" cm="1">
        <f t="array" aca="1" ref="P117" ca="1">_xll.BDH(E117&amp;" Corp",$N117,$O$114)</f>
        <v>260.72300000000001</v>
      </c>
      <c r="Q117" s="18">
        <f ca="1">IFERROR(P117-O117,"-")</f>
        <v>9.2740000000000009</v>
      </c>
      <c r="R117" s="18">
        <f ca="1">IFERROR(Q117/H117,"-")</f>
        <v>7.5534841628959279</v>
      </c>
      <c r="S117" s="18">
        <f ca="1">IFERROR(M117-R117,"-")</f>
        <v>12.939587872569714</v>
      </c>
      <c r="T117" s="18" cm="1">
        <f t="array" aca="1" ref="T117" ca="1">_xll.BDH(D117&amp;" Corp",$N117,$T$114)</f>
        <v>162.69499999999999</v>
      </c>
      <c r="U117" s="18" cm="1">
        <f t="array" aca="1" ref="U117" ca="1">_xll.BDH(E117&amp;" Corp",$N117,$T$114)</f>
        <v>177.364</v>
      </c>
      <c r="V117" s="18">
        <f ca="1">IFERROR(U117-T117,"-")</f>
        <v>14.669000000000011</v>
      </c>
      <c r="W117" s="18">
        <f ca="1">IFERROR(V117/H117,"-")</f>
        <v>11.94760180995476</v>
      </c>
      <c r="X117" s="18">
        <f ca="1">IFERROR(M117-W117,"-")</f>
        <v>8.545470225510881</v>
      </c>
    </row>
    <row r="118" spans="1:24" x14ac:dyDescent="0.25">
      <c r="A118" s="5" t="s">
        <v>161</v>
      </c>
      <c r="B118" s="11" t="str">
        <f t="shared" ref="B118:B121" si="40">C109</f>
        <v>TOTAL 3 7/8 PERP nc-22</v>
      </c>
      <c r="C118" s="11" t="str">
        <f t="shared" ref="C118:C121" si="41">C110</f>
        <v>TOTAL 2.708 PERP nc-23</v>
      </c>
      <c r="D118" s="22" t="str">
        <f>_xlfn.XLOOKUP(B118,bonds[unique lookup],bonds[ID_ISIN])</f>
        <v>XS1413581205</v>
      </c>
      <c r="E118" s="22" t="str">
        <f>_xlfn.XLOOKUP(C118,bonds[unique lookup],bonds[ID_ISIN])</f>
        <v>XS1501167164</v>
      </c>
      <c r="F118" s="8">
        <f>_xlfn.XLOOKUP(B118,bonds[unique lookup],bonds[nxt_call_dt])</f>
        <v>44699</v>
      </c>
      <c r="G118" s="8">
        <f>_xlfn.XLOOKUP(C118,bonds[unique lookup],bonds[nxt_call_dt])</f>
        <v>45051</v>
      </c>
      <c r="H118" s="17">
        <f t="shared" ref="H118:H121" si="42">YEARFRAC(F118,G118)</f>
        <v>0.96388888888888891</v>
      </c>
      <c r="I118" s="12" t="s">
        <v>35</v>
      </c>
      <c r="J118" s="18" cm="1">
        <f t="array" ref="J118">_xll.BDP(D118&amp;" Corp",$I118)</f>
        <v>196.0833812438465</v>
      </c>
      <c r="K118" s="18" cm="1">
        <f t="array" ref="K118">_xll.BDP(E118&amp;" Corp",$I118)</f>
        <v>209.133755216487</v>
      </c>
      <c r="L118" s="18">
        <f t="shared" ref="L118:L121" si="43">K118-J118</f>
        <v>13.0503739726405</v>
      </c>
      <c r="M118" s="18">
        <f t="shared" ref="M118:M121" si="44">L118/H118</f>
        <v>13.539292882278328</v>
      </c>
      <c r="N118" s="12" t="s">
        <v>36</v>
      </c>
      <c r="O118" s="18" cm="1">
        <f t="array" aca="1" ref="O118" ca="1">_xll.BDH(D118&amp;" Corp",$N118,$O$114)</f>
        <v>260.72300000000001</v>
      </c>
      <c r="P118" s="18" cm="1">
        <f t="array" aca="1" ref="P118" ca="1">_xll.BDH(E118&amp;" Corp",$N118,$O$114)</f>
        <v>249.92699999999999</v>
      </c>
      <c r="Q118" s="18">
        <f t="shared" ref="Q118:Q121" ca="1" si="45">IFERROR(P118-O118,"-")</f>
        <v>-10.796000000000021</v>
      </c>
      <c r="R118" s="18">
        <f t="shared" ref="R118:R121" ca="1" si="46">IFERROR(Q118/H118,"-")</f>
        <v>-11.200461095100886</v>
      </c>
      <c r="S118" s="18">
        <f t="shared" ref="S118:S121" ca="1" si="47">IFERROR(M118-R118,"-")</f>
        <v>24.739753977379216</v>
      </c>
      <c r="T118" s="18" cm="1">
        <f t="array" aca="1" ref="T118" ca="1">_xll.BDH(D118&amp;" Corp",$N118,$T$114)</f>
        <v>177.364</v>
      </c>
      <c r="U118" s="18" cm="1">
        <f t="array" aca="1" ref="U118" ca="1">_xll.BDH(E118&amp;" Corp",$N118,$T$114)</f>
        <v>193.29599999999999</v>
      </c>
      <c r="V118" s="18">
        <f t="shared" ref="V118:V121" ca="1" si="48">IFERROR(U118-T118,"-")</f>
        <v>15.931999999999988</v>
      </c>
      <c r="W118" s="18">
        <f t="shared" ref="W118:W121" ca="1" si="49">IFERROR(V118/H118,"-")</f>
        <v>16.528876080691632</v>
      </c>
      <c r="X118" s="18">
        <f t="shared" ref="X118:X121" ca="1" si="50">IFERROR(M118-W118,"-")</f>
        <v>-2.9895831984133032</v>
      </c>
    </row>
    <row r="119" spans="1:24" x14ac:dyDescent="0.25">
      <c r="A119" s="5" t="s">
        <v>161</v>
      </c>
      <c r="B119" s="11" t="str">
        <f t="shared" si="40"/>
        <v>TOTAL 2.708 PERP nc-23</v>
      </c>
      <c r="C119" s="11" t="str">
        <f t="shared" si="41"/>
        <v>TOTAL 1 3/4 PERP nc-24</v>
      </c>
      <c r="D119" s="22" t="str">
        <f>_xlfn.XLOOKUP(B119,bonds[unique lookup],bonds[ID_ISIN])</f>
        <v>XS1501167164</v>
      </c>
      <c r="E119" s="22" t="str">
        <f>_xlfn.XLOOKUP(C119,bonds[unique lookup],bonds[ID_ISIN])</f>
        <v>XS1974787480</v>
      </c>
      <c r="F119" s="8">
        <f>_xlfn.XLOOKUP(B119,bonds[unique lookup],bonds[nxt_call_dt])</f>
        <v>45051</v>
      </c>
      <c r="G119" s="8">
        <f>_xlfn.XLOOKUP(C119,bonds[unique lookup],bonds[nxt_call_dt])</f>
        <v>45386</v>
      </c>
      <c r="H119" s="17">
        <f t="shared" si="42"/>
        <v>0.91388888888888886</v>
      </c>
      <c r="I119" s="12" t="s">
        <v>35</v>
      </c>
      <c r="J119" s="18" cm="1">
        <f t="array" ref="J119">_xll.BDP(D119&amp;" Corp",$I119)</f>
        <v>209.133755216487</v>
      </c>
      <c r="K119" s="18" cm="1">
        <f t="array" ref="K119">_xll.BDP(E119&amp;" Corp",$I119)</f>
        <v>222.19098706172821</v>
      </c>
      <c r="L119" s="18">
        <f t="shared" si="43"/>
        <v>13.057231845241205</v>
      </c>
      <c r="M119" s="18">
        <f t="shared" si="44"/>
        <v>14.287548523668189</v>
      </c>
      <c r="N119" s="12" t="s">
        <v>36</v>
      </c>
      <c r="O119" s="18" cm="1">
        <f t="array" aca="1" ref="O119" ca="1">_xll.BDH(D119&amp;" Corp",$N119,$O$114)</f>
        <v>249.92699999999999</v>
      </c>
      <c r="P119" s="18" cm="1">
        <f t="array" aca="1" ref="P119" ca="1">_xll.BDH(E119&amp;" Corp",$N119,$O$114)</f>
        <v>251.839</v>
      </c>
      <c r="Q119" s="18">
        <f t="shared" ca="1" si="45"/>
        <v>1.9120000000000061</v>
      </c>
      <c r="R119" s="18">
        <f t="shared" ca="1" si="46"/>
        <v>2.0921580547112528</v>
      </c>
      <c r="S119" s="18">
        <f t="shared" ca="1" si="47"/>
        <v>12.195390468956937</v>
      </c>
      <c r="T119" s="18" cm="1">
        <f t="array" aca="1" ref="T119" ca="1">_xll.BDH(D119&amp;" Corp",$N119,$T$114)</f>
        <v>193.29599999999999</v>
      </c>
      <c r="U119" s="18" cm="1">
        <f t="array" aca="1" ref="U119" ca="1">_xll.BDH(E119&amp;" Corp",$N119,$T$114)</f>
        <v>210.065</v>
      </c>
      <c r="V119" s="18">
        <f t="shared" ca="1" si="48"/>
        <v>16.769000000000005</v>
      </c>
      <c r="W119" s="18">
        <f t="shared" ca="1" si="49"/>
        <v>18.349057750759886</v>
      </c>
      <c r="X119" s="18">
        <f t="shared" ca="1" si="50"/>
        <v>-4.0615092270916975</v>
      </c>
    </row>
    <row r="120" spans="1:24" x14ac:dyDescent="0.25">
      <c r="A120" s="5" t="s">
        <v>161</v>
      </c>
      <c r="B120" s="11" t="str">
        <f t="shared" si="40"/>
        <v>TOTAL 1 3/4 PERP nc-24</v>
      </c>
      <c r="C120" s="11" t="str">
        <f t="shared" si="41"/>
        <v>TOTAL 2 5/8 PERP nc-25</v>
      </c>
      <c r="D120" s="22" t="str">
        <f>_xlfn.XLOOKUP(B120,bonds[unique lookup],bonds[ID_ISIN])</f>
        <v>XS1974787480</v>
      </c>
      <c r="E120" s="22" t="str">
        <f>_xlfn.XLOOKUP(C120,bonds[unique lookup],bonds[ID_ISIN])</f>
        <v>XS1195202822</v>
      </c>
      <c r="F120" s="8">
        <f>_xlfn.XLOOKUP(B120,bonds[unique lookup],bonds[nxt_call_dt])</f>
        <v>45386</v>
      </c>
      <c r="G120" s="8">
        <f>_xlfn.XLOOKUP(C120,bonds[unique lookup],bonds[nxt_call_dt])</f>
        <v>45714</v>
      </c>
      <c r="H120" s="17">
        <f t="shared" si="42"/>
        <v>0.89444444444444449</v>
      </c>
      <c r="I120" s="12" t="s">
        <v>35</v>
      </c>
      <c r="J120" s="18" cm="1">
        <f t="array" ref="J120">_xll.BDP(D120&amp;" Corp",$I120)</f>
        <v>222.19098706172821</v>
      </c>
      <c r="K120" s="18" cm="1">
        <f t="array" ref="K120">_xll.BDP(E120&amp;" Corp",$I120)</f>
        <v>227.90090268483576</v>
      </c>
      <c r="L120" s="18">
        <f t="shared" si="43"/>
        <v>5.7099156231075483</v>
      </c>
      <c r="M120" s="18">
        <f t="shared" si="44"/>
        <v>6.3837565972630967</v>
      </c>
      <c r="N120" s="12" t="s">
        <v>36</v>
      </c>
      <c r="O120" s="18" cm="1">
        <f t="array" aca="1" ref="O120" ca="1">_xll.BDH(D120&amp;" Corp",$N120,$O$114)</f>
        <v>251.839</v>
      </c>
      <c r="P120" s="18" cm="1">
        <f t="array" aca="1" ref="P120" ca="1">_xll.BDH(E120&amp;" Corp",$N120,$O$114)</f>
        <v>253.39699999999999</v>
      </c>
      <c r="Q120" s="18">
        <f t="shared" ca="1" si="45"/>
        <v>1.5579999999999927</v>
      </c>
      <c r="R120" s="18">
        <f t="shared" ca="1" si="46"/>
        <v>1.7418633540372588</v>
      </c>
      <c r="S120" s="18">
        <f t="shared" ca="1" si="47"/>
        <v>4.6418932432258382</v>
      </c>
      <c r="T120" s="18" cm="1">
        <f t="array" aca="1" ref="T120" ca="1">_xll.BDH(D120&amp;" Corp",$N120,$T$114)</f>
        <v>210.065</v>
      </c>
      <c r="U120" s="18" cm="1">
        <f t="array" aca="1" ref="U120" ca="1">_xll.BDH(E120&amp;" Corp",$N120,$T$114)</f>
        <v>225.40700000000001</v>
      </c>
      <c r="V120" s="18">
        <f t="shared" ca="1" si="48"/>
        <v>15.342000000000013</v>
      </c>
      <c r="W120" s="18">
        <f t="shared" ca="1" si="49"/>
        <v>17.152546583850945</v>
      </c>
      <c r="X120" s="18">
        <f t="shared" ca="1" si="50"/>
        <v>-10.768789986587848</v>
      </c>
    </row>
    <row r="121" spans="1:24" x14ac:dyDescent="0.25">
      <c r="A121" s="5" t="s">
        <v>161</v>
      </c>
      <c r="B121" s="11" t="str">
        <f t="shared" si="40"/>
        <v>TOTAL 2 5/8 PERP nc-25</v>
      </c>
      <c r="C121" s="11" t="str">
        <f t="shared" si="41"/>
        <v>TOTAL 3.369 PERP nc-26</v>
      </c>
      <c r="D121" s="22" t="str">
        <f>_xlfn.XLOOKUP(B121,bonds[unique lookup],bonds[ID_ISIN])</f>
        <v>XS1195202822</v>
      </c>
      <c r="E121" s="22" t="str">
        <f>_xlfn.XLOOKUP(C121,bonds[unique lookup],bonds[ID_ISIN])</f>
        <v>XS1501166869</v>
      </c>
      <c r="F121" s="8">
        <f>_xlfn.XLOOKUP(B121,bonds[unique lookup],bonds[nxt_call_dt])</f>
        <v>45714</v>
      </c>
      <c r="G121" s="8">
        <f>_xlfn.XLOOKUP(C121,bonds[unique lookup],bonds[nxt_call_dt])</f>
        <v>46301</v>
      </c>
      <c r="H121" s="17">
        <f t="shared" si="42"/>
        <v>1.6111111111111112</v>
      </c>
      <c r="I121" s="12" t="s">
        <v>35</v>
      </c>
      <c r="J121" s="18" cm="1">
        <f t="array" ref="J121">_xll.BDP(D121&amp;" Corp",$I121)</f>
        <v>227.90090268483576</v>
      </c>
      <c r="K121" s="18" cm="1">
        <f t="array" ref="K121">_xll.BDP(E121&amp;" Corp",$I121)</f>
        <v>233.90209566291938</v>
      </c>
      <c r="L121" s="18">
        <f t="shared" si="43"/>
        <v>6.0011929780836226</v>
      </c>
      <c r="M121" s="18">
        <f t="shared" si="44"/>
        <v>3.7248784001898345</v>
      </c>
      <c r="N121" s="12" t="s">
        <v>36</v>
      </c>
      <c r="O121" s="18" cm="1">
        <f t="array" aca="1" ref="O121" ca="1">_xll.BDH(D121&amp;" Corp",$N121,$O$114)</f>
        <v>253.39699999999999</v>
      </c>
      <c r="P121" s="18" cm="1">
        <f t="array" aca="1" ref="P121" ca="1">_xll.BDH(E121&amp;" Corp",$N121,$O$114)</f>
        <v>260.30399999999997</v>
      </c>
      <c r="Q121" s="18">
        <f t="shared" ca="1" si="45"/>
        <v>6.9069999999999823</v>
      </c>
      <c r="R121" s="18">
        <f t="shared" ca="1" si="46"/>
        <v>4.2871034482758512</v>
      </c>
      <c r="S121" s="18">
        <f t="shared" ca="1" si="47"/>
        <v>-0.5622250480860167</v>
      </c>
      <c r="T121" s="18" cm="1">
        <f t="array" aca="1" ref="T121" ca="1">_xll.BDH(D121&amp;" Corp",$N121,$T$114)</f>
        <v>225.40700000000001</v>
      </c>
      <c r="U121" s="18" cm="1">
        <f t="array" aca="1" ref="U121" ca="1">_xll.BDH(E121&amp;" Corp",$N121,$T$114)</f>
        <v>223.31899999999999</v>
      </c>
      <c r="V121" s="18">
        <f t="shared" ca="1" si="48"/>
        <v>-2.0880000000000223</v>
      </c>
      <c r="W121" s="18">
        <f t="shared" ca="1" si="49"/>
        <v>-1.2960000000000138</v>
      </c>
      <c r="X121" s="18">
        <f t="shared" ca="1" si="50"/>
        <v>5.0208784001898481</v>
      </c>
    </row>
    <row r="123" spans="1:24" x14ac:dyDescent="0.25">
      <c r="G123" s="5" t="s">
        <v>162</v>
      </c>
      <c r="H123" s="17">
        <f>AVERAGE(H115:H121)</f>
        <v>1.1222222222222222</v>
      </c>
      <c r="M123" s="18">
        <f>AVERAGE(M117:M121)</f>
        <v>11.685709687773016</v>
      </c>
      <c r="R123" s="18">
        <f t="shared" ref="R123:S123" ca="1" si="51">AVERAGE(R117:R121)</f>
        <v>0.89482958496388088</v>
      </c>
      <c r="S123" s="18">
        <f t="shared" ca="1" si="51"/>
        <v>10.790880102809137</v>
      </c>
      <c r="W123" s="18">
        <f t="shared" ref="W123:X123" ca="1" si="52">AVERAGE(W117:W121)</f>
        <v>12.536416445051442</v>
      </c>
      <c r="X123" s="18">
        <f t="shared" ca="1" si="52"/>
        <v>-0.85070675727842393</v>
      </c>
    </row>
    <row r="124" spans="1:24" x14ac:dyDescent="0.25">
      <c r="G124" s="5" t="s">
        <v>167</v>
      </c>
      <c r="H124" s="17">
        <f>_xlfn.STDEV.P(H115:H121)</f>
        <v>0.27221655322895433</v>
      </c>
      <c r="M124" s="18">
        <f>_xlfn.STDEV.P(M117:M121)</f>
        <v>5.9876624633292383</v>
      </c>
      <c r="R124" s="18">
        <f t="shared" ref="R124:S124" ca="1" si="53">_xlfn.STDEV.P(R117:R121)</f>
        <v>6.392062594462053</v>
      </c>
      <c r="S124" s="18">
        <f t="shared" ca="1" si="53"/>
        <v>8.5774554826442575</v>
      </c>
      <c r="W124" s="18">
        <f t="shared" ref="W124:X124" ca="1" si="54">_xlfn.STDEV.P(W117:W121)</f>
        <v>7.2486914368486035</v>
      </c>
      <c r="X124" s="18">
        <f t="shared" ca="1" si="54"/>
        <v>6.8704595774578419</v>
      </c>
    </row>
    <row r="126" spans="1:24" x14ac:dyDescent="0.25">
      <c r="A126" s="5" t="s">
        <v>164</v>
      </c>
      <c r="B126" s="11" t="str">
        <f>C109</f>
        <v>TOTAL 3 7/8 PERP nc-22</v>
      </c>
      <c r="C126" s="11" t="str">
        <f>C112</f>
        <v>TOTAL 2 5/8 PERP nc-25</v>
      </c>
      <c r="D126" s="22" t="str">
        <f>_xlfn.XLOOKUP(B126,bonds[unique lookup],bonds[ID_ISIN])</f>
        <v>XS1413581205</v>
      </c>
      <c r="E126" s="22" t="str">
        <f>_xlfn.XLOOKUP(C126,bonds[unique lookup],bonds[ID_ISIN])</f>
        <v>XS1195202822</v>
      </c>
      <c r="F126" s="8">
        <f>_xlfn.XLOOKUP(B126,bonds[unique lookup],bonds[nxt_call_dt])</f>
        <v>44699</v>
      </c>
      <c r="G126" s="8">
        <f>_xlfn.XLOOKUP(C126,bonds[unique lookup],bonds[nxt_call_dt])</f>
        <v>45714</v>
      </c>
      <c r="H126" s="17">
        <f t="shared" ref="H126" si="55">YEARFRAC(F126,G126)</f>
        <v>2.7722222222222221</v>
      </c>
      <c r="I126" s="12" t="s">
        <v>35</v>
      </c>
      <c r="J126" s="18" cm="1">
        <f t="array" ref="J126">_xll.BDP(D126&amp;" Corp",$I126)</f>
        <v>196.0833812438465</v>
      </c>
      <c r="K126" s="18" cm="1">
        <f t="array" ref="K126">_xll.BDP(E126&amp;" Corp",$I126)</f>
        <v>227.90090268483576</v>
      </c>
      <c r="L126" s="18">
        <f t="shared" ref="L126" si="56">K126-J126</f>
        <v>31.817521440989253</v>
      </c>
      <c r="M126" s="18">
        <f t="shared" ref="M126" si="57">L126/H126</f>
        <v>11.477262243242617</v>
      </c>
      <c r="N126" s="12" t="s">
        <v>36</v>
      </c>
      <c r="O126" s="18" cm="1">
        <f t="array" aca="1" ref="O126" ca="1">_xll.BDH(D126&amp;" Corp",$N126,$O$114)</f>
        <v>260.72300000000001</v>
      </c>
      <c r="P126" s="18" cm="1">
        <f t="array" aca="1" ref="P126" ca="1">_xll.BDH(E126&amp;" Corp",$N126,$O$114)</f>
        <v>253.39699999999999</v>
      </c>
      <c r="Q126" s="18">
        <f t="shared" ref="Q126" ca="1" si="58">IFERROR(P126-O126,"-")</f>
        <v>-7.3260000000000218</v>
      </c>
      <c r="R126" s="18">
        <f t="shared" ref="R126" ca="1" si="59">IFERROR(Q126/H126,"-")</f>
        <v>-2.6426452905811701</v>
      </c>
      <c r="S126" s="18">
        <f t="shared" ref="S126" ca="1" si="60">IFERROR(M126-R126,"-")</f>
        <v>14.119907533823786</v>
      </c>
      <c r="T126" s="18" cm="1">
        <f t="array" aca="1" ref="T126" ca="1">_xll.BDH(D126&amp;" Corp",$N126,$T$114)</f>
        <v>177.364</v>
      </c>
      <c r="U126" s="18" cm="1">
        <f t="array" aca="1" ref="U126" ca="1">_xll.BDH(E126&amp;" Corp",$N126,$T$114)</f>
        <v>225.40700000000001</v>
      </c>
      <c r="V126" s="18">
        <f t="shared" ref="V126" ca="1" si="61">IFERROR(U126-T126,"-")</f>
        <v>48.043000000000006</v>
      </c>
      <c r="W126" s="18">
        <f t="shared" ref="W126" ca="1" si="62">IFERROR(V126/H126,"-")</f>
        <v>17.330140280561125</v>
      </c>
      <c r="X126" s="18">
        <f t="shared" ref="X126" ca="1" si="63">IFERROR(M126-W126,"-")</f>
        <v>-5.8528780373185079</v>
      </c>
    </row>
    <row r="128" spans="1:24" x14ac:dyDescent="0.25">
      <c r="A128" s="5" t="s">
        <v>165</v>
      </c>
      <c r="B128" s="11" t="str">
        <f>C110</f>
        <v>TOTAL 2.708 PERP nc-23</v>
      </c>
      <c r="C128" s="11" t="str">
        <f>C113</f>
        <v>TOTAL 3.369 PERP nc-26</v>
      </c>
      <c r="D128" s="22" t="str">
        <f>_xlfn.XLOOKUP(B128,bonds[unique lookup],bonds[ID_ISIN])</f>
        <v>XS1501167164</v>
      </c>
      <c r="E128" s="22" t="str">
        <f>_xlfn.XLOOKUP(C128,bonds[unique lookup],bonds[ID_ISIN])</f>
        <v>XS1501166869</v>
      </c>
      <c r="F128" s="8">
        <f>_xlfn.XLOOKUP(B128,bonds[unique lookup],bonds[nxt_call_dt])</f>
        <v>45051</v>
      </c>
      <c r="G128" s="8">
        <f>_xlfn.XLOOKUP(C128,bonds[unique lookup],bonds[nxt_call_dt])</f>
        <v>46301</v>
      </c>
      <c r="H128" s="17">
        <f t="shared" ref="H128" si="64">YEARFRAC(F128,G128)</f>
        <v>3.4194444444444443</v>
      </c>
      <c r="I128" s="12" t="s">
        <v>35</v>
      </c>
      <c r="J128" s="18" cm="1">
        <f t="array" ref="J128">_xll.BDP(D128&amp;" Corp",$I128)</f>
        <v>209.133755216487</v>
      </c>
      <c r="K128" s="18" cm="1">
        <f t="array" ref="K128">_xll.BDP(E128&amp;" Corp",$I128)</f>
        <v>233.90209566291938</v>
      </c>
      <c r="L128" s="18">
        <f t="shared" ref="L128" si="65">K128-J128</f>
        <v>24.768340446432376</v>
      </c>
      <c r="M128" s="18">
        <f t="shared" ref="M128" si="66">L128/H128</f>
        <v>7.2433814465602406</v>
      </c>
      <c r="N128" s="12" t="s">
        <v>36</v>
      </c>
      <c r="O128" s="18" cm="1">
        <f t="array" aca="1" ref="O128" ca="1">_xll.BDH(D128&amp;" Corp",$N128,$O$114)</f>
        <v>249.92699999999999</v>
      </c>
      <c r="P128" s="18" cm="1">
        <f t="array" aca="1" ref="P128" ca="1">_xll.BDH(E128&amp;" Corp",$N128,$O$114)</f>
        <v>260.30399999999997</v>
      </c>
      <c r="Q128" s="18">
        <f t="shared" ref="Q128" ca="1" si="67">IFERROR(P128-O128,"-")</f>
        <v>10.376999999999981</v>
      </c>
      <c r="R128" s="18">
        <f t="shared" ref="R128" ca="1" si="68">IFERROR(Q128/H128,"-")</f>
        <v>3.0347034930950394</v>
      </c>
      <c r="S128" s="18">
        <f t="shared" ref="S128" ca="1" si="69">IFERROR(M128-R128,"-")</f>
        <v>4.2086779534652017</v>
      </c>
      <c r="T128" s="18" cm="1">
        <f t="array" aca="1" ref="T128" ca="1">_xll.BDH(D128&amp;" Corp",$N128,$T$114)</f>
        <v>193.29599999999999</v>
      </c>
      <c r="U128" s="18" cm="1">
        <f t="array" aca="1" ref="U128" ca="1">_xll.BDH(E128&amp;" Corp",$N128,$T$114)</f>
        <v>223.31899999999999</v>
      </c>
      <c r="V128" s="18">
        <f t="shared" ref="V128" ca="1" si="70">IFERROR(U128-T128,"-")</f>
        <v>30.022999999999996</v>
      </c>
      <c r="W128" s="18">
        <f t="shared" ref="W128" ca="1" si="71">IFERROR(V128/H128,"-")</f>
        <v>8.7800812347684793</v>
      </c>
      <c r="X128" s="18">
        <f t="shared" ref="X128" ca="1" si="72">IFERROR(M128-W128,"-")</f>
        <v>-1.5366997882082387</v>
      </c>
    </row>
    <row r="135" spans="2:5" x14ac:dyDescent="0.25">
      <c r="B135" s="5" t="s">
        <v>2</v>
      </c>
      <c r="C135" s="11" t="s">
        <v>422</v>
      </c>
    </row>
    <row r="136" spans="2:5" ht="11" x14ac:dyDescent="0.3">
      <c r="C136" s="4" t="s">
        <v>146</v>
      </c>
      <c r="D136" s="4" t="s">
        <v>147</v>
      </c>
    </row>
    <row r="137" spans="2:5" x14ac:dyDescent="0.25">
      <c r="C137" s="5" t="str" cm="1">
        <f t="array" ref="C137:C142">_xlfn._xlws.FILTER(bonds[unique lookup],(bonds[ticker]=C135)*(bonds[crncy]="eur"))</f>
        <v>ENBW 3 5/8 04/02/76 nc-21</v>
      </c>
      <c r="D137" s="22" t="str" cm="1">
        <f t="array" ref="D137:D142">_xlfn.XLOOKUP(_xlfn.ANCHORARRAY(C137),bonds[unique lookup],bonds[ID_ISIN])</f>
        <v>XS1044811591</v>
      </c>
      <c r="E137" s="5" t="str" cm="1">
        <f t="array" ref="E137">_xll.BDP(D137&amp;" Corp","crncy")</f>
        <v>EUR</v>
      </c>
    </row>
    <row r="138" spans="2:5" x14ac:dyDescent="0.25">
      <c r="C138" s="5" t="str">
        <v>ENBW 3 5/8 04/02/76 nc-21</v>
      </c>
      <c r="D138" s="22" t="str">
        <v>XS1044811591</v>
      </c>
      <c r="E138" s="5" t="str" cm="1">
        <f t="array" ref="E138">_xll.BDP(D138&amp;" Corp","crncy")</f>
        <v>EUR</v>
      </c>
    </row>
    <row r="139" spans="2:5" x14ac:dyDescent="0.25">
      <c r="C139" s="5" t="str">
        <v>ENBW 3 3/8 04/05/77 nc-22</v>
      </c>
      <c r="D139" s="22" t="str">
        <v>XS1405770907</v>
      </c>
      <c r="E139" s="5" t="str" cm="1">
        <f t="array" ref="E139">_xll.BDP(D139&amp;" Corp","crncy")</f>
        <v>EUR</v>
      </c>
    </row>
    <row r="140" spans="2:5" x14ac:dyDescent="0.25">
      <c r="C140" s="5" t="str">
        <v>ENBW 1 1/8 11/05/79 nc-24</v>
      </c>
      <c r="D140" s="22" t="str">
        <v>XS2035564975</v>
      </c>
      <c r="E140" s="5" t="str" cm="1">
        <f t="array" ref="E140">_xll.BDP(D140&amp;" Corp","crncy")</f>
        <v>EUR</v>
      </c>
    </row>
    <row r="141" spans="2:5" x14ac:dyDescent="0.25">
      <c r="C141" s="5" t="str">
        <v>ENBW 1 7/8 06/29/80 nc-26</v>
      </c>
      <c r="D141" s="22" t="str">
        <v>XS2196328608</v>
      </c>
      <c r="E141" s="5" t="str" cm="1">
        <f t="array" ref="E141">_xll.BDP(D141&amp;" Corp","crncy")</f>
        <v>EUR</v>
      </c>
    </row>
    <row r="142" spans="2:5" x14ac:dyDescent="0.25">
      <c r="C142" s="5" t="str">
        <v>ENBW 1 5/8 08/05/79 nc-27</v>
      </c>
      <c r="D142" s="22" t="str">
        <v>XS2035564629</v>
      </c>
      <c r="E142" s="5" t="str" cm="1">
        <f t="array" ref="E142">_xll.BDP(D142&amp;" Corp","crncy")</f>
        <v>EUR</v>
      </c>
    </row>
    <row r="143" spans="2:5" x14ac:dyDescent="0.25">
      <c r="D143" s="22"/>
    </row>
    <row r="146" spans="1:24" x14ac:dyDescent="0.25">
      <c r="A146" s="5" t="s">
        <v>161</v>
      </c>
      <c r="B146" s="11" t="str">
        <f>C137</f>
        <v>ENBW 3 5/8 04/02/76 nc-21</v>
      </c>
      <c r="C146" s="11" t="str">
        <f>C138</f>
        <v>ENBW 3 5/8 04/02/76 nc-21</v>
      </c>
      <c r="D146" s="22" t="str">
        <f>_xlfn.XLOOKUP(B146,bonds[unique lookup],bonds[ID_ISIN])</f>
        <v>XS1044811591</v>
      </c>
      <c r="E146" s="22" t="str">
        <f>_xlfn.XLOOKUP(C146,bonds[unique lookup],bonds[ID_ISIN])</f>
        <v>XS1044811591</v>
      </c>
      <c r="F146" s="25">
        <f>_xlfn.XLOOKUP(B146,bonds[unique lookup],bonds[nxt_call_dt])</f>
        <v>44288</v>
      </c>
      <c r="G146" s="25">
        <f>_xlfn.XLOOKUP(C146,bonds[unique lookup],bonds[nxt_call_dt])</f>
        <v>44288</v>
      </c>
      <c r="H146" s="17">
        <f t="shared" ref="H146" si="73">YEARFRAC(F146,G146)</f>
        <v>0</v>
      </c>
      <c r="I146" s="12" t="s">
        <v>35</v>
      </c>
      <c r="J146" s="18" cm="1">
        <f t="array" ref="J146">_xll.BDP(D146&amp;" Corp",$I146)</f>
        <v>196.81837737520704</v>
      </c>
      <c r="K146" s="18" cm="1">
        <f t="array" ref="K146">_xll.BDP(E146&amp;" Corp",$I146)</f>
        <v>196.81837737520704</v>
      </c>
      <c r="L146" s="18">
        <f t="shared" ref="L146" si="74">K146-J146</f>
        <v>0</v>
      </c>
      <c r="M146" s="18" t="str">
        <f>IFERROR(L146/H146,"-")</f>
        <v>-</v>
      </c>
      <c r="N146" s="12" t="s">
        <v>36</v>
      </c>
      <c r="O146" s="18" cm="1">
        <f t="array" aca="1" ref="O146" ca="1">_xll.BDH(D146&amp;" Corp",$N146,$O$114)</f>
        <v>179.37700000000001</v>
      </c>
      <c r="P146" s="18" cm="1">
        <f t="array" aca="1" ref="P146" ca="1">_xll.BDH(E146&amp;" Corp",$N146,$O$114)</f>
        <v>179.37700000000001</v>
      </c>
      <c r="Q146" s="18">
        <f t="shared" ref="Q146" ca="1" si="75">IFERROR(P146-O146,"-")</f>
        <v>0</v>
      </c>
      <c r="R146" s="18" t="str">
        <f t="shared" ref="R146" ca="1" si="76">IFERROR(Q146/H146,"-")</f>
        <v>-</v>
      </c>
      <c r="S146" s="18" t="str">
        <f t="shared" ref="S146" ca="1" si="77">IFERROR(M146-R146,"-")</f>
        <v>-</v>
      </c>
      <c r="T146" s="18" cm="1">
        <f t="array" aca="1" ref="T146" ca="1">_xll.BDH(D146&amp;" Corp",$N146,$T$114)</f>
        <v>145.06200000000001</v>
      </c>
      <c r="U146" s="18" cm="1">
        <f t="array" aca="1" ref="U146" ca="1">_xll.BDH(E146&amp;" Corp",$N146,$T$114)</f>
        <v>145.06200000000001</v>
      </c>
      <c r="V146" s="18">
        <f t="shared" ref="V146" ca="1" si="78">IFERROR(U146-T146,"-")</f>
        <v>0</v>
      </c>
      <c r="W146" s="18" t="str">
        <f t="shared" ref="W146" ca="1" si="79">IFERROR(V146/H146,"-")</f>
        <v>-</v>
      </c>
      <c r="X146" s="18" t="str">
        <f t="shared" ref="X146" ca="1" si="80">IFERROR(M146-W146,"-")</f>
        <v>-</v>
      </c>
    </row>
    <row r="147" spans="1:24" x14ac:dyDescent="0.25">
      <c r="A147" s="5" t="s">
        <v>161</v>
      </c>
      <c r="B147" s="11" t="str">
        <f t="shared" ref="B147:B150" si="81">C138</f>
        <v>ENBW 3 5/8 04/02/76 nc-21</v>
      </c>
      <c r="C147" s="11" t="str">
        <f t="shared" ref="C147:C150" si="82">C139</f>
        <v>ENBW 3 3/8 04/05/77 nc-22</v>
      </c>
      <c r="D147" s="22" t="str">
        <f>_xlfn.XLOOKUP(B147,bonds[unique lookup],bonds[ID_ISIN])</f>
        <v>XS1044811591</v>
      </c>
      <c r="E147" s="22" t="str">
        <f>_xlfn.XLOOKUP(C147,bonds[unique lookup],bonds[ID_ISIN])</f>
        <v>XS1405770907</v>
      </c>
      <c r="F147" s="25">
        <f>_xlfn.XLOOKUP(B147,bonds[unique lookup],bonds[nxt_call_dt])</f>
        <v>44288</v>
      </c>
      <c r="G147" s="25">
        <f>_xlfn.XLOOKUP(C147,bonds[unique lookup],bonds[nxt_call_dt])</f>
        <v>44566</v>
      </c>
      <c r="H147" s="17">
        <f t="shared" ref="H147:H150" si="83">YEARFRAC(F147,G147)</f>
        <v>0.7583333333333333</v>
      </c>
      <c r="I147" s="12" t="s">
        <v>35</v>
      </c>
      <c r="J147" s="18" cm="1">
        <f t="array" ref="J147">_xll.BDP(D147&amp;" Corp",$I147)</f>
        <v>196.81837737520704</v>
      </c>
      <c r="K147" s="18" cm="1">
        <f t="array" ref="K147">_xll.BDP(E147&amp;" Corp",$I147)</f>
        <v>189.79496314492047</v>
      </c>
      <c r="L147" s="18">
        <f t="shared" ref="L147:L150" si="84">K147-J147</f>
        <v>-7.0234142302865621</v>
      </c>
      <c r="M147" s="18">
        <f t="shared" ref="M147:M150" si="85">IFERROR(L147/H147,"-")</f>
        <v>-9.2616451388394232</v>
      </c>
      <c r="N147" s="12" t="s">
        <v>36</v>
      </c>
      <c r="O147" s="18" cm="1">
        <f t="array" aca="1" ref="O147" ca="1">_xll.BDH(D147&amp;" Corp",$N147,$O$114)</f>
        <v>179.37700000000001</v>
      </c>
      <c r="P147" s="18" cm="1">
        <f t="array" aca="1" ref="P147" ca="1">_xll.BDH(E147&amp;" Corp",$N147,$O$114)</f>
        <v>169.44200000000001</v>
      </c>
      <c r="Q147" s="18">
        <f t="shared" ref="Q147:Q150" ca="1" si="86">IFERROR(P147-O147,"-")</f>
        <v>-9.9350000000000023</v>
      </c>
      <c r="R147" s="18">
        <f t="shared" ref="R147:R150" ca="1" si="87">IFERROR(Q147/H147,"-")</f>
        <v>-13.101098901098904</v>
      </c>
      <c r="S147" s="18">
        <f t="shared" ref="S147:S150" ca="1" si="88">IFERROR(M147-R147,"-")</f>
        <v>3.8394537622594811</v>
      </c>
      <c r="T147" s="18" cm="1">
        <f t="array" aca="1" ref="T147" ca="1">_xll.BDH(D147&amp;" Corp",$N147,$T$114)</f>
        <v>145.06200000000001</v>
      </c>
      <c r="U147" s="18" cm="1">
        <f t="array" aca="1" ref="U147" ca="1">_xll.BDH(E147&amp;" Corp",$N147,$T$114)</f>
        <v>165.364</v>
      </c>
      <c r="V147" s="18">
        <f t="shared" ref="V147:V150" ca="1" si="89">IFERROR(U147-T147,"-")</f>
        <v>20.301999999999992</v>
      </c>
      <c r="W147" s="18">
        <f t="shared" ref="W147:W150" ca="1" si="90">IFERROR(V147/H147,"-")</f>
        <v>26.771868131868121</v>
      </c>
      <c r="X147" s="18">
        <f t="shared" ref="X147:X150" ca="1" si="91">IFERROR(M147-W147,"-")</f>
        <v>-36.033513270707545</v>
      </c>
    </row>
    <row r="148" spans="1:24" x14ac:dyDescent="0.25">
      <c r="A148" s="5" t="s">
        <v>161</v>
      </c>
      <c r="B148" s="11" t="str">
        <f t="shared" si="81"/>
        <v>ENBW 3 3/8 04/05/77 nc-22</v>
      </c>
      <c r="C148" s="11" t="str">
        <f t="shared" si="82"/>
        <v>ENBW 1 1/8 11/05/79 nc-24</v>
      </c>
      <c r="D148" s="22" t="str">
        <f>_xlfn.XLOOKUP(B148,bonds[unique lookup],bonds[ID_ISIN])</f>
        <v>XS1405770907</v>
      </c>
      <c r="E148" s="22" t="str">
        <f>_xlfn.XLOOKUP(C148,bonds[unique lookup],bonds[ID_ISIN])</f>
        <v>XS2035564975</v>
      </c>
      <c r="F148" s="25">
        <f>_xlfn.XLOOKUP(B148,bonds[unique lookup],bonds[nxt_call_dt])</f>
        <v>44566</v>
      </c>
      <c r="G148" s="25">
        <f>_xlfn.XLOOKUP(C148,bonds[unique lookup],bonds[nxt_call_dt])</f>
        <v>45509</v>
      </c>
      <c r="H148" s="17">
        <f t="shared" si="83"/>
        <v>2.5833333333333335</v>
      </c>
      <c r="I148" s="12" t="s">
        <v>35</v>
      </c>
      <c r="J148" s="18" cm="1">
        <f t="array" ref="J148">_xll.BDP(D148&amp;" Corp",$I148)</f>
        <v>189.79496314492047</v>
      </c>
      <c r="K148" s="18" cm="1">
        <f t="array" ref="K148">_xll.BDP(E148&amp;" Corp",$I148)</f>
        <v>208.16046515517016</v>
      </c>
      <c r="L148" s="18">
        <f t="shared" si="84"/>
        <v>18.365502010249685</v>
      </c>
      <c r="M148" s="18">
        <f t="shared" si="85"/>
        <v>7.1092265846127809</v>
      </c>
      <c r="N148" s="12" t="s">
        <v>36</v>
      </c>
      <c r="O148" s="18" cm="1">
        <f t="array" aca="1" ref="O148" ca="1">_xll.BDH(D148&amp;" Corp",$N148,$O$114)</f>
        <v>169.44200000000001</v>
      </c>
      <c r="P148" s="18" cm="1">
        <f t="array" aca="1" ref="P148" ca="1">_xll.BDH(E148&amp;" Corp",$N148,$O$114)</f>
        <v>210.96600000000001</v>
      </c>
      <c r="Q148" s="18">
        <f t="shared" ca="1" si="86"/>
        <v>41.524000000000001</v>
      </c>
      <c r="R148" s="18">
        <f t="shared" ca="1" si="87"/>
        <v>16.073806451612903</v>
      </c>
      <c r="S148" s="18">
        <f t="shared" ca="1" si="88"/>
        <v>-8.964579867000122</v>
      </c>
      <c r="T148" s="18" cm="1">
        <f t="array" aca="1" ref="T148" ca="1">_xll.BDH(D148&amp;" Corp",$N148,$T$114)</f>
        <v>165.364</v>
      </c>
      <c r="U148" s="18" cm="1">
        <f t="array" aca="1" ref="U148" ca="1">_xll.BDH(E148&amp;" Corp",$N148,$T$114)</f>
        <v>213.04300000000001</v>
      </c>
      <c r="V148" s="18">
        <f t="shared" ca="1" si="89"/>
        <v>47.679000000000002</v>
      </c>
      <c r="W148" s="18">
        <f t="shared" ca="1" si="90"/>
        <v>18.456387096774193</v>
      </c>
      <c r="X148" s="18">
        <f t="shared" ca="1" si="91"/>
        <v>-11.347160512161413</v>
      </c>
    </row>
    <row r="149" spans="1:24" x14ac:dyDescent="0.25">
      <c r="A149" s="5" t="s">
        <v>161</v>
      </c>
      <c r="B149" s="11" t="str">
        <f t="shared" si="81"/>
        <v>ENBW 1 1/8 11/05/79 nc-24</v>
      </c>
      <c r="C149" s="11" t="str">
        <f t="shared" si="82"/>
        <v>ENBW 1 7/8 06/29/80 nc-26</v>
      </c>
      <c r="D149" s="22" t="str">
        <f>_xlfn.XLOOKUP(B149,bonds[unique lookup],bonds[ID_ISIN])</f>
        <v>XS2035564975</v>
      </c>
      <c r="E149" s="22" t="str">
        <f>_xlfn.XLOOKUP(C149,bonds[unique lookup],bonds[ID_ISIN])</f>
        <v>XS2196328608</v>
      </c>
      <c r="F149" s="25">
        <f>_xlfn.XLOOKUP(B149,bonds[unique lookup],bonds[nxt_call_dt])</f>
        <v>45509</v>
      </c>
      <c r="G149" s="25">
        <f>_xlfn.XLOOKUP(C149,bonds[unique lookup],bonds[nxt_call_dt])</f>
        <v>46111</v>
      </c>
      <c r="H149" s="17">
        <f t="shared" si="83"/>
        <v>1.6527777777777777</v>
      </c>
      <c r="I149" s="12" t="s">
        <v>35</v>
      </c>
      <c r="J149" s="18" cm="1">
        <f t="array" ref="J149">_xll.BDP(D149&amp;" Corp",$I149)</f>
        <v>208.16046515517016</v>
      </c>
      <c r="K149" s="18" cm="1">
        <f t="array" ref="K149">_xll.BDP(E149&amp;" Corp",$I149)</f>
        <v>233.57587176694631</v>
      </c>
      <c r="L149" s="18">
        <f t="shared" si="84"/>
        <v>25.415406611776149</v>
      </c>
      <c r="M149" s="18">
        <f t="shared" si="85"/>
        <v>15.377388874351956</v>
      </c>
      <c r="N149" s="12" t="s">
        <v>36</v>
      </c>
      <c r="O149" s="18" cm="1">
        <f t="array" aca="1" ref="O149" ca="1">_xll.BDH(D149&amp;" Corp",$N149,$O$114)</f>
        <v>210.96600000000001</v>
      </c>
      <c r="P149" s="18" cm="1">
        <f t="array" aca="1" ref="P149" ca="1">_xll.BDH(E149&amp;" Corp",$N149,$O$114)</f>
        <v>233.845</v>
      </c>
      <c r="Q149" s="18">
        <f t="shared" ca="1" si="86"/>
        <v>22.878999999999991</v>
      </c>
      <c r="R149" s="18">
        <f t="shared" ca="1" si="87"/>
        <v>13.842756302521003</v>
      </c>
      <c r="S149" s="18">
        <f t="shared" ca="1" si="88"/>
        <v>1.5346325718309526</v>
      </c>
      <c r="T149" s="18" cm="1">
        <f t="array" aca="1" ref="T149" ca="1">_xll.BDH(D149&amp;" Corp",$N149,$T$114)</f>
        <v>213.04300000000001</v>
      </c>
      <c r="U149" s="18" t="str" cm="1">
        <f t="array" aca="1" ref="U149" ca="1">_xll.BDH(E149&amp;" Corp",$N149,$T$114)</f>
        <v>#N/A N/A</v>
      </c>
      <c r="V149" s="18" t="str">
        <f t="shared" ca="1" si="89"/>
        <v>-</v>
      </c>
      <c r="W149" s="18" t="str">
        <f t="shared" ca="1" si="90"/>
        <v>-</v>
      </c>
      <c r="X149" s="18" t="str">
        <f t="shared" ca="1" si="91"/>
        <v>-</v>
      </c>
    </row>
    <row r="150" spans="1:24" x14ac:dyDescent="0.25">
      <c r="A150" s="5" t="s">
        <v>161</v>
      </c>
      <c r="B150" s="11" t="str">
        <f t="shared" si="81"/>
        <v>ENBW 1 7/8 06/29/80 nc-26</v>
      </c>
      <c r="C150" s="11" t="str">
        <f t="shared" si="82"/>
        <v>ENBW 1 5/8 08/05/79 nc-27</v>
      </c>
      <c r="D150" s="22" t="str">
        <f>_xlfn.XLOOKUP(B150,bonds[unique lookup],bonds[ID_ISIN])</f>
        <v>XS2196328608</v>
      </c>
      <c r="E150" s="22" t="str">
        <f>_xlfn.XLOOKUP(C150,bonds[unique lookup],bonds[ID_ISIN])</f>
        <v>XS2035564629</v>
      </c>
      <c r="F150" s="25">
        <f>_xlfn.XLOOKUP(B150,bonds[unique lookup],bonds[nxt_call_dt])</f>
        <v>46111</v>
      </c>
      <c r="G150" s="25">
        <f>_xlfn.XLOOKUP(C150,bonds[unique lookup],bonds[nxt_call_dt])</f>
        <v>46512</v>
      </c>
      <c r="H150" s="17">
        <f t="shared" si="83"/>
        <v>1.0972222222222223</v>
      </c>
      <c r="I150" s="12" t="s">
        <v>35</v>
      </c>
      <c r="J150" s="18" cm="1">
        <f t="array" ref="J150">_xll.BDP(D150&amp;" Corp",$I150)</f>
        <v>233.57587176694631</v>
      </c>
      <c r="K150" s="18" cm="1">
        <f t="array" ref="K150">_xll.BDP(E150&amp;" Corp",$I150)</f>
        <v>230.03253759511804</v>
      </c>
      <c r="L150" s="18">
        <f t="shared" si="84"/>
        <v>-3.5433341718282634</v>
      </c>
      <c r="M150" s="18">
        <f t="shared" si="85"/>
        <v>-3.2293678528055056</v>
      </c>
      <c r="N150" s="12" t="s">
        <v>36</v>
      </c>
      <c r="O150" s="18" cm="1">
        <f t="array" aca="1" ref="O150" ca="1">_xll.BDH(D150&amp;" Corp",$N150,$O$114)</f>
        <v>233.845</v>
      </c>
      <c r="P150" s="18" cm="1">
        <f t="array" aca="1" ref="P150" ca="1">_xll.BDH(E150&amp;" Corp",$N150,$O$114)</f>
        <v>231.744</v>
      </c>
      <c r="Q150" s="18">
        <f t="shared" ca="1" si="86"/>
        <v>-2.1009999999999991</v>
      </c>
      <c r="R150" s="18">
        <f t="shared" ca="1" si="87"/>
        <v>-1.9148354430379737</v>
      </c>
      <c r="S150" s="18">
        <f t="shared" ca="1" si="88"/>
        <v>-1.3145324097675319</v>
      </c>
      <c r="T150" s="18" t="str" cm="1">
        <f t="array" aca="1" ref="T150" ca="1">_xll.BDH(D150&amp;" Corp",$N150,$T$114)</f>
        <v>#N/A N/A</v>
      </c>
      <c r="U150" s="18" cm="1">
        <f t="array" aca="1" ref="U150" ca="1">_xll.BDH(E150&amp;" Corp",$N150,$T$114)</f>
        <v>234.827</v>
      </c>
      <c r="V150" s="18" t="str">
        <f t="shared" ca="1" si="89"/>
        <v>-</v>
      </c>
      <c r="W150" s="18" t="str">
        <f t="shared" ca="1" si="90"/>
        <v>-</v>
      </c>
      <c r="X150" s="18" t="str">
        <f t="shared" ca="1" si="91"/>
        <v>-</v>
      </c>
    </row>
    <row r="151" spans="1:24" x14ac:dyDescent="0.25">
      <c r="Q151" s="18"/>
      <c r="R151" s="18"/>
      <c r="S151" s="18"/>
      <c r="T151" s="18"/>
      <c r="U151" s="18"/>
      <c r="V151" s="18"/>
      <c r="W151" s="18"/>
      <c r="X151" s="18"/>
    </row>
    <row r="152" spans="1:24" x14ac:dyDescent="0.25">
      <c r="G152" s="5" t="s">
        <v>162</v>
      </c>
      <c r="H152" s="17">
        <f>AVERAGE(H146:H150)</f>
        <v>1.2183333333333333</v>
      </c>
      <c r="M152" s="18">
        <f>AVERAGE(M146:M150)</f>
        <v>2.4989006168299519</v>
      </c>
      <c r="R152" s="18">
        <f ca="1">AVERAGE(R146:R150)</f>
        <v>3.7251571024992569</v>
      </c>
      <c r="S152" s="18">
        <f ca="1">AVERAGE(S146:S150)</f>
        <v>-1.226256485669305</v>
      </c>
      <c r="W152" s="18">
        <f ca="1">AVERAGE(W146:W150)</f>
        <v>22.614127614321156</v>
      </c>
      <c r="X152" s="18">
        <f ca="1">AVERAGE(X146:X150)</f>
        <v>-23.690336891434477</v>
      </c>
    </row>
    <row r="153" spans="1:24" x14ac:dyDescent="0.25">
      <c r="G153" s="5" t="s">
        <v>167</v>
      </c>
      <c r="H153" s="17">
        <f>_xlfn.STDEV.P(H146:H150)</f>
        <v>0.86747576192702025</v>
      </c>
      <c r="M153" s="18">
        <f>_xlfn.STDEV.P(M146:M150)</f>
        <v>9.4635360920186375</v>
      </c>
      <c r="R153" s="18">
        <f ca="1">_xlfn.STDEV.P(R146:R150)</f>
        <v>11.935109565186071</v>
      </c>
      <c r="S153" s="18">
        <f ca="1">_xlfn.STDEV.P(S146:S150)</f>
        <v>4.8263176982204046</v>
      </c>
      <c r="W153" s="18">
        <f ca="1">_xlfn.STDEV.P(W146:W150)</f>
        <v>4.1577405175469782</v>
      </c>
      <c r="X153" s="18">
        <f ca="1">_xlfn.STDEV.P(X146:X150)</f>
        <v>12.343176379273068</v>
      </c>
    </row>
    <row r="155" spans="1:24" x14ac:dyDescent="0.25">
      <c r="A155" s="5" t="s">
        <v>164</v>
      </c>
      <c r="B155" s="11" t="str">
        <f>C138</f>
        <v>ENBW 3 5/8 04/02/76 nc-21</v>
      </c>
      <c r="C155" s="11" t="str">
        <f>C142</f>
        <v>ENBW 1 5/8 08/05/79 nc-27</v>
      </c>
      <c r="D155" s="22" t="str">
        <f>_xlfn.XLOOKUP(B155,bonds[unique lookup],bonds[ID_ISIN])</f>
        <v>XS1044811591</v>
      </c>
      <c r="E155" s="22" t="str">
        <f>_xlfn.XLOOKUP(C155,bonds[unique lookup],bonds[ID_ISIN])</f>
        <v>XS2035564629</v>
      </c>
      <c r="F155" s="25">
        <f>_xlfn.XLOOKUP(B155,bonds[unique lookup],bonds[nxt_call_dt])</f>
        <v>44288</v>
      </c>
      <c r="G155" s="25">
        <f>_xlfn.XLOOKUP(C155,bonds[unique lookup],bonds[nxt_call_dt])</f>
        <v>46512</v>
      </c>
      <c r="H155" s="17">
        <f t="shared" ref="H155" si="92">YEARFRAC(F155,G155)</f>
        <v>6.0916666666666668</v>
      </c>
      <c r="I155" s="12" t="s">
        <v>35</v>
      </c>
      <c r="J155" s="18" cm="1">
        <f t="array" ref="J155">_xll.BDP(D155&amp;" Corp",$I155)</f>
        <v>196.81837737520704</v>
      </c>
      <c r="K155" s="18" cm="1">
        <f t="array" ref="K155">_xll.BDP(E155&amp;" Corp",$I155)</f>
        <v>230.03253759511804</v>
      </c>
      <c r="L155" s="18">
        <f t="shared" ref="L155" si="93">K155-J155</f>
        <v>33.214160219911008</v>
      </c>
      <c r="M155" s="18">
        <f t="shared" ref="M155" si="94">L155/H155</f>
        <v>5.4523929225572108</v>
      </c>
      <c r="N155" s="12" t="s">
        <v>36</v>
      </c>
      <c r="O155" s="18" cm="1">
        <f t="array" aca="1" ref="O155" ca="1">_xll.BDH(D155&amp;" Corp",$N155,$O$114)</f>
        <v>179.37700000000001</v>
      </c>
      <c r="P155" s="18" cm="1">
        <f t="array" aca="1" ref="P155" ca="1">_xll.BDH(E155&amp;" Corp",$N155,$O$114)</f>
        <v>231.744</v>
      </c>
      <c r="Q155" s="18">
        <f t="shared" ref="Q155" ca="1" si="95">IFERROR(P155-O155,"-")</f>
        <v>52.36699999999999</v>
      </c>
      <c r="R155" s="18">
        <f t="shared" ref="R155" ca="1" si="96">IFERROR(Q155/H155,"-")</f>
        <v>8.596497948016415</v>
      </c>
      <c r="S155" s="18">
        <f t="shared" ref="S155" ca="1" si="97">IFERROR(M155-R155,"-")</f>
        <v>-3.1441050254592042</v>
      </c>
      <c r="T155" s="18" cm="1">
        <f t="array" aca="1" ref="T155" ca="1">_xll.BDH(D155&amp;" Corp",$N155,$T$114)</f>
        <v>145.06200000000001</v>
      </c>
      <c r="U155" s="18" cm="1">
        <f t="array" aca="1" ref="U155" ca="1">_xll.BDH(E155&amp;" Corp",$N155,$T$114)</f>
        <v>234.827</v>
      </c>
      <c r="V155" s="18">
        <f t="shared" ref="V155" ca="1" si="98">IFERROR(U155-T155,"-")</f>
        <v>89.764999999999986</v>
      </c>
      <c r="W155" s="18">
        <f t="shared" ref="W155" ca="1" si="99">IFERROR(V155/H155,"-")</f>
        <v>14.735704514363883</v>
      </c>
      <c r="X155" s="18">
        <f t="shared" ref="X155" ca="1" si="100">IFERROR(M155-W155,"-")</f>
        <v>-9.2833115918066724</v>
      </c>
    </row>
    <row r="157" spans="1:24" x14ac:dyDescent="0.25">
      <c r="A157" s="5" t="s">
        <v>165</v>
      </c>
      <c r="B157" s="11" t="str">
        <f>C140</f>
        <v>ENBW 1 1/8 11/05/79 nc-24</v>
      </c>
      <c r="C157" s="11" t="str">
        <f>C150</f>
        <v>ENBW 1 5/8 08/05/79 nc-27</v>
      </c>
      <c r="D157" s="22" t="str">
        <f>_xlfn.XLOOKUP(B157,bonds[unique lookup],bonds[ID_ISIN])</f>
        <v>XS2035564975</v>
      </c>
      <c r="E157" s="22" t="str">
        <f>_xlfn.XLOOKUP(C157,bonds[unique lookup],bonds[ID_ISIN])</f>
        <v>XS2035564629</v>
      </c>
      <c r="F157" s="25">
        <f>_xlfn.XLOOKUP(B157,bonds[unique lookup],bonds[nxt_call_dt])</f>
        <v>45509</v>
      </c>
      <c r="G157" s="25">
        <f>_xlfn.XLOOKUP(C157,bonds[unique lookup],bonds[nxt_call_dt])</f>
        <v>46512</v>
      </c>
      <c r="H157" s="17">
        <f t="shared" ref="H157" si="101">YEARFRAC(F157,G157)</f>
        <v>2.75</v>
      </c>
      <c r="I157" s="12" t="s">
        <v>35</v>
      </c>
      <c r="J157" s="18" cm="1">
        <f t="array" ref="J157">_xll.BDP(D157&amp;" Corp",$I157)</f>
        <v>208.16046515517016</v>
      </c>
      <c r="K157" s="18" cm="1">
        <f t="array" ref="K157">_xll.BDP(E157&amp;" Corp",$I157)</f>
        <v>230.03253759511804</v>
      </c>
      <c r="L157" s="18">
        <f t="shared" ref="L157" si="102">K157-J157</f>
        <v>21.872072439947885</v>
      </c>
      <c r="M157" s="18">
        <f t="shared" ref="M157" si="103">L157/H157</f>
        <v>7.9534808872537761</v>
      </c>
      <c r="N157" s="12" t="s">
        <v>36</v>
      </c>
      <c r="O157" s="18" cm="1">
        <f t="array" aca="1" ref="O157" ca="1">_xll.BDH(D157&amp;" Corp",$N157,$O$114)</f>
        <v>210.96600000000001</v>
      </c>
      <c r="P157" s="18" cm="1">
        <f t="array" aca="1" ref="P157" ca="1">_xll.BDH(E157&amp;" Corp",$N157,$O$114)</f>
        <v>231.744</v>
      </c>
      <c r="Q157" s="18">
        <f t="shared" ref="Q157" ca="1" si="104">IFERROR(P157-O157,"-")</f>
        <v>20.777999999999992</v>
      </c>
      <c r="R157" s="18">
        <f t="shared" ref="R157" ca="1" si="105">IFERROR(Q157/H157,"-")</f>
        <v>7.5556363636363608</v>
      </c>
      <c r="S157" s="18">
        <f t="shared" ref="S157" ca="1" si="106">IFERROR(M157-R157,"-")</f>
        <v>0.39784452361741529</v>
      </c>
      <c r="T157" s="18" cm="1">
        <f t="array" aca="1" ref="T157" ca="1">_xll.BDH(D157&amp;" Corp",$N157,$T$114)</f>
        <v>213.04300000000001</v>
      </c>
      <c r="U157" s="18" cm="1">
        <f t="array" aca="1" ref="U157" ca="1">_xll.BDH(E157&amp;" Corp",$N157,$T$114)</f>
        <v>234.827</v>
      </c>
      <c r="V157" s="18">
        <f t="shared" ref="V157" ca="1" si="107">IFERROR(U157-T157,"-")</f>
        <v>21.783999999999992</v>
      </c>
      <c r="W157" s="18">
        <f t="shared" ref="W157" ca="1" si="108">IFERROR(V157/H157,"-")</f>
        <v>7.9214545454545426</v>
      </c>
      <c r="X157" s="18">
        <f t="shared" ref="X157" ca="1" si="109">IFERROR(M157-W157,"-")</f>
        <v>3.2026341799233471E-2</v>
      </c>
    </row>
    <row r="167" spans="2:5" x14ac:dyDescent="0.25">
      <c r="B167" s="5" t="s">
        <v>2</v>
      </c>
      <c r="C167" s="11" t="s">
        <v>424</v>
      </c>
    </row>
    <row r="168" spans="2:5" ht="11" x14ac:dyDescent="0.3">
      <c r="C168" s="4" t="s">
        <v>146</v>
      </c>
      <c r="D168" s="4" t="s">
        <v>147</v>
      </c>
    </row>
    <row r="169" spans="2:5" x14ac:dyDescent="0.25">
      <c r="C169" s="5" t="str" cm="1">
        <f t="array" ref="C169:C173">_xlfn._xlws.FILTER(bonds[unique lookup],(bonds[ticker]=C167)*(bonds[crncy]="eur"))</f>
        <v>ORAFP 4 PERP nc-21</v>
      </c>
      <c r="D169" s="22" t="str" cm="1">
        <f t="array" ref="D169:D173">_xlfn.XLOOKUP(_xlfn.ANCHORARRAY(C169),bonds[unique lookup],bonds[ID_ISIN])</f>
        <v>XS1115490523</v>
      </c>
      <c r="E169" s="5" t="str" cm="1">
        <f t="array" ref="E169">_xll.BDP(D169&amp;" Corp","crncy")</f>
        <v>EUR</v>
      </c>
    </row>
    <row r="170" spans="2:5" x14ac:dyDescent="0.25">
      <c r="C170" s="5" t="str">
        <v>ORAFP 5 1/4 PERP nc-24</v>
      </c>
      <c r="D170" s="22" t="str">
        <v>XS1028599287</v>
      </c>
      <c r="E170" s="5" t="str" cm="1">
        <f t="array" ref="E170">_xll.BDP(D170&amp;" Corp","crncy")</f>
        <v>EUR</v>
      </c>
    </row>
    <row r="171" spans="2:5" x14ac:dyDescent="0.25">
      <c r="C171" s="5" t="str">
        <v>ORAFP 2 3/8 PERP nc-25</v>
      </c>
      <c r="D171" s="22" t="str">
        <v>FR0013413887</v>
      </c>
      <c r="E171" s="5" t="str" cm="1">
        <f t="array" ref="E171">_xll.BDP(D171&amp;" Corp","crncy")</f>
        <v>EUR</v>
      </c>
    </row>
    <row r="172" spans="2:5" x14ac:dyDescent="0.25">
      <c r="C172" s="5" t="str">
        <v>ORAFP 5 PERP nc-26</v>
      </c>
      <c r="D172" s="22" t="str">
        <v>XS1115498260</v>
      </c>
      <c r="E172" s="5" t="str" cm="1">
        <f t="array" ref="E172">_xll.BDP(D172&amp;" Corp","crncy")</f>
        <v>EUR</v>
      </c>
    </row>
    <row r="173" spans="2:5" x14ac:dyDescent="0.25">
      <c r="C173" s="5" t="str">
        <v>ORAFP 1 3/4 PERP nc-26</v>
      </c>
      <c r="D173" s="22" t="str">
        <v>FR0013447877</v>
      </c>
      <c r="E173" s="5" t="str" cm="1">
        <f t="array" ref="E173">_xll.BDP(D173&amp;" Corp","crncy")</f>
        <v>EUR</v>
      </c>
    </row>
    <row r="174" spans="2:5" x14ac:dyDescent="0.25">
      <c r="D174" s="22"/>
    </row>
    <row r="175" spans="2:5" x14ac:dyDescent="0.25">
      <c r="D175" s="22"/>
    </row>
    <row r="178" spans="1:24" x14ac:dyDescent="0.25">
      <c r="A178" s="5" t="s">
        <v>161</v>
      </c>
      <c r="B178" s="11" t="str">
        <f>C169</f>
        <v>ORAFP 4 PERP nc-21</v>
      </c>
      <c r="C178" s="11" t="str">
        <f>C170</f>
        <v>ORAFP 5 1/4 PERP nc-24</v>
      </c>
      <c r="D178" s="22" t="str">
        <f>_xlfn.XLOOKUP(B178,bonds[unique lookup],bonds[ID_ISIN])</f>
        <v>XS1115490523</v>
      </c>
      <c r="E178" s="22" t="str">
        <f>_xlfn.XLOOKUP(C178,bonds[unique lookup],bonds[ID_ISIN])</f>
        <v>XS1028599287</v>
      </c>
      <c r="F178" s="25">
        <f>_xlfn.XLOOKUP(B178,bonds[unique lookup],bonds[nxt_call_dt])</f>
        <v>44470</v>
      </c>
      <c r="G178" s="25">
        <f>_xlfn.XLOOKUP(C178,bonds[unique lookup],bonds[nxt_call_dt])</f>
        <v>45329</v>
      </c>
      <c r="H178" s="17">
        <f t="shared" ref="H178:H181" si="110">YEARFRAC(F178,G178)</f>
        <v>2.35</v>
      </c>
      <c r="I178" s="12" t="s">
        <v>35</v>
      </c>
      <c r="J178" s="18" cm="1">
        <f t="array" ref="J178">_xll.BDP(D178&amp;" Corp",$I178)</f>
        <v>156.0007640323611</v>
      </c>
      <c r="K178" s="18" cm="1">
        <f t="array" ref="K178">_xll.BDP(E178&amp;" Corp",$I178)</f>
        <v>211.26051003478668</v>
      </c>
      <c r="L178" s="18">
        <f t="shared" ref="L178:L181" si="111">K178-J178</f>
        <v>55.259746002425572</v>
      </c>
      <c r="M178" s="18">
        <f>IFERROR(L178/H178,"-")</f>
        <v>23.514785532947052</v>
      </c>
      <c r="N178" s="12" t="s">
        <v>36</v>
      </c>
      <c r="O178" s="18" cm="1">
        <f t="array" aca="1" ref="O178" ca="1">_xll.BDH(D178&amp;" Corp",$N178,$O$114)</f>
        <v>154.14500000000001</v>
      </c>
      <c r="P178" s="18" cm="1">
        <f t="array" aca="1" ref="P178" ca="1">_xll.BDH(E178&amp;" Corp",$N178,$O$114)</f>
        <v>232.107</v>
      </c>
      <c r="Q178" s="18">
        <f t="shared" ref="Q178:Q181" ca="1" si="112">IFERROR(P178-O178,"-")</f>
        <v>77.961999999999989</v>
      </c>
      <c r="R178" s="18">
        <f t="shared" ref="R178:R181" ca="1" si="113">IFERROR(Q178/H178,"-")</f>
        <v>33.175319148936161</v>
      </c>
      <c r="S178" s="18">
        <f t="shared" ref="S178:S181" ca="1" si="114">IFERROR(M178-R178,"-")</f>
        <v>-9.6605336159891095</v>
      </c>
      <c r="T178" s="18" cm="1">
        <f t="array" aca="1" ref="T178" ca="1">_xll.BDH(D178&amp;" Corp",$N178,$T$114)</f>
        <v>136.33099999999999</v>
      </c>
      <c r="U178" s="18" cm="1">
        <f t="array" aca="1" ref="U178" ca="1">_xll.BDH(E178&amp;" Corp",$N178,$T$114)</f>
        <v>217.267</v>
      </c>
      <c r="V178" s="18">
        <f t="shared" ref="V178:V181" ca="1" si="115">IFERROR(U178-T178,"-")</f>
        <v>80.936000000000007</v>
      </c>
      <c r="W178" s="18">
        <f t="shared" ref="W178:W181" ca="1" si="116">IFERROR(V178/H178,"-")</f>
        <v>34.44085106382979</v>
      </c>
      <c r="X178" s="18">
        <f t="shared" ref="X178:X181" ca="1" si="117">IFERROR(M178-W178,"-")</f>
        <v>-10.926065530882738</v>
      </c>
    </row>
    <row r="179" spans="1:24" x14ac:dyDescent="0.25">
      <c r="A179" s="5" t="s">
        <v>161</v>
      </c>
      <c r="B179" s="11" t="str">
        <f t="shared" ref="B179:B181" si="118">C170</f>
        <v>ORAFP 5 1/4 PERP nc-24</v>
      </c>
      <c r="C179" s="11" t="str">
        <f t="shared" ref="C179:C181" si="119">C171</f>
        <v>ORAFP 2 3/8 PERP nc-25</v>
      </c>
      <c r="D179" s="22" t="str">
        <f>_xlfn.XLOOKUP(B179,bonds[unique lookup],bonds[ID_ISIN])</f>
        <v>XS1028599287</v>
      </c>
      <c r="E179" s="22" t="str">
        <f>_xlfn.XLOOKUP(C179,bonds[unique lookup],bonds[ID_ISIN])</f>
        <v>FR0013413887</v>
      </c>
      <c r="F179" s="25">
        <f>_xlfn.XLOOKUP(B179,bonds[unique lookup],bonds[nxt_call_dt])</f>
        <v>45329</v>
      </c>
      <c r="G179" s="25">
        <f>_xlfn.XLOOKUP(C179,bonds[unique lookup],bonds[nxt_call_dt])</f>
        <v>45672</v>
      </c>
      <c r="H179" s="17">
        <f t="shared" si="110"/>
        <v>0.93888888888888888</v>
      </c>
      <c r="I179" s="12" t="s">
        <v>35</v>
      </c>
      <c r="J179" s="18" cm="1">
        <f t="array" ref="J179">_xll.BDP(D179&amp;" Corp",$I179)</f>
        <v>211.26051003478668</v>
      </c>
      <c r="K179" s="18" cm="1">
        <f t="array" ref="K179">_xll.BDP(E179&amp;" Corp",$I179)</f>
        <v>230.72028587189476</v>
      </c>
      <c r="L179" s="18">
        <f t="shared" si="111"/>
        <v>19.459775837108083</v>
      </c>
      <c r="M179" s="18">
        <f t="shared" ref="M179:M181" si="120">IFERROR(L179/H179,"-")</f>
        <v>20.726388465558905</v>
      </c>
      <c r="N179" s="12" t="s">
        <v>36</v>
      </c>
      <c r="O179" s="18" cm="1">
        <f t="array" aca="1" ref="O179" ca="1">_xll.BDH(D179&amp;" Corp",$N179,$O$114)</f>
        <v>232.107</v>
      </c>
      <c r="P179" s="18" cm="1">
        <f t="array" aca="1" ref="P179" ca="1">_xll.BDH(E179&amp;" Corp",$N179,$O$114)</f>
        <v>242.38</v>
      </c>
      <c r="Q179" s="18">
        <f t="shared" ca="1" si="112"/>
        <v>10.272999999999996</v>
      </c>
      <c r="R179" s="18">
        <f t="shared" ca="1" si="113"/>
        <v>10.941656804733723</v>
      </c>
      <c r="S179" s="18">
        <f t="shared" ca="1" si="114"/>
        <v>9.784731660825182</v>
      </c>
      <c r="T179" s="18" cm="1">
        <f t="array" aca="1" ref="T179" ca="1">_xll.BDH(D179&amp;" Corp",$N179,$T$114)</f>
        <v>217.267</v>
      </c>
      <c r="U179" s="18" cm="1">
        <f t="array" aca="1" ref="U179" ca="1">_xll.BDH(E179&amp;" Corp",$N179,$T$114)</f>
        <v>228.47900000000001</v>
      </c>
      <c r="V179" s="18">
        <f t="shared" ca="1" si="115"/>
        <v>11.212000000000018</v>
      </c>
      <c r="W179" s="18">
        <f t="shared" ca="1" si="116"/>
        <v>11.941775147929013</v>
      </c>
      <c r="X179" s="18">
        <f t="shared" ca="1" si="117"/>
        <v>8.7846133176298924</v>
      </c>
    </row>
    <row r="180" spans="1:24" x14ac:dyDescent="0.25">
      <c r="A180" s="5" t="s">
        <v>161</v>
      </c>
      <c r="B180" s="11" t="str">
        <f t="shared" si="118"/>
        <v>ORAFP 2 3/8 PERP nc-25</v>
      </c>
      <c r="C180" s="11" t="str">
        <f t="shared" si="119"/>
        <v>ORAFP 5 PERP nc-26</v>
      </c>
      <c r="D180" s="22" t="str">
        <f>_xlfn.XLOOKUP(B180,bonds[unique lookup],bonds[ID_ISIN])</f>
        <v>FR0013413887</v>
      </c>
      <c r="E180" s="22" t="str">
        <f>_xlfn.XLOOKUP(C180,bonds[unique lookup],bonds[ID_ISIN])</f>
        <v>XS1115498260</v>
      </c>
      <c r="F180" s="25">
        <f>_xlfn.XLOOKUP(B180,bonds[unique lookup],bonds[nxt_call_dt])</f>
        <v>45672</v>
      </c>
      <c r="G180" s="25">
        <f>_xlfn.XLOOKUP(C180,bonds[unique lookup],bonds[nxt_call_dt])</f>
        <v>46296</v>
      </c>
      <c r="H180" s="17">
        <f t="shared" si="110"/>
        <v>1.711111111111111</v>
      </c>
      <c r="I180" s="12" t="s">
        <v>35</v>
      </c>
      <c r="J180" s="18" cm="1">
        <f t="array" ref="J180">_xll.BDP(D180&amp;" Corp",$I180)</f>
        <v>230.72028587189476</v>
      </c>
      <c r="K180" s="18" cm="1">
        <f t="array" ref="K180">_xll.BDP(E180&amp;" Corp",$I180)</f>
        <v>241.81065067014478</v>
      </c>
      <c r="L180" s="18">
        <f t="shared" si="111"/>
        <v>11.090364798250022</v>
      </c>
      <c r="M180" s="18">
        <f t="shared" si="120"/>
        <v>6.4813820249513121</v>
      </c>
      <c r="N180" s="12" t="s">
        <v>36</v>
      </c>
      <c r="O180" s="18" cm="1">
        <f t="array" aca="1" ref="O180" ca="1">_xll.BDH(D180&amp;" Corp",$N180,$O$114)</f>
        <v>242.38</v>
      </c>
      <c r="P180" s="18" cm="1">
        <f t="array" aca="1" ref="P180" ca="1">_xll.BDH(E180&amp;" Corp",$N180,$O$114)</f>
        <v>257.27600000000001</v>
      </c>
      <c r="Q180" s="18">
        <f t="shared" ca="1" si="112"/>
        <v>14.896000000000015</v>
      </c>
      <c r="R180" s="18">
        <f t="shared" ca="1" si="113"/>
        <v>8.705454545454554</v>
      </c>
      <c r="S180" s="18">
        <f t="shared" ca="1" si="114"/>
        <v>-2.2240725205032419</v>
      </c>
      <c r="T180" s="18" cm="1">
        <f t="array" aca="1" ref="T180" ca="1">_xll.BDH(D180&amp;" Corp",$N180,$T$114)</f>
        <v>228.47900000000001</v>
      </c>
      <c r="U180" s="18" cm="1">
        <f t="array" aca="1" ref="U180" ca="1">_xll.BDH(E180&amp;" Corp",$N180,$T$114)</f>
        <v>251.89699999999999</v>
      </c>
      <c r="V180" s="18">
        <f t="shared" ca="1" si="115"/>
        <v>23.417999999999978</v>
      </c>
      <c r="W180" s="18">
        <f t="shared" ca="1" si="116"/>
        <v>13.685844155844144</v>
      </c>
      <c r="X180" s="18">
        <f t="shared" ca="1" si="117"/>
        <v>-7.2044621308928321</v>
      </c>
    </row>
    <row r="181" spans="1:24" x14ac:dyDescent="0.25">
      <c r="A181" s="5" t="s">
        <v>161</v>
      </c>
      <c r="B181" s="11" t="str">
        <f t="shared" si="118"/>
        <v>ORAFP 5 PERP nc-26</v>
      </c>
      <c r="C181" s="11" t="str">
        <f t="shared" si="119"/>
        <v>ORAFP 1 3/4 PERP nc-26</v>
      </c>
      <c r="D181" s="22" t="str">
        <f>_xlfn.XLOOKUP(B181,bonds[unique lookup],bonds[ID_ISIN])</f>
        <v>XS1115498260</v>
      </c>
      <c r="E181" s="22" t="str">
        <f>_xlfn.XLOOKUP(C181,bonds[unique lookup],bonds[ID_ISIN])</f>
        <v>FR0013447877</v>
      </c>
      <c r="F181" s="25">
        <f>_xlfn.XLOOKUP(B181,bonds[unique lookup],bonds[nxt_call_dt])</f>
        <v>46296</v>
      </c>
      <c r="G181" s="25">
        <f>_xlfn.XLOOKUP(C181,bonds[unique lookup],bonds[nxt_call_dt])</f>
        <v>46375</v>
      </c>
      <c r="H181" s="17">
        <f t="shared" si="110"/>
        <v>0.21666666666666667</v>
      </c>
      <c r="I181" s="12" t="s">
        <v>35</v>
      </c>
      <c r="J181" s="18" cm="1">
        <f t="array" ref="J181">_xll.BDP(D181&amp;" Corp",$I181)</f>
        <v>241.81065067014478</v>
      </c>
      <c r="K181" s="18" cm="1">
        <f t="array" ref="K181">_xll.BDP(E181&amp;" Corp",$I181)</f>
        <v>233.82875760452629</v>
      </c>
      <c r="L181" s="18">
        <f t="shared" si="111"/>
        <v>-7.9818930656184932</v>
      </c>
      <c r="M181" s="18">
        <f t="shared" si="120"/>
        <v>-36.83950645670074</v>
      </c>
      <c r="N181" s="12" t="s">
        <v>36</v>
      </c>
      <c r="O181" s="18" cm="1">
        <f t="array" aca="1" ref="O181" ca="1">_xll.BDH(D181&amp;" Corp",$N181,$O$114)</f>
        <v>257.27600000000001</v>
      </c>
      <c r="P181" s="18" cm="1">
        <f t="array" aca="1" ref="P181" ca="1">_xll.BDH(E181&amp;" Corp",$N181,$O$114)</f>
        <v>241.13800000000001</v>
      </c>
      <c r="Q181" s="18">
        <f t="shared" ca="1" si="112"/>
        <v>-16.138000000000005</v>
      </c>
      <c r="R181" s="18">
        <f t="shared" ca="1" si="113"/>
        <v>-74.48307692307695</v>
      </c>
      <c r="S181" s="18">
        <f t="shared" ca="1" si="114"/>
        <v>37.643570466376211</v>
      </c>
      <c r="T181" s="18" cm="1">
        <f t="array" aca="1" ref="T181" ca="1">_xll.BDH(D181&amp;" Corp",$N181,$T$114)</f>
        <v>251.89699999999999</v>
      </c>
      <c r="U181" s="18" cm="1">
        <f t="array" aca="1" ref="U181" ca="1">_xll.BDH(E181&amp;" Corp",$N181,$T$114)</f>
        <v>227.596</v>
      </c>
      <c r="V181" s="18">
        <f t="shared" ca="1" si="115"/>
        <v>-24.300999999999988</v>
      </c>
      <c r="W181" s="18">
        <f t="shared" ca="1" si="116"/>
        <v>-112.15846153846148</v>
      </c>
      <c r="X181" s="18">
        <f t="shared" ca="1" si="117"/>
        <v>75.318955081760748</v>
      </c>
    </row>
    <row r="182" spans="1:24" x14ac:dyDescent="0.25">
      <c r="Q182" s="18"/>
      <c r="R182" s="18"/>
      <c r="S182" s="18"/>
      <c r="T182" s="18"/>
      <c r="U182" s="18"/>
      <c r="V182" s="18"/>
      <c r="W182" s="18"/>
      <c r="X182" s="18"/>
    </row>
    <row r="183" spans="1:24" x14ac:dyDescent="0.25">
      <c r="G183" s="5" t="s">
        <v>162</v>
      </c>
      <c r="H183" s="17">
        <f>AVERAGE(H178:H181)</f>
        <v>1.3041666666666667</v>
      </c>
      <c r="M183" s="18">
        <f>AVERAGE(M178:M181)</f>
        <v>3.4707623916891333</v>
      </c>
      <c r="R183" s="18">
        <f ca="1">AVERAGE(R178:R181)</f>
        <v>-5.4151616059881285</v>
      </c>
      <c r="S183" s="18">
        <f ca="1">AVERAGE(S178:S181)</f>
        <v>8.8859239976772599</v>
      </c>
      <c r="W183" s="18">
        <f ca="1">AVERAGE(W178:W181)</f>
        <v>-13.022497792714633</v>
      </c>
      <c r="X183" s="18">
        <f ca="1">AVERAGE(X178:X181)</f>
        <v>16.493260184403766</v>
      </c>
    </row>
    <row r="184" spans="1:24" x14ac:dyDescent="0.25">
      <c r="G184" s="5" t="s">
        <v>167</v>
      </c>
      <c r="H184" s="17">
        <f>_xlfn.STDEV.P(H178:H181)</f>
        <v>0.80241124850564927</v>
      </c>
      <c r="M184" s="18">
        <f>_xlfn.STDEV.P(M178:M181)</f>
        <v>24.153162836853021</v>
      </c>
      <c r="R184" s="18">
        <f ca="1">_xlfn.STDEV.P(R178:R181)</f>
        <v>41.007741464760187</v>
      </c>
      <c r="S184" s="18">
        <f ca="1">_xlfn.STDEV.P(S178:S181)</f>
        <v>17.994535269655572</v>
      </c>
      <c r="W184" s="18">
        <f ca="1">_xlfn.STDEV.P(W178:W181)</f>
        <v>57.916446812568203</v>
      </c>
      <c r="X184" s="18">
        <f ca="1">_xlfn.STDEV.P(X178:X181)</f>
        <v>34.760923039698731</v>
      </c>
    </row>
    <row r="186" spans="1:24" x14ac:dyDescent="0.25">
      <c r="A186" s="5" t="s">
        <v>164</v>
      </c>
      <c r="B186" s="11" t="str">
        <f>C169</f>
        <v>ORAFP 4 PERP nc-21</v>
      </c>
      <c r="C186" s="11" t="str">
        <f>C173</f>
        <v>ORAFP 1 3/4 PERP nc-26</v>
      </c>
      <c r="D186" s="22" t="str">
        <f>_xlfn.XLOOKUP(B186,bonds[unique lookup],bonds[ID_ISIN])</f>
        <v>XS1115490523</v>
      </c>
      <c r="E186" s="22" t="str">
        <f>_xlfn.XLOOKUP(C186,bonds[unique lookup],bonds[ID_ISIN])</f>
        <v>FR0013447877</v>
      </c>
      <c r="F186" s="25">
        <f>_xlfn.XLOOKUP(B186,bonds[unique lookup],bonds[nxt_call_dt])</f>
        <v>44470</v>
      </c>
      <c r="G186" s="25">
        <f>_xlfn.XLOOKUP(C186,bonds[unique lookup],bonds[nxt_call_dt])</f>
        <v>46375</v>
      </c>
      <c r="H186" s="17">
        <f t="shared" ref="H186" si="121">YEARFRAC(F186,G186)</f>
        <v>5.2166666666666668</v>
      </c>
      <c r="I186" s="12" t="s">
        <v>35</v>
      </c>
      <c r="J186" s="18" cm="1">
        <f t="array" ref="J186">_xll.BDP(D186&amp;" Corp",$I186)</f>
        <v>156.0007640323611</v>
      </c>
      <c r="K186" s="18" cm="1">
        <f t="array" ref="K186">_xll.BDP(E186&amp;" Corp",$I186)</f>
        <v>233.82875760452629</v>
      </c>
      <c r="L186" s="18">
        <f t="shared" ref="L186" si="122">K186-J186</f>
        <v>77.827993572165184</v>
      </c>
      <c r="M186" s="18">
        <f t="shared" ref="M186" si="123">L186/H186</f>
        <v>14.919104199137095</v>
      </c>
      <c r="N186" s="12" t="s">
        <v>36</v>
      </c>
      <c r="O186" s="18" cm="1">
        <f t="array" aca="1" ref="O186" ca="1">_xll.BDH(D186&amp;" Corp",$N186,$O$114)</f>
        <v>154.14500000000001</v>
      </c>
      <c r="P186" s="18" cm="1">
        <f t="array" aca="1" ref="P186" ca="1">_xll.BDH(E186&amp;" Corp",$N186,$O$114)</f>
        <v>241.13800000000001</v>
      </c>
      <c r="Q186" s="18">
        <f t="shared" ref="Q186" ca="1" si="124">IFERROR(P186-O186,"-")</f>
        <v>86.992999999999995</v>
      </c>
      <c r="R186" s="18">
        <f t="shared" ref="R186" ca="1" si="125">IFERROR(Q186/H186,"-")</f>
        <v>16.675974440894567</v>
      </c>
      <c r="S186" s="18">
        <f t="shared" ref="S186" ca="1" si="126">IFERROR(M186-R186,"-")</f>
        <v>-1.756870241757472</v>
      </c>
      <c r="T186" s="18" cm="1">
        <f t="array" aca="1" ref="T186" ca="1">_xll.BDH(D186&amp;" Corp",$N186,$T$114)</f>
        <v>136.33099999999999</v>
      </c>
      <c r="U186" s="18" cm="1">
        <f t="array" aca="1" ref="U186" ca="1">_xll.BDH(E186&amp;" Corp",$N186,$T$114)</f>
        <v>227.596</v>
      </c>
      <c r="V186" s="18">
        <f t="shared" ref="V186" ca="1" si="127">IFERROR(U186-T186,"-")</f>
        <v>91.265000000000015</v>
      </c>
      <c r="W186" s="18">
        <f t="shared" ref="W186" ca="1" si="128">IFERROR(V186/H186,"-")</f>
        <v>17.49488817891374</v>
      </c>
      <c r="X186" s="18">
        <f t="shared" ref="X186" ca="1" si="129">IFERROR(M186-W186,"-")</f>
        <v>-2.5757839797766451</v>
      </c>
    </row>
    <row r="188" spans="1:24" x14ac:dyDescent="0.25">
      <c r="A188" s="5" t="s">
        <v>165</v>
      </c>
      <c r="B188" s="11" t="str">
        <f>C171</f>
        <v>ORAFP 2 3/8 PERP nc-25</v>
      </c>
      <c r="C188" s="11" t="str">
        <f>C173</f>
        <v>ORAFP 1 3/4 PERP nc-26</v>
      </c>
      <c r="D188" s="22" t="str">
        <f>_xlfn.XLOOKUP(B188,bonds[unique lookup],bonds[ID_ISIN])</f>
        <v>FR0013413887</v>
      </c>
      <c r="E188" s="22" t="str">
        <f>_xlfn.XLOOKUP(C188,bonds[unique lookup],bonds[ID_ISIN])</f>
        <v>FR0013447877</v>
      </c>
      <c r="F188" s="25">
        <f>_xlfn.XLOOKUP(B188,bonds[unique lookup],bonds[nxt_call_dt])</f>
        <v>45672</v>
      </c>
      <c r="G188" s="25">
        <f>_xlfn.XLOOKUP(C188,bonds[unique lookup],bonds[nxt_call_dt])</f>
        <v>46375</v>
      </c>
      <c r="H188" s="17">
        <f t="shared" ref="H188" si="130">YEARFRAC(F188,G188)</f>
        <v>1.9277777777777778</v>
      </c>
      <c r="I188" s="12" t="s">
        <v>35</v>
      </c>
      <c r="J188" s="18" cm="1">
        <f t="array" ref="J188">_xll.BDP(D188&amp;" Corp",$I188)</f>
        <v>230.72028587189476</v>
      </c>
      <c r="K188" s="18" cm="1">
        <f t="array" ref="K188">_xll.BDP(E188&amp;" Corp",$I188)</f>
        <v>233.82875760452629</v>
      </c>
      <c r="L188" s="18">
        <f t="shared" ref="L188" si="131">K188-J188</f>
        <v>3.1084717326315285</v>
      </c>
      <c r="M188" s="18">
        <f t="shared" ref="M188" si="132">L188/H188</f>
        <v>1.612463722978891</v>
      </c>
      <c r="N188" s="12" t="s">
        <v>36</v>
      </c>
      <c r="O188" s="18" cm="1">
        <f t="array" aca="1" ref="O188" ca="1">_xll.BDH(D188&amp;" Corp",$N188,$O$114)</f>
        <v>242.38</v>
      </c>
      <c r="P188" s="18" cm="1">
        <f t="array" aca="1" ref="P188" ca="1">_xll.BDH(E188&amp;" Corp",$N188,$O$114)</f>
        <v>241.13800000000001</v>
      </c>
      <c r="Q188" s="18">
        <f t="shared" ref="Q188" ca="1" si="133">IFERROR(P188-O188,"-")</f>
        <v>-1.2419999999999902</v>
      </c>
      <c r="R188" s="18">
        <f t="shared" ref="R188" ca="1" si="134">IFERROR(Q188/H188,"-")</f>
        <v>-0.64426512968299199</v>
      </c>
      <c r="S188" s="18">
        <f t="shared" ref="S188" ca="1" si="135">IFERROR(M188-R188,"-")</f>
        <v>2.2567288526618832</v>
      </c>
      <c r="T188" s="18" cm="1">
        <f t="array" aca="1" ref="T188" ca="1">_xll.BDH(D188&amp;" Corp",$N188,$T$114)</f>
        <v>228.47900000000001</v>
      </c>
      <c r="U188" s="18" cm="1">
        <f t="array" aca="1" ref="U188" ca="1">_xll.BDH(E188&amp;" Corp",$N188,$T$114)</f>
        <v>227.596</v>
      </c>
      <c r="V188" s="18">
        <f t="shared" ref="V188" ca="1" si="136">IFERROR(U188-T188,"-")</f>
        <v>-0.88300000000000978</v>
      </c>
      <c r="W188" s="18">
        <f t="shared" ref="W188" ca="1" si="137">IFERROR(V188/H188,"-")</f>
        <v>-0.45804034582133069</v>
      </c>
      <c r="X188" s="18">
        <f t="shared" ref="X188" ca="1" si="138">IFERROR(M188-W188,"-")</f>
        <v>2.0705040688002216</v>
      </c>
    </row>
    <row r="198" spans="1:24" x14ac:dyDescent="0.25">
      <c r="B198" s="5" t="s">
        <v>2</v>
      </c>
      <c r="C198" s="11" t="s">
        <v>425</v>
      </c>
    </row>
    <row r="199" spans="1:24" ht="11" x14ac:dyDescent="0.3">
      <c r="C199" s="4" t="s">
        <v>146</v>
      </c>
      <c r="D199" s="4" t="s">
        <v>147</v>
      </c>
    </row>
    <row r="200" spans="1:24" x14ac:dyDescent="0.25">
      <c r="C200" s="5" t="str" cm="1">
        <f t="array" ref="C200:C204">_xlfn._xlws.FILTER(bonds[unique lookup],(bonds[ticker]=C198)*(bonds[crncy]="eur"))</f>
        <v>ENGIFP 4 3/4 PERP nc-21</v>
      </c>
      <c r="D200" s="22" t="str" cm="1">
        <f t="array" ref="D200:D204">_xlfn.XLOOKUP(_xlfn.ANCHORARRAY(C200),bonds[unique lookup],bonds[ID_ISIN])</f>
        <v>FR0011531730</v>
      </c>
    </row>
    <row r="201" spans="1:24" x14ac:dyDescent="0.25">
      <c r="C201" s="5" t="str">
        <v>ENGIFP 1 3/8 PERP nc-23</v>
      </c>
      <c r="D201" s="22" t="str">
        <v>FR0013310505</v>
      </c>
    </row>
    <row r="202" spans="1:24" x14ac:dyDescent="0.25">
      <c r="C202" s="5" t="str">
        <v>ENGIFP 3 7/8 PERP nc-24</v>
      </c>
      <c r="D202" s="22" t="str">
        <v>FR0011942283</v>
      </c>
    </row>
    <row r="203" spans="1:24" x14ac:dyDescent="0.25">
      <c r="C203" s="5" t="str">
        <v>ENGIFP 3 1/4 PERP nc-24</v>
      </c>
      <c r="D203" s="22" t="str">
        <v>FR0013398229</v>
      </c>
    </row>
    <row r="204" spans="1:24" x14ac:dyDescent="0.25">
      <c r="C204" s="5" t="str">
        <v>ENGIFP 1 5/8 PERP nc-25</v>
      </c>
      <c r="D204" s="22" t="str">
        <v>FR0013431244</v>
      </c>
    </row>
    <row r="205" spans="1:24" x14ac:dyDescent="0.25">
      <c r="D205" s="22"/>
    </row>
    <row r="206" spans="1:24" x14ac:dyDescent="0.25">
      <c r="D206" s="22"/>
    </row>
    <row r="208" spans="1:24" x14ac:dyDescent="0.25">
      <c r="A208" s="5" t="s">
        <v>161</v>
      </c>
      <c r="B208" s="11" t="str">
        <f>C200</f>
        <v>ENGIFP 4 3/4 PERP nc-21</v>
      </c>
      <c r="C208" s="11" t="str">
        <f>C201</f>
        <v>ENGIFP 1 3/8 PERP nc-23</v>
      </c>
      <c r="D208" s="22" t="str">
        <f>_xlfn.XLOOKUP(B208,bonds[unique lookup],bonds[ID_ISIN])</f>
        <v>FR0011531730</v>
      </c>
      <c r="E208" s="22" t="str">
        <f>_xlfn.XLOOKUP(C208,bonds[unique lookup],bonds[ID_ISIN])</f>
        <v>FR0013310505</v>
      </c>
      <c r="F208" s="25">
        <f>_xlfn.XLOOKUP(B208,bonds[unique lookup],bonds[nxt_call_dt])</f>
        <v>44387</v>
      </c>
      <c r="G208" s="25">
        <f>_xlfn.XLOOKUP(C208,bonds[unique lookup],bonds[nxt_call_dt])</f>
        <v>44942</v>
      </c>
      <c r="H208" s="17">
        <f t="shared" ref="H208:H211" si="139">YEARFRAC(F208,G208)</f>
        <v>1.5166666666666666</v>
      </c>
      <c r="I208" s="12" t="s">
        <v>35</v>
      </c>
      <c r="J208" s="18" cm="1">
        <f t="array" ref="J208">_xll.BDP(D208&amp;" Corp",$I208)</f>
        <v>156.31626840245926</v>
      </c>
      <c r="K208" s="18" cm="1">
        <f t="array" ref="K208">_xll.BDP(E208&amp;" Corp",$I208)</f>
        <v>251.00281968955298</v>
      </c>
      <c r="L208" s="18">
        <f t="shared" ref="L208:L211" si="140">K208-J208</f>
        <v>94.686551287093721</v>
      </c>
      <c r="M208" s="18">
        <f>IFERROR(L208/H208,"-")</f>
        <v>62.430693156325532</v>
      </c>
      <c r="N208" s="12" t="s">
        <v>36</v>
      </c>
      <c r="O208" s="18" cm="1">
        <f t="array" aca="1" ref="O208" ca="1">_xll.BDH(D208&amp;" Corp",$N208,$O$114)</f>
        <v>151.62700000000001</v>
      </c>
      <c r="P208" s="18" cm="1">
        <f t="array" aca="1" ref="P208" ca="1">_xll.BDH(E208&amp;" Corp",$N208,$O$114)</f>
        <v>282.98700000000002</v>
      </c>
      <c r="Q208" s="18">
        <f t="shared" ref="Q208:Q211" ca="1" si="141">IFERROR(P208-O208,"-")</f>
        <v>131.36000000000001</v>
      </c>
      <c r="R208" s="18">
        <f t="shared" ref="R208:R211" ca="1" si="142">IFERROR(Q208/H208,"-")</f>
        <v>86.61098901098903</v>
      </c>
      <c r="S208" s="18">
        <f t="shared" ref="S208:S211" ca="1" si="143">IFERROR(M208-R208,"-")</f>
        <v>-24.180295854663498</v>
      </c>
      <c r="T208" s="18" cm="1">
        <f t="array" aca="1" ref="T208" ca="1">_xll.BDH(D208&amp;" Corp",$N208,$T$114)</f>
        <v>144.90799999999999</v>
      </c>
      <c r="U208" s="18" cm="1">
        <f t="array" aca="1" ref="U208" ca="1">_xll.BDH(E208&amp;" Corp",$N208,$T$114)</f>
        <v>249.364</v>
      </c>
      <c r="V208" s="18">
        <f t="shared" ref="V208:V211" ca="1" si="144">IFERROR(U208-T208,"-")</f>
        <v>104.45600000000002</v>
      </c>
      <c r="W208" s="18">
        <f t="shared" ref="W208:W211" ca="1" si="145">IFERROR(V208/H208,"-")</f>
        <v>68.87208791208792</v>
      </c>
      <c r="X208" s="18">
        <f t="shared" ref="X208:X211" ca="1" si="146">IFERROR(M208-W208,"-")</f>
        <v>-6.4413947557623885</v>
      </c>
    </row>
    <row r="209" spans="1:24" x14ac:dyDescent="0.25">
      <c r="A209" s="5" t="s">
        <v>161</v>
      </c>
      <c r="B209" s="11" t="str">
        <f t="shared" ref="B209:B211" si="147">C201</f>
        <v>ENGIFP 1 3/8 PERP nc-23</v>
      </c>
      <c r="C209" s="11" t="str">
        <f t="shared" ref="C209:C211" si="148">C202</f>
        <v>ENGIFP 3 7/8 PERP nc-24</v>
      </c>
      <c r="D209" s="22" t="str">
        <f>_xlfn.XLOOKUP(B209,bonds[unique lookup],bonds[ID_ISIN])</f>
        <v>FR0013310505</v>
      </c>
      <c r="E209" s="22" t="str">
        <f>_xlfn.XLOOKUP(C209,bonds[unique lookup],bonds[ID_ISIN])</f>
        <v>FR0011942283</v>
      </c>
      <c r="F209" s="25">
        <f>_xlfn.XLOOKUP(B209,bonds[unique lookup],bonds[nxt_call_dt])</f>
        <v>44942</v>
      </c>
      <c r="G209" s="25">
        <f>_xlfn.XLOOKUP(C209,bonds[unique lookup],bonds[nxt_call_dt])</f>
        <v>45445</v>
      </c>
      <c r="H209" s="17">
        <f t="shared" si="139"/>
        <v>1.3777777777777778</v>
      </c>
      <c r="I209" s="12" t="s">
        <v>35</v>
      </c>
      <c r="J209" s="18" cm="1">
        <f t="array" ref="J209">_xll.BDP(D209&amp;" Corp",$I209)</f>
        <v>251.00281968955298</v>
      </c>
      <c r="K209" s="18" cm="1">
        <f t="array" ref="K209">_xll.BDP(E209&amp;" Corp",$I209)</f>
        <v>233.5852342360501</v>
      </c>
      <c r="L209" s="18">
        <f t="shared" si="140"/>
        <v>-17.41758545350288</v>
      </c>
      <c r="M209" s="18">
        <f t="shared" ref="M209:M211" si="149">IFERROR(L209/H209,"-")</f>
        <v>-12.641795893671446</v>
      </c>
      <c r="N209" s="12" t="s">
        <v>36</v>
      </c>
      <c r="O209" s="18" cm="1">
        <f t="array" aca="1" ref="O209" ca="1">_xll.BDH(D209&amp;" Corp",$N209,$O$114)</f>
        <v>282.98700000000002</v>
      </c>
      <c r="P209" s="18" cm="1">
        <f t="array" aca="1" ref="P209" ca="1">_xll.BDH(E209&amp;" Corp",$N209,$O$114)</f>
        <v>238.31299999999999</v>
      </c>
      <c r="Q209" s="18">
        <f t="shared" ca="1" si="141"/>
        <v>-44.674000000000035</v>
      </c>
      <c r="R209" s="18">
        <f t="shared" ca="1" si="142"/>
        <v>-32.424677419354865</v>
      </c>
      <c r="S209" s="18">
        <f t="shared" ca="1" si="143"/>
        <v>19.782881525683418</v>
      </c>
      <c r="T209" s="18" cm="1">
        <f t="array" aca="1" ref="T209" ca="1">_xll.BDH(D209&amp;" Corp",$N209,$T$114)</f>
        <v>249.364</v>
      </c>
      <c r="U209" s="18" cm="1">
        <f t="array" aca="1" ref="U209" ca="1">_xll.BDH(E209&amp;" Corp",$N209,$T$114)</f>
        <v>224.62799999999999</v>
      </c>
      <c r="V209" s="18">
        <f t="shared" ca="1" si="144"/>
        <v>-24.736000000000018</v>
      </c>
      <c r="W209" s="18">
        <f t="shared" ca="1" si="145"/>
        <v>-17.953548387096788</v>
      </c>
      <c r="X209" s="18">
        <f t="shared" ca="1" si="146"/>
        <v>5.3117524934253417</v>
      </c>
    </row>
    <row r="210" spans="1:24" x14ac:dyDescent="0.25">
      <c r="A210" s="5" t="s">
        <v>161</v>
      </c>
      <c r="B210" s="11" t="str">
        <f t="shared" si="147"/>
        <v>ENGIFP 3 7/8 PERP nc-24</v>
      </c>
      <c r="C210" s="11" t="str">
        <f t="shared" si="148"/>
        <v>ENGIFP 3 1/4 PERP nc-24</v>
      </c>
      <c r="D210" s="22" t="str">
        <f>_xlfn.XLOOKUP(B210,bonds[unique lookup],bonds[ID_ISIN])</f>
        <v>FR0011942283</v>
      </c>
      <c r="E210" s="22" t="str">
        <f>_xlfn.XLOOKUP(C210,bonds[unique lookup],bonds[ID_ISIN])</f>
        <v>FR0013398229</v>
      </c>
      <c r="F210" s="25">
        <f>_xlfn.XLOOKUP(B210,bonds[unique lookup],bonds[nxt_call_dt])</f>
        <v>45445</v>
      </c>
      <c r="G210" s="25">
        <f>_xlfn.XLOOKUP(C210,bonds[unique lookup],bonds[nxt_call_dt])</f>
        <v>45624</v>
      </c>
      <c r="H210" s="17">
        <f t="shared" si="139"/>
        <v>0.48888888888888887</v>
      </c>
      <c r="I210" s="12" t="s">
        <v>35</v>
      </c>
      <c r="J210" s="18" cm="1">
        <f t="array" ref="J210">_xll.BDP(D210&amp;" Corp",$I210)</f>
        <v>233.5852342360501</v>
      </c>
      <c r="K210" s="18" cm="1">
        <f t="array" ref="K210">_xll.BDP(E210&amp;" Corp",$I210)</f>
        <v>239.34901792949549</v>
      </c>
      <c r="L210" s="18">
        <f t="shared" si="140"/>
        <v>5.7637836934453901</v>
      </c>
      <c r="M210" s="18">
        <f t="shared" si="149"/>
        <v>11.789557554774662</v>
      </c>
      <c r="N210" s="12" t="s">
        <v>36</v>
      </c>
      <c r="O210" s="18" cm="1">
        <f t="array" aca="1" ref="O210" ca="1">_xll.BDH(D210&amp;" Corp",$N210,$O$114)</f>
        <v>238.31299999999999</v>
      </c>
      <c r="P210" s="18" cm="1">
        <f t="array" aca="1" ref="P210" ca="1">_xll.BDH(E210&amp;" Corp",$N210,$O$114)</f>
        <v>237.077</v>
      </c>
      <c r="Q210" s="18">
        <f t="shared" ca="1" si="141"/>
        <v>-1.23599999999999</v>
      </c>
      <c r="R210" s="18">
        <f t="shared" ca="1" si="142"/>
        <v>-2.5281818181817979</v>
      </c>
      <c r="S210" s="18">
        <f t="shared" ca="1" si="143"/>
        <v>14.31773937295646</v>
      </c>
      <c r="T210" s="18" cm="1">
        <f t="array" aca="1" ref="T210" ca="1">_xll.BDH(D210&amp;" Corp",$N210,$T$114)</f>
        <v>224.62799999999999</v>
      </c>
      <c r="U210" s="18" cm="1">
        <f t="array" aca="1" ref="U210" ca="1">_xll.BDH(E210&amp;" Corp",$N210,$T$114)</f>
        <v>227.06899999999999</v>
      </c>
      <c r="V210" s="18">
        <f t="shared" ca="1" si="144"/>
        <v>2.4410000000000025</v>
      </c>
      <c r="W210" s="18">
        <f t="shared" ca="1" si="145"/>
        <v>4.992954545454551</v>
      </c>
      <c r="X210" s="18">
        <f t="shared" ca="1" si="146"/>
        <v>6.7966030093201111</v>
      </c>
    </row>
    <row r="211" spans="1:24" x14ac:dyDescent="0.25">
      <c r="A211" s="5" t="s">
        <v>161</v>
      </c>
      <c r="B211" s="11" t="str">
        <f t="shared" si="147"/>
        <v>ENGIFP 3 1/4 PERP nc-24</v>
      </c>
      <c r="C211" s="11" t="str">
        <f t="shared" si="148"/>
        <v>ENGIFP 1 5/8 PERP nc-25</v>
      </c>
      <c r="D211" s="22" t="str">
        <f>_xlfn.XLOOKUP(B211,bonds[unique lookup],bonds[ID_ISIN])</f>
        <v>FR0013398229</v>
      </c>
      <c r="E211" s="22" t="str">
        <f>_xlfn.XLOOKUP(C211,bonds[unique lookup],bonds[ID_ISIN])</f>
        <v>FR0013431244</v>
      </c>
      <c r="F211" s="25">
        <f>_xlfn.XLOOKUP(B211,bonds[unique lookup],bonds[nxt_call_dt])</f>
        <v>45624</v>
      </c>
      <c r="G211" s="25">
        <f>_xlfn.XLOOKUP(C211,bonds[unique lookup],bonds[nxt_call_dt])</f>
        <v>45755</v>
      </c>
      <c r="H211" s="17">
        <f t="shared" si="139"/>
        <v>0.3611111111111111</v>
      </c>
      <c r="I211" s="12" t="s">
        <v>35</v>
      </c>
      <c r="J211" s="18" cm="1">
        <f t="array" ref="J211">_xll.BDP(D211&amp;" Corp",$I211)</f>
        <v>239.34901792949549</v>
      </c>
      <c r="K211" s="18" cm="1">
        <f t="array" ref="K211">_xll.BDP(E211&amp;" Corp",$I211)</f>
        <v>246.61108816093508</v>
      </c>
      <c r="L211" s="18">
        <f t="shared" si="140"/>
        <v>7.2620702314395942</v>
      </c>
      <c r="M211" s="18">
        <f t="shared" si="149"/>
        <v>20.110348333217338</v>
      </c>
      <c r="N211" s="12" t="s">
        <v>36</v>
      </c>
      <c r="O211" s="18" cm="1">
        <f t="array" aca="1" ref="O211" ca="1">_xll.BDH(D211&amp;" Corp",$N211,$O$114)</f>
        <v>237.077</v>
      </c>
      <c r="P211" s="18" cm="1">
        <f t="array" aca="1" ref="P211" ca="1">_xll.BDH(E211&amp;" Corp",$N211,$O$114)</f>
        <v>249.94300000000001</v>
      </c>
      <c r="Q211" s="18">
        <f t="shared" ca="1" si="141"/>
        <v>12.866000000000014</v>
      </c>
      <c r="R211" s="18">
        <f t="shared" ca="1" si="142"/>
        <v>35.628923076923115</v>
      </c>
      <c r="S211" s="18">
        <f t="shared" ca="1" si="143"/>
        <v>-15.518574743705777</v>
      </c>
      <c r="T211" s="18" cm="1">
        <f t="array" aca="1" ref="T211" ca="1">_xll.BDH(D211&amp;" Corp",$N211,$T$114)</f>
        <v>227.06899999999999</v>
      </c>
      <c r="U211" s="18" cm="1">
        <f t="array" aca="1" ref="U211" ca="1">_xll.BDH(E211&amp;" Corp",$N211,$T$114)</f>
        <v>236.06700000000001</v>
      </c>
      <c r="V211" s="18">
        <f t="shared" ca="1" si="144"/>
        <v>8.9980000000000189</v>
      </c>
      <c r="W211" s="18">
        <f t="shared" ca="1" si="145"/>
        <v>24.917538461538513</v>
      </c>
      <c r="X211" s="18">
        <f t="shared" ca="1" si="146"/>
        <v>-4.8071901283211744</v>
      </c>
    </row>
    <row r="212" spans="1:24" x14ac:dyDescent="0.25">
      <c r="Q212" s="18"/>
      <c r="R212" s="18"/>
      <c r="S212" s="18"/>
      <c r="T212" s="18"/>
      <c r="U212" s="18"/>
      <c r="V212" s="18"/>
      <c r="W212" s="18"/>
      <c r="X212" s="18"/>
    </row>
    <row r="213" spans="1:24" x14ac:dyDescent="0.25">
      <c r="G213" s="5" t="s">
        <v>162</v>
      </c>
      <c r="H213" s="17">
        <f>AVERAGE(H208:H211)</f>
        <v>0.93611111111111112</v>
      </c>
      <c r="M213" s="18">
        <f>AVERAGE(M208:M211)</f>
        <v>20.422200787661524</v>
      </c>
      <c r="R213" s="18">
        <f ca="1">AVERAGE(R208:R211)</f>
        <v>21.821763212593872</v>
      </c>
      <c r="S213" s="18">
        <f ca="1">AVERAGE(S208:S211)</f>
        <v>-1.3995624249323493</v>
      </c>
      <c r="W213" s="18">
        <f ca="1">AVERAGE(W208:W211)</f>
        <v>20.207258132996049</v>
      </c>
      <c r="X213" s="18">
        <f ca="1">AVERAGE(X208:X211)</f>
        <v>0.21494265466547247</v>
      </c>
    </row>
    <row r="214" spans="1:24" x14ac:dyDescent="0.25">
      <c r="G214" s="5" t="s">
        <v>167</v>
      </c>
      <c r="H214" s="17">
        <f>_xlfn.STDEV.P(H208:H211)</f>
        <v>0.51544808506294948</v>
      </c>
      <c r="M214" s="18">
        <f>_xlfn.STDEV.P(M208:M211)</f>
        <v>27.076563153264804</v>
      </c>
      <c r="R214" s="18">
        <f ca="1">_xlfn.STDEV.P(R208:R211)</f>
        <v>44.5080823764401</v>
      </c>
      <c r="S214" s="18">
        <f ca="1">_xlfn.STDEV.P(S208:S211)</f>
        <v>18.801847196359745</v>
      </c>
      <c r="W214" s="18">
        <f ca="1">_xlfn.STDEV.P(W208:W211)</f>
        <v>31.930293555334249</v>
      </c>
      <c r="X214" s="18">
        <f ca="1">_xlfn.STDEV.P(X208:X211)</f>
        <v>5.8911876766897082</v>
      </c>
    </row>
    <row r="216" spans="1:24" x14ac:dyDescent="0.25">
      <c r="A216" s="5" t="s">
        <v>164</v>
      </c>
      <c r="B216" s="11" t="str">
        <f>C200</f>
        <v>ENGIFP 4 3/4 PERP nc-21</v>
      </c>
      <c r="C216" s="11" t="str">
        <f>C204</f>
        <v>ENGIFP 1 5/8 PERP nc-25</v>
      </c>
      <c r="D216" s="22" t="str">
        <f>_xlfn.XLOOKUP(B216,bonds[unique lookup],bonds[ID_ISIN])</f>
        <v>FR0011531730</v>
      </c>
      <c r="E216" s="22" t="str">
        <f>_xlfn.XLOOKUP(C216,bonds[unique lookup],bonds[ID_ISIN])</f>
        <v>FR0013431244</v>
      </c>
      <c r="F216" s="25">
        <f>_xlfn.XLOOKUP(B216,bonds[unique lookup],bonds[nxt_call_dt])</f>
        <v>44387</v>
      </c>
      <c r="G216" s="25">
        <f>_xlfn.XLOOKUP(C216,bonds[unique lookup],bonds[nxt_call_dt])</f>
        <v>45755</v>
      </c>
      <c r="H216" s="17">
        <f t="shared" ref="H216" si="150">YEARFRAC(F216,G216)</f>
        <v>3.7444444444444445</v>
      </c>
      <c r="I216" s="12" t="s">
        <v>35</v>
      </c>
      <c r="J216" s="18" cm="1">
        <f t="array" ref="J216">_xll.BDP(D216&amp;" Corp",$I216)</f>
        <v>156.31626840245926</v>
      </c>
      <c r="K216" s="18" cm="1">
        <f t="array" ref="K216">_xll.BDP(E216&amp;" Corp",$I216)</f>
        <v>246.61108816093508</v>
      </c>
      <c r="L216" s="18">
        <f t="shared" ref="L216" si="151">K216-J216</f>
        <v>90.294819758475825</v>
      </c>
      <c r="M216" s="18">
        <f t="shared" ref="M216" si="152">L216/H216</f>
        <v>24.114343555676037</v>
      </c>
      <c r="N216" s="12" t="s">
        <v>36</v>
      </c>
      <c r="O216" s="18" cm="1">
        <f t="array" aca="1" ref="O216" ca="1">_xll.BDH(D216&amp;" Corp",$N216,$O$114)</f>
        <v>151.62700000000001</v>
      </c>
      <c r="P216" s="18" cm="1">
        <f t="array" aca="1" ref="P216" ca="1">_xll.BDH(E216&amp;" Corp",$N216,$O$114)</f>
        <v>249.94300000000001</v>
      </c>
      <c r="Q216" s="18">
        <f t="shared" ref="Q216" ca="1" si="153">IFERROR(P216-O216,"-")</f>
        <v>98.316000000000003</v>
      </c>
      <c r="R216" s="18">
        <f t="shared" ref="R216" ca="1" si="154">IFERROR(Q216/H216,"-")</f>
        <v>26.256498516320477</v>
      </c>
      <c r="S216" s="18">
        <f t="shared" ref="S216" ca="1" si="155">IFERROR(M216-R216,"-")</f>
        <v>-2.1421549606444401</v>
      </c>
      <c r="T216" s="18" cm="1">
        <f t="array" aca="1" ref="T216" ca="1">_xll.BDH(D216&amp;" Corp",$N216,$T$114)</f>
        <v>144.90799999999999</v>
      </c>
      <c r="U216" s="18" cm="1">
        <f t="array" aca="1" ref="U216" ca="1">_xll.BDH(E216&amp;" Corp",$N216,$T$114)</f>
        <v>236.06700000000001</v>
      </c>
      <c r="V216" s="18">
        <f t="shared" ref="V216" ca="1" si="156">IFERROR(U216-T216,"-")</f>
        <v>91.15900000000002</v>
      </c>
      <c r="W216" s="18">
        <f t="shared" ref="W216" ca="1" si="157">IFERROR(V216/H216,"-")</f>
        <v>24.345133531157277</v>
      </c>
      <c r="X216" s="18">
        <f t="shared" ref="X216" ca="1" si="158">IFERROR(M216-W216,"-")</f>
        <v>-0.23078997548124036</v>
      </c>
    </row>
    <row r="218" spans="1:24" x14ac:dyDescent="0.25">
      <c r="A218" s="5" t="s">
        <v>165</v>
      </c>
      <c r="B218" s="11" t="str">
        <f>C202</f>
        <v>ENGIFP 3 7/8 PERP nc-24</v>
      </c>
      <c r="C218" s="11" t="str">
        <f>C204</f>
        <v>ENGIFP 1 5/8 PERP nc-25</v>
      </c>
      <c r="D218" s="22" t="str">
        <f>_xlfn.XLOOKUP(B218,bonds[unique lookup],bonds[ID_ISIN])</f>
        <v>FR0011942283</v>
      </c>
      <c r="E218" s="22" t="str">
        <f>_xlfn.XLOOKUP(C218,bonds[unique lookup],bonds[ID_ISIN])</f>
        <v>FR0013431244</v>
      </c>
      <c r="F218" s="25">
        <f>_xlfn.XLOOKUP(B218,bonds[unique lookup],bonds[nxt_call_dt])</f>
        <v>45445</v>
      </c>
      <c r="G218" s="25">
        <f>_xlfn.XLOOKUP(C218,bonds[unique lookup],bonds[nxt_call_dt])</f>
        <v>45755</v>
      </c>
      <c r="H218" s="17">
        <f t="shared" ref="H218" si="159">YEARFRAC(F218,G218)</f>
        <v>0.85</v>
      </c>
      <c r="I218" s="12" t="s">
        <v>35</v>
      </c>
      <c r="J218" s="18" cm="1">
        <f t="array" ref="J218">_xll.BDP(D218&amp;" Corp",$I218)</f>
        <v>233.5852342360501</v>
      </c>
      <c r="K218" s="18" cm="1">
        <f t="array" ref="K218">_xll.BDP(E218&amp;" Corp",$I218)</f>
        <v>246.61108816093508</v>
      </c>
      <c r="L218" s="18">
        <f t="shared" ref="L218" si="160">K218-J218</f>
        <v>13.025853924884984</v>
      </c>
      <c r="M218" s="18">
        <f t="shared" ref="M218" si="161">L218/H218</f>
        <v>15.324534029276453</v>
      </c>
      <c r="N218" s="12" t="s">
        <v>36</v>
      </c>
      <c r="O218" s="18" cm="1">
        <f t="array" aca="1" ref="O218" ca="1">_xll.BDH(D218&amp;" Corp",$N218,$O$114)</f>
        <v>238.31299999999999</v>
      </c>
      <c r="P218" s="18" cm="1">
        <f t="array" aca="1" ref="P218" ca="1">_xll.BDH(E218&amp;" Corp",$N218,$O$114)</f>
        <v>249.94300000000001</v>
      </c>
      <c r="Q218" s="18">
        <f t="shared" ref="Q218" ca="1" si="162">IFERROR(P218-O218,"-")</f>
        <v>11.630000000000024</v>
      </c>
      <c r="R218" s="18">
        <f t="shared" ref="R218" ca="1" si="163">IFERROR(Q218/H218,"-")</f>
        <v>13.682352941176498</v>
      </c>
      <c r="S218" s="18">
        <f t="shared" ref="S218" ca="1" si="164">IFERROR(M218-R218,"-")</f>
        <v>1.6421810880999548</v>
      </c>
      <c r="T218" s="18" cm="1">
        <f t="array" aca="1" ref="T218" ca="1">_xll.BDH(D218&amp;" Corp",$N218,$T$114)</f>
        <v>224.62799999999999</v>
      </c>
      <c r="U218" s="18" cm="1">
        <f t="array" aca="1" ref="U218" ca="1">_xll.BDH(E218&amp;" Corp",$N218,$T$114)</f>
        <v>236.06700000000001</v>
      </c>
      <c r="V218" s="18">
        <f t="shared" ref="V218" ca="1" si="165">IFERROR(U218-T218,"-")</f>
        <v>11.439000000000021</v>
      </c>
      <c r="W218" s="18">
        <f t="shared" ref="W218" ca="1" si="166">IFERROR(V218/H218,"-")</f>
        <v>13.457647058823555</v>
      </c>
      <c r="X218" s="18">
        <f t="shared" ref="X218" ca="1" si="167">IFERROR(M218-W218,"-")</f>
        <v>1.8668869704528976</v>
      </c>
    </row>
    <row r="224" spans="1:24" x14ac:dyDescent="0.25">
      <c r="B224" s="5" t="s">
        <v>2</v>
      </c>
      <c r="C224" s="11" t="s">
        <v>426</v>
      </c>
    </row>
    <row r="225" spans="1:24" ht="11" x14ac:dyDescent="0.3">
      <c r="C225" s="4" t="s">
        <v>146</v>
      </c>
      <c r="D225" s="4" t="s">
        <v>147</v>
      </c>
    </row>
    <row r="226" spans="1:24" x14ac:dyDescent="0.25">
      <c r="C226" s="5" t="str" cm="1">
        <f t="array" ref="C226:C230">_xlfn._xlws.FILTER(bonds[unique lookup],(bonds[ticker]=C224)*(bonds[crncy]="eur"))</f>
        <v>EDF 4 1/8 PERP nc-22</v>
      </c>
      <c r="D226" s="22" t="str" cm="1">
        <f t="array" ref="D226:D230">_xlfn.XLOOKUP(_xlfn.ANCHORARRAY(C226),bonds[unique lookup],bonds[ID_ISIN])</f>
        <v>FR0011697010</v>
      </c>
    </row>
    <row r="227" spans="1:24" x14ac:dyDescent="0.25">
      <c r="C227" s="5" t="str">
        <v>EDF 4 PERP nc-24</v>
      </c>
      <c r="D227" s="22" t="str">
        <v>FR0013367612</v>
      </c>
    </row>
    <row r="228" spans="1:24" x14ac:dyDescent="0.25">
      <c r="C228" s="5" t="str">
        <v>EDF 5 3/8 PERP nc-25</v>
      </c>
      <c r="D228" s="22" t="str">
        <v>FR0011401751</v>
      </c>
    </row>
    <row r="229" spans="1:24" x14ac:dyDescent="0.25">
      <c r="C229" s="5" t="str">
        <v>EDF 5 PERP nc-26</v>
      </c>
      <c r="D229" s="22" t="str">
        <v>FR0011697028</v>
      </c>
    </row>
    <row r="230" spans="1:24" x14ac:dyDescent="0.25">
      <c r="C230" s="5" t="str">
        <v>EDF 3 PERP nc-27</v>
      </c>
      <c r="D230" s="22" t="str">
        <v>FR0013464922</v>
      </c>
    </row>
    <row r="231" spans="1:24" x14ac:dyDescent="0.25">
      <c r="D231" s="22"/>
    </row>
    <row r="232" spans="1:24" x14ac:dyDescent="0.25">
      <c r="D232" s="22"/>
    </row>
    <row r="233" spans="1:24" x14ac:dyDescent="0.25">
      <c r="A233" s="5" t="s">
        <v>161</v>
      </c>
      <c r="B233" s="11" t="str">
        <f>C226</f>
        <v>EDF 4 1/8 PERP nc-22</v>
      </c>
      <c r="C233" s="11" t="str">
        <f>C227</f>
        <v>EDF 4 PERP nc-24</v>
      </c>
      <c r="D233" s="22" t="str">
        <f>_xlfn.XLOOKUP(B233,bonds[unique lookup],bonds[ID_ISIN])</f>
        <v>FR0011697010</v>
      </c>
      <c r="E233" s="22" t="str">
        <f>_xlfn.XLOOKUP(C233,bonds[unique lookup],bonds[ID_ISIN])</f>
        <v>FR0013367612</v>
      </c>
      <c r="F233" s="25">
        <f>_xlfn.XLOOKUP(B233,bonds[unique lookup],bonds[nxt_call_dt])</f>
        <v>44583</v>
      </c>
      <c r="G233" s="25">
        <f>_xlfn.XLOOKUP(C233,bonds[unique lookup],bonds[nxt_call_dt])</f>
        <v>45477</v>
      </c>
      <c r="H233" s="17">
        <f t="shared" ref="H233:H236" si="168">YEARFRAC(F233,G233)</f>
        <v>2.4500000000000002</v>
      </c>
      <c r="I233" s="12" t="s">
        <v>35</v>
      </c>
      <c r="J233" s="18" cm="1">
        <f t="array" ref="J233">_xll.BDP(D233&amp;" Corp",$I233)</f>
        <v>211.25945493570683</v>
      </c>
      <c r="K233" s="18" cm="1">
        <f t="array" ref="K233">_xll.BDP(E233&amp;" Corp",$I233)</f>
        <v>323.80925345308816</v>
      </c>
      <c r="L233" s="18">
        <f t="shared" ref="L233:L236" si="169">K233-J233</f>
        <v>112.54979851738133</v>
      </c>
      <c r="M233" s="18">
        <f t="shared" ref="M233:M236" si="170">IFERROR(L233/H233,"-")</f>
        <v>45.938693272400542</v>
      </c>
      <c r="N233" s="12" t="s">
        <v>36</v>
      </c>
      <c r="O233" s="18" cm="1">
        <f t="array" aca="1" ref="O233" ca="1">_xll.BDH(D233&amp;" Corp",$N233,$O$114)</f>
        <v>321.892</v>
      </c>
      <c r="P233" s="18" cm="1">
        <f t="array" aca="1" ref="P233" ca="1">_xll.BDH(E233&amp;" Corp",$N233,$O$114)</f>
        <v>397.68700000000001</v>
      </c>
      <c r="Q233" s="18">
        <f t="shared" ref="Q233:Q236" ca="1" si="171">IFERROR(P233-O233,"-")</f>
        <v>75.795000000000016</v>
      </c>
      <c r="R233" s="18">
        <f t="shared" ref="R233:R236" ca="1" si="172">IFERROR(Q233/H233,"-")</f>
        <v>30.936734693877554</v>
      </c>
      <c r="S233" s="18">
        <f t="shared" ref="S233:S236" ca="1" si="173">IFERROR(M233-R233,"-")</f>
        <v>15.001958578522988</v>
      </c>
      <c r="T233" s="18" cm="1">
        <f t="array" aca="1" ref="T233" ca="1">_xll.BDH(D233&amp;" Corp",$N233,$T$114)</f>
        <v>320.77199999999999</v>
      </c>
      <c r="U233" s="18" cm="1">
        <f t="array" aca="1" ref="U233" ca="1">_xll.BDH(E233&amp;" Corp",$N233,$T$114)</f>
        <v>376.14800000000002</v>
      </c>
      <c r="V233" s="18">
        <f t="shared" ref="V233:V236" ca="1" si="174">IFERROR(U233-T233,"-")</f>
        <v>55.376000000000033</v>
      </c>
      <c r="W233" s="18">
        <f t="shared" ref="W233:W236" ca="1" si="175">IFERROR(V233/H233,"-")</f>
        <v>22.602448979591848</v>
      </c>
      <c r="X233" s="18">
        <f t="shared" ref="X233:X236" ca="1" si="176">IFERROR(M233-W233,"-")</f>
        <v>23.336244292808694</v>
      </c>
    </row>
    <row r="234" spans="1:24" x14ac:dyDescent="0.25">
      <c r="A234" s="5" t="s">
        <v>161</v>
      </c>
      <c r="B234" s="11" t="str">
        <f>C227</f>
        <v>EDF 4 PERP nc-24</v>
      </c>
      <c r="C234" s="11" t="str">
        <f>C228</f>
        <v>EDF 5 3/8 PERP nc-25</v>
      </c>
      <c r="D234" s="22" t="str">
        <f>_xlfn.XLOOKUP(B234,bonds[unique lookup],bonds[ID_ISIN])</f>
        <v>FR0013367612</v>
      </c>
      <c r="E234" s="22" t="str">
        <f>_xlfn.XLOOKUP(C234,bonds[unique lookup],bonds[ID_ISIN])</f>
        <v>FR0011401751</v>
      </c>
      <c r="F234" s="25">
        <f>_xlfn.XLOOKUP(B234,bonds[unique lookup],bonds[nxt_call_dt])</f>
        <v>45477</v>
      </c>
      <c r="G234" s="25">
        <f>_xlfn.XLOOKUP(C234,bonds[unique lookup],bonds[nxt_call_dt])</f>
        <v>45686</v>
      </c>
      <c r="H234" s="17">
        <f t="shared" si="168"/>
        <v>0.56944444444444442</v>
      </c>
      <c r="I234" s="12" t="s">
        <v>35</v>
      </c>
      <c r="J234" s="18" cm="1">
        <f t="array" ref="J234">_xll.BDP(D234&amp;" Corp",$I234)</f>
        <v>323.80925345308816</v>
      </c>
      <c r="K234" s="18" cm="1">
        <f t="array" ref="K234">_xll.BDP(E234&amp;" Corp",$I234)</f>
        <v>342.67595252916544</v>
      </c>
      <c r="L234" s="18">
        <f t="shared" si="169"/>
        <v>18.866699076077282</v>
      </c>
      <c r="M234" s="18">
        <f t="shared" si="170"/>
        <v>33.131764231160105</v>
      </c>
      <c r="N234" s="12" t="s">
        <v>36</v>
      </c>
      <c r="O234" s="18" cm="1">
        <f t="array" aca="1" ref="O234" ca="1">_xll.BDH(D234&amp;" Corp",$N234,$O$114)</f>
        <v>397.68700000000001</v>
      </c>
      <c r="P234" s="18" cm="1">
        <f t="array" aca="1" ref="P234" ca="1">_xll.BDH(E234&amp;" Corp",$N234,$O$114)</f>
        <v>414.23599999999999</v>
      </c>
      <c r="Q234" s="18">
        <f t="shared" ca="1" si="171"/>
        <v>16.548999999999978</v>
      </c>
      <c r="R234" s="18">
        <f t="shared" ca="1" si="172"/>
        <v>29.06165853658533</v>
      </c>
      <c r="S234" s="18">
        <f t="shared" ca="1" si="173"/>
        <v>4.0701056945747744</v>
      </c>
      <c r="T234" s="18" cm="1">
        <f t="array" aca="1" ref="T234" ca="1">_xll.BDH(D234&amp;" Corp",$N234,$T$114)</f>
        <v>376.14800000000002</v>
      </c>
      <c r="U234" s="18" cm="1">
        <f t="array" aca="1" ref="U234" ca="1">_xll.BDH(E234&amp;" Corp",$N234,$T$114)</f>
        <v>393.48599999999999</v>
      </c>
      <c r="V234" s="18">
        <f t="shared" ca="1" si="174"/>
        <v>17.337999999999965</v>
      </c>
      <c r="W234" s="18">
        <f t="shared" ca="1" si="175"/>
        <v>30.447219512195062</v>
      </c>
      <c r="X234" s="18">
        <f t="shared" ca="1" si="176"/>
        <v>2.6845447189650429</v>
      </c>
    </row>
    <row r="235" spans="1:24" x14ac:dyDescent="0.25">
      <c r="A235" s="5" t="s">
        <v>161</v>
      </c>
      <c r="B235" s="11" t="str">
        <f>C228</f>
        <v>EDF 5 3/8 PERP nc-25</v>
      </c>
      <c r="C235" s="11" t="str">
        <f>C229</f>
        <v>EDF 5 PERP nc-26</v>
      </c>
      <c r="D235" s="22" t="str">
        <f>_xlfn.XLOOKUP(B235,bonds[unique lookup],bonds[ID_ISIN])</f>
        <v>FR0011401751</v>
      </c>
      <c r="E235" s="22" t="str">
        <f>_xlfn.XLOOKUP(C235,bonds[unique lookup],bonds[ID_ISIN])</f>
        <v>FR0011697028</v>
      </c>
      <c r="F235" s="25">
        <f>_xlfn.XLOOKUP(B235,bonds[unique lookup],bonds[nxt_call_dt])</f>
        <v>45686</v>
      </c>
      <c r="G235" s="25">
        <f>_xlfn.XLOOKUP(C235,bonds[unique lookup],bonds[nxt_call_dt])</f>
        <v>46044</v>
      </c>
      <c r="H235" s="17">
        <f t="shared" si="168"/>
        <v>0.98055555555555551</v>
      </c>
      <c r="I235" s="12" t="s">
        <v>35</v>
      </c>
      <c r="J235" s="18" cm="1">
        <f t="array" ref="J235">_xll.BDP(D235&amp;" Corp",$I235)</f>
        <v>342.67595252916544</v>
      </c>
      <c r="K235" s="18" cm="1">
        <f t="array" ref="K235">_xll.BDP(E235&amp;" Corp",$I235)</f>
        <v>353.10237571158075</v>
      </c>
      <c r="L235" s="18">
        <f t="shared" si="169"/>
        <v>10.426423182415306</v>
      </c>
      <c r="M235" s="18">
        <f t="shared" si="170"/>
        <v>10.633179449488697</v>
      </c>
      <c r="N235" s="12" t="s">
        <v>36</v>
      </c>
      <c r="O235" s="18" cm="1">
        <f t="array" aca="1" ref="O235" ca="1">_xll.BDH(D235&amp;" Corp",$N235,$O$114)</f>
        <v>414.23599999999999</v>
      </c>
      <c r="P235" s="18" cm="1">
        <f t="array" aca="1" ref="P235" ca="1">_xll.BDH(E235&amp;" Corp",$N235,$O$114)</f>
        <v>419.928</v>
      </c>
      <c r="Q235" s="18">
        <f t="shared" ca="1" si="171"/>
        <v>5.6920000000000073</v>
      </c>
      <c r="R235" s="18">
        <f t="shared" ca="1" si="172"/>
        <v>5.8048725212464669</v>
      </c>
      <c r="S235" s="18">
        <f t="shared" ca="1" si="173"/>
        <v>4.8283069282422302</v>
      </c>
      <c r="T235" s="18" cm="1">
        <f t="array" aca="1" ref="T235" ca="1">_xll.BDH(D235&amp;" Corp",$N235,$T$114)</f>
        <v>393.48599999999999</v>
      </c>
      <c r="U235" s="18" cm="1">
        <f t="array" aca="1" ref="U235" ca="1">_xll.BDH(E235&amp;" Corp",$N235,$T$114)</f>
        <v>398.85899999999998</v>
      </c>
      <c r="V235" s="18">
        <f t="shared" ca="1" si="174"/>
        <v>5.3729999999999905</v>
      </c>
      <c r="W235" s="18">
        <f t="shared" ca="1" si="175"/>
        <v>5.4795467422096218</v>
      </c>
      <c r="X235" s="18">
        <f t="shared" ca="1" si="176"/>
        <v>5.1536327072790753</v>
      </c>
    </row>
    <row r="236" spans="1:24" x14ac:dyDescent="0.25">
      <c r="A236" s="5" t="s">
        <v>161</v>
      </c>
      <c r="B236" s="11" t="str">
        <f>C229</f>
        <v>EDF 5 PERP nc-26</v>
      </c>
      <c r="C236" s="11" t="str">
        <f>C230</f>
        <v>EDF 3 PERP nc-27</v>
      </c>
      <c r="D236" s="22" t="str">
        <f>_xlfn.XLOOKUP(B236,bonds[unique lookup],bonds[ID_ISIN])</f>
        <v>FR0011697028</v>
      </c>
      <c r="E236" s="22" t="str">
        <f>_xlfn.XLOOKUP(C236,bonds[unique lookup],bonds[ID_ISIN])</f>
        <v>FR0013464922</v>
      </c>
      <c r="F236" s="25">
        <f>_xlfn.XLOOKUP(B236,bonds[unique lookup],bonds[nxt_call_dt])</f>
        <v>46044</v>
      </c>
      <c r="G236" s="25">
        <f>_xlfn.XLOOKUP(C236,bonds[unique lookup],bonds[nxt_call_dt])</f>
        <v>46633</v>
      </c>
      <c r="H236" s="17">
        <f t="shared" si="168"/>
        <v>1.6138888888888889</v>
      </c>
      <c r="I236" s="12" t="s">
        <v>35</v>
      </c>
      <c r="J236" s="18" cm="1">
        <f t="array" ref="J236">_xll.BDP(D236&amp;" Corp",$I236)</f>
        <v>353.10237571158075</v>
      </c>
      <c r="K236" s="18" cm="1">
        <f t="array" ref="K236">_xll.BDP(E236&amp;" Corp",$I236)</f>
        <v>364.44131499185505</v>
      </c>
      <c r="L236" s="18">
        <f t="shared" si="169"/>
        <v>11.338939280274303</v>
      </c>
      <c r="M236" s="18">
        <f t="shared" si="170"/>
        <v>7.0258487795159192</v>
      </c>
      <c r="N236" s="12" t="s">
        <v>36</v>
      </c>
      <c r="O236" s="18" cm="1">
        <f t="array" aca="1" ref="O236" ca="1">_xll.BDH(D236&amp;" Corp",$N236,$O$114)</f>
        <v>419.928</v>
      </c>
      <c r="P236" s="18" cm="1">
        <f t="array" aca="1" ref="P236" ca="1">_xll.BDH(E236&amp;" Corp",$N236,$O$114)</f>
        <v>415.65600000000001</v>
      </c>
      <c r="Q236" s="18">
        <f t="shared" ca="1" si="171"/>
        <v>-4.2719999999999914</v>
      </c>
      <c r="R236" s="18">
        <f t="shared" ca="1" si="172"/>
        <v>-2.6470223752151409</v>
      </c>
      <c r="S236" s="18">
        <f t="shared" ca="1" si="173"/>
        <v>9.6728711547310606</v>
      </c>
      <c r="T236" s="18" cm="1">
        <f t="array" aca="1" ref="T236" ca="1">_xll.BDH(D236&amp;" Corp",$N236,$T$114)</f>
        <v>398.85899999999998</v>
      </c>
      <c r="U236" s="18" cm="1">
        <f t="array" aca="1" ref="U236" ca="1">_xll.BDH(E236&amp;" Corp",$N236,$T$114)</f>
        <v>377.65300000000002</v>
      </c>
      <c r="V236" s="18">
        <f t="shared" ca="1" si="174"/>
        <v>-21.20599999999996</v>
      </c>
      <c r="W236" s="18">
        <f t="shared" ca="1" si="175"/>
        <v>-13.139690189328718</v>
      </c>
      <c r="X236" s="18">
        <f t="shared" ca="1" si="176"/>
        <v>20.165538968844636</v>
      </c>
    </row>
    <row r="238" spans="1:24" x14ac:dyDescent="0.25">
      <c r="G238" s="5" t="s">
        <v>162</v>
      </c>
      <c r="H238" s="17">
        <f>AVERAGE(H233:H236)</f>
        <v>1.4034722222222222</v>
      </c>
      <c r="M238" s="18">
        <f>AVERAGE(M233:M236)</f>
        <v>24.182371433141316</v>
      </c>
      <c r="R238" s="18">
        <f ca="1">AVERAGE(R233:R236)</f>
        <v>15.789060844123551</v>
      </c>
      <c r="S238" s="18">
        <f ca="1">AVERAGE(S233:S236)</f>
        <v>8.3933105890177639</v>
      </c>
      <c r="W238" s="18">
        <f ca="1">AVERAGE(W233:W236)</f>
        <v>11.347381261166953</v>
      </c>
      <c r="X238" s="18">
        <f ca="1">AVERAGE(X233:X236)</f>
        <v>12.834990171974361</v>
      </c>
    </row>
    <row r="239" spans="1:24" x14ac:dyDescent="0.25">
      <c r="G239" s="5" t="s">
        <v>167</v>
      </c>
      <c r="H239" s="17">
        <f>_xlfn.STDEV.P(H233:H236)</f>
        <v>0.70956965907530678</v>
      </c>
      <c r="M239" s="18">
        <f>_xlfn.STDEV.P(M233:M236)</f>
        <v>16.057366256650681</v>
      </c>
      <c r="R239" s="18">
        <f ca="1">_xlfn.STDEV.P(R233:R236)</f>
        <v>14.536050473749052</v>
      </c>
      <c r="S239" s="18">
        <f ca="1">_xlfn.STDEV.P(S233:S236)</f>
        <v>4.37923666725146</v>
      </c>
      <c r="W239" s="18">
        <f ca="1">_xlfn.STDEV.P(W233:W236)</f>
        <v>16.774448729580609</v>
      </c>
      <c r="X239" s="18">
        <f ca="1">_xlfn.STDEV.P(X233:X236)</f>
        <v>9.0284007328067801</v>
      </c>
    </row>
    <row r="242" spans="1:24" x14ac:dyDescent="0.25">
      <c r="A242" s="5" t="s">
        <v>164</v>
      </c>
      <c r="B242" s="11" t="str">
        <f>C226</f>
        <v>EDF 4 1/8 PERP nc-22</v>
      </c>
      <c r="C242" s="11" t="str">
        <f>C230</f>
        <v>EDF 3 PERP nc-27</v>
      </c>
      <c r="D242" s="22" t="str">
        <f>_xlfn.XLOOKUP(B242,bonds[unique lookup],bonds[ID_ISIN])</f>
        <v>FR0011697010</v>
      </c>
      <c r="E242" s="22" t="str">
        <f>_xlfn.XLOOKUP(C242,bonds[unique lookup],bonds[ID_ISIN])</f>
        <v>FR0013464922</v>
      </c>
      <c r="F242" s="25">
        <f>_xlfn.XLOOKUP(B242,bonds[unique lookup],bonds[nxt_call_dt])</f>
        <v>44583</v>
      </c>
      <c r="G242" s="25">
        <f>_xlfn.XLOOKUP(C242,bonds[unique lookup],bonds[nxt_call_dt])</f>
        <v>46633</v>
      </c>
      <c r="H242" s="17">
        <f t="shared" ref="H242" si="177">YEARFRAC(F242,G242)</f>
        <v>5.6138888888888889</v>
      </c>
      <c r="I242" s="12" t="s">
        <v>35</v>
      </c>
      <c r="J242" s="18" cm="1">
        <f t="array" ref="J242">_xll.BDP(D242&amp;" Corp",$I242)</f>
        <v>211.25945493570683</v>
      </c>
      <c r="K242" s="18" cm="1">
        <f t="array" ref="K242">_xll.BDP(E242&amp;" Corp",$I242)</f>
        <v>364.44131499185505</v>
      </c>
      <c r="L242" s="18">
        <f t="shared" ref="L242" si="178">K242-J242</f>
        <v>153.18186005614822</v>
      </c>
      <c r="M242" s="18">
        <f t="shared" ref="M242" si="179">L242/H242</f>
        <v>27.286229401392063</v>
      </c>
      <c r="N242" s="12" t="s">
        <v>36</v>
      </c>
      <c r="O242" s="18" cm="1">
        <f t="array" aca="1" ref="O242" ca="1">_xll.BDH(D242&amp;" Corp",$N242,$O$114)</f>
        <v>321.892</v>
      </c>
      <c r="P242" s="18" cm="1">
        <f t="array" aca="1" ref="P242" ca="1">_xll.BDH(E242&amp;" Corp",$N242,$O$114)</f>
        <v>415.65600000000001</v>
      </c>
      <c r="Q242" s="18">
        <f t="shared" ref="Q242" ca="1" si="180">IFERROR(P242-O242,"-")</f>
        <v>93.76400000000001</v>
      </c>
      <c r="R242" s="18">
        <f t="shared" ref="R242" ca="1" si="181">IFERROR(Q242/H242,"-")</f>
        <v>16.702147451756559</v>
      </c>
      <c r="S242" s="18">
        <f t="shared" ref="S242" ca="1" si="182">IFERROR(M242-R242,"-")</f>
        <v>10.584081949635504</v>
      </c>
      <c r="T242" s="18" cm="1">
        <f t="array" aca="1" ref="T242" ca="1">_xll.BDH(D242&amp;" Corp",$N242,$T$114)</f>
        <v>320.77199999999999</v>
      </c>
      <c r="U242" s="18" cm="1">
        <f t="array" aca="1" ref="U242" ca="1">_xll.BDH(E242&amp;" Corp",$N242,$T$114)</f>
        <v>377.65300000000002</v>
      </c>
      <c r="V242" s="18">
        <f t="shared" ref="V242" ca="1" si="183">IFERROR(U242-T242,"-")</f>
        <v>56.881000000000029</v>
      </c>
      <c r="W242" s="18">
        <f t="shared" ref="W242" ca="1" si="184">IFERROR(V242/H242,"-")</f>
        <v>10.13219198416626</v>
      </c>
      <c r="X242" s="18">
        <f t="shared" ref="X242" ca="1" si="185">IFERROR(M242-W242,"-")</f>
        <v>17.154037417225801</v>
      </c>
    </row>
    <row r="248" spans="1:24" x14ac:dyDescent="0.25">
      <c r="B248" s="5" t="s">
        <v>2</v>
      </c>
      <c r="C248" s="11" t="s">
        <v>428</v>
      </c>
    </row>
    <row r="249" spans="1:24" ht="11" x14ac:dyDescent="0.3">
      <c r="C249" s="4" t="s">
        <v>146</v>
      </c>
      <c r="D249" s="4" t="s">
        <v>147</v>
      </c>
    </row>
    <row r="250" spans="1:24" x14ac:dyDescent="0.25">
      <c r="C250" s="5" t="str" cm="1">
        <f t="array" ref="C250:C253">_xlfn._xlws.FILTER(bonds[unique lookup],(bonds[ticker]=C248)*(bonds[crncy]="eur"))</f>
        <v>SOLBBB 5.118 PERP nc-21</v>
      </c>
      <c r="D250" s="22" t="str" cm="1">
        <f t="array" ref="D250:D253">_xlfn.XLOOKUP(_xlfn.ANCHORARRAY(C250),bonds[unique lookup],bonds[ID_ISIN])</f>
        <v>XS1323897485</v>
      </c>
    </row>
    <row r="251" spans="1:24" x14ac:dyDescent="0.25">
      <c r="C251" s="5" t="str">
        <v>SOLBBB 5.425 PERP nc-23</v>
      </c>
      <c r="D251" s="22" t="str">
        <v>XS0992293901</v>
      </c>
    </row>
    <row r="252" spans="1:24" x14ac:dyDescent="0.25">
      <c r="C252" s="5" t="str">
        <v>SOLBBB 4 1/4 PERP nc-23</v>
      </c>
      <c r="D252" s="22" t="str">
        <v>BE6309987400</v>
      </c>
    </row>
    <row r="253" spans="1:24" x14ac:dyDescent="0.25">
      <c r="C253" s="5" t="str">
        <v>SOLBBB 5.869 PERP nc-24</v>
      </c>
      <c r="D253" s="22" t="str">
        <v>XS1323897725</v>
      </c>
    </row>
    <row r="254" spans="1:24" x14ac:dyDescent="0.25">
      <c r="D254" s="22"/>
    </row>
    <row r="255" spans="1:24" x14ac:dyDescent="0.25">
      <c r="D255" s="22"/>
    </row>
    <row r="256" spans="1:24" x14ac:dyDescent="0.25">
      <c r="D256" s="22"/>
    </row>
    <row r="257" spans="1:24" x14ac:dyDescent="0.25">
      <c r="A257" s="5" t="s">
        <v>161</v>
      </c>
      <c r="B257" s="11" t="str">
        <f>C250</f>
        <v>SOLBBB 5.118 PERP nc-21</v>
      </c>
      <c r="C257" s="11" t="str">
        <f>C251</f>
        <v>SOLBBB 5.425 PERP nc-23</v>
      </c>
      <c r="D257" s="22" t="str">
        <f>_xlfn.XLOOKUP(B257,bonds[unique lookup],bonds[ID_ISIN])</f>
        <v>XS1323897485</v>
      </c>
      <c r="E257" s="22" t="str">
        <f>_xlfn.XLOOKUP(C257,bonds[unique lookup],bonds[ID_ISIN])</f>
        <v>XS0992293901</v>
      </c>
      <c r="F257" s="25">
        <f>_xlfn.XLOOKUP(B257,bonds[unique lookup],bonds[nxt_call_dt])</f>
        <v>44349</v>
      </c>
      <c r="G257" s="25">
        <f>_xlfn.XLOOKUP(C257,bonds[unique lookup],bonds[nxt_call_dt])</f>
        <v>45242</v>
      </c>
      <c r="H257" s="17">
        <f t="shared" ref="H257:H259" si="186">YEARFRAC(F257,G257)</f>
        <v>2.4444444444444446</v>
      </c>
      <c r="I257" s="12" t="s">
        <v>35</v>
      </c>
      <c r="J257" s="18" cm="1">
        <f t="array" ref="J257">_xll.BDP(D257&amp;" Corp",$I257)</f>
        <v>328.19385705821492</v>
      </c>
      <c r="K257" s="18" cm="1">
        <f t="array" ref="K257">_xll.BDP(E257&amp;" Corp",$I257)</f>
        <v>293.41553217583669</v>
      </c>
      <c r="L257" s="18">
        <f t="shared" ref="L257:L259" si="187">K257-J257</f>
        <v>-34.778324882378229</v>
      </c>
      <c r="M257" s="18">
        <f t="shared" ref="M257:M259" si="188">IFERROR(L257/H257,"-")</f>
        <v>-14.227496542791092</v>
      </c>
      <c r="N257" s="12" t="s">
        <v>36</v>
      </c>
      <c r="O257" s="18" cm="1">
        <f t="array" aca="1" ref="O257" ca="1">_xll.BDH(D257&amp;" Corp",$N257,$O$114)</f>
        <v>351.536</v>
      </c>
      <c r="P257" s="18" cm="1">
        <f t="array" aca="1" ref="P257" ca="1">_xll.BDH(E257&amp;" Corp",$N257,$O$114)</f>
        <v>312.78800000000001</v>
      </c>
      <c r="Q257" s="18">
        <f t="shared" ref="Q257:Q259" ca="1" si="189">IFERROR(P257-O257,"-")</f>
        <v>-38.74799999999999</v>
      </c>
      <c r="R257" s="18">
        <f t="shared" ref="R257:R259" ca="1" si="190">IFERROR(Q257/H257,"-")</f>
        <v>-15.851454545454541</v>
      </c>
      <c r="S257" s="18">
        <f t="shared" ref="S257:S259" ca="1" si="191">IFERROR(M257-R257,"-")</f>
        <v>1.6239580026634481</v>
      </c>
      <c r="T257" s="18" cm="1">
        <f t="array" aca="1" ref="T257" ca="1">_xll.BDH(D257&amp;" Corp",$N257,$T$114)</f>
        <v>379.10399999999998</v>
      </c>
      <c r="U257" s="18" cm="1">
        <f t="array" aca="1" ref="U257" ca="1">_xll.BDH(E257&amp;" Corp",$N257,$T$114)</f>
        <v>376.09399999999999</v>
      </c>
      <c r="V257" s="18">
        <f t="shared" ref="V257:V259" ca="1" si="192">IFERROR(U257-T257,"-")</f>
        <v>-3.0099999999999909</v>
      </c>
      <c r="W257" s="18">
        <f t="shared" ref="W257:W259" ca="1" si="193">IFERROR(V257/H257,"-")</f>
        <v>-1.2313636363636324</v>
      </c>
      <c r="X257" s="18">
        <f t="shared" ref="X257:X259" ca="1" si="194">IFERROR(M257-W257,"-")</f>
        <v>-12.99613290642746</v>
      </c>
    </row>
    <row r="258" spans="1:24" x14ac:dyDescent="0.25">
      <c r="A258" s="5" t="s">
        <v>161</v>
      </c>
      <c r="B258" s="11" t="str">
        <f>C251</f>
        <v>SOLBBB 5.425 PERP nc-23</v>
      </c>
      <c r="C258" s="11" t="str">
        <f>C252</f>
        <v>SOLBBB 4 1/4 PERP nc-23</v>
      </c>
      <c r="D258" s="22" t="str">
        <f>_xlfn.XLOOKUP(B258,bonds[unique lookup],bonds[ID_ISIN])</f>
        <v>XS0992293901</v>
      </c>
      <c r="E258" s="22" t="str">
        <f>_xlfn.XLOOKUP(C258,bonds[unique lookup],bonds[ID_ISIN])</f>
        <v>BE6309987400</v>
      </c>
      <c r="F258" s="25">
        <f>_xlfn.XLOOKUP(B258,bonds[unique lookup],bonds[nxt_call_dt])</f>
        <v>45242</v>
      </c>
      <c r="G258" s="25">
        <f>_xlfn.XLOOKUP(C258,bonds[unique lookup],bonds[nxt_call_dt])</f>
        <v>45264</v>
      </c>
      <c r="H258" s="17">
        <f t="shared" si="186"/>
        <v>6.1111111111111109E-2</v>
      </c>
      <c r="I258" s="12" t="s">
        <v>35</v>
      </c>
      <c r="J258" s="18" cm="1">
        <f t="array" ref="J258">_xll.BDP(D258&amp;" Corp",$I258)</f>
        <v>293.41553217583669</v>
      </c>
      <c r="K258" s="18" cm="1">
        <f t="array" ref="K258">_xll.BDP(E258&amp;" Corp",$I258)</f>
        <v>333.01341967348037</v>
      </c>
      <c r="L258" s="18">
        <f t="shared" si="187"/>
        <v>39.597887497643683</v>
      </c>
      <c r="M258" s="18">
        <f t="shared" si="188"/>
        <v>647.96543177962394</v>
      </c>
      <c r="N258" s="12" t="s">
        <v>36</v>
      </c>
      <c r="O258" s="18" cm="1">
        <f t="array" aca="1" ref="O258" ca="1">_xll.BDH(D258&amp;" Corp",$N258,$O$114)</f>
        <v>312.78800000000001</v>
      </c>
      <c r="P258" s="18" cm="1">
        <f t="array" aca="1" ref="P258" ca="1">_xll.BDH(E258&amp;" Corp",$N258,$O$114)</f>
        <v>355.113</v>
      </c>
      <c r="Q258" s="18">
        <f t="shared" ca="1" si="189"/>
        <v>42.324999999999989</v>
      </c>
      <c r="R258" s="18">
        <f t="shared" ca="1" si="190"/>
        <v>692.59090909090889</v>
      </c>
      <c r="S258" s="18">
        <f t="shared" ca="1" si="191"/>
        <v>-44.625477311284953</v>
      </c>
      <c r="T258" s="18" cm="1">
        <f t="array" aca="1" ref="T258" ca="1">_xll.BDH(D258&amp;" Corp",$N258,$T$114)</f>
        <v>376.09399999999999</v>
      </c>
      <c r="U258" s="18" cm="1">
        <f t="array" aca="1" ref="U258" ca="1">_xll.BDH(E258&amp;" Corp",$N258,$T$114)</f>
        <v>390.72</v>
      </c>
      <c r="V258" s="18">
        <f t="shared" ca="1" si="192"/>
        <v>14.626000000000033</v>
      </c>
      <c r="W258" s="18">
        <f t="shared" ca="1" si="193"/>
        <v>239.334545454546</v>
      </c>
      <c r="X258" s="18">
        <f t="shared" ca="1" si="194"/>
        <v>408.63088632507794</v>
      </c>
    </row>
    <row r="259" spans="1:24" x14ac:dyDescent="0.25">
      <c r="A259" s="5" t="s">
        <v>161</v>
      </c>
      <c r="B259" s="11" t="str">
        <f>C252</f>
        <v>SOLBBB 4 1/4 PERP nc-23</v>
      </c>
      <c r="C259" s="11" t="str">
        <f>C253</f>
        <v>SOLBBB 5.869 PERP nc-24</v>
      </c>
      <c r="D259" s="22" t="str">
        <f>_xlfn.XLOOKUP(B259,bonds[unique lookup],bonds[ID_ISIN])</f>
        <v>BE6309987400</v>
      </c>
      <c r="E259" s="22" t="str">
        <f>_xlfn.XLOOKUP(C259,bonds[unique lookup],bonds[ID_ISIN])</f>
        <v>XS1323897725</v>
      </c>
      <c r="F259" s="25">
        <f>_xlfn.XLOOKUP(B259,bonds[unique lookup],bonds[nxt_call_dt])</f>
        <v>45264</v>
      </c>
      <c r="G259" s="25">
        <f>_xlfn.XLOOKUP(C259,bonds[unique lookup],bonds[nxt_call_dt])</f>
        <v>45446</v>
      </c>
      <c r="H259" s="17">
        <f t="shared" si="186"/>
        <v>0.49722222222222223</v>
      </c>
      <c r="I259" s="12" t="s">
        <v>35</v>
      </c>
      <c r="J259" s="18" cm="1">
        <f t="array" ref="J259">_xll.BDP(D259&amp;" Corp",$I259)</f>
        <v>333.01341967348037</v>
      </c>
      <c r="K259" s="18" cm="1">
        <f t="array" ref="K259">_xll.BDP(E259&amp;" Corp",$I259)</f>
        <v>336.80982973828276</v>
      </c>
      <c r="L259" s="18">
        <f t="shared" si="187"/>
        <v>3.7964100648023873</v>
      </c>
      <c r="M259" s="18">
        <f t="shared" si="188"/>
        <v>7.6352381191556393</v>
      </c>
      <c r="N259" s="12" t="s">
        <v>36</v>
      </c>
      <c r="O259" s="18" cm="1">
        <f t="array" aca="1" ref="O259" ca="1">_xll.BDH(D259&amp;" Corp",$N259,$O$114)</f>
        <v>355.113</v>
      </c>
      <c r="P259" s="18" cm="1">
        <f t="array" aca="1" ref="P259" ca="1">_xll.BDH(E259&amp;" Corp",$N259,$O$114)</f>
        <v>359.86200000000002</v>
      </c>
      <c r="Q259" s="18">
        <f t="shared" ca="1" si="189"/>
        <v>4.7490000000000236</v>
      </c>
      <c r="R259" s="18">
        <f t="shared" ca="1" si="190"/>
        <v>9.5510614525140145</v>
      </c>
      <c r="S259" s="18">
        <f t="shared" ca="1" si="191"/>
        <v>-1.9158233333583752</v>
      </c>
      <c r="T259" s="18" cm="1">
        <f t="array" aca="1" ref="T259" ca="1">_xll.BDH(D259&amp;" Corp",$N259,$T$114)</f>
        <v>390.72</v>
      </c>
      <c r="U259" s="18" cm="1">
        <f t="array" aca="1" ref="U259" ca="1">_xll.BDH(E259&amp;" Corp",$N259,$T$114)</f>
        <v>400.56799999999998</v>
      </c>
      <c r="V259" s="18">
        <f t="shared" ca="1" si="192"/>
        <v>9.8479999999999563</v>
      </c>
      <c r="W259" s="18">
        <f t="shared" ca="1" si="193"/>
        <v>19.806033519552983</v>
      </c>
      <c r="X259" s="18">
        <f t="shared" ca="1" si="194"/>
        <v>-12.170795400397344</v>
      </c>
    </row>
    <row r="261" spans="1:24" x14ac:dyDescent="0.25">
      <c r="G261" s="5" t="s">
        <v>162</v>
      </c>
      <c r="H261" s="17">
        <f>AVERAGE(H257:H259)</f>
        <v>1.000925925925926</v>
      </c>
      <c r="M261" s="18">
        <f>AVERAGE(M257:M259)</f>
        <v>213.79105778532949</v>
      </c>
      <c r="R261" s="18">
        <f ca="1">AVERAGE(R257:R259)</f>
        <v>228.76350533265611</v>
      </c>
      <c r="S261" s="18">
        <f ca="1">AVERAGE(S257:S259)</f>
        <v>-14.972447547326626</v>
      </c>
      <c r="W261" s="18">
        <f ca="1">AVERAGE(W257:W259)</f>
        <v>85.969738445911787</v>
      </c>
      <c r="X261" s="18">
        <f ca="1">AVERAGE(X257:X259)</f>
        <v>127.8213193394177</v>
      </c>
    </row>
    <row r="262" spans="1:24" x14ac:dyDescent="0.25">
      <c r="G262" s="5" t="s">
        <v>167</v>
      </c>
      <c r="H262" s="17">
        <f>_xlfn.STDEV.P(H257:H259)</f>
        <v>1.0361330385261236</v>
      </c>
      <c r="M262" s="18">
        <f>_xlfn.STDEV.P(M257:M259)</f>
        <v>307.13735805198274</v>
      </c>
      <c r="R262" s="18">
        <f ca="1">_xlfn.STDEV.P(R257:R259)</f>
        <v>328.13941885789711</v>
      </c>
      <c r="S262" s="18">
        <f ca="1">_xlfn.STDEV.P(S257:S259)</f>
        <v>21.01759808055083</v>
      </c>
      <c r="W262" s="18">
        <f ca="1">_xlfn.STDEV.P(W257:W259)</f>
        <v>108.78485201341425</v>
      </c>
      <c r="X262" s="18">
        <f ca="1">_xlfn.STDEV.P(X257:X259)</f>
        <v>198.56263491822961</v>
      </c>
    </row>
    <row r="265" spans="1:24" x14ac:dyDescent="0.25">
      <c r="A265" s="5" t="s">
        <v>164</v>
      </c>
      <c r="B265" s="11" t="str">
        <f>C250</f>
        <v>SOLBBB 5.118 PERP nc-21</v>
      </c>
      <c r="C265" s="11" t="str">
        <f>C253</f>
        <v>SOLBBB 5.869 PERP nc-24</v>
      </c>
      <c r="D265" s="22" t="str">
        <f>_xlfn.XLOOKUP(B265,bonds[unique lookup],bonds[ID_ISIN])</f>
        <v>XS1323897485</v>
      </c>
      <c r="E265" s="22" t="str">
        <f>_xlfn.XLOOKUP(C265,bonds[unique lookup],bonds[ID_ISIN])</f>
        <v>XS1323897725</v>
      </c>
      <c r="F265" s="25">
        <f>_xlfn.XLOOKUP(B265,bonds[unique lookup],bonds[nxt_call_dt])</f>
        <v>44349</v>
      </c>
      <c r="G265" s="25">
        <f>_xlfn.XLOOKUP(C265,bonds[unique lookup],bonds[nxt_call_dt])</f>
        <v>45446</v>
      </c>
      <c r="H265" s="17">
        <f t="shared" ref="H265" si="195">YEARFRAC(F265,G265)</f>
        <v>3.0027777777777778</v>
      </c>
      <c r="I265" s="12" t="s">
        <v>35</v>
      </c>
      <c r="J265" s="18" cm="1">
        <f t="array" ref="J265">_xll.BDP(D265&amp;" Corp",$I265)</f>
        <v>328.19385705821492</v>
      </c>
      <c r="K265" s="18" cm="1">
        <f t="array" ref="K265">_xll.BDP(E265&amp;" Corp",$I265)</f>
        <v>336.80982973828276</v>
      </c>
      <c r="L265" s="18">
        <f t="shared" ref="L265" si="196">K265-J265</f>
        <v>8.6159726800678413</v>
      </c>
      <c r="M265" s="18">
        <f t="shared" ref="M265" si="197">L265/H265</f>
        <v>2.8693341025202801</v>
      </c>
      <c r="N265" s="12" t="s">
        <v>36</v>
      </c>
      <c r="O265" s="18" cm="1">
        <f t="array" aca="1" ref="O265" ca="1">_xll.BDH(D265&amp;" Corp",$N265,$O$114)</f>
        <v>351.536</v>
      </c>
      <c r="P265" s="18" cm="1">
        <f t="array" aca="1" ref="P265" ca="1">_xll.BDH(E265&amp;" Corp",$N265,$O$114)</f>
        <v>359.86200000000002</v>
      </c>
      <c r="Q265" s="18">
        <f t="shared" ref="Q265" ca="1" si="198">IFERROR(P265-O265,"-")</f>
        <v>8.3260000000000218</v>
      </c>
      <c r="R265" s="18">
        <f t="shared" ref="R265" ca="1" si="199">IFERROR(Q265/H265,"-")</f>
        <v>2.7727659574468158</v>
      </c>
      <c r="S265" s="18">
        <f t="shared" ref="S265" ca="1" si="200">IFERROR(M265-R265,"-")</f>
        <v>9.656814507346434E-2</v>
      </c>
      <c r="T265" s="18" cm="1">
        <f t="array" aca="1" ref="T265" ca="1">_xll.BDH(D265&amp;" Corp",$N265,$T$114)</f>
        <v>379.10399999999998</v>
      </c>
      <c r="U265" s="18" cm="1">
        <f t="array" aca="1" ref="U265" ca="1">_xll.BDH(E265&amp;" Corp",$N265,$T$114)</f>
        <v>400.56799999999998</v>
      </c>
      <c r="V265" s="18">
        <f t="shared" ref="V265" ca="1" si="201">IFERROR(U265-T265,"-")</f>
        <v>21.463999999999999</v>
      </c>
      <c r="W265" s="18">
        <f t="shared" ref="W265" ca="1" si="202">IFERROR(V265/H265,"-")</f>
        <v>7.1480481036077705</v>
      </c>
      <c r="X265" s="18">
        <f t="shared" ref="X265" ca="1" si="203">IFERROR(M265-W265,"-")</f>
        <v>-4.27871400108749</v>
      </c>
    </row>
    <row r="271" spans="1:24" x14ac:dyDescent="0.25">
      <c r="B271" s="5" t="s">
        <v>2</v>
      </c>
      <c r="C271" s="11" t="s">
        <v>427</v>
      </c>
    </row>
    <row r="272" spans="1:24" ht="11" x14ac:dyDescent="0.3">
      <c r="C272" s="4" t="s">
        <v>146</v>
      </c>
      <c r="D272" s="4" t="s">
        <v>147</v>
      </c>
    </row>
    <row r="273" spans="1:24" x14ac:dyDescent="0.25">
      <c r="C273" s="5" t="str" cm="1">
        <f t="array" ref="C273:C276">_xlfn._xlws.FILTER(bonds[unique lookup],(bonds[ticker]=C271)*(bonds[crncy]="eur"))</f>
        <v>BAYNGR 2 3/8 04/02/75 nc-22</v>
      </c>
      <c r="D273" s="22" t="str" cm="1">
        <f t="array" ref="D273:D276">_xlfn.XLOOKUP(_xlfn.ANCHORARRAY(C273),bonds[unique lookup],bonds[ID_ISIN])</f>
        <v>DE000A14J611</v>
      </c>
    </row>
    <row r="274" spans="1:24" x14ac:dyDescent="0.25">
      <c r="C274" s="5" t="str">
        <v>BAYNGR 3 3/4 07/01/74 nc-24</v>
      </c>
      <c r="D274" s="22" t="str">
        <v>DE000A11QR73</v>
      </c>
    </row>
    <row r="275" spans="1:24" x14ac:dyDescent="0.25">
      <c r="C275" s="5" t="str">
        <v>BAYNGR 2 3/8 11/12/79 nc-25</v>
      </c>
      <c r="D275" s="22" t="str">
        <v>XS2077670003</v>
      </c>
    </row>
    <row r="276" spans="1:24" x14ac:dyDescent="0.25">
      <c r="C276" s="5" t="str">
        <v>BAYNGR 3 1/8 11/12/79 nc-27</v>
      </c>
      <c r="D276" s="22" t="str">
        <v>XS2077670342</v>
      </c>
    </row>
    <row r="277" spans="1:24" x14ac:dyDescent="0.25">
      <c r="D277" s="22"/>
    </row>
    <row r="278" spans="1:24" x14ac:dyDescent="0.25">
      <c r="D278" s="22"/>
    </row>
    <row r="279" spans="1:24" x14ac:dyDescent="0.25">
      <c r="D279" s="22"/>
    </row>
    <row r="280" spans="1:24" x14ac:dyDescent="0.25">
      <c r="A280" s="5" t="s">
        <v>161</v>
      </c>
      <c r="B280" s="11" t="str">
        <f>C273</f>
        <v>BAYNGR 2 3/8 04/02/75 nc-22</v>
      </c>
      <c r="C280" s="11" t="str">
        <f>C274</f>
        <v>BAYNGR 3 3/4 07/01/74 nc-24</v>
      </c>
      <c r="D280" s="22" t="str">
        <f>_xlfn.XLOOKUP(B280,bonds[unique lookup],bonds[ID_ISIN])</f>
        <v>DE000A14J611</v>
      </c>
      <c r="E280" s="22" t="str">
        <f>_xlfn.XLOOKUP(C280,bonds[unique lookup],bonds[ID_ISIN])</f>
        <v>DE000A11QR73</v>
      </c>
      <c r="F280" s="25">
        <f>_xlfn.XLOOKUP(B280,bonds[unique lookup],bonds[nxt_call_dt])</f>
        <v>44836</v>
      </c>
      <c r="G280" s="25">
        <f>_xlfn.XLOOKUP(C280,bonds[unique lookup],bonds[nxt_call_dt])</f>
        <v>45474</v>
      </c>
      <c r="H280" s="17">
        <f t="shared" ref="H280:H282" si="204">YEARFRAC(F280,G280)</f>
        <v>1.7472222222222222</v>
      </c>
      <c r="I280" s="12" t="s">
        <v>35</v>
      </c>
      <c r="J280" s="18" cm="1">
        <f t="array" ref="J280">_xll.BDP(D280&amp;" Corp",$I280)</f>
        <v>271.63880028853873</v>
      </c>
      <c r="K280" s="18" cm="1">
        <f t="array" ref="K280">_xll.BDP(E280&amp;" Corp",$I280)</f>
        <v>292.93457286860144</v>
      </c>
      <c r="L280" s="18">
        <f t="shared" ref="L280:L282" si="205">K280-J280</f>
        <v>21.295772580062703</v>
      </c>
      <c r="M280" s="18">
        <f t="shared" ref="M280:M282" si="206">IFERROR(L280/H280,"-")</f>
        <v>12.18835950528231</v>
      </c>
      <c r="N280" s="12" t="s">
        <v>36</v>
      </c>
      <c r="O280" s="18" cm="1">
        <f t="array" aca="1" ref="O280" ca="1">_xll.BDH(D280&amp;" Corp",$N280,$O$114)</f>
        <v>297.57299999999998</v>
      </c>
      <c r="P280" s="18" cm="1">
        <f t="array" aca="1" ref="P280" ca="1">_xll.BDH(E280&amp;" Corp",$N280,$O$114)</f>
        <v>302.584</v>
      </c>
      <c r="Q280" s="18">
        <f t="shared" ref="Q280:Q282" ca="1" si="207">IFERROR(P280-O280,"-")</f>
        <v>5.0110000000000241</v>
      </c>
      <c r="R280" s="18">
        <f t="shared" ref="R280:R282" ca="1" si="208">IFERROR(Q280/H280,"-")</f>
        <v>2.867980922098583</v>
      </c>
      <c r="S280" s="18">
        <f t="shared" ref="S280:S282" ca="1" si="209">IFERROR(M280-R280,"-")</f>
        <v>9.3203785831837269</v>
      </c>
      <c r="T280" s="18" cm="1">
        <f t="array" aca="1" ref="T280" ca="1">_xll.BDH(D280&amp;" Corp",$N280,$T$114)</f>
        <v>267.93599999999998</v>
      </c>
      <c r="U280" s="18" cm="1">
        <f t="array" aca="1" ref="U280" ca="1">_xll.BDH(E280&amp;" Corp",$N280,$T$114)</f>
        <v>286.50799999999998</v>
      </c>
      <c r="V280" s="18">
        <f t="shared" ref="V280:V282" ca="1" si="210">IFERROR(U280-T280,"-")</f>
        <v>18.572000000000003</v>
      </c>
      <c r="W280" s="18">
        <f t="shared" ref="W280:W282" ca="1" si="211">IFERROR(V280/H280,"-")</f>
        <v>10.629443561208269</v>
      </c>
      <c r="X280" s="18">
        <f t="shared" ref="X280:X282" ca="1" si="212">IFERROR(M280-W280,"-")</f>
        <v>1.558915944074041</v>
      </c>
    </row>
    <row r="281" spans="1:24" x14ac:dyDescent="0.25">
      <c r="A281" s="5" t="s">
        <v>161</v>
      </c>
      <c r="B281" s="11" t="str">
        <f>C274</f>
        <v>BAYNGR 3 3/4 07/01/74 nc-24</v>
      </c>
      <c r="C281" s="11" t="str">
        <f>C275</f>
        <v>BAYNGR 2 3/8 11/12/79 nc-25</v>
      </c>
      <c r="D281" s="22" t="str">
        <f>_xlfn.XLOOKUP(B281,bonds[unique lookup],bonds[ID_ISIN])</f>
        <v>DE000A11QR73</v>
      </c>
      <c r="E281" s="22" t="str">
        <f>_xlfn.XLOOKUP(C281,bonds[unique lookup],bonds[ID_ISIN])</f>
        <v>XS2077670003</v>
      </c>
      <c r="F281" s="25">
        <f>_xlfn.XLOOKUP(B281,bonds[unique lookup],bonds[nxt_call_dt])</f>
        <v>45474</v>
      </c>
      <c r="G281" s="25">
        <f>_xlfn.XLOOKUP(C281,bonds[unique lookup],bonds[nxt_call_dt])</f>
        <v>45700</v>
      </c>
      <c r="H281" s="17">
        <f t="shared" si="204"/>
        <v>0.61388888888888893</v>
      </c>
      <c r="I281" s="12" t="s">
        <v>35</v>
      </c>
      <c r="J281" s="18" cm="1">
        <f t="array" ref="J281">_xll.BDP(D281&amp;" Corp",$I281)</f>
        <v>292.93457286860144</v>
      </c>
      <c r="K281" s="18" cm="1">
        <f t="array" ref="K281">_xll.BDP(E281&amp;" Corp",$I281)</f>
        <v>310.32349477098654</v>
      </c>
      <c r="L281" s="18">
        <f t="shared" si="205"/>
        <v>17.388921902385107</v>
      </c>
      <c r="M281" s="18">
        <f t="shared" si="206"/>
        <v>28.325845632844516</v>
      </c>
      <c r="N281" s="12" t="s">
        <v>36</v>
      </c>
      <c r="O281" s="18" cm="1">
        <f t="array" aca="1" ref="O281" ca="1">_xll.BDH(D281&amp;" Corp",$N281,$O$114)</f>
        <v>302.584</v>
      </c>
      <c r="P281" s="18" cm="1">
        <f t="array" aca="1" ref="P281" ca="1">_xll.BDH(E281&amp;" Corp",$N281,$O$114)</f>
        <v>321.04700000000003</v>
      </c>
      <c r="Q281" s="18">
        <f t="shared" ca="1" si="207"/>
        <v>18.463000000000022</v>
      </c>
      <c r="R281" s="18">
        <f t="shared" ca="1" si="208"/>
        <v>30.075475113122206</v>
      </c>
      <c r="S281" s="18">
        <f t="shared" ca="1" si="209"/>
        <v>-1.7496294802776902</v>
      </c>
      <c r="T281" s="18" cm="1">
        <f t="array" aca="1" ref="T281" ca="1">_xll.BDH(D281&amp;" Corp",$N281,$T$114)</f>
        <v>286.50799999999998</v>
      </c>
      <c r="U281" s="18" cm="1">
        <f t="array" aca="1" ref="U281" ca="1">_xll.BDH(E281&amp;" Corp",$N281,$T$114)</f>
        <v>312.52699999999999</v>
      </c>
      <c r="V281" s="18">
        <f t="shared" ca="1" si="210"/>
        <v>26.019000000000005</v>
      </c>
      <c r="W281" s="18">
        <f t="shared" ca="1" si="211"/>
        <v>42.383891402714937</v>
      </c>
      <c r="X281" s="18">
        <f t="shared" ca="1" si="212"/>
        <v>-14.058045769870422</v>
      </c>
    </row>
    <row r="282" spans="1:24" x14ac:dyDescent="0.25">
      <c r="A282" s="5" t="s">
        <v>161</v>
      </c>
      <c r="B282" s="11" t="str">
        <f>C275</f>
        <v>BAYNGR 2 3/8 11/12/79 nc-25</v>
      </c>
      <c r="C282" s="11" t="str">
        <f>C276</f>
        <v>BAYNGR 3 1/8 11/12/79 nc-27</v>
      </c>
      <c r="D282" s="22" t="str">
        <f>_xlfn.XLOOKUP(B282,bonds[unique lookup],bonds[ID_ISIN])</f>
        <v>XS2077670003</v>
      </c>
      <c r="E282" s="22" t="str">
        <f>_xlfn.XLOOKUP(C282,bonds[unique lookup],bonds[ID_ISIN])</f>
        <v>XS2077670342</v>
      </c>
      <c r="F282" s="25">
        <f>_xlfn.XLOOKUP(B282,bonds[unique lookup],bonds[nxt_call_dt])</f>
        <v>45700</v>
      </c>
      <c r="G282" s="25">
        <f>_xlfn.XLOOKUP(C282,bonds[unique lookup],bonds[nxt_call_dt])</f>
        <v>46611</v>
      </c>
      <c r="H282" s="17">
        <f t="shared" si="204"/>
        <v>2.5</v>
      </c>
      <c r="I282" s="12" t="s">
        <v>35</v>
      </c>
      <c r="J282" s="18" cm="1">
        <f t="array" ref="J282">_xll.BDP(D282&amp;" Corp",$I282)</f>
        <v>310.32349477098654</v>
      </c>
      <c r="K282" s="18" cm="1">
        <f t="array" ref="K282">_xll.BDP(E282&amp;" Corp",$I282)</f>
        <v>334.33455476194302</v>
      </c>
      <c r="L282" s="18">
        <f t="shared" si="205"/>
        <v>24.011059990956483</v>
      </c>
      <c r="M282" s="18">
        <f t="shared" si="206"/>
        <v>9.604423996382593</v>
      </c>
      <c r="N282" s="12" t="s">
        <v>36</v>
      </c>
      <c r="O282" s="18" cm="1">
        <f t="array" aca="1" ref="O282" ca="1">_xll.BDH(D282&amp;" Corp",$N282,$O$114)</f>
        <v>321.04700000000003</v>
      </c>
      <c r="P282" s="18" cm="1">
        <f t="array" aca="1" ref="P282" ca="1">_xll.BDH(E282&amp;" Corp",$N282,$O$114)</f>
        <v>341.33</v>
      </c>
      <c r="Q282" s="18">
        <f t="shared" ca="1" si="207"/>
        <v>20.282999999999959</v>
      </c>
      <c r="R282" s="18">
        <f t="shared" ca="1" si="208"/>
        <v>8.1131999999999831</v>
      </c>
      <c r="S282" s="18">
        <f t="shared" ca="1" si="209"/>
        <v>1.4912239963826099</v>
      </c>
      <c r="T282" s="18" cm="1">
        <f t="array" aca="1" ref="T282" ca="1">_xll.BDH(D282&amp;" Corp",$N282,$T$114)</f>
        <v>312.52699999999999</v>
      </c>
      <c r="U282" s="18" cm="1">
        <f t="array" aca="1" ref="U282" ca="1">_xll.BDH(E282&amp;" Corp",$N282,$T$114)</f>
        <v>337.31599999999997</v>
      </c>
      <c r="V282" s="18">
        <f t="shared" ca="1" si="210"/>
        <v>24.788999999999987</v>
      </c>
      <c r="W282" s="18">
        <f t="shared" ca="1" si="211"/>
        <v>9.9155999999999942</v>
      </c>
      <c r="X282" s="18">
        <f t="shared" ca="1" si="212"/>
        <v>-0.31117600361740116</v>
      </c>
    </row>
    <row r="284" spans="1:24" x14ac:dyDescent="0.25">
      <c r="G284" s="5" t="s">
        <v>162</v>
      </c>
      <c r="H284" s="17">
        <f>AVERAGE(H280:H282)</f>
        <v>1.6203703703703702</v>
      </c>
      <c r="M284" s="18">
        <f>AVERAGE(M280:M282)</f>
        <v>16.706209711503138</v>
      </c>
      <c r="R284" s="18">
        <f ca="1">AVERAGE(R280:R282)</f>
        <v>13.685552011740258</v>
      </c>
      <c r="S284" s="18">
        <f ca="1">AVERAGE(S280:S282)</f>
        <v>3.0206576997628822</v>
      </c>
      <c r="W284" s="18">
        <f ca="1">AVERAGE(W280:W282)</f>
        <v>20.976311654641066</v>
      </c>
      <c r="X284" s="18">
        <f ca="1">AVERAGE(X280:X282)</f>
        <v>-4.2701019431379272</v>
      </c>
    </row>
    <row r="285" spans="1:24" x14ac:dyDescent="0.25">
      <c r="G285" s="5" t="s">
        <v>167</v>
      </c>
      <c r="H285" s="17">
        <f>_xlfn.STDEV.P(H280:H282)</f>
        <v>0.77520849887965915</v>
      </c>
      <c r="M285" s="18">
        <f>_xlfn.STDEV.P(M280:M282)</f>
        <v>8.2837646388154269</v>
      </c>
      <c r="R285" s="18">
        <f ca="1">_xlfn.STDEV.P(R280:R282)</f>
        <v>11.785591916847887</v>
      </c>
      <c r="S285" s="18">
        <f ca="1">_xlfn.STDEV.P(S280:S282)</f>
        <v>4.6469090243624542</v>
      </c>
      <c r="W285" s="18">
        <f ca="1">_xlfn.STDEV.P(W280:W282)</f>
        <v>15.140249803312946</v>
      </c>
      <c r="X285" s="18">
        <f ca="1">_xlfn.STDEV.P(X280:X282)</f>
        <v>6.9631024809184083</v>
      </c>
    </row>
    <row r="288" spans="1:24" x14ac:dyDescent="0.25">
      <c r="A288" s="5" t="s">
        <v>164</v>
      </c>
      <c r="B288" s="11" t="str">
        <f>C273</f>
        <v>BAYNGR 2 3/8 04/02/75 nc-22</v>
      </c>
      <c r="C288" s="11" t="str">
        <f>C276</f>
        <v>BAYNGR 3 1/8 11/12/79 nc-27</v>
      </c>
      <c r="D288" s="22" t="str">
        <f>_xlfn.XLOOKUP(B288,bonds[unique lookup],bonds[ID_ISIN])</f>
        <v>DE000A14J611</v>
      </c>
      <c r="E288" s="22" t="str">
        <f>_xlfn.XLOOKUP(C288,bonds[unique lookup],bonds[ID_ISIN])</f>
        <v>XS2077670342</v>
      </c>
      <c r="F288" s="25">
        <f>_xlfn.XLOOKUP(B288,bonds[unique lookup],bonds[nxt_call_dt])</f>
        <v>44836</v>
      </c>
      <c r="G288" s="25">
        <f>_xlfn.XLOOKUP(C288,bonds[unique lookup],bonds[nxt_call_dt])</f>
        <v>46611</v>
      </c>
      <c r="H288" s="17">
        <f t="shared" ref="H288" si="213">YEARFRAC(F288,G288)</f>
        <v>4.8611111111111107</v>
      </c>
      <c r="I288" s="12" t="s">
        <v>35</v>
      </c>
      <c r="J288" s="18" cm="1">
        <f t="array" ref="J288">_xll.BDP(D288&amp;" Corp",$I288)</f>
        <v>271.63880028853873</v>
      </c>
      <c r="K288" s="18" cm="1">
        <f t="array" ref="K288">_xll.BDP(E288&amp;" Corp",$I288)</f>
        <v>334.33455476194302</v>
      </c>
      <c r="L288" s="18">
        <f t="shared" ref="L288" si="214">K288-J288</f>
        <v>62.695754473404293</v>
      </c>
      <c r="M288" s="18">
        <f t="shared" ref="M288" si="215">L288/H288</f>
        <v>12.897412348814598</v>
      </c>
      <c r="N288" s="12" t="s">
        <v>36</v>
      </c>
      <c r="O288" s="18" cm="1">
        <f t="array" aca="1" ref="O288" ca="1">_xll.BDH(D288&amp;" Corp",$N288,$O$114)</f>
        <v>297.57299999999998</v>
      </c>
      <c r="P288" s="18" cm="1">
        <f t="array" aca="1" ref="P288" ca="1">_xll.BDH(E288&amp;" Corp",$N288,$O$114)</f>
        <v>341.33</v>
      </c>
      <c r="Q288" s="18">
        <f t="shared" ref="Q288" ca="1" si="216">IFERROR(P288-O288,"-")</f>
        <v>43.757000000000005</v>
      </c>
      <c r="R288" s="18">
        <f t="shared" ref="R288" ca="1" si="217">IFERROR(Q288/H288,"-")</f>
        <v>9.0014400000000023</v>
      </c>
      <c r="S288" s="18">
        <f t="shared" ref="S288" ca="1" si="218">IFERROR(M288-R288,"-")</f>
        <v>3.8959723488145954</v>
      </c>
      <c r="T288" s="18" cm="1">
        <f t="array" aca="1" ref="T288" ca="1">_xll.BDH(D288&amp;" Corp",$N288,$T$114)</f>
        <v>267.93599999999998</v>
      </c>
      <c r="U288" s="18" cm="1">
        <f t="array" aca="1" ref="U288" ca="1">_xll.BDH(E288&amp;" Corp",$N288,$T$114)</f>
        <v>337.31599999999997</v>
      </c>
      <c r="V288" s="18">
        <f t="shared" ref="V288" ca="1" si="219">IFERROR(U288-T288,"-")</f>
        <v>69.38</v>
      </c>
      <c r="W288" s="18">
        <f t="shared" ref="W288" ca="1" si="220">IFERROR(V288/H288,"-")</f>
        <v>14.272457142857142</v>
      </c>
      <c r="X288" s="18">
        <f t="shared" ref="X288" ca="1" si="221">IFERROR(M288-W288,"-")</f>
        <v>-1.3750447940425445</v>
      </c>
    </row>
    <row r="295" spans="1:24" x14ac:dyDescent="0.25">
      <c r="B295" s="5" t="s">
        <v>2</v>
      </c>
      <c r="C295" s="11" t="s">
        <v>429</v>
      </c>
    </row>
    <row r="296" spans="1:24" ht="11" x14ac:dyDescent="0.3">
      <c r="C296" s="4" t="s">
        <v>146</v>
      </c>
      <c r="D296" s="4" t="s">
        <v>147</v>
      </c>
    </row>
    <row r="297" spans="1:24" x14ac:dyDescent="0.25">
      <c r="C297" s="5" t="str" cm="1">
        <f t="array" ref="C297:C300">_xlfn._xlws.FILTER(bonds[unique lookup],(bonds[ticker]=C295)*(bonds[crncy]="eur"))</f>
        <v>MRKGR 2 5/8 12/12/74 nc-21</v>
      </c>
      <c r="D297" s="22" t="str" cm="1">
        <f t="array" ref="D297:D300">_xlfn.XLOOKUP(_xlfn.ANCHORARRAY(C297),bonds[unique lookup],bonds[ID_ISIN])</f>
        <v>XS1152338072</v>
      </c>
    </row>
    <row r="298" spans="1:24" x14ac:dyDescent="0.25">
      <c r="C298" s="5" t="str">
        <v>MRKGR 3 3/8 12/12/74 nc-24</v>
      </c>
      <c r="D298" s="22" t="str">
        <v>XS1152343668</v>
      </c>
    </row>
    <row r="299" spans="1:24" x14ac:dyDescent="0.25">
      <c r="C299" s="5" t="str">
        <v>MRKGR 1 5/8 06/25/79 nc-24</v>
      </c>
      <c r="D299" s="22" t="str">
        <v>XS2011260531</v>
      </c>
    </row>
    <row r="300" spans="1:24" x14ac:dyDescent="0.25">
      <c r="C300" s="5" t="str">
        <v>MRKGR 2 7/8 06/25/79 nc-29</v>
      </c>
      <c r="D300" s="22" t="str">
        <v>XS2011260705</v>
      </c>
    </row>
    <row r="301" spans="1:24" x14ac:dyDescent="0.25">
      <c r="D301" s="22"/>
    </row>
    <row r="302" spans="1:24" x14ac:dyDescent="0.25">
      <c r="D302" s="22"/>
    </row>
    <row r="303" spans="1:24" x14ac:dyDescent="0.25">
      <c r="D303" s="22"/>
    </row>
    <row r="304" spans="1:24" x14ac:dyDescent="0.25">
      <c r="A304" s="5" t="s">
        <v>161</v>
      </c>
      <c r="B304" s="11" t="str">
        <f>C297</f>
        <v>MRKGR 2 5/8 12/12/74 nc-21</v>
      </c>
      <c r="C304" s="11" t="str">
        <f>C298</f>
        <v>MRKGR 3 3/8 12/12/74 nc-24</v>
      </c>
      <c r="D304" s="22" t="str">
        <f>_xlfn.XLOOKUP(B304,bonds[unique lookup],bonds[ID_ISIN])</f>
        <v>XS1152338072</v>
      </c>
      <c r="E304" s="22" t="str">
        <f>_xlfn.XLOOKUP(C304,bonds[unique lookup],bonds[ID_ISIN])</f>
        <v>XS1152343668</v>
      </c>
      <c r="F304" s="25">
        <f>_xlfn.XLOOKUP(B304,bonds[unique lookup],bonds[nxt_call_dt])</f>
        <v>44359</v>
      </c>
      <c r="G304" s="25">
        <f>_xlfn.XLOOKUP(C304,bonds[unique lookup],bonds[nxt_call_dt])</f>
        <v>45638</v>
      </c>
      <c r="H304" s="17">
        <f t="shared" ref="H304:H306" si="222">YEARFRAC(F304,G304)</f>
        <v>3.5</v>
      </c>
      <c r="I304" s="12" t="s">
        <v>35</v>
      </c>
      <c r="J304" s="18" cm="1">
        <f t="array" ref="J304">_xll.BDP(D304&amp;" Corp",$I304)</f>
        <v>220.54060286511654</v>
      </c>
      <c r="K304" s="18" cm="1">
        <f t="array" ref="K304">_xll.BDP(E304&amp;" Corp",$I304)</f>
        <v>181.50208241058635</v>
      </c>
      <c r="L304" s="18">
        <f t="shared" ref="L304:L306" si="223">K304-J304</f>
        <v>-39.038520454530186</v>
      </c>
      <c r="M304" s="18">
        <f t="shared" ref="M304:M306" si="224">IFERROR(L304/H304,"-")</f>
        <v>-11.153862987008624</v>
      </c>
      <c r="N304" s="12" t="s">
        <v>36</v>
      </c>
      <c r="O304" s="18" cm="1">
        <f t="array" aca="1" ref="O304" ca="1">_xll.BDH(D304&amp;" Corp",$N304,$O$114)</f>
        <v>202.50700000000001</v>
      </c>
      <c r="P304" s="18" cm="1">
        <f t="array" aca="1" ref="P304" ca="1">_xll.BDH(E304&amp;" Corp",$N304,$O$114)</f>
        <v>184.499</v>
      </c>
      <c r="Q304" s="18">
        <f t="shared" ref="Q304:Q306" ca="1" si="225">IFERROR(P304-O304,"-")</f>
        <v>-18.00800000000001</v>
      </c>
      <c r="R304" s="18">
        <f t="shared" ref="R304:R306" ca="1" si="226">IFERROR(Q304/H304,"-")</f>
        <v>-5.1451428571428597</v>
      </c>
      <c r="S304" s="18">
        <f t="shared" ref="S304:S305" ca="1" si="227">IFERROR(M304-R304,"-")</f>
        <v>-6.0087201298657646</v>
      </c>
      <c r="T304" s="18" cm="1">
        <f t="array" aca="1" ref="T304" ca="1">_xll.BDH(D304&amp;" Corp",$N304,$T$114)</f>
        <v>141.50200000000001</v>
      </c>
      <c r="U304" s="18" cm="1">
        <f t="array" aca="1" ref="U304" ca="1">_xll.BDH(E304&amp;" Corp",$N304,$T$114)</f>
        <v>167.16499999999999</v>
      </c>
      <c r="V304" s="18">
        <f t="shared" ref="V304:V306" ca="1" si="228">IFERROR(U304-T304,"-")</f>
        <v>25.662999999999982</v>
      </c>
      <c r="W304" s="18">
        <f t="shared" ref="W304:W306" ca="1" si="229">IFERROR(V304/H304,"-")</f>
        <v>7.3322857142857094</v>
      </c>
      <c r="X304" s="18">
        <f t="shared" ref="X304:X306" ca="1" si="230">IFERROR(M304-W304,"-")</f>
        <v>-18.486148701294333</v>
      </c>
    </row>
    <row r="305" spans="1:24" x14ac:dyDescent="0.25">
      <c r="A305" s="5" t="s">
        <v>161</v>
      </c>
      <c r="B305" s="11" t="str">
        <f>C298</f>
        <v>MRKGR 3 3/8 12/12/74 nc-24</v>
      </c>
      <c r="C305" s="11" t="str">
        <f>C299</f>
        <v>MRKGR 1 5/8 06/25/79 nc-24</v>
      </c>
      <c r="D305" s="22" t="str">
        <f>_xlfn.XLOOKUP(B305,bonds[unique lookup],bonds[ID_ISIN])</f>
        <v>XS1152343668</v>
      </c>
      <c r="E305" s="22" t="str">
        <f>_xlfn.XLOOKUP(C305,bonds[unique lookup],bonds[ID_ISIN])</f>
        <v>XS2011260531</v>
      </c>
      <c r="F305" s="25">
        <f>_xlfn.XLOOKUP(B305,bonds[unique lookup],bonds[nxt_call_dt])</f>
        <v>45638</v>
      </c>
      <c r="G305" s="25">
        <f>_xlfn.XLOOKUP(C305,bonds[unique lookup],bonds[nxt_call_dt])</f>
        <v>45553</v>
      </c>
      <c r="H305" s="17">
        <f t="shared" si="222"/>
        <v>0.23333333333333334</v>
      </c>
      <c r="I305" s="12" t="s">
        <v>35</v>
      </c>
      <c r="J305" s="18" cm="1">
        <f t="array" ref="J305">_xll.BDP(D305&amp;" Corp",$I305)</f>
        <v>181.50208241058635</v>
      </c>
      <c r="K305" s="18" cm="1">
        <f t="array" ref="K305">_xll.BDP(E305&amp;" Corp",$I305)</f>
        <v>192.74099017511944</v>
      </c>
      <c r="L305" s="18">
        <f t="shared" si="223"/>
        <v>11.238907764533081</v>
      </c>
      <c r="M305" s="18">
        <f t="shared" si="224"/>
        <v>48.166747562284634</v>
      </c>
      <c r="N305" s="12" t="s">
        <v>36</v>
      </c>
      <c r="O305" s="18" cm="1">
        <f t="array" aca="1" ref="O305" ca="1">_xll.BDH(D305&amp;" Corp",$N305,$O$114)</f>
        <v>184.499</v>
      </c>
      <c r="P305" s="18" cm="1">
        <f t="array" aca="1" ref="P305" ca="1">_xll.BDH(E305&amp;" Corp",$N305,$O$114)</f>
        <v>203.58500000000001</v>
      </c>
      <c r="Q305" s="18">
        <f t="shared" ca="1" si="225"/>
        <v>19.086000000000013</v>
      </c>
      <c r="R305" s="18">
        <f t="shared" ca="1" si="226"/>
        <v>81.797142857142916</v>
      </c>
      <c r="S305" s="18">
        <f t="shared" ca="1" si="227"/>
        <v>-33.630395294858282</v>
      </c>
      <c r="T305" s="18" cm="1">
        <f t="array" aca="1" ref="T305" ca="1">_xll.BDH(D305&amp;" Corp",$N305,$T$114)</f>
        <v>167.16499999999999</v>
      </c>
      <c r="U305" s="18" cm="1">
        <f t="array" aca="1" ref="U305" ca="1">_xll.BDH(E305&amp;" Corp",$N305,$T$114)</f>
        <v>191.702</v>
      </c>
      <c r="V305" s="18">
        <f t="shared" ca="1" si="228"/>
        <v>24.537000000000006</v>
      </c>
      <c r="W305" s="18">
        <f t="shared" ca="1" si="229"/>
        <v>105.15857142857145</v>
      </c>
      <c r="X305" s="18">
        <f t="shared" ca="1" si="230"/>
        <v>-56.991823866286815</v>
      </c>
    </row>
    <row r="306" spans="1:24" x14ac:dyDescent="0.25">
      <c r="A306" s="5" t="s">
        <v>161</v>
      </c>
      <c r="B306" s="11" t="str">
        <f>C299</f>
        <v>MRKGR 1 5/8 06/25/79 nc-24</v>
      </c>
      <c r="C306" s="11" t="str">
        <f>C300</f>
        <v>MRKGR 2 7/8 06/25/79 nc-29</v>
      </c>
      <c r="D306" s="22" t="str">
        <f>_xlfn.XLOOKUP(B306,bonds[unique lookup],bonds[ID_ISIN])</f>
        <v>XS2011260531</v>
      </c>
      <c r="E306" s="22" t="str">
        <f>_xlfn.XLOOKUP(C306,bonds[unique lookup],bonds[ID_ISIN])</f>
        <v>XS2011260705</v>
      </c>
      <c r="F306" s="25">
        <f>_xlfn.XLOOKUP(B306,bonds[unique lookup],bonds[nxt_call_dt])</f>
        <v>45553</v>
      </c>
      <c r="G306" s="25">
        <f>_xlfn.XLOOKUP(C306,bonds[unique lookup],bonds[nxt_call_dt])</f>
        <v>47202</v>
      </c>
      <c r="H306" s="17">
        <f t="shared" si="222"/>
        <v>4.5194444444444448</v>
      </c>
      <c r="I306" s="12" t="s">
        <v>35</v>
      </c>
      <c r="J306" s="18" cm="1">
        <f t="array" ref="J306">_xll.BDP(D306&amp;" Corp",$I306)</f>
        <v>192.74099017511944</v>
      </c>
      <c r="K306" s="18" cm="1">
        <f t="array" ref="K306">_xll.BDP(E306&amp;" Corp",$I306)</f>
        <v>243.49113499336235</v>
      </c>
      <c r="L306" s="18">
        <f t="shared" si="223"/>
        <v>50.750144818242916</v>
      </c>
      <c r="M306" s="18">
        <f t="shared" si="224"/>
        <v>11.229288343311277</v>
      </c>
      <c r="N306" s="12" t="s">
        <v>36</v>
      </c>
      <c r="O306" s="18" cm="1">
        <f t="array" aca="1" ref="O306" ca="1">_xll.BDH(D306&amp;" Corp",$N306,$O$114)</f>
        <v>203.58500000000001</v>
      </c>
      <c r="P306" s="18" cm="1">
        <f t="array" aca="1" ref="P306" ca="1">_xll.BDH(E306&amp;" Corp",$N306,$O$114)</f>
        <v>250.923</v>
      </c>
      <c r="Q306" s="18">
        <f t="shared" ca="1" si="225"/>
        <v>47.337999999999994</v>
      </c>
      <c r="R306" s="18">
        <f t="shared" ca="1" si="226"/>
        <v>10.474296250768283</v>
      </c>
      <c r="S306" s="18">
        <f ca="1">IFERROR(M306-R306,"-")</f>
        <v>0.75499209254299338</v>
      </c>
      <c r="T306" s="18" cm="1">
        <f t="array" aca="1" ref="T306" ca="1">_xll.BDH(D306&amp;" Corp",$N306,$T$114)</f>
        <v>191.702</v>
      </c>
      <c r="U306" s="18" cm="1">
        <f t="array" aca="1" ref="U306" ca="1">_xll.BDH(E306&amp;" Corp",$N306,$T$114)</f>
        <v>235.935</v>
      </c>
      <c r="V306" s="18">
        <f t="shared" ca="1" si="228"/>
        <v>44.233000000000004</v>
      </c>
      <c r="W306" s="18">
        <f t="shared" ca="1" si="229"/>
        <v>9.7872649047326377</v>
      </c>
      <c r="X306" s="18">
        <f t="shared" ca="1" si="230"/>
        <v>1.442023438578639</v>
      </c>
    </row>
    <row r="308" spans="1:24" x14ac:dyDescent="0.25">
      <c r="G308" s="5" t="s">
        <v>162</v>
      </c>
      <c r="H308" s="17">
        <f>AVERAGE(H304:H306)</f>
        <v>2.7509259259259262</v>
      </c>
      <c r="M308" s="18">
        <f>AVERAGE(M304:M306)</f>
        <v>16.080724306195762</v>
      </c>
      <c r="R308" s="18">
        <f ca="1">AVERAGE(R304:R306)</f>
        <v>29.042098750256116</v>
      </c>
      <c r="S308" s="18">
        <f ca="1">AVERAGE(S304:S306)</f>
        <v>-12.961374444060352</v>
      </c>
      <c r="W308" s="18">
        <f ca="1">AVERAGE(W304:W306)</f>
        <v>40.759374015863266</v>
      </c>
      <c r="X308" s="18">
        <f ca="1">AVERAGE(X304:X306)</f>
        <v>-24.6786497096675</v>
      </c>
    </row>
    <row r="309" spans="1:24" x14ac:dyDescent="0.25">
      <c r="G309" s="5" t="s">
        <v>167</v>
      </c>
      <c r="H309" s="17">
        <f>_xlfn.STDEV.P(H304:H306)</f>
        <v>1.8282087937896987</v>
      </c>
      <c r="M309" s="18">
        <f>_xlfn.STDEV.P(M304:M306)</f>
        <v>24.459299964930956</v>
      </c>
      <c r="R309" s="18">
        <f ca="1">_xlfn.STDEV.P(R304:R306)</f>
        <v>37.844530459509507</v>
      </c>
      <c r="S309" s="18">
        <f ca="1">_xlfn.STDEV.P(S304:S306)</f>
        <v>14.873763656293816</v>
      </c>
      <c r="W309" s="18">
        <f ca="1">_xlfn.STDEV.P(W304:W306)</f>
        <v>45.548137182963565</v>
      </c>
      <c r="X309" s="18">
        <f ca="1">_xlfn.STDEV.P(X304:X306)</f>
        <v>24.254057107572887</v>
      </c>
    </row>
    <row r="312" spans="1:24" x14ac:dyDescent="0.25">
      <c r="A312" s="5" t="s">
        <v>164</v>
      </c>
      <c r="B312" s="11" t="str">
        <f>C297</f>
        <v>MRKGR 2 5/8 12/12/74 nc-21</v>
      </c>
      <c r="C312" s="11" t="str">
        <f>C300</f>
        <v>MRKGR 2 7/8 06/25/79 nc-29</v>
      </c>
      <c r="D312" s="22" t="str">
        <f>_xlfn.XLOOKUP(B312,bonds[unique lookup],bonds[ID_ISIN])</f>
        <v>XS1152338072</v>
      </c>
      <c r="E312" s="22" t="str">
        <f>_xlfn.XLOOKUP(C312,bonds[unique lookup],bonds[ID_ISIN])</f>
        <v>XS2011260705</v>
      </c>
      <c r="F312" s="25">
        <f>_xlfn.XLOOKUP(B312,bonds[unique lookup],bonds[nxt_call_dt])</f>
        <v>44359</v>
      </c>
      <c r="G312" s="25">
        <f>_xlfn.XLOOKUP(C312,bonds[unique lookup],bonds[nxt_call_dt])</f>
        <v>47202</v>
      </c>
      <c r="H312" s="17">
        <f t="shared" ref="H312" si="231">YEARFRAC(F312,G312)</f>
        <v>7.7861111111111114</v>
      </c>
      <c r="I312" s="12" t="s">
        <v>35</v>
      </c>
      <c r="J312" s="18" cm="1">
        <f t="array" ref="J312">_xll.BDP(D312&amp;" Corp",$I312)</f>
        <v>220.54060286511654</v>
      </c>
      <c r="K312" s="18" cm="1">
        <f t="array" ref="K312">_xll.BDP(E312&amp;" Corp",$I312)</f>
        <v>243.49113499336235</v>
      </c>
      <c r="L312" s="18">
        <f t="shared" ref="L312" si="232">K312-J312</f>
        <v>22.950532128245811</v>
      </c>
      <c r="M312" s="18">
        <f t="shared" ref="M312" si="233">L312/H312</f>
        <v>2.947624533060468</v>
      </c>
      <c r="N312" s="12" t="s">
        <v>36</v>
      </c>
      <c r="O312" s="18" cm="1">
        <f t="array" aca="1" ref="O312" ca="1">_xll.BDH(D312&amp;" Corp",$N312,$O$114)</f>
        <v>202.50700000000001</v>
      </c>
      <c r="P312" s="18" cm="1">
        <f t="array" aca="1" ref="P312" ca="1">_xll.BDH(E312&amp;" Corp",$N312,$O$114)</f>
        <v>250.923</v>
      </c>
      <c r="Q312" s="18">
        <f t="shared" ref="Q312" ca="1" si="234">IFERROR(P312-O312,"-")</f>
        <v>48.415999999999997</v>
      </c>
      <c r="R312" s="18">
        <f t="shared" ref="R312" ca="1" si="235">IFERROR(Q312/H312,"-")</f>
        <v>6.2182518729932212</v>
      </c>
      <c r="S312" s="18">
        <f t="shared" ref="S312" ca="1" si="236">IFERROR(M312-R312,"-")</f>
        <v>-3.2706273399327532</v>
      </c>
      <c r="T312" s="18" cm="1">
        <f t="array" aca="1" ref="T312" ca="1">_xll.BDH(D312&amp;" Corp",$N312,$T$114)</f>
        <v>141.50200000000001</v>
      </c>
      <c r="U312" s="18" cm="1">
        <f t="array" aca="1" ref="U312" ca="1">_xll.BDH(E312&amp;" Corp",$N312,$T$114)</f>
        <v>235.935</v>
      </c>
      <c r="V312" s="18">
        <f t="shared" ref="V312" ca="1" si="237">IFERROR(U312-T312,"-")</f>
        <v>94.432999999999993</v>
      </c>
      <c r="W312" s="18">
        <f t="shared" ref="W312" ca="1" si="238">IFERROR(V312/H312,"-")</f>
        <v>12.128391009632535</v>
      </c>
      <c r="X312" s="18">
        <f t="shared" ref="X312" ca="1" si="239">IFERROR(M312-W312,"-")</f>
        <v>-9.1807664765720673</v>
      </c>
    </row>
    <row r="318" spans="1:24" x14ac:dyDescent="0.25">
      <c r="B318" s="5" t="s">
        <v>2</v>
      </c>
      <c r="C318" s="11" t="s">
        <v>430</v>
      </c>
    </row>
    <row r="319" spans="1:24" ht="11" x14ac:dyDescent="0.3">
      <c r="C319" s="4" t="s">
        <v>146</v>
      </c>
      <c r="D319" s="4" t="s">
        <v>147</v>
      </c>
    </row>
    <row r="320" spans="1:24" x14ac:dyDescent="0.25">
      <c r="C320" s="5" t="str" cm="1">
        <f t="array" ref="C320:C323">_xlfn._xlws.FILTER(bonds[unique lookup],(bonds[ticker]=C318)*(bonds[crncy]="eur"))</f>
        <v>REPSM 3 7/8 PERP nc-21</v>
      </c>
      <c r="D320" s="22" t="str" cm="1">
        <f t="array" ref="D320:D323">_xlfn.XLOOKUP(_xlfn.ANCHORARRAY(C320),bonds[unique lookup],bonds[ID_ISIN])</f>
        <v>XS1207054666</v>
      </c>
    </row>
    <row r="321" spans="1:24" x14ac:dyDescent="0.25">
      <c r="C321" s="5" t="str">
        <v>REPSM 4 1/2 03/25/75 nc-25</v>
      </c>
      <c r="D321" s="22" t="str">
        <v>XS1207058733</v>
      </c>
    </row>
    <row r="322" spans="1:24" x14ac:dyDescent="0.25">
      <c r="C322" s="5" t="str">
        <v>REPSM 3 3/4 PERP nc-26</v>
      </c>
      <c r="D322" s="22" t="str">
        <v>XS2185997884</v>
      </c>
    </row>
    <row r="323" spans="1:24" x14ac:dyDescent="0.25">
      <c r="C323" s="5" t="str">
        <v>REPSM 4.247 PERP nc-28</v>
      </c>
      <c r="D323" s="22" t="str">
        <v>XS2186001314</v>
      </c>
    </row>
    <row r="324" spans="1:24" x14ac:dyDescent="0.25">
      <c r="D324" s="22"/>
    </row>
    <row r="325" spans="1:24" x14ac:dyDescent="0.25">
      <c r="D325" s="22"/>
    </row>
    <row r="326" spans="1:24" x14ac:dyDescent="0.25">
      <c r="D326" s="22"/>
    </row>
    <row r="327" spans="1:24" x14ac:dyDescent="0.25">
      <c r="A327" s="5" t="s">
        <v>161</v>
      </c>
      <c r="B327" s="11" t="str">
        <f>C320</f>
        <v>REPSM 3 7/8 PERP nc-21</v>
      </c>
      <c r="C327" s="11" t="str">
        <f>C321</f>
        <v>REPSM 4 1/2 03/25/75 nc-25</v>
      </c>
      <c r="D327" s="22" t="str">
        <f>_xlfn.XLOOKUP(B327,bonds[unique lookup],bonds[ID_ISIN])</f>
        <v>XS1207054666</v>
      </c>
      <c r="E327" s="22" t="str">
        <f>_xlfn.XLOOKUP(C327,bonds[unique lookup],bonds[ID_ISIN])</f>
        <v>XS1207058733</v>
      </c>
      <c r="F327" s="25">
        <f>_xlfn.XLOOKUP(B327,bonds[unique lookup],bonds[nxt_call_dt])</f>
        <v>44280</v>
      </c>
      <c r="G327" s="25">
        <f>_xlfn.XLOOKUP(C327,bonds[unique lookup],bonds[nxt_call_dt])</f>
        <v>45741</v>
      </c>
      <c r="H327" s="17">
        <f t="shared" ref="H327:H329" si="240">YEARFRAC(F327,G327)</f>
        <v>4</v>
      </c>
      <c r="I327" s="12" t="s">
        <v>35</v>
      </c>
      <c r="J327" s="18" cm="1">
        <f t="array" ref="J327">_xll.BDP(D327&amp;" Corp",$I327)</f>
        <v>264.2717472692986</v>
      </c>
      <c r="K327" s="18" cm="1">
        <f t="array" ref="K327">_xll.BDP(E327&amp;" Corp",$I327)</f>
        <v>368.12189359321764</v>
      </c>
      <c r="L327" s="18">
        <f t="shared" ref="L327:L329" si="241">K327-J327</f>
        <v>103.85014632391903</v>
      </c>
      <c r="M327" s="18">
        <f t="shared" ref="M327:M329" si="242">IFERROR(L327/H327,"-")</f>
        <v>25.962536580979759</v>
      </c>
      <c r="N327" s="12" t="s">
        <v>36</v>
      </c>
      <c r="O327" s="18" cm="1">
        <f t="array" aca="1" ref="O327" ca="1">_xll.BDH(D327&amp;" Corp",$N327,$O$114)</f>
        <v>261.10599999999999</v>
      </c>
      <c r="P327" s="18" cm="1">
        <f t="array" aca="1" ref="P327" ca="1">_xll.BDH(E327&amp;" Corp",$N327,$O$114)</f>
        <v>383.89600000000002</v>
      </c>
      <c r="Q327" s="18">
        <f t="shared" ref="Q327:Q329" ca="1" si="243">IFERROR(P327-O327,"-")</f>
        <v>122.79000000000002</v>
      </c>
      <c r="R327" s="18">
        <f t="shared" ref="R327:R329" ca="1" si="244">IFERROR(Q327/H327,"-")</f>
        <v>30.697500000000005</v>
      </c>
      <c r="S327" s="18">
        <f t="shared" ref="S327:S328" ca="1" si="245">IFERROR(M327-R327,"-")</f>
        <v>-4.7349634190202465</v>
      </c>
      <c r="T327" s="18" cm="1">
        <f t="array" aca="1" ref="T327" ca="1">_xll.BDH(D327&amp;" Corp",$N327,$T$114)</f>
        <v>386.21300000000002</v>
      </c>
      <c r="U327" s="18" cm="1">
        <f t="array" aca="1" ref="U327" ca="1">_xll.BDH(E327&amp;" Corp",$N327,$T$114)</f>
        <v>372.72399999999999</v>
      </c>
      <c r="V327" s="18">
        <f t="shared" ref="V327:V329" ca="1" si="246">IFERROR(U327-T327,"-")</f>
        <v>-13.489000000000033</v>
      </c>
      <c r="W327" s="18">
        <f t="shared" ref="W327:W329" ca="1" si="247">IFERROR(V327/H327,"-")</f>
        <v>-3.3722500000000082</v>
      </c>
      <c r="X327" s="18">
        <f t="shared" ref="X327:X329" ca="1" si="248">IFERROR(M327-W327,"-")</f>
        <v>29.334786580979767</v>
      </c>
    </row>
    <row r="328" spans="1:24" x14ac:dyDescent="0.25">
      <c r="A328" s="5" t="s">
        <v>161</v>
      </c>
      <c r="B328" s="11" t="str">
        <f>C321</f>
        <v>REPSM 4 1/2 03/25/75 nc-25</v>
      </c>
      <c r="C328" s="11" t="str">
        <f>C322</f>
        <v>REPSM 3 3/4 PERP nc-26</v>
      </c>
      <c r="D328" s="22" t="str">
        <f>_xlfn.XLOOKUP(B328,bonds[unique lookup],bonds[ID_ISIN])</f>
        <v>XS1207058733</v>
      </c>
      <c r="E328" s="22" t="str">
        <f>_xlfn.XLOOKUP(C328,bonds[unique lookup],bonds[ID_ISIN])</f>
        <v>XS2185997884</v>
      </c>
      <c r="F328" s="25">
        <f>_xlfn.XLOOKUP(B328,bonds[unique lookup],bonds[nxt_call_dt])</f>
        <v>45741</v>
      </c>
      <c r="G328" s="25">
        <f>_xlfn.XLOOKUP(C328,bonds[unique lookup],bonds[nxt_call_dt])</f>
        <v>46092</v>
      </c>
      <c r="H328" s="17">
        <f t="shared" si="240"/>
        <v>0.96111111111111114</v>
      </c>
      <c r="I328" s="12" t="s">
        <v>35</v>
      </c>
      <c r="J328" s="18" cm="1">
        <f t="array" ref="J328">_xll.BDP(D328&amp;" Corp",$I328)</f>
        <v>368.12189359321764</v>
      </c>
      <c r="K328" s="18" cm="1">
        <f t="array" ref="K328">_xll.BDP(E328&amp;" Corp",$I328)</f>
        <v>385.00939328039021</v>
      </c>
      <c r="L328" s="18">
        <f t="shared" si="241"/>
        <v>16.887499687172578</v>
      </c>
      <c r="M328" s="18">
        <f t="shared" si="242"/>
        <v>17.570808923069734</v>
      </c>
      <c r="N328" s="12" t="s">
        <v>36</v>
      </c>
      <c r="O328" s="18" cm="1">
        <f t="array" aca="1" ref="O328" ca="1">_xll.BDH(D328&amp;" Corp",$N328,$O$114)</f>
        <v>383.89600000000002</v>
      </c>
      <c r="P328" s="18" cm="1">
        <f t="array" aca="1" ref="P328" ca="1">_xll.BDH(E328&amp;" Corp",$N328,$O$114)</f>
        <v>412.13400000000001</v>
      </c>
      <c r="Q328" s="18">
        <f t="shared" ca="1" si="243"/>
        <v>28.238</v>
      </c>
      <c r="R328" s="18">
        <f t="shared" ca="1" si="244"/>
        <v>29.380578034682081</v>
      </c>
      <c r="S328" s="18">
        <f t="shared" ca="1" si="245"/>
        <v>-11.809769111612347</v>
      </c>
      <c r="T328" s="18" cm="1">
        <f t="array" aca="1" ref="T328" ca="1">_xll.BDH(D328&amp;" Corp",$N328,$T$114)</f>
        <v>372.72399999999999</v>
      </c>
      <c r="U328" s="18" t="str" cm="1">
        <f t="array" aca="1" ref="U328" ca="1">_xll.BDH(E328&amp;" Corp",$N328,$T$114)</f>
        <v>#N/A N/A</v>
      </c>
      <c r="V328" s="18" t="str">
        <f t="shared" ca="1" si="246"/>
        <v>-</v>
      </c>
      <c r="W328" s="18" t="str">
        <f t="shared" ca="1" si="247"/>
        <v>-</v>
      </c>
      <c r="X328" s="18" t="str">
        <f t="shared" ca="1" si="248"/>
        <v>-</v>
      </c>
    </row>
    <row r="329" spans="1:24" x14ac:dyDescent="0.25">
      <c r="A329" s="5" t="s">
        <v>161</v>
      </c>
      <c r="B329" s="11" t="str">
        <f>C322</f>
        <v>REPSM 3 3/4 PERP nc-26</v>
      </c>
      <c r="C329" s="11" t="str">
        <f>C323</f>
        <v>REPSM 4.247 PERP nc-28</v>
      </c>
      <c r="D329" s="22" t="str">
        <f>_xlfn.XLOOKUP(B329,bonds[unique lookup],bonds[ID_ISIN])</f>
        <v>XS2185997884</v>
      </c>
      <c r="E329" s="22" t="str">
        <f>_xlfn.XLOOKUP(C329,bonds[unique lookup],bonds[ID_ISIN])</f>
        <v>XS2186001314</v>
      </c>
      <c r="F329" s="25">
        <f>_xlfn.XLOOKUP(B329,bonds[unique lookup],bonds[nxt_call_dt])</f>
        <v>46092</v>
      </c>
      <c r="G329" s="25">
        <f>_xlfn.XLOOKUP(C329,bonds[unique lookup],bonds[nxt_call_dt])</f>
        <v>47007</v>
      </c>
      <c r="H329" s="17">
        <f t="shared" si="240"/>
        <v>2.5</v>
      </c>
      <c r="I329" s="12" t="s">
        <v>35</v>
      </c>
      <c r="J329" s="18" cm="1">
        <f t="array" ref="J329">_xll.BDP(D329&amp;" Corp",$I329)</f>
        <v>385.00939328039021</v>
      </c>
      <c r="K329" s="18" cm="1">
        <f t="array" ref="K329">_xll.BDP(E329&amp;" Corp",$I329)</f>
        <v>408.07170212740715</v>
      </c>
      <c r="L329" s="18">
        <f t="shared" si="241"/>
        <v>23.062308847016936</v>
      </c>
      <c r="M329" s="18">
        <f t="shared" si="242"/>
        <v>9.2249235388067738</v>
      </c>
      <c r="N329" s="12" t="s">
        <v>36</v>
      </c>
      <c r="O329" s="18" cm="1">
        <f t="array" aca="1" ref="O329" ca="1">_xll.BDH(D329&amp;" Corp",$N329,$O$114)</f>
        <v>412.13400000000001</v>
      </c>
      <c r="P329" s="18" cm="1">
        <f t="array" aca="1" ref="P329" ca="1">_xll.BDH(E329&amp;" Corp",$N329,$O$114)</f>
        <v>429.45600000000002</v>
      </c>
      <c r="Q329" s="18">
        <f t="shared" ca="1" si="243"/>
        <v>17.322000000000003</v>
      </c>
      <c r="R329" s="18">
        <f t="shared" ca="1" si="244"/>
        <v>6.9288000000000007</v>
      </c>
      <c r="S329" s="18">
        <f ca="1">IFERROR(M329-R329,"-")</f>
        <v>2.2961235388067731</v>
      </c>
      <c r="T329" s="18" t="str" cm="1">
        <f t="array" aca="1" ref="T329" ca="1">_xll.BDH(D329&amp;" Corp",$N329,$T$114)</f>
        <v>#N/A N/A</v>
      </c>
      <c r="U329" s="18" t="str" cm="1">
        <f t="array" aca="1" ref="U329" ca="1">_xll.BDH(E329&amp;" Corp",$N329,$T$114)</f>
        <v>#N/A N/A</v>
      </c>
      <c r="V329" s="18" t="str">
        <f t="shared" ca="1" si="246"/>
        <v>-</v>
      </c>
      <c r="W329" s="18" t="str">
        <f t="shared" ca="1" si="247"/>
        <v>-</v>
      </c>
      <c r="X329" s="18" t="str">
        <f t="shared" ca="1" si="248"/>
        <v>-</v>
      </c>
    </row>
    <row r="331" spans="1:24" x14ac:dyDescent="0.25">
      <c r="G331" s="5" t="s">
        <v>162</v>
      </c>
      <c r="H331" s="17">
        <f>AVERAGE(H327:H329)</f>
        <v>2.4870370370370369</v>
      </c>
      <c r="M331" s="18">
        <f>AVERAGE(M327:M329)</f>
        <v>17.586089680952089</v>
      </c>
      <c r="R331" s="18">
        <f ca="1">AVERAGE(R327:R329)</f>
        <v>22.335626011560695</v>
      </c>
      <c r="S331" s="18">
        <f ca="1">AVERAGE(S327:S329)</f>
        <v>-4.7495363306086071</v>
      </c>
      <c r="W331" s="18">
        <f ca="1">AVERAGE(W327:W329)</f>
        <v>-3.3722500000000082</v>
      </c>
      <c r="X331" s="18">
        <f ca="1">AVERAGE(X327:X329)</f>
        <v>29.334786580979767</v>
      </c>
    </row>
    <row r="332" spans="1:24" x14ac:dyDescent="0.25">
      <c r="G332" s="5" t="s">
        <v>167</v>
      </c>
      <c r="H332" s="17">
        <f>_xlfn.STDEV.P(H327:H329)</f>
        <v>1.2406550550843884</v>
      </c>
      <c r="M332" s="18">
        <f>_xlfn.STDEV.P(M327:M329)</f>
        <v>6.8331104539368113</v>
      </c>
      <c r="R332" s="18">
        <f ca="1">_xlfn.STDEV.P(R327:R329)</f>
        <v>10.90752910236966</v>
      </c>
      <c r="S332" s="18">
        <f ca="1">_xlfn.STDEV.P(S327:S329)</f>
        <v>5.7587157795004469</v>
      </c>
      <c r="W332" s="18">
        <f ca="1">_xlfn.STDEV.P(W327:W329)</f>
        <v>0</v>
      </c>
      <c r="X332" s="18">
        <f ca="1">_xlfn.STDEV.P(X327:X329)</f>
        <v>0</v>
      </c>
    </row>
    <row r="335" spans="1:24" x14ac:dyDescent="0.25">
      <c r="A335" s="5" t="s">
        <v>164</v>
      </c>
      <c r="B335" s="11" t="str">
        <f>C320</f>
        <v>REPSM 3 7/8 PERP nc-21</v>
      </c>
      <c r="C335" s="11" t="str">
        <f>C323</f>
        <v>REPSM 4.247 PERP nc-28</v>
      </c>
      <c r="D335" s="22" t="str">
        <f>_xlfn.XLOOKUP(B335,bonds[unique lookup],bonds[ID_ISIN])</f>
        <v>XS1207054666</v>
      </c>
      <c r="E335" s="22" t="str">
        <f>_xlfn.XLOOKUP(C335,bonds[unique lookup],bonds[ID_ISIN])</f>
        <v>XS2186001314</v>
      </c>
      <c r="F335" s="25">
        <f>_xlfn.XLOOKUP(B335,bonds[unique lookup],bonds[nxt_call_dt])</f>
        <v>44280</v>
      </c>
      <c r="G335" s="25">
        <f>_xlfn.XLOOKUP(C335,bonds[unique lookup],bonds[nxt_call_dt])</f>
        <v>47007</v>
      </c>
      <c r="H335" s="17">
        <f t="shared" ref="H335" si="249">YEARFRAC(F335,G335)</f>
        <v>7.4611111111111112</v>
      </c>
      <c r="I335" s="12" t="s">
        <v>35</v>
      </c>
      <c r="J335" s="18" cm="1">
        <f t="array" ref="J335">_xll.BDP(D335&amp;" Corp",$I335)</f>
        <v>264.2717472692986</v>
      </c>
      <c r="K335" s="18" cm="1">
        <f t="array" ref="K335">_xll.BDP(E335&amp;" Corp",$I335)</f>
        <v>408.07170212740715</v>
      </c>
      <c r="L335" s="18">
        <f t="shared" ref="L335" si="250">K335-J335</f>
        <v>143.79995485810855</v>
      </c>
      <c r="M335" s="18">
        <f t="shared" ref="M335" si="251">L335/H335</f>
        <v>19.273262750900624</v>
      </c>
      <c r="N335" s="12" t="s">
        <v>36</v>
      </c>
      <c r="O335" s="18" cm="1">
        <f t="array" aca="1" ref="O335" ca="1">_xll.BDH(D335&amp;" Corp",$N335,$O$114)</f>
        <v>261.10599999999999</v>
      </c>
      <c r="P335" s="18" cm="1">
        <f t="array" aca="1" ref="P335" ca="1">_xll.BDH(E335&amp;" Corp",$N335,$O$114)</f>
        <v>429.45600000000002</v>
      </c>
      <c r="Q335" s="18">
        <f t="shared" ref="Q335" ca="1" si="252">IFERROR(P335-O335,"-")</f>
        <v>168.35000000000002</v>
      </c>
      <c r="R335" s="18">
        <f t="shared" ref="R335" ca="1" si="253">IFERROR(Q335/H335,"-")</f>
        <v>22.563663440059571</v>
      </c>
      <c r="S335" s="18">
        <f t="shared" ref="S335" ca="1" si="254">IFERROR(M335-R335,"-")</f>
        <v>-3.2904006891589468</v>
      </c>
      <c r="T335" s="18" cm="1">
        <f t="array" aca="1" ref="T335" ca="1">_xll.BDH(D335&amp;" Corp",$N335,$T$114)</f>
        <v>386.21300000000002</v>
      </c>
      <c r="U335" s="18" t="str" cm="1">
        <f t="array" aca="1" ref="U335" ca="1">_xll.BDH(E335&amp;" Corp",$N335,$T$114)</f>
        <v>#N/A N/A</v>
      </c>
      <c r="V335" s="18" t="str">
        <f t="shared" ref="V335" ca="1" si="255">IFERROR(U335-T335,"-")</f>
        <v>-</v>
      </c>
      <c r="W335" s="18" t="str">
        <f t="shared" ref="W335" ca="1" si="256">IFERROR(V335/H335,"-")</f>
        <v>-</v>
      </c>
      <c r="X335" s="18" t="str">
        <f t="shared" ref="X335" ca="1" si="257">IFERROR(M335-W335,"-")</f>
        <v>-</v>
      </c>
    </row>
    <row r="341" spans="1:24" x14ac:dyDescent="0.25">
      <c r="B341" s="5" t="s">
        <v>2</v>
      </c>
      <c r="C341" s="11" t="s">
        <v>431</v>
      </c>
    </row>
    <row r="342" spans="1:24" ht="11" x14ac:dyDescent="0.3">
      <c r="C342" s="4" t="s">
        <v>146</v>
      </c>
      <c r="D342" s="4" t="s">
        <v>147</v>
      </c>
    </row>
    <row r="343" spans="1:24" x14ac:dyDescent="0.25">
      <c r="C343" s="5" t="str" cm="1">
        <f t="array" ref="C343:C346">_xlfn._xlws.FILTER(bonds[unique lookup],(bonds[ticker]=C341)*(bonds[crncy]="eur"))</f>
        <v>ENELIM 2 1/2 11/24/78 nc-23</v>
      </c>
      <c r="D343" s="22" t="str" cm="1">
        <f t="array" ref="D343:D346">_xlfn.XLOOKUP(_xlfn.ANCHORARRAY(C343),bonds[unique lookup],bonds[ID_ISIN])</f>
        <v>XS1713463716</v>
      </c>
    </row>
    <row r="344" spans="1:24" x14ac:dyDescent="0.25">
      <c r="C344" s="5" t="str">
        <v>ENELIM 5.451 01/10/74 nc-24</v>
      </c>
      <c r="D344" s="22" t="str">
        <v>XS0954675129</v>
      </c>
    </row>
    <row r="345" spans="1:24" x14ac:dyDescent="0.25">
      <c r="C345" s="5" t="str">
        <v>ENELIM 3 1/2 05/24/80 nc-25</v>
      </c>
      <c r="D345" s="22" t="str">
        <v>XS2000719992</v>
      </c>
    </row>
    <row r="346" spans="1:24" x14ac:dyDescent="0.25">
      <c r="C346" s="5" t="str">
        <v>ENELIM 3 3/8 11/24/81 nc-26</v>
      </c>
      <c r="D346" s="22" t="str">
        <v>XS1713463559</v>
      </c>
    </row>
    <row r="347" spans="1:24" x14ac:dyDescent="0.25">
      <c r="D347" s="22"/>
    </row>
    <row r="348" spans="1:24" x14ac:dyDescent="0.25">
      <c r="D348" s="22"/>
    </row>
    <row r="349" spans="1:24" x14ac:dyDescent="0.25">
      <c r="D349" s="22"/>
    </row>
    <row r="350" spans="1:24" x14ac:dyDescent="0.25">
      <c r="A350" s="5" t="s">
        <v>161</v>
      </c>
      <c r="B350" s="11" t="str">
        <f>C343</f>
        <v>ENELIM 2 1/2 11/24/78 nc-23</v>
      </c>
      <c r="C350" s="11" t="str">
        <f>C344</f>
        <v>ENELIM 5.451 01/10/74 nc-24</v>
      </c>
      <c r="D350" s="22" t="str">
        <f>_xlfn.XLOOKUP(B350,bonds[unique lookup],bonds[ID_ISIN])</f>
        <v>XS1713463716</v>
      </c>
      <c r="E350" s="22" t="str">
        <f>_xlfn.XLOOKUP(C350,bonds[unique lookup],bonds[ID_ISIN])</f>
        <v>XS0954675129</v>
      </c>
      <c r="F350" s="25">
        <f>_xlfn.XLOOKUP(B350,bonds[unique lookup],bonds[nxt_call_dt])</f>
        <v>45162</v>
      </c>
      <c r="G350" s="25">
        <f>_xlfn.XLOOKUP(C350,bonds[unique lookup],bonds[nxt_call_dt])</f>
        <v>45301</v>
      </c>
      <c r="H350" s="17">
        <f t="shared" ref="H350:H352" si="258">YEARFRAC(F350,G350)</f>
        <v>0.37777777777777777</v>
      </c>
      <c r="I350" s="12" t="s">
        <v>35</v>
      </c>
      <c r="J350" s="18" cm="1">
        <f t="array" ref="J350">_xll.BDP(D350&amp;" Corp",$I350)</f>
        <v>266.51013181410627</v>
      </c>
      <c r="K350" s="18" cm="1">
        <f t="array" ref="K350">_xll.BDP(E350&amp;" Corp",$I350)</f>
        <v>254.85481420351076</v>
      </c>
      <c r="L350" s="18">
        <f t="shared" ref="L350:L352" si="259">K350-J350</f>
        <v>-11.655317610595517</v>
      </c>
      <c r="M350" s="18">
        <f t="shared" ref="M350:M352" si="260">IFERROR(L350/H350,"-")</f>
        <v>-30.852311322164606</v>
      </c>
      <c r="N350" s="12" t="s">
        <v>36</v>
      </c>
      <c r="O350" s="18" cm="1">
        <f t="array" aca="1" ref="O350" ca="1">_xll.BDH(D350&amp;" Corp",$N350,$O$114)</f>
        <v>271.56599999999997</v>
      </c>
      <c r="P350" s="18" cm="1">
        <f t="array" aca="1" ref="P350" ca="1">_xll.BDH(E350&amp;" Corp",$N350,$O$114)</f>
        <v>268.14800000000002</v>
      </c>
      <c r="Q350" s="18">
        <f t="shared" ref="Q350:Q352" ca="1" si="261">IFERROR(P350-O350,"-")</f>
        <v>-3.4179999999999495</v>
      </c>
      <c r="R350" s="18">
        <f t="shared" ref="R350:R352" ca="1" si="262">IFERROR(Q350/H350,"-")</f>
        <v>-9.0476470588233955</v>
      </c>
      <c r="S350" s="18">
        <f t="shared" ref="S350:S351" ca="1" si="263">IFERROR(M350-R350,"-")</f>
        <v>-21.804664263341209</v>
      </c>
      <c r="T350" s="18" cm="1">
        <f t="array" aca="1" ref="T350" ca="1">_xll.BDH(D350&amp;" Corp",$N350,$T$114)</f>
        <v>268.673</v>
      </c>
      <c r="U350" s="18" cm="1">
        <f t="array" aca="1" ref="U350" ca="1">_xll.BDH(E350&amp;" Corp",$N350,$T$114)</f>
        <v>259.03399999999999</v>
      </c>
      <c r="V350" s="18">
        <f t="shared" ref="V350:V352" ca="1" si="264">IFERROR(U350-T350,"-")</f>
        <v>-9.63900000000001</v>
      </c>
      <c r="W350" s="18">
        <f t="shared" ref="W350:W352" ca="1" si="265">IFERROR(V350/H350,"-")</f>
        <v>-25.515000000000025</v>
      </c>
      <c r="X350" s="18">
        <f t="shared" ref="X350:X352" ca="1" si="266">IFERROR(M350-W350,"-")</f>
        <v>-5.3373113221645809</v>
      </c>
    </row>
    <row r="351" spans="1:24" x14ac:dyDescent="0.25">
      <c r="A351" s="5" t="s">
        <v>161</v>
      </c>
      <c r="B351" s="11" t="str">
        <f>C344</f>
        <v>ENELIM 5.451 01/10/74 nc-24</v>
      </c>
      <c r="C351" s="11" t="str">
        <f>C345</f>
        <v>ENELIM 3 1/2 05/24/80 nc-25</v>
      </c>
      <c r="D351" s="22" t="str">
        <f>_xlfn.XLOOKUP(B351,bonds[unique lookup],bonds[ID_ISIN])</f>
        <v>XS0954675129</v>
      </c>
      <c r="E351" s="22" t="str">
        <f>_xlfn.XLOOKUP(C351,bonds[unique lookup],bonds[ID_ISIN])</f>
        <v>XS2000719992</v>
      </c>
      <c r="F351" s="25">
        <f>_xlfn.XLOOKUP(B351,bonds[unique lookup],bonds[nxt_call_dt])</f>
        <v>45301</v>
      </c>
      <c r="G351" s="25">
        <f>_xlfn.XLOOKUP(C351,bonds[unique lookup],bonds[nxt_call_dt])</f>
        <v>45712</v>
      </c>
      <c r="H351" s="17">
        <f t="shared" si="258"/>
        <v>1.1222222222222222</v>
      </c>
      <c r="I351" s="12" t="s">
        <v>35</v>
      </c>
      <c r="J351" s="18" cm="1">
        <f t="array" ref="J351">_xll.BDP(D351&amp;" Corp",$I351)</f>
        <v>254.85481420351076</v>
      </c>
      <c r="K351" s="18" cm="1">
        <f t="array" ref="K351">_xll.BDP(E351&amp;" Corp",$I351)</f>
        <v>280.74676848948201</v>
      </c>
      <c r="L351" s="18">
        <f t="shared" si="259"/>
        <v>25.891954285971252</v>
      </c>
      <c r="M351" s="18">
        <f t="shared" si="260"/>
        <v>23.072038472647652</v>
      </c>
      <c r="N351" s="12" t="s">
        <v>36</v>
      </c>
      <c r="O351" s="18" cm="1">
        <f t="array" aca="1" ref="O351" ca="1">_xll.BDH(D351&amp;" Corp",$N351,$O$114)</f>
        <v>268.14800000000002</v>
      </c>
      <c r="P351" s="18" cm="1">
        <f t="array" aca="1" ref="P351" ca="1">_xll.BDH(E351&amp;" Corp",$N351,$O$114)</f>
        <v>297.971</v>
      </c>
      <c r="Q351" s="18">
        <f t="shared" ca="1" si="261"/>
        <v>29.822999999999979</v>
      </c>
      <c r="R351" s="18">
        <f t="shared" ca="1" si="262"/>
        <v>26.574950495049485</v>
      </c>
      <c r="S351" s="18">
        <f t="shared" ca="1" si="263"/>
        <v>-3.5029120224018335</v>
      </c>
      <c r="T351" s="18" cm="1">
        <f t="array" aca="1" ref="T351" ca="1">_xll.BDH(D351&amp;" Corp",$N351,$T$114)</f>
        <v>259.03399999999999</v>
      </c>
      <c r="U351" s="18" cm="1">
        <f t="array" aca="1" ref="U351" ca="1">_xll.BDH(E351&amp;" Corp",$N351,$T$114)</f>
        <v>276.68700000000001</v>
      </c>
      <c r="V351" s="18">
        <f t="shared" ca="1" si="264"/>
        <v>17.65300000000002</v>
      </c>
      <c r="W351" s="18">
        <f t="shared" ca="1" si="265"/>
        <v>15.730396039603978</v>
      </c>
      <c r="X351" s="18">
        <f t="shared" ca="1" si="266"/>
        <v>7.341642433043674</v>
      </c>
    </row>
    <row r="352" spans="1:24" x14ac:dyDescent="0.25">
      <c r="A352" s="5" t="s">
        <v>161</v>
      </c>
      <c r="B352" s="11" t="str">
        <f>C345</f>
        <v>ENELIM 3 1/2 05/24/80 nc-25</v>
      </c>
      <c r="C352" s="11" t="str">
        <f>C346</f>
        <v>ENELIM 3 3/8 11/24/81 nc-26</v>
      </c>
      <c r="D352" s="22" t="str">
        <f>_xlfn.XLOOKUP(B352,bonds[unique lookup],bonds[ID_ISIN])</f>
        <v>XS2000719992</v>
      </c>
      <c r="E352" s="22" t="str">
        <f>_xlfn.XLOOKUP(C352,bonds[unique lookup],bonds[ID_ISIN])</f>
        <v>XS1713463559</v>
      </c>
      <c r="F352" s="25">
        <f>_xlfn.XLOOKUP(B352,bonds[unique lookup],bonds[nxt_call_dt])</f>
        <v>45712</v>
      </c>
      <c r="G352" s="25">
        <f>_xlfn.XLOOKUP(C352,bonds[unique lookup],bonds[nxt_call_dt])</f>
        <v>46258</v>
      </c>
      <c r="H352" s="17">
        <f t="shared" si="258"/>
        <v>1.5</v>
      </c>
      <c r="I352" s="12" t="s">
        <v>35</v>
      </c>
      <c r="J352" s="18" cm="1">
        <f t="array" ref="J352">_xll.BDP(D352&amp;" Corp",$I352)</f>
        <v>280.74676848948201</v>
      </c>
      <c r="K352" s="18" cm="1">
        <f t="array" ref="K352">_xll.BDP(E352&amp;" Corp",$I352)</f>
        <v>302.31757138525694</v>
      </c>
      <c r="L352" s="18">
        <f t="shared" si="259"/>
        <v>21.570802895774932</v>
      </c>
      <c r="M352" s="18">
        <f t="shared" si="260"/>
        <v>14.380535263849955</v>
      </c>
      <c r="N352" s="12" t="s">
        <v>36</v>
      </c>
      <c r="O352" s="18" cm="1">
        <f t="array" aca="1" ref="O352" ca="1">_xll.BDH(D352&amp;" Corp",$N352,$O$114)</f>
        <v>297.971</v>
      </c>
      <c r="P352" s="18" cm="1">
        <f t="array" aca="1" ref="P352" ca="1">_xll.BDH(E352&amp;" Corp",$N352,$O$114)</f>
        <v>314.33199999999999</v>
      </c>
      <c r="Q352" s="18">
        <f t="shared" ca="1" si="261"/>
        <v>16.36099999999999</v>
      </c>
      <c r="R352" s="18">
        <f t="shared" ca="1" si="262"/>
        <v>10.907333333333327</v>
      </c>
      <c r="S352" s="18">
        <f ca="1">IFERROR(M352-R352,"-")</f>
        <v>3.4732019305166286</v>
      </c>
      <c r="T352" s="18" cm="1">
        <f t="array" aca="1" ref="T352" ca="1">_xll.BDH(D352&amp;" Corp",$N352,$T$114)</f>
        <v>276.68700000000001</v>
      </c>
      <c r="U352" s="18" cm="1">
        <f t="array" aca="1" ref="U352" ca="1">_xll.BDH(E352&amp;" Corp",$N352,$T$114)</f>
        <v>303.012</v>
      </c>
      <c r="V352" s="18">
        <f t="shared" ca="1" si="264"/>
        <v>26.324999999999989</v>
      </c>
      <c r="W352" s="18">
        <f t="shared" ca="1" si="265"/>
        <v>17.549999999999994</v>
      </c>
      <c r="X352" s="18">
        <f t="shared" ca="1" si="266"/>
        <v>-3.1694647361500383</v>
      </c>
    </row>
    <row r="354" spans="1:24" x14ac:dyDescent="0.25">
      <c r="G354" s="5" t="s">
        <v>162</v>
      </c>
      <c r="H354" s="17">
        <f>AVERAGE(H350:H352)</f>
        <v>1</v>
      </c>
      <c r="M354" s="18">
        <f>AVERAGE(M350:M352)</f>
        <v>2.2000874714443337</v>
      </c>
      <c r="R354" s="18">
        <f ca="1">AVERAGE(R350:R352)</f>
        <v>9.4782122565198055</v>
      </c>
      <c r="S354" s="18">
        <f ca="1">AVERAGE(S350:S352)</f>
        <v>-7.2781247850754722</v>
      </c>
      <c r="W354" s="18">
        <f ca="1">AVERAGE(W350:W352)</f>
        <v>2.5884653465346488</v>
      </c>
      <c r="X354" s="18">
        <f ca="1">AVERAGE(X350:X352)</f>
        <v>-0.38837787509031507</v>
      </c>
    </row>
    <row r="355" spans="1:24" x14ac:dyDescent="0.25">
      <c r="G355" s="5" t="s">
        <v>167</v>
      </c>
      <c r="H355" s="17">
        <f>_xlfn.STDEV.P(H350:H352)</f>
        <v>0.46622554106787506</v>
      </c>
      <c r="M355" s="18">
        <f>_xlfn.STDEV.P(M350:M352)</f>
        <v>23.639393062089621</v>
      </c>
      <c r="R355" s="18">
        <f ca="1">_xlfn.STDEV.P(R350:R352)</f>
        <v>14.57793205294546</v>
      </c>
      <c r="S355" s="18">
        <f ca="1">_xlfn.STDEV.P(S350:S352)</f>
        <v>10.659324662198685</v>
      </c>
      <c r="W355" s="18">
        <f ca="1">_xlfn.STDEV.P(W350:W352)</f>
        <v>19.886030490540819</v>
      </c>
      <c r="X355" s="18">
        <f ca="1">_xlfn.STDEV.P(X350:X352)</f>
        <v>5.5371352507860738</v>
      </c>
    </row>
    <row r="358" spans="1:24" x14ac:dyDescent="0.25">
      <c r="A358" s="5" t="s">
        <v>164</v>
      </c>
      <c r="B358" s="11" t="str">
        <f>C343</f>
        <v>ENELIM 2 1/2 11/24/78 nc-23</v>
      </c>
      <c r="C358" s="11" t="str">
        <f>C346</f>
        <v>ENELIM 3 3/8 11/24/81 nc-26</v>
      </c>
      <c r="D358" s="22" t="str">
        <f>_xlfn.XLOOKUP(B358,bonds[unique lookup],bonds[ID_ISIN])</f>
        <v>XS1713463716</v>
      </c>
      <c r="E358" s="22" t="str">
        <f>_xlfn.XLOOKUP(C358,bonds[unique lookup],bonds[ID_ISIN])</f>
        <v>XS1713463559</v>
      </c>
      <c r="F358" s="25">
        <f>_xlfn.XLOOKUP(B358,bonds[unique lookup],bonds[nxt_call_dt])</f>
        <v>45162</v>
      </c>
      <c r="G358" s="25">
        <f>_xlfn.XLOOKUP(C358,bonds[unique lookup],bonds[nxt_call_dt])</f>
        <v>46258</v>
      </c>
      <c r="H358" s="17">
        <f t="shared" ref="H358" si="267">YEARFRAC(F358,G358)</f>
        <v>3</v>
      </c>
      <c r="I358" s="12" t="s">
        <v>35</v>
      </c>
      <c r="J358" s="18" cm="1">
        <f t="array" ref="J358">_xll.BDP(D358&amp;" Corp",$I358)</f>
        <v>266.51013181410627</v>
      </c>
      <c r="K358" s="18" cm="1">
        <f t="array" ref="K358">_xll.BDP(E358&amp;" Corp",$I358)</f>
        <v>302.31757138525694</v>
      </c>
      <c r="L358" s="18">
        <f t="shared" ref="L358" si="268">K358-J358</f>
        <v>35.807439571150667</v>
      </c>
      <c r="M358" s="18">
        <f t="shared" ref="M358" si="269">L358/H358</f>
        <v>11.935813190383556</v>
      </c>
      <c r="N358" s="12" t="s">
        <v>36</v>
      </c>
      <c r="O358" s="18" cm="1">
        <f t="array" aca="1" ref="O358" ca="1">_xll.BDH(D358&amp;" Corp",$N358,$O$114)</f>
        <v>271.56599999999997</v>
      </c>
      <c r="P358" s="18" cm="1">
        <f t="array" aca="1" ref="P358" ca="1">_xll.BDH(E358&amp;" Corp",$N358,$O$114)</f>
        <v>314.33199999999999</v>
      </c>
      <c r="Q358" s="18">
        <f t="shared" ref="Q358" ca="1" si="270">IFERROR(P358-O358,"-")</f>
        <v>42.76600000000002</v>
      </c>
      <c r="R358" s="18">
        <f t="shared" ref="R358" ca="1" si="271">IFERROR(Q358/H358,"-")</f>
        <v>14.25533333333334</v>
      </c>
      <c r="S358" s="18">
        <f t="shared" ref="S358" ca="1" si="272">IFERROR(M358-R358,"-")</f>
        <v>-2.3195201429497843</v>
      </c>
      <c r="T358" s="18" cm="1">
        <f t="array" aca="1" ref="T358" ca="1">_xll.BDH(D358&amp;" Corp",$N358,$T$114)</f>
        <v>268.673</v>
      </c>
      <c r="U358" s="18" cm="1">
        <f t="array" aca="1" ref="U358" ca="1">_xll.BDH(E358&amp;" Corp",$N358,$T$114)</f>
        <v>303.012</v>
      </c>
      <c r="V358" s="18">
        <f t="shared" ref="V358" ca="1" si="273">IFERROR(U358-T358,"-")</f>
        <v>34.338999999999999</v>
      </c>
      <c r="W358" s="18">
        <f t="shared" ref="W358" ca="1" si="274">IFERROR(V358/H358,"-")</f>
        <v>11.446333333333333</v>
      </c>
      <c r="X358" s="18">
        <f t="shared" ref="X358" ca="1" si="275">IFERROR(M358-W358,"-")</f>
        <v>0.48947985705022212</v>
      </c>
    </row>
    <row r="363" spans="1:24" x14ac:dyDescent="0.25">
      <c r="B363" s="5" t="s">
        <v>2</v>
      </c>
      <c r="C363" s="11" t="s">
        <v>432</v>
      </c>
    </row>
    <row r="364" spans="1:24" ht="11" x14ac:dyDescent="0.3">
      <c r="C364" s="4" t="s">
        <v>146</v>
      </c>
      <c r="D364" s="4" t="s">
        <v>147</v>
      </c>
    </row>
    <row r="365" spans="1:24" x14ac:dyDescent="0.25">
      <c r="C365" s="5" t="e" cm="1">
        <f t="array" ref="C365:C368">_xlfn._xlws.FILTER(bonds[unique lookup],(bonds[ticker]=C363)*(bonds[crncy]="eur"))</f>
        <v>#VALUE!</v>
      </c>
      <c r="D365" s="22" t="e" cm="1">
        <f t="array" ref="D365:D368">_xlfn.XLOOKUP(_xlfn.ANCHORARRAY(C365),bonds[unique lookup],bonds[ID_ISIN])</f>
        <v>#VALUE!</v>
      </c>
    </row>
    <row r="366" spans="1:24" x14ac:dyDescent="0.25">
      <c r="C366" s="5" t="str">
        <v>ORSTED 6 1/4 06/26/13 nc-23</v>
      </c>
      <c r="D366" s="22" t="str">
        <v>XS0943370543</v>
      </c>
    </row>
    <row r="367" spans="1:24" x14ac:dyDescent="0.25">
      <c r="C367" s="5" t="str">
        <v>ORSTED 2 1/4 11/24/17 nc-24</v>
      </c>
      <c r="D367" s="22" t="str">
        <v>XS1720192696</v>
      </c>
    </row>
    <row r="368" spans="1:24" x14ac:dyDescent="0.25">
      <c r="C368" s="5" t="str">
        <v>ORSTED 1 3/4 12/09/19 nc-27</v>
      </c>
      <c r="D368" s="22" t="str">
        <v>XS2010036874</v>
      </c>
    </row>
    <row r="369" spans="1:24" x14ac:dyDescent="0.25">
      <c r="D369" s="22"/>
    </row>
    <row r="370" spans="1:24" x14ac:dyDescent="0.25">
      <c r="D370" s="22"/>
    </row>
    <row r="371" spans="1:24" x14ac:dyDescent="0.25">
      <c r="D371" s="22"/>
    </row>
    <row r="372" spans="1:24" x14ac:dyDescent="0.25">
      <c r="A372" s="5" t="s">
        <v>161</v>
      </c>
      <c r="B372" s="11" t="e">
        <f>C365</f>
        <v>#VALUE!</v>
      </c>
      <c r="C372" s="11" t="str">
        <f>C366</f>
        <v>ORSTED 6 1/4 06/26/13 nc-23</v>
      </c>
      <c r="D372" s="22" t="e">
        <f>_xlfn.XLOOKUP(B372,bonds[unique lookup],bonds[ID_ISIN])</f>
        <v>#VALUE!</v>
      </c>
      <c r="E372" s="22" t="str">
        <f>_xlfn.XLOOKUP(C372,bonds[unique lookup],bonds[ID_ISIN])</f>
        <v>XS0943370543</v>
      </c>
      <c r="F372" s="25" t="e">
        <f>_xlfn.XLOOKUP(B372,bonds[unique lookup],bonds[nxt_call_dt])</f>
        <v>#VALUE!</v>
      </c>
      <c r="G372" s="25">
        <f>_xlfn.XLOOKUP(C372,bonds[unique lookup],bonds[nxt_call_dt])</f>
        <v>45103</v>
      </c>
      <c r="H372" s="17" t="e">
        <f t="shared" ref="H372:H374" si="276">YEARFRAC(F372,G372)</f>
        <v>#VALUE!</v>
      </c>
      <c r="I372" s="12" t="s">
        <v>35</v>
      </c>
      <c r="J372" s="18" t="e" cm="1">
        <f t="array" ref="J372">_xll.BDP(D372&amp;" Corp",$I372)</f>
        <v>#VALUE!</v>
      </c>
      <c r="K372" s="18" cm="1">
        <f t="array" ref="K372">_xll.BDP(E372&amp;" Corp",$I372)</f>
        <v>182.0977527767794</v>
      </c>
      <c r="L372" s="18" t="e">
        <f t="shared" ref="L372:L374" si="277">K372-J372</f>
        <v>#VALUE!</v>
      </c>
      <c r="M372" s="18" t="str">
        <f t="shared" ref="M372:M374" si="278">IFERROR(L372/H372,"-")</f>
        <v>-</v>
      </c>
      <c r="N372" s="12" t="s">
        <v>36</v>
      </c>
      <c r="O372" s="18" t="e" cm="1">
        <f t="array" aca="1" ref="O372" ca="1">_xll.BDH(D372&amp;" Corp",$N372,$O$114)</f>
        <v>#VALUE!</v>
      </c>
      <c r="P372" s="18" cm="1">
        <f t="array" aca="1" ref="P372" ca="1">_xll.BDH(E372&amp;" Corp",$N372,$O$114)</f>
        <v>179.709</v>
      </c>
      <c r="Q372" s="18" t="str">
        <f t="shared" ref="Q372:Q374" ca="1" si="279">IFERROR(P372-O372,"-")</f>
        <v>-</v>
      </c>
      <c r="R372" s="18" t="str">
        <f t="shared" ref="R372:R374" ca="1" si="280">IFERROR(Q372/H372,"-")</f>
        <v>-</v>
      </c>
      <c r="S372" s="18" t="str">
        <f t="shared" ref="S372:S373" ca="1" si="281">IFERROR(M372-R372,"-")</f>
        <v>-</v>
      </c>
      <c r="T372" s="18" t="e" cm="1">
        <f t="array" aca="1" ref="T372" ca="1">_xll.BDH(D372&amp;" Corp",$N372,$T$114)</f>
        <v>#VALUE!</v>
      </c>
      <c r="U372" s="18" cm="1">
        <f t="array" aca="1" ref="U372" ca="1">_xll.BDH(E372&amp;" Corp",$N372,$T$114)</f>
        <v>168.673</v>
      </c>
      <c r="V372" s="18" t="str">
        <f t="shared" ref="V372:V374" ca="1" si="282">IFERROR(U372-T372,"-")</f>
        <v>-</v>
      </c>
      <c r="W372" s="18" t="str">
        <f t="shared" ref="W372:W374" ca="1" si="283">IFERROR(V372/H372,"-")</f>
        <v>-</v>
      </c>
      <c r="X372" s="18" t="str">
        <f t="shared" ref="X372:X374" ca="1" si="284">IFERROR(M372-W372,"-")</f>
        <v>-</v>
      </c>
    </row>
    <row r="373" spans="1:24" x14ac:dyDescent="0.25">
      <c r="A373" s="5" t="s">
        <v>161</v>
      </c>
      <c r="B373" s="11" t="str">
        <f>C366</f>
        <v>ORSTED 6 1/4 06/26/13 nc-23</v>
      </c>
      <c r="C373" s="11" t="str">
        <f>C367</f>
        <v>ORSTED 2 1/4 11/24/17 nc-24</v>
      </c>
      <c r="D373" s="22" t="str">
        <f>_xlfn.XLOOKUP(B373,bonds[unique lookup],bonds[ID_ISIN])</f>
        <v>XS0943370543</v>
      </c>
      <c r="E373" s="22" t="str">
        <f>_xlfn.XLOOKUP(C373,bonds[unique lookup],bonds[ID_ISIN])</f>
        <v>XS1720192696</v>
      </c>
      <c r="F373" s="25">
        <f>_xlfn.XLOOKUP(B373,bonds[unique lookup],bonds[nxt_call_dt])</f>
        <v>45103</v>
      </c>
      <c r="G373" s="25">
        <f>_xlfn.XLOOKUP(C373,bonds[unique lookup],bonds[nxt_call_dt])</f>
        <v>45528</v>
      </c>
      <c r="H373" s="17">
        <f t="shared" si="276"/>
        <v>1.1611111111111112</v>
      </c>
      <c r="I373" s="12" t="s">
        <v>35</v>
      </c>
      <c r="J373" s="18" cm="1">
        <f t="array" ref="J373">_xll.BDP(D373&amp;" Corp",$I373)</f>
        <v>182.0977527767794</v>
      </c>
      <c r="K373" s="18" cm="1">
        <f t="array" ref="K373">_xll.BDP(E373&amp;" Corp",$I373)</f>
        <v>198.69698196423994</v>
      </c>
      <c r="L373" s="18">
        <f t="shared" si="277"/>
        <v>16.599229187460537</v>
      </c>
      <c r="M373" s="18">
        <f t="shared" si="278"/>
        <v>14.295986860013858</v>
      </c>
      <c r="N373" s="12" t="s">
        <v>36</v>
      </c>
      <c r="O373" s="18" cm="1">
        <f t="array" aca="1" ref="O373" ca="1">_xll.BDH(D373&amp;" Corp",$N373,$O$114)</f>
        <v>179.709</v>
      </c>
      <c r="P373" s="18" cm="1">
        <f t="array" aca="1" ref="P373" ca="1">_xll.BDH(E373&amp;" Corp",$N373,$O$114)</f>
        <v>202.56700000000001</v>
      </c>
      <c r="Q373" s="18">
        <f t="shared" ca="1" si="279"/>
        <v>22.858000000000004</v>
      </c>
      <c r="R373" s="18">
        <f t="shared" ca="1" si="280"/>
        <v>19.686315789473685</v>
      </c>
      <c r="S373" s="18">
        <f t="shared" ca="1" si="281"/>
        <v>-5.3903289294598267</v>
      </c>
      <c r="T373" s="18" cm="1">
        <f t="array" aca="1" ref="T373" ca="1">_xll.BDH(D373&amp;" Corp",$N373,$T$114)</f>
        <v>168.673</v>
      </c>
      <c r="U373" s="18" cm="1">
        <f t="array" aca="1" ref="U373" ca="1">_xll.BDH(E373&amp;" Corp",$N373,$T$114)</f>
        <v>202.73400000000001</v>
      </c>
      <c r="V373" s="18">
        <f t="shared" ca="1" si="282"/>
        <v>34.061000000000007</v>
      </c>
      <c r="W373" s="18">
        <f t="shared" ca="1" si="283"/>
        <v>29.33483253588517</v>
      </c>
      <c r="X373" s="18">
        <f t="shared" ca="1" si="284"/>
        <v>-15.038845675871311</v>
      </c>
    </row>
    <row r="374" spans="1:24" x14ac:dyDescent="0.25">
      <c r="A374" s="5" t="s">
        <v>161</v>
      </c>
      <c r="B374" s="11" t="str">
        <f>C367</f>
        <v>ORSTED 2 1/4 11/24/17 nc-24</v>
      </c>
      <c r="C374" s="11" t="str">
        <f>C368</f>
        <v>ORSTED 1 3/4 12/09/19 nc-27</v>
      </c>
      <c r="D374" s="22" t="str">
        <f>_xlfn.XLOOKUP(B374,bonds[unique lookup],bonds[ID_ISIN])</f>
        <v>XS1720192696</v>
      </c>
      <c r="E374" s="22" t="str">
        <f>_xlfn.XLOOKUP(C374,bonds[unique lookup],bonds[ID_ISIN])</f>
        <v>XS2010036874</v>
      </c>
      <c r="F374" s="25">
        <f>_xlfn.XLOOKUP(B374,bonds[unique lookup],bonds[nxt_call_dt])</f>
        <v>45528</v>
      </c>
      <c r="G374" s="25">
        <f>_xlfn.XLOOKUP(C374,bonds[unique lookup],bonds[nxt_call_dt])</f>
        <v>46639</v>
      </c>
      <c r="H374" s="17">
        <f t="shared" si="276"/>
        <v>3.0416666666666665</v>
      </c>
      <c r="I374" s="12" t="s">
        <v>35</v>
      </c>
      <c r="J374" s="18" cm="1">
        <f t="array" ref="J374">_xll.BDP(D374&amp;" Corp",$I374)</f>
        <v>198.69698196423994</v>
      </c>
      <c r="K374" s="18" cm="1">
        <f t="array" ref="K374">_xll.BDP(E374&amp;" Corp",$I374)</f>
        <v>220.94002750490992</v>
      </c>
      <c r="L374" s="18">
        <f t="shared" si="277"/>
        <v>22.243045540669982</v>
      </c>
      <c r="M374" s="18">
        <f t="shared" si="278"/>
        <v>7.3127820955627341</v>
      </c>
      <c r="N374" s="12" t="s">
        <v>36</v>
      </c>
      <c r="O374" s="18" cm="1">
        <f t="array" aca="1" ref="O374" ca="1">_xll.BDH(D374&amp;" Corp",$N374,$O$114)</f>
        <v>202.56700000000001</v>
      </c>
      <c r="P374" s="18" cm="1">
        <f t="array" aca="1" ref="P374" ca="1">_xll.BDH(E374&amp;" Corp",$N374,$O$114)</f>
        <v>218.99600000000001</v>
      </c>
      <c r="Q374" s="18">
        <f t="shared" ca="1" si="279"/>
        <v>16.429000000000002</v>
      </c>
      <c r="R374" s="18">
        <f t="shared" ca="1" si="280"/>
        <v>5.4013150684931519</v>
      </c>
      <c r="S374" s="18">
        <f ca="1">IFERROR(M374-R374,"-")</f>
        <v>1.9114670270695822</v>
      </c>
      <c r="T374" s="18" cm="1">
        <f t="array" aca="1" ref="T374" ca="1">_xll.BDH(D374&amp;" Corp",$N374,$T$114)</f>
        <v>202.73400000000001</v>
      </c>
      <c r="U374" s="18" cm="1">
        <f t="array" aca="1" ref="U374" ca="1">_xll.BDH(E374&amp;" Corp",$N374,$T$114)</f>
        <v>208.43100000000001</v>
      </c>
      <c r="V374" s="18">
        <f t="shared" ca="1" si="282"/>
        <v>5.6970000000000027</v>
      </c>
      <c r="W374" s="18">
        <f t="shared" ca="1" si="283"/>
        <v>1.872986301369864</v>
      </c>
      <c r="X374" s="18">
        <f t="shared" ca="1" si="284"/>
        <v>5.4397957941928698</v>
      </c>
    </row>
    <row r="376" spans="1:24" x14ac:dyDescent="0.25">
      <c r="G376" s="5" t="s">
        <v>162</v>
      </c>
      <c r="H376" s="17" t="e">
        <f>AVERAGE(H372:H374)</f>
        <v>#VALUE!</v>
      </c>
      <c r="M376" s="18">
        <f>AVERAGE(M372:M374)</f>
        <v>10.804384477788297</v>
      </c>
      <c r="R376" s="18">
        <f ca="1">AVERAGE(R372:R374)</f>
        <v>12.543815428983418</v>
      </c>
      <c r="S376" s="18">
        <f ca="1">AVERAGE(S372:S374)</f>
        <v>-1.7394309511951223</v>
      </c>
      <c r="W376" s="18">
        <f ca="1">AVERAGE(W372:W374)</f>
        <v>15.603909418627516</v>
      </c>
      <c r="X376" s="18">
        <f ca="1">AVERAGE(X372:X374)</f>
        <v>-4.7995249408392207</v>
      </c>
    </row>
    <row r="377" spans="1:24" x14ac:dyDescent="0.25">
      <c r="G377" s="5" t="s">
        <v>167</v>
      </c>
      <c r="H377" s="17" t="e">
        <f>_xlfn.STDEV.P(H372:H374)</f>
        <v>#VALUE!</v>
      </c>
      <c r="M377" s="18">
        <f>_xlfn.STDEV.P(M372:M374)</f>
        <v>3.4916023822255622</v>
      </c>
      <c r="R377" s="18">
        <f ca="1">_xlfn.STDEV.P(R372:R374)</f>
        <v>7.1425003604902679</v>
      </c>
      <c r="S377" s="18">
        <f ca="1">_xlfn.STDEV.P(S372:S374)</f>
        <v>3.6508979782647044</v>
      </c>
      <c r="W377" s="18">
        <f ca="1">_xlfn.STDEV.P(W372:W374)</f>
        <v>13.730923117257653</v>
      </c>
      <c r="X377" s="18">
        <f ca="1">_xlfn.STDEV.P(X372:X374)</f>
        <v>10.23932073503209</v>
      </c>
    </row>
    <row r="380" spans="1:24" x14ac:dyDescent="0.25">
      <c r="A380" s="5" t="s">
        <v>164</v>
      </c>
      <c r="B380" s="11" t="e">
        <f>C365</f>
        <v>#VALUE!</v>
      </c>
      <c r="C380" s="11" t="str">
        <f>C368</f>
        <v>ORSTED 1 3/4 12/09/19 nc-27</v>
      </c>
      <c r="D380" s="22" t="e">
        <f>_xlfn.XLOOKUP(B380,bonds[unique lookup],bonds[ID_ISIN])</f>
        <v>#VALUE!</v>
      </c>
      <c r="E380" s="22" t="str">
        <f>_xlfn.XLOOKUP(C380,bonds[unique lookup],bonds[ID_ISIN])</f>
        <v>XS2010036874</v>
      </c>
      <c r="F380" s="25" t="e">
        <f>_xlfn.XLOOKUP(B380,bonds[unique lookup],bonds[nxt_call_dt])</f>
        <v>#VALUE!</v>
      </c>
      <c r="G380" s="25">
        <f>_xlfn.XLOOKUP(C380,bonds[unique lookup],bonds[nxt_call_dt])</f>
        <v>46639</v>
      </c>
      <c r="H380" s="17" t="e">
        <f t="shared" ref="H380" si="285">YEARFRAC(F380,G380)</f>
        <v>#VALUE!</v>
      </c>
      <c r="I380" s="12" t="s">
        <v>35</v>
      </c>
      <c r="J380" s="18" t="e" cm="1">
        <f t="array" ref="J380">_xll.BDP(D380&amp;" Corp",$I380)</f>
        <v>#VALUE!</v>
      </c>
      <c r="K380" s="18" cm="1">
        <f t="array" ref="K380">_xll.BDP(E380&amp;" Corp",$I380)</f>
        <v>220.94002750490992</v>
      </c>
      <c r="L380" s="18" t="e">
        <f t="shared" ref="L380" si="286">K380-J380</f>
        <v>#VALUE!</v>
      </c>
      <c r="M380" s="18" t="e">
        <f t="shared" ref="M380" si="287">L380/H380</f>
        <v>#VALUE!</v>
      </c>
      <c r="N380" s="12" t="s">
        <v>36</v>
      </c>
      <c r="O380" s="18" t="e" cm="1">
        <f t="array" aca="1" ref="O380" ca="1">_xll.BDH(D380&amp;" Corp",$N380,$O$114)</f>
        <v>#VALUE!</v>
      </c>
      <c r="P380" s="18" cm="1">
        <f t="array" aca="1" ref="P380" ca="1">_xll.BDH(E380&amp;" Corp",$N380,$O$114)</f>
        <v>218.99600000000001</v>
      </c>
      <c r="Q380" s="18" t="str">
        <f t="shared" ref="Q380" ca="1" si="288">IFERROR(P380-O380,"-")</f>
        <v>-</v>
      </c>
      <c r="R380" s="18" t="str">
        <f t="shared" ref="R380" ca="1" si="289">IFERROR(Q380/H380,"-")</f>
        <v>-</v>
      </c>
      <c r="S380" s="18" t="str">
        <f t="shared" ref="S380" ca="1" si="290">IFERROR(M380-R380,"-")</f>
        <v>-</v>
      </c>
      <c r="T380" s="18" t="e" cm="1">
        <f t="array" aca="1" ref="T380" ca="1">_xll.BDH(D380&amp;" Corp",$N380,$T$114)</f>
        <v>#VALUE!</v>
      </c>
      <c r="U380" s="18" cm="1">
        <f t="array" aca="1" ref="U380" ca="1">_xll.BDH(E380&amp;" Corp",$N380,$T$114)</f>
        <v>208.43100000000001</v>
      </c>
      <c r="V380" s="18" t="str">
        <f t="shared" ref="V380" ca="1" si="291">IFERROR(U380-T380,"-")</f>
        <v>-</v>
      </c>
      <c r="W380" s="18" t="str">
        <f t="shared" ref="W380" ca="1" si="292">IFERROR(V380/H380,"-")</f>
        <v>-</v>
      </c>
      <c r="X380" s="18" t="str">
        <f t="shared" ref="X380" ca="1" si="293">IFERROR(M380-W380,"-")</f>
        <v>-</v>
      </c>
    </row>
    <row r="387" spans="1:24" x14ac:dyDescent="0.25">
      <c r="B387" s="5" t="s">
        <v>2</v>
      </c>
      <c r="C387" s="11" t="s">
        <v>434</v>
      </c>
    </row>
    <row r="388" spans="1:24" ht="11" x14ac:dyDescent="0.3">
      <c r="C388" s="4" t="s">
        <v>146</v>
      </c>
      <c r="D388" s="4" t="s">
        <v>147</v>
      </c>
    </row>
    <row r="389" spans="1:24" x14ac:dyDescent="0.25">
      <c r="C389" s="5" t="str" cm="1">
        <f t="array" ref="C389:C391">_xlfn._xlws.FILTER(bonds[unique lookup],(bonds[ticker]=C387)*(bonds[crncy]="eur"))</f>
        <v>AKEFP 4 3/4 PERP nc-20</v>
      </c>
      <c r="D389" s="22" t="str" cm="1">
        <f t="array" ref="D389:D391">_xlfn.XLOOKUP(_xlfn.ANCHORARRAY(C389),bonds[unique lookup],bonds[ID_ISIN])</f>
        <v>FR0012278539</v>
      </c>
    </row>
    <row r="390" spans="1:24" x14ac:dyDescent="0.25">
      <c r="C390" s="5" t="str">
        <v>AKEFP 2 3/4 PERP nc-24</v>
      </c>
      <c r="D390" s="22" t="str">
        <v>FR0013425170</v>
      </c>
    </row>
    <row r="391" spans="1:24" x14ac:dyDescent="0.25">
      <c r="C391" s="5" t="str">
        <v>AKEFP 1 1/2 PERP nc-25</v>
      </c>
      <c r="D391" s="22" t="str">
        <v>FR0013478252</v>
      </c>
    </row>
    <row r="392" spans="1:24" x14ac:dyDescent="0.25">
      <c r="D392" s="22"/>
    </row>
    <row r="393" spans="1:24" x14ac:dyDescent="0.25">
      <c r="D393" s="22"/>
    </row>
    <row r="394" spans="1:24" x14ac:dyDescent="0.25">
      <c r="D394" s="22"/>
    </row>
    <row r="395" spans="1:24" x14ac:dyDescent="0.25">
      <c r="D395" s="22"/>
    </row>
    <row r="396" spans="1:24" x14ac:dyDescent="0.25">
      <c r="A396" s="5" t="s">
        <v>161</v>
      </c>
      <c r="B396" s="11" t="str">
        <f>C389</f>
        <v>AKEFP 4 3/4 PERP nc-20</v>
      </c>
      <c r="C396" s="11" t="str">
        <f>C390</f>
        <v>AKEFP 2 3/4 PERP nc-24</v>
      </c>
      <c r="D396" s="22" t="str">
        <f>_xlfn.XLOOKUP(B396,bonds[unique lookup],bonds[ID_ISIN])</f>
        <v>FR0012278539</v>
      </c>
      <c r="E396" s="22" t="str">
        <f>_xlfn.XLOOKUP(C396,bonds[unique lookup],bonds[ID_ISIN])</f>
        <v>FR0013425170</v>
      </c>
      <c r="F396" s="25">
        <f>_xlfn.XLOOKUP(B396,bonds[unique lookup],bonds[nxt_call_dt])</f>
        <v>44133</v>
      </c>
      <c r="G396" s="25">
        <f>_xlfn.XLOOKUP(C396,bonds[unique lookup],bonds[nxt_call_dt])</f>
        <v>45460</v>
      </c>
      <c r="H396" s="17">
        <f t="shared" ref="H396:H397" si="294">YEARFRAC(F396,G396)</f>
        <v>3.6333333333333333</v>
      </c>
      <c r="I396" s="12" t="s">
        <v>35</v>
      </c>
      <c r="J396" s="18" cm="1">
        <f t="array" ref="J396">_xll.BDP(D396&amp;" Corp",$I396)</f>
        <v>175.98749319430377</v>
      </c>
      <c r="K396" s="18" cm="1">
        <f t="array" ref="K396">_xll.BDP(E396&amp;" Corp",$I396)</f>
        <v>297.9358439334996</v>
      </c>
      <c r="L396" s="18">
        <f t="shared" ref="L396:L397" si="295">K396-J396</f>
        <v>121.94835073919583</v>
      </c>
      <c r="M396" s="18">
        <f t="shared" ref="M396:M397" si="296">IFERROR(L396/H396,"-")</f>
        <v>33.563766258494269</v>
      </c>
      <c r="N396" s="12" t="s">
        <v>36</v>
      </c>
      <c r="O396" s="18" cm="1">
        <f t="array" aca="1" ref="O396" ca="1">_xll.BDH(D396&amp;" Corp",$N396,$O$114)</f>
        <v>239.774</v>
      </c>
      <c r="P396" s="18" cm="1">
        <f t="array" aca="1" ref="P396" ca="1">_xll.BDH(E396&amp;" Corp",$N396,$O$114)</f>
        <v>299.37900000000002</v>
      </c>
      <c r="Q396" s="18">
        <f t="shared" ref="Q396:Q397" ca="1" si="297">IFERROR(P396-O396,"-")</f>
        <v>59.605000000000018</v>
      </c>
      <c r="R396" s="18">
        <f t="shared" ref="R396:R397" ca="1" si="298">IFERROR(Q396/H396,"-")</f>
        <v>16.40504587155964</v>
      </c>
      <c r="S396" s="18">
        <f t="shared" ref="S396:S397" ca="1" si="299">IFERROR(M396-R396,"-")</f>
        <v>17.158720386934629</v>
      </c>
      <c r="T396" s="18" cm="1">
        <f t="array" aca="1" ref="T396" ca="1">_xll.BDH(D396&amp;" Corp",$N396,$T$114)</f>
        <v>189.874</v>
      </c>
      <c r="U396" s="18" cm="1">
        <f t="array" aca="1" ref="U396" ca="1">_xll.BDH(E396&amp;" Corp",$N396,$T$114)</f>
        <v>315.50400000000002</v>
      </c>
      <c r="V396" s="18">
        <f t="shared" ref="V396:V397" ca="1" si="300">IFERROR(U396-T396,"-")</f>
        <v>125.63000000000002</v>
      </c>
      <c r="W396" s="18">
        <f t="shared" ref="W396:W397" ca="1" si="301">IFERROR(V396/H396,"-")</f>
        <v>34.577064220183495</v>
      </c>
      <c r="X396" s="18">
        <f t="shared" ref="X396:X397" ca="1" si="302">IFERROR(M396-W396,"-")</f>
        <v>-1.0132979616892257</v>
      </c>
    </row>
    <row r="397" spans="1:24" x14ac:dyDescent="0.25">
      <c r="A397" s="5" t="s">
        <v>161</v>
      </c>
      <c r="B397" s="11" t="str">
        <f>C390</f>
        <v>AKEFP 2 3/4 PERP nc-24</v>
      </c>
      <c r="C397" s="11" t="str">
        <f>C391</f>
        <v>AKEFP 1 1/2 PERP nc-25</v>
      </c>
      <c r="D397" s="22" t="str">
        <f>_xlfn.XLOOKUP(B397,bonds[unique lookup],bonds[ID_ISIN])</f>
        <v>FR0013425170</v>
      </c>
      <c r="E397" s="22" t="str">
        <f>_xlfn.XLOOKUP(C397,bonds[unique lookup],bonds[ID_ISIN])</f>
        <v>FR0013478252</v>
      </c>
      <c r="F397" s="25">
        <f>_xlfn.XLOOKUP(B397,bonds[unique lookup],bonds[nxt_call_dt])</f>
        <v>45460</v>
      </c>
      <c r="G397" s="25">
        <f>_xlfn.XLOOKUP(C397,bonds[unique lookup],bonds[nxt_call_dt])</f>
        <v>45951</v>
      </c>
      <c r="H397" s="17">
        <f t="shared" si="294"/>
        <v>1.3444444444444446</v>
      </c>
      <c r="I397" s="12" t="s">
        <v>35</v>
      </c>
      <c r="J397" s="18" cm="1">
        <f t="array" ref="J397">_xll.BDP(D397&amp;" Corp",$I397)</f>
        <v>297.9358439334996</v>
      </c>
      <c r="K397" s="18" cm="1">
        <f t="array" ref="K397">_xll.BDP(E397&amp;" Corp",$I397)</f>
        <v>288.63213287369399</v>
      </c>
      <c r="L397" s="18">
        <f t="shared" si="295"/>
        <v>-9.3037110598056074</v>
      </c>
      <c r="M397" s="18">
        <f t="shared" si="296"/>
        <v>-6.92011566431822</v>
      </c>
      <c r="N397" s="12" t="s">
        <v>36</v>
      </c>
      <c r="O397" s="18" cm="1">
        <f t="array" aca="1" ref="O397" ca="1">_xll.BDH(D397&amp;" Corp",$N397,$O$114)</f>
        <v>299.37900000000002</v>
      </c>
      <c r="P397" s="18" cm="1">
        <f t="array" aca="1" ref="P397" ca="1">_xll.BDH(E397&amp;" Corp",$N397,$O$114)</f>
        <v>294.95600000000002</v>
      </c>
      <c r="Q397" s="18">
        <f t="shared" ca="1" si="297"/>
        <v>-4.4230000000000018</v>
      </c>
      <c r="R397" s="18">
        <f t="shared" ca="1" si="298"/>
        <v>-3.2898347107438028</v>
      </c>
      <c r="S397" s="18">
        <f t="shared" ca="1" si="299"/>
        <v>-3.6302809535744172</v>
      </c>
      <c r="T397" s="18" cm="1">
        <f t="array" aca="1" ref="T397" ca="1">_xll.BDH(D397&amp;" Corp",$N397,$T$114)</f>
        <v>315.50400000000002</v>
      </c>
      <c r="U397" s="18" cm="1">
        <f t="array" aca="1" ref="U397" ca="1">_xll.BDH(E397&amp;" Corp",$N397,$T$114)</f>
        <v>308.36200000000002</v>
      </c>
      <c r="V397" s="18">
        <f t="shared" ca="1" si="300"/>
        <v>-7.1419999999999959</v>
      </c>
      <c r="W397" s="18">
        <f t="shared" ca="1" si="301"/>
        <v>-5.3122314049586743</v>
      </c>
      <c r="X397" s="18">
        <f t="shared" ca="1" si="302"/>
        <v>-1.6078842593595457</v>
      </c>
    </row>
    <row r="399" spans="1:24" x14ac:dyDescent="0.25">
      <c r="A399" s="5" t="s">
        <v>164</v>
      </c>
      <c r="B399" s="11" t="str">
        <f>C389</f>
        <v>AKEFP 4 3/4 PERP nc-20</v>
      </c>
      <c r="C399" s="11" t="str">
        <f>C391</f>
        <v>AKEFP 1 1/2 PERP nc-25</v>
      </c>
      <c r="D399" s="22" t="str">
        <f>_xlfn.XLOOKUP(B399,bonds[unique lookup],bonds[ID_ISIN])</f>
        <v>FR0012278539</v>
      </c>
      <c r="E399" s="22" t="str">
        <f>_xlfn.XLOOKUP(C399,bonds[unique lookup],bonds[ID_ISIN])</f>
        <v>FR0013478252</v>
      </c>
      <c r="F399" s="25">
        <f>_xlfn.XLOOKUP(B399,bonds[unique lookup],bonds[nxt_call_dt])</f>
        <v>44133</v>
      </c>
      <c r="G399" s="25">
        <f>_xlfn.XLOOKUP(C399,bonds[unique lookup],bonds[nxt_call_dt])</f>
        <v>45951</v>
      </c>
      <c r="H399" s="17">
        <f t="shared" ref="H399" si="303">YEARFRAC(F399,G399)</f>
        <v>4.9777777777777779</v>
      </c>
      <c r="I399" s="12" t="s">
        <v>35</v>
      </c>
      <c r="J399" s="18" cm="1">
        <f t="array" ref="J399">_xll.BDP(D399&amp;" Corp",$I399)</f>
        <v>175.98749319430377</v>
      </c>
      <c r="K399" s="18" cm="1">
        <f t="array" ref="K399">_xll.BDP(E399&amp;" Corp",$I399)</f>
        <v>288.63213287369399</v>
      </c>
      <c r="L399" s="18">
        <f t="shared" ref="L399" si="304">K399-J399</f>
        <v>112.64463967939022</v>
      </c>
      <c r="M399" s="18">
        <f t="shared" ref="M399" si="305">L399/H399</f>
        <v>22.629503507020356</v>
      </c>
      <c r="N399" s="12" t="s">
        <v>36</v>
      </c>
      <c r="O399" s="18" cm="1">
        <f t="array" aca="1" ref="O399" ca="1">_xll.BDH(D399&amp;" Corp",$N399,$O$114)</f>
        <v>239.774</v>
      </c>
      <c r="P399" s="18" cm="1">
        <f t="array" aca="1" ref="P399" ca="1">_xll.BDH(E399&amp;" Corp",$N399,$O$114)</f>
        <v>294.95600000000002</v>
      </c>
      <c r="Q399" s="18">
        <f t="shared" ref="Q399" ca="1" si="306">IFERROR(P399-O399,"-")</f>
        <v>55.182000000000016</v>
      </c>
      <c r="R399" s="18">
        <f t="shared" ref="R399" ca="1" si="307">IFERROR(Q399/H399,"-")</f>
        <v>11.085669642857146</v>
      </c>
      <c r="S399" s="18">
        <f t="shared" ref="S399" ca="1" si="308">IFERROR(M399-R399,"-")</f>
        <v>11.54383386416321</v>
      </c>
      <c r="T399" s="18" cm="1">
        <f t="array" aca="1" ref="T399" ca="1">_xll.BDH(D399&amp;" Corp",$N399,$T$114)</f>
        <v>189.874</v>
      </c>
      <c r="U399" s="18" cm="1">
        <f t="array" aca="1" ref="U399" ca="1">_xll.BDH(E399&amp;" Corp",$N399,$T$114)</f>
        <v>308.36200000000002</v>
      </c>
      <c r="V399" s="18">
        <f t="shared" ref="V399" ca="1" si="309">IFERROR(U399-T399,"-")</f>
        <v>118.48800000000003</v>
      </c>
      <c r="W399" s="18">
        <f t="shared" ref="W399" ca="1" si="310">IFERROR(V399/H399,"-")</f>
        <v>23.803392857142864</v>
      </c>
      <c r="X399" s="18">
        <f t="shared" ref="X399" ca="1" si="311">IFERROR(M399-W399,"-")</f>
        <v>-1.1738893501225078</v>
      </c>
    </row>
    <row r="406" spans="1:24" x14ac:dyDescent="0.25">
      <c r="B406" s="5" t="s">
        <v>2</v>
      </c>
      <c r="C406" s="11" t="s">
        <v>435</v>
      </c>
    </row>
    <row r="407" spans="1:24" ht="11" x14ac:dyDescent="0.3">
      <c r="C407" s="4" t="s">
        <v>146</v>
      </c>
      <c r="D407" s="4" t="s">
        <v>147</v>
      </c>
    </row>
    <row r="408" spans="1:24" x14ac:dyDescent="0.25">
      <c r="C408" s="5" t="str" cm="1">
        <f t="array" ref="C408:C410">_xlfn._xlws.FILTER(bonds[unique lookup],(bonds[ticker]=C406)*(bonds[crncy]="eur"))</f>
        <v>ERFFP 2 7/8 PERP nc-22</v>
      </c>
      <c r="D408" s="22" t="str" cm="1">
        <f t="array" ref="D408:D410">_xlfn.XLOOKUP(_xlfn.ANCHORARRAY(C408),bonds[unique lookup],bonds[ID_ISIN])</f>
        <v>XS2051471105</v>
      </c>
    </row>
    <row r="409" spans="1:24" x14ac:dyDescent="0.25">
      <c r="C409" s="5" t="str">
        <v>ERFFP 4 7/8 PERP nc-23</v>
      </c>
      <c r="D409" s="22" t="str">
        <v>XS1224953882</v>
      </c>
    </row>
    <row r="410" spans="1:24" x14ac:dyDescent="0.25">
      <c r="C410" s="5" t="str">
        <v>ERFFP 3 1/4 PERP nc-25</v>
      </c>
      <c r="D410" s="22" t="str">
        <v>XS1716945586</v>
      </c>
    </row>
    <row r="411" spans="1:24" x14ac:dyDescent="0.25">
      <c r="D411" s="22"/>
    </row>
    <row r="412" spans="1:24" x14ac:dyDescent="0.25">
      <c r="D412" s="22"/>
    </row>
    <row r="413" spans="1:24" x14ac:dyDescent="0.25">
      <c r="D413" s="22"/>
    </row>
    <row r="414" spans="1:24" x14ac:dyDescent="0.25">
      <c r="D414" s="22"/>
    </row>
    <row r="415" spans="1:24" x14ac:dyDescent="0.25">
      <c r="A415" s="5" t="s">
        <v>161</v>
      </c>
      <c r="B415" s="11" t="str">
        <f>C408</f>
        <v>ERFFP 2 7/8 PERP nc-22</v>
      </c>
      <c r="C415" s="11" t="str">
        <f>C409</f>
        <v>ERFFP 4 7/8 PERP nc-23</v>
      </c>
      <c r="D415" s="22" t="str">
        <f>_xlfn.XLOOKUP(B415,bonds[unique lookup],bonds[ID_ISIN])</f>
        <v>XS2051471105</v>
      </c>
      <c r="E415" s="22" t="str">
        <f>_xlfn.XLOOKUP(C415,bonds[unique lookup],bonds[ID_ISIN])</f>
        <v>XS1224953882</v>
      </c>
      <c r="F415" s="25">
        <f>_xlfn.XLOOKUP(B415,bonds[unique lookup],bonds[nxt_call_dt])</f>
        <v>44784</v>
      </c>
      <c r="G415" s="25">
        <f>_xlfn.XLOOKUP(C415,bonds[unique lookup],bonds[nxt_call_dt])</f>
        <v>45045</v>
      </c>
      <c r="H415" s="17">
        <f t="shared" ref="H415:H416" si="312">YEARFRAC(F415,G415)</f>
        <v>0.71666666666666667</v>
      </c>
      <c r="I415" s="12" t="s">
        <v>35</v>
      </c>
      <c r="J415" s="18" cm="1">
        <f t="array" ref="J415">_xll.BDP(D415&amp;" Corp",$I415)</f>
        <v>427.98958913233429</v>
      </c>
      <c r="K415" s="18" cm="1">
        <f t="array" ref="K415">_xll.BDP(E415&amp;" Corp",$I415)</f>
        <v>359.73569657717144</v>
      </c>
      <c r="L415" s="18">
        <f t="shared" ref="L415:L416" si="313">K415-J415</f>
        <v>-68.253892555162849</v>
      </c>
      <c r="M415" s="18">
        <f t="shared" ref="M415:M416" si="314">IFERROR(L415/H415,"-")</f>
        <v>-95.237989611855141</v>
      </c>
      <c r="N415" s="12" t="s">
        <v>36</v>
      </c>
      <c r="O415" s="18" cm="1">
        <f t="array" aca="1" ref="O415" ca="1">_xll.BDH(D415&amp;" Corp",$N415,$O$114)</f>
        <v>446.05700000000002</v>
      </c>
      <c r="P415" s="18" cm="1">
        <f t="array" aca="1" ref="P415" ca="1">_xll.BDH(E415&amp;" Corp",$N415,$O$114)</f>
        <v>386.65499999999997</v>
      </c>
      <c r="Q415" s="18">
        <f t="shared" ref="Q415:Q416" ca="1" si="315">IFERROR(P415-O415,"-")</f>
        <v>-59.402000000000044</v>
      </c>
      <c r="R415" s="18">
        <f t="shared" ref="R415:R416" ca="1" si="316">IFERROR(Q415/H415,"-")</f>
        <v>-82.886511627907041</v>
      </c>
      <c r="S415" s="18">
        <f t="shared" ref="S415:S416" ca="1" si="317">IFERROR(M415-R415,"-")</f>
        <v>-12.351477983948101</v>
      </c>
      <c r="T415" s="18" cm="1">
        <f t="array" aca="1" ref="T415" ca="1">_xll.BDH(D415&amp;" Corp",$N415,$T$114)</f>
        <v>484.59399999999999</v>
      </c>
      <c r="U415" s="18" cm="1">
        <f t="array" aca="1" ref="U415" ca="1">_xll.BDH(E415&amp;" Corp",$N415,$T$114)</f>
        <v>419.91399999999999</v>
      </c>
      <c r="V415" s="18">
        <f t="shared" ref="V415:V416" ca="1" si="318">IFERROR(U415-T415,"-")</f>
        <v>-64.680000000000007</v>
      </c>
      <c r="W415" s="18">
        <f t="shared" ref="W415:W416" ca="1" si="319">IFERROR(V415/H415,"-")</f>
        <v>-90.251162790697677</v>
      </c>
      <c r="X415" s="18">
        <f t="shared" ref="X415:X416" ca="1" si="320">IFERROR(M415-W415,"-")</f>
        <v>-4.9868268211574645</v>
      </c>
    </row>
    <row r="416" spans="1:24" x14ac:dyDescent="0.25">
      <c r="A416" s="5" t="s">
        <v>161</v>
      </c>
      <c r="B416" s="11" t="str">
        <f>C409</f>
        <v>ERFFP 4 7/8 PERP nc-23</v>
      </c>
      <c r="C416" s="11" t="str">
        <f>C410</f>
        <v>ERFFP 3 1/4 PERP nc-25</v>
      </c>
      <c r="D416" s="22" t="str">
        <f>_xlfn.XLOOKUP(B416,bonds[unique lookup],bonds[ID_ISIN])</f>
        <v>XS1224953882</v>
      </c>
      <c r="E416" s="22" t="str">
        <f>_xlfn.XLOOKUP(C416,bonds[unique lookup],bonds[ID_ISIN])</f>
        <v>XS1716945586</v>
      </c>
      <c r="F416" s="25">
        <f>_xlfn.XLOOKUP(B416,bonds[unique lookup],bonds[nxt_call_dt])</f>
        <v>45045</v>
      </c>
      <c r="G416" s="25">
        <f>_xlfn.XLOOKUP(C416,bonds[unique lookup],bonds[nxt_call_dt])</f>
        <v>45974</v>
      </c>
      <c r="H416" s="17">
        <f t="shared" si="312"/>
        <v>2.5388888888888888</v>
      </c>
      <c r="I416" s="12" t="s">
        <v>35</v>
      </c>
      <c r="J416" s="18" cm="1">
        <f t="array" ref="J416">_xll.BDP(D416&amp;" Corp",$I416)</f>
        <v>359.73569657717144</v>
      </c>
      <c r="K416" s="18" cm="1">
        <f t="array" ref="K416">_xll.BDP(E416&amp;" Corp",$I416)</f>
        <v>426.82306193853242</v>
      </c>
      <c r="L416" s="18">
        <f t="shared" si="313"/>
        <v>67.08736536136098</v>
      </c>
      <c r="M416" s="18">
        <f t="shared" si="314"/>
        <v>26.423907582155312</v>
      </c>
      <c r="N416" s="12" t="s">
        <v>36</v>
      </c>
      <c r="O416" s="18" cm="1">
        <f t="array" aca="1" ref="O416" ca="1">_xll.BDH(D416&amp;" Corp",$N416,$O$114)</f>
        <v>386.65499999999997</v>
      </c>
      <c r="P416" s="18" cm="1">
        <f t="array" aca="1" ref="P416" ca="1">_xll.BDH(E416&amp;" Corp",$N416,$O$114)</f>
        <v>450.82400000000001</v>
      </c>
      <c r="Q416" s="18">
        <f t="shared" ca="1" si="315"/>
        <v>64.16900000000004</v>
      </c>
      <c r="R416" s="18">
        <f t="shared" ca="1" si="316"/>
        <v>25.274442013129121</v>
      </c>
      <c r="S416" s="18">
        <f t="shared" ca="1" si="317"/>
        <v>1.1494655690261908</v>
      </c>
      <c r="T416" s="18" cm="1">
        <f t="array" aca="1" ref="T416" ca="1">_xll.BDH(D416&amp;" Corp",$N416,$T$114)</f>
        <v>419.91399999999999</v>
      </c>
      <c r="U416" s="18" cm="1">
        <f t="array" aca="1" ref="U416" ca="1">_xll.BDH(E416&amp;" Corp",$N416,$T$114)</f>
        <v>483.096</v>
      </c>
      <c r="V416" s="18">
        <f t="shared" ca="1" si="318"/>
        <v>63.182000000000016</v>
      </c>
      <c r="W416" s="18">
        <f t="shared" ca="1" si="319"/>
        <v>24.885689277899353</v>
      </c>
      <c r="X416" s="18">
        <f t="shared" ca="1" si="320"/>
        <v>1.5382183042559596</v>
      </c>
    </row>
    <row r="418" spans="1:24" x14ac:dyDescent="0.25">
      <c r="A418" s="5" t="s">
        <v>164</v>
      </c>
      <c r="B418" s="11" t="str">
        <f>C408</f>
        <v>ERFFP 2 7/8 PERP nc-22</v>
      </c>
      <c r="C418" s="11" t="str">
        <f>C410</f>
        <v>ERFFP 3 1/4 PERP nc-25</v>
      </c>
      <c r="D418" s="22" t="str">
        <f>_xlfn.XLOOKUP(B418,bonds[unique lookup],bonds[ID_ISIN])</f>
        <v>XS2051471105</v>
      </c>
      <c r="E418" s="22" t="str">
        <f>_xlfn.XLOOKUP(C418,bonds[unique lookup],bonds[ID_ISIN])</f>
        <v>XS1716945586</v>
      </c>
      <c r="F418" s="25">
        <f>_xlfn.XLOOKUP(B418,bonds[unique lookup],bonds[nxt_call_dt])</f>
        <v>44784</v>
      </c>
      <c r="G418" s="25">
        <f>_xlfn.XLOOKUP(C418,bonds[unique lookup],bonds[nxt_call_dt])</f>
        <v>45974</v>
      </c>
      <c r="H418" s="17">
        <f t="shared" ref="H418" si="321">YEARFRAC(F418,G418)</f>
        <v>3.2555555555555555</v>
      </c>
      <c r="I418" s="12" t="s">
        <v>35</v>
      </c>
      <c r="J418" s="18" cm="1">
        <f t="array" ref="J418">_xll.BDP(D418&amp;" Corp",$I418)</f>
        <v>427.98958913233429</v>
      </c>
      <c r="K418" s="18" cm="1">
        <f t="array" ref="K418">_xll.BDP(E418&amp;" Corp",$I418)</f>
        <v>426.82306193853242</v>
      </c>
      <c r="L418" s="18">
        <f t="shared" ref="L418" si="322">K418-J418</f>
        <v>-1.1665271938018691</v>
      </c>
      <c r="M418" s="18">
        <f t="shared" ref="M418" si="323">L418/H418</f>
        <v>-0.35831893324972086</v>
      </c>
      <c r="N418" s="12" t="s">
        <v>36</v>
      </c>
      <c r="O418" s="18" cm="1">
        <f t="array" aca="1" ref="O418" ca="1">_xll.BDH(D418&amp;" Corp",$N418,$O$114)</f>
        <v>446.05700000000002</v>
      </c>
      <c r="P418" s="18" cm="1">
        <f t="array" aca="1" ref="P418" ca="1">_xll.BDH(E418&amp;" Corp",$N418,$O$114)</f>
        <v>450.82400000000001</v>
      </c>
      <c r="Q418" s="18">
        <f t="shared" ref="Q418" ca="1" si="324">IFERROR(P418-O418,"-")</f>
        <v>4.7669999999999959</v>
      </c>
      <c r="R418" s="18">
        <f t="shared" ref="R418" ca="1" si="325">IFERROR(Q418/H418,"-")</f>
        <v>1.4642662116040943</v>
      </c>
      <c r="S418" s="18">
        <f t="shared" ref="S418" ca="1" si="326">IFERROR(M418-R418,"-")</f>
        <v>-1.8225851448538153</v>
      </c>
      <c r="T418" s="18" cm="1">
        <f t="array" aca="1" ref="T418" ca="1">_xll.BDH(D418&amp;" Corp",$N418,$T$114)</f>
        <v>484.59399999999999</v>
      </c>
      <c r="U418" s="18" cm="1">
        <f t="array" aca="1" ref="U418" ca="1">_xll.BDH(E418&amp;" Corp",$N418,$T$114)</f>
        <v>483.096</v>
      </c>
      <c r="V418" s="18">
        <f t="shared" ref="V418" ca="1" si="327">IFERROR(U418-T418,"-")</f>
        <v>-1.4979999999999905</v>
      </c>
      <c r="W418" s="18">
        <f t="shared" ref="W418" ca="1" si="328">IFERROR(V418/H418,"-")</f>
        <v>-0.46013651877132811</v>
      </c>
      <c r="X418" s="18">
        <f t="shared" ref="X418" ca="1" si="329">IFERROR(M418-W418,"-")</f>
        <v>0.10181758552160725</v>
      </c>
    </row>
    <row r="425" spans="1:24" x14ac:dyDescent="0.25">
      <c r="B425" s="5" t="s">
        <v>2</v>
      </c>
      <c r="C425" s="11" t="s">
        <v>436</v>
      </c>
    </row>
    <row r="426" spans="1:24" ht="11" x14ac:dyDescent="0.3">
      <c r="C426" s="4" t="s">
        <v>146</v>
      </c>
      <c r="D426" s="4" t="s">
        <v>147</v>
      </c>
    </row>
    <row r="427" spans="1:24" x14ac:dyDescent="0.25">
      <c r="C427" s="5" t="str" cm="1">
        <f t="array" ref="C427:C429">_xlfn._xlws.FILTER(bonds[unique lookup],(bonds[ticker]=C425)*(bonds[crncy]="eur"))</f>
        <v>OMVAV 5 1/4 PERP nc-21</v>
      </c>
      <c r="D427" s="22" t="str" cm="1">
        <f t="array" ref="D427:D429">_xlfn.XLOOKUP(_xlfn.ANCHORARRAY(C427),bonds[unique lookup],bonds[ID_ISIN])</f>
        <v>XS1294342792</v>
      </c>
    </row>
    <row r="428" spans="1:24" x14ac:dyDescent="0.25">
      <c r="C428" s="5" t="str">
        <v>OMVAV 2 7/8 PERP nc-24</v>
      </c>
      <c r="D428" s="22" t="str">
        <v>XS1713462403</v>
      </c>
    </row>
    <row r="429" spans="1:24" x14ac:dyDescent="0.25">
      <c r="C429" s="5" t="str">
        <v>OMVAV 6 1/4 PERP nc-25</v>
      </c>
      <c r="D429" s="22" t="str">
        <v>XS1294343337</v>
      </c>
    </row>
    <row r="430" spans="1:24" x14ac:dyDescent="0.25">
      <c r="D430" s="22"/>
    </row>
    <row r="431" spans="1:24" x14ac:dyDescent="0.25">
      <c r="D431" s="22"/>
    </row>
    <row r="432" spans="1:24" x14ac:dyDescent="0.25">
      <c r="D432" s="22"/>
    </row>
    <row r="433" spans="1:24" x14ac:dyDescent="0.25">
      <c r="D433" s="22"/>
    </row>
    <row r="434" spans="1:24" x14ac:dyDescent="0.25">
      <c r="A434" s="5" t="s">
        <v>161</v>
      </c>
      <c r="B434" s="11" t="str">
        <f>C427</f>
        <v>OMVAV 5 1/4 PERP nc-21</v>
      </c>
      <c r="C434" s="11" t="str">
        <f>C428</f>
        <v>OMVAV 2 7/8 PERP nc-24</v>
      </c>
      <c r="D434" s="22" t="str">
        <f>_xlfn.XLOOKUP(B434,bonds[unique lookup],bonds[ID_ISIN])</f>
        <v>XS1294342792</v>
      </c>
      <c r="E434" s="22" t="str">
        <f>_xlfn.XLOOKUP(C434,bonds[unique lookup],bonds[ID_ISIN])</f>
        <v>XS1713462403</v>
      </c>
      <c r="F434" s="25">
        <f>_xlfn.XLOOKUP(B434,bonds[unique lookup],bonds[nxt_call_dt])</f>
        <v>44539</v>
      </c>
      <c r="G434" s="25">
        <f>_xlfn.XLOOKUP(C434,bonds[unique lookup],bonds[nxt_call_dt])</f>
        <v>45370</v>
      </c>
      <c r="H434" s="17">
        <f t="shared" ref="H434:H435" si="330">YEARFRAC(F434,G434)</f>
        <v>2.2777777777777777</v>
      </c>
      <c r="I434" s="12" t="s">
        <v>35</v>
      </c>
      <c r="J434" s="18" cm="1">
        <f t="array" ref="J434">_xll.BDP(D434&amp;" Corp",$I434)</f>
        <v>225.56460884744646</v>
      </c>
      <c r="K434" s="18" cm="1">
        <f t="array" ref="K434">_xll.BDP(E434&amp;" Corp",$I434)</f>
        <v>292.73561501988115</v>
      </c>
      <c r="L434" s="18">
        <f t="shared" ref="L434:L435" si="331">K434-J434</f>
        <v>67.171006172434687</v>
      </c>
      <c r="M434" s="18">
        <f t="shared" ref="M434:M435" si="332">IFERROR(L434/H434,"-")</f>
        <v>29.489710026922548</v>
      </c>
      <c r="N434" s="12" t="s">
        <v>36</v>
      </c>
      <c r="O434" s="18" cm="1">
        <f t="array" aca="1" ref="O434" ca="1">_xll.BDH(D434&amp;" Corp",$N434,$O$114)</f>
        <v>230.23500000000001</v>
      </c>
      <c r="P434" s="18" cm="1">
        <f t="array" aca="1" ref="P434" ca="1">_xll.BDH(E434&amp;" Corp",$N434,$O$114)</f>
        <v>308.86900000000003</v>
      </c>
      <c r="Q434" s="18">
        <f t="shared" ref="Q434:Q435" ca="1" si="333">IFERROR(P434-O434,"-")</f>
        <v>78.634000000000015</v>
      </c>
      <c r="R434" s="18">
        <f t="shared" ref="R434:R435" ca="1" si="334">IFERROR(Q434/H434,"-")</f>
        <v>34.52224390243903</v>
      </c>
      <c r="S434" s="18">
        <f t="shared" ref="S434:S435" ca="1" si="335">IFERROR(M434-R434,"-")</f>
        <v>-5.0325338755164815</v>
      </c>
      <c r="T434" s="18" cm="1">
        <f t="array" aca="1" ref="T434" ca="1">_xll.BDH(D434&amp;" Corp",$N434,$T$114)</f>
        <v>252.339</v>
      </c>
      <c r="U434" s="18" cm="1">
        <f t="array" aca="1" ref="U434" ca="1">_xll.BDH(E434&amp;" Corp",$N434,$T$114)</f>
        <v>301.279</v>
      </c>
      <c r="V434" s="18">
        <f t="shared" ref="V434:V435" ca="1" si="336">IFERROR(U434-T434,"-")</f>
        <v>48.94</v>
      </c>
      <c r="W434" s="18">
        <f t="shared" ref="W434:W435" ca="1" si="337">IFERROR(V434/H434,"-")</f>
        <v>21.485853658536584</v>
      </c>
      <c r="X434" s="18">
        <f t="shared" ref="X434:X435" ca="1" si="338">IFERROR(M434-W434,"-")</f>
        <v>8.0038563683859643</v>
      </c>
    </row>
    <row r="435" spans="1:24" x14ac:dyDescent="0.25">
      <c r="A435" s="5" t="s">
        <v>161</v>
      </c>
      <c r="B435" s="11" t="str">
        <f>C428</f>
        <v>OMVAV 2 7/8 PERP nc-24</v>
      </c>
      <c r="C435" s="11" t="str">
        <f>C429</f>
        <v>OMVAV 6 1/4 PERP nc-25</v>
      </c>
      <c r="D435" s="22" t="str">
        <f>_xlfn.XLOOKUP(B435,bonds[unique lookup],bonds[ID_ISIN])</f>
        <v>XS1713462403</v>
      </c>
      <c r="E435" s="22" t="str">
        <f>_xlfn.XLOOKUP(C435,bonds[unique lookup],bonds[ID_ISIN])</f>
        <v>XS1294343337</v>
      </c>
      <c r="F435" s="25">
        <f>_xlfn.XLOOKUP(B435,bonds[unique lookup],bonds[nxt_call_dt])</f>
        <v>45370</v>
      </c>
      <c r="G435" s="25">
        <f>_xlfn.XLOOKUP(C435,bonds[unique lookup],bonds[nxt_call_dt])</f>
        <v>46000</v>
      </c>
      <c r="H435" s="17">
        <f t="shared" si="330"/>
        <v>1.7222222222222223</v>
      </c>
      <c r="I435" s="12" t="s">
        <v>35</v>
      </c>
      <c r="J435" s="18" cm="1">
        <f t="array" ref="J435">_xll.BDP(D435&amp;" Corp",$I435)</f>
        <v>292.73561501988115</v>
      </c>
      <c r="K435" s="18" cm="1">
        <f t="array" ref="K435">_xll.BDP(E435&amp;" Corp",$I435)</f>
        <v>293.67502571528814</v>
      </c>
      <c r="L435" s="18">
        <f t="shared" si="331"/>
        <v>0.93941069540699118</v>
      </c>
      <c r="M435" s="18">
        <f t="shared" si="332"/>
        <v>0.54546427475244641</v>
      </c>
      <c r="N435" s="12" t="s">
        <v>36</v>
      </c>
      <c r="O435" s="18" cm="1">
        <f t="array" aca="1" ref="O435" ca="1">_xll.BDH(D435&amp;" Corp",$N435,$O$114)</f>
        <v>308.86900000000003</v>
      </c>
      <c r="P435" s="18" cm="1">
        <f t="array" aca="1" ref="P435" ca="1">_xll.BDH(E435&amp;" Corp",$N435,$O$114)</f>
        <v>309.67500000000001</v>
      </c>
      <c r="Q435" s="18">
        <f t="shared" ca="1" si="333"/>
        <v>0.80599999999998317</v>
      </c>
      <c r="R435" s="18">
        <f t="shared" ca="1" si="334"/>
        <v>0.4679999999999902</v>
      </c>
      <c r="S435" s="18">
        <f t="shared" ca="1" si="335"/>
        <v>7.7464274752456208E-2</v>
      </c>
      <c r="T435" s="18" cm="1">
        <f t="array" aca="1" ref="T435" ca="1">_xll.BDH(D435&amp;" Corp",$N435,$T$114)</f>
        <v>301.279</v>
      </c>
      <c r="U435" s="18" cm="1">
        <f t="array" aca="1" ref="U435" ca="1">_xll.BDH(E435&amp;" Corp",$N435,$T$114)</f>
        <v>318.18400000000003</v>
      </c>
      <c r="V435" s="18">
        <f t="shared" ca="1" si="336"/>
        <v>16.90500000000003</v>
      </c>
      <c r="W435" s="18">
        <f t="shared" ca="1" si="337"/>
        <v>9.8158064516129198</v>
      </c>
      <c r="X435" s="18">
        <f t="shared" ca="1" si="338"/>
        <v>-9.2703421768604741</v>
      </c>
    </row>
    <row r="437" spans="1:24" x14ac:dyDescent="0.25">
      <c r="A437" s="5" t="s">
        <v>164</v>
      </c>
      <c r="B437" s="11" t="str">
        <f>C427</f>
        <v>OMVAV 5 1/4 PERP nc-21</v>
      </c>
      <c r="C437" s="11" t="str">
        <f>C429</f>
        <v>OMVAV 6 1/4 PERP nc-25</v>
      </c>
      <c r="D437" s="22" t="str">
        <f>_xlfn.XLOOKUP(B437,bonds[unique lookup],bonds[ID_ISIN])</f>
        <v>XS1294342792</v>
      </c>
      <c r="E437" s="22" t="str">
        <f>_xlfn.XLOOKUP(C437,bonds[unique lookup],bonds[ID_ISIN])</f>
        <v>XS1294343337</v>
      </c>
      <c r="F437" s="25">
        <f>_xlfn.XLOOKUP(B437,bonds[unique lookup],bonds[nxt_call_dt])</f>
        <v>44539</v>
      </c>
      <c r="G437" s="25">
        <f>_xlfn.XLOOKUP(C437,bonds[unique lookup],bonds[nxt_call_dt])</f>
        <v>46000</v>
      </c>
      <c r="H437" s="17">
        <f t="shared" ref="H437" si="339">YEARFRAC(F437,G437)</f>
        <v>4</v>
      </c>
      <c r="I437" s="12" t="s">
        <v>35</v>
      </c>
      <c r="J437" s="18" cm="1">
        <f t="array" ref="J437">_xll.BDP(D437&amp;" Corp",$I437)</f>
        <v>225.56460884744646</v>
      </c>
      <c r="K437" s="18" cm="1">
        <f t="array" ref="K437">_xll.BDP(E437&amp;" Corp",$I437)</f>
        <v>293.67502571528814</v>
      </c>
      <c r="L437" s="18">
        <f t="shared" ref="L437" si="340">K437-J437</f>
        <v>68.110416867841678</v>
      </c>
      <c r="M437" s="18">
        <f t="shared" ref="M437" si="341">L437/H437</f>
        <v>17.02760421696042</v>
      </c>
      <c r="N437" s="12" t="s">
        <v>36</v>
      </c>
      <c r="O437" s="18" cm="1">
        <f t="array" aca="1" ref="O437" ca="1">_xll.BDH(D437&amp;" Corp",$N437,$O$114)</f>
        <v>230.23500000000001</v>
      </c>
      <c r="P437" s="18" cm="1">
        <f t="array" aca="1" ref="P437" ca="1">_xll.BDH(E437&amp;" Corp",$N437,$O$114)</f>
        <v>309.67500000000001</v>
      </c>
      <c r="Q437" s="18">
        <f t="shared" ref="Q437" ca="1" si="342">IFERROR(P437-O437,"-")</f>
        <v>79.44</v>
      </c>
      <c r="R437" s="18">
        <f t="shared" ref="R437" ca="1" si="343">IFERROR(Q437/H437,"-")</f>
        <v>19.86</v>
      </c>
      <c r="S437" s="18">
        <f t="shared" ref="S437" ca="1" si="344">IFERROR(M437-R437,"-")</f>
        <v>-2.8323957830395798</v>
      </c>
      <c r="T437" s="18" cm="1">
        <f t="array" aca="1" ref="T437" ca="1">_xll.BDH(D437&amp;" Corp",$N437,$T$114)</f>
        <v>252.339</v>
      </c>
      <c r="U437" s="18" cm="1">
        <f t="array" aca="1" ref="U437" ca="1">_xll.BDH(E437&amp;" Corp",$N437,$T$114)</f>
        <v>318.18400000000003</v>
      </c>
      <c r="V437" s="18">
        <f t="shared" ref="V437" ca="1" si="345">IFERROR(U437-T437,"-")</f>
        <v>65.845000000000027</v>
      </c>
      <c r="W437" s="18">
        <f t="shared" ref="W437" ca="1" si="346">IFERROR(V437/H437,"-")</f>
        <v>16.461250000000007</v>
      </c>
      <c r="X437" s="18">
        <f t="shared" ref="X437" ca="1" si="347">IFERROR(M437-W437,"-")</f>
        <v>0.56635421696041277</v>
      </c>
    </row>
    <row r="443" spans="1:24" x14ac:dyDescent="0.25">
      <c r="B443" s="5" t="s">
        <v>2</v>
      </c>
      <c r="C443" s="11" t="s">
        <v>437</v>
      </c>
    </row>
    <row r="444" spans="1:24" ht="11" x14ac:dyDescent="0.3">
      <c r="C444" s="4" t="s">
        <v>146</v>
      </c>
      <c r="D444" s="4" t="s">
        <v>147</v>
      </c>
    </row>
    <row r="445" spans="1:24" x14ac:dyDescent="0.25">
      <c r="C445" s="5" t="str" cm="1">
        <f t="array" ref="C445:C447">_xlfn._xlws.FILTER(bonds[unique lookup],(bonds[ticker]=C443)*(bonds[crncy]="eur"))</f>
        <v>SEVFP 2 1/2 PERP nc-22</v>
      </c>
      <c r="D445" s="22" t="str" cm="1">
        <f t="array" ref="D445:D447">_xlfn.XLOOKUP(_xlfn.ANCHORARRAY(C445),bonds[unique lookup],bonds[ID_ISIN])</f>
        <v>FR0012648590</v>
      </c>
    </row>
    <row r="446" spans="1:24" x14ac:dyDescent="0.25">
      <c r="C446" s="5" t="str">
        <v>SEVFP 2 7/8 PERP nc-24</v>
      </c>
      <c r="D446" s="22" t="str">
        <v>FR0013252061</v>
      </c>
    </row>
    <row r="447" spans="1:24" x14ac:dyDescent="0.25">
      <c r="C447" s="5" t="str">
        <v>SEVFP 1 5/8 PERP nc-26</v>
      </c>
      <c r="D447" s="22" t="str">
        <v>FR0013445335</v>
      </c>
    </row>
    <row r="448" spans="1:24" x14ac:dyDescent="0.25">
      <c r="D448" s="22"/>
    </row>
    <row r="449" spans="1:24" x14ac:dyDescent="0.25">
      <c r="D449" s="22"/>
    </row>
    <row r="450" spans="1:24" x14ac:dyDescent="0.25">
      <c r="D450" s="22"/>
    </row>
    <row r="451" spans="1:24" x14ac:dyDescent="0.25">
      <c r="D451" s="22"/>
    </row>
    <row r="452" spans="1:24" x14ac:dyDescent="0.25">
      <c r="A452" s="5" t="s">
        <v>161</v>
      </c>
      <c r="B452" s="11" t="str">
        <f>C445</f>
        <v>SEVFP 2 1/2 PERP nc-22</v>
      </c>
      <c r="C452" s="11" t="str">
        <f>C446</f>
        <v>SEVFP 2 7/8 PERP nc-24</v>
      </c>
      <c r="D452" s="22" t="str">
        <f>_xlfn.XLOOKUP(B452,bonds[unique lookup],bonds[ID_ISIN])</f>
        <v>FR0012648590</v>
      </c>
      <c r="E452" s="22" t="str">
        <f>_xlfn.XLOOKUP(C452,bonds[unique lookup],bonds[ID_ISIN])</f>
        <v>FR0013252061</v>
      </c>
      <c r="F452" s="25">
        <f>_xlfn.XLOOKUP(B452,bonds[unique lookup],bonds[nxt_call_dt])</f>
        <v>44650</v>
      </c>
      <c r="G452" s="25">
        <f>_xlfn.XLOOKUP(C452,bonds[unique lookup],bonds[nxt_call_dt])</f>
        <v>45310</v>
      </c>
      <c r="H452" s="17">
        <f t="shared" ref="H452:H453" si="348">YEARFRAC(F452,G452)</f>
        <v>1.8027777777777778</v>
      </c>
      <c r="I452" s="12" t="s">
        <v>35</v>
      </c>
      <c r="J452" s="18" cm="1">
        <f t="array" ref="J452">_xll.BDP(D452&amp;" Corp",$I452)</f>
        <v>251.84395850332413</v>
      </c>
      <c r="K452" s="18" cm="1">
        <f t="array" ref="K452">_xll.BDP(E452&amp;" Corp",$I452)</f>
        <v>278.41559134931657</v>
      </c>
      <c r="L452" s="18">
        <f t="shared" ref="L452:L453" si="349">K452-J452</f>
        <v>26.57163284599244</v>
      </c>
      <c r="M452" s="18">
        <f t="shared" ref="M452:M453" si="350">IFERROR(L452/H452,"-")</f>
        <v>14.739272456944958</v>
      </c>
      <c r="N452" s="12" t="s">
        <v>36</v>
      </c>
      <c r="O452" s="18" cm="1">
        <f t="array" aca="1" ref="O452" ca="1">_xll.BDH(D452&amp;" Corp",$N452,$O$114)</f>
        <v>261.89400000000001</v>
      </c>
      <c r="P452" s="18" cm="1">
        <f t="array" aca="1" ref="P452" ca="1">_xll.BDH(E452&amp;" Corp",$N452,$O$114)</f>
        <v>290.053</v>
      </c>
      <c r="Q452" s="18">
        <f t="shared" ref="Q452:Q453" ca="1" si="351">IFERROR(P452-O452,"-")</f>
        <v>28.158999999999992</v>
      </c>
      <c r="R452" s="18">
        <f t="shared" ref="R452:R453" ca="1" si="352">IFERROR(Q452/H452,"-")</f>
        <v>15.619784283513093</v>
      </c>
      <c r="S452" s="18">
        <f t="shared" ref="S452:S453" ca="1" si="353">IFERROR(M452-R452,"-")</f>
        <v>-0.88051182656813509</v>
      </c>
      <c r="T452" s="18" cm="1">
        <f t="array" aca="1" ref="T452" ca="1">_xll.BDH(D452&amp;" Corp",$N452,$T$114)</f>
        <v>266.12200000000001</v>
      </c>
      <c r="U452" s="18" cm="1">
        <f t="array" aca="1" ref="U452" ca="1">_xll.BDH(E452&amp;" Corp",$N452,$T$114)</f>
        <v>292.55900000000003</v>
      </c>
      <c r="V452" s="18">
        <f t="shared" ref="V452:V453" ca="1" si="354">IFERROR(U452-T452,"-")</f>
        <v>26.437000000000012</v>
      </c>
      <c r="W452" s="18">
        <f t="shared" ref="W452:W453" ca="1" si="355">IFERROR(V452/H452,"-")</f>
        <v>14.664591679506939</v>
      </c>
      <c r="X452" s="18">
        <f t="shared" ref="X452:X453" ca="1" si="356">IFERROR(M452-W452,"-")</f>
        <v>7.4680777438018708E-2</v>
      </c>
    </row>
    <row r="453" spans="1:24" x14ac:dyDescent="0.25">
      <c r="A453" s="5" t="s">
        <v>161</v>
      </c>
      <c r="B453" s="11" t="str">
        <f>C446</f>
        <v>SEVFP 2 7/8 PERP nc-24</v>
      </c>
      <c r="C453" s="11" t="str">
        <f>C447</f>
        <v>SEVFP 1 5/8 PERP nc-26</v>
      </c>
      <c r="D453" s="22" t="str">
        <f>_xlfn.XLOOKUP(B453,bonds[unique lookup],bonds[ID_ISIN])</f>
        <v>FR0013252061</v>
      </c>
      <c r="E453" s="22" t="str">
        <f>_xlfn.XLOOKUP(C453,bonds[unique lookup],bonds[ID_ISIN])</f>
        <v>FR0013445335</v>
      </c>
      <c r="F453" s="25">
        <f>_xlfn.XLOOKUP(B453,bonds[unique lookup],bonds[nxt_call_dt])</f>
        <v>45310</v>
      </c>
      <c r="G453" s="25">
        <f>_xlfn.XLOOKUP(C453,bonds[unique lookup],bonds[nxt_call_dt])</f>
        <v>46174</v>
      </c>
      <c r="H453" s="17">
        <f t="shared" si="348"/>
        <v>2.3666666666666667</v>
      </c>
      <c r="I453" s="12" t="s">
        <v>35</v>
      </c>
      <c r="J453" s="18" cm="1">
        <f t="array" ref="J453">_xll.BDP(D453&amp;" Corp",$I453)</f>
        <v>278.41559134931657</v>
      </c>
      <c r="K453" s="18" cm="1">
        <f t="array" ref="K453">_xll.BDP(E453&amp;" Corp",$I453)</f>
        <v>288.17938928977122</v>
      </c>
      <c r="L453" s="18">
        <f t="shared" si="349"/>
        <v>9.7637979404546513</v>
      </c>
      <c r="M453" s="18">
        <f t="shared" si="350"/>
        <v>4.1255484255442187</v>
      </c>
      <c r="N453" s="12" t="s">
        <v>36</v>
      </c>
      <c r="O453" s="18" cm="1">
        <f t="array" aca="1" ref="O453" ca="1">_xll.BDH(D453&amp;" Corp",$N453,$O$114)</f>
        <v>290.053</v>
      </c>
      <c r="P453" s="18" cm="1">
        <f t="array" aca="1" ref="P453" ca="1">_xll.BDH(E453&amp;" Corp",$N453,$O$114)</f>
        <v>305.44200000000001</v>
      </c>
      <c r="Q453" s="18">
        <f t="shared" ca="1" si="351"/>
        <v>15.38900000000001</v>
      </c>
      <c r="R453" s="18">
        <f t="shared" ca="1" si="352"/>
        <v>6.502394366197187</v>
      </c>
      <c r="S453" s="18">
        <f t="shared" ca="1" si="353"/>
        <v>-2.3768459406529683</v>
      </c>
      <c r="T453" s="18" cm="1">
        <f t="array" aca="1" ref="T453" ca="1">_xll.BDH(D453&amp;" Corp",$N453,$T$114)</f>
        <v>292.55900000000003</v>
      </c>
      <c r="U453" s="18" cm="1">
        <f t="array" aca="1" ref="U453" ca="1">_xll.BDH(E453&amp;" Corp",$N453,$T$114)</f>
        <v>307.31299999999999</v>
      </c>
      <c r="V453" s="18">
        <f t="shared" ca="1" si="354"/>
        <v>14.753999999999962</v>
      </c>
      <c r="W453" s="18">
        <f t="shared" ca="1" si="355"/>
        <v>6.2340845070422377</v>
      </c>
      <c r="X453" s="18">
        <f t="shared" ca="1" si="356"/>
        <v>-2.108536081498019</v>
      </c>
    </row>
    <row r="455" spans="1:24" x14ac:dyDescent="0.25">
      <c r="A455" s="5" t="s">
        <v>164</v>
      </c>
      <c r="B455" s="11" t="str">
        <f>C445</f>
        <v>SEVFP 2 1/2 PERP nc-22</v>
      </c>
      <c r="C455" s="11" t="str">
        <f>C447</f>
        <v>SEVFP 1 5/8 PERP nc-26</v>
      </c>
      <c r="D455" s="22" t="str">
        <f>_xlfn.XLOOKUP(B455,bonds[unique lookup],bonds[ID_ISIN])</f>
        <v>FR0012648590</v>
      </c>
      <c r="E455" s="22" t="str">
        <f>_xlfn.XLOOKUP(C455,bonds[unique lookup],bonds[ID_ISIN])</f>
        <v>FR0013445335</v>
      </c>
      <c r="F455" s="25">
        <f>_xlfn.XLOOKUP(B455,bonds[unique lookup],bonds[nxt_call_dt])</f>
        <v>44650</v>
      </c>
      <c r="G455" s="25">
        <f>_xlfn.XLOOKUP(C455,bonds[unique lookup],bonds[nxt_call_dt])</f>
        <v>46174</v>
      </c>
      <c r="H455" s="17">
        <f t="shared" ref="H455" si="357">YEARFRAC(F455,G455)</f>
        <v>4.1694444444444443</v>
      </c>
      <c r="I455" s="12" t="s">
        <v>35</v>
      </c>
      <c r="J455" s="18" cm="1">
        <f t="array" ref="J455">_xll.BDP(D455&amp;" Corp",$I455)</f>
        <v>251.84395850332413</v>
      </c>
      <c r="K455" s="18" cm="1">
        <f t="array" ref="K455">_xll.BDP(E455&amp;" Corp",$I455)</f>
        <v>288.17938928977122</v>
      </c>
      <c r="L455" s="18">
        <f t="shared" ref="L455" si="358">K455-J455</f>
        <v>36.335430786447091</v>
      </c>
      <c r="M455" s="18">
        <f t="shared" ref="M455" si="359">L455/H455</f>
        <v>8.7146935930186231</v>
      </c>
      <c r="N455" s="12" t="s">
        <v>36</v>
      </c>
      <c r="O455" s="18" cm="1">
        <f t="array" aca="1" ref="O455" ca="1">_xll.BDH(D455&amp;" Corp",$N455,$O$114)</f>
        <v>261.89400000000001</v>
      </c>
      <c r="P455" s="18" cm="1">
        <f t="array" aca="1" ref="P455" ca="1">_xll.BDH(E455&amp;" Corp",$N455,$O$114)</f>
        <v>305.44200000000001</v>
      </c>
      <c r="Q455" s="18">
        <f t="shared" ref="Q455" ca="1" si="360">IFERROR(P455-O455,"-")</f>
        <v>43.548000000000002</v>
      </c>
      <c r="R455" s="18">
        <f t="shared" ref="R455" ca="1" si="361">IFERROR(Q455/H455,"-")</f>
        <v>10.444556962025317</v>
      </c>
      <c r="S455" s="18">
        <f t="shared" ref="S455" ca="1" si="362">IFERROR(M455-R455,"-")</f>
        <v>-1.7298633690066936</v>
      </c>
      <c r="T455" s="18" cm="1">
        <f t="array" aca="1" ref="T455" ca="1">_xll.BDH(D455&amp;" Corp",$N455,$T$114)</f>
        <v>266.12200000000001</v>
      </c>
      <c r="U455" s="18" cm="1">
        <f t="array" aca="1" ref="U455" ca="1">_xll.BDH(E455&amp;" Corp",$N455,$T$114)</f>
        <v>307.31299999999999</v>
      </c>
      <c r="V455" s="18">
        <f t="shared" ref="V455" ca="1" si="363">IFERROR(U455-T455,"-")</f>
        <v>41.190999999999974</v>
      </c>
      <c r="W455" s="18">
        <f t="shared" ref="W455" ca="1" si="364">IFERROR(V455/H455,"-")</f>
        <v>9.8792538307794739</v>
      </c>
      <c r="X455" s="18">
        <f t="shared" ref="X455" ca="1" si="365">IFERROR(M455-W455,"-")</f>
        <v>-1.1645602377608508</v>
      </c>
    </row>
    <row r="460" spans="1:24" x14ac:dyDescent="0.25">
      <c r="B460" s="5" t="s">
        <v>2</v>
      </c>
      <c r="C460" s="11" t="s">
        <v>438</v>
      </c>
    </row>
    <row r="461" spans="1:24" ht="11" x14ac:dyDescent="0.3">
      <c r="C461" s="4" t="s">
        <v>146</v>
      </c>
      <c r="D461" s="4" t="s">
        <v>147</v>
      </c>
    </row>
    <row r="462" spans="1:24" x14ac:dyDescent="0.25">
      <c r="C462" s="5" t="str" cm="1">
        <f t="array" ref="C462:C464">_xlfn._xlws.FILTER(bonds[unique lookup],(bonds[ticker]=C460)*(bonds[crncy]="eur"))</f>
        <v>IBESM 1 7/8 PERP nc-23</v>
      </c>
      <c r="D462" s="22" t="str" cm="1">
        <f t="array" ref="D462:D464">_xlfn.XLOOKUP(_xlfn.ANCHORARRAY(C462),bonds[unique lookup],bonds[ID_ISIN])</f>
        <v>XS1721244371</v>
      </c>
    </row>
    <row r="463" spans="1:24" x14ac:dyDescent="0.25">
      <c r="C463" s="5" t="str">
        <v>IBESM 2 5/8 PERP nc-24</v>
      </c>
      <c r="D463" s="22" t="str">
        <v>XS1797138960</v>
      </c>
    </row>
    <row r="464" spans="1:24" x14ac:dyDescent="0.25">
      <c r="C464" s="5" t="str">
        <v>IBESM 3 1/4 PERP nc-24</v>
      </c>
      <c r="D464" s="22" t="str">
        <v>XS1890845875</v>
      </c>
    </row>
    <row r="465" spans="1:24" x14ac:dyDescent="0.25">
      <c r="D465" s="22"/>
    </row>
    <row r="466" spans="1:24" x14ac:dyDescent="0.25">
      <c r="D466" s="22"/>
    </row>
    <row r="467" spans="1:24" x14ac:dyDescent="0.25">
      <c r="D467" s="22"/>
    </row>
    <row r="468" spans="1:24" x14ac:dyDescent="0.25">
      <c r="D468" s="22"/>
    </row>
    <row r="469" spans="1:24" x14ac:dyDescent="0.25">
      <c r="A469" s="5" t="s">
        <v>161</v>
      </c>
      <c r="B469" s="11" t="str">
        <f>C462</f>
        <v>IBESM 1 7/8 PERP nc-23</v>
      </c>
      <c r="C469" s="11" t="str">
        <f>C463</f>
        <v>IBESM 2 5/8 PERP nc-24</v>
      </c>
      <c r="D469" s="22" t="str">
        <f>_xlfn.XLOOKUP(B469,bonds[unique lookup],bonds[ID_ISIN])</f>
        <v>XS1721244371</v>
      </c>
      <c r="E469" s="22" t="str">
        <f>_xlfn.XLOOKUP(C469,bonds[unique lookup],bonds[ID_ISIN])</f>
        <v>XS1797138960</v>
      </c>
      <c r="F469" s="25">
        <f>_xlfn.XLOOKUP(B469,bonds[unique lookup],bonds[nxt_call_dt])</f>
        <v>44979</v>
      </c>
      <c r="G469" s="25">
        <f>_xlfn.XLOOKUP(C469,bonds[unique lookup],bonds[nxt_call_dt])</f>
        <v>45377</v>
      </c>
      <c r="H469" s="17">
        <f t="shared" ref="H469:H470" si="366">YEARFRAC(F469,G469)</f>
        <v>1.0944444444444446</v>
      </c>
      <c r="I469" s="12" t="s">
        <v>35</v>
      </c>
      <c r="J469" s="18" cm="1">
        <f t="array" ref="J469">_xll.BDP(D469&amp;" Corp",$I469)</f>
        <v>211.58174663957746</v>
      </c>
      <c r="K469" s="18" cm="1">
        <f t="array" ref="K469">_xll.BDP(E469&amp;" Corp",$I469)</f>
        <v>203.99514585083409</v>
      </c>
      <c r="L469" s="18">
        <f t="shared" ref="L469:L470" si="367">K469-J469</f>
        <v>-7.5866007887433682</v>
      </c>
      <c r="M469" s="18">
        <f t="shared" ref="M469:M470" si="368">IFERROR(L469/H469,"-")</f>
        <v>-6.9319195024051075</v>
      </c>
      <c r="N469" s="12" t="s">
        <v>36</v>
      </c>
      <c r="O469" s="18" cm="1">
        <f t="array" aca="1" ref="O469" ca="1">_xll.BDH(D469&amp;" Corp",$N469,$O$114)</f>
        <v>217.48400000000001</v>
      </c>
      <c r="P469" s="18" cm="1">
        <f t="array" aca="1" ref="P469" ca="1">_xll.BDH(E469&amp;" Corp",$N469,$O$114)</f>
        <v>210.6</v>
      </c>
      <c r="Q469" s="18">
        <f t="shared" ref="Q469:Q470" ca="1" si="369">IFERROR(P469-O469,"-")</f>
        <v>-6.8840000000000146</v>
      </c>
      <c r="R469" s="18">
        <f t="shared" ref="R469:R470" ca="1" si="370">IFERROR(Q469/H469,"-")</f>
        <v>-6.2899492385786928</v>
      </c>
      <c r="S469" s="18">
        <f t="shared" ref="S469:S470" ca="1" si="371">IFERROR(M469-R469,"-")</f>
        <v>-0.64197026382641464</v>
      </c>
      <c r="T469" s="18" cm="1">
        <f t="array" aca="1" ref="T469" ca="1">_xll.BDH(D469&amp;" Corp",$N469,$T$114)</f>
        <v>199.52099999999999</v>
      </c>
      <c r="U469" s="18" cm="1">
        <f t="array" aca="1" ref="U469" ca="1">_xll.BDH(E469&amp;" Corp",$N469,$T$114)</f>
        <v>200.96600000000001</v>
      </c>
      <c r="V469" s="18">
        <f t="shared" ref="V469:V470" ca="1" si="372">IFERROR(U469-T469,"-")</f>
        <v>1.4450000000000216</v>
      </c>
      <c r="W469" s="18">
        <f t="shared" ref="W469:W470" ca="1" si="373">IFERROR(V469/H469,"-")</f>
        <v>1.3203045685279384</v>
      </c>
      <c r="X469" s="18">
        <f t="shared" ref="X469:X470" ca="1" si="374">IFERROR(M469-W469,"-")</f>
        <v>-8.2522240709330461</v>
      </c>
    </row>
    <row r="470" spans="1:24" x14ac:dyDescent="0.25">
      <c r="A470" s="5" t="s">
        <v>161</v>
      </c>
      <c r="B470" s="11" t="str">
        <f>C463</f>
        <v>IBESM 2 5/8 PERP nc-24</v>
      </c>
      <c r="C470" s="11" t="str">
        <f>C464</f>
        <v>IBESM 3 1/4 PERP nc-24</v>
      </c>
      <c r="D470" s="22" t="str">
        <f>_xlfn.XLOOKUP(B470,bonds[unique lookup],bonds[ID_ISIN])</f>
        <v>XS1797138960</v>
      </c>
      <c r="E470" s="22" t="str">
        <f>_xlfn.XLOOKUP(C470,bonds[unique lookup],bonds[ID_ISIN])</f>
        <v>XS1890845875</v>
      </c>
      <c r="F470" s="25">
        <f>_xlfn.XLOOKUP(B470,bonds[unique lookup],bonds[nxt_call_dt])</f>
        <v>45377</v>
      </c>
      <c r="G470" s="25">
        <f>_xlfn.XLOOKUP(C470,bonds[unique lookup],bonds[nxt_call_dt])</f>
        <v>45608</v>
      </c>
      <c r="H470" s="17">
        <f t="shared" si="366"/>
        <v>0.62777777777777777</v>
      </c>
      <c r="I470" s="12" t="s">
        <v>35</v>
      </c>
      <c r="J470" s="18" cm="1">
        <f t="array" ref="J470">_xll.BDP(D470&amp;" Corp",$I470)</f>
        <v>203.99514585083409</v>
      </c>
      <c r="K470" s="18" cm="1">
        <f t="array" ref="K470">_xll.BDP(E470&amp;" Corp",$I470)</f>
        <v>212.83950918884162</v>
      </c>
      <c r="L470" s="18">
        <f t="shared" si="367"/>
        <v>8.8443633380075255</v>
      </c>
      <c r="M470" s="18">
        <f t="shared" si="368"/>
        <v>14.088366379127033</v>
      </c>
      <c r="N470" s="12" t="s">
        <v>36</v>
      </c>
      <c r="O470" s="18" cm="1">
        <f t="array" aca="1" ref="O470" ca="1">_xll.BDH(D470&amp;" Corp",$N470,$O$114)</f>
        <v>210.6</v>
      </c>
      <c r="P470" s="18" cm="1">
        <f t="array" aca="1" ref="P470" ca="1">_xll.BDH(E470&amp;" Corp",$N470,$O$114)</f>
        <v>208.42099999999999</v>
      </c>
      <c r="Q470" s="18">
        <f t="shared" ca="1" si="369"/>
        <v>-2.179000000000002</v>
      </c>
      <c r="R470" s="18">
        <f t="shared" ca="1" si="370"/>
        <v>-3.4709734513274371</v>
      </c>
      <c r="S470" s="18">
        <f t="shared" ca="1" si="371"/>
        <v>17.559339830454469</v>
      </c>
      <c r="T470" s="18" cm="1">
        <f t="array" aca="1" ref="T470" ca="1">_xll.BDH(D470&amp;" Corp",$N470,$T$114)</f>
        <v>200.96600000000001</v>
      </c>
      <c r="U470" s="18" cm="1">
        <f t="array" aca="1" ref="U470" ca="1">_xll.BDH(E470&amp;" Corp",$N470,$T$114)</f>
        <v>201.63499999999999</v>
      </c>
      <c r="V470" s="18">
        <f t="shared" ca="1" si="372"/>
        <v>0.66899999999998272</v>
      </c>
      <c r="W470" s="18">
        <f t="shared" ca="1" si="373"/>
        <v>1.0656637168141319</v>
      </c>
      <c r="X470" s="18">
        <f t="shared" ca="1" si="374"/>
        <v>13.0227026623129</v>
      </c>
    </row>
    <row r="472" spans="1:24" x14ac:dyDescent="0.25">
      <c r="A472" s="5" t="s">
        <v>164</v>
      </c>
      <c r="B472" s="11" t="str">
        <f>C462</f>
        <v>IBESM 1 7/8 PERP nc-23</v>
      </c>
      <c r="C472" s="11" t="str">
        <f>C464</f>
        <v>IBESM 3 1/4 PERP nc-24</v>
      </c>
      <c r="D472" s="22" t="str">
        <f>_xlfn.XLOOKUP(B472,bonds[unique lookup],bonds[ID_ISIN])</f>
        <v>XS1721244371</v>
      </c>
      <c r="E472" s="22" t="str">
        <f>_xlfn.XLOOKUP(C472,bonds[unique lookup],bonds[ID_ISIN])</f>
        <v>XS1890845875</v>
      </c>
      <c r="F472" s="25">
        <f>_xlfn.XLOOKUP(B472,bonds[unique lookup],bonds[nxt_call_dt])</f>
        <v>44979</v>
      </c>
      <c r="G472" s="25">
        <f>_xlfn.XLOOKUP(C472,bonds[unique lookup],bonds[nxt_call_dt])</f>
        <v>45608</v>
      </c>
      <c r="H472" s="17">
        <f t="shared" ref="H472" si="375">YEARFRAC(F472,G472)</f>
        <v>1.7222222222222223</v>
      </c>
      <c r="I472" s="12" t="s">
        <v>35</v>
      </c>
      <c r="J472" s="18" cm="1">
        <f t="array" ref="J472">_xll.BDP(D472&amp;" Corp",$I472)</f>
        <v>211.58174663957746</v>
      </c>
      <c r="K472" s="18" cm="1">
        <f t="array" ref="K472">_xll.BDP(E472&amp;" Corp",$I472)</f>
        <v>212.83950918884162</v>
      </c>
      <c r="L472" s="18">
        <f t="shared" ref="L472" si="376">K472-J472</f>
        <v>1.2577625492641573</v>
      </c>
      <c r="M472" s="18">
        <f t="shared" ref="M472" si="377">L472/H472</f>
        <v>0.73031373828241386</v>
      </c>
      <c r="N472" s="12" t="s">
        <v>36</v>
      </c>
      <c r="O472" s="18" cm="1">
        <f t="array" aca="1" ref="O472" ca="1">_xll.BDH(D472&amp;" Corp",$N472,$O$114)</f>
        <v>217.48400000000001</v>
      </c>
      <c r="P472" s="18" cm="1">
        <f t="array" aca="1" ref="P472" ca="1">_xll.BDH(E472&amp;" Corp",$N472,$O$114)</f>
        <v>208.42099999999999</v>
      </c>
      <c r="Q472" s="18">
        <f t="shared" ref="Q472" ca="1" si="378">IFERROR(P472-O472,"-")</f>
        <v>-9.0630000000000166</v>
      </c>
      <c r="R472" s="18">
        <f t="shared" ref="R472" ca="1" si="379">IFERROR(Q472/H472,"-")</f>
        <v>-5.2623870967742032</v>
      </c>
      <c r="S472" s="18">
        <f t="shared" ref="S472" ca="1" si="380">IFERROR(M472-R472,"-")</f>
        <v>5.9927008350566169</v>
      </c>
      <c r="T472" s="18" cm="1">
        <f t="array" aca="1" ref="T472" ca="1">_xll.BDH(D472&amp;" Corp",$N472,$T$114)</f>
        <v>199.52099999999999</v>
      </c>
      <c r="U472" s="18" cm="1">
        <f t="array" aca="1" ref="U472" ca="1">_xll.BDH(E472&amp;" Corp",$N472,$T$114)</f>
        <v>201.63499999999999</v>
      </c>
      <c r="V472" s="18">
        <f t="shared" ref="V472" ca="1" si="381">IFERROR(U472-T472,"-")</f>
        <v>2.1140000000000043</v>
      </c>
      <c r="W472" s="18">
        <f t="shared" ref="W472" ca="1" si="382">IFERROR(V472/H472,"-")</f>
        <v>1.2274838709677445</v>
      </c>
      <c r="X472" s="18">
        <f t="shared" ref="X472" ca="1" si="383">IFERROR(M472-W472,"-")</f>
        <v>-0.49717013268533061</v>
      </c>
    </row>
    <row r="476" spans="1:24" x14ac:dyDescent="0.25">
      <c r="B476" s="5" t="s">
        <v>2</v>
      </c>
      <c r="C476" s="11" t="s">
        <v>439</v>
      </c>
    </row>
    <row r="477" spans="1:24" ht="11" x14ac:dyDescent="0.3">
      <c r="C477" s="4" t="s">
        <v>146</v>
      </c>
      <c r="D477" s="4" t="s">
        <v>147</v>
      </c>
    </row>
    <row r="478" spans="1:24" x14ac:dyDescent="0.25">
      <c r="C478" s="5" t="e" cm="1">
        <f t="array" ref="C478:C480">_xlfn._xlws.FILTER(bonds[unique lookup],(bonds[ticker]=C476)*(bonds[crncy]="eur"))</f>
        <v>#VALUE!</v>
      </c>
      <c r="D478" s="22" t="e" cm="1">
        <f t="array" ref="D478:D480">_xlfn.XLOOKUP(_xlfn.ANCHORARRAY(C478),bonds[unique lookup],bonds[ID_ISIN])</f>
        <v>#VALUE!</v>
      </c>
    </row>
    <row r="479" spans="1:24" x14ac:dyDescent="0.25">
      <c r="C479" s="5" t="str">
        <v>EDPPL 4.496 04/30/79 nc-24</v>
      </c>
      <c r="D479" s="22" t="str">
        <v>PTEDPKOM0034</v>
      </c>
    </row>
    <row r="480" spans="1:24" x14ac:dyDescent="0.25">
      <c r="C480" s="5" t="str">
        <v>EDPPL 1.7 07/20/80 nc-25</v>
      </c>
      <c r="D480" s="22" t="str">
        <v>PTEDPLOM0017</v>
      </c>
    </row>
    <row r="481" spans="1:24" x14ac:dyDescent="0.25">
      <c r="D481" s="22"/>
    </row>
    <row r="482" spans="1:24" x14ac:dyDescent="0.25">
      <c r="D482" s="22"/>
    </row>
    <row r="483" spans="1:24" x14ac:dyDescent="0.25">
      <c r="D483" s="22"/>
    </row>
    <row r="484" spans="1:24" x14ac:dyDescent="0.25">
      <c r="D484" s="22"/>
    </row>
    <row r="485" spans="1:24" x14ac:dyDescent="0.25">
      <c r="A485" s="5" t="s">
        <v>161</v>
      </c>
      <c r="B485" s="11" t="e">
        <f>C478</f>
        <v>#VALUE!</v>
      </c>
      <c r="C485" s="11" t="str">
        <f>C479</f>
        <v>EDPPL 4.496 04/30/79 nc-24</v>
      </c>
      <c r="D485" s="22" t="e">
        <f>_xlfn.XLOOKUP(B485,bonds[unique lookup],bonds[ID_ISIN])</f>
        <v>#VALUE!</v>
      </c>
      <c r="E485" s="22" t="str">
        <f>_xlfn.XLOOKUP(C485,bonds[unique lookup],bonds[ID_ISIN])</f>
        <v>PTEDPKOM0034</v>
      </c>
      <c r="F485" s="25" t="e">
        <f>_xlfn.XLOOKUP(B485,bonds[unique lookup],bonds[nxt_call_dt])</f>
        <v>#VALUE!</v>
      </c>
      <c r="G485" s="25">
        <f>_xlfn.XLOOKUP(C485,bonds[unique lookup],bonds[nxt_call_dt])</f>
        <v>45321</v>
      </c>
      <c r="H485" s="17" t="e">
        <f t="shared" ref="H485:H486" si="384">YEARFRAC(F485,G485)</f>
        <v>#VALUE!</v>
      </c>
      <c r="I485" s="12" t="s">
        <v>35</v>
      </c>
      <c r="J485" s="18" t="e" cm="1">
        <f t="array" ref="J485">_xll.BDP(D485&amp;" Corp",$I485)</f>
        <v>#VALUE!</v>
      </c>
      <c r="K485" s="18" cm="1">
        <f t="array" ref="K485">_xll.BDP(E485&amp;" Corp",$I485)</f>
        <v>286.98151235085169</v>
      </c>
      <c r="L485" s="18" t="e">
        <f t="shared" ref="L485:L486" si="385">K485-J485</f>
        <v>#VALUE!</v>
      </c>
      <c r="M485" s="18" t="str">
        <f t="shared" ref="M485:M486" si="386">IFERROR(L485/H485,"-")</f>
        <v>-</v>
      </c>
      <c r="N485" s="12" t="s">
        <v>36</v>
      </c>
      <c r="O485" s="18" t="e" cm="1">
        <f t="array" aca="1" ref="O485" ca="1">_xll.BDH(D485&amp;" Corp",$N485,$O$114)</f>
        <v>#VALUE!</v>
      </c>
      <c r="P485" s="18" cm="1">
        <f t="array" aca="1" ref="P485" ca="1">_xll.BDH(E485&amp;" Corp",$N485,$O$114)</f>
        <v>292.69900000000001</v>
      </c>
      <c r="Q485" s="18" t="str">
        <f t="shared" ref="Q485:Q486" ca="1" si="387">IFERROR(P485-O485,"-")</f>
        <v>-</v>
      </c>
      <c r="R485" s="18" t="str">
        <f t="shared" ref="R485:R486" ca="1" si="388">IFERROR(Q485/H485,"-")</f>
        <v>-</v>
      </c>
      <c r="S485" s="18" t="str">
        <f t="shared" ref="S485:S486" ca="1" si="389">IFERROR(M485-R485,"-")</f>
        <v>-</v>
      </c>
      <c r="T485" s="18" t="e" cm="1">
        <f t="array" aca="1" ref="T485" ca="1">_xll.BDH(D485&amp;" Corp",$N485,$T$114)</f>
        <v>#VALUE!</v>
      </c>
      <c r="U485" s="18" cm="1">
        <f t="array" aca="1" ref="U485" ca="1">_xll.BDH(E485&amp;" Corp",$N485,$T$114)</f>
        <v>322.54700000000003</v>
      </c>
      <c r="V485" s="18" t="str">
        <f t="shared" ref="V485:V486" ca="1" si="390">IFERROR(U485-T485,"-")</f>
        <v>-</v>
      </c>
      <c r="W485" s="18" t="str">
        <f t="shared" ref="W485:W486" ca="1" si="391">IFERROR(V485/H485,"-")</f>
        <v>-</v>
      </c>
      <c r="X485" s="18" t="str">
        <f t="shared" ref="X485:X486" ca="1" si="392">IFERROR(M485-W485,"-")</f>
        <v>-</v>
      </c>
    </row>
    <row r="486" spans="1:24" x14ac:dyDescent="0.25">
      <c r="A486" s="5" t="s">
        <v>161</v>
      </c>
      <c r="B486" s="11" t="str">
        <f>C479</f>
        <v>EDPPL 4.496 04/30/79 nc-24</v>
      </c>
      <c r="C486" s="11" t="str">
        <f>C480</f>
        <v>EDPPL 1.7 07/20/80 nc-25</v>
      </c>
      <c r="D486" s="22" t="str">
        <f>_xlfn.XLOOKUP(B486,bonds[unique lookup],bonds[ID_ISIN])</f>
        <v>PTEDPKOM0034</v>
      </c>
      <c r="E486" s="22" t="str">
        <f>_xlfn.XLOOKUP(C486,bonds[unique lookup],bonds[ID_ISIN])</f>
        <v>PTEDPLOM0017</v>
      </c>
      <c r="F486" s="25">
        <f>_xlfn.XLOOKUP(B486,bonds[unique lookup],bonds[nxt_call_dt])</f>
        <v>45321</v>
      </c>
      <c r="G486" s="25">
        <f>_xlfn.XLOOKUP(C486,bonds[unique lookup],bonds[nxt_call_dt])</f>
        <v>45767</v>
      </c>
      <c r="H486" s="17">
        <f t="shared" si="384"/>
        <v>1.2222222222222223</v>
      </c>
      <c r="I486" s="12" t="s">
        <v>35</v>
      </c>
      <c r="J486" s="18" cm="1">
        <f t="array" ref="J486">_xll.BDP(D486&amp;" Corp",$I486)</f>
        <v>286.98151235085169</v>
      </c>
      <c r="K486" s="18" cm="1">
        <f t="array" ref="K486">_xll.BDP(E486&amp;" Corp",$I486)</f>
        <v>320.17606007306671</v>
      </c>
      <c r="L486" s="18">
        <f t="shared" si="385"/>
        <v>33.19454772221502</v>
      </c>
      <c r="M486" s="18">
        <f t="shared" si="386"/>
        <v>27.159175409085016</v>
      </c>
      <c r="N486" s="12" t="s">
        <v>36</v>
      </c>
      <c r="O486" s="18" cm="1">
        <f t="array" aca="1" ref="O486" ca="1">_xll.BDH(D486&amp;" Corp",$N486,$O$114)</f>
        <v>292.69900000000001</v>
      </c>
      <c r="P486" s="18" cm="1">
        <f t="array" aca="1" ref="P486" ca="1">_xll.BDH(E486&amp;" Corp",$N486,$O$114)</f>
        <v>204.273</v>
      </c>
      <c r="Q486" s="18">
        <f t="shared" ca="1" si="387"/>
        <v>-88.426000000000016</v>
      </c>
      <c r="R486" s="18">
        <f t="shared" ca="1" si="388"/>
        <v>-72.348545454545459</v>
      </c>
      <c r="S486" s="18">
        <f t="shared" ca="1" si="389"/>
        <v>99.507720863630482</v>
      </c>
      <c r="T486" s="18" cm="1">
        <f t="array" aca="1" ref="T486" ca="1">_xll.BDH(D486&amp;" Corp",$N486,$T$114)</f>
        <v>322.54700000000003</v>
      </c>
      <c r="U486" s="18" cm="1">
        <f t="array" aca="1" ref="U486" ca="1">_xll.BDH(E486&amp;" Corp",$N486,$T$114)</f>
        <v>207.22900000000001</v>
      </c>
      <c r="V486" s="18">
        <f t="shared" ca="1" si="390"/>
        <v>-115.31800000000001</v>
      </c>
      <c r="W486" s="18">
        <f t="shared" ca="1" si="391"/>
        <v>-94.351090909090914</v>
      </c>
      <c r="X486" s="18">
        <f t="shared" ca="1" si="392"/>
        <v>121.51026631817592</v>
      </c>
    </row>
    <row r="488" spans="1:24" x14ac:dyDescent="0.25">
      <c r="A488" s="5" t="s">
        <v>164</v>
      </c>
      <c r="B488" s="11" t="e">
        <f>C478</f>
        <v>#VALUE!</v>
      </c>
      <c r="C488" s="11" t="str">
        <f>C480</f>
        <v>EDPPL 1.7 07/20/80 nc-25</v>
      </c>
      <c r="D488" s="22" t="e">
        <f>_xlfn.XLOOKUP(B488,bonds[unique lookup],bonds[ID_ISIN])</f>
        <v>#VALUE!</v>
      </c>
      <c r="E488" s="22" t="str">
        <f>_xlfn.XLOOKUP(C488,bonds[unique lookup],bonds[ID_ISIN])</f>
        <v>PTEDPLOM0017</v>
      </c>
      <c r="F488" s="25" t="e">
        <f>_xlfn.XLOOKUP(B488,bonds[unique lookup],bonds[nxt_call_dt])</f>
        <v>#VALUE!</v>
      </c>
      <c r="G488" s="25">
        <f>_xlfn.XLOOKUP(C488,bonds[unique lookup],bonds[nxt_call_dt])</f>
        <v>45767</v>
      </c>
      <c r="H488" s="17" t="e">
        <f t="shared" ref="H488" si="393">YEARFRAC(F488,G488)</f>
        <v>#VALUE!</v>
      </c>
      <c r="I488" s="12" t="s">
        <v>35</v>
      </c>
      <c r="J488" s="18" t="e" cm="1">
        <f t="array" ref="J488">_xll.BDP(D488&amp;" Corp",$I488)</f>
        <v>#VALUE!</v>
      </c>
      <c r="K488" s="18" cm="1">
        <f t="array" ref="K488">_xll.BDP(E488&amp;" Corp",$I488)</f>
        <v>320.17606007306671</v>
      </c>
      <c r="L488" s="18" t="e">
        <f t="shared" ref="L488" si="394">K488-J488</f>
        <v>#VALUE!</v>
      </c>
      <c r="M488" s="18" t="e">
        <f t="shared" ref="M488" si="395">L488/H488</f>
        <v>#VALUE!</v>
      </c>
      <c r="N488" s="12" t="s">
        <v>36</v>
      </c>
      <c r="O488" s="18" t="e" cm="1">
        <f t="array" aca="1" ref="O488" ca="1">_xll.BDH(D488&amp;" Corp",$N488,$O$114)</f>
        <v>#VALUE!</v>
      </c>
      <c r="P488" s="18" cm="1">
        <f t="array" aca="1" ref="P488" ca="1">_xll.BDH(E488&amp;" Corp",$N488,$O$114)</f>
        <v>204.273</v>
      </c>
      <c r="Q488" s="18" t="str">
        <f t="shared" ref="Q488" ca="1" si="396">IFERROR(P488-O488,"-")</f>
        <v>-</v>
      </c>
      <c r="R488" s="18" t="str">
        <f t="shared" ref="R488" ca="1" si="397">IFERROR(Q488/H488,"-")</f>
        <v>-</v>
      </c>
      <c r="S488" s="18" t="str">
        <f t="shared" ref="S488" ca="1" si="398">IFERROR(M488-R488,"-")</f>
        <v>-</v>
      </c>
      <c r="T488" s="18" t="e" cm="1">
        <f t="array" aca="1" ref="T488" ca="1">_xll.BDH(D488&amp;" Corp",$N488,$T$114)</f>
        <v>#VALUE!</v>
      </c>
      <c r="U488" s="18" cm="1">
        <f t="array" aca="1" ref="U488" ca="1">_xll.BDH(E488&amp;" Corp",$N488,$T$114)</f>
        <v>207.22900000000001</v>
      </c>
      <c r="V488" s="18" t="str">
        <f t="shared" ref="V488" ca="1" si="399">IFERROR(U488-T488,"-")</f>
        <v>-</v>
      </c>
      <c r="W488" s="18" t="str">
        <f t="shared" ref="W488" ca="1" si="400">IFERROR(V488/H488,"-")</f>
        <v>-</v>
      </c>
      <c r="X488" s="18" t="str">
        <f t="shared" ref="X488" ca="1" si="401">IFERROR(M488-W488,"-")</f>
        <v>-</v>
      </c>
    </row>
    <row r="492" spans="1:24" x14ac:dyDescent="0.25">
      <c r="B492" s="5" t="s">
        <v>2</v>
      </c>
      <c r="C492" s="11" t="s">
        <v>441</v>
      </c>
    </row>
    <row r="493" spans="1:24" ht="11" x14ac:dyDescent="0.3">
      <c r="C493" s="4" t="s">
        <v>146</v>
      </c>
      <c r="D493" s="4" t="s">
        <v>147</v>
      </c>
    </row>
    <row r="494" spans="1:24" x14ac:dyDescent="0.25">
      <c r="C494" s="5" t="e" cm="1">
        <f t="array" ref="C494:C496">_xlfn._xlws.FILTER(bonds[unique lookup],(bonds[ticker]=C492)*(bonds[crncy]="eur"))</f>
        <v>#VALUE!</v>
      </c>
      <c r="D494" s="22" t="e" cm="1">
        <f t="array" ref="D494:D496">_xlfn.XLOOKUP(_xlfn.ANCHORARRAY(C494),bonds[unique lookup],bonds[ID_ISIN])</f>
        <v>#VALUE!</v>
      </c>
    </row>
    <row r="495" spans="1:24" x14ac:dyDescent="0.25">
      <c r="C495" s="5" t="str">
        <v>ACFP 4 3/8 PERP nc-24</v>
      </c>
      <c r="D495" s="22" t="str">
        <v>FR0013399177</v>
      </c>
    </row>
    <row r="496" spans="1:24" x14ac:dyDescent="0.25">
      <c r="C496" s="5" t="str">
        <v>ACFP 2 5/8 PERP nc-25</v>
      </c>
      <c r="D496" s="22" t="str">
        <v>FR0013457157</v>
      </c>
    </row>
    <row r="497" spans="1:24" x14ac:dyDescent="0.25">
      <c r="D497" s="22"/>
    </row>
    <row r="498" spans="1:24" x14ac:dyDescent="0.25">
      <c r="D498" s="22"/>
    </row>
    <row r="499" spans="1:24" x14ac:dyDescent="0.25">
      <c r="D499" s="22"/>
    </row>
    <row r="500" spans="1:24" x14ac:dyDescent="0.25">
      <c r="D500" s="22"/>
    </row>
    <row r="501" spans="1:24" x14ac:dyDescent="0.25">
      <c r="A501" s="5" t="s">
        <v>161</v>
      </c>
      <c r="B501" s="11" t="e">
        <f>C494</f>
        <v>#VALUE!</v>
      </c>
      <c r="C501" s="11" t="str">
        <f>C495</f>
        <v>ACFP 4 3/8 PERP nc-24</v>
      </c>
      <c r="D501" s="22" t="e">
        <f>_xlfn.XLOOKUP(B501,bonds[unique lookup],bonds[ID_ISIN])</f>
        <v>#VALUE!</v>
      </c>
      <c r="E501" s="22" t="str">
        <f>_xlfn.XLOOKUP(C501,bonds[unique lookup],bonds[ID_ISIN])</f>
        <v>FR0013399177</v>
      </c>
      <c r="F501" s="25" t="e">
        <f>_xlfn.XLOOKUP(B501,bonds[unique lookup],bonds[nxt_call_dt])</f>
        <v>#VALUE!</v>
      </c>
      <c r="G501" s="25">
        <f>_xlfn.XLOOKUP(C501,bonds[unique lookup],bonds[nxt_call_dt])</f>
        <v>45321</v>
      </c>
      <c r="H501" s="17" t="e">
        <f t="shared" ref="H501:H502" si="402">YEARFRAC(F501,G501)</f>
        <v>#VALUE!</v>
      </c>
      <c r="I501" s="12" t="s">
        <v>35</v>
      </c>
      <c r="J501" s="18" t="e" cm="1">
        <f t="array" ref="J501">_xll.BDP(D501&amp;" Corp",$I501)</f>
        <v>#VALUE!</v>
      </c>
      <c r="K501" s="18" cm="1">
        <f t="array" ref="K501">_xll.BDP(E501&amp;" Corp",$I501)</f>
        <v>687.59863394746071</v>
      </c>
      <c r="L501" s="18" t="e">
        <f t="shared" ref="L501:L502" si="403">K501-J501</f>
        <v>#VALUE!</v>
      </c>
      <c r="M501" s="18" t="str">
        <f t="shared" ref="M501:M502" si="404">IFERROR(L501/H501,"-")</f>
        <v>-</v>
      </c>
      <c r="N501" s="12" t="s">
        <v>36</v>
      </c>
      <c r="O501" s="18" t="e" cm="1">
        <f t="array" aca="1" ref="O501" ca="1">_xll.BDH(D501&amp;" Corp",$N501,$O$114)</f>
        <v>#VALUE!</v>
      </c>
      <c r="P501" s="18" cm="1">
        <f t="array" aca="1" ref="P501" ca="1">_xll.BDH(E501&amp;" Corp",$N501,$O$114)</f>
        <v>758.423</v>
      </c>
      <c r="Q501" s="18" t="str">
        <f t="shared" ref="Q501:Q502" ca="1" si="405">IFERROR(P501-O501,"-")</f>
        <v>-</v>
      </c>
      <c r="R501" s="18" t="str">
        <f t="shared" ref="R501:R502" ca="1" si="406">IFERROR(Q501/H501,"-")</f>
        <v>-</v>
      </c>
      <c r="S501" s="18" t="str">
        <f t="shared" ref="S501:S502" ca="1" si="407">IFERROR(M501-R501,"-")</f>
        <v>-</v>
      </c>
      <c r="T501" s="18" t="e" cm="1">
        <f t="array" aca="1" ref="T501" ca="1">_xll.BDH(D501&amp;" Corp",$N501,$T$114)</f>
        <v>#VALUE!</v>
      </c>
      <c r="U501" s="18" cm="1">
        <f t="array" aca="1" ref="U501" ca="1">_xll.BDH(E501&amp;" Corp",$N501,$T$114)</f>
        <v>660.51</v>
      </c>
      <c r="V501" s="18" t="str">
        <f t="shared" ref="V501:V502" ca="1" si="408">IFERROR(U501-T501,"-")</f>
        <v>-</v>
      </c>
      <c r="W501" s="18" t="str">
        <f t="shared" ref="W501:W502" ca="1" si="409">IFERROR(V501/H501,"-")</f>
        <v>-</v>
      </c>
      <c r="X501" s="18" t="str">
        <f t="shared" ref="X501:X502" ca="1" si="410">IFERROR(M501-W501,"-")</f>
        <v>-</v>
      </c>
    </row>
    <row r="502" spans="1:24" x14ac:dyDescent="0.25">
      <c r="A502" s="5" t="s">
        <v>161</v>
      </c>
      <c r="B502" s="11" t="str">
        <f>C495</f>
        <v>ACFP 4 3/8 PERP nc-24</v>
      </c>
      <c r="C502" s="11" t="str">
        <f>C496</f>
        <v>ACFP 2 5/8 PERP nc-25</v>
      </c>
      <c r="D502" s="22" t="str">
        <f>_xlfn.XLOOKUP(B502,bonds[unique lookup],bonds[ID_ISIN])</f>
        <v>FR0013399177</v>
      </c>
      <c r="E502" s="22" t="str">
        <f>_xlfn.XLOOKUP(C502,bonds[unique lookup],bonds[ID_ISIN])</f>
        <v>FR0013457157</v>
      </c>
      <c r="F502" s="25">
        <f>_xlfn.XLOOKUP(B502,bonds[unique lookup],bonds[nxt_call_dt])</f>
        <v>45321</v>
      </c>
      <c r="G502" s="25">
        <f>_xlfn.XLOOKUP(C502,bonds[unique lookup],bonds[nxt_call_dt])</f>
        <v>45687</v>
      </c>
      <c r="H502" s="17">
        <f t="shared" si="402"/>
        <v>1</v>
      </c>
      <c r="I502" s="12" t="s">
        <v>35</v>
      </c>
      <c r="J502" s="18" cm="1">
        <f t="array" ref="J502">_xll.BDP(D502&amp;" Corp",$I502)</f>
        <v>687.59863394746071</v>
      </c>
      <c r="K502" s="18" cm="1">
        <f t="array" ref="K502">_xll.BDP(E502&amp;" Corp",$I502)</f>
        <v>740.69391387669225</v>
      </c>
      <c r="L502" s="18">
        <f t="shared" si="403"/>
        <v>53.095279929231538</v>
      </c>
      <c r="M502" s="18">
        <f t="shared" si="404"/>
        <v>53.095279929231538</v>
      </c>
      <c r="N502" s="12" t="s">
        <v>36</v>
      </c>
      <c r="O502" s="18" cm="1">
        <f t="array" aca="1" ref="O502" ca="1">_xll.BDH(D502&amp;" Corp",$N502,$O$114)</f>
        <v>758.423</v>
      </c>
      <c r="P502" s="18" cm="1">
        <f t="array" aca="1" ref="P502" ca="1">_xll.BDH(E502&amp;" Corp",$N502,$O$114)</f>
        <v>778.71900000000005</v>
      </c>
      <c r="Q502" s="18">
        <f t="shared" ca="1" si="405"/>
        <v>20.296000000000049</v>
      </c>
      <c r="R502" s="18">
        <f t="shared" ca="1" si="406"/>
        <v>20.296000000000049</v>
      </c>
      <c r="S502" s="18">
        <f t="shared" ca="1" si="407"/>
        <v>32.799279929231488</v>
      </c>
      <c r="T502" s="18" cm="1">
        <f t="array" aca="1" ref="T502" ca="1">_xll.BDH(D502&amp;" Corp",$N502,$T$114)</f>
        <v>660.51</v>
      </c>
      <c r="U502" s="18" cm="1">
        <f t="array" aca="1" ref="U502" ca="1">_xll.BDH(E502&amp;" Corp",$N502,$T$114)</f>
        <v>675.86900000000003</v>
      </c>
      <c r="V502" s="18">
        <f t="shared" ca="1" si="408"/>
        <v>15.359000000000037</v>
      </c>
      <c r="W502" s="18">
        <f t="shared" ca="1" si="409"/>
        <v>15.359000000000037</v>
      </c>
      <c r="X502" s="18">
        <f t="shared" ca="1" si="410"/>
        <v>37.7362799292315</v>
      </c>
    </row>
    <row r="504" spans="1:24" x14ac:dyDescent="0.25">
      <c r="A504" s="5" t="s">
        <v>164</v>
      </c>
      <c r="B504" s="11" t="e">
        <f>C494</f>
        <v>#VALUE!</v>
      </c>
      <c r="C504" s="11" t="str">
        <f>C496</f>
        <v>ACFP 2 5/8 PERP nc-25</v>
      </c>
      <c r="D504" s="22" t="e">
        <f>_xlfn.XLOOKUP(B504,bonds[unique lookup],bonds[ID_ISIN])</f>
        <v>#VALUE!</v>
      </c>
      <c r="E504" s="22" t="str">
        <f>_xlfn.XLOOKUP(C504,bonds[unique lookup],bonds[ID_ISIN])</f>
        <v>FR0013457157</v>
      </c>
      <c r="F504" s="25" t="e">
        <f>_xlfn.XLOOKUP(B504,bonds[unique lookup],bonds[nxt_call_dt])</f>
        <v>#VALUE!</v>
      </c>
      <c r="G504" s="25">
        <f>_xlfn.XLOOKUP(C504,bonds[unique lookup],bonds[nxt_call_dt])</f>
        <v>45687</v>
      </c>
      <c r="H504" s="17" t="e">
        <f t="shared" ref="H504" si="411">YEARFRAC(F504,G504)</f>
        <v>#VALUE!</v>
      </c>
      <c r="I504" s="12" t="s">
        <v>35</v>
      </c>
      <c r="J504" s="18" t="e" cm="1">
        <f t="array" ref="J504">_xll.BDP(D504&amp;" Corp",$I504)</f>
        <v>#VALUE!</v>
      </c>
      <c r="K504" s="18" cm="1">
        <f t="array" ref="K504">_xll.BDP(E504&amp;" Corp",$I504)</f>
        <v>740.69391387669225</v>
      </c>
      <c r="L504" s="18" t="e">
        <f t="shared" ref="L504" si="412">K504-J504</f>
        <v>#VALUE!</v>
      </c>
      <c r="M504" s="18" t="e">
        <f t="shared" ref="M504" si="413">L504/H504</f>
        <v>#VALUE!</v>
      </c>
      <c r="N504" s="12" t="s">
        <v>36</v>
      </c>
      <c r="O504" s="18" t="e" cm="1">
        <f t="array" aca="1" ref="O504" ca="1">_xll.BDH(D504&amp;" Corp",$N504,$O$114)</f>
        <v>#VALUE!</v>
      </c>
      <c r="P504" s="18" cm="1">
        <f t="array" aca="1" ref="P504" ca="1">_xll.BDH(E504&amp;" Corp",$N504,$O$114)</f>
        <v>778.71900000000005</v>
      </c>
      <c r="Q504" s="18" t="str">
        <f t="shared" ref="Q504" ca="1" si="414">IFERROR(P504-O504,"-")</f>
        <v>-</v>
      </c>
      <c r="R504" s="18" t="str">
        <f t="shared" ref="R504" ca="1" si="415">IFERROR(Q504/H504,"-")</f>
        <v>-</v>
      </c>
      <c r="S504" s="18" t="str">
        <f t="shared" ref="S504" ca="1" si="416">IFERROR(M504-R504,"-")</f>
        <v>-</v>
      </c>
      <c r="T504" s="18" t="e" cm="1">
        <f t="array" aca="1" ref="T504" ca="1">_xll.BDH(D504&amp;" Corp",$N504,$T$114)</f>
        <v>#VALUE!</v>
      </c>
      <c r="U504" s="18" cm="1">
        <f t="array" aca="1" ref="U504" ca="1">_xll.BDH(E504&amp;" Corp",$N504,$T$114)</f>
        <v>675.86900000000003</v>
      </c>
      <c r="V504" s="18" t="str">
        <f t="shared" ref="V504" ca="1" si="417">IFERROR(U504-T504,"-")</f>
        <v>-</v>
      </c>
      <c r="W504" s="18" t="str">
        <f t="shared" ref="W504" ca="1" si="418">IFERROR(V504/H504,"-")</f>
        <v>-</v>
      </c>
      <c r="X504" s="18" t="str">
        <f t="shared" ref="X504" ca="1" si="419">IFERROR(M504-W504,"-")</f>
        <v>-</v>
      </c>
    </row>
  </sheetData>
  <conditionalFormatting sqref="M21:M30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{B3888FCE-4F34-4B41-9C6B-879DCCF8C29B}</x14:id>
        </ext>
      </extLst>
    </cfRule>
  </conditionalFormatting>
  <conditionalFormatting sqref="M80:M86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{1B3D0C89-53EA-4896-BC5D-85A11C6F8D2A}</x14:id>
        </ext>
      </extLst>
    </cfRule>
  </conditionalFormatting>
  <conditionalFormatting sqref="M117:M121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{70DA1CC7-E9F1-41A7-82D1-67F6BBCF4342}</x14:id>
        </ext>
      </extLst>
    </cfRule>
  </conditionalFormatting>
  <conditionalFormatting sqref="L5:L1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{887FAE31-B3EF-4185-84ED-3F6B84ACAE4E}</x14:id>
        </ext>
      </extLst>
    </cfRule>
  </conditionalFormatting>
  <conditionalFormatting sqref="O5:O14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{5A78B79D-F13D-474B-9656-7B437CE3E395}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3888FCE-4F34-4B41-9C6B-879DCCF8C29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M21:M30</xm:sqref>
        </x14:conditionalFormatting>
        <x14:conditionalFormatting xmlns:xm="http://schemas.microsoft.com/office/excel/2006/main">
          <x14:cfRule type="dataBar" id="{1B3D0C89-53EA-4896-BC5D-85A11C6F8D2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M80:M86</xm:sqref>
        </x14:conditionalFormatting>
        <x14:conditionalFormatting xmlns:xm="http://schemas.microsoft.com/office/excel/2006/main">
          <x14:cfRule type="dataBar" id="{70DA1CC7-E9F1-41A7-82D1-67F6BBCF43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M117:M121</xm:sqref>
        </x14:conditionalFormatting>
        <x14:conditionalFormatting xmlns:xm="http://schemas.microsoft.com/office/excel/2006/main">
          <x14:cfRule type="dataBar" id="{887FAE31-B3EF-4185-84ED-3F6B84ACAE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L5:L14</xm:sqref>
        </x14:conditionalFormatting>
        <x14:conditionalFormatting xmlns:xm="http://schemas.microsoft.com/office/excel/2006/main">
          <x14:cfRule type="dataBar" id="{5A78B79D-F13D-474B-9656-7B437CE3E39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O5:O14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554E5A-5604-472D-A22A-FF8C3C669EC5}">
          <x14:formula1>
            <xm:f>lists!$H:$H</xm:f>
          </x14:formula1>
          <xm:sqref>I21:I30 N504 I504 I501:I502 N501:N502 N488 I488 I485:I486 N485:N486 N472 I472 I469:I470 N469:N470 N455 I455 I452:I453 N452:N453 N437 I437 I434:I435 N434:N435 N418 I418 I415:I416 N415:N416 N399 I399 I396:I397 N396:N397 N380 I380 I372:I374 N372:N374 N358 I358 I350:I352 N350:N352 N335 I335 I327:I329 N327:N329 N312 I312 I304:I306 N304:N306 N288 I288 I280:I282 N280:N282 N265 I265 I257:I259 N257:N259 N242 I242 I233:I236 N233:N236 N218 I218 N216 I216 I208:I211 N208:N211 N188 I188 N186 I186 I178:I181 N178:N181 N157 I157 N155 I155 I146:I150 N146:N150 N128 I128 N126 I126 N117:N121 I117:I121 N94 I94 N91:N92 I91:I92 N80:N86 I80:I86 N43 I43 N40:N41 I40:I41 N21:N30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8F9F1-1EDA-4EA1-B235-C6ACA95144D2}">
  <sheetPr>
    <tabColor theme="8"/>
  </sheetPr>
  <dimension ref="A1:I234"/>
  <sheetViews>
    <sheetView workbookViewId="0">
      <selection activeCell="Q33" sqref="Q33"/>
    </sheetView>
  </sheetViews>
  <sheetFormatPr defaultColWidth="8.7265625" defaultRowHeight="10.5" x14ac:dyDescent="0.25"/>
  <cols>
    <col min="1" max="2" width="8.7265625" style="5"/>
    <col min="3" max="3" width="21.08984375" style="5" customWidth="1"/>
    <col min="4" max="4" width="21.26953125" style="5" customWidth="1"/>
    <col min="5" max="16384" width="8.7265625" style="5"/>
  </cols>
  <sheetData>
    <row r="1" spans="1:2" ht="11" x14ac:dyDescent="0.3">
      <c r="A1" s="4" t="s">
        <v>0</v>
      </c>
      <c r="B1" s="4" t="s">
        <v>1</v>
      </c>
    </row>
    <row r="2" spans="1:2" x14ac:dyDescent="0.25">
      <c r="A2" s="5" t="str" cm="1">
        <f t="array" ref="A2:A23">_xlfn.ANCHORARRAY(issuers!I5)</f>
        <v>VW</v>
      </c>
      <c r="B2" s="5" cm="1">
        <f t="array" ref="B2:B23">_xlfn.ANCHORARRAY(issuers!J5)</f>
        <v>11</v>
      </c>
    </row>
    <row r="3" spans="1:2" x14ac:dyDescent="0.25">
      <c r="A3" s="5" t="str">
        <v>TELEFO</v>
      </c>
      <c r="B3" s="5">
        <v>8</v>
      </c>
    </row>
    <row r="4" spans="1:2" x14ac:dyDescent="0.25">
      <c r="A4" s="5" t="str">
        <v>TOTAL</v>
      </c>
      <c r="B4" s="5">
        <v>6</v>
      </c>
    </row>
    <row r="5" spans="1:2" x14ac:dyDescent="0.25">
      <c r="A5" s="5" t="str">
        <v>ENBW</v>
      </c>
      <c r="B5" s="5">
        <v>6</v>
      </c>
    </row>
    <row r="6" spans="1:2" x14ac:dyDescent="0.25">
      <c r="A6" s="5" t="str">
        <v>ORAFP</v>
      </c>
      <c r="B6" s="5">
        <v>5</v>
      </c>
    </row>
    <row r="7" spans="1:2" x14ac:dyDescent="0.25">
      <c r="A7" s="5" t="str">
        <v>ENGIFP</v>
      </c>
      <c r="B7" s="5">
        <v>5</v>
      </c>
    </row>
    <row r="8" spans="1:2" x14ac:dyDescent="0.25">
      <c r="A8" s="5" t="str">
        <v>EDF</v>
      </c>
      <c r="B8" s="5">
        <v>5</v>
      </c>
    </row>
    <row r="9" spans="1:2" x14ac:dyDescent="0.25">
      <c r="A9" s="5" t="str">
        <v>SOLBBB</v>
      </c>
      <c r="B9" s="5">
        <v>4</v>
      </c>
    </row>
    <row r="10" spans="1:2" x14ac:dyDescent="0.25">
      <c r="A10" s="5" t="str">
        <v>BAYNGR</v>
      </c>
      <c r="B10" s="5">
        <v>4</v>
      </c>
    </row>
    <row r="11" spans="1:2" x14ac:dyDescent="0.25">
      <c r="A11" s="5" t="str">
        <v>MRKGR</v>
      </c>
      <c r="B11" s="5">
        <v>4</v>
      </c>
    </row>
    <row r="12" spans="1:2" x14ac:dyDescent="0.25">
      <c r="A12" s="5" t="str">
        <v>REPSM</v>
      </c>
      <c r="B12" s="5">
        <v>4</v>
      </c>
    </row>
    <row r="13" spans="1:2" x14ac:dyDescent="0.25">
      <c r="A13" s="5" t="str">
        <v>ENELIM</v>
      </c>
      <c r="B13" s="5">
        <v>4</v>
      </c>
    </row>
    <row r="14" spans="1:2" x14ac:dyDescent="0.25">
      <c r="A14" s="5" t="str">
        <v>ORSTED</v>
      </c>
      <c r="B14" s="5">
        <v>4</v>
      </c>
    </row>
    <row r="15" spans="1:2" x14ac:dyDescent="0.25">
      <c r="A15" s="5" t="str">
        <v>AKEFP</v>
      </c>
      <c r="B15" s="5">
        <v>3</v>
      </c>
    </row>
    <row r="16" spans="1:2" x14ac:dyDescent="0.25">
      <c r="A16" s="5" t="str">
        <v>ERFFP</v>
      </c>
      <c r="B16" s="5">
        <v>3</v>
      </c>
    </row>
    <row r="17" spans="1:9" x14ac:dyDescent="0.25">
      <c r="A17" s="5" t="str">
        <v>OMVAV</v>
      </c>
      <c r="B17" s="5">
        <v>3</v>
      </c>
    </row>
    <row r="18" spans="1:9" x14ac:dyDescent="0.25">
      <c r="A18" s="5" t="str">
        <v>SEVFP</v>
      </c>
      <c r="B18" s="5">
        <v>3</v>
      </c>
    </row>
    <row r="19" spans="1:9" x14ac:dyDescent="0.25">
      <c r="A19" s="5" t="str">
        <v>IBESM</v>
      </c>
      <c r="B19" s="5">
        <v>3</v>
      </c>
    </row>
    <row r="20" spans="1:9" x14ac:dyDescent="0.25">
      <c r="A20" s="5" t="str">
        <v>EDPPL</v>
      </c>
      <c r="B20" s="5">
        <v>3</v>
      </c>
    </row>
    <row r="21" spans="1:9" x14ac:dyDescent="0.25">
      <c r="A21" s="5" t="str">
        <v>ACFP</v>
      </c>
      <c r="B21" s="5">
        <v>3</v>
      </c>
    </row>
    <row r="22" spans="1:9" x14ac:dyDescent="0.25">
      <c r="A22" s="5" t="str">
        <v>ARNDTN</v>
      </c>
      <c r="B22" s="5">
        <v>3</v>
      </c>
    </row>
    <row r="23" spans="1:9" x14ac:dyDescent="0.25">
      <c r="A23" s="5" t="str">
        <v>GYCGR</v>
      </c>
      <c r="B23" s="5">
        <v>3</v>
      </c>
    </row>
    <row r="27" spans="1:9" ht="33" x14ac:dyDescent="0.3">
      <c r="C27" s="19" t="s">
        <v>415</v>
      </c>
      <c r="D27" s="19" t="s">
        <v>416</v>
      </c>
      <c r="E27" s="19" t="s">
        <v>3</v>
      </c>
      <c r="F27" s="19" t="s">
        <v>4</v>
      </c>
      <c r="G27" s="19" t="s">
        <v>5</v>
      </c>
      <c r="H27" s="19" t="s">
        <v>7</v>
      </c>
      <c r="I27" s="19" t="s">
        <v>8</v>
      </c>
    </row>
    <row r="28" spans="1:9" x14ac:dyDescent="0.25">
      <c r="A28" s="5" t="s">
        <v>145</v>
      </c>
      <c r="B28" s="5" t="str">
        <f>issuerTable!A21</f>
        <v>pairBasis</v>
      </c>
      <c r="C28" s="5" t="str">
        <f>issuerTable!B21</f>
        <v>VW 3 3/4 PERP nc-21</v>
      </c>
      <c r="D28" s="5" t="str">
        <f>issuerTable!C21</f>
        <v>VW 2 1/2 PERP nc-22</v>
      </c>
      <c r="E28" s="18">
        <f>issuerTable!J21</f>
        <v>228.31259168392793</v>
      </c>
      <c r="F28" s="18">
        <f>issuerTable!K21</f>
        <v>373.84673422412425</v>
      </c>
      <c r="G28" s="18">
        <f>issuerTable!M21</f>
        <v>147.16935762491761</v>
      </c>
      <c r="H28" s="18">
        <f ca="1">issuerTable!S21</f>
        <v>24.196998074355818</v>
      </c>
      <c r="I28" s="18">
        <f ca="1">issuerTable!X21</f>
        <v>258.28295313053559</v>
      </c>
    </row>
    <row r="29" spans="1:9" x14ac:dyDescent="0.25">
      <c r="B29" s="5" t="str">
        <f>issuerTable!A22</f>
        <v>pairBasis</v>
      </c>
      <c r="C29" s="5" t="str">
        <f>issuerTable!B22</f>
        <v>VW 2 1/2 PERP nc-22</v>
      </c>
      <c r="D29" s="5" t="str">
        <f>issuerTable!C22</f>
        <v>VW 2.7 PERP nc-22</v>
      </c>
      <c r="E29" s="18">
        <f>issuerTable!J22</f>
        <v>373.84673422412425</v>
      </c>
      <c r="F29" s="18">
        <f>issuerTable!K22</f>
        <v>375.79802803950912</v>
      </c>
      <c r="G29" s="18">
        <f>issuerTable!M22</f>
        <v>2.6608552027975532</v>
      </c>
      <c r="H29" s="18">
        <f ca="1">issuerTable!S22</f>
        <v>9.9222188391611752</v>
      </c>
      <c r="I29" s="18">
        <f ca="1">issuerTable!X22</f>
        <v>-4.8009629790206798</v>
      </c>
    </row>
    <row r="30" spans="1:9" x14ac:dyDescent="0.25">
      <c r="B30" s="5" t="str">
        <f>issuerTable!A23</f>
        <v>pairBasis</v>
      </c>
      <c r="C30" s="5" t="str">
        <f>issuerTable!B23</f>
        <v>VW 2.7 PERP nc-22</v>
      </c>
      <c r="D30" s="5" t="str">
        <f>issuerTable!C23</f>
        <v>VW 5 1/8 PERP nc-23</v>
      </c>
      <c r="E30" s="18">
        <f>issuerTable!J23</f>
        <v>375.79802803950912</v>
      </c>
      <c r="F30" s="18">
        <f>issuerTable!K23</f>
        <v>350.97797395957627</v>
      </c>
      <c r="G30" s="18">
        <f>issuerTable!M23</f>
        <v>-34.366228726060861</v>
      </c>
      <c r="H30" s="18">
        <f ca="1">issuerTable!S23</f>
        <v>14.438694350862285</v>
      </c>
      <c r="I30" s="18">
        <f ca="1">issuerTable!X23</f>
        <v>-35.609613341445431</v>
      </c>
    </row>
    <row r="31" spans="1:9" x14ac:dyDescent="0.25">
      <c r="B31" s="5" t="str">
        <f>issuerTable!A24</f>
        <v>pairBasis</v>
      </c>
      <c r="C31" s="5" t="str">
        <f>issuerTable!B24</f>
        <v>VW 5 1/8 PERP nc-23</v>
      </c>
      <c r="D31" s="5" t="str">
        <f>issuerTable!C24</f>
        <v>VW 3 3/8 PERP nc-24</v>
      </c>
      <c r="E31" s="18">
        <f>issuerTable!J24</f>
        <v>350.97797395957627</v>
      </c>
      <c r="F31" s="18">
        <f>issuerTable!K24</f>
        <v>388.56562665248492</v>
      </c>
      <c r="G31" s="18">
        <f>issuerTable!M24</f>
        <v>46.182781465689807</v>
      </c>
      <c r="H31" s="18">
        <f ca="1">issuerTable!S24</f>
        <v>-9.246160513832379</v>
      </c>
      <c r="I31" s="18">
        <f ca="1">issuerTable!X24</f>
        <v>-9.072918193013308</v>
      </c>
    </row>
    <row r="32" spans="1:9" x14ac:dyDescent="0.25">
      <c r="B32" s="5" t="str">
        <f>issuerTable!A25</f>
        <v>pairBasis</v>
      </c>
      <c r="C32" s="5" t="str">
        <f>issuerTable!B25</f>
        <v>VW 3 3/8 PERP nc-24</v>
      </c>
      <c r="D32" s="5" t="str">
        <f>issuerTable!C25</f>
        <v>VW 3 1/2 PERP nc-25</v>
      </c>
      <c r="E32" s="18">
        <f>issuerTable!J25</f>
        <v>388.56562665248492</v>
      </c>
      <c r="F32" s="18">
        <f>issuerTable!K25</f>
        <v>399.00220289784471</v>
      </c>
      <c r="G32" s="18">
        <f>issuerTable!M25</f>
        <v>10.734764138084353</v>
      </c>
      <c r="H32" s="18">
        <f ca="1">issuerTable!S25</f>
        <v>-6.0782644333442217</v>
      </c>
      <c r="I32" s="18" t="str">
        <f ca="1">issuerTable!X25</f>
        <v>-</v>
      </c>
    </row>
    <row r="33" spans="1:9" x14ac:dyDescent="0.25">
      <c r="B33" s="5" t="str">
        <f>issuerTable!A26</f>
        <v>pairBasis</v>
      </c>
      <c r="C33" s="5" t="str">
        <f>issuerTable!B26</f>
        <v>VW 3 1/2 PERP nc-25</v>
      </c>
      <c r="D33" s="5" t="str">
        <f>issuerTable!C26</f>
        <v>VW 4 5/8 PERP nc-26</v>
      </c>
      <c r="E33" s="18">
        <f>issuerTable!J26</f>
        <v>399.00220289784471</v>
      </c>
      <c r="F33" s="18">
        <f>issuerTable!K26</f>
        <v>397.5531674291334</v>
      </c>
      <c r="G33" s="18">
        <f>issuerTable!M26</f>
        <v>-1.8832229918269803</v>
      </c>
      <c r="H33" s="18">
        <f ca="1">issuerTable!S26</f>
        <v>7.1791596796531065</v>
      </c>
      <c r="I33" s="18" t="str">
        <f ca="1">issuerTable!X26</f>
        <v>-</v>
      </c>
    </row>
    <row r="34" spans="1:9" x14ac:dyDescent="0.25">
      <c r="B34" s="5" t="str">
        <f>issuerTable!A27</f>
        <v>pairBasis</v>
      </c>
      <c r="C34" s="5" t="str">
        <f>issuerTable!B27</f>
        <v>VW 4 5/8 PERP nc-26</v>
      </c>
      <c r="D34" s="5" t="str">
        <f>issuerTable!C27</f>
        <v>VW 3 7/8 PERP nc-27</v>
      </c>
      <c r="E34" s="18">
        <f>issuerTable!J27</f>
        <v>397.5531674291334</v>
      </c>
      <c r="F34" s="18">
        <f>issuerTable!K27</f>
        <v>405.78606399893164</v>
      </c>
      <c r="G34" s="18">
        <f>issuerTable!M27</f>
        <v>6.7360062843803794</v>
      </c>
      <c r="H34" s="18">
        <f ca="1">issuerTable!S27</f>
        <v>-2.7238118974377654</v>
      </c>
      <c r="I34" s="18">
        <f ca="1">issuerTable!X27</f>
        <v>-15.477630079256009</v>
      </c>
    </row>
    <row r="35" spans="1:9" x14ac:dyDescent="0.25">
      <c r="B35" s="5" t="str">
        <f>issuerTable!A28</f>
        <v>pairBasis</v>
      </c>
      <c r="C35" s="5" t="str">
        <f>issuerTable!B28</f>
        <v>VW 3 7/8 PERP nc-27</v>
      </c>
      <c r="D35" s="5" t="str">
        <f>issuerTable!C28</f>
        <v>VW 4 5/8 PERP nc-28</v>
      </c>
      <c r="E35" s="18">
        <f>issuerTable!J28</f>
        <v>405.78606399893164</v>
      </c>
      <c r="F35" s="18">
        <f>issuerTable!K28</f>
        <v>418.04711010570043</v>
      </c>
      <c r="G35" s="18">
        <f>issuerTable!M28</f>
        <v>11.833717422082476</v>
      </c>
      <c r="H35" s="18">
        <f ca="1">issuerTable!S28</f>
        <v>8.5869613899108632</v>
      </c>
      <c r="I35" s="18">
        <f ca="1">issuerTable!X28</f>
        <v>7.5735565641736411</v>
      </c>
    </row>
    <row r="36" spans="1:9" x14ac:dyDescent="0.25">
      <c r="B36" s="5" t="str">
        <f>issuerTable!A29</f>
        <v>pairBasis</v>
      </c>
      <c r="C36" s="5" t="str">
        <f>issuerTable!B29</f>
        <v>VW 4 5/8 PERP nc-28</v>
      </c>
      <c r="D36" s="5" t="str">
        <f>issuerTable!C29</f>
        <v>VW 3 7/8 PERP nc-29</v>
      </c>
      <c r="E36" s="18">
        <f>issuerTable!J29</f>
        <v>418.04711010570043</v>
      </c>
      <c r="F36" s="18">
        <f>issuerTable!K29</f>
        <v>423.42650244387806</v>
      </c>
      <c r="G36" s="18">
        <f>issuerTable!M29</f>
        <v>5.5330892621255705</v>
      </c>
      <c r="H36" s="18">
        <f ca="1">issuerTable!S29</f>
        <v>-8.7568535950172581</v>
      </c>
      <c r="I36" s="18" t="str">
        <f ca="1">issuerTable!X29</f>
        <v>-</v>
      </c>
    </row>
    <row r="37" spans="1:9" x14ac:dyDescent="0.25">
      <c r="B37" s="5" t="str">
        <f>issuerTable!A30</f>
        <v>pairBasis</v>
      </c>
      <c r="C37" s="5" t="str">
        <f>issuerTable!B30</f>
        <v>VW 3 7/8 PERP nc-29</v>
      </c>
      <c r="D37" s="5" t="str">
        <f>issuerTable!C30</f>
        <v>VW 3 1/2 PERP nc-30</v>
      </c>
      <c r="E37" s="18">
        <f>issuerTable!J30</f>
        <v>423.42650244387806</v>
      </c>
      <c r="F37" s="18">
        <f>issuerTable!K30</f>
        <v>396.86851296459474</v>
      </c>
      <c r="G37" s="18">
        <f>issuerTable!M30</f>
        <v>-35.021524588065923</v>
      </c>
      <c r="H37" s="18">
        <f ca="1">issuerTable!S30</f>
        <v>27.461552335010978</v>
      </c>
      <c r="I37" s="18" t="str">
        <f ca="1">issuerTable!X30</f>
        <v>-</v>
      </c>
    </row>
    <row r="38" spans="1:9" x14ac:dyDescent="0.25">
      <c r="E38" s="18"/>
      <c r="F38" s="18"/>
      <c r="G38" s="18"/>
      <c r="H38" s="18"/>
      <c r="I38" s="18"/>
    </row>
    <row r="40" spans="1:9" x14ac:dyDescent="0.25">
      <c r="B40" s="5" t="str">
        <f>issuerTable!A40</f>
        <v>whole curve</v>
      </c>
      <c r="C40" s="5" t="str">
        <f>issuerTable!B40</f>
        <v>VW 2 1/2 PERP nc-22</v>
      </c>
      <c r="D40" s="5" t="str">
        <f>issuerTable!C40</f>
        <v>VW 4 5/8 PERP nc-28</v>
      </c>
      <c r="E40" s="18">
        <f>issuerTable!J40</f>
        <v>373.84673422412425</v>
      </c>
      <c r="F40" s="18">
        <f>issuerTable!K40</f>
        <v>418.04711010570043</v>
      </c>
      <c r="G40" s="18">
        <f>issuerTable!M40</f>
        <v>7.0501264144295188</v>
      </c>
      <c r="H40" s="18">
        <f ca="1">issuerTable!S40</f>
        <v>2.450197304992213</v>
      </c>
      <c r="I40" s="18">
        <f ca="1">issuerTable!X40</f>
        <v>-5.1222439887605589</v>
      </c>
    </row>
    <row r="41" spans="1:9" x14ac:dyDescent="0.25">
      <c r="B41" s="5" t="str">
        <f>issuerTable!A41</f>
        <v>whole curve</v>
      </c>
      <c r="C41" s="5" t="str">
        <f>issuerTable!B41</f>
        <v>VW 2.7 PERP nc-22</v>
      </c>
      <c r="D41" s="5" t="str">
        <f>issuerTable!C41</f>
        <v>VW 3 7/8 PERP nc-29</v>
      </c>
      <c r="E41" s="18">
        <f>issuerTable!J41</f>
        <v>375.79802803950912</v>
      </c>
      <c r="F41" s="18">
        <f>issuerTable!K41</f>
        <v>423.42650244387806</v>
      </c>
      <c r="G41" s="18">
        <f>issuerTable!M41</f>
        <v>7.3180754526559193</v>
      </c>
      <c r="H41" s="18">
        <f ca="1">issuerTable!S41</f>
        <v>-6.5842601121282485E-2</v>
      </c>
      <c r="I41" s="18" t="str">
        <f ca="1">issuerTable!X41</f>
        <v>-</v>
      </c>
    </row>
    <row r="43" spans="1:9" x14ac:dyDescent="0.25">
      <c r="B43" s="5" t="str">
        <f>issuerTable!A43</f>
        <v>long end</v>
      </c>
      <c r="C43" s="5" t="str">
        <f>issuerTable!B43</f>
        <v>VW 4 5/8 PERP nc-26</v>
      </c>
      <c r="D43" s="5" t="str">
        <f>issuerTable!C43</f>
        <v>VW 3 1/2 PERP nc-30</v>
      </c>
      <c r="E43" s="18">
        <f>issuerTable!J43</f>
        <v>397.5531674291334</v>
      </c>
      <c r="F43" s="18">
        <f>issuerTable!K43</f>
        <v>396.86851296459474</v>
      </c>
      <c r="G43" s="18">
        <f>issuerTable!M43</f>
        <v>-0.17164039500969017</v>
      </c>
      <c r="H43" s="18">
        <f ca="1">issuerTable!S43</f>
        <v>4.4822871815919871</v>
      </c>
      <c r="I43" s="18">
        <f ca="1">issuerTable!X43</f>
        <v>2.8530114155752675</v>
      </c>
    </row>
    <row r="47" spans="1:9" ht="33" x14ac:dyDescent="0.3">
      <c r="C47" s="19" t="s">
        <v>415</v>
      </c>
      <c r="D47" s="19" t="s">
        <v>416</v>
      </c>
      <c r="E47" s="19" t="s">
        <v>3</v>
      </c>
      <c r="F47" s="19" t="s">
        <v>4</v>
      </c>
      <c r="G47" s="19" t="s">
        <v>5</v>
      </c>
      <c r="H47" s="19" t="s">
        <v>7</v>
      </c>
      <c r="I47" s="19" t="s">
        <v>8</v>
      </c>
    </row>
    <row r="48" spans="1:9" x14ac:dyDescent="0.25">
      <c r="A48" s="5" t="s">
        <v>166</v>
      </c>
      <c r="B48" s="5" t="str">
        <f>issuerTable!A80</f>
        <v>pairBasis</v>
      </c>
      <c r="C48" s="5" t="str">
        <f>issuerTable!B80</f>
        <v>TELEFO 3 3/4 PERP nc-22</v>
      </c>
      <c r="D48" s="5" t="str">
        <f>issuerTable!C80</f>
        <v>TELEFO 2 5/8 PERP nc-23</v>
      </c>
      <c r="E48" s="18">
        <f>issuerTable!J80</f>
        <v>343.97669252070932</v>
      </c>
      <c r="F48" s="18">
        <f>issuerTable!K80</f>
        <v>358.33279730982395</v>
      </c>
      <c r="G48" s="18">
        <f>issuerTable!M80</f>
        <v>14.682379897958139</v>
      </c>
      <c r="H48" s="18">
        <f ca="1">issuerTable!S80</f>
        <v>159.15999353432176</v>
      </c>
      <c r="I48" s="18">
        <f ca="1">issuerTable!X80</f>
        <v>141.53737989795812</v>
      </c>
    </row>
    <row r="49" spans="2:9" x14ac:dyDescent="0.25">
      <c r="B49" s="5" t="str">
        <f>issuerTable!A81</f>
        <v>pairBasis</v>
      </c>
      <c r="C49" s="5" t="str">
        <f>issuerTable!B81</f>
        <v>TELEFO 2 5/8 PERP nc-23</v>
      </c>
      <c r="D49" s="5" t="str">
        <f>issuerTable!C81</f>
        <v>TELEFO 3 PERP nc-23</v>
      </c>
      <c r="E49" s="18">
        <f>issuerTable!J81</f>
        <v>358.33279730982395</v>
      </c>
      <c r="F49" s="18">
        <f>issuerTable!K81</f>
        <v>368.32546759022591</v>
      </c>
      <c r="G49" s="18">
        <f>issuerTable!M81</f>
        <v>20.324075146580274</v>
      </c>
      <c r="H49" s="18">
        <f ca="1">issuerTable!S81</f>
        <v>-316.34304349748754</v>
      </c>
      <c r="I49" s="18">
        <f ca="1">issuerTable!X81</f>
        <v>-282.52745027714855</v>
      </c>
    </row>
    <row r="50" spans="2:9" x14ac:dyDescent="0.25">
      <c r="B50" s="5" t="str">
        <f>issuerTable!A82</f>
        <v>pairBasis</v>
      </c>
      <c r="C50" s="5" t="str">
        <f>issuerTable!B82</f>
        <v>TELEFO 3 PERP nc-23</v>
      </c>
      <c r="D50" s="5" t="str">
        <f>issuerTable!C82</f>
        <v>TELEFO 5 7/8 PERP nc-24</v>
      </c>
      <c r="E50" s="18">
        <f>issuerTable!J82</f>
        <v>368.32546759022591</v>
      </c>
      <c r="F50" s="18">
        <f>issuerTable!K82</f>
        <v>357.50904546755493</v>
      </c>
      <c r="G50" s="18">
        <f>issuerTable!M82</f>
        <v>-18.811168908993018</v>
      </c>
      <c r="H50" s="18">
        <f ca="1">issuerTable!S82</f>
        <v>16.209700656224378</v>
      </c>
      <c r="I50" s="18">
        <f ca="1">issuerTable!X82</f>
        <v>26.227091960572288</v>
      </c>
    </row>
    <row r="51" spans="2:9" x14ac:dyDescent="0.25">
      <c r="B51" s="5" t="str">
        <f>issuerTable!A83</f>
        <v>pairBasis</v>
      </c>
      <c r="C51" s="5" t="str">
        <f>issuerTable!B83</f>
        <v>TELEFO 5 7/8 PERP nc-24</v>
      </c>
      <c r="D51" s="5" t="str">
        <f>issuerTable!C83</f>
        <v>TELEFO 4 3/8 PERP nc-24</v>
      </c>
      <c r="E51" s="18">
        <f>issuerTable!J83</f>
        <v>357.50904546755493</v>
      </c>
      <c r="F51" s="18">
        <f>issuerTable!K83</f>
        <v>366.8993407247998</v>
      </c>
      <c r="G51" s="18">
        <f>issuerTable!M83</f>
        <v>13.309079892158087</v>
      </c>
      <c r="H51" s="18">
        <f ca="1">issuerTable!S83</f>
        <v>14.20057595515024</v>
      </c>
      <c r="I51" s="18">
        <f ca="1">issuerTable!X83</f>
        <v>1.97474918349665</v>
      </c>
    </row>
    <row r="52" spans="2:9" x14ac:dyDescent="0.25">
      <c r="B52" s="5" t="str">
        <f>issuerTable!A84</f>
        <v>pairBasis</v>
      </c>
      <c r="C52" s="5" t="str">
        <f>issuerTable!B84</f>
        <v>TELEFO 4 3/8 PERP nc-24</v>
      </c>
      <c r="D52" s="5" t="str">
        <f>issuerTable!C84</f>
        <v>TELEFO 3 7/8 PERP nc-26</v>
      </c>
      <c r="E52" s="18">
        <f>issuerTable!J84</f>
        <v>366.8993407247998</v>
      </c>
      <c r="F52" s="18">
        <f>issuerTable!K84</f>
        <v>393.19646805277591</v>
      </c>
      <c r="G52" s="18">
        <f>issuerTable!M84</f>
        <v>17.275485105969711</v>
      </c>
      <c r="H52" s="18">
        <f ca="1">issuerTable!S84</f>
        <v>62.144098244655851</v>
      </c>
      <c r="I52" s="18">
        <f ca="1">issuerTable!X84</f>
        <v>54.21424423005729</v>
      </c>
    </row>
    <row r="53" spans="2:9" x14ac:dyDescent="0.25">
      <c r="B53" s="5" t="str">
        <f>issuerTable!A85</f>
        <v>pairBasis</v>
      </c>
      <c r="C53" s="5" t="str">
        <f>issuerTable!B85</f>
        <v>TELEFO 3 7/8 PERP nc-26</v>
      </c>
      <c r="D53" s="5" t="str">
        <f>issuerTable!C85</f>
        <v>TELEFO 2.502 PERP nc-27</v>
      </c>
      <c r="E53" s="18">
        <f>issuerTable!J85</f>
        <v>393.19646805277591</v>
      </c>
      <c r="F53" s="18">
        <f>issuerTable!K85</f>
        <v>351.29146459293116</v>
      </c>
      <c r="G53" s="18">
        <f>issuerTable!M85</f>
        <v>-67.649332939659686</v>
      </c>
      <c r="H53" s="18">
        <f ca="1">issuerTable!S85</f>
        <v>-140.00771858988389</v>
      </c>
      <c r="I53" s="18">
        <f ca="1">issuerTable!X85</f>
        <v>-142.09022980064628</v>
      </c>
    </row>
    <row r="54" spans="2:9" x14ac:dyDescent="0.25">
      <c r="B54" s="5" t="str">
        <f>issuerTable!A86</f>
        <v>pairBasis</v>
      </c>
      <c r="C54" s="5" t="str">
        <f>issuerTable!B86</f>
        <v>TELEFO 2.502 PERP nc-27</v>
      </c>
      <c r="D54" s="5" t="str">
        <f>issuerTable!C86</f>
        <v>TELEFO 2 7/8 PERP nc-27</v>
      </c>
      <c r="E54" s="18">
        <f>issuerTable!J86</f>
        <v>351.29146459293116</v>
      </c>
      <c r="F54" s="18">
        <f>issuerTable!K86</f>
        <v>378.81458416385914</v>
      </c>
      <c r="G54" s="18">
        <f>issuerTable!M86</f>
        <v>71.282899608158786</v>
      </c>
      <c r="H54" s="18">
        <f ca="1">issuerTable!S86</f>
        <v>11.548798888734275</v>
      </c>
      <c r="I54" s="18">
        <f ca="1">issuerTable!X86</f>
        <v>27.246352845568893</v>
      </c>
    </row>
    <row r="55" spans="2:9" x14ac:dyDescent="0.25">
      <c r="E55" s="18"/>
      <c r="F55" s="18"/>
      <c r="G55" s="18"/>
      <c r="H55" s="18"/>
      <c r="I55" s="18"/>
    </row>
    <row r="56" spans="2:9" x14ac:dyDescent="0.25">
      <c r="E56" s="18"/>
      <c r="F56" s="18"/>
      <c r="G56" s="18"/>
      <c r="H56" s="18"/>
      <c r="I56" s="18"/>
    </row>
    <row r="57" spans="2:9" x14ac:dyDescent="0.25">
      <c r="B57" s="5" t="str">
        <f>issuerTable!A91</f>
        <v>whole curve</v>
      </c>
      <c r="C57" s="5" t="str">
        <f>issuerTable!B91</f>
        <v>TELEFO 2 5/8 PERP nc-23</v>
      </c>
      <c r="D57" s="5" t="str">
        <f>issuerTable!C91</f>
        <v>TELEFO 3 7/8 PERP nc-26</v>
      </c>
      <c r="E57" s="18">
        <f>issuerTable!J91</f>
        <v>358.33279730982395</v>
      </c>
      <c r="F57" s="18">
        <f>issuerTable!K91</f>
        <v>393.19646805277591</v>
      </c>
      <c r="G57" s="18">
        <f>issuerTable!M91</f>
        <v>10.591494909251232</v>
      </c>
      <c r="H57" s="18">
        <f ca="1">issuerTable!S91</f>
        <v>-12.637467116065221</v>
      </c>
      <c r="I57" s="18">
        <f ca="1">issuerTable!X91</f>
        <v>-12.124353192014592</v>
      </c>
    </row>
    <row r="58" spans="2:9" x14ac:dyDescent="0.25">
      <c r="B58" s="5" t="str">
        <f>issuerTable!A92</f>
        <v>whole curve</v>
      </c>
      <c r="C58" s="5" t="str">
        <f>issuerTable!B92</f>
        <v>TELEFO 3 PERP nc-23</v>
      </c>
      <c r="D58" s="5" t="str">
        <f>issuerTable!C92</f>
        <v>TELEFO 2 7/8 PERP nc-27</v>
      </c>
      <c r="E58" s="18">
        <f>issuerTable!J92</f>
        <v>368.32546759022591</v>
      </c>
      <c r="F58" s="18">
        <f>issuerTable!K92</f>
        <v>378.81458416385914</v>
      </c>
      <c r="G58" s="18">
        <f>issuerTable!M92</f>
        <v>2.756264209129899</v>
      </c>
      <c r="H58" s="18">
        <f ca="1">issuerTable!S92</f>
        <v>8.3218116543853746</v>
      </c>
      <c r="I58" s="18">
        <f ca="1">issuerTable!X92</f>
        <v>5.6504539901517994</v>
      </c>
    </row>
    <row r="59" spans="2:9" x14ac:dyDescent="0.25">
      <c r="E59" s="18"/>
      <c r="F59" s="18"/>
      <c r="G59" s="18"/>
      <c r="H59" s="18"/>
      <c r="I59" s="18"/>
    </row>
    <row r="60" spans="2:9" x14ac:dyDescent="0.25">
      <c r="B60" s="5" t="str">
        <f>issuerTable!A94</f>
        <v>long end</v>
      </c>
      <c r="C60" s="5" t="str">
        <f>issuerTable!B94</f>
        <v>TELEFO 5 7/8 PERP nc-24</v>
      </c>
      <c r="D60" s="5" t="str">
        <f>issuerTable!C94</f>
        <v>TELEFO 2 7/8 PERP nc-27</v>
      </c>
      <c r="E60" s="18">
        <f>issuerTable!J94</f>
        <v>357.50904546755493</v>
      </c>
      <c r="F60" s="18">
        <f>issuerTable!K94</f>
        <v>378.81458416385914</v>
      </c>
      <c r="G60" s="18">
        <f>issuerTable!M94</f>
        <v>6.5893418648363538</v>
      </c>
      <c r="H60" s="18">
        <f ca="1">issuerTable!S94</f>
        <v>6.9119191844239847</v>
      </c>
      <c r="I60" s="18">
        <f ca="1">issuerTable!X94</f>
        <v>1.9863521741146926</v>
      </c>
    </row>
    <row r="61" spans="2:9" x14ac:dyDescent="0.25">
      <c r="E61" s="18"/>
      <c r="F61" s="18"/>
      <c r="G61" s="18"/>
      <c r="H61" s="18"/>
      <c r="I61" s="18"/>
    </row>
    <row r="62" spans="2:9" x14ac:dyDescent="0.25">
      <c r="E62" s="18"/>
      <c r="F62" s="18"/>
      <c r="G62" s="18"/>
      <c r="H62" s="18"/>
      <c r="I62" s="18"/>
    </row>
    <row r="63" spans="2:9" x14ac:dyDescent="0.25">
      <c r="E63" s="18"/>
      <c r="F63" s="18"/>
      <c r="G63" s="18"/>
      <c r="H63" s="18"/>
      <c r="I63" s="18"/>
    </row>
    <row r="64" spans="2:9" x14ac:dyDescent="0.25">
      <c r="E64" s="18"/>
      <c r="F64" s="18"/>
      <c r="G64" s="18"/>
      <c r="H64" s="18"/>
      <c r="I64" s="18"/>
    </row>
    <row r="65" spans="1:9" x14ac:dyDescent="0.25">
      <c r="A65" s="5" t="s">
        <v>168</v>
      </c>
      <c r="B65" s="5" t="str">
        <f>issuerTable!A117</f>
        <v>pairBasis</v>
      </c>
      <c r="C65" s="5" t="str">
        <f>issuerTable!B117</f>
        <v>TOTAL 2 1/4 PERP nc-21</v>
      </c>
      <c r="D65" s="5" t="str">
        <f>issuerTable!C117</f>
        <v>TOTAL 3 7/8 PERP nc-22</v>
      </c>
      <c r="E65" s="18">
        <f>issuerTable!J117</f>
        <v>170.92244280030258</v>
      </c>
      <c r="F65" s="18">
        <f>issuerTable!K117</f>
        <v>196.0833812438465</v>
      </c>
      <c r="G65" s="18">
        <f>issuerTable!M117</f>
        <v>20.493072035465641</v>
      </c>
      <c r="H65" s="18">
        <f ca="1">issuerTable!S117</f>
        <v>12.939587872569714</v>
      </c>
      <c r="I65" s="18">
        <f ca="1">issuerTable!X117</f>
        <v>8.545470225510881</v>
      </c>
    </row>
    <row r="66" spans="1:9" x14ac:dyDescent="0.25">
      <c r="B66" s="5" t="str">
        <f>issuerTable!A118</f>
        <v>pairBasis</v>
      </c>
      <c r="C66" s="5" t="str">
        <f>issuerTable!B118</f>
        <v>TOTAL 3 7/8 PERP nc-22</v>
      </c>
      <c r="D66" s="5" t="str">
        <f>issuerTable!C118</f>
        <v>TOTAL 2.708 PERP nc-23</v>
      </c>
      <c r="E66" s="18">
        <f>issuerTable!J118</f>
        <v>196.0833812438465</v>
      </c>
      <c r="F66" s="18">
        <f>issuerTable!K118</f>
        <v>209.133755216487</v>
      </c>
      <c r="G66" s="18">
        <f>issuerTable!M118</f>
        <v>13.539292882278328</v>
      </c>
      <c r="H66" s="18">
        <f ca="1">issuerTable!S118</f>
        <v>24.739753977379216</v>
      </c>
      <c r="I66" s="18">
        <f ca="1">issuerTable!X118</f>
        <v>-2.9895831984133032</v>
      </c>
    </row>
    <row r="67" spans="1:9" x14ac:dyDescent="0.25">
      <c r="B67" s="5" t="str">
        <f>issuerTable!A119</f>
        <v>pairBasis</v>
      </c>
      <c r="C67" s="5" t="str">
        <f>issuerTable!B119</f>
        <v>TOTAL 2.708 PERP nc-23</v>
      </c>
      <c r="D67" s="5" t="str">
        <f>issuerTable!C119</f>
        <v>TOTAL 1 3/4 PERP nc-24</v>
      </c>
      <c r="E67" s="18">
        <f>issuerTable!J119</f>
        <v>209.133755216487</v>
      </c>
      <c r="F67" s="18">
        <f>issuerTable!K119</f>
        <v>222.19098706172821</v>
      </c>
      <c r="G67" s="18">
        <f>issuerTable!M119</f>
        <v>14.287548523668189</v>
      </c>
      <c r="H67" s="18">
        <f ca="1">issuerTable!S119</f>
        <v>12.195390468956937</v>
      </c>
      <c r="I67" s="18">
        <f ca="1">issuerTable!X119</f>
        <v>-4.0615092270916975</v>
      </c>
    </row>
    <row r="68" spans="1:9" x14ac:dyDescent="0.25">
      <c r="B68" s="5" t="str">
        <f>issuerTable!A120</f>
        <v>pairBasis</v>
      </c>
      <c r="C68" s="5" t="str">
        <f>issuerTable!B120</f>
        <v>TOTAL 1 3/4 PERP nc-24</v>
      </c>
      <c r="D68" s="5" t="str">
        <f>issuerTable!C120</f>
        <v>TOTAL 2 5/8 PERP nc-25</v>
      </c>
      <c r="E68" s="18">
        <f>issuerTable!J120</f>
        <v>222.19098706172821</v>
      </c>
      <c r="F68" s="18">
        <f>issuerTable!K120</f>
        <v>227.90090268483576</v>
      </c>
      <c r="G68" s="18">
        <f>issuerTable!M120</f>
        <v>6.3837565972630967</v>
      </c>
      <c r="H68" s="18">
        <f ca="1">issuerTable!S120</f>
        <v>4.6418932432258382</v>
      </c>
      <c r="I68" s="18">
        <f ca="1">issuerTable!X120</f>
        <v>-10.768789986587848</v>
      </c>
    </row>
    <row r="69" spans="1:9" x14ac:dyDescent="0.25">
      <c r="B69" s="5" t="str">
        <f>issuerTable!A121</f>
        <v>pairBasis</v>
      </c>
      <c r="C69" s="5" t="str">
        <f>issuerTable!B121</f>
        <v>TOTAL 2 5/8 PERP nc-25</v>
      </c>
      <c r="D69" s="5" t="str">
        <f>issuerTable!C121</f>
        <v>TOTAL 3.369 PERP nc-26</v>
      </c>
      <c r="E69" s="18">
        <f>issuerTable!J121</f>
        <v>227.90090268483576</v>
      </c>
      <c r="F69" s="18">
        <f>issuerTable!K121</f>
        <v>233.90209566291938</v>
      </c>
      <c r="G69" s="18">
        <f>issuerTable!M121</f>
        <v>3.7248784001898345</v>
      </c>
      <c r="H69" s="18">
        <f ca="1">issuerTable!S121</f>
        <v>-0.5622250480860167</v>
      </c>
      <c r="I69" s="18">
        <f ca="1">issuerTable!X121</f>
        <v>5.0208784001898481</v>
      </c>
    </row>
    <row r="70" spans="1:9" x14ac:dyDescent="0.25">
      <c r="E70" s="18"/>
      <c r="F70" s="18"/>
      <c r="G70" s="18"/>
      <c r="H70" s="18"/>
      <c r="I70" s="18"/>
    </row>
    <row r="71" spans="1:9" x14ac:dyDescent="0.25">
      <c r="E71" s="18"/>
      <c r="F71" s="18"/>
      <c r="G71" s="18"/>
      <c r="H71" s="18"/>
      <c r="I71" s="18"/>
    </row>
    <row r="72" spans="1:9" x14ac:dyDescent="0.25">
      <c r="B72" s="5" t="str">
        <f>issuerTable!A126</f>
        <v>whole curve</v>
      </c>
      <c r="C72" s="5" t="str">
        <f>issuerTable!B126</f>
        <v>TOTAL 3 7/8 PERP nc-22</v>
      </c>
      <c r="D72" s="5" t="str">
        <f>issuerTable!C126</f>
        <v>TOTAL 2 5/8 PERP nc-25</v>
      </c>
      <c r="E72" s="18">
        <f>issuerTable!J126</f>
        <v>196.0833812438465</v>
      </c>
      <c r="F72" s="18">
        <f>issuerTable!K126</f>
        <v>227.90090268483576</v>
      </c>
      <c r="G72" s="18">
        <f>issuerTable!M126</f>
        <v>11.477262243242617</v>
      </c>
      <c r="H72" s="18">
        <f ca="1">issuerTable!S126</f>
        <v>14.119907533823786</v>
      </c>
      <c r="I72" s="18">
        <f ca="1">issuerTable!X126</f>
        <v>-5.8528780373185079</v>
      </c>
    </row>
    <row r="73" spans="1:9" x14ac:dyDescent="0.25">
      <c r="E73" s="18"/>
      <c r="F73" s="18"/>
      <c r="G73" s="18"/>
      <c r="H73" s="18"/>
      <c r="I73" s="18"/>
    </row>
    <row r="74" spans="1:9" x14ac:dyDescent="0.25">
      <c r="B74" s="5" t="str">
        <f>issuerTable!A128</f>
        <v>long end</v>
      </c>
      <c r="C74" s="5" t="str">
        <f>issuerTable!B128</f>
        <v>TOTAL 2.708 PERP nc-23</v>
      </c>
      <c r="D74" s="5" t="str">
        <f>issuerTable!C128</f>
        <v>TOTAL 3.369 PERP nc-26</v>
      </c>
      <c r="E74" s="18">
        <f>issuerTable!J128</f>
        <v>209.133755216487</v>
      </c>
      <c r="F74" s="18">
        <f>issuerTable!K128</f>
        <v>233.90209566291938</v>
      </c>
      <c r="G74" s="18">
        <f>issuerTable!M128</f>
        <v>7.2433814465602406</v>
      </c>
      <c r="H74" s="18">
        <f ca="1">issuerTable!S128</f>
        <v>4.2086779534652017</v>
      </c>
      <c r="I74" s="18">
        <f ca="1">issuerTable!X128</f>
        <v>-1.5366997882082387</v>
      </c>
    </row>
    <row r="75" spans="1:9" x14ac:dyDescent="0.25">
      <c r="E75" s="18"/>
      <c r="F75" s="18"/>
      <c r="G75" s="18"/>
      <c r="H75" s="18"/>
      <c r="I75" s="18"/>
    </row>
    <row r="76" spans="1:9" x14ac:dyDescent="0.25">
      <c r="E76" s="18"/>
      <c r="F76" s="18"/>
      <c r="G76" s="18"/>
      <c r="H76" s="18"/>
      <c r="I76" s="18"/>
    </row>
    <row r="78" spans="1:9" x14ac:dyDescent="0.25">
      <c r="A78" s="5" t="s">
        <v>422</v>
      </c>
      <c r="B78" s="5" t="str">
        <f>issuerTable!A146</f>
        <v>pairBasis</v>
      </c>
      <c r="C78" s="5" t="str">
        <f>issuerTable!B146</f>
        <v>ENBW 3 5/8 04/02/76 nc-21</v>
      </c>
      <c r="D78" s="5" t="str">
        <f>issuerTable!C146</f>
        <v>ENBW 3 5/8 04/02/76 nc-21</v>
      </c>
      <c r="E78" s="18">
        <f>issuerTable!J146</f>
        <v>196.81837737520704</v>
      </c>
      <c r="F78" s="18">
        <f>issuerTable!K146</f>
        <v>196.81837737520704</v>
      </c>
      <c r="G78" s="18" t="str">
        <f>issuerTable!M146</f>
        <v>-</v>
      </c>
      <c r="H78" s="18" t="str">
        <f ca="1">issuerTable!S146</f>
        <v>-</v>
      </c>
      <c r="I78" s="18" t="str">
        <f ca="1">issuerTable!X146</f>
        <v>-</v>
      </c>
    </row>
    <row r="79" spans="1:9" x14ac:dyDescent="0.25">
      <c r="B79" s="5" t="str">
        <f>issuerTable!A147</f>
        <v>pairBasis</v>
      </c>
      <c r="C79" s="5" t="str">
        <f>issuerTable!B147</f>
        <v>ENBW 3 5/8 04/02/76 nc-21</v>
      </c>
      <c r="D79" s="5" t="str">
        <f>issuerTable!C147</f>
        <v>ENBW 3 3/8 04/05/77 nc-22</v>
      </c>
      <c r="E79" s="18">
        <f>issuerTable!J147</f>
        <v>196.81837737520704</v>
      </c>
      <c r="F79" s="18">
        <f>issuerTable!K147</f>
        <v>189.79496314492047</v>
      </c>
      <c r="G79" s="18">
        <f>issuerTable!M147</f>
        <v>-9.2616451388394232</v>
      </c>
      <c r="H79" s="18">
        <f ca="1">issuerTable!S147</f>
        <v>3.8394537622594811</v>
      </c>
      <c r="I79" s="18">
        <f ca="1">issuerTable!X147</f>
        <v>-36.033513270707545</v>
      </c>
    </row>
    <row r="80" spans="1:9" x14ac:dyDescent="0.25">
      <c r="B80" s="5" t="str">
        <f>issuerTable!A148</f>
        <v>pairBasis</v>
      </c>
      <c r="C80" s="5" t="str">
        <f>issuerTable!B148</f>
        <v>ENBW 3 3/8 04/05/77 nc-22</v>
      </c>
      <c r="D80" s="5" t="str">
        <f>issuerTable!C148</f>
        <v>ENBW 1 1/8 11/05/79 nc-24</v>
      </c>
      <c r="E80" s="18">
        <f>issuerTable!J148</f>
        <v>189.79496314492047</v>
      </c>
      <c r="F80" s="18">
        <f>issuerTable!K148</f>
        <v>208.16046515517016</v>
      </c>
      <c r="G80" s="18">
        <f>issuerTable!M148</f>
        <v>7.1092265846127809</v>
      </c>
      <c r="H80" s="18">
        <f ca="1">issuerTable!S148</f>
        <v>-8.964579867000122</v>
      </c>
      <c r="I80" s="18">
        <f ca="1">issuerTable!X148</f>
        <v>-11.347160512161413</v>
      </c>
    </row>
    <row r="81" spans="1:9" x14ac:dyDescent="0.25">
      <c r="B81" s="5" t="str">
        <f>issuerTable!A149</f>
        <v>pairBasis</v>
      </c>
      <c r="C81" s="5" t="str">
        <f>issuerTable!B149</f>
        <v>ENBW 1 1/8 11/05/79 nc-24</v>
      </c>
      <c r="D81" s="5" t="str">
        <f>issuerTable!C149</f>
        <v>ENBW 1 7/8 06/29/80 nc-26</v>
      </c>
      <c r="E81" s="18">
        <f>issuerTable!J149</f>
        <v>208.16046515517016</v>
      </c>
      <c r="F81" s="18">
        <f>issuerTable!K149</f>
        <v>233.57587176694631</v>
      </c>
      <c r="G81" s="18">
        <f>issuerTable!M149</f>
        <v>15.377388874351956</v>
      </c>
      <c r="H81" s="18">
        <f ca="1">issuerTable!S149</f>
        <v>1.5346325718309526</v>
      </c>
      <c r="I81" s="18" t="str">
        <f ca="1">issuerTable!X149</f>
        <v>-</v>
      </c>
    </row>
    <row r="82" spans="1:9" x14ac:dyDescent="0.25">
      <c r="B82" s="5" t="str">
        <f>issuerTable!A150</f>
        <v>pairBasis</v>
      </c>
      <c r="C82" s="5" t="str">
        <f>issuerTable!B150</f>
        <v>ENBW 1 7/8 06/29/80 nc-26</v>
      </c>
      <c r="D82" s="5" t="str">
        <f>issuerTable!C150</f>
        <v>ENBW 1 5/8 08/05/79 nc-27</v>
      </c>
      <c r="E82" s="18">
        <f>issuerTable!J150</f>
        <v>233.57587176694631</v>
      </c>
      <c r="F82" s="18">
        <f>issuerTable!K150</f>
        <v>230.03253759511804</v>
      </c>
      <c r="G82" s="18">
        <f>issuerTable!M150</f>
        <v>-3.2293678528055056</v>
      </c>
      <c r="H82" s="18">
        <f ca="1">issuerTable!S150</f>
        <v>-1.3145324097675319</v>
      </c>
      <c r="I82" s="18" t="str">
        <f ca="1">issuerTable!X150</f>
        <v>-</v>
      </c>
    </row>
    <row r="83" spans="1:9" x14ac:dyDescent="0.25">
      <c r="E83" s="18"/>
      <c r="F83" s="18"/>
      <c r="G83" s="18"/>
      <c r="H83" s="18"/>
      <c r="I83" s="18"/>
    </row>
    <row r="84" spans="1:9" x14ac:dyDescent="0.25">
      <c r="E84" s="18"/>
      <c r="F84" s="18"/>
      <c r="G84" s="18"/>
      <c r="H84" s="18"/>
      <c r="I84" s="18"/>
    </row>
    <row r="85" spans="1:9" x14ac:dyDescent="0.25">
      <c r="B85" s="5" t="str">
        <f>issuerTable!A155</f>
        <v>whole curve</v>
      </c>
      <c r="C85" s="5" t="str">
        <f>issuerTable!B155</f>
        <v>ENBW 3 5/8 04/02/76 nc-21</v>
      </c>
      <c r="D85" s="5" t="str">
        <f>issuerTable!C155</f>
        <v>ENBW 1 5/8 08/05/79 nc-27</v>
      </c>
      <c r="E85" s="18">
        <f>issuerTable!J155</f>
        <v>196.81837737520704</v>
      </c>
      <c r="F85" s="18">
        <f>issuerTable!K155</f>
        <v>230.03253759511804</v>
      </c>
      <c r="G85" s="18">
        <f>issuerTable!M155</f>
        <v>5.4523929225572108</v>
      </c>
      <c r="H85" s="18">
        <f ca="1">issuerTable!S155</f>
        <v>-3.1441050254592042</v>
      </c>
      <c r="I85" s="18">
        <f ca="1">issuerTable!X155</f>
        <v>-9.2833115918066724</v>
      </c>
    </row>
    <row r="86" spans="1:9" x14ac:dyDescent="0.25">
      <c r="E86" s="18"/>
      <c r="F86" s="18"/>
      <c r="G86" s="18"/>
      <c r="H86" s="18"/>
      <c r="I86" s="18"/>
    </row>
    <row r="87" spans="1:9" x14ac:dyDescent="0.25">
      <c r="B87" s="5" t="str">
        <f>issuerTable!A157</f>
        <v>long end</v>
      </c>
      <c r="C87" s="5" t="str">
        <f>issuerTable!B157</f>
        <v>ENBW 1 1/8 11/05/79 nc-24</v>
      </c>
      <c r="D87" s="5" t="str">
        <f>issuerTable!C157</f>
        <v>ENBW 1 5/8 08/05/79 nc-27</v>
      </c>
      <c r="E87" s="18">
        <f>issuerTable!J157</f>
        <v>208.16046515517016</v>
      </c>
      <c r="F87" s="18">
        <f>issuerTable!K157</f>
        <v>230.03253759511804</v>
      </c>
      <c r="G87" s="18">
        <f>issuerTable!M157</f>
        <v>7.9534808872537761</v>
      </c>
      <c r="H87" s="18">
        <f ca="1">issuerTable!S157</f>
        <v>0.39784452361741529</v>
      </c>
      <c r="I87" s="18">
        <f ca="1">issuerTable!X157</f>
        <v>3.2026341799233471E-2</v>
      </c>
    </row>
    <row r="88" spans="1:9" x14ac:dyDescent="0.25">
      <c r="E88" s="18"/>
      <c r="F88" s="18"/>
      <c r="G88" s="18"/>
      <c r="H88" s="18"/>
      <c r="I88" s="18"/>
    </row>
    <row r="89" spans="1:9" x14ac:dyDescent="0.25">
      <c r="E89" s="18"/>
      <c r="F89" s="18"/>
      <c r="G89" s="18"/>
      <c r="H89" s="18"/>
      <c r="I89" s="18"/>
    </row>
    <row r="91" spans="1:9" ht="33" x14ac:dyDescent="0.3">
      <c r="C91" s="19" t="s">
        <v>415</v>
      </c>
      <c r="D91" s="19" t="s">
        <v>416</v>
      </c>
      <c r="E91" s="19" t="s">
        <v>3</v>
      </c>
      <c r="F91" s="19" t="s">
        <v>4</v>
      </c>
      <c r="G91" s="19" t="s">
        <v>5</v>
      </c>
      <c r="H91" s="19" t="s">
        <v>7</v>
      </c>
      <c r="I91" s="19" t="s">
        <v>8</v>
      </c>
    </row>
    <row r="92" spans="1:9" x14ac:dyDescent="0.25">
      <c r="A92" s="5" t="s">
        <v>423</v>
      </c>
      <c r="B92" s="5" t="str">
        <f>issuerTable!A178</f>
        <v>pairBasis</v>
      </c>
      <c r="C92" s="5" t="str">
        <f>issuerTable!B178</f>
        <v>ORAFP 4 PERP nc-21</v>
      </c>
      <c r="D92" s="5" t="str">
        <f>issuerTable!C178</f>
        <v>ORAFP 5 1/4 PERP nc-24</v>
      </c>
      <c r="E92" s="18">
        <f>issuerTable!J178</f>
        <v>156.0007640323611</v>
      </c>
      <c r="F92" s="18">
        <f>issuerTable!K178</f>
        <v>211.26051003478668</v>
      </c>
      <c r="G92" s="18">
        <f>issuerTable!M178</f>
        <v>23.514785532947052</v>
      </c>
      <c r="H92" s="18">
        <f ca="1">issuerTable!S178</f>
        <v>-9.6605336159891095</v>
      </c>
      <c r="I92" s="18">
        <f ca="1">issuerTable!X178</f>
        <v>-10.926065530882738</v>
      </c>
    </row>
    <row r="93" spans="1:9" x14ac:dyDescent="0.25">
      <c r="B93" s="5" t="str">
        <f>issuerTable!A179</f>
        <v>pairBasis</v>
      </c>
      <c r="C93" s="5" t="str">
        <f>issuerTable!B179</f>
        <v>ORAFP 5 1/4 PERP nc-24</v>
      </c>
      <c r="D93" s="5" t="str">
        <f>issuerTable!C179</f>
        <v>ORAFP 2 3/8 PERP nc-25</v>
      </c>
      <c r="E93" s="18">
        <f>issuerTable!J179</f>
        <v>211.26051003478668</v>
      </c>
      <c r="F93" s="18">
        <f>issuerTable!K179</f>
        <v>230.72028587189476</v>
      </c>
      <c r="G93" s="18">
        <f>issuerTable!M179</f>
        <v>20.726388465558905</v>
      </c>
      <c r="H93" s="18">
        <f ca="1">issuerTable!S179</f>
        <v>9.784731660825182</v>
      </c>
      <c r="I93" s="18">
        <f ca="1">issuerTable!X179</f>
        <v>8.7846133176298924</v>
      </c>
    </row>
    <row r="94" spans="1:9" x14ac:dyDescent="0.25">
      <c r="B94" s="5" t="str">
        <f>issuerTable!A180</f>
        <v>pairBasis</v>
      </c>
      <c r="C94" s="5" t="str">
        <f>issuerTable!B180</f>
        <v>ORAFP 2 3/8 PERP nc-25</v>
      </c>
      <c r="D94" s="5" t="str">
        <f>issuerTable!C180</f>
        <v>ORAFP 5 PERP nc-26</v>
      </c>
      <c r="E94" s="18">
        <f>issuerTable!J180</f>
        <v>230.72028587189476</v>
      </c>
      <c r="F94" s="18">
        <f>issuerTable!K180</f>
        <v>241.81065067014478</v>
      </c>
      <c r="G94" s="18">
        <f>issuerTable!M180</f>
        <v>6.4813820249513121</v>
      </c>
      <c r="H94" s="18">
        <f ca="1">issuerTable!S180</f>
        <v>-2.2240725205032419</v>
      </c>
      <c r="I94" s="18">
        <f ca="1">issuerTable!X180</f>
        <v>-7.2044621308928321</v>
      </c>
    </row>
    <row r="95" spans="1:9" x14ac:dyDescent="0.25">
      <c r="B95" s="5" t="str">
        <f>issuerTable!A181</f>
        <v>pairBasis</v>
      </c>
      <c r="C95" s="5" t="str">
        <f>issuerTable!B181</f>
        <v>ORAFP 5 PERP nc-26</v>
      </c>
      <c r="D95" s="5" t="str">
        <f>issuerTable!C181</f>
        <v>ORAFP 1 3/4 PERP nc-26</v>
      </c>
      <c r="E95" s="18">
        <f>issuerTable!J181</f>
        <v>241.81065067014478</v>
      </c>
      <c r="F95" s="18">
        <f>issuerTable!K181</f>
        <v>233.82875760452629</v>
      </c>
      <c r="G95" s="18">
        <f>issuerTable!M181</f>
        <v>-36.83950645670074</v>
      </c>
      <c r="H95" s="18">
        <f ca="1">issuerTable!S181</f>
        <v>37.643570466376211</v>
      </c>
      <c r="I95" s="18">
        <f ca="1">issuerTable!X181</f>
        <v>75.318955081760748</v>
      </c>
    </row>
    <row r="96" spans="1:9" x14ac:dyDescent="0.25">
      <c r="E96" s="18"/>
      <c r="F96" s="18"/>
      <c r="G96" s="18"/>
      <c r="H96" s="18"/>
      <c r="I96" s="18"/>
    </row>
    <row r="97" spans="1:9" x14ac:dyDescent="0.25">
      <c r="E97" s="18"/>
      <c r="F97" s="18"/>
      <c r="G97" s="18"/>
      <c r="H97" s="18"/>
      <c r="I97" s="18"/>
    </row>
    <row r="98" spans="1:9" x14ac:dyDescent="0.25">
      <c r="B98" s="5" t="str">
        <f>issuerTable!A186</f>
        <v>whole curve</v>
      </c>
      <c r="C98" s="5" t="str">
        <f>issuerTable!B186</f>
        <v>ORAFP 4 PERP nc-21</v>
      </c>
      <c r="D98" s="5" t="str">
        <f>issuerTable!C186</f>
        <v>ORAFP 1 3/4 PERP nc-26</v>
      </c>
      <c r="E98" s="18">
        <f>issuerTable!J186</f>
        <v>156.0007640323611</v>
      </c>
      <c r="F98" s="18">
        <f>issuerTable!K186</f>
        <v>233.82875760452629</v>
      </c>
      <c r="G98" s="18">
        <f>issuerTable!M186</f>
        <v>14.919104199137095</v>
      </c>
      <c r="H98" s="18">
        <f ca="1">issuerTable!S186</f>
        <v>-1.756870241757472</v>
      </c>
      <c r="I98" s="18">
        <f ca="1">issuerTable!X186</f>
        <v>-2.5757839797766451</v>
      </c>
    </row>
    <row r="99" spans="1:9" x14ac:dyDescent="0.25">
      <c r="E99" s="18"/>
      <c r="F99" s="18"/>
      <c r="G99" s="18"/>
      <c r="H99" s="18"/>
      <c r="I99" s="18"/>
    </row>
    <row r="100" spans="1:9" x14ac:dyDescent="0.25">
      <c r="B100" s="5" t="str">
        <f>issuerTable!A188</f>
        <v>long end</v>
      </c>
      <c r="C100" s="5" t="str">
        <f>issuerTable!B188</f>
        <v>ORAFP 2 3/8 PERP nc-25</v>
      </c>
      <c r="D100" s="5" t="str">
        <f>issuerTable!C188</f>
        <v>ORAFP 1 3/4 PERP nc-26</v>
      </c>
      <c r="E100" s="18">
        <f>issuerTable!J188</f>
        <v>230.72028587189476</v>
      </c>
      <c r="F100" s="18">
        <f>issuerTable!K188</f>
        <v>233.82875760452629</v>
      </c>
      <c r="G100" s="18">
        <f>issuerTable!M188</f>
        <v>1.612463722978891</v>
      </c>
      <c r="H100" s="18">
        <f ca="1">issuerTable!S188</f>
        <v>2.2567288526618832</v>
      </c>
      <c r="I100" s="18">
        <f ca="1">issuerTable!X188</f>
        <v>2.0705040688002216</v>
      </c>
    </row>
    <row r="101" spans="1:9" x14ac:dyDescent="0.25">
      <c r="E101" s="18"/>
      <c r="F101" s="18"/>
      <c r="G101" s="18"/>
      <c r="H101" s="18"/>
      <c r="I101" s="18"/>
    </row>
    <row r="102" spans="1:9" x14ac:dyDescent="0.25">
      <c r="E102" s="18"/>
      <c r="F102" s="18"/>
      <c r="G102" s="18"/>
      <c r="H102" s="18"/>
      <c r="I102" s="18"/>
    </row>
    <row r="103" spans="1:9" x14ac:dyDescent="0.25">
      <c r="E103" s="18"/>
      <c r="F103" s="18"/>
      <c r="G103" s="18"/>
      <c r="H103" s="18"/>
      <c r="I103" s="18"/>
    </row>
    <row r="104" spans="1:9" x14ac:dyDescent="0.25">
      <c r="E104" s="18"/>
      <c r="F104" s="18"/>
      <c r="G104" s="18"/>
      <c r="H104" s="18"/>
      <c r="I104" s="18"/>
    </row>
    <row r="105" spans="1:9" x14ac:dyDescent="0.25">
      <c r="E105" s="18"/>
      <c r="F105" s="18"/>
      <c r="G105" s="18"/>
      <c r="H105" s="18"/>
      <c r="I105" s="18"/>
    </row>
    <row r="106" spans="1:9" x14ac:dyDescent="0.25">
      <c r="A106" s="5" t="s">
        <v>425</v>
      </c>
      <c r="B106" s="5" t="str">
        <f>issuerTable!A208</f>
        <v>pairBasis</v>
      </c>
      <c r="C106" s="5" t="str">
        <f>issuerTable!B208</f>
        <v>ENGIFP 4 3/4 PERP nc-21</v>
      </c>
      <c r="D106" s="5" t="str">
        <f>issuerTable!C208</f>
        <v>ENGIFP 1 3/8 PERP nc-23</v>
      </c>
      <c r="E106" s="18">
        <f>issuerTable!J208</f>
        <v>156.31626840245926</v>
      </c>
      <c r="F106" s="18">
        <f>issuerTable!K208</f>
        <v>251.00281968955298</v>
      </c>
      <c r="G106" s="18">
        <f>issuerTable!M208</f>
        <v>62.430693156325532</v>
      </c>
      <c r="H106" s="18">
        <f ca="1">issuerTable!S208</f>
        <v>-24.180295854663498</v>
      </c>
      <c r="I106" s="18">
        <f ca="1">issuerTable!X208</f>
        <v>-6.4413947557623885</v>
      </c>
    </row>
    <row r="107" spans="1:9" x14ac:dyDescent="0.25">
      <c r="B107" s="5" t="str">
        <f>issuerTable!A209</f>
        <v>pairBasis</v>
      </c>
      <c r="C107" s="5" t="str">
        <f>issuerTable!B209</f>
        <v>ENGIFP 1 3/8 PERP nc-23</v>
      </c>
      <c r="D107" s="5" t="str">
        <f>issuerTable!C209</f>
        <v>ENGIFP 3 7/8 PERP nc-24</v>
      </c>
      <c r="E107" s="18">
        <f>issuerTable!J209</f>
        <v>251.00281968955298</v>
      </c>
      <c r="F107" s="18">
        <f>issuerTable!K209</f>
        <v>233.5852342360501</v>
      </c>
      <c r="G107" s="18">
        <f>issuerTable!M209</f>
        <v>-12.641795893671446</v>
      </c>
      <c r="H107" s="18">
        <f ca="1">issuerTable!S209</f>
        <v>19.782881525683418</v>
      </c>
      <c r="I107" s="18">
        <f ca="1">issuerTable!X209</f>
        <v>5.3117524934253417</v>
      </c>
    </row>
    <row r="108" spans="1:9" x14ac:dyDescent="0.25">
      <c r="B108" s="5" t="str">
        <f>issuerTable!A210</f>
        <v>pairBasis</v>
      </c>
      <c r="C108" s="5" t="str">
        <f>issuerTable!B210</f>
        <v>ENGIFP 3 7/8 PERP nc-24</v>
      </c>
      <c r="D108" s="5" t="str">
        <f>issuerTable!C210</f>
        <v>ENGIFP 3 1/4 PERP nc-24</v>
      </c>
      <c r="E108" s="18">
        <f>issuerTable!J210</f>
        <v>233.5852342360501</v>
      </c>
      <c r="F108" s="18">
        <f>issuerTable!K210</f>
        <v>239.34901792949549</v>
      </c>
      <c r="G108" s="18">
        <f>issuerTable!M210</f>
        <v>11.789557554774662</v>
      </c>
      <c r="H108" s="18">
        <f ca="1">issuerTable!S210</f>
        <v>14.31773937295646</v>
      </c>
      <c r="I108" s="18">
        <f ca="1">issuerTable!X210</f>
        <v>6.7966030093201111</v>
      </c>
    </row>
    <row r="109" spans="1:9" x14ac:dyDescent="0.25">
      <c r="B109" s="5" t="str">
        <f>issuerTable!A211</f>
        <v>pairBasis</v>
      </c>
      <c r="C109" s="5" t="str">
        <f>issuerTable!B211</f>
        <v>ENGIFP 3 1/4 PERP nc-24</v>
      </c>
      <c r="D109" s="5" t="str">
        <f>issuerTable!C211</f>
        <v>ENGIFP 1 5/8 PERP nc-25</v>
      </c>
      <c r="E109" s="18">
        <f>issuerTable!J211</f>
        <v>239.34901792949549</v>
      </c>
      <c r="F109" s="18">
        <f>issuerTable!K211</f>
        <v>246.61108816093508</v>
      </c>
      <c r="G109" s="18">
        <f>issuerTable!M211</f>
        <v>20.110348333217338</v>
      </c>
      <c r="H109" s="18">
        <f ca="1">issuerTable!S211</f>
        <v>-15.518574743705777</v>
      </c>
      <c r="I109" s="18">
        <f ca="1">issuerTable!X211</f>
        <v>-4.8071901283211744</v>
      </c>
    </row>
    <row r="110" spans="1:9" x14ac:dyDescent="0.25">
      <c r="E110" s="18"/>
      <c r="F110" s="18"/>
      <c r="G110" s="18"/>
      <c r="H110" s="18"/>
      <c r="I110" s="18"/>
    </row>
    <row r="111" spans="1:9" x14ac:dyDescent="0.25">
      <c r="E111" s="18"/>
      <c r="F111" s="18"/>
      <c r="G111" s="18"/>
      <c r="H111" s="18"/>
      <c r="I111" s="18"/>
    </row>
    <row r="112" spans="1:9" x14ac:dyDescent="0.25">
      <c r="B112" s="5" t="str">
        <f>issuerTable!A216</f>
        <v>whole curve</v>
      </c>
      <c r="C112" s="5" t="str">
        <f>issuerTable!B216</f>
        <v>ENGIFP 4 3/4 PERP nc-21</v>
      </c>
      <c r="D112" s="5" t="str">
        <f>issuerTable!C216</f>
        <v>ENGIFP 1 5/8 PERP nc-25</v>
      </c>
      <c r="E112" s="18">
        <f>issuerTable!J216</f>
        <v>156.31626840245926</v>
      </c>
      <c r="F112" s="18">
        <f>issuerTable!K216</f>
        <v>246.61108816093508</v>
      </c>
      <c r="G112" s="18">
        <f>issuerTable!M216</f>
        <v>24.114343555676037</v>
      </c>
      <c r="H112" s="18">
        <f ca="1">issuerTable!S216</f>
        <v>-2.1421549606444401</v>
      </c>
      <c r="I112" s="18">
        <f ca="1">issuerTable!X216</f>
        <v>-0.23078997548124036</v>
      </c>
    </row>
    <row r="113" spans="1:9" x14ac:dyDescent="0.25">
      <c r="E113" s="18"/>
      <c r="F113" s="18"/>
      <c r="G113" s="18"/>
      <c r="H113" s="18"/>
      <c r="I113" s="18"/>
    </row>
    <row r="114" spans="1:9" x14ac:dyDescent="0.25">
      <c r="B114" s="5" t="str">
        <f>issuerTable!A218</f>
        <v>long end</v>
      </c>
      <c r="C114" s="5" t="str">
        <f>issuerTable!B218</f>
        <v>ENGIFP 3 7/8 PERP nc-24</v>
      </c>
      <c r="D114" s="5" t="str">
        <f>issuerTable!C218</f>
        <v>ENGIFP 1 5/8 PERP nc-25</v>
      </c>
      <c r="E114" s="18">
        <f>issuerTable!J218</f>
        <v>233.5852342360501</v>
      </c>
      <c r="F114" s="18">
        <f>issuerTable!K218</f>
        <v>246.61108816093508</v>
      </c>
      <c r="G114" s="18">
        <f>issuerTable!M218</f>
        <v>15.324534029276453</v>
      </c>
      <c r="H114" s="18">
        <f ca="1">issuerTable!S218</f>
        <v>1.6421810880999548</v>
      </c>
      <c r="I114" s="18">
        <f ca="1">issuerTable!X218</f>
        <v>1.8668869704528976</v>
      </c>
    </row>
    <row r="115" spans="1:9" x14ac:dyDescent="0.25">
      <c r="E115" s="18"/>
      <c r="F115" s="18"/>
      <c r="G115" s="18"/>
      <c r="H115" s="18"/>
      <c r="I115" s="18"/>
    </row>
    <row r="116" spans="1:9" x14ac:dyDescent="0.25">
      <c r="E116" s="18"/>
      <c r="F116" s="18"/>
      <c r="G116" s="18"/>
      <c r="H116" s="18"/>
      <c r="I116" s="18"/>
    </row>
    <row r="117" spans="1:9" x14ac:dyDescent="0.25">
      <c r="E117" s="18"/>
      <c r="F117" s="18"/>
      <c r="G117" s="18"/>
      <c r="H117" s="18"/>
      <c r="I117" s="18"/>
    </row>
    <row r="118" spans="1:9" x14ac:dyDescent="0.25">
      <c r="A118" s="5" t="s">
        <v>426</v>
      </c>
      <c r="B118" s="5" t="str">
        <f>issuerTable!A233</f>
        <v>pairBasis</v>
      </c>
      <c r="C118" s="5" t="str">
        <f>issuerTable!B233</f>
        <v>EDF 4 1/8 PERP nc-22</v>
      </c>
      <c r="D118" s="5" t="str">
        <f>issuerTable!C233</f>
        <v>EDF 4 PERP nc-24</v>
      </c>
      <c r="E118" s="18">
        <f>issuerTable!J233</f>
        <v>211.25945493570683</v>
      </c>
      <c r="F118" s="18">
        <f>issuerTable!K233</f>
        <v>323.80925345308816</v>
      </c>
      <c r="G118" s="18">
        <f>issuerTable!M233</f>
        <v>45.938693272400542</v>
      </c>
      <c r="H118" s="18">
        <f ca="1">issuerTable!S233</f>
        <v>15.001958578522988</v>
      </c>
      <c r="I118" s="18">
        <f ca="1">issuerTable!X233</f>
        <v>23.336244292808694</v>
      </c>
    </row>
    <row r="119" spans="1:9" x14ac:dyDescent="0.25">
      <c r="B119" s="5" t="str">
        <f>issuerTable!A234</f>
        <v>pairBasis</v>
      </c>
      <c r="C119" s="5" t="str">
        <f>issuerTable!B234</f>
        <v>EDF 4 PERP nc-24</v>
      </c>
      <c r="D119" s="5" t="str">
        <f>issuerTable!C234</f>
        <v>EDF 5 3/8 PERP nc-25</v>
      </c>
      <c r="E119" s="18">
        <f>issuerTable!J234</f>
        <v>323.80925345308816</v>
      </c>
      <c r="F119" s="18">
        <f>issuerTable!K234</f>
        <v>342.67595252916544</v>
      </c>
      <c r="G119" s="18">
        <f>issuerTable!M234</f>
        <v>33.131764231160105</v>
      </c>
      <c r="H119" s="18">
        <f ca="1">issuerTable!S234</f>
        <v>4.0701056945747744</v>
      </c>
      <c r="I119" s="18">
        <f ca="1">issuerTable!X234</f>
        <v>2.6845447189650429</v>
      </c>
    </row>
    <row r="120" spans="1:9" x14ac:dyDescent="0.25">
      <c r="B120" s="5" t="str">
        <f>issuerTable!A235</f>
        <v>pairBasis</v>
      </c>
      <c r="C120" s="5" t="str">
        <f>issuerTable!B235</f>
        <v>EDF 5 3/8 PERP nc-25</v>
      </c>
      <c r="D120" s="5" t="str">
        <f>issuerTable!C235</f>
        <v>EDF 5 PERP nc-26</v>
      </c>
      <c r="E120" s="18">
        <f>issuerTable!J235</f>
        <v>342.67595252916544</v>
      </c>
      <c r="F120" s="18">
        <f>issuerTable!K235</f>
        <v>353.10237571158075</v>
      </c>
      <c r="G120" s="18">
        <f>issuerTable!M235</f>
        <v>10.633179449488697</v>
      </c>
      <c r="H120" s="18">
        <f ca="1">issuerTable!S235</f>
        <v>4.8283069282422302</v>
      </c>
      <c r="I120" s="18">
        <f ca="1">issuerTable!X235</f>
        <v>5.1536327072790753</v>
      </c>
    </row>
    <row r="121" spans="1:9" x14ac:dyDescent="0.25">
      <c r="B121" s="5" t="str">
        <f>issuerTable!A236</f>
        <v>pairBasis</v>
      </c>
      <c r="C121" s="5" t="str">
        <f>issuerTable!B236</f>
        <v>EDF 5 PERP nc-26</v>
      </c>
      <c r="D121" s="5" t="str">
        <f>issuerTable!C236</f>
        <v>EDF 3 PERP nc-27</v>
      </c>
      <c r="E121" s="18">
        <f>issuerTable!J236</f>
        <v>353.10237571158075</v>
      </c>
      <c r="F121" s="18">
        <f>issuerTable!K236</f>
        <v>364.44131499185505</v>
      </c>
      <c r="G121" s="18">
        <f>issuerTable!M236</f>
        <v>7.0258487795159192</v>
      </c>
      <c r="H121" s="18">
        <f ca="1">issuerTable!S236</f>
        <v>9.6728711547310606</v>
      </c>
      <c r="I121" s="18">
        <f ca="1">issuerTable!X236</f>
        <v>20.165538968844636</v>
      </c>
    </row>
    <row r="122" spans="1:9" x14ac:dyDescent="0.25">
      <c r="E122" s="18"/>
      <c r="F122" s="18"/>
      <c r="G122" s="18"/>
      <c r="H122" s="18"/>
      <c r="I122" s="18"/>
    </row>
    <row r="123" spans="1:9" x14ac:dyDescent="0.25">
      <c r="E123" s="18"/>
      <c r="F123" s="18"/>
      <c r="G123" s="18"/>
      <c r="H123" s="18"/>
      <c r="I123" s="18"/>
    </row>
    <row r="124" spans="1:9" x14ac:dyDescent="0.25">
      <c r="B124" s="5" t="str">
        <f>issuerTable!A242</f>
        <v>whole curve</v>
      </c>
      <c r="C124" s="5" t="str">
        <f>issuerTable!B242</f>
        <v>EDF 4 1/8 PERP nc-22</v>
      </c>
      <c r="D124" s="5" t="str">
        <f>issuerTable!C242</f>
        <v>EDF 3 PERP nc-27</v>
      </c>
      <c r="E124" s="18">
        <f>issuerTable!J242</f>
        <v>211.25945493570683</v>
      </c>
      <c r="F124" s="18">
        <f>issuerTable!K242</f>
        <v>364.44131499185505</v>
      </c>
      <c r="G124" s="18">
        <f>issuerTable!M242</f>
        <v>27.286229401392063</v>
      </c>
      <c r="H124" s="18">
        <f ca="1">issuerTable!S242</f>
        <v>10.584081949635504</v>
      </c>
      <c r="I124" s="18">
        <f ca="1">issuerTable!X242</f>
        <v>17.154037417225801</v>
      </c>
    </row>
    <row r="126" spans="1:9" x14ac:dyDescent="0.25">
      <c r="E126" s="18"/>
      <c r="F126" s="18"/>
      <c r="G126" s="18"/>
      <c r="H126" s="18"/>
      <c r="I126" s="18"/>
    </row>
    <row r="127" spans="1:9" x14ac:dyDescent="0.25">
      <c r="E127" s="18"/>
      <c r="F127" s="18"/>
      <c r="G127" s="18"/>
      <c r="H127" s="18"/>
      <c r="I127" s="18"/>
    </row>
    <row r="128" spans="1:9" x14ac:dyDescent="0.25">
      <c r="E128" s="18"/>
      <c r="F128" s="18"/>
      <c r="G128" s="18"/>
      <c r="H128" s="18"/>
      <c r="I128" s="18"/>
    </row>
    <row r="129" spans="1:9" x14ac:dyDescent="0.25">
      <c r="E129" s="18"/>
      <c r="F129" s="18"/>
      <c r="G129" s="18"/>
      <c r="H129" s="18"/>
      <c r="I129" s="18"/>
    </row>
    <row r="130" spans="1:9" x14ac:dyDescent="0.25">
      <c r="E130" s="18"/>
      <c r="F130" s="18"/>
      <c r="G130" s="18"/>
      <c r="H130" s="18"/>
      <c r="I130" s="18"/>
    </row>
    <row r="131" spans="1:9" x14ac:dyDescent="0.25">
      <c r="E131" s="18"/>
      <c r="F131" s="18"/>
      <c r="G131" s="18"/>
      <c r="H131" s="18"/>
      <c r="I131" s="18"/>
    </row>
    <row r="132" spans="1:9" x14ac:dyDescent="0.25">
      <c r="E132" s="18"/>
      <c r="F132" s="18"/>
      <c r="G132" s="18"/>
      <c r="H132" s="18"/>
      <c r="I132" s="18"/>
    </row>
    <row r="134" spans="1:9" ht="33" x14ac:dyDescent="0.3">
      <c r="C134" s="19" t="s">
        <v>415</v>
      </c>
      <c r="D134" s="19" t="s">
        <v>416</v>
      </c>
      <c r="E134" s="19" t="s">
        <v>3</v>
      </c>
      <c r="F134" s="19" t="s">
        <v>4</v>
      </c>
      <c r="G134" s="19" t="s">
        <v>5</v>
      </c>
      <c r="H134" s="19" t="s">
        <v>7</v>
      </c>
      <c r="I134" s="19" t="s">
        <v>8</v>
      </c>
    </row>
    <row r="135" spans="1:9" x14ac:dyDescent="0.25">
      <c r="A135" s="5" t="s">
        <v>428</v>
      </c>
      <c r="B135" s="5" t="str">
        <f>issuerTable!A257</f>
        <v>pairBasis</v>
      </c>
      <c r="C135" s="5" t="str">
        <f>issuerTable!B257</f>
        <v>SOLBBB 5.118 PERP nc-21</v>
      </c>
      <c r="D135" s="5" t="str">
        <f>issuerTable!C257</f>
        <v>SOLBBB 5.425 PERP nc-23</v>
      </c>
      <c r="E135" s="18">
        <f>issuerTable!J257</f>
        <v>328.19385705821492</v>
      </c>
      <c r="F135" s="18">
        <f>issuerTable!K257</f>
        <v>293.41553217583669</v>
      </c>
      <c r="G135" s="18">
        <f>issuerTable!M257</f>
        <v>-14.227496542791092</v>
      </c>
      <c r="H135" s="18">
        <f ca="1">issuerTable!S257</f>
        <v>1.6239580026634481</v>
      </c>
      <c r="I135" s="18">
        <f ca="1">issuerTable!X257</f>
        <v>-12.99613290642746</v>
      </c>
    </row>
    <row r="136" spans="1:9" x14ac:dyDescent="0.25">
      <c r="B136" s="5" t="str">
        <f>issuerTable!A258</f>
        <v>pairBasis</v>
      </c>
      <c r="C136" s="5" t="str">
        <f>issuerTable!B258</f>
        <v>SOLBBB 5.425 PERP nc-23</v>
      </c>
      <c r="D136" s="5" t="str">
        <f>issuerTable!C258</f>
        <v>SOLBBB 4 1/4 PERP nc-23</v>
      </c>
      <c r="E136" s="18">
        <f>issuerTable!J258</f>
        <v>293.41553217583669</v>
      </c>
      <c r="F136" s="18">
        <f>issuerTable!K258</f>
        <v>333.01341967348037</v>
      </c>
      <c r="G136" s="18">
        <f>issuerTable!M258</f>
        <v>647.96543177962394</v>
      </c>
      <c r="H136" s="18">
        <f ca="1">issuerTable!S258</f>
        <v>-44.625477311284953</v>
      </c>
      <c r="I136" s="18">
        <f ca="1">issuerTable!X258</f>
        <v>408.63088632507794</v>
      </c>
    </row>
    <row r="137" spans="1:9" x14ac:dyDescent="0.25">
      <c r="B137" s="5" t="str">
        <f>issuerTable!A259</f>
        <v>pairBasis</v>
      </c>
      <c r="C137" s="5" t="str">
        <f>issuerTable!B259</f>
        <v>SOLBBB 4 1/4 PERP nc-23</v>
      </c>
      <c r="D137" s="5" t="str">
        <f>issuerTable!C259</f>
        <v>SOLBBB 5.869 PERP nc-24</v>
      </c>
      <c r="E137" s="18">
        <f>issuerTable!J259</f>
        <v>333.01341967348037</v>
      </c>
      <c r="F137" s="18">
        <f>issuerTable!K259</f>
        <v>336.80982973828276</v>
      </c>
      <c r="G137" s="18">
        <f>issuerTable!M259</f>
        <v>7.6352381191556393</v>
      </c>
      <c r="H137" s="18">
        <f ca="1">issuerTable!S259</f>
        <v>-1.9158233333583752</v>
      </c>
      <c r="I137" s="18">
        <f ca="1">issuerTable!X259</f>
        <v>-12.170795400397344</v>
      </c>
    </row>
    <row r="138" spans="1:9" x14ac:dyDescent="0.25">
      <c r="E138" s="18"/>
      <c r="F138" s="18"/>
      <c r="G138" s="18"/>
      <c r="H138" s="18"/>
      <c r="I138" s="18"/>
    </row>
    <row r="139" spans="1:9" x14ac:dyDescent="0.25">
      <c r="E139" s="18"/>
      <c r="F139" s="18"/>
      <c r="G139" s="18"/>
      <c r="H139" s="18"/>
      <c r="I139" s="18"/>
    </row>
    <row r="140" spans="1:9" x14ac:dyDescent="0.25">
      <c r="B140" s="5" t="str">
        <f>issuerTable!A265</f>
        <v>whole curve</v>
      </c>
      <c r="C140" s="5" t="str">
        <f>issuerTable!B265</f>
        <v>SOLBBB 5.118 PERP nc-21</v>
      </c>
      <c r="D140" s="5" t="str">
        <f>issuerTable!C265</f>
        <v>SOLBBB 5.869 PERP nc-24</v>
      </c>
      <c r="E140" s="18">
        <f>issuerTable!J265</f>
        <v>328.19385705821492</v>
      </c>
      <c r="F140" s="18">
        <f>issuerTable!K265</f>
        <v>336.80982973828276</v>
      </c>
      <c r="G140" s="18">
        <f>issuerTable!M265</f>
        <v>2.8693341025202801</v>
      </c>
      <c r="H140" s="18">
        <f ca="1">issuerTable!S265</f>
        <v>9.656814507346434E-2</v>
      </c>
      <c r="I140" s="18">
        <f ca="1">issuerTable!X265</f>
        <v>-4.27871400108749</v>
      </c>
    </row>
    <row r="146" spans="1:9" x14ac:dyDescent="0.25">
      <c r="A146" s="5" t="s">
        <v>427</v>
      </c>
      <c r="B146" s="5" t="str">
        <f>issuerTable!A280</f>
        <v>pairBasis</v>
      </c>
      <c r="C146" s="5" t="str">
        <f>issuerTable!B280</f>
        <v>BAYNGR 2 3/8 04/02/75 nc-22</v>
      </c>
      <c r="D146" s="5" t="str">
        <f>issuerTable!C280</f>
        <v>BAYNGR 3 3/4 07/01/74 nc-24</v>
      </c>
      <c r="E146" s="18">
        <f>issuerTable!J280</f>
        <v>271.63880028853873</v>
      </c>
      <c r="F146" s="18">
        <f>issuerTable!K280</f>
        <v>292.93457286860144</v>
      </c>
      <c r="G146" s="18">
        <f>issuerTable!M280</f>
        <v>12.18835950528231</v>
      </c>
      <c r="H146" s="18">
        <f ca="1">issuerTable!S280</f>
        <v>9.3203785831837269</v>
      </c>
      <c r="I146" s="18">
        <f ca="1">issuerTable!X280</f>
        <v>1.558915944074041</v>
      </c>
    </row>
    <row r="147" spans="1:9" x14ac:dyDescent="0.25">
      <c r="B147" s="5" t="str">
        <f>issuerTable!A281</f>
        <v>pairBasis</v>
      </c>
      <c r="C147" s="5" t="str">
        <f>issuerTable!B281</f>
        <v>BAYNGR 3 3/4 07/01/74 nc-24</v>
      </c>
      <c r="D147" s="5" t="str">
        <f>issuerTable!C281</f>
        <v>BAYNGR 2 3/8 11/12/79 nc-25</v>
      </c>
      <c r="E147" s="18">
        <f>issuerTable!J281</f>
        <v>292.93457286860144</v>
      </c>
      <c r="F147" s="18">
        <f>issuerTable!K281</f>
        <v>310.32349477098654</v>
      </c>
      <c r="G147" s="18">
        <f>issuerTable!M281</f>
        <v>28.325845632844516</v>
      </c>
      <c r="H147" s="18">
        <f ca="1">issuerTable!S281</f>
        <v>-1.7496294802776902</v>
      </c>
      <c r="I147" s="18">
        <f ca="1">issuerTable!X281</f>
        <v>-14.058045769870422</v>
      </c>
    </row>
    <row r="148" spans="1:9" x14ac:dyDescent="0.25">
      <c r="B148" s="5" t="str">
        <f>issuerTable!A282</f>
        <v>pairBasis</v>
      </c>
      <c r="C148" s="5" t="str">
        <f>issuerTable!B282</f>
        <v>BAYNGR 2 3/8 11/12/79 nc-25</v>
      </c>
      <c r="D148" s="5" t="str">
        <f>issuerTable!C282</f>
        <v>BAYNGR 3 1/8 11/12/79 nc-27</v>
      </c>
      <c r="E148" s="18">
        <f>issuerTable!J282</f>
        <v>310.32349477098654</v>
      </c>
      <c r="F148" s="18">
        <f>issuerTable!K282</f>
        <v>334.33455476194302</v>
      </c>
      <c r="G148" s="18">
        <f>issuerTable!M282</f>
        <v>9.604423996382593</v>
      </c>
      <c r="H148" s="18">
        <f ca="1">issuerTable!S282</f>
        <v>1.4912239963826099</v>
      </c>
      <c r="I148" s="18">
        <f ca="1">issuerTable!X282</f>
        <v>-0.31117600361740116</v>
      </c>
    </row>
    <row r="149" spans="1:9" x14ac:dyDescent="0.25">
      <c r="E149" s="18"/>
      <c r="F149" s="18"/>
      <c r="G149" s="18"/>
      <c r="H149" s="18"/>
      <c r="I149" s="18"/>
    </row>
    <row r="150" spans="1:9" x14ac:dyDescent="0.25">
      <c r="E150" s="18"/>
      <c r="F150" s="18"/>
      <c r="G150" s="18"/>
      <c r="H150" s="18"/>
      <c r="I150" s="18"/>
    </row>
    <row r="151" spans="1:9" x14ac:dyDescent="0.25">
      <c r="B151" s="5" t="str">
        <f>issuerTable!A288</f>
        <v>whole curve</v>
      </c>
      <c r="C151" s="5" t="str">
        <f>issuerTable!B288</f>
        <v>BAYNGR 2 3/8 04/02/75 nc-22</v>
      </c>
      <c r="D151" s="5" t="str">
        <f>issuerTable!C288</f>
        <v>BAYNGR 3 1/8 11/12/79 nc-27</v>
      </c>
      <c r="E151" s="18">
        <f>issuerTable!J288</f>
        <v>271.63880028853873</v>
      </c>
      <c r="F151" s="18">
        <f>issuerTable!K288</f>
        <v>334.33455476194302</v>
      </c>
      <c r="G151" s="18">
        <f>issuerTable!M288</f>
        <v>12.897412348814598</v>
      </c>
      <c r="H151" s="18">
        <f ca="1">issuerTable!S288</f>
        <v>3.8959723488145954</v>
      </c>
      <c r="I151" s="18">
        <f ca="1">issuerTable!X288</f>
        <v>-1.3750447940425445</v>
      </c>
    </row>
    <row r="156" spans="1:9" x14ac:dyDescent="0.25">
      <c r="A156" s="5" t="s">
        <v>429</v>
      </c>
      <c r="B156" s="5" t="str">
        <f>issuerTable!A304</f>
        <v>pairBasis</v>
      </c>
      <c r="C156" s="5" t="str">
        <f>issuerTable!B304</f>
        <v>MRKGR 2 5/8 12/12/74 nc-21</v>
      </c>
      <c r="D156" s="5" t="str">
        <f>issuerTable!C304</f>
        <v>MRKGR 3 3/8 12/12/74 nc-24</v>
      </c>
      <c r="E156" s="18">
        <f>issuerTable!J304</f>
        <v>220.54060286511654</v>
      </c>
      <c r="F156" s="18">
        <f>issuerTable!K304</f>
        <v>181.50208241058635</v>
      </c>
      <c r="G156" s="18">
        <f>issuerTable!M304</f>
        <v>-11.153862987008624</v>
      </c>
      <c r="H156" s="18">
        <f ca="1">issuerTable!S304</f>
        <v>-6.0087201298657646</v>
      </c>
      <c r="I156" s="18">
        <f ca="1">issuerTable!X304</f>
        <v>-18.486148701294333</v>
      </c>
    </row>
    <row r="157" spans="1:9" x14ac:dyDescent="0.25">
      <c r="B157" s="5" t="str">
        <f>issuerTable!A305</f>
        <v>pairBasis</v>
      </c>
      <c r="C157" s="5" t="str">
        <f>issuerTable!B305</f>
        <v>MRKGR 3 3/8 12/12/74 nc-24</v>
      </c>
      <c r="D157" s="5" t="str">
        <f>issuerTable!C305</f>
        <v>MRKGR 1 5/8 06/25/79 nc-24</v>
      </c>
      <c r="E157" s="18">
        <f>issuerTable!J305</f>
        <v>181.50208241058635</v>
      </c>
      <c r="F157" s="18">
        <f>issuerTable!K305</f>
        <v>192.74099017511944</v>
      </c>
      <c r="G157" s="18">
        <f>issuerTable!M305</f>
        <v>48.166747562284634</v>
      </c>
      <c r="H157" s="18">
        <f ca="1">issuerTable!S305</f>
        <v>-33.630395294858282</v>
      </c>
      <c r="I157" s="18">
        <f ca="1">issuerTable!X305</f>
        <v>-56.991823866286815</v>
      </c>
    </row>
    <row r="158" spans="1:9" x14ac:dyDescent="0.25">
      <c r="B158" s="5" t="str">
        <f>issuerTable!A306</f>
        <v>pairBasis</v>
      </c>
      <c r="C158" s="5" t="str">
        <f>issuerTable!B306</f>
        <v>MRKGR 1 5/8 06/25/79 nc-24</v>
      </c>
      <c r="D158" s="5" t="str">
        <f>issuerTable!C306</f>
        <v>MRKGR 2 7/8 06/25/79 nc-29</v>
      </c>
      <c r="E158" s="18">
        <f>issuerTable!J306</f>
        <v>192.74099017511944</v>
      </c>
      <c r="F158" s="18">
        <f>issuerTable!K306</f>
        <v>243.49113499336235</v>
      </c>
      <c r="G158" s="18">
        <f>issuerTable!M306</f>
        <v>11.229288343311277</v>
      </c>
      <c r="H158" s="18">
        <f ca="1">issuerTable!S306</f>
        <v>0.75499209254299338</v>
      </c>
      <c r="I158" s="18">
        <f ca="1">issuerTable!X306</f>
        <v>1.442023438578639</v>
      </c>
    </row>
    <row r="159" spans="1:9" x14ac:dyDescent="0.25">
      <c r="E159" s="18"/>
      <c r="F159" s="18"/>
      <c r="G159" s="18"/>
      <c r="H159" s="18"/>
      <c r="I159" s="18"/>
    </row>
    <row r="160" spans="1:9" x14ac:dyDescent="0.25">
      <c r="E160" s="18"/>
      <c r="F160" s="18"/>
      <c r="G160" s="18"/>
      <c r="H160" s="18"/>
      <c r="I160" s="18"/>
    </row>
    <row r="161" spans="1:9" x14ac:dyDescent="0.25">
      <c r="B161" s="5" t="str">
        <f>issuerTable!A312</f>
        <v>whole curve</v>
      </c>
      <c r="C161" s="5" t="str">
        <f>issuerTable!B312</f>
        <v>MRKGR 2 5/8 12/12/74 nc-21</v>
      </c>
      <c r="D161" s="5" t="str">
        <f>issuerTable!C312</f>
        <v>MRKGR 2 7/8 06/25/79 nc-29</v>
      </c>
      <c r="E161" s="18">
        <f>issuerTable!J312</f>
        <v>220.54060286511654</v>
      </c>
      <c r="F161" s="18">
        <f>issuerTable!K312</f>
        <v>243.49113499336235</v>
      </c>
      <c r="G161" s="18">
        <f>issuerTable!M312</f>
        <v>2.947624533060468</v>
      </c>
      <c r="H161" s="18">
        <f ca="1">issuerTable!S312</f>
        <v>-3.2706273399327532</v>
      </c>
      <c r="I161" s="18">
        <f ca="1">issuerTable!X312</f>
        <v>-9.1807664765720673</v>
      </c>
    </row>
    <row r="166" spans="1:9" x14ac:dyDescent="0.25">
      <c r="A166" s="5" t="s">
        <v>430</v>
      </c>
      <c r="B166" s="5" t="str">
        <f>issuerTable!A327</f>
        <v>pairBasis</v>
      </c>
      <c r="C166" s="5" t="str">
        <f>issuerTable!B327</f>
        <v>REPSM 3 7/8 PERP nc-21</v>
      </c>
      <c r="D166" s="5" t="str">
        <f>issuerTable!C327</f>
        <v>REPSM 4 1/2 03/25/75 nc-25</v>
      </c>
      <c r="E166" s="18">
        <f>issuerTable!J327</f>
        <v>264.2717472692986</v>
      </c>
      <c r="F166" s="18">
        <f>issuerTable!K327</f>
        <v>368.12189359321764</v>
      </c>
      <c r="G166" s="18">
        <f>issuerTable!M327</f>
        <v>25.962536580979759</v>
      </c>
      <c r="H166" s="18">
        <f ca="1">issuerTable!S327</f>
        <v>-4.7349634190202465</v>
      </c>
      <c r="I166" s="18">
        <f ca="1">issuerTable!X327</f>
        <v>29.334786580979767</v>
      </c>
    </row>
    <row r="167" spans="1:9" x14ac:dyDescent="0.25">
      <c r="B167" s="5" t="str">
        <f>issuerTable!A328</f>
        <v>pairBasis</v>
      </c>
      <c r="C167" s="5" t="str">
        <f>issuerTable!B328</f>
        <v>REPSM 4 1/2 03/25/75 nc-25</v>
      </c>
      <c r="D167" s="5" t="str">
        <f>issuerTable!C328</f>
        <v>REPSM 3 3/4 PERP nc-26</v>
      </c>
      <c r="E167" s="18">
        <f>issuerTable!J328</f>
        <v>368.12189359321764</v>
      </c>
      <c r="F167" s="18">
        <f>issuerTable!K328</f>
        <v>385.00939328039021</v>
      </c>
      <c r="G167" s="18">
        <f>issuerTable!M328</f>
        <v>17.570808923069734</v>
      </c>
      <c r="H167" s="18">
        <f ca="1">issuerTable!S328</f>
        <v>-11.809769111612347</v>
      </c>
      <c r="I167" s="18" t="str">
        <f ca="1">issuerTable!X328</f>
        <v>-</v>
      </c>
    </row>
    <row r="168" spans="1:9" x14ac:dyDescent="0.25">
      <c r="B168" s="5" t="str">
        <f>issuerTable!A329</f>
        <v>pairBasis</v>
      </c>
      <c r="C168" s="5" t="str">
        <f>issuerTable!B329</f>
        <v>REPSM 3 3/4 PERP nc-26</v>
      </c>
      <c r="D168" s="5" t="str">
        <f>issuerTable!C329</f>
        <v>REPSM 4.247 PERP nc-28</v>
      </c>
      <c r="E168" s="18">
        <f>issuerTable!J329</f>
        <v>385.00939328039021</v>
      </c>
      <c r="F168" s="18">
        <f>issuerTable!K329</f>
        <v>408.07170212740715</v>
      </c>
      <c r="G168" s="18">
        <f>issuerTable!M329</f>
        <v>9.2249235388067738</v>
      </c>
      <c r="H168" s="18">
        <f ca="1">issuerTable!S329</f>
        <v>2.2961235388067731</v>
      </c>
      <c r="I168" s="18" t="str">
        <f ca="1">issuerTable!X329</f>
        <v>-</v>
      </c>
    </row>
    <row r="169" spans="1:9" x14ac:dyDescent="0.25">
      <c r="E169" s="18"/>
      <c r="F169" s="18"/>
      <c r="G169" s="18"/>
      <c r="H169" s="18"/>
      <c r="I169" s="18"/>
    </row>
    <row r="170" spans="1:9" x14ac:dyDescent="0.25">
      <c r="E170" s="18"/>
      <c r="F170" s="18"/>
      <c r="G170" s="18"/>
      <c r="H170" s="18"/>
      <c r="I170" s="18"/>
    </row>
    <row r="171" spans="1:9" x14ac:dyDescent="0.25">
      <c r="B171" s="5" t="str">
        <f>issuerTable!A335</f>
        <v>whole curve</v>
      </c>
      <c r="C171" s="5" t="str">
        <f>issuerTable!B335</f>
        <v>REPSM 3 7/8 PERP nc-21</v>
      </c>
      <c r="D171" s="5" t="str">
        <f>issuerTable!C335</f>
        <v>REPSM 4.247 PERP nc-28</v>
      </c>
      <c r="E171" s="18">
        <f>issuerTable!J335</f>
        <v>264.2717472692986</v>
      </c>
      <c r="F171" s="18">
        <f>issuerTable!K335</f>
        <v>408.07170212740715</v>
      </c>
      <c r="G171" s="18">
        <f>issuerTable!M335</f>
        <v>19.273262750900624</v>
      </c>
      <c r="H171" s="18">
        <f ca="1">issuerTable!S335</f>
        <v>-3.2904006891589468</v>
      </c>
      <c r="I171" s="18" t="str">
        <f ca="1">issuerTable!X335</f>
        <v>-</v>
      </c>
    </row>
    <row r="172" spans="1:9" x14ac:dyDescent="0.25">
      <c r="E172" s="18"/>
      <c r="F172" s="18"/>
      <c r="G172" s="18"/>
      <c r="H172" s="18"/>
      <c r="I172" s="18"/>
    </row>
    <row r="173" spans="1:9" x14ac:dyDescent="0.25">
      <c r="E173" s="18"/>
      <c r="F173" s="18"/>
      <c r="G173" s="18"/>
      <c r="H173" s="18"/>
      <c r="I173" s="18"/>
    </row>
    <row r="174" spans="1:9" x14ac:dyDescent="0.25">
      <c r="E174" s="18"/>
      <c r="F174" s="18"/>
      <c r="G174" s="18"/>
      <c r="H174" s="18"/>
      <c r="I174" s="18"/>
    </row>
    <row r="178" spans="1:9" ht="33" x14ac:dyDescent="0.3">
      <c r="C178" s="19" t="s">
        <v>415</v>
      </c>
      <c r="D178" s="19" t="s">
        <v>416</v>
      </c>
      <c r="E178" s="19" t="s">
        <v>3</v>
      </c>
      <c r="F178" s="19" t="s">
        <v>4</v>
      </c>
      <c r="G178" s="19" t="s">
        <v>5</v>
      </c>
      <c r="H178" s="19" t="s">
        <v>7</v>
      </c>
      <c r="I178" s="19" t="s">
        <v>8</v>
      </c>
    </row>
    <row r="179" spans="1:9" x14ac:dyDescent="0.25">
      <c r="A179" s="5" t="s">
        <v>431</v>
      </c>
      <c r="B179" s="5" t="str">
        <f>issuerTable!A350</f>
        <v>pairBasis</v>
      </c>
      <c r="C179" s="5" t="str">
        <f>issuerTable!B350</f>
        <v>ENELIM 2 1/2 11/24/78 nc-23</v>
      </c>
      <c r="D179" s="5" t="str">
        <f>issuerTable!C350</f>
        <v>ENELIM 5.451 01/10/74 nc-24</v>
      </c>
      <c r="E179" s="18">
        <f>issuerTable!J350</f>
        <v>266.51013181410627</v>
      </c>
      <c r="F179" s="18">
        <f>issuerTable!K350</f>
        <v>254.85481420351076</v>
      </c>
      <c r="G179" s="18">
        <f>issuerTable!M350</f>
        <v>-30.852311322164606</v>
      </c>
      <c r="H179" s="18">
        <f ca="1">issuerTable!S350</f>
        <v>-21.804664263341209</v>
      </c>
      <c r="I179" s="18">
        <f ca="1">issuerTable!X350</f>
        <v>-5.3373113221645809</v>
      </c>
    </row>
    <row r="180" spans="1:9" x14ac:dyDescent="0.25">
      <c r="B180" s="5" t="str">
        <f>issuerTable!A351</f>
        <v>pairBasis</v>
      </c>
      <c r="C180" s="5" t="str">
        <f>issuerTable!B351</f>
        <v>ENELIM 5.451 01/10/74 nc-24</v>
      </c>
      <c r="D180" s="5" t="str">
        <f>issuerTable!C351</f>
        <v>ENELIM 3 1/2 05/24/80 nc-25</v>
      </c>
      <c r="E180" s="18">
        <f>issuerTable!J351</f>
        <v>254.85481420351076</v>
      </c>
      <c r="F180" s="18">
        <f>issuerTable!K351</f>
        <v>280.74676848948201</v>
      </c>
      <c r="G180" s="18">
        <f>issuerTable!M351</f>
        <v>23.072038472647652</v>
      </c>
      <c r="H180" s="18">
        <f ca="1">issuerTable!S351</f>
        <v>-3.5029120224018335</v>
      </c>
      <c r="I180" s="18">
        <f ca="1">issuerTable!X351</f>
        <v>7.341642433043674</v>
      </c>
    </row>
    <row r="181" spans="1:9" x14ac:dyDescent="0.25">
      <c r="B181" s="5" t="str">
        <f>issuerTable!A352</f>
        <v>pairBasis</v>
      </c>
      <c r="C181" s="5" t="str">
        <f>issuerTable!B352</f>
        <v>ENELIM 3 1/2 05/24/80 nc-25</v>
      </c>
      <c r="D181" s="5" t="str">
        <f>issuerTable!C352</f>
        <v>ENELIM 3 3/8 11/24/81 nc-26</v>
      </c>
      <c r="E181" s="18">
        <f>issuerTable!J352</f>
        <v>280.74676848948201</v>
      </c>
      <c r="F181" s="18">
        <f>issuerTable!K352</f>
        <v>302.31757138525694</v>
      </c>
      <c r="G181" s="18">
        <f>issuerTable!M352</f>
        <v>14.380535263849955</v>
      </c>
      <c r="H181" s="18">
        <f ca="1">issuerTable!S352</f>
        <v>3.4732019305166286</v>
      </c>
      <c r="I181" s="18">
        <f ca="1">issuerTable!X352</f>
        <v>-3.1694647361500383</v>
      </c>
    </row>
    <row r="182" spans="1:9" x14ac:dyDescent="0.25">
      <c r="E182" s="18"/>
      <c r="F182" s="18"/>
      <c r="G182" s="18"/>
      <c r="H182" s="18"/>
      <c r="I182" s="18"/>
    </row>
    <row r="183" spans="1:9" x14ac:dyDescent="0.25">
      <c r="E183" s="18"/>
      <c r="F183" s="18"/>
      <c r="G183" s="18"/>
      <c r="H183" s="18"/>
      <c r="I183" s="18"/>
    </row>
    <row r="184" spans="1:9" x14ac:dyDescent="0.25">
      <c r="B184" s="5" t="str">
        <f>issuerTable!A358</f>
        <v>whole curve</v>
      </c>
      <c r="C184" s="5" t="str">
        <f>issuerTable!B358</f>
        <v>ENELIM 2 1/2 11/24/78 nc-23</v>
      </c>
      <c r="D184" s="5" t="str">
        <f>issuerTable!C358</f>
        <v>ENELIM 3 3/8 11/24/81 nc-26</v>
      </c>
      <c r="E184" s="18">
        <f>issuerTable!J358</f>
        <v>266.51013181410627</v>
      </c>
      <c r="F184" s="18">
        <f>issuerTable!K358</f>
        <v>302.31757138525694</v>
      </c>
      <c r="G184" s="18">
        <f>issuerTable!M358</f>
        <v>11.935813190383556</v>
      </c>
      <c r="H184" s="18">
        <f ca="1">issuerTable!S358</f>
        <v>-2.3195201429497843</v>
      </c>
      <c r="I184" s="18">
        <f ca="1">issuerTable!X358</f>
        <v>0.48947985705022212</v>
      </c>
    </row>
    <row r="188" spans="1:9" x14ac:dyDescent="0.25">
      <c r="A188" s="5" t="s">
        <v>432</v>
      </c>
      <c r="B188" s="5" t="s">
        <v>433</v>
      </c>
    </row>
    <row r="192" spans="1:9" x14ac:dyDescent="0.25">
      <c r="A192" s="5" t="s">
        <v>130</v>
      </c>
      <c r="B192" s="5" t="str">
        <f>issuerTable!A396</f>
        <v>pairBasis</v>
      </c>
      <c r="C192" s="5" t="str">
        <f>issuerTable!B396</f>
        <v>AKEFP 4 3/4 PERP nc-20</v>
      </c>
      <c r="D192" s="5" t="str">
        <f>issuerTable!C396</f>
        <v>AKEFP 2 3/4 PERP nc-24</v>
      </c>
      <c r="E192" s="18">
        <f>issuerTable!J396</f>
        <v>175.98749319430377</v>
      </c>
      <c r="F192" s="18">
        <f>issuerTable!K396</f>
        <v>297.9358439334996</v>
      </c>
      <c r="G192" s="18">
        <f>issuerTable!M396</f>
        <v>33.563766258494269</v>
      </c>
      <c r="H192" s="18">
        <f ca="1">issuerTable!S396</f>
        <v>17.158720386934629</v>
      </c>
      <c r="I192" s="18">
        <f ca="1">issuerTable!X396</f>
        <v>-1.0132979616892257</v>
      </c>
    </row>
    <row r="193" spans="1:9" x14ac:dyDescent="0.25">
      <c r="B193" s="5" t="str">
        <f>issuerTable!A397</f>
        <v>pairBasis</v>
      </c>
      <c r="C193" s="5" t="str">
        <f>issuerTable!B397</f>
        <v>AKEFP 2 3/4 PERP nc-24</v>
      </c>
      <c r="D193" s="5" t="str">
        <f>issuerTable!C397</f>
        <v>AKEFP 1 1/2 PERP nc-25</v>
      </c>
      <c r="E193" s="18">
        <f>issuerTable!J397</f>
        <v>297.9358439334996</v>
      </c>
      <c r="F193" s="18">
        <f>issuerTable!K397</f>
        <v>288.63213287369399</v>
      </c>
      <c r="G193" s="18">
        <f>issuerTable!M397</f>
        <v>-6.92011566431822</v>
      </c>
      <c r="H193" s="18">
        <f ca="1">issuerTable!S397</f>
        <v>-3.6302809535744172</v>
      </c>
      <c r="I193" s="18">
        <f ca="1">issuerTable!X397</f>
        <v>-1.6078842593595457</v>
      </c>
    </row>
    <row r="194" spans="1:9" x14ac:dyDescent="0.25">
      <c r="E194" s="18"/>
      <c r="F194" s="18"/>
      <c r="G194" s="18"/>
      <c r="H194" s="18"/>
      <c r="I194" s="18"/>
    </row>
    <row r="195" spans="1:9" x14ac:dyDescent="0.25">
      <c r="B195" s="5" t="str">
        <f>issuerTable!A399</f>
        <v>whole curve</v>
      </c>
      <c r="C195" s="5" t="str">
        <f>issuerTable!B399</f>
        <v>AKEFP 4 3/4 PERP nc-20</v>
      </c>
      <c r="D195" s="5" t="str">
        <f>issuerTable!C399</f>
        <v>AKEFP 1 1/2 PERP nc-25</v>
      </c>
      <c r="E195" s="18">
        <f>issuerTable!J399</f>
        <v>175.98749319430377</v>
      </c>
      <c r="F195" s="18">
        <f>issuerTable!K399</f>
        <v>288.63213287369399</v>
      </c>
      <c r="G195" s="18">
        <f>issuerTable!M399</f>
        <v>22.629503507020356</v>
      </c>
      <c r="H195" s="18">
        <f ca="1">issuerTable!S399</f>
        <v>11.54383386416321</v>
      </c>
      <c r="I195" s="18">
        <f ca="1">issuerTable!X399</f>
        <v>-1.1738893501225078</v>
      </c>
    </row>
    <row r="196" spans="1:9" x14ac:dyDescent="0.25">
      <c r="E196" s="18"/>
      <c r="F196" s="18"/>
      <c r="G196" s="18"/>
      <c r="H196" s="18"/>
      <c r="I196" s="18"/>
    </row>
    <row r="197" spans="1:9" x14ac:dyDescent="0.25">
      <c r="E197" s="18"/>
      <c r="F197" s="18"/>
      <c r="G197" s="18"/>
      <c r="H197" s="18"/>
      <c r="I197" s="18"/>
    </row>
    <row r="198" spans="1:9" x14ac:dyDescent="0.25">
      <c r="A198" s="5" t="s">
        <v>435</v>
      </c>
      <c r="B198" s="5" t="str">
        <f>issuerTable!A415</f>
        <v>pairBasis</v>
      </c>
      <c r="C198" s="5" t="str">
        <f>issuerTable!B415</f>
        <v>ERFFP 2 7/8 PERP nc-22</v>
      </c>
      <c r="D198" s="5" t="str">
        <f>issuerTable!C415</f>
        <v>ERFFP 4 7/8 PERP nc-23</v>
      </c>
      <c r="E198" s="18">
        <f>issuerTable!J415</f>
        <v>427.98958913233429</v>
      </c>
      <c r="F198" s="18">
        <f>issuerTable!K415</f>
        <v>359.73569657717144</v>
      </c>
      <c r="G198" s="18">
        <f>issuerTable!M415</f>
        <v>-95.237989611855141</v>
      </c>
      <c r="H198" s="18">
        <f ca="1">issuerTable!S415</f>
        <v>-12.351477983948101</v>
      </c>
      <c r="I198" s="18">
        <f ca="1">issuerTable!X415</f>
        <v>-4.9868268211574645</v>
      </c>
    </row>
    <row r="199" spans="1:9" x14ac:dyDescent="0.25">
      <c r="B199" s="5" t="str">
        <f>issuerTable!A416</f>
        <v>pairBasis</v>
      </c>
      <c r="C199" s="5" t="str">
        <f>issuerTable!B416</f>
        <v>ERFFP 4 7/8 PERP nc-23</v>
      </c>
      <c r="D199" s="5" t="str">
        <f>issuerTable!C416</f>
        <v>ERFFP 3 1/4 PERP nc-25</v>
      </c>
      <c r="E199" s="18">
        <f>issuerTable!J416</f>
        <v>359.73569657717144</v>
      </c>
      <c r="F199" s="18">
        <f>issuerTable!K416</f>
        <v>426.82306193853242</v>
      </c>
      <c r="G199" s="18">
        <f>issuerTable!M416</f>
        <v>26.423907582155312</v>
      </c>
      <c r="H199" s="18">
        <f ca="1">issuerTable!S416</f>
        <v>1.1494655690261908</v>
      </c>
      <c r="I199" s="18">
        <f ca="1">issuerTable!X416</f>
        <v>1.5382183042559596</v>
      </c>
    </row>
    <row r="200" spans="1:9" x14ac:dyDescent="0.25">
      <c r="E200" s="18"/>
      <c r="F200" s="18"/>
      <c r="G200" s="18"/>
      <c r="H200" s="18"/>
      <c r="I200" s="18"/>
    </row>
    <row r="201" spans="1:9" x14ac:dyDescent="0.25">
      <c r="B201" s="5" t="str">
        <f>issuerTable!A418</f>
        <v>whole curve</v>
      </c>
      <c r="C201" s="5" t="str">
        <f>issuerTable!B418</f>
        <v>ERFFP 2 7/8 PERP nc-22</v>
      </c>
      <c r="D201" s="5" t="str">
        <f>issuerTable!C418</f>
        <v>ERFFP 3 1/4 PERP nc-25</v>
      </c>
      <c r="E201" s="18">
        <f>issuerTable!J418</f>
        <v>427.98958913233429</v>
      </c>
      <c r="F201" s="18">
        <f>issuerTable!K418</f>
        <v>426.82306193853242</v>
      </c>
      <c r="G201" s="18">
        <f>issuerTable!M418</f>
        <v>-0.35831893324972086</v>
      </c>
      <c r="H201" s="18">
        <f ca="1">issuerTable!S418</f>
        <v>-1.8225851448538153</v>
      </c>
      <c r="I201" s="18">
        <f ca="1">issuerTable!X418</f>
        <v>0.10181758552160725</v>
      </c>
    </row>
    <row r="202" spans="1:9" x14ac:dyDescent="0.25">
      <c r="E202" s="18"/>
      <c r="F202" s="18"/>
      <c r="G202" s="18"/>
      <c r="H202" s="18"/>
      <c r="I202" s="18"/>
    </row>
    <row r="203" spans="1:9" x14ac:dyDescent="0.25">
      <c r="E203" s="18"/>
      <c r="F203" s="18"/>
      <c r="G203" s="18"/>
      <c r="H203" s="18"/>
      <c r="I203" s="18"/>
    </row>
    <row r="204" spans="1:9" x14ac:dyDescent="0.25">
      <c r="A204" s="5" t="s">
        <v>436</v>
      </c>
      <c r="B204" s="5" t="str">
        <f>issuerTable!A434</f>
        <v>pairBasis</v>
      </c>
      <c r="C204" s="5" t="str">
        <f>issuerTable!B434</f>
        <v>OMVAV 5 1/4 PERP nc-21</v>
      </c>
      <c r="D204" s="5" t="str">
        <f>issuerTable!C434</f>
        <v>OMVAV 2 7/8 PERP nc-24</v>
      </c>
      <c r="E204" s="18">
        <f>issuerTable!J434</f>
        <v>225.56460884744646</v>
      </c>
      <c r="F204" s="18">
        <f>issuerTable!K434</f>
        <v>292.73561501988115</v>
      </c>
      <c r="G204" s="18">
        <f>issuerTable!M434</f>
        <v>29.489710026922548</v>
      </c>
      <c r="H204" s="18">
        <f ca="1">issuerTable!S434</f>
        <v>-5.0325338755164815</v>
      </c>
      <c r="I204" s="18">
        <f ca="1">issuerTable!X434</f>
        <v>8.0038563683859643</v>
      </c>
    </row>
    <row r="205" spans="1:9" x14ac:dyDescent="0.25">
      <c r="B205" s="5" t="str">
        <f>issuerTable!A435</f>
        <v>pairBasis</v>
      </c>
      <c r="C205" s="5" t="str">
        <f>issuerTable!B435</f>
        <v>OMVAV 2 7/8 PERP nc-24</v>
      </c>
      <c r="D205" s="5" t="str">
        <f>issuerTable!C435</f>
        <v>OMVAV 6 1/4 PERP nc-25</v>
      </c>
      <c r="E205" s="18">
        <f>issuerTable!J435</f>
        <v>292.73561501988115</v>
      </c>
      <c r="F205" s="18">
        <f>issuerTable!K435</f>
        <v>293.67502571528814</v>
      </c>
      <c r="G205" s="18">
        <f>issuerTable!M435</f>
        <v>0.54546427475244641</v>
      </c>
      <c r="H205" s="18">
        <f ca="1">issuerTable!S435</f>
        <v>7.7464274752456208E-2</v>
      </c>
      <c r="I205" s="18">
        <f ca="1">issuerTable!X435</f>
        <v>-9.2703421768604741</v>
      </c>
    </row>
    <row r="206" spans="1:9" x14ac:dyDescent="0.25">
      <c r="E206" s="18"/>
      <c r="F206" s="18"/>
      <c r="G206" s="18"/>
      <c r="H206" s="18"/>
      <c r="I206" s="18"/>
    </row>
    <row r="207" spans="1:9" x14ac:dyDescent="0.25">
      <c r="B207" s="5" t="str">
        <f>issuerTable!A437</f>
        <v>whole curve</v>
      </c>
      <c r="C207" s="5" t="str">
        <f>issuerTable!B437</f>
        <v>OMVAV 5 1/4 PERP nc-21</v>
      </c>
      <c r="D207" s="5" t="str">
        <f>issuerTable!C437</f>
        <v>OMVAV 6 1/4 PERP nc-25</v>
      </c>
      <c r="E207" s="18">
        <f>issuerTable!J437</f>
        <v>225.56460884744646</v>
      </c>
      <c r="F207" s="18">
        <f>issuerTable!K437</f>
        <v>293.67502571528814</v>
      </c>
      <c r="G207" s="18">
        <f>issuerTable!M437</f>
        <v>17.02760421696042</v>
      </c>
      <c r="H207" s="18">
        <f ca="1">issuerTable!S437</f>
        <v>-2.8323957830395798</v>
      </c>
      <c r="I207" s="18">
        <f ca="1">issuerTable!X437</f>
        <v>0.56635421696041277</v>
      </c>
    </row>
    <row r="208" spans="1:9" x14ac:dyDescent="0.25">
      <c r="E208" s="18"/>
      <c r="F208" s="18"/>
      <c r="G208" s="18"/>
      <c r="H208" s="18"/>
      <c r="I208" s="18"/>
    </row>
    <row r="209" spans="1:9" x14ac:dyDescent="0.25">
      <c r="E209" s="18"/>
      <c r="F209" s="18"/>
      <c r="G209" s="18"/>
      <c r="H209" s="18"/>
      <c r="I209" s="18"/>
    </row>
    <row r="210" spans="1:9" x14ac:dyDescent="0.25">
      <c r="E210" s="18"/>
      <c r="F210" s="18"/>
      <c r="G210" s="18"/>
      <c r="H210" s="18"/>
      <c r="I210" s="18"/>
    </row>
    <row r="211" spans="1:9" x14ac:dyDescent="0.25">
      <c r="A211" s="5" t="s">
        <v>437</v>
      </c>
      <c r="B211" s="5" t="str">
        <f>issuerTable!A452</f>
        <v>pairBasis</v>
      </c>
      <c r="C211" s="5" t="str">
        <f>issuerTable!B452</f>
        <v>SEVFP 2 1/2 PERP nc-22</v>
      </c>
      <c r="D211" s="5" t="str">
        <f>issuerTable!C452</f>
        <v>SEVFP 2 7/8 PERP nc-24</v>
      </c>
      <c r="E211" s="18">
        <f>issuerTable!J452</f>
        <v>251.84395850332413</v>
      </c>
      <c r="F211" s="18">
        <f>issuerTable!K452</f>
        <v>278.41559134931657</v>
      </c>
      <c r="G211" s="18">
        <f>issuerTable!M452</f>
        <v>14.739272456944958</v>
      </c>
      <c r="H211" s="18">
        <f ca="1">issuerTable!S452</f>
        <v>-0.88051182656813509</v>
      </c>
      <c r="I211" s="18">
        <f ca="1">issuerTable!X452</f>
        <v>7.4680777438018708E-2</v>
      </c>
    </row>
    <row r="212" spans="1:9" x14ac:dyDescent="0.25">
      <c r="B212" s="5" t="str">
        <f>issuerTable!A453</f>
        <v>pairBasis</v>
      </c>
      <c r="C212" s="5" t="str">
        <f>issuerTable!B453</f>
        <v>SEVFP 2 7/8 PERP nc-24</v>
      </c>
      <c r="D212" s="5" t="str">
        <f>issuerTable!C453</f>
        <v>SEVFP 1 5/8 PERP nc-26</v>
      </c>
      <c r="E212" s="18">
        <f>issuerTable!J453</f>
        <v>278.41559134931657</v>
      </c>
      <c r="F212" s="18">
        <f>issuerTable!K453</f>
        <v>288.17938928977122</v>
      </c>
      <c r="G212" s="18">
        <f>issuerTable!M453</f>
        <v>4.1255484255442187</v>
      </c>
      <c r="H212" s="18">
        <f ca="1">issuerTable!S453</f>
        <v>-2.3768459406529683</v>
      </c>
      <c r="I212" s="18">
        <f ca="1">issuerTable!X453</f>
        <v>-2.108536081498019</v>
      </c>
    </row>
    <row r="213" spans="1:9" x14ac:dyDescent="0.25">
      <c r="E213" s="18"/>
      <c r="F213" s="18"/>
      <c r="G213" s="18"/>
      <c r="H213" s="18"/>
      <c r="I213" s="18"/>
    </row>
    <row r="214" spans="1:9" x14ac:dyDescent="0.25">
      <c r="B214" s="5" t="str">
        <f>issuerTable!A455</f>
        <v>whole curve</v>
      </c>
      <c r="C214" s="5" t="str">
        <f>issuerTable!B455</f>
        <v>SEVFP 2 1/2 PERP nc-22</v>
      </c>
      <c r="D214" s="5" t="str">
        <f>issuerTable!C455</f>
        <v>SEVFP 1 5/8 PERP nc-26</v>
      </c>
      <c r="E214" s="18">
        <f>issuerTable!J455</f>
        <v>251.84395850332413</v>
      </c>
      <c r="F214" s="18">
        <f>issuerTable!K455</f>
        <v>288.17938928977122</v>
      </c>
      <c r="G214" s="18">
        <f>issuerTable!M455</f>
        <v>8.7146935930186231</v>
      </c>
      <c r="H214" s="18">
        <f ca="1">issuerTable!S455</f>
        <v>-1.7298633690066936</v>
      </c>
      <c r="I214" s="18">
        <f ca="1">issuerTable!X455</f>
        <v>-1.1645602377608508</v>
      </c>
    </row>
    <row r="215" spans="1:9" x14ac:dyDescent="0.25">
      <c r="E215" s="18"/>
      <c r="F215" s="18"/>
      <c r="G215" s="18"/>
      <c r="H215" s="18"/>
      <c r="I215" s="18"/>
    </row>
    <row r="216" spans="1:9" x14ac:dyDescent="0.25">
      <c r="E216" s="18"/>
      <c r="F216" s="18"/>
      <c r="G216" s="18"/>
      <c r="H216" s="18"/>
      <c r="I216" s="18"/>
    </row>
    <row r="217" spans="1:9" x14ac:dyDescent="0.25">
      <c r="E217" s="18"/>
      <c r="F217" s="18"/>
      <c r="G217" s="18"/>
      <c r="H217" s="18"/>
      <c r="I217" s="18"/>
    </row>
    <row r="218" spans="1:9" x14ac:dyDescent="0.25">
      <c r="E218" s="18"/>
      <c r="F218" s="18"/>
      <c r="G218" s="18"/>
      <c r="H218" s="18"/>
      <c r="I218" s="18"/>
    </row>
    <row r="219" spans="1:9" x14ac:dyDescent="0.25">
      <c r="E219" s="18"/>
      <c r="F219" s="18"/>
      <c r="G219" s="18"/>
      <c r="H219" s="18"/>
      <c r="I219" s="18"/>
    </row>
    <row r="220" spans="1:9" x14ac:dyDescent="0.25">
      <c r="E220" s="18"/>
      <c r="F220" s="18"/>
      <c r="G220" s="18"/>
      <c r="H220" s="18"/>
      <c r="I220" s="18"/>
    </row>
    <row r="221" spans="1:9" x14ac:dyDescent="0.25">
      <c r="E221" s="18"/>
      <c r="F221" s="18"/>
      <c r="G221" s="18"/>
      <c r="H221" s="18"/>
      <c r="I221" s="18"/>
    </row>
    <row r="222" spans="1:9" ht="33" x14ac:dyDescent="0.3">
      <c r="C222" s="19" t="s">
        <v>415</v>
      </c>
      <c r="D222" s="19" t="s">
        <v>416</v>
      </c>
      <c r="E222" s="19" t="s">
        <v>3</v>
      </c>
      <c r="F222" s="19" t="s">
        <v>4</v>
      </c>
      <c r="G222" s="19" t="s">
        <v>5</v>
      </c>
      <c r="H222" s="19" t="s">
        <v>7</v>
      </c>
      <c r="I222" s="19" t="s">
        <v>8</v>
      </c>
    </row>
    <row r="223" spans="1:9" x14ac:dyDescent="0.25">
      <c r="A223" s="5" t="s">
        <v>438</v>
      </c>
      <c r="B223" s="5" t="str">
        <f>issuerTable!A469</f>
        <v>pairBasis</v>
      </c>
      <c r="C223" s="5" t="str">
        <f>issuerTable!B469</f>
        <v>IBESM 1 7/8 PERP nc-23</v>
      </c>
      <c r="D223" s="5" t="str">
        <f>issuerTable!C469</f>
        <v>IBESM 2 5/8 PERP nc-24</v>
      </c>
      <c r="E223" s="18">
        <f>issuerTable!J469</f>
        <v>211.58174663957746</v>
      </c>
      <c r="F223" s="18">
        <f>issuerTable!K469</f>
        <v>203.99514585083409</v>
      </c>
      <c r="G223" s="18">
        <f>issuerTable!M469</f>
        <v>-6.9319195024051075</v>
      </c>
      <c r="H223" s="18">
        <f ca="1">issuerTable!S469</f>
        <v>-0.64197026382641464</v>
      </c>
      <c r="I223" s="18">
        <f ca="1">issuerTable!X469</f>
        <v>-8.2522240709330461</v>
      </c>
    </row>
    <row r="224" spans="1:9" x14ac:dyDescent="0.25">
      <c r="B224" s="5" t="str">
        <f>issuerTable!A470</f>
        <v>pairBasis</v>
      </c>
      <c r="C224" s="5" t="str">
        <f>issuerTable!B470</f>
        <v>IBESM 2 5/8 PERP nc-24</v>
      </c>
      <c r="D224" s="5" t="str">
        <f>issuerTable!C470</f>
        <v>IBESM 3 1/4 PERP nc-24</v>
      </c>
      <c r="E224" s="18">
        <f>issuerTable!J470</f>
        <v>203.99514585083409</v>
      </c>
      <c r="F224" s="18">
        <f>issuerTable!K470</f>
        <v>212.83950918884162</v>
      </c>
      <c r="G224" s="18">
        <f>issuerTable!M470</f>
        <v>14.088366379127033</v>
      </c>
      <c r="H224" s="18">
        <f ca="1">issuerTable!S470</f>
        <v>17.559339830454469</v>
      </c>
      <c r="I224" s="18">
        <f ca="1">issuerTable!X470</f>
        <v>13.0227026623129</v>
      </c>
    </row>
    <row r="225" spans="1:9" x14ac:dyDescent="0.25">
      <c r="E225" s="18"/>
      <c r="F225" s="18"/>
      <c r="G225" s="18"/>
      <c r="H225" s="18"/>
      <c r="I225" s="18"/>
    </row>
    <row r="226" spans="1:9" x14ac:dyDescent="0.25">
      <c r="B226" s="5" t="str">
        <f>issuerTable!A472</f>
        <v>whole curve</v>
      </c>
      <c r="C226" s="5" t="str">
        <f>issuerTable!B472</f>
        <v>IBESM 1 7/8 PERP nc-23</v>
      </c>
      <c r="D226" s="5" t="str">
        <f>issuerTable!C472</f>
        <v>IBESM 3 1/4 PERP nc-24</v>
      </c>
      <c r="E226" s="18">
        <f>issuerTable!J472</f>
        <v>211.58174663957746</v>
      </c>
      <c r="F226" s="18">
        <f>issuerTable!K472</f>
        <v>212.83950918884162</v>
      </c>
      <c r="G226" s="18">
        <f>issuerTable!M472</f>
        <v>0.73031373828241386</v>
      </c>
      <c r="H226" s="18">
        <f ca="1">issuerTable!S472</f>
        <v>5.9927008350566169</v>
      </c>
      <c r="I226" s="18">
        <f ca="1">issuerTable!X472</f>
        <v>-0.49717013268533061</v>
      </c>
    </row>
    <row r="227" spans="1:9" x14ac:dyDescent="0.25">
      <c r="E227" s="18"/>
      <c r="F227" s="18"/>
      <c r="G227" s="18"/>
      <c r="H227" s="18"/>
      <c r="I227" s="18"/>
    </row>
    <row r="228" spans="1:9" x14ac:dyDescent="0.25">
      <c r="E228" s="18"/>
      <c r="F228" s="18"/>
      <c r="G228" s="18"/>
      <c r="H228" s="18"/>
      <c r="I228" s="18"/>
    </row>
    <row r="231" spans="1:9" x14ac:dyDescent="0.25">
      <c r="A231" s="5" t="s">
        <v>49</v>
      </c>
      <c r="B231" s="5" t="s">
        <v>440</v>
      </c>
    </row>
    <row r="234" spans="1:9" x14ac:dyDescent="0.25">
      <c r="A234" s="5" t="s">
        <v>441</v>
      </c>
      <c r="B234" s="5" t="s">
        <v>442</v>
      </c>
    </row>
  </sheetData>
  <conditionalFormatting sqref="B2:B23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{492B07E1-1F6D-4F76-A718-E57E2ACB4C68}</x14:id>
        </ext>
      </extLst>
    </cfRule>
  </conditionalFormatting>
  <conditionalFormatting sqref="G28:G37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{D4DA7778-F115-46D9-999B-434B7EEE5995}</x14:id>
        </ext>
      </extLst>
    </cfRule>
  </conditionalFormatting>
  <conditionalFormatting sqref="G48:G55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{8DFA0B08-A446-4A0B-9D04-CAF41396FBC9}</x14:id>
        </ext>
      </extLst>
    </cfRule>
  </conditionalFormatting>
  <conditionalFormatting sqref="G65:G69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{199D3665-D119-4B36-83B8-FFC2DFE584DB}</x14:id>
        </ext>
      </extLst>
    </cfRule>
  </conditionalFormatting>
  <conditionalFormatting sqref="G106:G109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{D17FB237-6FE8-4CCF-A00F-75BCDB68FCDC}</x14:id>
        </ext>
      </extLst>
    </cfRule>
  </conditionalFormatting>
  <conditionalFormatting sqref="G78:G82">
    <cfRule type="dataBar" priority="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{18739700-2CEF-4373-A4AF-BD7F71AB3601}</x14:id>
        </ext>
      </extLst>
    </cfRule>
  </conditionalFormatting>
  <conditionalFormatting sqref="G92:G95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{21B9B532-7A3D-415C-B8F2-E60C7198B4C5}</x14:id>
        </ext>
      </extLst>
    </cfRule>
  </conditionalFormatting>
  <conditionalFormatting sqref="G118:G121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{E36A7CA1-0623-44A6-B30D-D33D177288AC}</x14:id>
        </ext>
      </extLst>
    </cfRule>
  </conditionalFormatting>
  <conditionalFormatting sqref="G135:G137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{4FF5FAFA-9F1E-462F-8EA5-4E155B2CA376}</x14:id>
        </ext>
      </extLst>
    </cfRule>
  </conditionalFormatting>
  <conditionalFormatting sqref="G146:G148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{CC15565E-96C9-4E06-914A-480C5DCA1D8C}</x14:id>
        </ext>
      </extLst>
    </cfRule>
  </conditionalFormatting>
  <conditionalFormatting sqref="G156:G158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{85C31257-9804-44FC-907A-3A429A3F219B}</x14:id>
        </ext>
      </extLst>
    </cfRule>
  </conditionalFormatting>
  <conditionalFormatting sqref="G166:G168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{345238E3-65C5-4BE4-9109-0E31A915EC9B}</x14:id>
        </ext>
      </extLst>
    </cfRule>
  </conditionalFormatting>
  <conditionalFormatting sqref="G179:G181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{14BF1FAD-9898-415B-8925-4343F2351F12}</x14:id>
        </ext>
      </extLst>
    </cfRule>
  </conditionalFormatting>
  <conditionalFormatting sqref="G192:G193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{54D8FF1E-6A01-4010-90BB-5C0B054D31FD}</x14:id>
        </ext>
      </extLst>
    </cfRule>
  </conditionalFormatting>
  <conditionalFormatting sqref="G198:G199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{72E813C9-46D0-4AE1-AC03-E48ECE8F6241}</x14:id>
        </ext>
      </extLst>
    </cfRule>
  </conditionalFormatting>
  <conditionalFormatting sqref="G204:G205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{BFDF7DE1-33E9-4219-BB11-C12580FA0BE3}</x14:id>
        </ext>
      </extLst>
    </cfRule>
  </conditionalFormatting>
  <conditionalFormatting sqref="G211:G212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{69E4964B-9376-4CA6-A4A1-4FE943863A10}</x14:id>
        </ext>
      </extLst>
    </cfRule>
  </conditionalFormatting>
  <conditionalFormatting sqref="G223:G22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{EB6F20E2-07D6-4955-9793-1091D40C2BF2}</x14:id>
        </ext>
      </extLst>
    </cfRule>
  </conditionalFormatting>
  <pageMargins left="0.7" right="0.7" top="0.75" bottom="0.75" header="0.3" footer="0.3"/>
  <pageSetup paperSize="9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92B07E1-1F6D-4F76-A718-E57E2ACB4C6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B2:B23</xm:sqref>
        </x14:conditionalFormatting>
        <x14:conditionalFormatting xmlns:xm="http://schemas.microsoft.com/office/excel/2006/main">
          <x14:cfRule type="dataBar" id="{D4DA7778-F115-46D9-999B-434B7EEE59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G28:G37</xm:sqref>
        </x14:conditionalFormatting>
        <x14:conditionalFormatting xmlns:xm="http://schemas.microsoft.com/office/excel/2006/main">
          <x14:cfRule type="dataBar" id="{8DFA0B08-A446-4A0B-9D04-CAF41396FB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G48:G55</xm:sqref>
        </x14:conditionalFormatting>
        <x14:conditionalFormatting xmlns:xm="http://schemas.microsoft.com/office/excel/2006/main">
          <x14:cfRule type="dataBar" id="{199D3665-D119-4B36-83B8-FFC2DFE584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G65:G69</xm:sqref>
        </x14:conditionalFormatting>
        <x14:conditionalFormatting xmlns:xm="http://schemas.microsoft.com/office/excel/2006/main">
          <x14:cfRule type="dataBar" id="{D17FB237-6FE8-4CCF-A00F-75BCDB68FCD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G106:G109</xm:sqref>
        </x14:conditionalFormatting>
        <x14:conditionalFormatting xmlns:xm="http://schemas.microsoft.com/office/excel/2006/main">
          <x14:cfRule type="dataBar" id="{18739700-2CEF-4373-A4AF-BD7F71AB36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G78:G82</xm:sqref>
        </x14:conditionalFormatting>
        <x14:conditionalFormatting xmlns:xm="http://schemas.microsoft.com/office/excel/2006/main">
          <x14:cfRule type="dataBar" id="{21B9B532-7A3D-415C-B8F2-E60C7198B4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G92:G95</xm:sqref>
        </x14:conditionalFormatting>
        <x14:conditionalFormatting xmlns:xm="http://schemas.microsoft.com/office/excel/2006/main">
          <x14:cfRule type="dataBar" id="{E36A7CA1-0623-44A6-B30D-D33D177288A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G118:G121</xm:sqref>
        </x14:conditionalFormatting>
        <x14:conditionalFormatting xmlns:xm="http://schemas.microsoft.com/office/excel/2006/main">
          <x14:cfRule type="dataBar" id="{4FF5FAFA-9F1E-462F-8EA5-4E155B2CA37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G135:G137</xm:sqref>
        </x14:conditionalFormatting>
        <x14:conditionalFormatting xmlns:xm="http://schemas.microsoft.com/office/excel/2006/main">
          <x14:cfRule type="dataBar" id="{CC15565E-96C9-4E06-914A-480C5DCA1D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G146:G148</xm:sqref>
        </x14:conditionalFormatting>
        <x14:conditionalFormatting xmlns:xm="http://schemas.microsoft.com/office/excel/2006/main">
          <x14:cfRule type="dataBar" id="{85C31257-9804-44FC-907A-3A429A3F219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G156:G158</xm:sqref>
        </x14:conditionalFormatting>
        <x14:conditionalFormatting xmlns:xm="http://schemas.microsoft.com/office/excel/2006/main">
          <x14:cfRule type="dataBar" id="{345238E3-65C5-4BE4-9109-0E31A915EC9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G166:G168</xm:sqref>
        </x14:conditionalFormatting>
        <x14:conditionalFormatting xmlns:xm="http://schemas.microsoft.com/office/excel/2006/main">
          <x14:cfRule type="dataBar" id="{14BF1FAD-9898-415B-8925-4343F2351F1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G179:G181</xm:sqref>
        </x14:conditionalFormatting>
        <x14:conditionalFormatting xmlns:xm="http://schemas.microsoft.com/office/excel/2006/main">
          <x14:cfRule type="dataBar" id="{54D8FF1E-6A01-4010-90BB-5C0B054D31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G192:G193</xm:sqref>
        </x14:conditionalFormatting>
        <x14:conditionalFormatting xmlns:xm="http://schemas.microsoft.com/office/excel/2006/main">
          <x14:cfRule type="dataBar" id="{72E813C9-46D0-4AE1-AC03-E48ECE8F624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G198:G199</xm:sqref>
        </x14:conditionalFormatting>
        <x14:conditionalFormatting xmlns:xm="http://schemas.microsoft.com/office/excel/2006/main">
          <x14:cfRule type="dataBar" id="{BFDF7DE1-33E9-4219-BB11-C12580FA0B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G204:G205</xm:sqref>
        </x14:conditionalFormatting>
        <x14:conditionalFormatting xmlns:xm="http://schemas.microsoft.com/office/excel/2006/main">
          <x14:cfRule type="dataBar" id="{69E4964B-9376-4CA6-A4A1-4FE943863A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G211:G212</xm:sqref>
        </x14:conditionalFormatting>
        <x14:conditionalFormatting xmlns:xm="http://schemas.microsoft.com/office/excel/2006/main">
          <x14:cfRule type="dataBar" id="{EB6F20E2-07D6-4955-9793-1091D40C2BF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G223:G224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289B9-A568-49BA-9801-CEABCF9207F3}">
  <sheetPr>
    <tabColor theme="9"/>
  </sheetPr>
  <dimension ref="B2:AH51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5" sqref="B5"/>
    </sheetView>
  </sheetViews>
  <sheetFormatPr defaultColWidth="8.7265625" defaultRowHeight="10.5" x14ac:dyDescent="0.25"/>
  <cols>
    <col min="1" max="2" width="8.7265625" style="5"/>
    <col min="3" max="3" width="11.81640625" style="5" customWidth="1"/>
    <col min="4" max="4" width="11.453125" style="5" bestFit="1" customWidth="1"/>
    <col min="5" max="6" width="20.1796875" style="5" bestFit="1" customWidth="1"/>
    <col min="7" max="8" width="11.81640625" style="8" customWidth="1"/>
    <col min="9" max="9" width="8.7265625" style="5"/>
    <col min="10" max="10" width="9.54296875" style="5" bestFit="1" customWidth="1"/>
    <col min="11" max="12" width="8.54296875" style="5" bestFit="1" customWidth="1"/>
    <col min="13" max="13" width="8.7265625" style="5"/>
    <col min="14" max="14" width="6.81640625" style="5" customWidth="1"/>
    <col min="15" max="15" width="7.54296875" style="5" customWidth="1"/>
    <col min="16" max="17" width="7.453125" style="5" customWidth="1"/>
    <col min="18" max="18" width="7.81640625" style="5" customWidth="1"/>
    <col min="19" max="19" width="11" style="5" customWidth="1"/>
    <col min="20" max="20" width="9.54296875" style="5" customWidth="1"/>
    <col min="21" max="21" width="9.81640625" style="5" customWidth="1"/>
    <col min="22" max="22" width="10.453125" style="5" customWidth="1"/>
    <col min="23" max="23" width="8" style="5" customWidth="1"/>
    <col min="24" max="24" width="8.81640625" style="5" customWidth="1"/>
    <col min="25" max="25" width="8.453125" style="5" customWidth="1"/>
    <col min="26" max="26" width="8.81640625" style="5" customWidth="1"/>
    <col min="27" max="27" width="10.1796875" style="5" customWidth="1"/>
    <col min="28" max="28" width="6.7265625" style="5" customWidth="1"/>
    <col min="29" max="29" width="12.81640625" style="5" customWidth="1"/>
    <col min="30" max="30" width="7.453125" style="5" customWidth="1"/>
    <col min="31" max="31" width="8.1796875" style="5" customWidth="1"/>
    <col min="32" max="16384" width="8.7265625" style="5"/>
  </cols>
  <sheetData>
    <row r="2" spans="2:33" x14ac:dyDescent="0.25">
      <c r="U2" s="11">
        <v>11</v>
      </c>
      <c r="V2" s="8">
        <f ca="1">WORKDAY(TODAY(),-U2)</f>
        <v>44001</v>
      </c>
      <c r="Z2" s="11">
        <v>25</v>
      </c>
      <c r="AA2" s="8">
        <f ca="1">WORKDAY(TODAY(),-Z2)</f>
        <v>43983</v>
      </c>
    </row>
    <row r="3" spans="2:33" ht="33" x14ac:dyDescent="0.3">
      <c r="B3" s="13" t="s">
        <v>2</v>
      </c>
      <c r="C3" s="14" t="s">
        <v>9</v>
      </c>
      <c r="D3" s="14" t="s">
        <v>10</v>
      </c>
      <c r="E3" s="14" t="s">
        <v>11</v>
      </c>
      <c r="F3" s="14" t="s">
        <v>12</v>
      </c>
      <c r="G3" s="15" t="s">
        <v>13</v>
      </c>
      <c r="H3" s="15" t="s">
        <v>14</v>
      </c>
      <c r="I3" s="14" t="s">
        <v>15</v>
      </c>
      <c r="J3" s="14" t="s">
        <v>16</v>
      </c>
      <c r="K3" s="14" t="s">
        <v>3</v>
      </c>
      <c r="L3" s="14" t="s">
        <v>4</v>
      </c>
      <c r="M3" s="14" t="s">
        <v>17</v>
      </c>
      <c r="N3" s="14" t="s">
        <v>5</v>
      </c>
      <c r="O3" s="14" t="s">
        <v>18</v>
      </c>
      <c r="P3" s="14" t="s">
        <v>19</v>
      </c>
      <c r="Q3" s="14" t="s">
        <v>20</v>
      </c>
      <c r="R3" s="14" t="s">
        <v>21</v>
      </c>
      <c r="S3" s="14" t="s">
        <v>22</v>
      </c>
      <c r="T3" s="14" t="s">
        <v>23</v>
      </c>
      <c r="U3" s="14" t="s">
        <v>24</v>
      </c>
      <c r="V3" s="14" t="s">
        <v>25</v>
      </c>
      <c r="W3" s="14" t="s">
        <v>26</v>
      </c>
      <c r="X3" s="14" t="s">
        <v>27</v>
      </c>
      <c r="Y3" s="14" t="s">
        <v>7</v>
      </c>
      <c r="Z3" s="14" t="s">
        <v>28</v>
      </c>
      <c r="AA3" s="14" t="s">
        <v>29</v>
      </c>
      <c r="AB3" s="14" t="s">
        <v>30</v>
      </c>
      <c r="AC3" s="14" t="s">
        <v>31</v>
      </c>
      <c r="AD3" s="16" t="s">
        <v>8</v>
      </c>
      <c r="AE3" s="26" t="s">
        <v>412</v>
      </c>
      <c r="AF3" s="26" t="s">
        <v>413</v>
      </c>
      <c r="AG3" s="26" t="s">
        <v>414</v>
      </c>
    </row>
    <row r="4" spans="2:33" x14ac:dyDescent="0.25">
      <c r="B4" s="11" t="s">
        <v>32</v>
      </c>
      <c r="C4" s="12" t="s">
        <v>33</v>
      </c>
      <c r="D4" s="12" t="s">
        <v>34</v>
      </c>
      <c r="E4" s="5" t="str" cm="1">
        <f t="array" ref="E4">_xll.BDP(curve[[#This Row],[short code]],"security_name")</f>
        <v>SOLBBB 5.425 PERP</v>
      </c>
      <c r="F4" s="5" t="str" cm="1">
        <f t="array" ref="F4">_xll.BDP(curve[[#This Row],[long code]],"security_name")</f>
        <v>SOLBBB 5.869 PERP</v>
      </c>
      <c r="G4" s="8" cm="1">
        <f t="array" ref="G4">_xll.BDP(curve[[#This Row],[short code]],"nxt_call_dt")*1</f>
        <v>45242</v>
      </c>
      <c r="H4" s="8" cm="1">
        <f t="array" ref="H4">_xll.BDP(curve[[#This Row],[long code]],"nxt_call_dt")*1</f>
        <v>45446</v>
      </c>
      <c r="I4" s="17">
        <f>(curve[[#This Row],[long date]]-curve[[#This Row],[short date]])/365</f>
        <v>0.55890410958904113</v>
      </c>
      <c r="J4" s="12" t="s">
        <v>35</v>
      </c>
      <c r="K4" s="18" cm="1">
        <f t="array" ref="K4">_xll.BDP(curve[[#This Row],[short code]],curve[[#This Row],[spread measure]])</f>
        <v>293.41553217583669</v>
      </c>
      <c r="L4" s="18" cm="1">
        <f t="array" ref="L4">_xll.BDP(curve[[#This Row],[long code]],curve[[#This Row],[spread measure]])</f>
        <v>336.80982973828276</v>
      </c>
      <c r="M4" s="18">
        <f>curve[[#This Row],[long spread]]-curve[[#This Row],[short spread]]</f>
        <v>43.39429756244607</v>
      </c>
      <c r="N4" s="18">
        <f>curve[[#This Row],[curve]]/curve[[#This Row],[years]]</f>
        <v>77.641757893592228</v>
      </c>
      <c r="O4" s="5" t="str" cm="1">
        <f t="array" ref="O4">_xll.BDP(curve[[#This Row],[short code]],"bb_composite")</f>
        <v>BB+</v>
      </c>
      <c r="P4" s="5" t="str" cm="1">
        <f t="array" ref="P4">_xll.BDP(curve[[#This Row],[long code]],"bb_composite")</f>
        <v>BB+</v>
      </c>
      <c r="Q4" s="5" t="str" cm="1">
        <f t="array" ref="Q4">_xll.BDP(curve[[#This Row],[short code]],"crncy")</f>
        <v>EUR</v>
      </c>
      <c r="R4" s="5" t="str" cm="1">
        <f t="array" ref="R4">_xll.BDP(curve[[#This Row],[long code]],"crncy")</f>
        <v>EUR</v>
      </c>
      <c r="S4" s="5" t="str">
        <f>INDEX(lists!K:K,MATCH(curve[[#This Row],[ticker]],lists!J:J,0))</f>
        <v>Low Beta</v>
      </c>
      <c r="T4" s="12" t="s">
        <v>36</v>
      </c>
      <c r="U4" s="18" cm="1">
        <f t="array" aca="1" ref="U4" ca="1">_xll.BDH(curve[[#This Row],[short code]],curve[[#This Row],[hist spread measure]],$V$2)</f>
        <v>298.154</v>
      </c>
      <c r="V4" s="18" cm="1">
        <f t="array" aca="1" ref="V4" ca="1">_xll.BDH(curve[[#This Row],[long code]],curve[[#This Row],[hist spread measure]],$V$2)</f>
        <v>349.83</v>
      </c>
      <c r="W4" s="18">
        <f ca="1">IFERROR(curve[[#This Row],[long Spread (14d)]]-curve[[#This Row],[short Spread (14d)]],"-")</f>
        <v>51.675999999999988</v>
      </c>
      <c r="X4" s="18">
        <f ca="1">IFERROR(curve[[#This Row],[curve (14d)]]/curve[[#This Row],[years]],"-")</f>
        <v>92.459509803921534</v>
      </c>
      <c r="Y4" s="18">
        <f ca="1">IFERROR(curve[[#This Row],[curve per year]]-curve[[#This Row],[curve per year (14d)]],"-")</f>
        <v>-14.817751910329306</v>
      </c>
      <c r="Z4" s="18" cm="1">
        <f t="array" aca="1" ref="Z4" ca="1">_xll.BDH(curve[[#This Row],[short code]],curve[[#This Row],[hist spread measure]],$AA$2)</f>
        <v>376.09399999999999</v>
      </c>
      <c r="AA4" s="18" cm="1">
        <f t="array" aca="1" ref="AA4" ca="1">_xll.BDH(curve[[#This Row],[long code]],curve[[#This Row],[hist spread measure]],$AA$2)</f>
        <v>400.56799999999998</v>
      </c>
      <c r="AB4" s="18">
        <f ca="1">IFERROR(curve[[#This Row],[long spread (30d)]]-curve[[#This Row],[short spread (30d)]],"-")</f>
        <v>24.47399999999999</v>
      </c>
      <c r="AC4" s="18">
        <f ca="1">IFERROR(curve[[#This Row],[curve (30d)]]/curve[[#This Row],[years]],"-")</f>
        <v>43.789264705882331</v>
      </c>
      <c r="AD4" s="18">
        <f ca="1">IFERROR(curve[[#This Row],[curve per year]]-curve[[#This Row],[curve per year (30d)]],"-")</f>
        <v>33.852493187709896</v>
      </c>
      <c r="AE4" s="18" cm="1">
        <f t="array" ref="AE4">_xll.BDP(curve[[#This Row],[short code]],"interval_avg","calc_interval=30d","market_data_override=sp210")</f>
        <v>313.30755172413802</v>
      </c>
      <c r="AF4" s="18" cm="1">
        <f t="array" ref="AF4">_xll.BDP(curve[[#This Row],[short code]],"interval_avg","calc_interval=90d","market_data_override=sp210")</f>
        <v>360.91489534883726</v>
      </c>
      <c r="AG4" s="18" cm="1">
        <f t="array" ref="AG4">_xll.BDP(curve[[#This Row],[short code]],"interval_std_dev","calc_interval=30d","market_data_override=sp210")</f>
        <v>38.179251577812146</v>
      </c>
    </row>
    <row r="5" spans="2:33" x14ac:dyDescent="0.25">
      <c r="B5" s="11" t="s">
        <v>37</v>
      </c>
      <c r="C5" s="12" t="s">
        <v>38</v>
      </c>
      <c r="D5" s="12" t="s">
        <v>39</v>
      </c>
      <c r="E5" s="5" t="str" cm="1">
        <f t="array" ref="E5">_xll.BDP(curve[[#This Row],[short code]],"security_name")</f>
        <v>SESGFP 4 5/8 PERP</v>
      </c>
      <c r="F5" s="5" t="str" cm="1">
        <f t="array" ref="F5">_xll.BDP(curve[[#This Row],[long code]],"security_name")</f>
        <v>SESGFP 5 5/8 PERP</v>
      </c>
      <c r="G5" s="8" cm="1">
        <f t="array" ref="G5">_xll.BDP(curve[[#This Row],[short code]],"nxt_call_dt")*1</f>
        <v>44563</v>
      </c>
      <c r="H5" s="8" cm="1">
        <f t="array" ref="H5">_xll.BDP(curve[[#This Row],[long code]],"nxt_call_dt")*1</f>
        <v>45320</v>
      </c>
      <c r="I5" s="17">
        <f>(curve[[#This Row],[long date]]-curve[[#This Row],[short date]])/365</f>
        <v>2.0739726027397261</v>
      </c>
      <c r="J5" s="12" t="s">
        <v>35</v>
      </c>
      <c r="K5" s="18" cm="1">
        <f t="array" ref="K5">_xll.BDP(curve[[#This Row],[short code]],curve[[#This Row],[spread measure]])</f>
        <v>342.27275073765139</v>
      </c>
      <c r="L5" s="18" cm="1">
        <f t="array" ref="L5">_xll.BDP(curve[[#This Row],[long code]],curve[[#This Row],[spread measure]])</f>
        <v>452.55068838071776</v>
      </c>
      <c r="M5" s="18">
        <f>curve[[#This Row],[long spread]]-curve[[#This Row],[short spread]]</f>
        <v>110.27793764306637</v>
      </c>
      <c r="N5" s="18">
        <f>curve[[#This Row],[curve]]/curve[[#This Row],[years]]</f>
        <v>53.172321320633053</v>
      </c>
      <c r="O5" s="5" t="str" cm="1">
        <f t="array" ref="O5">_xll.BDP(curve[[#This Row],[short code]],"bb_composite")</f>
        <v>BB</v>
      </c>
      <c r="P5" s="5" t="str" cm="1">
        <f t="array" ref="P5">_xll.BDP(curve[[#This Row],[long code]],"bb_composite")</f>
        <v>BB</v>
      </c>
      <c r="Q5" s="5" t="str" cm="1">
        <f t="array" ref="Q5">_xll.BDP(curve[[#This Row],[short code]],"crncy")</f>
        <v>EUR</v>
      </c>
      <c r="R5" s="5" t="str" cm="1">
        <f t="array" ref="R5">_xll.BDP(curve[[#This Row],[long code]],"crncy")</f>
        <v>EUR</v>
      </c>
      <c r="S5" s="5" t="str">
        <f>INDEX(lists!K:K,MATCH(curve[[#This Row],[ticker]],lists!J:J,0))</f>
        <v>TMT/ AUTO</v>
      </c>
      <c r="T5" s="12" t="s">
        <v>36</v>
      </c>
      <c r="U5" s="18" cm="1">
        <f t="array" aca="1" ref="U5" ca="1">_xll.BDH(curve[[#This Row],[short code]],curve[[#This Row],[hist spread measure]],$V$2)</f>
        <v>394.98</v>
      </c>
      <c r="V5" s="18" cm="1">
        <f t="array" aca="1" ref="V5" ca="1">_xll.BDH(curve[[#This Row],[long code]],curve[[#This Row],[hist spread measure]],$V$2)</f>
        <v>511.56900000000002</v>
      </c>
      <c r="W5" s="18">
        <f ca="1">IFERROR(curve[[#This Row],[long Spread (14d)]]-curve[[#This Row],[short Spread (14d)]],"-")</f>
        <v>116.589</v>
      </c>
      <c r="X5" s="18">
        <f ca="1">IFERROR(curve[[#This Row],[curve (14d)]]/curve[[#This Row],[years]],"-")</f>
        <v>56.215303830911495</v>
      </c>
      <c r="Y5" s="18">
        <f ca="1">IFERROR(curve[[#This Row],[curve per year]]-curve[[#This Row],[curve per year (14d)]],"-")</f>
        <v>-3.042982510278442</v>
      </c>
      <c r="Z5" s="18" cm="1">
        <f t="array" aca="1" ref="Z5" ca="1">_xll.BDH(curve[[#This Row],[short code]],curve[[#This Row],[hist spread measure]],$AA$2)</f>
        <v>456.96699999999998</v>
      </c>
      <c r="AA5" s="18" cm="1">
        <f t="array" aca="1" ref="AA5" ca="1">_xll.BDH(curve[[#This Row],[long code]],curve[[#This Row],[hist spread measure]],$AA$2)</f>
        <v>561.66499999999996</v>
      </c>
      <c r="AB5" s="18">
        <f ca="1">IFERROR(curve[[#This Row],[long spread (30d)]]-curve[[#This Row],[short spread (30d)]],"-")</f>
        <v>104.69799999999998</v>
      </c>
      <c r="AC5" s="18">
        <f ca="1">IFERROR(curve[[#This Row],[curve (30d)]]/curve[[#This Row],[years]],"-")</f>
        <v>50.481862615587836</v>
      </c>
      <c r="AD5" s="18">
        <f ca="1">IFERROR(curve[[#This Row],[curve per year]]-curve[[#This Row],[curve per year (30d)]],"-")</f>
        <v>2.6904587050452164</v>
      </c>
      <c r="AE5" s="18" cm="1">
        <f t="array" ref="AE5">_xll.BDP(curve[[#This Row],[short code]],"interval_avg","calc_interval=30d","market_data_override=sp210")</f>
        <v>391.4576077473958</v>
      </c>
      <c r="AF5" s="18" cm="1">
        <f t="array" ref="AF5">_xll.BDP(curve[[#This Row],[short code]],"interval_avg","calc_interval=90d","market_data_override=sp210")</f>
        <v>618.53071531519379</v>
      </c>
      <c r="AG5" s="18" cm="1">
        <f t="array" ref="AG5">_xll.BDP(curve[[#This Row],[short code]],"interval_std_dev","calc_interval=30d","market_data_override=sp210")</f>
        <v>47.878782788470282</v>
      </c>
    </row>
    <row r="6" spans="2:33" x14ac:dyDescent="0.25">
      <c r="B6" s="11" t="s">
        <v>40</v>
      </c>
      <c r="C6" s="12" t="s">
        <v>41</v>
      </c>
      <c r="D6" s="12" t="s">
        <v>42</v>
      </c>
      <c r="E6" s="5" t="str" cm="1">
        <f t="array" ref="E6">_xll.BDP(curve[[#This Row],[short code]],"security_name")</f>
        <v>GYCGR 3 3/4 PERP</v>
      </c>
      <c r="F6" s="5" t="str" cm="1">
        <f t="array" ref="F6">_xll.BDP(curve[[#This Row],[long code]],"security_name")</f>
        <v>GYCGR 2 1/2 PERP</v>
      </c>
      <c r="G6" s="8" cm="1">
        <f t="array" ref="G6">_xll.BDP(curve[[#This Row],[short code]],"nxt_call_dt")*1</f>
        <v>44610</v>
      </c>
      <c r="H6" s="8" cm="1">
        <f t="array" ref="H6">_xll.BDP(curve[[#This Row],[long code]],"nxt_call_dt")*1</f>
        <v>45131</v>
      </c>
      <c r="I6" s="17">
        <f>(curve[[#This Row],[long date]]-curve[[#This Row],[short date]])/365</f>
        <v>1.4273972602739726</v>
      </c>
      <c r="J6" s="12" t="s">
        <v>35</v>
      </c>
      <c r="K6" s="18" cm="1">
        <f t="array" ref="K6">_xll.BDP(curve[[#This Row],[short code]],curve[[#This Row],[spread measure]])</f>
        <v>262.39925044777993</v>
      </c>
      <c r="L6" s="18" cm="1">
        <f t="array" ref="L6">_xll.BDP(curve[[#This Row],[long code]],curve[[#This Row],[spread measure]])</f>
        <v>323.33489101040072</v>
      </c>
      <c r="M6" s="18">
        <f>curve[[#This Row],[long spread]]-curve[[#This Row],[short spread]]</f>
        <v>60.93564056262079</v>
      </c>
      <c r="N6" s="18">
        <f>curve[[#This Row],[curve]]/curve[[#This Row],[years]]</f>
        <v>42.690036094734332</v>
      </c>
      <c r="O6" s="5" t="str" cm="1">
        <f t="array" ref="O6">_xll.BDP(curve[[#This Row],[short code]],"bb_composite")</f>
        <v>BBB-</v>
      </c>
      <c r="P6" s="5" t="str" cm="1">
        <f t="array" ref="P6">_xll.BDP(curve[[#This Row],[long code]],"bb_composite")</f>
        <v>BBB-</v>
      </c>
      <c r="Q6" s="5" t="str" cm="1">
        <f t="array" ref="Q6">_xll.BDP(curve[[#This Row],[short code]],"crncy")</f>
        <v>EUR</v>
      </c>
      <c r="R6" s="5" t="str" cm="1">
        <f t="array" ref="R6">_xll.BDP(curve[[#This Row],[long code]],"crncy")</f>
        <v>EUR</v>
      </c>
      <c r="S6" s="5" t="str">
        <f>INDEX(lists!K:K,MATCH(curve[[#This Row],[ticker]],lists!J:J,0))</f>
        <v>REIT</v>
      </c>
      <c r="T6" s="12" t="s">
        <v>36</v>
      </c>
      <c r="U6" s="18" cm="1">
        <f t="array" aca="1" ref="U6" ca="1">_xll.BDH(curve[[#This Row],[short code]],curve[[#This Row],[hist spread measure]],$V$2)</f>
        <v>252.386</v>
      </c>
      <c r="V6" s="18" cm="1">
        <f t="array" aca="1" ref="V6" ca="1">_xll.BDH(curve[[#This Row],[long code]],curve[[#This Row],[hist spread measure]],$V$2)</f>
        <v>320.59300000000002</v>
      </c>
      <c r="W6" s="18">
        <f ca="1">IFERROR(curve[[#This Row],[long Spread (14d)]]-curve[[#This Row],[short Spread (14d)]],"-")</f>
        <v>68.207000000000022</v>
      </c>
      <c r="X6" s="18">
        <f ca="1">IFERROR(curve[[#This Row],[curve (14d)]]/curve[[#This Row],[years]],"-")</f>
        <v>47.784174664107503</v>
      </c>
      <c r="Y6" s="18">
        <f ca="1">IFERROR(curve[[#This Row],[curve per year]]-curve[[#This Row],[curve per year (14d)]],"-")</f>
        <v>-5.0941385693731718</v>
      </c>
      <c r="Z6" s="18" cm="1">
        <f t="array" aca="1" ref="Z6" ca="1">_xll.BDH(curve[[#This Row],[short code]],curve[[#This Row],[hist spread measure]],$AA$2)</f>
        <v>281.529</v>
      </c>
      <c r="AA6" s="18" cm="1">
        <f t="array" aca="1" ref="AA6" ca="1">_xll.BDH(curve[[#This Row],[long code]],curve[[#This Row],[hist spread measure]],$AA$2)</f>
        <v>354.08499999999998</v>
      </c>
      <c r="AB6" s="18">
        <f ca="1">IFERROR(curve[[#This Row],[long spread (30d)]]-curve[[#This Row],[short spread (30d)]],"-")</f>
        <v>72.555999999999983</v>
      </c>
      <c r="AC6" s="18">
        <f ca="1">IFERROR(curve[[#This Row],[curve (30d)]]/curve[[#This Row],[years]],"-")</f>
        <v>50.830978886756228</v>
      </c>
      <c r="AD6" s="18">
        <f ca="1">IFERROR(curve[[#This Row],[curve per year]]-curve[[#This Row],[curve per year (30d)]],"-")</f>
        <v>-8.140942792021896</v>
      </c>
      <c r="AE6" s="18" cm="1">
        <f t="array" ref="AE6">_xll.BDP(curve[[#This Row],[short code]],"interval_avg","calc_interval=30d","market_data_override=sp210")</f>
        <v>252.98538372395836</v>
      </c>
      <c r="AF6" s="18" cm="1">
        <f t="array" ref="AF6">_xll.BDP(curve[[#This Row],[short code]],"interval_avg","calc_interval=90d","market_data_override=sp210")</f>
        <v>383.63086795079016</v>
      </c>
      <c r="AG6" s="18" cm="1">
        <f t="array" ref="AG6">_xll.BDP(curve[[#This Row],[short code]],"interval_std_dev","calc_interval=30d","market_data_override=sp210")</f>
        <v>27.230911716709912</v>
      </c>
    </row>
    <row r="7" spans="2:33" x14ac:dyDescent="0.25">
      <c r="B7" s="11" t="s">
        <v>43</v>
      </c>
      <c r="C7" s="12" t="s">
        <v>44</v>
      </c>
      <c r="D7" s="12" t="s">
        <v>45</v>
      </c>
      <c r="E7" s="5" t="str" cm="1">
        <f t="array" ref="E7">_xll.BDP(curve[[#This Row],[short code]],"security_name")</f>
        <v>ACFP 4 3/8 PERP</v>
      </c>
      <c r="F7" s="5" t="str" cm="1">
        <f t="array" ref="F7">_xll.BDP(curve[[#This Row],[long code]],"security_name")</f>
        <v>ACFP 2 5/8 PERP</v>
      </c>
      <c r="G7" s="8" cm="1">
        <f t="array" ref="G7">_xll.BDP(curve[[#This Row],[short code]],"nxt_call_dt")*1</f>
        <v>45321</v>
      </c>
      <c r="H7" s="8" cm="1">
        <f t="array" ref="H7">_xll.BDP(curve[[#This Row],[long code]],"nxt_call_dt")*1</f>
        <v>45687</v>
      </c>
      <c r="I7" s="17">
        <f>(curve[[#This Row],[long date]]-curve[[#This Row],[short date]])/365</f>
        <v>1.0027397260273974</v>
      </c>
      <c r="J7" s="12" t="s">
        <v>35</v>
      </c>
      <c r="K7" s="18" cm="1">
        <f t="array" ref="K7">_xll.BDP(curve[[#This Row],[short code]],curve[[#This Row],[spread measure]])</f>
        <v>687.59863394746071</v>
      </c>
      <c r="L7" s="18" cm="1">
        <f t="array" ref="L7">_xll.BDP(curve[[#This Row],[long code]],curve[[#This Row],[spread measure]])</f>
        <v>740.69391387669225</v>
      </c>
      <c r="M7" s="18">
        <f>curve[[#This Row],[long spread]]-curve[[#This Row],[short spread]]</f>
        <v>53.095279929231538</v>
      </c>
      <c r="N7" s="18">
        <f>curve[[#This Row],[curve]]/curve[[#This Row],[years]]</f>
        <v>52.95021085838664</v>
      </c>
      <c r="O7" s="5" t="str" cm="1">
        <f t="array" ref="O7">_xll.BDP(curve[[#This Row],[short code]],"bb_composite")</f>
        <v>BB</v>
      </c>
      <c r="P7" s="5" t="str" cm="1">
        <f t="array" ref="P7">_xll.BDP(curve[[#This Row],[long code]],"bb_composite")</f>
        <v>BB</v>
      </c>
      <c r="Q7" s="5" t="str" cm="1">
        <f t="array" ref="Q7">_xll.BDP(curve[[#This Row],[short code]],"crncy")</f>
        <v>EUR</v>
      </c>
      <c r="R7" s="5" t="str" cm="1">
        <f t="array" ref="R7">_xll.BDP(curve[[#This Row],[long code]],"crncy")</f>
        <v>EUR</v>
      </c>
      <c r="S7" s="5" t="str">
        <f>INDEX(lists!K:K,MATCH(curve[[#This Row],[ticker]],lists!J:J,0))</f>
        <v>REIT</v>
      </c>
      <c r="T7" s="12" t="s">
        <v>36</v>
      </c>
      <c r="U7" s="18" cm="1">
        <f t="array" aca="1" ref="U7" ca="1">_xll.BDH(curve[[#This Row],[short code]],curve[[#This Row],[hist spread measure]],$V$2)</f>
        <v>729.91200000000003</v>
      </c>
      <c r="V7" s="18" cm="1">
        <f t="array" aca="1" ref="V7" ca="1">_xll.BDH(curve[[#This Row],[long code]],curve[[#This Row],[hist spread measure]],$V$2)</f>
        <v>735.27</v>
      </c>
      <c r="W7" s="18">
        <f ca="1">IFERROR(curve[[#This Row],[long Spread (14d)]]-curve[[#This Row],[short Spread (14d)]],"-")</f>
        <v>5.3579999999999472</v>
      </c>
      <c r="X7" s="18">
        <f ca="1">IFERROR(curve[[#This Row],[curve (14d)]]/curve[[#This Row],[years]],"-")</f>
        <v>5.3433606557376514</v>
      </c>
      <c r="Y7" s="18">
        <f ca="1">IFERROR(curve[[#This Row],[curve per year]]-curve[[#This Row],[curve per year (14d)]],"-")</f>
        <v>47.606850202648985</v>
      </c>
      <c r="Z7" s="18" cm="1">
        <f t="array" aca="1" ref="Z7" ca="1">_xll.BDH(curve[[#This Row],[short code]],curve[[#This Row],[hist spread measure]],$AA$2)</f>
        <v>660.51</v>
      </c>
      <c r="AA7" s="18" cm="1">
        <f t="array" aca="1" ref="AA7" ca="1">_xll.BDH(curve[[#This Row],[long code]],curve[[#This Row],[hist spread measure]],$AA$2)</f>
        <v>675.86900000000003</v>
      </c>
      <c r="AB7" s="18">
        <f ca="1">IFERROR(curve[[#This Row],[long spread (30d)]]-curve[[#This Row],[short spread (30d)]],"-")</f>
        <v>15.359000000000037</v>
      </c>
      <c r="AC7" s="18">
        <f ca="1">IFERROR(curve[[#This Row],[curve (30d)]]/curve[[#This Row],[years]],"-")</f>
        <v>15.317035519125719</v>
      </c>
      <c r="AD7" s="18">
        <f ca="1">IFERROR(curve[[#This Row],[curve per year]]-curve[[#This Row],[curve per year (30d)]],"-")</f>
        <v>37.633175339260923</v>
      </c>
      <c r="AE7" s="18" cm="1">
        <f t="array" ref="AE7">_xll.BDP(curve[[#This Row],[short code]],"interval_avg","calc_interval=30d","market_data_override=sp210")</f>
        <v>702.28455172413794</v>
      </c>
      <c r="AF7" s="18" cm="1">
        <f t="array" ref="AF7">_xll.BDP(curve[[#This Row],[short code]],"interval_avg","calc_interval=90d","market_data_override=sp210")</f>
        <v>824.37034883720912</v>
      </c>
      <c r="AG7" s="18" cm="1">
        <f t="array" ref="AG7">_xll.BDP(curve[[#This Row],[short code]],"interval_std_dev","calc_interval=30d","market_data_override=sp210")</f>
        <v>56.722960151314261</v>
      </c>
    </row>
    <row r="8" spans="2:33" x14ac:dyDescent="0.25">
      <c r="B8" s="11" t="s">
        <v>46</v>
      </c>
      <c r="C8" s="12" t="s">
        <v>47</v>
      </c>
      <c r="D8" s="12" t="s">
        <v>48</v>
      </c>
      <c r="E8" s="5" t="str" cm="1">
        <f t="array" ref="E8">_xll.BDP(curve[[#This Row],[short code]],"security_name")</f>
        <v>REPSM 4 1/2 03/25/75</v>
      </c>
      <c r="F8" s="5" t="str" cm="1">
        <f t="array" ref="F8">_xll.BDP(curve[[#This Row],[long code]],"security_name")</f>
        <v>REPSM 3 3/4 PERP</v>
      </c>
      <c r="G8" s="8" cm="1">
        <f t="array" ref="G8">_xll.BDP(curve[[#This Row],[short code]],"nxt_call_dt")*1</f>
        <v>45741</v>
      </c>
      <c r="H8" s="8" cm="1">
        <f t="array" ref="H8">_xll.BDP(curve[[#This Row],[long code]],"nxt_call_dt")*1</f>
        <v>46092</v>
      </c>
      <c r="I8" s="17">
        <f>(curve[[#This Row],[long date]]-curve[[#This Row],[short date]])/365</f>
        <v>0.9616438356164384</v>
      </c>
      <c r="J8" s="12" t="s">
        <v>35</v>
      </c>
      <c r="K8" s="18" cm="1">
        <f t="array" ref="K8">_xll.BDP(curve[[#This Row],[short code]],curve[[#This Row],[spread measure]])</f>
        <v>368.12189359321764</v>
      </c>
      <c r="L8" s="18" cm="1">
        <f t="array" ref="L8">_xll.BDP(curve[[#This Row],[long code]],curve[[#This Row],[spread measure]])</f>
        <v>384.96863940251069</v>
      </c>
      <c r="M8" s="18">
        <f>curve[[#This Row],[long spread]]-curve[[#This Row],[short spread]]</f>
        <v>16.846745809293054</v>
      </c>
      <c r="N8" s="18">
        <f>curve[[#This Row],[curve]]/curve[[#This Row],[years]]</f>
        <v>17.518695784592492</v>
      </c>
      <c r="O8" s="5" t="str" cm="1">
        <f t="array" ref="O8">_xll.BDP(curve[[#This Row],[short code]],"bb_composite")</f>
        <v>BB+</v>
      </c>
      <c r="P8" s="5" t="str" cm="1">
        <f t="array" ref="P8">_xll.BDP(curve[[#This Row],[long code]],"bb_composite")</f>
        <v>BB+</v>
      </c>
      <c r="Q8" s="5" t="str" cm="1">
        <f t="array" ref="Q8">_xll.BDP(curve[[#This Row],[short code]],"crncy")</f>
        <v>EUR</v>
      </c>
      <c r="R8" s="5" t="str" cm="1">
        <f t="array" ref="R8">_xll.BDP(curve[[#This Row],[long code]],"crncy")</f>
        <v>EUR</v>
      </c>
      <c r="S8" s="5" t="str">
        <f>INDEX(lists!K:K,MATCH(curve[[#This Row],[ticker]],lists!J:J,0))</f>
        <v>Energy</v>
      </c>
      <c r="T8" s="12" t="s">
        <v>36</v>
      </c>
      <c r="U8" s="18" cm="1">
        <f t="array" aca="1" ref="U8" ca="1">_xll.BDH(curve[[#This Row],[short code]],curve[[#This Row],[hist spread measure]],$V$2)</f>
        <v>375.32499999999999</v>
      </c>
      <c r="V8" s="18" cm="1">
        <f t="array" aca="1" ref="V8" ca="1">_xll.BDH(curve[[#This Row],[long code]],curve[[#This Row],[hist spread measure]],$V$2)</f>
        <v>404.03100000000001</v>
      </c>
      <c r="W8" s="18">
        <f ca="1">IFERROR(curve[[#This Row],[long Spread (14d)]]-curve[[#This Row],[short Spread (14d)]],"-")</f>
        <v>28.706000000000017</v>
      </c>
      <c r="X8" s="18">
        <f ca="1">IFERROR(curve[[#This Row],[curve (14d)]]/curve[[#This Row],[years]],"-")</f>
        <v>29.850968660968679</v>
      </c>
      <c r="Y8" s="18">
        <f ca="1">IFERROR(curve[[#This Row],[curve per year]]-curve[[#This Row],[curve per year (14d)]],"-")</f>
        <v>-12.332272876376187</v>
      </c>
      <c r="Z8" s="18" cm="1">
        <f t="array" aca="1" ref="Z8" ca="1">_xll.BDH(curve[[#This Row],[short code]],curve[[#This Row],[hist spread measure]],$AA$2)</f>
        <v>372.72399999999999</v>
      </c>
      <c r="AA8" s="18" t="str" cm="1">
        <f t="array" aca="1" ref="AA8" ca="1">_xll.BDH(curve[[#This Row],[long code]],curve[[#This Row],[hist spread measure]],$AA$2)</f>
        <v>#N/A N/A</v>
      </c>
      <c r="AB8" s="18" t="str">
        <f ca="1">IFERROR(curve[[#This Row],[long spread (30d)]]-curve[[#This Row],[short spread (30d)]],"-")</f>
        <v>-</v>
      </c>
      <c r="AC8" s="18" t="str">
        <f ca="1">IFERROR(curve[[#This Row],[curve (30d)]]/curve[[#This Row],[years]],"-")</f>
        <v>-</v>
      </c>
      <c r="AD8" s="18" t="str">
        <f ca="1">IFERROR(curve[[#This Row],[curve per year]]-curve[[#This Row],[curve per year (30d)]],"-")</f>
        <v>-</v>
      </c>
      <c r="AE8" s="18" cm="1">
        <f t="array" ref="AE8">_xll.BDP(curve[[#This Row],[short code]],"interval_avg","calc_interval=30d","market_data_override=sp210")</f>
        <v>363.36068965517239</v>
      </c>
      <c r="AF8" s="18" cm="1">
        <f t="array" ref="AF8">_xll.BDP(curve[[#This Row],[short code]],"interval_avg","calc_interval=90d","market_data_override=sp210")</f>
        <v>436.800941860465</v>
      </c>
      <c r="AG8" s="18" cm="1">
        <f t="array" ref="AG8">_xll.BDP(curve[[#This Row],[short code]],"interval_std_dev","calc_interval=30d","market_data_override=sp210")</f>
        <v>23.685999988093396</v>
      </c>
    </row>
    <row r="9" spans="2:33" x14ac:dyDescent="0.25">
      <c r="B9" s="11" t="s">
        <v>49</v>
      </c>
      <c r="C9" s="12" t="s">
        <v>50</v>
      </c>
      <c r="D9" s="12" t="s">
        <v>51</v>
      </c>
      <c r="E9" s="5" t="str" cm="1">
        <f t="array" ref="E9">_xll.BDP(curve[[#This Row],[short code]],"security_name")</f>
        <v>EDPPL 4.496 04/30/79</v>
      </c>
      <c r="F9" s="5" t="str" cm="1">
        <f t="array" ref="F9">_xll.BDP(curve[[#This Row],[long code]],"security_name")</f>
        <v>EDPPL 1.7 07/20/80</v>
      </c>
      <c r="G9" s="8" cm="1">
        <f t="array" ref="G9">_xll.BDP(curve[[#This Row],[short code]],"nxt_call_dt")*1</f>
        <v>45321</v>
      </c>
      <c r="H9" s="8" cm="1">
        <f t="array" ref="H9">_xll.BDP(curve[[#This Row],[long code]],"nxt_call_dt")*1</f>
        <v>45767</v>
      </c>
      <c r="I9" s="17">
        <f>(curve[[#This Row],[long date]]-curve[[#This Row],[short date]])/365</f>
        <v>1.2219178082191782</v>
      </c>
      <c r="J9" s="12" t="s">
        <v>35</v>
      </c>
      <c r="K9" s="18" cm="1">
        <f t="array" ref="K9">_xll.BDP(curve[[#This Row],[short code]],curve[[#This Row],[spread measure]])</f>
        <v>284.41054590331026</v>
      </c>
      <c r="L9" s="18" cm="1">
        <f t="array" ref="L9">_xll.BDP(curve[[#This Row],[long code]],curve[[#This Row],[spread measure]])</f>
        <v>320.1446595156425</v>
      </c>
      <c r="M9" s="18">
        <f>curve[[#This Row],[long spread]]-curve[[#This Row],[short spread]]</f>
        <v>35.734113612332237</v>
      </c>
      <c r="N9" s="18">
        <f>curve[[#This Row],[curve]]/curve[[#This Row],[years]]</f>
        <v>29.244285803814495</v>
      </c>
      <c r="O9" s="5" t="str" cm="1">
        <f t="array" ref="O9">_xll.BDP(curve[[#This Row],[short code]],"bb_composite")</f>
        <v>BB</v>
      </c>
      <c r="P9" s="5" t="str" cm="1">
        <f t="array" ref="P9">_xll.BDP(curve[[#This Row],[long code]],"bb_composite")</f>
        <v>BB</v>
      </c>
      <c r="Q9" s="5" t="str" cm="1">
        <f t="array" ref="Q9">_xll.BDP(curve[[#This Row],[short code]],"crncy")</f>
        <v>EUR</v>
      </c>
      <c r="R9" s="5" t="str" cm="1">
        <f t="array" ref="R9">_xll.BDP(curve[[#This Row],[long code]],"crncy")</f>
        <v>EUR</v>
      </c>
      <c r="S9" s="5" t="str">
        <f>INDEX(lists!K:K,MATCH(curve[[#This Row],[ticker]],lists!J:J,0))</f>
        <v>UTILS</v>
      </c>
      <c r="T9" s="12" t="s">
        <v>36</v>
      </c>
      <c r="U9" s="18" cm="1">
        <f t="array" aca="1" ref="U9" ca="1">_xll.BDH(curve[[#This Row],[short code]],curve[[#This Row],[hist spread measure]],$V$2)</f>
        <v>263.27</v>
      </c>
      <c r="V9" s="18" cm="1">
        <f t="array" aca="1" ref="V9" ca="1">_xll.BDH(curve[[#This Row],[long code]],curve[[#This Row],[hist spread measure]],$V$2)</f>
        <v>201.595</v>
      </c>
      <c r="W9" s="18">
        <f ca="1">IFERROR(curve[[#This Row],[long Spread (14d)]]-curve[[#This Row],[short Spread (14d)]],"-")</f>
        <v>-61.674999999999983</v>
      </c>
      <c r="X9" s="18">
        <f ca="1">IFERROR(curve[[#This Row],[curve (14d)]]/curve[[#This Row],[years]],"-")</f>
        <v>-50.473934977578459</v>
      </c>
      <c r="Y9" s="18">
        <f ca="1">IFERROR(curve[[#This Row],[curve per year]]-curve[[#This Row],[curve per year (14d)]],"-")</f>
        <v>79.718220781392958</v>
      </c>
      <c r="Z9" s="18" cm="1">
        <f t="array" aca="1" ref="Z9" ca="1">_xll.BDH(curve[[#This Row],[short code]],curve[[#This Row],[hist spread measure]],$AA$2)</f>
        <v>322.54700000000003</v>
      </c>
      <c r="AA9" s="18" cm="1">
        <f t="array" aca="1" ref="AA9" ca="1">_xll.BDH(curve[[#This Row],[long code]],curve[[#This Row],[hist spread measure]],$AA$2)</f>
        <v>207.22900000000001</v>
      </c>
      <c r="AB9" s="18">
        <f ca="1">IFERROR(curve[[#This Row],[long spread (30d)]]-curve[[#This Row],[short spread (30d)]],"-")</f>
        <v>-115.31800000000001</v>
      </c>
      <c r="AC9" s="18">
        <f ca="1">IFERROR(curve[[#This Row],[curve (30d)]]/curve[[#This Row],[years]],"-")</f>
        <v>-94.374596412556059</v>
      </c>
      <c r="AD9" s="18">
        <f ca="1">IFERROR(curve[[#This Row],[curve per year]]-curve[[#This Row],[curve per year (30d)]],"-")</f>
        <v>123.61888221637055</v>
      </c>
      <c r="AE9" s="18" cm="1">
        <f t="array" ref="AE9">_xll.BDP(curve[[#This Row],[short code]],"interval_avg","calc_interval=30d","market_data_override=sp210")</f>
        <v>284.76520689655177</v>
      </c>
      <c r="AF9" s="18" cm="1">
        <f t="array" ref="AF9">_xll.BDP(curve[[#This Row],[short code]],"interval_avg","calc_interval=90d","market_data_override=sp210")</f>
        <v>337.8654767441862</v>
      </c>
      <c r="AG9" s="18" cm="1">
        <f t="array" ref="AG9">_xll.BDP(curve[[#This Row],[short code]],"interval_std_dev","calc_interval=30d","market_data_override=sp210")</f>
        <v>25.477163134545354</v>
      </c>
    </row>
    <row r="10" spans="2:33" x14ac:dyDescent="0.25">
      <c r="B10" s="11" t="s">
        <v>52</v>
      </c>
      <c r="C10" s="12" t="s">
        <v>53</v>
      </c>
      <c r="D10" s="12" t="s">
        <v>54</v>
      </c>
      <c r="E10" s="5" t="str" cm="1">
        <f t="array" ref="E10">_xll.BDP(curve[[#This Row],[short code]],"security_name")</f>
        <v>NTGYSM 4 1/8 PERP</v>
      </c>
      <c r="F10" s="5" t="str" cm="1">
        <f t="array" ref="F10">_xll.BDP(curve[[#This Row],[long code]],"security_name")</f>
        <v>NTGYSM 3 3/8 PERP</v>
      </c>
      <c r="G10" s="8" cm="1">
        <f t="array" ref="G10">_xll.BDP(curve[[#This Row],[short code]],"nxt_call_dt")*1</f>
        <v>44883</v>
      </c>
      <c r="H10" s="8" cm="1">
        <f t="array" ref="H10">_xll.BDP(curve[[#This Row],[long code]],"nxt_call_dt")*1</f>
        <v>45406</v>
      </c>
      <c r="I10" s="17">
        <f>(curve[[#This Row],[long date]]-curve[[#This Row],[short date]])/365</f>
        <v>1.4328767123287671</v>
      </c>
      <c r="J10" s="12" t="s">
        <v>35</v>
      </c>
      <c r="K10" s="18" cm="1">
        <f t="array" ref="K10">_xll.BDP(curve[[#This Row],[short code]],curve[[#This Row],[spread measure]])</f>
        <v>308.63505885526536</v>
      </c>
      <c r="L10" s="18" cm="1">
        <f t="array" ref="L10">_xll.BDP(curve[[#This Row],[long code]],curve[[#This Row],[spread measure]])</f>
        <v>337.06585427830629</v>
      </c>
      <c r="M10" s="18">
        <f>curve[[#This Row],[long spread]]-curve[[#This Row],[short spread]]</f>
        <v>28.430795423040934</v>
      </c>
      <c r="N10" s="18">
        <f>curve[[#This Row],[curve]]/curve[[#This Row],[years]]</f>
        <v>19.841759712064896</v>
      </c>
      <c r="O10" s="5" t="str" cm="1">
        <f t="array" ref="O10">_xll.BDP(curve[[#This Row],[short code]],"bb_composite")</f>
        <v>BB+</v>
      </c>
      <c r="P10" s="5" t="str" cm="1">
        <f t="array" ref="P10">_xll.BDP(curve[[#This Row],[long code]],"bb_composite")</f>
        <v>BB+</v>
      </c>
      <c r="Q10" s="5" t="str" cm="1">
        <f t="array" ref="Q10">_xll.BDP(curve[[#This Row],[short code]],"crncy")</f>
        <v>EUR</v>
      </c>
      <c r="R10" s="5" t="str" cm="1">
        <f t="array" ref="R10">_xll.BDP(curve[[#This Row],[long code]],"crncy")</f>
        <v>EUR</v>
      </c>
      <c r="S10" s="5" t="str">
        <f>INDEX(lists!K:K,MATCH(curve[[#This Row],[ticker]],lists!J:J,0))</f>
        <v>UTILS</v>
      </c>
      <c r="T10" s="12" t="s">
        <v>36</v>
      </c>
      <c r="U10" s="18" cm="1">
        <f t="array" aca="1" ref="U10" ca="1">_xll.BDH(curve[[#This Row],[short code]],curve[[#This Row],[hist spread measure]],$V$2)</f>
        <v>316.96100000000001</v>
      </c>
      <c r="V10" s="18" cm="1">
        <f t="array" aca="1" ref="V10" ca="1">_xll.BDH(curve[[#This Row],[long code]],curve[[#This Row],[hist spread measure]],$V$2)</f>
        <v>345.49099999999999</v>
      </c>
      <c r="W10" s="18">
        <f ca="1">IFERROR(curve[[#This Row],[long Spread (14d)]]-curve[[#This Row],[short Spread (14d)]],"-")</f>
        <v>28.529999999999973</v>
      </c>
      <c r="X10" s="18">
        <f ca="1">IFERROR(curve[[#This Row],[curve (14d)]]/curve[[#This Row],[years]],"-")</f>
        <v>19.910994263862314</v>
      </c>
      <c r="Y10" s="18">
        <f ca="1">IFERROR(curve[[#This Row],[curve per year]]-curve[[#This Row],[curve per year (14d)]],"-")</f>
        <v>-6.923455179741822E-2</v>
      </c>
      <c r="Z10" s="18" cm="1">
        <f t="array" aca="1" ref="Z10" ca="1">_xll.BDH(curve[[#This Row],[short code]],curve[[#This Row],[hist spread measure]],$AA$2)</f>
        <v>341.66800000000001</v>
      </c>
      <c r="AA10" s="18" cm="1">
        <f t="array" aca="1" ref="AA10" ca="1">_xll.BDH(curve[[#This Row],[long code]],curve[[#This Row],[hist spread measure]],$AA$2)</f>
        <v>357.01100000000002</v>
      </c>
      <c r="AB10" s="18">
        <f ca="1">IFERROR(curve[[#This Row],[long spread (30d)]]-curve[[#This Row],[short spread (30d)]],"-")</f>
        <v>15.343000000000018</v>
      </c>
      <c r="AC10" s="18">
        <f ca="1">IFERROR(curve[[#This Row],[curve (30d)]]/curve[[#This Row],[years]],"-")</f>
        <v>10.707829827915882</v>
      </c>
      <c r="AD10" s="18">
        <f ca="1">IFERROR(curve[[#This Row],[curve per year]]-curve[[#This Row],[curve per year (30d)]],"-")</f>
        <v>9.1339298841490137</v>
      </c>
      <c r="AE10" s="18" cm="1">
        <f t="array" ref="AE10">_xll.BDP(curve[[#This Row],[short code]],"interval_avg","calc_interval=30d","market_data_override=sp210")</f>
        <v>319.35489655172415</v>
      </c>
      <c r="AF10" s="18" cm="1">
        <f t="array" ref="AF10">_xll.BDP(curve[[#This Row],[short code]],"interval_avg","calc_interval=90d","market_data_override=sp210")</f>
        <v>369.51067441860471</v>
      </c>
      <c r="AG10" s="18" cm="1">
        <f t="array" ref="AG10">_xll.BDP(curve[[#This Row],[short code]],"interval_std_dev","calc_interval=30d","market_data_override=sp210")</f>
        <v>17.712987423165014</v>
      </c>
    </row>
    <row r="11" spans="2:33" x14ac:dyDescent="0.25">
      <c r="B11" s="11" t="s">
        <v>55</v>
      </c>
      <c r="C11" s="12" t="s">
        <v>56</v>
      </c>
      <c r="D11" s="12" t="s">
        <v>57</v>
      </c>
      <c r="E11" s="5" t="str" cm="1">
        <f t="array" ref="E11">_xll.BDP(curve[[#This Row],[short code]],"security_name")</f>
        <v>EDF 4 PERP</v>
      </c>
      <c r="F11" s="5" t="str" cm="1">
        <f t="array" ref="F11">_xll.BDP(curve[[#This Row],[long code]],"security_name")</f>
        <v>EDF 5 PERP</v>
      </c>
      <c r="G11" s="8" cm="1">
        <f t="array" ref="G11">_xll.BDP(curve[[#This Row],[short code]],"nxt_call_dt")*1</f>
        <v>45477</v>
      </c>
      <c r="H11" s="8" cm="1">
        <f t="array" ref="H11">_xll.BDP(curve[[#This Row],[long code]],"nxt_call_dt")*1</f>
        <v>46044</v>
      </c>
      <c r="I11" s="17">
        <f>(curve[[#This Row],[long date]]-curve[[#This Row],[short date]])/365</f>
        <v>1.5534246575342465</v>
      </c>
      <c r="J11" s="12" t="s">
        <v>35</v>
      </c>
      <c r="K11" s="18" cm="1">
        <f t="array" ref="K11">_xll.BDP(curve[[#This Row],[short code]],curve[[#This Row],[spread measure]])</f>
        <v>323.80925345308816</v>
      </c>
      <c r="L11" s="18" cm="1">
        <f t="array" ref="L11">_xll.BDP(curve[[#This Row],[long code]],curve[[#This Row],[spread measure]])</f>
        <v>353.10237571158075</v>
      </c>
      <c r="M11" s="18">
        <f>curve[[#This Row],[long spread]]-curve[[#This Row],[short spread]]</f>
        <v>29.293122258492588</v>
      </c>
      <c r="N11" s="18">
        <f>curve[[#This Row],[curve]]/curve[[#This Row],[years]]</f>
        <v>18.857124557936146</v>
      </c>
      <c r="O11" s="5" t="str" cm="1">
        <f t="array" ref="O11">_xll.BDP(curve[[#This Row],[short code]],"bb_composite")</f>
        <v>BB+</v>
      </c>
      <c r="P11" s="5" t="str" cm="1">
        <f t="array" ref="P11">_xll.BDP(curve[[#This Row],[long code]],"bb_composite")</f>
        <v>BB+</v>
      </c>
      <c r="Q11" s="5" t="str" cm="1">
        <f t="array" ref="Q11">_xll.BDP(curve[[#This Row],[short code]],"crncy")</f>
        <v>EUR</v>
      </c>
      <c r="R11" s="5" t="str" cm="1">
        <f t="array" ref="R11">_xll.BDP(curve[[#This Row],[long code]],"crncy")</f>
        <v>EUR</v>
      </c>
      <c r="S11" s="5" t="str">
        <f>INDEX(lists!K:K,MATCH(curve[[#This Row],[ticker]],lists!J:J,0))</f>
        <v>UTILS</v>
      </c>
      <c r="T11" s="12" t="s">
        <v>36</v>
      </c>
      <c r="U11" s="18" cm="1">
        <f t="array" aca="1" ref="U11" ca="1">_xll.BDH(curve[[#This Row],[short code]],curve[[#This Row],[hist spread measure]],$V$2)</f>
        <v>389.88099999999997</v>
      </c>
      <c r="V11" s="18" cm="1">
        <f t="array" aca="1" ref="V11" ca="1">_xll.BDH(curve[[#This Row],[long code]],curve[[#This Row],[hist spread measure]],$V$2)</f>
        <v>409.39800000000002</v>
      </c>
      <c r="W11" s="18">
        <f ca="1">IFERROR(curve[[#This Row],[long Spread (14d)]]-curve[[#This Row],[short Spread (14d)]],"-")</f>
        <v>19.517000000000053</v>
      </c>
      <c r="X11" s="18">
        <f ca="1">IFERROR(curve[[#This Row],[curve (14d)]]/curve[[#This Row],[years]],"-")</f>
        <v>12.563853615520317</v>
      </c>
      <c r="Y11" s="18">
        <f ca="1">IFERROR(curve[[#This Row],[curve per year]]-curve[[#This Row],[curve per year (14d)]],"-")</f>
        <v>6.2932709424158286</v>
      </c>
      <c r="Z11" s="18" cm="1">
        <f t="array" aca="1" ref="Z11" ca="1">_xll.BDH(curve[[#This Row],[short code]],curve[[#This Row],[hist spread measure]],$AA$2)</f>
        <v>376.14800000000002</v>
      </c>
      <c r="AA11" s="18" cm="1">
        <f t="array" aca="1" ref="AA11" ca="1">_xll.BDH(curve[[#This Row],[long code]],curve[[#This Row],[hist spread measure]],$AA$2)</f>
        <v>398.85899999999998</v>
      </c>
      <c r="AB11" s="18">
        <f ca="1">IFERROR(curve[[#This Row],[long spread (30d)]]-curve[[#This Row],[short spread (30d)]],"-")</f>
        <v>22.710999999999956</v>
      </c>
      <c r="AC11" s="18">
        <f ca="1">IFERROR(curve[[#This Row],[curve (30d)]]/curve[[#This Row],[years]],"-")</f>
        <v>14.619955908289214</v>
      </c>
      <c r="AD11" s="18">
        <f ca="1">IFERROR(curve[[#This Row],[curve per year]]-curve[[#This Row],[curve per year (30d)]],"-")</f>
        <v>4.2371686496469323</v>
      </c>
      <c r="AE11" s="18" cm="1">
        <f t="array" ref="AE11">_xll.BDP(curve[[#This Row],[short code]],"interval_avg","calc_interval=30d","market_data_override=sp210")</f>
        <v>368.0054827586207</v>
      </c>
      <c r="AF11" s="18" cm="1">
        <f t="array" ref="AF11">_xll.BDP(curve[[#This Row],[short code]],"interval_avg","calc_interval=90d","market_data_override=sp210")</f>
        <v>420.07123255813946</v>
      </c>
      <c r="AG11" s="18" cm="1">
        <f t="array" ref="AG11">_xll.BDP(curve[[#This Row],[short code]],"interval_std_dev","calc_interval=30d","market_data_override=sp210")</f>
        <v>29.174574164624786</v>
      </c>
    </row>
    <row r="12" spans="2:33" x14ac:dyDescent="0.25">
      <c r="B12" s="11" t="s">
        <v>58</v>
      </c>
      <c r="C12" s="12" t="s">
        <v>59</v>
      </c>
      <c r="D12" s="12" t="s">
        <v>60</v>
      </c>
      <c r="E12" s="5" t="str" cm="1">
        <f t="array" ref="E12">_xll.BDP(curve[[#This Row],[short code]],"security_name")</f>
        <v>DBOERS 2 3/4 02/05/41</v>
      </c>
      <c r="F12" s="5" t="str" cm="1">
        <f t="array" ref="F12">_xll.BDP(curve[[#This Row],[long code]],"security_name")</f>
        <v>DBOERS 1 1/4 06/16/47</v>
      </c>
      <c r="G12" s="8" cm="1">
        <f t="array" ref="G12">_xll.BDP(curve[[#This Row],[short code]],"nxt_call_dt")*1</f>
        <v>44140</v>
      </c>
      <c r="H12" s="8" cm="1">
        <f t="array" ref="H12">_xll.BDP(curve[[#This Row],[long code]],"nxt_call_dt")*1</f>
        <v>46462</v>
      </c>
      <c r="I12" s="17">
        <f>(curve[[#This Row],[long date]]-curve[[#This Row],[short date]])/365</f>
        <v>6.3616438356164382</v>
      </c>
      <c r="J12" s="12" t="s">
        <v>35</v>
      </c>
      <c r="K12" s="18" cm="1">
        <f t="array" ref="K12">_xll.BDP(curve[[#This Row],[short code]],curve[[#This Row],[spread measure]])</f>
        <v>27.40527434562507</v>
      </c>
      <c r="L12" s="18" cm="1">
        <f t="array" ref="L12">_xll.BDP(curve[[#This Row],[long code]],curve[[#This Row],[spread measure]])</f>
        <v>151.91765394056057</v>
      </c>
      <c r="M12" s="18">
        <f>curve[[#This Row],[long spread]]-curve[[#This Row],[short spread]]</f>
        <v>124.5123795949355</v>
      </c>
      <c r="N12" s="18">
        <f>curve[[#This Row],[curve]]/curve[[#This Row],[years]]</f>
        <v>19.57235941091794</v>
      </c>
      <c r="O12" s="5" t="str" cm="1">
        <f t="array" ref="O12">_xll.BDP(curve[[#This Row],[short code]],"bb_composite")</f>
        <v>NR</v>
      </c>
      <c r="P12" s="5" t="str" cm="1">
        <f t="array" ref="P12">_xll.BDP(curve[[#This Row],[long code]],"bb_composite")</f>
        <v>NR</v>
      </c>
      <c r="Q12" s="5" t="str" cm="1">
        <f t="array" ref="Q12">_xll.BDP(curve[[#This Row],[short code]],"crncy")</f>
        <v>EUR</v>
      </c>
      <c r="R12" s="5" t="str" cm="1">
        <f t="array" ref="R12">_xll.BDP(curve[[#This Row],[long code]],"crncy")</f>
        <v>EUR</v>
      </c>
      <c r="S12" s="5" t="str">
        <f>INDEX(lists!K:K,MATCH(curve[[#This Row],[ticker]],lists!J:J,0))</f>
        <v>Low Beta</v>
      </c>
      <c r="T12" s="12" t="s">
        <v>36</v>
      </c>
      <c r="U12" s="18" cm="1">
        <f t="array" aca="1" ref="U12" ca="1">_xll.BDH(curve[[#This Row],[short code]],curve[[#This Row],[hist spread measure]],$V$2)</f>
        <v>69.712999999999994</v>
      </c>
      <c r="V12" s="18" cm="1">
        <f t="array" aca="1" ref="V12" ca="1">_xll.BDH(curve[[#This Row],[long code]],curve[[#This Row],[hist spread measure]],$V$2)</f>
        <v>148.65799999999999</v>
      </c>
      <c r="W12" s="18">
        <f ca="1">IFERROR(curve[[#This Row],[long Spread (14d)]]-curve[[#This Row],[short Spread (14d)]],"-")</f>
        <v>78.944999999999993</v>
      </c>
      <c r="X12" s="18">
        <f ca="1">IFERROR(curve[[#This Row],[curve (14d)]]/curve[[#This Row],[years]],"-")</f>
        <v>12.40952842377261</v>
      </c>
      <c r="Y12" s="18">
        <f ca="1">IFERROR(curve[[#This Row],[curve per year]]-curve[[#This Row],[curve per year (14d)]],"-")</f>
        <v>7.1628309871453304</v>
      </c>
      <c r="Z12" s="18" cm="1">
        <f t="array" aca="1" ref="Z12" ca="1">_xll.BDH(curve[[#This Row],[short code]],curve[[#This Row],[hist spread measure]],$AA$2)</f>
        <v>144.82499999999999</v>
      </c>
      <c r="AA12" s="18" t="str" cm="1">
        <f t="array" aca="1" ref="AA12" ca="1">_xll.BDH(curve[[#This Row],[long code]],curve[[#This Row],[hist spread measure]],$AA$2)</f>
        <v>#N/A N/A</v>
      </c>
      <c r="AB12" s="18" t="str">
        <f ca="1">IFERROR(curve[[#This Row],[long spread (30d)]]-curve[[#This Row],[short spread (30d)]],"-")</f>
        <v>-</v>
      </c>
      <c r="AC12" s="18" t="str">
        <f ca="1">IFERROR(curve[[#This Row],[curve (30d)]]/curve[[#This Row],[years]],"-")</f>
        <v>-</v>
      </c>
      <c r="AD12" s="18" t="str">
        <f ca="1">IFERROR(curve[[#This Row],[curve per year]]-curve[[#This Row],[curve per year (30d)]],"-")</f>
        <v>-</v>
      </c>
      <c r="AE12" s="18" cm="1">
        <f t="array" ref="AE12">_xll.BDP(curve[[#This Row],[short code]],"interval_avg","calc_interval=30d","market_data_override=sp210")</f>
        <v>71.323344827586212</v>
      </c>
      <c r="AF12" s="18" cm="1">
        <f t="array" ref="AF12">_xll.BDP(curve[[#This Row],[short code]],"interval_avg","calc_interval=90d","market_data_override=sp210")</f>
        <v>201.86241860465111</v>
      </c>
      <c r="AG12" s="18" cm="1">
        <f t="array" ref="AG12">_xll.BDP(curve[[#This Row],[short code]],"interval_std_dev","calc_interval=30d","market_data_override=sp210")</f>
        <v>38.430460419973286</v>
      </c>
    </row>
    <row r="13" spans="2:33" x14ac:dyDescent="0.25">
      <c r="B13" s="11" t="s">
        <v>61</v>
      </c>
      <c r="C13" s="12" t="s">
        <v>62</v>
      </c>
      <c r="D13" s="12" t="s">
        <v>63</v>
      </c>
      <c r="E13" s="5" t="str" cm="1">
        <f t="array" ref="E13">_xll.BDP(curve[[#This Row],[short code]],"security_name")</f>
        <v>ENELIM 2 1/2 11/24/78</v>
      </c>
      <c r="F13" s="5" t="str" cm="1">
        <f t="array" ref="F13">_xll.BDP(curve[[#This Row],[long code]],"security_name")</f>
        <v>ENELIM 3 3/8 11/24/81</v>
      </c>
      <c r="G13" s="8" cm="1">
        <f t="array" ref="G13">_xll.BDP(curve[[#This Row],[short code]],"nxt_call_dt")*1</f>
        <v>45162</v>
      </c>
      <c r="H13" s="8" cm="1">
        <f t="array" ref="H13">_xll.BDP(curve[[#This Row],[long code]],"nxt_call_dt")*1</f>
        <v>46258</v>
      </c>
      <c r="I13" s="17">
        <f>(curve[[#This Row],[long date]]-curve[[#This Row],[short date]])/365</f>
        <v>3.0027397260273974</v>
      </c>
      <c r="J13" s="12" t="s">
        <v>35</v>
      </c>
      <c r="K13" s="18" cm="1">
        <f t="array" ref="K13">_xll.BDP(curve[[#This Row],[short code]],curve[[#This Row],[spread measure]])</f>
        <v>266.51013181410627</v>
      </c>
      <c r="L13" s="18" cm="1">
        <f t="array" ref="L13">_xll.BDP(curve[[#This Row],[long code]],curve[[#This Row],[spread measure]])</f>
        <v>302.31757138525694</v>
      </c>
      <c r="M13" s="18">
        <f>curve[[#This Row],[long spread]]-curve[[#This Row],[short spread]]</f>
        <v>35.807439571150667</v>
      </c>
      <c r="N13" s="18">
        <f>curve[[#This Row],[curve]]/curve[[#This Row],[years]]</f>
        <v>11.92492284988138</v>
      </c>
      <c r="O13" s="5" t="str" cm="1">
        <f t="array" ref="O13">_xll.BDP(curve[[#This Row],[short code]],"bb_composite")</f>
        <v>BBB-</v>
      </c>
      <c r="P13" s="5" t="str" cm="1">
        <f t="array" ref="P13">_xll.BDP(curve[[#This Row],[long code]],"bb_composite")</f>
        <v>BBB-</v>
      </c>
      <c r="Q13" s="5" t="str" cm="1">
        <f t="array" ref="Q13">_xll.BDP(curve[[#This Row],[short code]],"crncy")</f>
        <v>EUR</v>
      </c>
      <c r="R13" s="5" t="str" cm="1">
        <f t="array" ref="R13">_xll.BDP(curve[[#This Row],[long code]],"crncy")</f>
        <v>EUR</v>
      </c>
      <c r="S13" s="5" t="str">
        <f>INDEX(lists!K:K,MATCH(curve[[#This Row],[ticker]],lists!J:J,0))</f>
        <v>UTILS</v>
      </c>
      <c r="T13" s="12" t="s">
        <v>36</v>
      </c>
      <c r="U13" s="18" cm="1">
        <f t="array" aca="1" ref="U13" ca="1">_xll.BDH(curve[[#This Row],[short code]],curve[[#This Row],[hist spread measure]],$V$2)</f>
        <v>263.03500000000003</v>
      </c>
      <c r="V13" s="18" cm="1">
        <f t="array" aca="1" ref="V13" ca="1">_xll.BDH(curve[[#This Row],[long code]],curve[[#This Row],[hist spread measure]],$V$2)</f>
        <v>303.91000000000003</v>
      </c>
      <c r="W13" s="18">
        <f ca="1">IFERROR(curve[[#This Row],[long Spread (14d)]]-curve[[#This Row],[short Spread (14d)]],"-")</f>
        <v>40.875</v>
      </c>
      <c r="X13" s="18">
        <f ca="1">IFERROR(curve[[#This Row],[curve (14d)]]/curve[[#This Row],[years]],"-")</f>
        <v>13.612568430656934</v>
      </c>
      <c r="Y13" s="18">
        <f ca="1">IFERROR(curve[[#This Row],[curve per year]]-curve[[#This Row],[curve per year (14d)]],"-")</f>
        <v>-1.6876455807755537</v>
      </c>
      <c r="Z13" s="18" cm="1">
        <f t="array" aca="1" ref="Z13" ca="1">_xll.BDH(curve[[#This Row],[short code]],curve[[#This Row],[hist spread measure]],$AA$2)</f>
        <v>268.673</v>
      </c>
      <c r="AA13" s="18" cm="1">
        <f t="array" aca="1" ref="AA13" ca="1">_xll.BDH(curve[[#This Row],[long code]],curve[[#This Row],[hist spread measure]],$AA$2)</f>
        <v>303.012</v>
      </c>
      <c r="AB13" s="18">
        <f ca="1">IFERROR(curve[[#This Row],[long spread (30d)]]-curve[[#This Row],[short spread (30d)]],"-")</f>
        <v>34.338999999999999</v>
      </c>
      <c r="AC13" s="18">
        <f ca="1">IFERROR(curve[[#This Row],[curve (30d)]]/curve[[#This Row],[years]],"-")</f>
        <v>11.435889598540145</v>
      </c>
      <c r="AD13" s="18">
        <f ca="1">IFERROR(curve[[#This Row],[curve per year]]-curve[[#This Row],[curve per year (30d)]],"-")</f>
        <v>0.48903325134123499</v>
      </c>
      <c r="AE13" s="18" cm="1">
        <f t="array" ref="AE13">_xll.BDP(curve[[#This Row],[short code]],"interval_avg","calc_interval=30d","market_data_override=sp210")</f>
        <v>254.13506896551726</v>
      </c>
      <c r="AF13" s="18" cm="1">
        <f t="array" ref="AF13">_xll.BDP(curve[[#This Row],[short code]],"interval_avg","calc_interval=90d","market_data_override=sp210")</f>
        <v>335.86589534883717</v>
      </c>
      <c r="AG13" s="18" cm="1">
        <f t="array" ref="AG13">_xll.BDP(curve[[#This Row],[short code]],"interval_std_dev","calc_interval=30d","market_data_override=sp210")</f>
        <v>23.807893201821944</v>
      </c>
    </row>
    <row r="14" spans="2:33" x14ac:dyDescent="0.25">
      <c r="B14" s="11" t="s">
        <v>64</v>
      </c>
      <c r="C14" s="12" t="s">
        <v>65</v>
      </c>
      <c r="D14" s="12" t="s">
        <v>66</v>
      </c>
      <c r="E14" s="5" t="str" cm="1">
        <f t="array" ref="E14">_xll.BDP(curve[[#This Row],[short code]],"security_name")</f>
        <v>BAYNGR 3 3/4 07/01/74</v>
      </c>
      <c r="F14" s="5" t="str" cm="1">
        <f t="array" ref="F14">_xll.BDP(curve[[#This Row],[long code]],"security_name")</f>
        <v>BAYNGR 3 1/8 11/12/79</v>
      </c>
      <c r="G14" s="8" cm="1">
        <f t="array" ref="G14">_xll.BDP(curve[[#This Row],[short code]],"nxt_call_dt")*1</f>
        <v>45474</v>
      </c>
      <c r="H14" s="8" cm="1">
        <f t="array" ref="H14">_xll.BDP(curve[[#This Row],[long code]],"nxt_call_dt")*1</f>
        <v>46611</v>
      </c>
      <c r="I14" s="17">
        <f>(curve[[#This Row],[long date]]-curve[[#This Row],[short date]])/365</f>
        <v>3.1150684931506851</v>
      </c>
      <c r="J14" s="12" t="s">
        <v>35</v>
      </c>
      <c r="K14" s="18" cm="1">
        <f t="array" ref="K14">_xll.BDP(curve[[#This Row],[short code]],curve[[#This Row],[spread measure]])</f>
        <v>292.3116895864834</v>
      </c>
      <c r="L14" s="18" cm="1">
        <f t="array" ref="L14">_xll.BDP(curve[[#This Row],[long code]],curve[[#This Row],[spread measure]])</f>
        <v>334.33455476194302</v>
      </c>
      <c r="M14" s="18">
        <f>curve[[#This Row],[long spread]]-curve[[#This Row],[short spread]]</f>
        <v>42.022865175459629</v>
      </c>
      <c r="N14" s="18">
        <f>curve[[#This Row],[curve]]/curve[[#This Row],[years]]</f>
        <v>13.490189788076309</v>
      </c>
      <c r="O14" s="5" t="str" cm="1">
        <f t="array" ref="O14">_xll.BDP(curve[[#This Row],[short code]],"bb_composite")</f>
        <v>BB+</v>
      </c>
      <c r="P14" s="5" t="str" cm="1">
        <f t="array" ref="P14">_xll.BDP(curve[[#This Row],[long code]],"bb_composite")</f>
        <v>BB+</v>
      </c>
      <c r="Q14" s="5" t="str" cm="1">
        <f t="array" ref="Q14">_xll.BDP(curve[[#This Row],[short code]],"crncy")</f>
        <v>EUR</v>
      </c>
      <c r="R14" s="5" t="str" cm="1">
        <f t="array" ref="R14">_xll.BDP(curve[[#This Row],[long code]],"crncy")</f>
        <v>EUR</v>
      </c>
      <c r="S14" s="5" t="str">
        <f>INDEX(lists!K:K,MATCH(curve[[#This Row],[ticker]],lists!J:J,0))</f>
        <v>Low Beta</v>
      </c>
      <c r="T14" s="12" t="s">
        <v>36</v>
      </c>
      <c r="U14" s="18" cm="1">
        <f t="array" aca="1" ref="U14" ca="1">_xll.BDH(curve[[#This Row],[short code]],curve[[#This Row],[hist spread measure]],$V$2)</f>
        <v>306.13099999999997</v>
      </c>
      <c r="V14" s="18" cm="1">
        <f t="array" aca="1" ref="V14" ca="1">_xll.BDH(curve[[#This Row],[long code]],curve[[#This Row],[hist spread measure]],$V$2)</f>
        <v>343.84899999999999</v>
      </c>
      <c r="W14" s="18">
        <f ca="1">IFERROR(curve[[#This Row],[long Spread (14d)]]-curve[[#This Row],[short Spread (14d)]],"-")</f>
        <v>37.718000000000018</v>
      </c>
      <c r="X14" s="18">
        <f ca="1">IFERROR(curve[[#This Row],[curve (14d)]]/curve[[#This Row],[years]],"-")</f>
        <v>12.108240985048377</v>
      </c>
      <c r="Y14" s="18">
        <f ca="1">IFERROR(curve[[#This Row],[curve per year]]-curve[[#This Row],[curve per year (14d)]],"-")</f>
        <v>1.3819488030279317</v>
      </c>
      <c r="Z14" s="18" cm="1">
        <f t="array" aca="1" ref="Z14" ca="1">_xll.BDH(curve[[#This Row],[short code]],curve[[#This Row],[hist spread measure]],$AA$2)</f>
        <v>286.50799999999998</v>
      </c>
      <c r="AA14" s="18" cm="1">
        <f t="array" aca="1" ref="AA14" ca="1">_xll.BDH(curve[[#This Row],[long code]],curve[[#This Row],[hist spread measure]],$AA$2)</f>
        <v>337.31599999999997</v>
      </c>
      <c r="AB14" s="18">
        <f ca="1">IFERROR(curve[[#This Row],[long spread (30d)]]-curve[[#This Row],[short spread (30d)]],"-")</f>
        <v>50.807999999999993</v>
      </c>
      <c r="AC14" s="18">
        <f ca="1">IFERROR(curve[[#This Row],[curve (30d)]]/curve[[#This Row],[years]],"-")</f>
        <v>16.310395778364114</v>
      </c>
      <c r="AD14" s="18">
        <f ca="1">IFERROR(curve[[#This Row],[curve per year]]-curve[[#This Row],[curve per year (30d)]],"-")</f>
        <v>-2.8202059902878052</v>
      </c>
      <c r="AE14" s="18" cm="1">
        <f t="array" ref="AE14">_xll.BDP(curve[[#This Row],[short code]],"interval_avg","calc_interval=30d","market_data_override=sp210")</f>
        <v>288.58586206896541</v>
      </c>
      <c r="AF14" s="18" cm="1">
        <f t="array" ref="AF14">_xll.BDP(curve[[#This Row],[short code]],"interval_avg","calc_interval=90d","market_data_override=sp210")</f>
        <v>374.24588372093012</v>
      </c>
      <c r="AG14" s="18" cm="1">
        <f t="array" ref="AG14">_xll.BDP(curve[[#This Row],[short code]],"interval_std_dev","calc_interval=30d","market_data_override=sp210")</f>
        <v>23.034300188948251</v>
      </c>
    </row>
    <row r="15" spans="2:33" x14ac:dyDescent="0.25">
      <c r="B15" s="11" t="s">
        <v>67</v>
      </c>
      <c r="C15" s="12" t="s">
        <v>68</v>
      </c>
      <c r="D15" s="12" t="s">
        <v>69</v>
      </c>
      <c r="E15" s="5" t="str" cm="1">
        <f t="array" ref="E15">_xll.BDP(curve[[#This Row],[short code]],"security_name")</f>
        <v>ORAFP 5 1/4 PERP</v>
      </c>
      <c r="F15" s="5" t="str" cm="1">
        <f t="array" ref="F15">_xll.BDP(curve[[#This Row],[long code]],"security_name")</f>
        <v>ORAFP 5 PERP</v>
      </c>
      <c r="G15" s="8" cm="1">
        <f t="array" ref="G15">_xll.BDP(curve[[#This Row],[short code]],"nxt_call_dt")*1</f>
        <v>45329</v>
      </c>
      <c r="H15" s="8" cm="1">
        <f t="array" ref="H15">_xll.BDP(curve[[#This Row],[long code]],"nxt_call_dt")*1</f>
        <v>46296</v>
      </c>
      <c r="I15" s="17">
        <f>(curve[[#This Row],[long date]]-curve[[#This Row],[short date]])/365</f>
        <v>2.6493150684931508</v>
      </c>
      <c r="J15" s="12" t="s">
        <v>35</v>
      </c>
      <c r="K15" s="18" cm="1">
        <f t="array" ref="K15">_xll.BDP(curve[[#This Row],[short code]],curve[[#This Row],[spread measure]])</f>
        <v>211.26051003478668</v>
      </c>
      <c r="L15" s="18" cm="1">
        <f t="array" ref="L15">_xll.BDP(curve[[#This Row],[long code]],curve[[#This Row],[spread measure]])</f>
        <v>241.81065067014478</v>
      </c>
      <c r="M15" s="18">
        <f>curve[[#This Row],[long spread]]-curve[[#This Row],[short spread]]</f>
        <v>30.550140635358105</v>
      </c>
      <c r="N15" s="18">
        <f>curve[[#This Row],[curve]]/curve[[#This Row],[years]]</f>
        <v>11.531335400109315</v>
      </c>
      <c r="O15" s="5" t="str" cm="1">
        <f t="array" ref="O15">_xll.BDP(curve[[#This Row],[short code]],"bb_composite")</f>
        <v>BBB-</v>
      </c>
      <c r="P15" s="5" t="str" cm="1">
        <f t="array" ref="P15">_xll.BDP(curve[[#This Row],[long code]],"bb_composite")</f>
        <v>BBB-</v>
      </c>
      <c r="Q15" s="5" t="str" cm="1">
        <f t="array" ref="Q15">_xll.BDP(curve[[#This Row],[short code]],"crncy")</f>
        <v>EUR</v>
      </c>
      <c r="R15" s="5" t="str" cm="1">
        <f t="array" ref="R15">_xll.BDP(curve[[#This Row],[long code]],"crncy")</f>
        <v>EUR</v>
      </c>
      <c r="S15" s="5" t="str">
        <f>INDEX(lists!K:K,MATCH(curve[[#This Row],[ticker]],lists!J:J,0))</f>
        <v>TMT/ AUTO</v>
      </c>
      <c r="T15" s="12" t="s">
        <v>36</v>
      </c>
      <c r="U15" s="18" cm="1">
        <f t="array" aca="1" ref="U15" ca="1">_xll.BDH(curve[[#This Row],[short code]],curve[[#This Row],[hist spread measure]],$V$2)</f>
        <v>229.221</v>
      </c>
      <c r="V15" s="18" cm="1">
        <f t="array" aca="1" ref="V15" ca="1">_xll.BDH(curve[[#This Row],[long code]],curve[[#This Row],[hist spread measure]],$V$2)</f>
        <v>250.63300000000001</v>
      </c>
      <c r="W15" s="18">
        <f ca="1">IFERROR(curve[[#This Row],[long Spread (14d)]]-curve[[#This Row],[short Spread (14d)]],"-")</f>
        <v>21.412000000000006</v>
      </c>
      <c r="X15" s="18">
        <f ca="1">IFERROR(curve[[#This Row],[curve (14d)]]/curve[[#This Row],[years]],"-")</f>
        <v>8.082088934850054</v>
      </c>
      <c r="Y15" s="18">
        <f ca="1">IFERROR(curve[[#This Row],[curve per year]]-curve[[#This Row],[curve per year (14d)]],"-")</f>
        <v>3.4492464652592609</v>
      </c>
      <c r="Z15" s="18" cm="1">
        <f t="array" aca="1" ref="Z15" ca="1">_xll.BDH(curve[[#This Row],[short code]],curve[[#This Row],[hist spread measure]],$AA$2)</f>
        <v>217.267</v>
      </c>
      <c r="AA15" s="18" cm="1">
        <f t="array" aca="1" ref="AA15" ca="1">_xll.BDH(curve[[#This Row],[long code]],curve[[#This Row],[hist spread measure]],$AA$2)</f>
        <v>251.89699999999999</v>
      </c>
      <c r="AB15" s="18">
        <f ca="1">IFERROR(curve[[#This Row],[long spread (30d)]]-curve[[#This Row],[short spread (30d)]],"-")</f>
        <v>34.629999999999995</v>
      </c>
      <c r="AC15" s="18">
        <f ca="1">IFERROR(curve[[#This Row],[curve (30d)]]/curve[[#This Row],[years]],"-")</f>
        <v>13.071302998965871</v>
      </c>
      <c r="AD15" s="18">
        <f ca="1">IFERROR(curve[[#This Row],[curve per year]]-curve[[#This Row],[curve per year (30d)]],"-")</f>
        <v>-1.5399675988565562</v>
      </c>
      <c r="AE15" s="18" cm="1">
        <f t="array" ref="AE15">_xll.BDP(curve[[#This Row],[short code]],"interval_avg","calc_interval=30d","market_data_override=sp210")</f>
        <v>216.45224137931032</v>
      </c>
      <c r="AF15" s="18" cm="1">
        <f t="array" ref="AF15">_xll.BDP(curve[[#This Row],[short code]],"interval_avg","calc_interval=90d","market_data_override=sp210")</f>
        <v>250.39324418604662</v>
      </c>
      <c r="AG15" s="18" cm="1">
        <f t="array" ref="AG15">_xll.BDP(curve[[#This Row],[short code]],"interval_std_dev","calc_interval=30d","market_data_override=sp210")</f>
        <v>16.822170843976735</v>
      </c>
    </row>
    <row r="16" spans="2:33" x14ac:dyDescent="0.25">
      <c r="B16" s="11" t="s">
        <v>70</v>
      </c>
      <c r="C16" s="12" t="s">
        <v>71</v>
      </c>
      <c r="D16" s="12" t="s">
        <v>72</v>
      </c>
      <c r="E16" s="5" t="str" cm="1">
        <f t="array" ref="E16">_xll.BDP(curve[[#This Row],[short code]],"security_name")</f>
        <v>AKFAST 3 7/8 10/05/78</v>
      </c>
      <c r="F16" s="5" t="str" cm="1">
        <f t="array" ref="F16">_xll.BDP(curve[[#This Row],[long code]],"security_name")</f>
        <v>AKFAST 2.249 05/17/81</v>
      </c>
      <c r="G16" s="8" cm="1">
        <f t="array" ref="G16">_xll.BDP(curve[[#This Row],[short code]],"nxt_call_dt")*1</f>
        <v>45115</v>
      </c>
      <c r="H16" s="8" cm="1">
        <f t="array" ref="H16">_xll.BDP(curve[[#This Row],[long code]],"nxt_call_dt")*1</f>
        <v>46070</v>
      </c>
      <c r="I16" s="17">
        <f>(curve[[#This Row],[long date]]-curve[[#This Row],[short date]])/365</f>
        <v>2.6164383561643834</v>
      </c>
      <c r="J16" s="12" t="s">
        <v>35</v>
      </c>
      <c r="K16" s="18" cm="1">
        <f t="array" ref="K16">_xll.BDP(curve[[#This Row],[short code]],curve[[#This Row],[spread measure]])</f>
        <v>394.61966835176509</v>
      </c>
      <c r="L16" s="18" cm="1">
        <f t="array" ref="L16">_xll.BDP(curve[[#This Row],[long code]],curve[[#This Row],[spread measure]])</f>
        <v>424.04643833845722</v>
      </c>
      <c r="M16" s="18">
        <f>curve[[#This Row],[long spread]]-curve[[#This Row],[short spread]]</f>
        <v>29.426769986692136</v>
      </c>
      <c r="N16" s="18">
        <f>curve[[#This Row],[curve]]/curve[[#This Row],[years]]</f>
        <v>11.246880675542021</v>
      </c>
      <c r="O16" s="5" t="str" cm="1">
        <f t="array" ref="O16">_xll.BDP(curve[[#This Row],[short code]],"bb_composite")</f>
        <v>NR</v>
      </c>
      <c r="P16" s="5" t="str" cm="1">
        <f t="array" ref="P16">_xll.BDP(curve[[#This Row],[long code]],"bb_composite")</f>
        <v>NR</v>
      </c>
      <c r="Q16" s="5" t="str" cm="1">
        <f t="array" ref="Q16">_xll.BDP(curve[[#This Row],[short code]],"crncy")</f>
        <v>EUR</v>
      </c>
      <c r="R16" s="5" t="str" cm="1">
        <f t="array" ref="R16">_xll.BDP(curve[[#This Row],[long code]],"crncy")</f>
        <v>EUR</v>
      </c>
      <c r="S16" s="5" t="str">
        <f>INDEX(lists!K:K,MATCH(curve[[#This Row],[ticker]],lists!J:J,0))</f>
        <v>REIT</v>
      </c>
      <c r="T16" s="12" t="s">
        <v>36</v>
      </c>
      <c r="U16" s="18" cm="1">
        <f t="array" aca="1" ref="U16" ca="1">_xll.BDH(curve[[#This Row],[short code]],curve[[#This Row],[hist spread measure]],$V$2)</f>
        <v>391.69</v>
      </c>
      <c r="V16" s="18" cm="1">
        <f t="array" aca="1" ref="V16" ca="1">_xll.BDH(curve[[#This Row],[long code]],curve[[#This Row],[hist spread measure]],$V$2)</f>
        <v>416.94200000000001</v>
      </c>
      <c r="W16" s="18">
        <f ca="1">IFERROR(curve[[#This Row],[long Spread (14d)]]-curve[[#This Row],[short Spread (14d)]],"-")</f>
        <v>25.25200000000001</v>
      </c>
      <c r="X16" s="18">
        <f ca="1">IFERROR(curve[[#This Row],[curve (14d)]]/curve[[#This Row],[years]],"-")</f>
        <v>9.6512879581151871</v>
      </c>
      <c r="Y16" s="18">
        <f ca="1">IFERROR(curve[[#This Row],[curve per year]]-curve[[#This Row],[curve per year (14d)]],"-")</f>
        <v>1.5955927174268343</v>
      </c>
      <c r="Z16" s="18" cm="1">
        <f t="array" aca="1" ref="Z16" ca="1">_xll.BDH(curve[[#This Row],[short code]],curve[[#This Row],[hist spread measure]],$AA$2)</f>
        <v>416.99900000000002</v>
      </c>
      <c r="AA16" s="18" cm="1">
        <f t="array" aca="1" ref="AA16" ca="1">_xll.BDH(curve[[#This Row],[long code]],curve[[#This Row],[hist spread measure]],$AA$2)</f>
        <v>447.41899999999998</v>
      </c>
      <c r="AB16" s="18">
        <f ca="1">IFERROR(curve[[#This Row],[long spread (30d)]]-curve[[#This Row],[short spread (30d)]],"-")</f>
        <v>30.419999999999959</v>
      </c>
      <c r="AC16" s="18">
        <f ca="1">IFERROR(curve[[#This Row],[curve (30d)]]/curve[[#This Row],[years]],"-")</f>
        <v>11.626492146596844</v>
      </c>
      <c r="AD16" s="18">
        <f ca="1">IFERROR(curve[[#This Row],[curve per year]]-curve[[#This Row],[curve per year (30d)]],"-")</f>
        <v>-0.3796114710548224</v>
      </c>
      <c r="AE16" s="18" cm="1">
        <f t="array" ref="AE16">_xll.BDP(curve[[#This Row],[short code]],"interval_avg","calc_interval=30d","market_data_override=sp210")</f>
        <v>391.21968965517237</v>
      </c>
      <c r="AF16" s="18" cm="1">
        <f t="array" ref="AF16">_xll.BDP(curve[[#This Row],[short code]],"interval_avg","calc_interval=90d","market_data_override=sp210")</f>
        <v>487.52308139534864</v>
      </c>
      <c r="AG16" s="18" cm="1">
        <f t="array" ref="AG16">_xll.BDP(curve[[#This Row],[short code]],"interval_std_dev","calc_interval=30d","market_data_override=sp210")</f>
        <v>21.174204765137244</v>
      </c>
    </row>
    <row r="17" spans="2:33" x14ac:dyDescent="0.25">
      <c r="B17" s="11" t="s">
        <v>73</v>
      </c>
      <c r="C17" s="12" t="s">
        <v>74</v>
      </c>
      <c r="D17" s="12" t="s">
        <v>75</v>
      </c>
      <c r="E17" s="5" t="str" cm="1">
        <f t="array" ref="E17">_xll.BDP(curve[[#This Row],[short code]],"security_name")</f>
        <v>MRKGR 1 5/8 06/25/79</v>
      </c>
      <c r="F17" s="5" t="str" cm="1">
        <f t="array" ref="F17">_xll.BDP(curve[[#This Row],[long code]],"security_name")</f>
        <v>MRKGR 2 7/8 06/25/79</v>
      </c>
      <c r="G17" s="8" cm="1">
        <f t="array" ref="G17">_xll.BDP(curve[[#This Row],[short code]],"nxt_call_dt")*1</f>
        <v>45553</v>
      </c>
      <c r="H17" s="8" cm="1">
        <f t="array" ref="H17">_xll.BDP(curve[[#This Row],[long code]],"nxt_call_dt")*1</f>
        <v>47202</v>
      </c>
      <c r="I17" s="17">
        <f>(curve[[#This Row],[long date]]-curve[[#This Row],[short date]])/365</f>
        <v>4.5178082191780824</v>
      </c>
      <c r="J17" s="12" t="s">
        <v>35</v>
      </c>
      <c r="K17" s="18" cm="1">
        <f t="array" ref="K17">_xll.BDP(curve[[#This Row],[short code]],curve[[#This Row],[spread measure]])</f>
        <v>192.74099017511944</v>
      </c>
      <c r="L17" s="18" cm="1">
        <f t="array" ref="L17">_xll.BDP(curve[[#This Row],[long code]],curve[[#This Row],[spread measure]])</f>
        <v>243.49113499336235</v>
      </c>
      <c r="M17" s="18">
        <f>curve[[#This Row],[long spread]]-curve[[#This Row],[short spread]]</f>
        <v>50.750144818242916</v>
      </c>
      <c r="N17" s="18">
        <f>curve[[#This Row],[curve]]/curve[[#This Row],[years]]</f>
        <v>11.23335528117566</v>
      </c>
      <c r="O17" s="5" t="str" cm="1">
        <f t="array" ref="O17">_xll.BDP(curve[[#This Row],[short code]],"bb_composite")</f>
        <v>BBB</v>
      </c>
      <c r="P17" s="5" t="str" cm="1">
        <f t="array" ref="P17">_xll.BDP(curve[[#This Row],[long code]],"bb_composite")</f>
        <v>BBB</v>
      </c>
      <c r="Q17" s="5" t="str" cm="1">
        <f t="array" ref="Q17">_xll.BDP(curve[[#This Row],[short code]],"crncy")</f>
        <v>EUR</v>
      </c>
      <c r="R17" s="5" t="str" cm="1">
        <f t="array" ref="R17">_xll.BDP(curve[[#This Row],[long code]],"crncy")</f>
        <v>EUR</v>
      </c>
      <c r="S17" s="5" t="str">
        <f>INDEX(lists!K:K,MATCH(curve[[#This Row],[ticker]],lists!J:J,0))</f>
        <v>Low Beta</v>
      </c>
      <c r="T17" s="12" t="s">
        <v>36</v>
      </c>
      <c r="U17" s="18" cm="1">
        <f t="array" aca="1" ref="U17" ca="1">_xll.BDH(curve[[#This Row],[short code]],curve[[#This Row],[hist spread measure]],$V$2)</f>
        <v>190.488</v>
      </c>
      <c r="V17" s="18" cm="1">
        <f t="array" aca="1" ref="V17" ca="1">_xll.BDH(curve[[#This Row],[long code]],curve[[#This Row],[hist spread measure]],$V$2)</f>
        <v>239.94</v>
      </c>
      <c r="W17" s="18">
        <f ca="1">IFERROR(curve[[#This Row],[long Spread (14d)]]-curve[[#This Row],[short Spread (14d)]],"-")</f>
        <v>49.451999999999998</v>
      </c>
      <c r="X17" s="18">
        <f ca="1">IFERROR(curve[[#This Row],[curve (14d)]]/curve[[#This Row],[years]],"-")</f>
        <v>10.946015767131595</v>
      </c>
      <c r="Y17" s="18">
        <f ca="1">IFERROR(curve[[#This Row],[curve per year]]-curve[[#This Row],[curve per year (14d)]],"-")</f>
        <v>0.28733951404406533</v>
      </c>
      <c r="Z17" s="18" cm="1">
        <f t="array" aca="1" ref="Z17" ca="1">_xll.BDH(curve[[#This Row],[short code]],curve[[#This Row],[hist spread measure]],$AA$2)</f>
        <v>191.702</v>
      </c>
      <c r="AA17" s="18" cm="1">
        <f t="array" aca="1" ref="AA17" ca="1">_xll.BDH(curve[[#This Row],[long code]],curve[[#This Row],[hist spread measure]],$AA$2)</f>
        <v>235.935</v>
      </c>
      <c r="AB17" s="18">
        <f ca="1">IFERROR(curve[[#This Row],[long spread (30d)]]-curve[[#This Row],[short spread (30d)]],"-")</f>
        <v>44.233000000000004</v>
      </c>
      <c r="AC17" s="18">
        <f ca="1">IFERROR(curve[[#This Row],[curve (30d)]]/curve[[#This Row],[years]],"-")</f>
        <v>9.7908095815645844</v>
      </c>
      <c r="AD17" s="18">
        <f ca="1">IFERROR(curve[[#This Row],[curve per year]]-curve[[#This Row],[curve per year (30d)]],"-")</f>
        <v>1.4425456996110757</v>
      </c>
      <c r="AE17" s="18" cm="1">
        <f t="array" ref="AE17">_xll.BDP(curve[[#This Row],[short code]],"interval_avg","calc_interval=30d","market_data_override=sp210")</f>
        <v>189.02748275862069</v>
      </c>
      <c r="AF17" s="18" cm="1">
        <f t="array" ref="AF17">_xll.BDP(curve[[#This Row],[short code]],"interval_avg","calc_interval=90d","market_data_override=sp210")</f>
        <v>261.52913953488371</v>
      </c>
      <c r="AG17" s="18" cm="1">
        <f t="array" ref="AG17">_xll.BDP(curve[[#This Row],[short code]],"interval_std_dev","calc_interval=30d","market_data_override=sp210")</f>
        <v>12.645688182766628</v>
      </c>
    </row>
    <row r="18" spans="2:33" x14ac:dyDescent="0.25">
      <c r="B18" s="11" t="s">
        <v>76</v>
      </c>
      <c r="C18" s="12" t="s">
        <v>77</v>
      </c>
      <c r="D18" s="12" t="s">
        <v>78</v>
      </c>
      <c r="E18" s="5" t="str" cm="1">
        <f t="array" ref="E18">_xll.BDP(curve[[#This Row],[short code]],"security_name")</f>
        <v>SEVFP 2 1/2 PERP</v>
      </c>
      <c r="F18" s="5" t="str" cm="1">
        <f t="array" ref="F18">_xll.BDP(curve[[#This Row],[long code]],"security_name")</f>
        <v>SEVFP 1 5/8 PERP</v>
      </c>
      <c r="G18" s="8" cm="1">
        <f t="array" ref="G18">_xll.BDP(curve[[#This Row],[short code]],"nxt_call_dt")*1</f>
        <v>44650</v>
      </c>
      <c r="H18" s="8" cm="1">
        <f t="array" ref="H18">_xll.BDP(curve[[#This Row],[long code]],"nxt_call_dt")*1</f>
        <v>46174</v>
      </c>
      <c r="I18" s="17">
        <f>(curve[[#This Row],[long date]]-curve[[#This Row],[short date]])/365</f>
        <v>4.1753424657534248</v>
      </c>
      <c r="J18" s="12" t="s">
        <v>35</v>
      </c>
      <c r="K18" s="18" cm="1">
        <f t="array" ref="K18">_xll.BDP(curve[[#This Row],[short code]],curve[[#This Row],[spread measure]])</f>
        <v>248.59529336409776</v>
      </c>
      <c r="L18" s="18" cm="1">
        <f t="array" ref="L18">_xll.BDP(curve[[#This Row],[long code]],curve[[#This Row],[spread measure]])</f>
        <v>288.2310527071989</v>
      </c>
      <c r="M18" s="18">
        <f>curve[[#This Row],[long spread]]-curve[[#This Row],[short spread]]</f>
        <v>39.635759343101142</v>
      </c>
      <c r="N18" s="18">
        <f>curve[[#This Row],[curve]]/curve[[#This Row],[years]]</f>
        <v>9.4928163781049317</v>
      </c>
      <c r="O18" s="5" t="str" cm="1">
        <f t="array" ref="O18">_xll.BDP(curve[[#This Row],[short code]],"bb_composite")</f>
        <v>NR</v>
      </c>
      <c r="P18" s="5" t="str" cm="1">
        <f t="array" ref="P18">_xll.BDP(curve[[#This Row],[long code]],"bb_composite")</f>
        <v>NR</v>
      </c>
      <c r="Q18" s="5" t="str" cm="1">
        <f t="array" ref="Q18">_xll.BDP(curve[[#This Row],[short code]],"crncy")</f>
        <v>EUR</v>
      </c>
      <c r="R18" s="5" t="str" cm="1">
        <f t="array" ref="R18">_xll.BDP(curve[[#This Row],[long code]],"crncy")</f>
        <v>EUR</v>
      </c>
      <c r="S18" s="5" t="str">
        <f>INDEX(lists!K:K,MATCH(curve[[#This Row],[ticker]],lists!J:J,0))</f>
        <v>UTILS</v>
      </c>
      <c r="T18" s="12" t="s">
        <v>36</v>
      </c>
      <c r="U18" s="18" cm="1">
        <f t="array" aca="1" ref="U18" ca="1">_xll.BDH(curve[[#This Row],[short code]],curve[[#This Row],[hist spread measure]],$V$2)</f>
        <v>252.09299999999999</v>
      </c>
      <c r="V18" s="18" cm="1">
        <f t="array" aca="1" ref="V18" ca="1">_xll.BDH(curve[[#This Row],[long code]],curve[[#This Row],[hist spread measure]],$V$2)</f>
        <v>299.97899999999998</v>
      </c>
      <c r="W18" s="18">
        <f ca="1">IFERROR(curve[[#This Row],[long Spread (14d)]]-curve[[#This Row],[short Spread (14d)]],"-")</f>
        <v>47.885999999999996</v>
      </c>
      <c r="X18" s="18">
        <f ca="1">IFERROR(curve[[#This Row],[curve (14d)]]/curve[[#This Row],[years]],"-")</f>
        <v>11.468759842519683</v>
      </c>
      <c r="Y18" s="18">
        <f ca="1">IFERROR(curve[[#This Row],[curve per year]]-curve[[#This Row],[curve per year (14d)]],"-")</f>
        <v>-1.9759434644147511</v>
      </c>
      <c r="Z18" s="18" cm="1">
        <f t="array" aca="1" ref="Z18" ca="1">_xll.BDH(curve[[#This Row],[short code]],curve[[#This Row],[hist spread measure]],$AA$2)</f>
        <v>266.12200000000001</v>
      </c>
      <c r="AA18" s="18" cm="1">
        <f t="array" aca="1" ref="AA18" ca="1">_xll.BDH(curve[[#This Row],[long code]],curve[[#This Row],[hist spread measure]],$AA$2)</f>
        <v>307.31299999999999</v>
      </c>
      <c r="AB18" s="18">
        <f ca="1">IFERROR(curve[[#This Row],[long spread (30d)]]-curve[[#This Row],[short spread (30d)]],"-")</f>
        <v>41.190999999999974</v>
      </c>
      <c r="AC18" s="18">
        <f ca="1">IFERROR(curve[[#This Row],[curve (30d)]]/curve[[#This Row],[years]],"-")</f>
        <v>9.8652985564304387</v>
      </c>
      <c r="AD18" s="18">
        <f ca="1">IFERROR(curve[[#This Row],[curve per year]]-curve[[#This Row],[curve per year (30d)]],"-")</f>
        <v>-0.37248217832550701</v>
      </c>
      <c r="AE18" s="18" cm="1">
        <f t="array" ref="AE18">_xll.BDP(curve[[#This Row],[short code]],"interval_avg","calc_interval=30d","market_data_override=sp210")</f>
        <v>249.73844827586205</v>
      </c>
      <c r="AF18" s="18" cm="1">
        <f t="array" ref="AF18">_xll.BDP(curve[[#This Row],[short code]],"interval_avg","calc_interval=90d","market_data_override=sp210")</f>
        <v>306.96030232558144</v>
      </c>
      <c r="AG18" s="18" cm="1">
        <f t="array" ref="AG18">_xll.BDP(curve[[#This Row],[short code]],"interval_std_dev","calc_interval=30d","market_data_override=sp210")</f>
        <v>19.678583566525543</v>
      </c>
    </row>
    <row r="19" spans="2:33" x14ac:dyDescent="0.25">
      <c r="B19" s="11" t="s">
        <v>79</v>
      </c>
      <c r="C19" s="12" t="s">
        <v>80</v>
      </c>
      <c r="D19" s="12" t="s">
        <v>81</v>
      </c>
      <c r="E19" s="5" t="str" cm="1">
        <f t="array" ref="E19">_xll.BDP(curve[[#This Row],[short code]],"security_name")</f>
        <v>NGGLN 1 5/8 12/05/79</v>
      </c>
      <c r="F19" s="5" t="str" cm="1">
        <f t="array" ref="F19">_xll.BDP(curve[[#This Row],[long code]],"security_name")</f>
        <v>NGGLN 2 1/8 09/05/82</v>
      </c>
      <c r="G19" s="8" cm="1">
        <f t="array" ref="G19">_xll.BDP(curve[[#This Row],[short code]],"nxt_call_dt")*1</f>
        <v>45540</v>
      </c>
      <c r="H19" s="8" cm="1">
        <f t="array" ref="H19">_xll.BDP(curve[[#This Row],[long code]],"nxt_call_dt")*1</f>
        <v>46543</v>
      </c>
      <c r="I19" s="17">
        <f>(curve[[#This Row],[long date]]-curve[[#This Row],[short date]])/365</f>
        <v>2.7479452054794522</v>
      </c>
      <c r="J19" s="12" t="s">
        <v>35</v>
      </c>
      <c r="K19" s="18" cm="1">
        <f t="array" ref="K19">_xll.BDP(curve[[#This Row],[short code]],curve[[#This Row],[spread measure]])</f>
        <v>232.96891392836531</v>
      </c>
      <c r="L19" s="18" cm="1">
        <f t="array" ref="L19">_xll.BDP(curve[[#This Row],[long code]],curve[[#This Row],[spread measure]])</f>
        <v>262.41084240414108</v>
      </c>
      <c r="M19" s="18">
        <f>curve[[#This Row],[long spread]]-curve[[#This Row],[short spread]]</f>
        <v>29.441928475775768</v>
      </c>
      <c r="N19" s="18">
        <f>curve[[#This Row],[curve]]/curve[[#This Row],[years]]</f>
        <v>10.714161409429865</v>
      </c>
      <c r="O19" s="5" t="str" cm="1">
        <f t="array" ref="O19">_xll.BDP(curve[[#This Row],[short code]],"bb_composite")</f>
        <v>BBB-</v>
      </c>
      <c r="P19" s="5" t="str" cm="1">
        <f t="array" ref="P19">_xll.BDP(curve[[#This Row],[long code]],"bb_composite")</f>
        <v>BBB-</v>
      </c>
      <c r="Q19" s="5" t="str" cm="1">
        <f t="array" ref="Q19">_xll.BDP(curve[[#This Row],[short code]],"crncy")</f>
        <v>EUR</v>
      </c>
      <c r="R19" s="5" t="str" cm="1">
        <f t="array" ref="R19">_xll.BDP(curve[[#This Row],[long code]],"crncy")</f>
        <v>EUR</v>
      </c>
      <c r="S19" s="5" t="str">
        <f>INDEX(lists!K:K,MATCH(curve[[#This Row],[ticker]],lists!J:J,0))</f>
        <v>UTILS</v>
      </c>
      <c r="T19" s="12" t="s">
        <v>36</v>
      </c>
      <c r="U19" s="18" cm="1">
        <f t="array" aca="1" ref="U19" ca="1">_xll.BDH(curve[[#This Row],[short code]],curve[[#This Row],[hist spread measure]],$V$2)</f>
        <v>215.52099999999999</v>
      </c>
      <c r="V19" s="18" cm="1">
        <f t="array" aca="1" ref="V19" ca="1">_xll.BDH(curve[[#This Row],[long code]],curve[[#This Row],[hist spread measure]],$V$2)</f>
        <v>250.31299999999999</v>
      </c>
      <c r="W19" s="18">
        <f ca="1">IFERROR(curve[[#This Row],[long Spread (14d)]]-curve[[#This Row],[short Spread (14d)]],"-")</f>
        <v>34.792000000000002</v>
      </c>
      <c r="X19" s="18">
        <f ca="1">IFERROR(curve[[#This Row],[curve (14d)]]/curve[[#This Row],[years]],"-")</f>
        <v>12.661096709870389</v>
      </c>
      <c r="Y19" s="18">
        <f ca="1">IFERROR(curve[[#This Row],[curve per year]]-curve[[#This Row],[curve per year (14d)]],"-")</f>
        <v>-1.9469353004405239</v>
      </c>
      <c r="Z19" s="18" cm="1">
        <f t="array" aca="1" ref="Z19" ca="1">_xll.BDH(curve[[#This Row],[short code]],curve[[#This Row],[hist spread measure]],$AA$2)</f>
        <v>216.07</v>
      </c>
      <c r="AA19" s="18" cm="1">
        <f t="array" aca="1" ref="AA19" ca="1">_xll.BDH(curve[[#This Row],[long code]],curve[[#This Row],[hist spread measure]],$AA$2)</f>
        <v>259.32900000000001</v>
      </c>
      <c r="AB19" s="18">
        <f ca="1">IFERROR(curve[[#This Row],[long spread (30d)]]-curve[[#This Row],[short spread (30d)]],"-")</f>
        <v>43.259000000000015</v>
      </c>
      <c r="AC19" s="18">
        <f ca="1">IFERROR(curve[[#This Row],[curve (30d)]]/curve[[#This Row],[years]],"-")</f>
        <v>15.742308075772687</v>
      </c>
      <c r="AD19" s="18">
        <f ca="1">IFERROR(curve[[#This Row],[curve per year]]-curve[[#This Row],[curve per year (30d)]],"-")</f>
        <v>-5.0281466663428223</v>
      </c>
      <c r="AE19" s="18" cm="1">
        <f t="array" ref="AE19">_xll.BDP(curve[[#This Row],[short code]],"interval_avg","calc_interval=30d","market_data_override=sp210")</f>
        <v>213.80151724137932</v>
      </c>
      <c r="AF19" s="18" cm="1">
        <f t="array" ref="AF19">_xll.BDP(curve[[#This Row],[short code]],"interval_avg","calc_interval=90d","market_data_override=sp210")</f>
        <v>289.80526744186028</v>
      </c>
      <c r="AG19" s="18" cm="1">
        <f t="array" ref="AG19">_xll.BDP(curve[[#This Row],[short code]],"interval_std_dev","calc_interval=30d","market_data_override=sp210")</f>
        <v>19.710063949705432</v>
      </c>
    </row>
    <row r="20" spans="2:33" x14ac:dyDescent="0.25">
      <c r="B20" s="11" t="s">
        <v>82</v>
      </c>
      <c r="C20" s="12" t="s">
        <v>83</v>
      </c>
      <c r="D20" s="12" t="s">
        <v>84</v>
      </c>
      <c r="E20" s="5" t="str" cm="1">
        <f t="array" ref="E20">_xll.BDP(curve[[#This Row],[short code]],"security_name")</f>
        <v>BPLN 3 1/4 PERP</v>
      </c>
      <c r="F20" s="5" t="str" cm="1">
        <f t="array" ref="F20">_xll.BDP(curve[[#This Row],[long code]],"security_name")</f>
        <v>BPLN 3 5/8 PERP</v>
      </c>
      <c r="G20" s="8" cm="1">
        <f t="array" ref="G20">_xll.BDP(curve[[#This Row],[short code]],"nxt_call_dt")*1</f>
        <v>46103</v>
      </c>
      <c r="H20" s="8" cm="1">
        <f t="array" ref="H20">_xll.BDP(curve[[#This Row],[long code]],"nxt_call_dt")*1</f>
        <v>47199</v>
      </c>
      <c r="I20" s="17">
        <f>(curve[[#This Row],[long date]]-curve[[#This Row],[short date]])/365</f>
        <v>3.0027397260273974</v>
      </c>
      <c r="J20" s="12" t="s">
        <v>35</v>
      </c>
      <c r="K20" s="18" cm="1">
        <f t="array" ref="K20">_xll.BDP(curve[[#This Row],[short code]],curve[[#This Row],[spread measure]])</f>
        <v>320.57139783578685</v>
      </c>
      <c r="L20" s="18" cm="1">
        <f t="array" ref="L20">_xll.BDP(curve[[#This Row],[long code]],curve[[#This Row],[spread measure]])</f>
        <v>357.13683192171663</v>
      </c>
      <c r="M20" s="18">
        <f>curve[[#This Row],[long spread]]-curve[[#This Row],[short spread]]</f>
        <v>36.56543408592978</v>
      </c>
      <c r="N20" s="18">
        <f>curve[[#This Row],[curve]]/curve[[#This Row],[years]]</f>
        <v>12.177357154529535</v>
      </c>
      <c r="O20" s="5" t="str" cm="1">
        <f t="array" ref="O20">_xll.BDP(curve[[#This Row],[short code]],"bb_composite")</f>
        <v>BBB+</v>
      </c>
      <c r="P20" s="5" t="str" cm="1">
        <f t="array" ref="P20">_xll.BDP(curve[[#This Row],[long code]],"bb_composite")</f>
        <v>BBB+</v>
      </c>
      <c r="Q20" s="5" t="str" cm="1">
        <f t="array" ref="Q20">_xll.BDP(curve[[#This Row],[short code]],"crncy")</f>
        <v>EUR</v>
      </c>
      <c r="R20" s="5" t="str" cm="1">
        <f t="array" ref="R20">_xll.BDP(curve[[#This Row],[long code]],"crncy")</f>
        <v>EUR</v>
      </c>
      <c r="S20" s="5" t="str">
        <f>INDEX(lists!K:K,MATCH(curve[[#This Row],[ticker]],lists!J:J,0))</f>
        <v>Energy</v>
      </c>
      <c r="T20" s="12" t="s">
        <v>36</v>
      </c>
      <c r="U20" s="18" t="str" cm="1">
        <f t="array" aca="1" ref="U20" ca="1">_xll.BDH(curve[[#This Row],[short code]],curve[[#This Row],[hist spread measure]],$V$2)</f>
        <v>#N/A N/A</v>
      </c>
      <c r="V20" s="18" t="str" cm="1">
        <f t="array" aca="1" ref="V20" ca="1">_xll.BDH(curve[[#This Row],[long code]],curve[[#This Row],[hist spread measure]],$V$2)</f>
        <v>#N/A N/A</v>
      </c>
      <c r="W20" s="18" t="str">
        <f ca="1">IFERROR(curve[[#This Row],[long Spread (14d)]]-curve[[#This Row],[short Spread (14d)]],"-")</f>
        <v>-</v>
      </c>
      <c r="X20" s="18" t="str">
        <f ca="1">IFERROR(curve[[#This Row],[curve (14d)]]/curve[[#This Row],[years]],"-")</f>
        <v>-</v>
      </c>
      <c r="Y20" s="18" t="str">
        <f ca="1">IFERROR(curve[[#This Row],[curve per year]]-curve[[#This Row],[curve per year (14d)]],"-")</f>
        <v>-</v>
      </c>
      <c r="Z20" s="18" t="str" cm="1">
        <f t="array" aca="1" ref="Z20" ca="1">_xll.BDH(curve[[#This Row],[short code]],curve[[#This Row],[hist spread measure]],$AA$2)</f>
        <v>#N/A N/A</v>
      </c>
      <c r="AA20" s="18" t="str" cm="1">
        <f t="array" aca="1" ref="AA20" ca="1">_xll.BDH(curve[[#This Row],[long code]],curve[[#This Row],[hist spread measure]],$AA$2)</f>
        <v>#N/A N/A</v>
      </c>
      <c r="AB20" s="18" t="str">
        <f ca="1">IFERROR(curve[[#This Row],[long spread (30d)]]-curve[[#This Row],[short spread (30d)]],"-")</f>
        <v>-</v>
      </c>
      <c r="AC20" s="18" t="str">
        <f ca="1">IFERROR(curve[[#This Row],[curve (30d)]]/curve[[#This Row],[years]],"-")</f>
        <v>-</v>
      </c>
      <c r="AD20" s="18" t="str">
        <f ca="1">IFERROR(curve[[#This Row],[curve per year]]-curve[[#This Row],[curve per year (30d)]],"-")</f>
        <v>-</v>
      </c>
      <c r="AE20" s="18" cm="1">
        <f t="array" ref="AE20">_xll.BDP(curve[[#This Row],[short code]],"interval_avg","calc_interval=30d","market_data_override=sp210")</f>
        <v>344.83769999999998</v>
      </c>
      <c r="AF20" s="18" cm="1">
        <f t="array" ref="AF20">_xll.BDP(curve[[#This Row],[short code]],"interval_avg","calc_interval=90d","market_data_override=sp210")</f>
        <v>344.83769999999998</v>
      </c>
      <c r="AG20" s="18" cm="1">
        <f t="array" ref="AG20">_xll.BDP(curve[[#This Row],[short code]],"interval_std_dev","calc_interval=30d","market_data_override=sp210")</f>
        <v>13.760722744665538</v>
      </c>
    </row>
    <row r="21" spans="2:33" x14ac:dyDescent="0.25">
      <c r="B21" s="11" t="s">
        <v>85</v>
      </c>
      <c r="C21" s="12" t="s">
        <v>86</v>
      </c>
      <c r="D21" s="12" t="s">
        <v>87</v>
      </c>
      <c r="E21" s="5" t="str" cm="1">
        <f t="array" ref="E21">_xll.BDP(curve[[#This Row],[short code]],"security_name")</f>
        <v>SBBBSS 4 5/8 PERP</v>
      </c>
      <c r="F21" s="5" t="str" cm="1">
        <f t="array" ref="F21">_xll.BDP(curve[[#This Row],[long code]],"security_name")</f>
        <v>SBBBSS 2.624 PERP</v>
      </c>
      <c r="G21" s="8" cm="1">
        <f t="array" ref="G21">_xll.BDP(curve[[#This Row],[short code]],"nxt_call_dt")*1</f>
        <v>45409</v>
      </c>
      <c r="H21" s="8" cm="1">
        <f t="array" ref="H21">_xll.BDP(curve[[#This Row],[long code]],"nxt_call_dt")*1</f>
        <v>45687</v>
      </c>
      <c r="I21" s="17">
        <f>(curve[[#This Row],[long date]]-curve[[#This Row],[short date]])/365</f>
        <v>0.76164383561643834</v>
      </c>
      <c r="J21" s="12" t="s">
        <v>35</v>
      </c>
      <c r="K21" s="18" cm="1">
        <f t="array" ref="K21">_xll.BDP(curve[[#This Row],[short code]],curve[[#This Row],[spread measure]])</f>
        <v>471.83025141290739</v>
      </c>
      <c r="L21" s="18" cm="1">
        <f t="array" ref="L21">_xll.BDP(curve[[#This Row],[long code]],curve[[#This Row],[spread measure]])</f>
        <v>488.26346998230611</v>
      </c>
      <c r="M21" s="18">
        <f>curve[[#This Row],[long spread]]-curve[[#This Row],[short spread]]</f>
        <v>16.433218569398719</v>
      </c>
      <c r="N21" s="18">
        <f>curve[[#This Row],[curve]]/curve[[#This Row],[years]]</f>
        <v>21.575988409462347</v>
      </c>
      <c r="O21" s="5" t="str" cm="1">
        <f t="array" ref="O21">_xll.BDP(curve[[#This Row],[short code]],"bb_composite")</f>
        <v>BB</v>
      </c>
      <c r="P21" s="5" t="str" cm="1">
        <f t="array" ref="P21">_xll.BDP(curve[[#This Row],[long code]],"bb_composite")</f>
        <v>BB</v>
      </c>
      <c r="Q21" s="5" t="str" cm="1">
        <f t="array" ref="Q21">_xll.BDP(curve[[#This Row],[short code]],"crncy")</f>
        <v>EUR</v>
      </c>
      <c r="R21" s="5" t="str" cm="1">
        <f t="array" ref="R21">_xll.BDP(curve[[#This Row],[long code]],"crncy")</f>
        <v>EUR</v>
      </c>
      <c r="S21" s="5" t="str">
        <f>INDEX(lists!K:K,MATCH(curve[[#This Row],[ticker]],lists!J:J,0))</f>
        <v>REIT</v>
      </c>
      <c r="T21" s="12" t="s">
        <v>36</v>
      </c>
      <c r="U21" s="18" cm="1">
        <f t="array" aca="1" ref="U21" ca="1">_xll.BDH(curve[[#This Row],[short code]],curve[[#This Row],[hist spread measure]],$V$2)</f>
        <v>455.755</v>
      </c>
      <c r="V21" s="18" cm="1">
        <f t="array" aca="1" ref="V21" ca="1">_xll.BDH(curve[[#This Row],[long code]],curve[[#This Row],[hist spread measure]],$V$2)</f>
        <v>464.18200000000002</v>
      </c>
      <c r="W21" s="18">
        <f ca="1">IFERROR(curve[[#This Row],[long Spread (14d)]]-curve[[#This Row],[short Spread (14d)]],"-")</f>
        <v>8.4270000000000209</v>
      </c>
      <c r="X21" s="18">
        <f ca="1">IFERROR(curve[[#This Row],[curve (14d)]]/curve[[#This Row],[years]],"-")</f>
        <v>11.064226618705064</v>
      </c>
      <c r="Y21" s="18">
        <f ca="1">IFERROR(curve[[#This Row],[curve per year]]-curve[[#This Row],[curve per year (14d)]],"-")</f>
        <v>10.511761790757284</v>
      </c>
      <c r="Z21" s="18" cm="1">
        <f t="array" aca="1" ref="Z21" ca="1">_xll.BDH(curve[[#This Row],[short code]],curve[[#This Row],[hist spread measure]],$AA$2)</f>
        <v>668.38199999999995</v>
      </c>
      <c r="AA21" s="18" cm="1">
        <f t="array" aca="1" ref="AA21" ca="1">_xll.BDH(curve[[#This Row],[long code]],curve[[#This Row],[hist spread measure]],$AA$2)</f>
        <v>621.34199999999998</v>
      </c>
      <c r="AB21" s="18">
        <f ca="1">IFERROR(curve[[#This Row],[long spread (30d)]]-curve[[#This Row],[short spread (30d)]],"-")</f>
        <v>-47.039999999999964</v>
      </c>
      <c r="AC21" s="18">
        <f ca="1">IFERROR(curve[[#This Row],[curve (30d)]]/curve[[#This Row],[years]],"-")</f>
        <v>-61.761151079136646</v>
      </c>
      <c r="AD21" s="18">
        <f ca="1">IFERROR(curve[[#This Row],[curve per year]]-curve[[#This Row],[curve per year (30d)]],"-")</f>
        <v>83.337139488598993</v>
      </c>
      <c r="AE21" s="18" cm="1">
        <f t="array" ref="AE21">_xll.BDP(curve[[#This Row],[short code]],"interval_avg","calc_interval=30d","market_data_override=sp210")</f>
        <v>535.18482758620678</v>
      </c>
      <c r="AF21" s="18" cm="1">
        <f t="array" ref="AF21">_xll.BDP(curve[[#This Row],[short code]],"interval_avg","calc_interval=90d","market_data_override=sp210")</f>
        <v>587.65357142857147</v>
      </c>
      <c r="AG21" s="18" cm="1">
        <f t="array" ref="AG21">_xll.BDP(curve[[#This Row],[short code]],"interval_std_dev","calc_interval=30d","market_data_override=sp210")</f>
        <v>83.04007271108371</v>
      </c>
    </row>
    <row r="22" spans="2:33" x14ac:dyDescent="0.25">
      <c r="B22" s="11" t="s">
        <v>88</v>
      </c>
      <c r="C22" s="12" t="s">
        <v>89</v>
      </c>
      <c r="D22" s="12" t="s">
        <v>90</v>
      </c>
      <c r="E22" s="5" t="str" cm="1">
        <f t="array" ref="E22">_xll.BDP(curve[[#This Row],[short code]],"security_name")</f>
        <v>ORSTED 6 1/4 06/26/13</v>
      </c>
      <c r="F22" s="5" t="str" cm="1">
        <f t="array" ref="F22">_xll.BDP(curve[[#This Row],[long code]],"security_name")</f>
        <v>ORSTED 1 3/4 12/09/19</v>
      </c>
      <c r="G22" s="8" cm="1">
        <f t="array" ref="G22">_xll.BDP(curve[[#This Row],[short code]],"nxt_call_dt")*1</f>
        <v>45103</v>
      </c>
      <c r="H22" s="8" cm="1">
        <f t="array" ref="H22">_xll.BDP(curve[[#This Row],[long code]],"nxt_call_dt")*1</f>
        <v>46639</v>
      </c>
      <c r="I22" s="17">
        <f>(curve[[#This Row],[long date]]-curve[[#This Row],[short date]])/365</f>
        <v>4.2082191780821914</v>
      </c>
      <c r="J22" s="12" t="s">
        <v>35</v>
      </c>
      <c r="K22" s="18" cm="1">
        <f t="array" ref="K22">_xll.BDP(curve[[#This Row],[short code]],curve[[#This Row],[spread measure]])</f>
        <v>182.04507474136162</v>
      </c>
      <c r="L22" s="18" cm="1">
        <f t="array" ref="L22">_xll.BDP(curve[[#This Row],[long code]],curve[[#This Row],[spread measure]])</f>
        <v>220.94437813774732</v>
      </c>
      <c r="M22" s="18">
        <f>curve[[#This Row],[long spread]]-curve[[#This Row],[short spread]]</f>
        <v>38.899303396385704</v>
      </c>
      <c r="N22" s="18">
        <f>curve[[#This Row],[curve]]/curve[[#This Row],[years]]</f>
        <v>9.2436495701046759</v>
      </c>
      <c r="O22" s="5" t="str" cm="1">
        <f t="array" ref="O22">_xll.BDP(curve[[#This Row],[short code]],"bb_composite")</f>
        <v>BB+</v>
      </c>
      <c r="P22" s="5" t="str" cm="1">
        <f t="array" ref="P22">_xll.BDP(curve[[#This Row],[long code]],"bb_composite")</f>
        <v>BB+</v>
      </c>
      <c r="Q22" s="5" t="str" cm="1">
        <f t="array" ref="Q22">_xll.BDP(curve[[#This Row],[short code]],"crncy")</f>
        <v>EUR</v>
      </c>
      <c r="R22" s="5" t="str" cm="1">
        <f t="array" ref="R22">_xll.BDP(curve[[#This Row],[long code]],"crncy")</f>
        <v>EUR</v>
      </c>
      <c r="S22" s="5" t="str">
        <f>INDEX(lists!K:K,MATCH(curve[[#This Row],[ticker]],lists!J:J,0))</f>
        <v>UTILS</v>
      </c>
      <c r="T22" s="12" t="s">
        <v>36</v>
      </c>
      <c r="U22" s="18" cm="1">
        <f t="array" aca="1" ref="U22" ca="1">_xll.BDH(curve[[#This Row],[short code]],curve[[#This Row],[hist spread measure]],$V$2)</f>
        <v>171.791</v>
      </c>
      <c r="V22" s="18" cm="1">
        <f t="array" aca="1" ref="V22" ca="1">_xll.BDH(curve[[#This Row],[long code]],curve[[#This Row],[hist spread measure]],$V$2)</f>
        <v>210.75800000000001</v>
      </c>
      <c r="W22" s="18">
        <f ca="1">IFERROR(curve[[#This Row],[long Spread (14d)]]-curve[[#This Row],[short Spread (14d)]],"-")</f>
        <v>38.967000000000013</v>
      </c>
      <c r="X22" s="18">
        <f ca="1">IFERROR(curve[[#This Row],[curve (14d)]]/curve[[#This Row],[years]],"-")</f>
        <v>9.2597363281250047</v>
      </c>
      <c r="Y22" s="18">
        <f ca="1">IFERROR(curve[[#This Row],[curve per year]]-curve[[#This Row],[curve per year (14d)]],"-")</f>
        <v>-1.6086758020328773E-2</v>
      </c>
      <c r="Z22" s="18" cm="1">
        <f t="array" aca="1" ref="Z22" ca="1">_xll.BDH(curve[[#This Row],[short code]],curve[[#This Row],[hist spread measure]],$AA$2)</f>
        <v>168.673</v>
      </c>
      <c r="AA22" s="18" cm="1">
        <f t="array" aca="1" ref="AA22" ca="1">_xll.BDH(curve[[#This Row],[long code]],curve[[#This Row],[hist spread measure]],$AA$2)</f>
        <v>208.43100000000001</v>
      </c>
      <c r="AB22" s="18">
        <f ca="1">IFERROR(curve[[#This Row],[long spread (30d)]]-curve[[#This Row],[short spread (30d)]],"-")</f>
        <v>39.75800000000001</v>
      </c>
      <c r="AC22" s="18">
        <f ca="1">IFERROR(curve[[#This Row],[curve (30d)]]/curve[[#This Row],[years]],"-")</f>
        <v>9.4477018229166703</v>
      </c>
      <c r="AD22" s="18">
        <f ca="1">IFERROR(curve[[#This Row],[curve per year]]-curve[[#This Row],[curve per year (30d)]],"-")</f>
        <v>-0.20405225281199435</v>
      </c>
      <c r="AE22" s="18" cm="1">
        <f t="array" ref="AE22">_xll.BDP(curve[[#This Row],[short code]],"interval_avg","calc_interval=30d","market_data_override=sp210")</f>
        <v>168.97568965517243</v>
      </c>
      <c r="AF22" s="18" cm="1">
        <f t="array" ref="AF22">_xll.BDP(curve[[#This Row],[short code]],"interval_avg","calc_interval=90d","market_data_override=sp210")</f>
        <v>221.318476744186</v>
      </c>
      <c r="AG22" s="18" cm="1">
        <f t="array" ref="AG22">_xll.BDP(curve[[#This Row],[short code]],"interval_std_dev","calc_interval=30d","market_data_override=sp210")</f>
        <v>10.192233955683571</v>
      </c>
    </row>
    <row r="23" spans="2:33" x14ac:dyDescent="0.25">
      <c r="B23" s="11" t="s">
        <v>91</v>
      </c>
      <c r="C23" s="12" t="s">
        <v>92</v>
      </c>
      <c r="D23" s="12" t="s">
        <v>93</v>
      </c>
      <c r="E23" s="5" t="str" cm="1">
        <f t="array" ref="E23">_xll.BDP(curve[[#This Row],[short code]],"security_name")</f>
        <v>TELIAS 3 04/04/78</v>
      </c>
      <c r="F23" s="5" t="str" cm="1">
        <f t="array" ref="F23">_xll.BDP(curve[[#This Row],[long code]],"security_name")</f>
        <v>TELIAS 1 3/8 05/11/81</v>
      </c>
      <c r="G23" s="8" cm="1">
        <f t="array" ref="G23">_xll.BDP(curve[[#This Row],[short code]],"nxt_call_dt")*1</f>
        <v>45020</v>
      </c>
      <c r="H23" s="8" cm="1">
        <f t="array" ref="H23">_xll.BDP(curve[[#This Row],[long code]],"nxt_call_dt")*1</f>
        <v>46064</v>
      </c>
      <c r="I23" s="17">
        <f>(curve[[#This Row],[long date]]-curve[[#This Row],[short date]])/365</f>
        <v>2.8602739726027395</v>
      </c>
      <c r="J23" s="12" t="s">
        <v>35</v>
      </c>
      <c r="K23" s="18" cm="1">
        <f t="array" ref="K23">_xll.BDP(curve[[#This Row],[short code]],curve[[#This Row],[spread measure]])</f>
        <v>234.24641938812888</v>
      </c>
      <c r="L23" s="18" cm="1">
        <f t="array" ref="L23">_xll.BDP(curve[[#This Row],[long code]],curve[[#This Row],[spread measure]])</f>
        <v>262.60583326016678</v>
      </c>
      <c r="M23" s="18">
        <f>curve[[#This Row],[long spread]]-curve[[#This Row],[short spread]]</f>
        <v>28.359413872037891</v>
      </c>
      <c r="N23" s="18">
        <f>curve[[#This Row],[curve]]/curve[[#This Row],[years]]</f>
        <v>9.9149291794002217</v>
      </c>
      <c r="O23" s="5" t="str" cm="1">
        <f t="array" ref="O23">_xll.BDP(curve[[#This Row],[short code]],"bb_composite")</f>
        <v>BBB-</v>
      </c>
      <c r="P23" s="5" t="str" cm="1">
        <f t="array" ref="P23">_xll.BDP(curve[[#This Row],[long code]],"bb_composite")</f>
        <v>BBB-</v>
      </c>
      <c r="Q23" s="5" t="str" cm="1">
        <f t="array" ref="Q23">_xll.BDP(curve[[#This Row],[short code]],"crncy")</f>
        <v>EUR</v>
      </c>
      <c r="R23" s="5" t="str" cm="1">
        <f t="array" ref="R23">_xll.BDP(curve[[#This Row],[long code]],"crncy")</f>
        <v>EUR</v>
      </c>
      <c r="S23" s="5" t="str">
        <f>INDEX(lists!K:K,MATCH(curve[[#This Row],[ticker]],lists!J:J,0))</f>
        <v>TMT/ AUTO</v>
      </c>
      <c r="T23" s="12" t="s">
        <v>36</v>
      </c>
      <c r="U23" s="18" cm="1">
        <f t="array" aca="1" ref="U23" ca="1">_xll.BDH(curve[[#This Row],[short code]],curve[[#This Row],[hist spread measure]],$V$2)</f>
        <v>242.27799999999999</v>
      </c>
      <c r="V23" s="18" cm="1">
        <f t="array" aca="1" ref="V23" ca="1">_xll.BDH(curve[[#This Row],[long code]],curve[[#This Row],[hist spread measure]],$V$2)</f>
        <v>267.17700000000002</v>
      </c>
      <c r="W23" s="18">
        <f ca="1">IFERROR(curve[[#This Row],[long Spread (14d)]]-curve[[#This Row],[short Spread (14d)]],"-")</f>
        <v>24.899000000000029</v>
      </c>
      <c r="X23" s="18">
        <f ca="1">IFERROR(curve[[#This Row],[curve (14d)]]/curve[[#This Row],[years]],"-")</f>
        <v>8.7051101532567152</v>
      </c>
      <c r="Y23" s="18">
        <f ca="1">IFERROR(curve[[#This Row],[curve per year]]-curve[[#This Row],[curve per year (14d)]],"-")</f>
        <v>1.2098190261435064</v>
      </c>
      <c r="Z23" s="18" cm="1">
        <f t="array" aca="1" ref="Z23" ca="1">_xll.BDH(curve[[#This Row],[short code]],curve[[#This Row],[hist spread measure]],$AA$2)</f>
        <v>220.797</v>
      </c>
      <c r="AA23" s="18" cm="1">
        <f t="array" aca="1" ref="AA23" ca="1">_xll.BDH(curve[[#This Row],[long code]],curve[[#This Row],[hist spread measure]],$AA$2)</f>
        <v>265.827</v>
      </c>
      <c r="AB23" s="18">
        <f ca="1">IFERROR(curve[[#This Row],[long spread (30d)]]-curve[[#This Row],[short spread (30d)]],"-")</f>
        <v>45.03</v>
      </c>
      <c r="AC23" s="18">
        <f ca="1">IFERROR(curve[[#This Row],[curve (30d)]]/curve[[#This Row],[years]],"-")</f>
        <v>15.743247126436783</v>
      </c>
      <c r="AD23" s="18">
        <f ca="1">IFERROR(curve[[#This Row],[curve per year]]-curve[[#This Row],[curve per year (30d)]],"-")</f>
        <v>-5.8283179470365614</v>
      </c>
      <c r="AE23" s="18" cm="1">
        <f t="array" ref="AE23">_xll.BDP(curve[[#This Row],[short code]],"interval_avg","calc_interval=30d","market_data_override=sp210")</f>
        <v>229.91155172413795</v>
      </c>
      <c r="AF23" s="18" cm="1">
        <f t="array" ref="AF23">_xll.BDP(curve[[#This Row],[short code]],"interval_avg","calc_interval=90d","market_data_override=sp210")</f>
        <v>284.6240581395349</v>
      </c>
      <c r="AG23" s="18" cm="1">
        <f t="array" ref="AG23">_xll.BDP(curve[[#This Row],[short code]],"interval_std_dev","calc_interval=30d","market_data_override=sp210")</f>
        <v>22.874391333957163</v>
      </c>
    </row>
    <row r="24" spans="2:33" x14ac:dyDescent="0.25">
      <c r="B24" s="11" t="s">
        <v>94</v>
      </c>
      <c r="C24" s="12" t="s">
        <v>95</v>
      </c>
      <c r="D24" s="12" t="s">
        <v>96</v>
      </c>
      <c r="E24" s="5" t="str" cm="1">
        <f t="array" ref="E24">_xll.BDP(curve[[#This Row],[short code]],"security_name")</f>
        <v>ENBW 1 1/8 11/05/79</v>
      </c>
      <c r="F24" s="5" t="str" cm="1">
        <f t="array" ref="F24">_xll.BDP(curve[[#This Row],[long code]],"security_name")</f>
        <v>ENBW 1 5/8 08/05/79</v>
      </c>
      <c r="G24" s="8" cm="1">
        <f t="array" ref="G24">_xll.BDP(curve[[#This Row],[short code]],"nxt_call_dt")*1</f>
        <v>45509</v>
      </c>
      <c r="H24" s="8" cm="1">
        <f t="array" ref="H24">_xll.BDP(curve[[#This Row],[long code]],"nxt_call_dt")*1</f>
        <v>46512</v>
      </c>
      <c r="I24" s="17">
        <f>(curve[[#This Row],[long date]]-curve[[#This Row],[short date]])/365</f>
        <v>2.7479452054794522</v>
      </c>
      <c r="J24" s="12" t="s">
        <v>35</v>
      </c>
      <c r="K24" s="18" cm="1">
        <f t="array" ref="K24">_xll.BDP(curve[[#This Row],[short code]],curve[[#This Row],[spread measure]])</f>
        <v>208.16046515517016</v>
      </c>
      <c r="L24" s="18" cm="1">
        <f t="array" ref="L24">_xll.BDP(curve[[#This Row],[long code]],curve[[#This Row],[spread measure]])</f>
        <v>230.03253759511804</v>
      </c>
      <c r="M24" s="18">
        <f>curve[[#This Row],[long spread]]-curve[[#This Row],[short spread]]</f>
        <v>21.872072439947885</v>
      </c>
      <c r="N24" s="18">
        <f>curve[[#This Row],[curve]]/curve[[#This Row],[years]]</f>
        <v>7.9594281561126401</v>
      </c>
      <c r="O24" s="5" t="str" cm="1">
        <f t="array" ref="O24">_xll.BDP(curve[[#This Row],[short code]],"bb_composite")</f>
        <v>BBB-</v>
      </c>
      <c r="P24" s="5" t="str" cm="1">
        <f t="array" ref="P24">_xll.BDP(curve[[#This Row],[long code]],"bb_composite")</f>
        <v>BBB-</v>
      </c>
      <c r="Q24" s="5" t="str" cm="1">
        <f t="array" ref="Q24">_xll.BDP(curve[[#This Row],[short code]],"crncy")</f>
        <v>EUR</v>
      </c>
      <c r="R24" s="5" t="str" cm="1">
        <f t="array" ref="R24">_xll.BDP(curve[[#This Row],[long code]],"crncy")</f>
        <v>EUR</v>
      </c>
      <c r="S24" s="5" t="str">
        <f>INDEX(lists!K:K,MATCH(curve[[#This Row],[ticker]],lists!J:J,0))</f>
        <v>UTILS</v>
      </c>
      <c r="T24" s="12" t="s">
        <v>36</v>
      </c>
      <c r="U24" s="18" cm="1">
        <f t="array" aca="1" ref="U24" ca="1">_xll.BDH(curve[[#This Row],[short code]],curve[[#This Row],[hist spread measure]],$V$2)</f>
        <v>196.625</v>
      </c>
      <c r="V24" s="18" cm="1">
        <f t="array" aca="1" ref="V24" ca="1">_xll.BDH(curve[[#This Row],[long code]],curve[[#This Row],[hist spread measure]],$V$2)</f>
        <v>223.035</v>
      </c>
      <c r="W24" s="18">
        <f ca="1">IFERROR(curve[[#This Row],[long Spread (14d)]]-curve[[#This Row],[short Spread (14d)]],"-")</f>
        <v>26.409999999999997</v>
      </c>
      <c r="X24" s="18">
        <f ca="1">IFERROR(curve[[#This Row],[curve (14d)]]/curve[[#This Row],[years]],"-")</f>
        <v>9.6108175473579252</v>
      </c>
      <c r="Y24" s="18">
        <f ca="1">IFERROR(curve[[#This Row],[curve per year]]-curve[[#This Row],[curve per year (14d)]],"-")</f>
        <v>-1.6513893912452851</v>
      </c>
      <c r="Z24" s="18" cm="1">
        <f t="array" aca="1" ref="Z24" ca="1">_xll.BDH(curve[[#This Row],[short code]],curve[[#This Row],[hist spread measure]],$AA$2)</f>
        <v>213.04300000000001</v>
      </c>
      <c r="AA24" s="18" cm="1">
        <f t="array" aca="1" ref="AA24" ca="1">_xll.BDH(curve[[#This Row],[long code]],curve[[#This Row],[hist spread measure]],$AA$2)</f>
        <v>234.827</v>
      </c>
      <c r="AB24" s="18">
        <f ca="1">IFERROR(curve[[#This Row],[long spread (30d)]]-curve[[#This Row],[short spread (30d)]],"-")</f>
        <v>21.783999999999992</v>
      </c>
      <c r="AC24" s="18">
        <f ca="1">IFERROR(curve[[#This Row],[curve (30d)]]/curve[[#This Row],[years]],"-")</f>
        <v>7.9273778664007946</v>
      </c>
      <c r="AD24" s="18">
        <f ca="1">IFERROR(curve[[#This Row],[curve per year]]-curve[[#This Row],[curve per year (30d)]],"-")</f>
        <v>3.2050289711845537E-2</v>
      </c>
      <c r="AE24" s="18" cm="1">
        <f t="array" ref="AE24">_xll.BDP(curve[[#This Row],[short code]],"interval_avg","calc_interval=30d","market_data_override=sp210")</f>
        <v>201.29237931034476</v>
      </c>
      <c r="AF24" s="18" cm="1">
        <f t="array" ref="AF24">_xll.BDP(curve[[#This Row],[short code]],"interval_avg","calc_interval=90d","market_data_override=sp210")</f>
        <v>254.79562790697665</v>
      </c>
      <c r="AG24" s="18" cm="1">
        <f t="array" ref="AG24">_xll.BDP(curve[[#This Row],[short code]],"interval_std_dev","calc_interval=30d","market_data_override=sp210")</f>
        <v>13.550623721579839</v>
      </c>
    </row>
    <row r="25" spans="2:33" x14ac:dyDescent="0.25">
      <c r="B25" s="11" t="s">
        <v>97</v>
      </c>
      <c r="C25" s="12" t="s">
        <v>98</v>
      </c>
      <c r="D25" s="12" t="s">
        <v>99</v>
      </c>
      <c r="E25" s="5" t="str" cm="1">
        <f t="array" ref="E25">_xll.BDP(curve[[#This Row],[short code]],"security_name")</f>
        <v>CPIPGR 4 3/8 PERP</v>
      </c>
      <c r="F25" s="5" t="str" cm="1">
        <f t="array" ref="F25">_xll.BDP(curve[[#This Row],[long code]],"security_name")</f>
        <v>CPIPGR 4 7/8 PERP</v>
      </c>
      <c r="G25" s="8" cm="1">
        <f t="array" ref="G25">_xll.BDP(curve[[#This Row],[short code]],"nxt_call_dt")*1</f>
        <v>45147</v>
      </c>
      <c r="H25" s="8" cm="1">
        <f t="array" ref="H25">_xll.BDP(curve[[#This Row],[long code]],"nxt_call_dt")*1</f>
        <v>45854</v>
      </c>
      <c r="I25" s="17">
        <f>(curve[[#This Row],[long date]]-curve[[#This Row],[short date]])/365</f>
        <v>1.9369863013698629</v>
      </c>
      <c r="J25" s="12" t="s">
        <v>35</v>
      </c>
      <c r="K25" s="18" cm="1">
        <f t="array" ref="K25">_xll.BDP(curve[[#This Row],[short code]],curve[[#This Row],[spread measure]])</f>
        <v>531.04485691108232</v>
      </c>
      <c r="L25" s="18" cm="1">
        <f t="array" ref="L25">_xll.BDP(curve[[#This Row],[long code]],curve[[#This Row],[spread measure]])</f>
        <v>548.77264739749671</v>
      </c>
      <c r="M25" s="18">
        <f>curve[[#This Row],[long spread]]-curve[[#This Row],[short spread]]</f>
        <v>17.727790486414392</v>
      </c>
      <c r="N25" s="18">
        <f>curve[[#This Row],[curve]]/curve[[#This Row],[years]]</f>
        <v>9.1522539286297793</v>
      </c>
      <c r="O25" s="5" t="str" cm="1">
        <f t="array" ref="O25">_xll.BDP(curve[[#This Row],[short code]],"bb_composite")</f>
        <v>BB+</v>
      </c>
      <c r="P25" s="5" t="str" cm="1">
        <f t="array" ref="P25">_xll.BDP(curve[[#This Row],[long code]],"bb_composite")</f>
        <v>BB+</v>
      </c>
      <c r="Q25" s="5" t="str" cm="1">
        <f t="array" ref="Q25">_xll.BDP(curve[[#This Row],[short code]],"crncy")</f>
        <v>EUR</v>
      </c>
      <c r="R25" s="5" t="str" cm="1">
        <f t="array" ref="R25">_xll.BDP(curve[[#This Row],[long code]],"crncy")</f>
        <v>EUR</v>
      </c>
      <c r="S25" s="5" t="str">
        <f>INDEX(lists!K:K,MATCH(curve[[#This Row],[ticker]],lists!J:J,0))</f>
        <v>REIT</v>
      </c>
      <c r="T25" s="12" t="s">
        <v>36</v>
      </c>
      <c r="U25" s="18" cm="1">
        <f t="array" aca="1" ref="U25" ca="1">_xll.BDH(curve[[#This Row],[short code]],curve[[#This Row],[hist spread measure]],$V$2)</f>
        <v>517.25199999999995</v>
      </c>
      <c r="V25" s="18" cm="1">
        <f t="array" aca="1" ref="V25" ca="1">_xll.BDH(curve[[#This Row],[long code]],curve[[#This Row],[hist spread measure]],$V$2)</f>
        <v>547.13199999999995</v>
      </c>
      <c r="W25" s="18">
        <f ca="1">IFERROR(curve[[#This Row],[long Spread (14d)]]-curve[[#This Row],[short Spread (14d)]],"-")</f>
        <v>29.879999999999995</v>
      </c>
      <c r="X25" s="18">
        <f ca="1">IFERROR(curve[[#This Row],[curve (14d)]]/curve[[#This Row],[years]],"-")</f>
        <v>15.426025459688825</v>
      </c>
      <c r="Y25" s="18">
        <f ca="1">IFERROR(curve[[#This Row],[curve per year]]-curve[[#This Row],[curve per year (14d)]],"-")</f>
        <v>-6.2737715310590456</v>
      </c>
      <c r="Z25" s="18" cm="1">
        <f t="array" aca="1" ref="Z25" ca="1">_xll.BDH(curve[[#This Row],[short code]],curve[[#This Row],[hist spread measure]],$AA$2)</f>
        <v>643.33699999999999</v>
      </c>
      <c r="AA25" s="18" cm="1">
        <f t="array" aca="1" ref="AA25" ca="1">_xll.BDH(curve[[#This Row],[long code]],curve[[#This Row],[hist spread measure]],$AA$2)</f>
        <v>651.85</v>
      </c>
      <c r="AB25" s="18">
        <f ca="1">IFERROR(curve[[#This Row],[long spread (30d)]]-curve[[#This Row],[short spread (30d)]],"-")</f>
        <v>8.5130000000000337</v>
      </c>
      <c r="AC25" s="18">
        <f ca="1">IFERROR(curve[[#This Row],[curve (30d)]]/curve[[#This Row],[years]],"-")</f>
        <v>4.3949717114568774</v>
      </c>
      <c r="AD25" s="18">
        <f ca="1">IFERROR(curve[[#This Row],[curve per year]]-curve[[#This Row],[curve per year (30d)]],"-")</f>
        <v>4.7572822171729019</v>
      </c>
      <c r="AE25" s="18" cm="1">
        <f t="array" ref="AE25">_xll.BDP(curve[[#This Row],[short code]],"interval_avg","calc_interval=30d","market_data_override=sp210")</f>
        <v>555.87291046549467</v>
      </c>
      <c r="AF25" s="18" cm="1">
        <f t="array" ref="AF25">_xll.BDP(curve[[#This Row],[short code]],"interval_avg","calc_interval=90d","market_data_override=sp210")</f>
        <v>644.39778521798667</v>
      </c>
      <c r="AG25" s="18" cm="1">
        <f t="array" ref="AG25">_xll.BDP(curve[[#This Row],[short code]],"interval_std_dev","calc_interval=30d","market_data_override=sp210")</f>
        <v>48.751940297273414</v>
      </c>
    </row>
    <row r="26" spans="2:33" x14ac:dyDescent="0.25">
      <c r="B26" s="11" t="s">
        <v>100</v>
      </c>
      <c r="C26" s="12" t="s">
        <v>101</v>
      </c>
      <c r="D26" s="12" t="s">
        <v>102</v>
      </c>
      <c r="E26" s="5" t="str" cm="1">
        <f t="array" ref="E26">_xll.BDP(curve[[#This Row],[short code]],"security_name")</f>
        <v>ERFFP 2 7/8 PERP</v>
      </c>
      <c r="F26" s="5" t="str" cm="1">
        <f t="array" ref="F26">_xll.BDP(curve[[#This Row],[long code]],"security_name")</f>
        <v>ERFFP 3 1/4 PERP</v>
      </c>
      <c r="G26" s="8" cm="1">
        <f t="array" ref="G26">_xll.BDP(curve[[#This Row],[short code]],"nxt_call_dt")*1</f>
        <v>44784</v>
      </c>
      <c r="H26" s="8" cm="1">
        <f t="array" ref="H26">_xll.BDP(curve[[#This Row],[long code]],"nxt_call_dt")*1</f>
        <v>45974</v>
      </c>
      <c r="I26" s="17">
        <f>(curve[[#This Row],[long date]]-curve[[#This Row],[short date]])/365</f>
        <v>3.2602739726027399</v>
      </c>
      <c r="J26" s="12" t="s">
        <v>35</v>
      </c>
      <c r="K26" s="18" cm="1">
        <f t="array" ref="K26">_xll.BDP(curve[[#This Row],[short code]],curve[[#This Row],[spread measure]])</f>
        <v>426.53678442525455</v>
      </c>
      <c r="L26" s="18" cm="1">
        <f t="array" ref="L26">_xll.BDP(curve[[#This Row],[long code]],curve[[#This Row],[spread measure]])</f>
        <v>426.80122867572408</v>
      </c>
      <c r="M26" s="18">
        <f>curve[[#This Row],[long spread]]-curve[[#This Row],[short spread]]</f>
        <v>0.26444425046952347</v>
      </c>
      <c r="N26" s="18">
        <f>curve[[#This Row],[curve]]/curve[[#This Row],[years]]</f>
        <v>8.1111051614601734E-2</v>
      </c>
      <c r="O26" s="5" t="str" cm="1">
        <f t="array" ref="O26">_xll.BDP(curve[[#This Row],[short code]],"bb_composite")</f>
        <v>#N/A N/A</v>
      </c>
      <c r="P26" s="5" t="str" cm="1">
        <f t="array" ref="P26">_xll.BDP(curve[[#This Row],[long code]],"bb_composite")</f>
        <v>#N/A N/A</v>
      </c>
      <c r="Q26" s="5" t="str" cm="1">
        <f t="array" ref="Q26">_xll.BDP(curve[[#This Row],[short code]],"crncy")</f>
        <v>EUR</v>
      </c>
      <c r="R26" s="5" t="str" cm="1">
        <f t="array" ref="R26">_xll.BDP(curve[[#This Row],[long code]],"crncy")</f>
        <v>EUR</v>
      </c>
      <c r="S26" s="5" t="str">
        <f>INDEX(lists!K:K,MATCH(curve[[#This Row],[ticker]],lists!J:J,0))</f>
        <v>missing</v>
      </c>
      <c r="T26" s="12" t="s">
        <v>36</v>
      </c>
      <c r="U26" s="18" cm="1">
        <f t="array" aca="1" ref="U26" ca="1">_xll.BDH(curve[[#This Row],[short code]],curve[[#This Row],[hist spread measure]],$V$2)</f>
        <v>442.83800000000002</v>
      </c>
      <c r="V26" s="18" cm="1">
        <f t="array" aca="1" ref="V26" ca="1">_xll.BDH(curve[[#This Row],[long code]],curve[[#This Row],[hist spread measure]],$V$2)</f>
        <v>444.69900000000001</v>
      </c>
      <c r="W26" s="18">
        <f ca="1">IFERROR(curve[[#This Row],[long Spread (14d)]]-curve[[#This Row],[short Spread (14d)]],"-")</f>
        <v>1.86099999999999</v>
      </c>
      <c r="X26" s="18">
        <f ca="1">IFERROR(curve[[#This Row],[curve (14d)]]/curve[[#This Row],[years]],"-")</f>
        <v>0.57081092436974479</v>
      </c>
      <c r="Y26" s="18">
        <f ca="1">IFERROR(curve[[#This Row],[curve per year]]-curve[[#This Row],[curve per year (14d)]],"-")</f>
        <v>-0.48969987275514304</v>
      </c>
      <c r="Z26" s="18" cm="1">
        <f t="array" aca="1" ref="Z26" ca="1">_xll.BDH(curve[[#This Row],[short code]],curve[[#This Row],[hist spread measure]],$AA$2)</f>
        <v>484.59399999999999</v>
      </c>
      <c r="AA26" s="18" cm="1">
        <f t="array" aca="1" ref="AA26" ca="1">_xll.BDH(curve[[#This Row],[long code]],curve[[#This Row],[hist spread measure]],$AA$2)</f>
        <v>483.096</v>
      </c>
      <c r="AB26" s="18">
        <f ca="1">IFERROR(curve[[#This Row],[long spread (30d)]]-curve[[#This Row],[short spread (30d)]],"-")</f>
        <v>-1.4979999999999905</v>
      </c>
      <c r="AC26" s="18">
        <f ca="1">IFERROR(curve[[#This Row],[curve (30d)]]/curve[[#This Row],[years]],"-")</f>
        <v>-0.45947058823529119</v>
      </c>
      <c r="AD26" s="18">
        <f ca="1">IFERROR(curve[[#This Row],[curve per year]]-curve[[#This Row],[curve per year (30d)]],"-")</f>
        <v>0.54058163984989294</v>
      </c>
      <c r="AE26" s="18" cm="1">
        <f t="array" ref="AE26">_xll.BDP(curve[[#This Row],[short code]],"interval_avg","calc_interval=30d","market_data_override=sp210")</f>
        <v>449.07038465169279</v>
      </c>
      <c r="AF26" s="18" cm="1">
        <f t="array" ref="AF26">_xll.BDP(curve[[#This Row],[short code]],"interval_avg","calc_interval=90d","market_data_override=sp210")</f>
        <v>516.02162095844301</v>
      </c>
      <c r="AG26" s="18" cm="1">
        <f t="array" ref="AG26">_xll.BDP(curve[[#This Row],[short code]],"interval_std_dev","calc_interval=30d","market_data_override=sp210")</f>
        <v>26.466457150088694</v>
      </c>
    </row>
    <row r="27" spans="2:33" x14ac:dyDescent="0.25">
      <c r="B27" s="11" t="s">
        <v>103</v>
      </c>
      <c r="C27" s="12" t="s">
        <v>104</v>
      </c>
      <c r="D27" s="12" t="s">
        <v>105</v>
      </c>
      <c r="E27" s="5" t="str" cm="1">
        <f t="array" ref="E27">_xll.BDP(curve[[#This Row],[short code]],"security_name")</f>
        <v>IFXGR 2 7/8 PERP</v>
      </c>
      <c r="F27" s="5" t="str" cm="1">
        <f t="array" ref="F27">_xll.BDP(curve[[#This Row],[long code]],"security_name")</f>
        <v>IFXGR 3 5/8 PERP</v>
      </c>
      <c r="G27" s="8" cm="1">
        <f t="array" ref="G27">_xll.BDP(curve[[#This Row],[short code]],"nxt_call_dt")*1</f>
        <v>45658</v>
      </c>
      <c r="H27" s="8" cm="1">
        <f t="array" ref="H27">_xll.BDP(curve[[#This Row],[long code]],"nxt_call_dt")*1</f>
        <v>46753</v>
      </c>
      <c r="I27" s="17">
        <f>(curve[[#This Row],[long date]]-curve[[#This Row],[short date]])/365</f>
        <v>3</v>
      </c>
      <c r="J27" s="12" t="s">
        <v>35</v>
      </c>
      <c r="K27" s="18" cm="1">
        <f t="array" ref="K27">_xll.BDP(curve[[#This Row],[short code]],curve[[#This Row],[spread measure]])</f>
        <v>350.44604880921156</v>
      </c>
      <c r="L27" s="18" cm="1">
        <f t="array" ref="L27">_xll.BDP(curve[[#This Row],[long code]],curve[[#This Row],[spread measure]])</f>
        <v>375.08419867948186</v>
      </c>
      <c r="M27" s="18">
        <f>curve[[#This Row],[long spread]]-curve[[#This Row],[short spread]]</f>
        <v>24.638149870270297</v>
      </c>
      <c r="N27" s="18">
        <f>curve[[#This Row],[curve]]/curve[[#This Row],[years]]</f>
        <v>8.2127166234234323</v>
      </c>
      <c r="O27" s="5" t="str" cm="1">
        <f t="array" ref="O27">_xll.BDP(curve[[#This Row],[short code]],"bb_composite")</f>
        <v>NR</v>
      </c>
      <c r="P27" s="5" t="str" cm="1">
        <f t="array" ref="P27">_xll.BDP(curve[[#This Row],[long code]],"bb_composite")</f>
        <v>NR</v>
      </c>
      <c r="Q27" s="5" t="str" cm="1">
        <f t="array" ref="Q27">_xll.BDP(curve[[#This Row],[short code]],"crncy")</f>
        <v>EUR</v>
      </c>
      <c r="R27" s="5" t="str" cm="1">
        <f t="array" ref="R27">_xll.BDP(curve[[#This Row],[long code]],"crncy")</f>
        <v>EUR</v>
      </c>
      <c r="S27" s="5" t="str">
        <f>INDEX(lists!K:K,MATCH(curve[[#This Row],[ticker]],lists!J:J,0))</f>
        <v>TMT/ AUTO</v>
      </c>
      <c r="T27" s="12" t="s">
        <v>36</v>
      </c>
      <c r="U27" s="18" cm="1">
        <f t="array" aca="1" ref="U27" ca="1">_xll.BDH(curve[[#This Row],[short code]],curve[[#This Row],[hist spread measure]],$V$2)</f>
        <v>377.67500000000001</v>
      </c>
      <c r="V27" s="18" cm="1">
        <f t="array" aca="1" ref="V27" ca="1">_xll.BDH(curve[[#This Row],[long code]],curve[[#This Row],[hist spread measure]],$V$2)</f>
        <v>388.8</v>
      </c>
      <c r="W27" s="18">
        <f ca="1">IFERROR(curve[[#This Row],[long Spread (14d)]]-curve[[#This Row],[short Spread (14d)]],"-")</f>
        <v>11.125</v>
      </c>
      <c r="X27" s="18">
        <f ca="1">IFERROR(curve[[#This Row],[curve (14d)]]/curve[[#This Row],[years]],"-")</f>
        <v>3.7083333333333335</v>
      </c>
      <c r="Y27" s="18">
        <f ca="1">IFERROR(curve[[#This Row],[curve per year]]-curve[[#This Row],[curve per year (14d)]],"-")</f>
        <v>4.5043832900900984</v>
      </c>
      <c r="Z27" s="18" cm="1">
        <f t="array" aca="1" ref="Z27" ca="1">_xll.BDH(curve[[#This Row],[short code]],curve[[#This Row],[hist spread measure]],$AA$2)</f>
        <v>353.94600000000003</v>
      </c>
      <c r="AA27" s="18" cm="1">
        <f t="array" aca="1" ref="AA27" ca="1">_xll.BDH(curve[[#This Row],[long code]],curve[[#This Row],[hist spread measure]],$AA$2)</f>
        <v>395.10599999999999</v>
      </c>
      <c r="AB27" s="18">
        <f ca="1">IFERROR(curve[[#This Row],[long spread (30d)]]-curve[[#This Row],[short spread (30d)]],"-")</f>
        <v>41.159999999999968</v>
      </c>
      <c r="AC27" s="18">
        <f ca="1">IFERROR(curve[[#This Row],[curve (30d)]]/curve[[#This Row],[years]],"-")</f>
        <v>13.71999999999999</v>
      </c>
      <c r="AD27" s="18">
        <f ca="1">IFERROR(curve[[#This Row],[curve per year]]-curve[[#This Row],[curve per year (30d)]],"-")</f>
        <v>-5.5072833765765576</v>
      </c>
      <c r="AE27" s="18" cm="1">
        <f t="array" ref="AE27">_xll.BDP(curve[[#This Row],[short code]],"interval_avg","calc_interval=30d","market_data_override=sp210")</f>
        <v>360.33458620689657</v>
      </c>
      <c r="AF27" s="18" cm="1">
        <f t="array" ref="AF27">_xll.BDP(curve[[#This Row],[short code]],"interval_avg","calc_interval=90d","market_data_override=sp210")</f>
        <v>418.17289534883713</v>
      </c>
      <c r="AG27" s="18" cm="1">
        <f t="array" ref="AG27">_xll.BDP(curve[[#This Row],[short code]],"interval_std_dev","calc_interval=30d","market_data_override=sp210")</f>
        <v>27.668587444605897</v>
      </c>
    </row>
    <row r="28" spans="2:33" x14ac:dyDescent="0.25">
      <c r="B28" s="11" t="s">
        <v>106</v>
      </c>
      <c r="C28" s="12" t="s">
        <v>107</v>
      </c>
      <c r="D28" s="12" t="s">
        <v>108</v>
      </c>
      <c r="E28" s="5" t="str" cm="1">
        <f t="array" ref="E28">_xll.BDP(curve[[#This Row],[short code]],"security_name")</f>
        <v>TOTAL 2.708 PERP</v>
      </c>
      <c r="F28" s="5" t="str" cm="1">
        <f t="array" ref="F28">_xll.BDP(curve[[#This Row],[long code]],"security_name")</f>
        <v>TOTAL 3.369 PERP</v>
      </c>
      <c r="G28" s="8" cm="1">
        <f t="array" ref="G28">_xll.BDP(curve[[#This Row],[short code]],"nxt_call_dt")*1</f>
        <v>45051</v>
      </c>
      <c r="H28" s="8" cm="1">
        <f t="array" ref="H28">_xll.BDP(curve[[#This Row],[long code]],"nxt_call_dt")*1</f>
        <v>46301</v>
      </c>
      <c r="I28" s="17">
        <f>(curve[[#This Row],[long date]]-curve[[#This Row],[short date]])/365</f>
        <v>3.4246575342465753</v>
      </c>
      <c r="J28" s="12" t="s">
        <v>35</v>
      </c>
      <c r="K28" s="18" cm="1">
        <f t="array" ref="K28">_xll.BDP(curve[[#This Row],[short code]],curve[[#This Row],[spread measure]])</f>
        <v>209.133755216487</v>
      </c>
      <c r="L28" s="18" cm="1">
        <f t="array" ref="L28">_xll.BDP(curve[[#This Row],[long code]],curve[[#This Row],[spread measure]])</f>
        <v>233.90209566291938</v>
      </c>
      <c r="M28" s="18">
        <f>curve[[#This Row],[long spread]]-curve[[#This Row],[short spread]]</f>
        <v>24.768340446432376</v>
      </c>
      <c r="N28" s="18">
        <f>curve[[#This Row],[curve]]/curve[[#This Row],[years]]</f>
        <v>7.2323554103582541</v>
      </c>
      <c r="O28" s="5" t="str" cm="1">
        <f t="array" ref="O28">_xll.BDP(curve[[#This Row],[short code]],"bb_composite")</f>
        <v>A-</v>
      </c>
      <c r="P28" s="5" t="str" cm="1">
        <f t="array" ref="P28">_xll.BDP(curve[[#This Row],[long code]],"bb_composite")</f>
        <v>A-</v>
      </c>
      <c r="Q28" s="5" t="str" cm="1">
        <f t="array" ref="Q28">_xll.BDP(curve[[#This Row],[short code]],"crncy")</f>
        <v>EUR</v>
      </c>
      <c r="R28" s="5" t="str" cm="1">
        <f t="array" ref="R28">_xll.BDP(curve[[#This Row],[long code]],"crncy")</f>
        <v>EUR</v>
      </c>
      <c r="S28" s="5" t="str">
        <f>INDEX(lists!K:K,MATCH(curve[[#This Row],[ticker]],lists!J:J,0))</f>
        <v>Energy</v>
      </c>
      <c r="T28" s="12" t="s">
        <v>36</v>
      </c>
      <c r="U28" s="18" cm="1">
        <f t="array" aca="1" ref="U28" ca="1">_xll.BDH(curve[[#This Row],[short code]],curve[[#This Row],[hist spread measure]],$V$2)</f>
        <v>235.31299999999999</v>
      </c>
      <c r="V28" s="18" cm="1">
        <f t="array" aca="1" ref="V28" ca="1">_xll.BDH(curve[[#This Row],[long code]],curve[[#This Row],[hist spread measure]],$V$2)</f>
        <v>241.733</v>
      </c>
      <c r="W28" s="18">
        <f ca="1">IFERROR(curve[[#This Row],[long Spread (14d)]]-curve[[#This Row],[short Spread (14d)]],"-")</f>
        <v>6.4200000000000159</v>
      </c>
      <c r="X28" s="18">
        <f ca="1">IFERROR(curve[[#This Row],[curve (14d)]]/curve[[#This Row],[years]],"-")</f>
        <v>1.8746400000000047</v>
      </c>
      <c r="Y28" s="18">
        <f ca="1">IFERROR(curve[[#This Row],[curve per year]]-curve[[#This Row],[curve per year (14d)]],"-")</f>
        <v>5.3577154103582494</v>
      </c>
      <c r="Z28" s="18" cm="1">
        <f t="array" aca="1" ref="Z28" ca="1">_xll.BDH(curve[[#This Row],[short code]],curve[[#This Row],[hist spread measure]],$AA$2)</f>
        <v>193.29599999999999</v>
      </c>
      <c r="AA28" s="18" cm="1">
        <f t="array" aca="1" ref="AA28" ca="1">_xll.BDH(curve[[#This Row],[long code]],curve[[#This Row],[hist spread measure]],$AA$2)</f>
        <v>223.31899999999999</v>
      </c>
      <c r="AB28" s="18">
        <f ca="1">IFERROR(curve[[#This Row],[long spread (30d)]]-curve[[#This Row],[short spread (30d)]],"-")</f>
        <v>30.022999999999996</v>
      </c>
      <c r="AC28" s="18">
        <f ca="1">IFERROR(curve[[#This Row],[curve (30d)]]/curve[[#This Row],[years]],"-")</f>
        <v>8.7667159999999988</v>
      </c>
      <c r="AD28" s="18">
        <f ca="1">IFERROR(curve[[#This Row],[curve per year]]-curve[[#This Row],[curve per year (30d)]],"-")</f>
        <v>-1.5343605896417447</v>
      </c>
      <c r="AE28" s="18" cm="1">
        <f t="array" ref="AE28">_xll.BDP(curve[[#This Row],[short code]],"interval_avg","calc_interval=30d","market_data_override=sp210")</f>
        <v>203.78158620689658</v>
      </c>
      <c r="AF28" s="18" cm="1">
        <f t="array" ref="AF28">_xll.BDP(curve[[#This Row],[short code]],"interval_avg","calc_interval=90d","market_data_override=sp210")</f>
        <v>266.66379069767441</v>
      </c>
      <c r="AG28" s="18" cm="1">
        <f t="array" ref="AG28">_xll.BDP(curve[[#This Row],[short code]],"interval_std_dev","calc_interval=30d","market_data_override=sp210")</f>
        <v>32.244850186300233</v>
      </c>
    </row>
    <row r="29" spans="2:33" x14ac:dyDescent="0.25">
      <c r="B29" s="11" t="s">
        <v>109</v>
      </c>
      <c r="C29" s="12" t="s">
        <v>110</v>
      </c>
      <c r="D29" s="12" t="s">
        <v>111</v>
      </c>
      <c r="E29" s="5" t="str" cm="1">
        <f t="array" ref="E29">_xll.BDP(curve[[#This Row],[short code]],"security_name")</f>
        <v>DBHNGR 0.95 PERP</v>
      </c>
      <c r="F29" s="5" t="str" cm="1">
        <f t="array" ref="F29">_xll.BDP(curve[[#This Row],[long code]],"security_name")</f>
        <v>DBHNGR 1.6 PERP</v>
      </c>
      <c r="G29" s="8" cm="1">
        <f t="array" ref="G29">_xll.BDP(curve[[#This Row],[short code]],"nxt_call_dt")*1</f>
        <v>45679</v>
      </c>
      <c r="H29" s="8" cm="1">
        <f t="array" ref="H29">_xll.BDP(curve[[#This Row],[long code]],"nxt_call_dt")*1</f>
        <v>47317</v>
      </c>
      <c r="I29" s="17">
        <f>(curve[[#This Row],[long date]]-curve[[#This Row],[short date]])/365</f>
        <v>4.4876712328767123</v>
      </c>
      <c r="J29" s="12" t="s">
        <v>35</v>
      </c>
      <c r="K29" s="18" cm="1">
        <f t="array" ref="K29">_xll.BDP(curve[[#This Row],[short code]],curve[[#This Row],[spread measure]])</f>
        <v>195.21134169580105</v>
      </c>
      <c r="L29" s="18" cm="1">
        <f t="array" ref="L29">_xll.BDP(curve[[#This Row],[long code]],curve[[#This Row],[spread measure]])</f>
        <v>203.83423534579862</v>
      </c>
      <c r="M29" s="18">
        <f>curve[[#This Row],[long spread]]-curve[[#This Row],[short spread]]</f>
        <v>8.6228936499975646</v>
      </c>
      <c r="N29" s="18">
        <f>curve[[#This Row],[curve]]/curve[[#This Row],[years]]</f>
        <v>1.9214628707259531</v>
      </c>
      <c r="O29" s="5" t="str" cm="1">
        <f t="array" ref="O29">_xll.BDP(curve[[#This Row],[short code]],"bb_composite")</f>
        <v>BBB+</v>
      </c>
      <c r="P29" s="5" t="str" cm="1">
        <f t="array" ref="P29">_xll.BDP(curve[[#This Row],[long code]],"bb_composite")</f>
        <v>BBB+</v>
      </c>
      <c r="Q29" s="5" t="str" cm="1">
        <f t="array" ref="Q29">_xll.BDP(curve[[#This Row],[short code]],"crncy")</f>
        <v>EUR</v>
      </c>
      <c r="R29" s="5" t="str" cm="1">
        <f t="array" ref="R29">_xll.BDP(curve[[#This Row],[long code]],"crncy")</f>
        <v>EUR</v>
      </c>
      <c r="S29" s="5" t="str">
        <f>INDEX(lists!K:K,MATCH(curve[[#This Row],[ticker]],lists!J:J,0))</f>
        <v>Low Beta</v>
      </c>
      <c r="T29" s="12" t="s">
        <v>36</v>
      </c>
      <c r="U29" s="18" cm="1">
        <f t="array" aca="1" ref="U29" ca="1">_xll.BDH(curve[[#This Row],[short code]],curve[[#This Row],[hist spread measure]],$V$2)</f>
        <v>192.34399999999999</v>
      </c>
      <c r="V29" s="18" cm="1">
        <f t="array" aca="1" ref="V29" ca="1">_xll.BDH(curve[[#This Row],[long code]],curve[[#This Row],[hist spread measure]],$V$2)</f>
        <v>199.101</v>
      </c>
      <c r="W29" s="18">
        <f ca="1">IFERROR(curve[[#This Row],[long Spread (14d)]]-curve[[#This Row],[short Spread (14d)]],"-")</f>
        <v>6.757000000000005</v>
      </c>
      <c r="X29" s="18">
        <f ca="1">IFERROR(curve[[#This Row],[curve (14d)]]/curve[[#This Row],[years]],"-")</f>
        <v>1.5056807081807093</v>
      </c>
      <c r="Y29" s="18">
        <f ca="1">IFERROR(curve[[#This Row],[curve per year]]-curve[[#This Row],[curve per year (14d)]],"-")</f>
        <v>0.41578216254524381</v>
      </c>
      <c r="Z29" s="18" cm="1">
        <f t="array" aca="1" ref="Z29" ca="1">_xll.BDH(curve[[#This Row],[short code]],curve[[#This Row],[hist spread measure]],$AA$2)</f>
        <v>177.029</v>
      </c>
      <c r="AA29" s="18" cm="1">
        <f t="array" aca="1" ref="AA29" ca="1">_xll.BDH(curve[[#This Row],[long code]],curve[[#This Row],[hist spread measure]],$AA$2)</f>
        <v>192.52600000000001</v>
      </c>
      <c r="AB29" s="18">
        <f ca="1">IFERROR(curve[[#This Row],[long spread (30d)]]-curve[[#This Row],[short spread (30d)]],"-")</f>
        <v>15.497000000000014</v>
      </c>
      <c r="AC29" s="18">
        <f ca="1">IFERROR(curve[[#This Row],[curve (30d)]]/curve[[#This Row],[years]],"-")</f>
        <v>3.4532387057387091</v>
      </c>
      <c r="AD29" s="18">
        <f ca="1">IFERROR(curve[[#This Row],[curve per year]]-curve[[#This Row],[curve per year (30d)]],"-")</f>
        <v>-1.5317758350127559</v>
      </c>
      <c r="AE29" s="18" cm="1">
        <f t="array" ref="AE29">_xll.BDP(curve[[#This Row],[short code]],"interval_avg","calc_interval=30d","market_data_override=sp210")</f>
        <v>183.59748275862069</v>
      </c>
      <c r="AF29" s="18" cm="1">
        <f t="array" ref="AF29">_xll.BDP(curve[[#This Row],[short code]],"interval_avg","calc_interval=90d","market_data_override=sp210")</f>
        <v>184.48391860465111</v>
      </c>
      <c r="AG29" s="18" cm="1">
        <f t="array" ref="AG29">_xll.BDP(curve[[#This Row],[short code]],"interval_std_dev","calc_interval=30d","market_data_override=sp210")</f>
        <v>20.341178505015545</v>
      </c>
    </row>
    <row r="30" spans="2:33" x14ac:dyDescent="0.25">
      <c r="B30" s="11" t="s">
        <v>112</v>
      </c>
      <c r="C30" s="12" t="s">
        <v>113</v>
      </c>
      <c r="D30" s="12" t="s">
        <v>114</v>
      </c>
      <c r="E30" s="5" t="str" cm="1">
        <f t="array" ref="E30">_xll.BDP(curve[[#This Row],[short code]],"security_name")</f>
        <v>VW 2.7 PERP</v>
      </c>
      <c r="F30" s="5" t="str" cm="1">
        <f t="array" ref="F30">_xll.BDP(curve[[#This Row],[long code]],"security_name")</f>
        <v>VW 3 1/2 PERP</v>
      </c>
      <c r="G30" s="8" cm="1">
        <f t="array" ref="G30">_xll.BDP(curve[[#This Row],[short code]],"nxt_call_dt")*1</f>
        <v>44909</v>
      </c>
      <c r="H30" s="8" cm="1">
        <f t="array" ref="H30">_xll.BDP(curve[[#This Row],[long code]],"nxt_call_dt")*1</f>
        <v>47562</v>
      </c>
      <c r="I30" s="17">
        <f>(curve[[#This Row],[long date]]-curve[[#This Row],[short date]])/365</f>
        <v>7.2684931506849315</v>
      </c>
      <c r="J30" s="12" t="s">
        <v>35</v>
      </c>
      <c r="K30" s="18" cm="1">
        <f t="array" ref="K30">_xll.BDP(curve[[#This Row],[short code]],curve[[#This Row],[spread measure]])</f>
        <v>373.90567027965358</v>
      </c>
      <c r="L30" s="18" cm="1">
        <f t="array" ref="L30">_xll.BDP(curve[[#This Row],[long code]],curve[[#This Row],[spread measure]])</f>
        <v>398.21894727422193</v>
      </c>
      <c r="M30" s="18">
        <f>curve[[#This Row],[long spread]]-curve[[#This Row],[short spread]]</f>
        <v>24.313276994568355</v>
      </c>
      <c r="N30" s="18">
        <f>curve[[#This Row],[curve]]/curve[[#This Row],[years]]</f>
        <v>3.3450230316688465</v>
      </c>
      <c r="O30" s="5" t="str" cm="1">
        <f t="array" ref="O30">_xll.BDP(curve[[#This Row],[short code]],"bb_composite")</f>
        <v>BBB-</v>
      </c>
      <c r="P30" s="5" t="str" cm="1">
        <f t="array" ref="P30">_xll.BDP(curve[[#This Row],[long code]],"bb_composite")</f>
        <v>BBB-</v>
      </c>
      <c r="Q30" s="5" t="str" cm="1">
        <f t="array" ref="Q30">_xll.BDP(curve[[#This Row],[short code]],"crncy")</f>
        <v>EUR</v>
      </c>
      <c r="R30" s="5" t="str" cm="1">
        <f t="array" ref="R30">_xll.BDP(curve[[#This Row],[long code]],"crncy")</f>
        <v>EUR</v>
      </c>
      <c r="S30" s="5" t="str">
        <f>INDEX(lists!K:K,MATCH(curve[[#This Row],[ticker]],lists!J:J,0))</f>
        <v>TMT/ AUTO</v>
      </c>
      <c r="T30" s="12" t="s">
        <v>36</v>
      </c>
      <c r="U30" s="18" cm="1">
        <f t="array" aca="1" ref="U30" ca="1">_xll.BDH(curve[[#This Row],[short code]],curve[[#This Row],[hist spread measure]],$V$2)</f>
        <v>376.089</v>
      </c>
      <c r="V30" s="18" cm="1">
        <f t="array" aca="1" ref="V30" ca="1">_xll.BDH(curve[[#This Row],[long code]],curve[[#This Row],[hist spread measure]],$V$2)</f>
        <v>375.298</v>
      </c>
      <c r="W30" s="18">
        <f ca="1">IFERROR(curve[[#This Row],[long Spread (14d)]]-curve[[#This Row],[short Spread (14d)]],"-")</f>
        <v>-0.79099999999999682</v>
      </c>
      <c r="X30" s="18">
        <f ca="1">IFERROR(curve[[#This Row],[curve (14d)]]/curve[[#This Row],[years]],"-")</f>
        <v>-0.10882585751978847</v>
      </c>
      <c r="Y30" s="18">
        <f ca="1">IFERROR(curve[[#This Row],[curve per year]]-curve[[#This Row],[curve per year (14d)]],"-")</f>
        <v>3.453848889188635</v>
      </c>
      <c r="Z30" s="18" cm="1">
        <f t="array" aca="1" ref="Z30" ca="1">_xll.BDH(curve[[#This Row],[short code]],curve[[#This Row],[hist spread measure]],$AA$2)</f>
        <v>367.02100000000002</v>
      </c>
      <c r="AA30" s="18" cm="1">
        <f t="array" aca="1" ref="AA30" ca="1">_xll.BDH(curve[[#This Row],[long code]],curve[[#This Row],[hist spread measure]],$AA$2)</f>
        <v>394.23399999999998</v>
      </c>
      <c r="AB30" s="18">
        <f ca="1">IFERROR(curve[[#This Row],[long spread (30d)]]-curve[[#This Row],[short spread (30d)]],"-")</f>
        <v>27.212999999999965</v>
      </c>
      <c r="AC30" s="18">
        <f ca="1">IFERROR(curve[[#This Row],[curve (30d)]]/curve[[#This Row],[years]],"-")</f>
        <v>3.7439672069355399</v>
      </c>
      <c r="AD30" s="18">
        <f ca="1">IFERROR(curve[[#This Row],[curve per year]]-curve[[#This Row],[curve per year (30d)]],"-")</f>
        <v>-0.39894417526669335</v>
      </c>
      <c r="AE30" s="18" cm="1">
        <f t="array" ref="AE30">_xll.BDP(curve[[#This Row],[short code]],"interval_avg","calc_interval=30d","market_data_override=sp210")</f>
        <v>349.2758275862069</v>
      </c>
      <c r="AF30" s="18" cm="1">
        <f t="array" ref="AF30">_xll.BDP(curve[[#This Row],[short code]],"interval_avg","calc_interval=90d","market_data_override=sp210")</f>
        <v>437.72023255813946</v>
      </c>
      <c r="AG30" s="18" cm="1">
        <f t="array" ref="AG30">_xll.BDP(curve[[#This Row],[short code]],"interval_std_dev","calc_interval=30d","market_data_override=sp210")</f>
        <v>45.095329961782838</v>
      </c>
    </row>
    <row r="31" spans="2:33" x14ac:dyDescent="0.25">
      <c r="B31" s="11" t="s">
        <v>115</v>
      </c>
      <c r="C31" s="12" t="s">
        <v>116</v>
      </c>
      <c r="D31" s="12" t="s">
        <v>117</v>
      </c>
      <c r="E31" s="5" t="str" cm="1">
        <f t="array" ref="E31">_xll.BDP(curve[[#This Row],[short code]],"security_name")</f>
        <v>BERTEL 3 04/23/75</v>
      </c>
      <c r="F31" s="5" t="str" cm="1">
        <f t="array" ref="F31">_xll.BDP(curve[[#This Row],[long code]],"security_name")</f>
        <v>BERTEL 3 1/2 04/23/75</v>
      </c>
      <c r="G31" s="8" cm="1">
        <f t="array" ref="G31">_xll.BDP(curve[[#This Row],[short code]],"nxt_call_dt")*1</f>
        <v>45039</v>
      </c>
      <c r="H31" s="8" cm="1">
        <f t="array" ref="H31">_xll.BDP(curve[[#This Row],[long code]],"nxt_call_dt")*1</f>
        <v>46500</v>
      </c>
      <c r="I31" s="17">
        <f>(curve[[#This Row],[long date]]-curve[[#This Row],[short date]])/365</f>
        <v>4.0027397260273974</v>
      </c>
      <c r="J31" s="12" t="s">
        <v>35</v>
      </c>
      <c r="K31" s="18" cm="1">
        <f t="array" ref="K31">_xll.BDP(curve[[#This Row],[short code]],curve[[#This Row],[spread measure]])</f>
        <v>342.97213334017192</v>
      </c>
      <c r="L31" s="18" cm="1">
        <f t="array" ref="L31">_xll.BDP(curve[[#This Row],[long code]],curve[[#This Row],[spread measure]])</f>
        <v>367.63512652637138</v>
      </c>
      <c r="M31" s="18">
        <f>curve[[#This Row],[long spread]]-curve[[#This Row],[short spread]]</f>
        <v>24.662993186199458</v>
      </c>
      <c r="N31" s="18">
        <f>curve[[#This Row],[curve]]/curve[[#This Row],[years]]</f>
        <v>6.1615280718431222</v>
      </c>
      <c r="O31" s="5" t="str" cm="1">
        <f t="array" ref="O31">_xll.BDP(curve[[#This Row],[short code]],"bb_composite")</f>
        <v>BB+</v>
      </c>
      <c r="P31" s="5" t="str" cm="1">
        <f t="array" ref="P31">_xll.BDP(curve[[#This Row],[long code]],"bb_composite")</f>
        <v>BB+</v>
      </c>
      <c r="Q31" s="5" t="str" cm="1">
        <f t="array" ref="Q31">_xll.BDP(curve[[#This Row],[short code]],"crncy")</f>
        <v>EUR</v>
      </c>
      <c r="R31" s="5" t="str" cm="1">
        <f t="array" ref="R31">_xll.BDP(curve[[#This Row],[long code]],"crncy")</f>
        <v>EUR</v>
      </c>
      <c r="S31" s="5" t="str">
        <f>INDEX(lists!K:K,MATCH(curve[[#This Row],[ticker]],lists!J:J,0))</f>
        <v>TMT/ AUTO</v>
      </c>
      <c r="T31" s="12" t="s">
        <v>36</v>
      </c>
      <c r="U31" s="18" cm="1">
        <f t="array" aca="1" ref="U31" ca="1">_xll.BDH(curve[[#This Row],[short code]],curve[[#This Row],[hist spread measure]],$V$2)</f>
        <v>376.79899999999998</v>
      </c>
      <c r="V31" s="18" cm="1">
        <f t="array" aca="1" ref="V31" ca="1">_xll.BDH(curve[[#This Row],[long code]],curve[[#This Row],[hist spread measure]],$V$2)</f>
        <v>376.51400000000001</v>
      </c>
      <c r="W31" s="18">
        <f ca="1">IFERROR(curve[[#This Row],[long Spread (14d)]]-curve[[#This Row],[short Spread (14d)]],"-")</f>
        <v>-0.28499999999996817</v>
      </c>
      <c r="X31" s="18">
        <f ca="1">IFERROR(curve[[#This Row],[curve (14d)]]/curve[[#This Row],[years]],"-")</f>
        <v>-7.1201232032846257E-2</v>
      </c>
      <c r="Y31" s="18">
        <f ca="1">IFERROR(curve[[#This Row],[curve per year]]-curve[[#This Row],[curve per year (14d)]],"-")</f>
        <v>6.2327293038759688</v>
      </c>
      <c r="Z31" s="18" cm="1">
        <f t="array" aca="1" ref="Z31" ca="1">_xll.BDH(curve[[#This Row],[short code]],curve[[#This Row],[hist spread measure]],$AA$2)</f>
        <v>411.60199999999998</v>
      </c>
      <c r="AA31" s="18" cm="1">
        <f t="array" aca="1" ref="AA31" ca="1">_xll.BDH(curve[[#This Row],[long code]],curve[[#This Row],[hist spread measure]],$AA$2)</f>
        <v>394.86099999999999</v>
      </c>
      <c r="AB31" s="18">
        <f ca="1">IFERROR(curve[[#This Row],[long spread (30d)]]-curve[[#This Row],[short spread (30d)]],"-")</f>
        <v>-16.740999999999985</v>
      </c>
      <c r="AC31" s="18">
        <f ca="1">IFERROR(curve[[#This Row],[curve (30d)]]/curve[[#This Row],[years]],"-")</f>
        <v>-4.1823853524982848</v>
      </c>
      <c r="AD31" s="18">
        <f ca="1">IFERROR(curve[[#This Row],[curve per year]]-curve[[#This Row],[curve per year (30d)]],"-")</f>
        <v>10.343913424341407</v>
      </c>
      <c r="AE31" s="18" cm="1">
        <f t="array" ref="AE31">_xll.BDP(curve[[#This Row],[short code]],"interval_avg","calc_interval=30d","market_data_override=sp210")</f>
        <v>375.44996551724142</v>
      </c>
      <c r="AF31" s="18" cm="1">
        <f t="array" ref="AF31">_xll.BDP(curve[[#This Row],[short code]],"interval_avg","calc_interval=90d","market_data_override=sp210")</f>
        <v>416.14254651162793</v>
      </c>
      <c r="AG31" s="18" cm="1">
        <f t="array" ref="AG31">_xll.BDP(curve[[#This Row],[short code]],"interval_std_dev","calc_interval=30d","market_data_override=sp210")</f>
        <v>31.196897492817129</v>
      </c>
    </row>
    <row r="32" spans="2:33" x14ac:dyDescent="0.25">
      <c r="B32" s="11" t="s">
        <v>118</v>
      </c>
      <c r="C32" s="12" t="s">
        <v>119</v>
      </c>
      <c r="D32" s="12" t="s">
        <v>120</v>
      </c>
      <c r="E32" s="5" t="str" cm="1">
        <f t="array" ref="E32">_xll.BDP(curve[[#This Row],[short code]],"security_name")</f>
        <v>OMVAV 2 7/8 PERP</v>
      </c>
      <c r="F32" s="5" t="str" cm="1">
        <f t="array" ref="F32">_xll.BDP(curve[[#This Row],[long code]],"security_name")</f>
        <v>OMVAV 6 1/4 PERP</v>
      </c>
      <c r="G32" s="8" cm="1">
        <f t="array" ref="G32">_xll.BDP(curve[[#This Row],[short code]],"nxt_call_dt")*1</f>
        <v>45370</v>
      </c>
      <c r="H32" s="8" cm="1">
        <f t="array" ref="H32">_xll.BDP(curve[[#This Row],[long code]],"nxt_call_dt")*1</f>
        <v>46000</v>
      </c>
      <c r="I32" s="17">
        <f>(curve[[#This Row],[long date]]-curve[[#This Row],[short date]])/365</f>
        <v>1.726027397260274</v>
      </c>
      <c r="J32" s="12" t="s">
        <v>35</v>
      </c>
      <c r="K32" s="18" cm="1">
        <f t="array" ref="K32">_xll.BDP(curve[[#This Row],[short code]],curve[[#This Row],[spread measure]])</f>
        <v>292.73561501988115</v>
      </c>
      <c r="L32" s="18" cm="1">
        <f t="array" ref="L32">_xll.BDP(curve[[#This Row],[long code]],curve[[#This Row],[spread measure]])</f>
        <v>293.67502571528814</v>
      </c>
      <c r="M32" s="18">
        <f>curve[[#This Row],[long spread]]-curve[[#This Row],[short spread]]</f>
        <v>0.93941069540699118</v>
      </c>
      <c r="N32" s="18">
        <f>curve[[#This Row],[curve]]/curve[[#This Row],[years]]</f>
        <v>0.5442617521008758</v>
      </c>
      <c r="O32" s="5" t="str" cm="1">
        <f t="array" ref="O32">_xll.BDP(curve[[#This Row],[short code]],"bb_composite")</f>
        <v>BBB</v>
      </c>
      <c r="P32" s="5" t="str" cm="1">
        <f t="array" ref="P32">_xll.BDP(curve[[#This Row],[long code]],"bb_composite")</f>
        <v>BBB</v>
      </c>
      <c r="Q32" s="5" t="str" cm="1">
        <f t="array" ref="Q32">_xll.BDP(curve[[#This Row],[short code]],"crncy")</f>
        <v>EUR</v>
      </c>
      <c r="R32" s="5" t="str" cm="1">
        <f t="array" ref="R32">_xll.BDP(curve[[#This Row],[long code]],"crncy")</f>
        <v>EUR</v>
      </c>
      <c r="S32" s="5" t="str">
        <f>INDEX(lists!K:K,MATCH(curve[[#This Row],[ticker]],lists!J:J,0))</f>
        <v>Energy</v>
      </c>
      <c r="T32" s="12" t="s">
        <v>36</v>
      </c>
      <c r="U32" s="18" cm="1">
        <f t="array" aca="1" ref="U32" ca="1">_xll.BDH(curve[[#This Row],[short code]],curve[[#This Row],[hist spread measure]],$V$2)</f>
        <v>299.89499999999998</v>
      </c>
      <c r="V32" s="18" cm="1">
        <f t="array" aca="1" ref="V32" ca="1">_xll.BDH(curve[[#This Row],[long code]],curve[[#This Row],[hist spread measure]],$V$2)</f>
        <v>305.51400000000001</v>
      </c>
      <c r="W32" s="18">
        <f ca="1">IFERROR(curve[[#This Row],[long Spread (14d)]]-curve[[#This Row],[short Spread (14d)]],"-")</f>
        <v>5.6190000000000282</v>
      </c>
      <c r="X32" s="18">
        <f ca="1">IFERROR(curve[[#This Row],[curve (14d)]]/curve[[#This Row],[years]],"-")</f>
        <v>3.2554523809523972</v>
      </c>
      <c r="Y32" s="18">
        <f ca="1">IFERROR(curve[[#This Row],[curve per year]]-curve[[#This Row],[curve per year (14d)]],"-")</f>
        <v>-2.7111906288515213</v>
      </c>
      <c r="Z32" s="18" cm="1">
        <f t="array" aca="1" ref="Z32" ca="1">_xll.BDH(curve[[#This Row],[short code]],curve[[#This Row],[hist spread measure]],$AA$2)</f>
        <v>301.279</v>
      </c>
      <c r="AA32" s="18" cm="1">
        <f t="array" aca="1" ref="AA32" ca="1">_xll.BDH(curve[[#This Row],[long code]],curve[[#This Row],[hist spread measure]],$AA$2)</f>
        <v>318.18400000000003</v>
      </c>
      <c r="AB32" s="18">
        <f ca="1">IFERROR(curve[[#This Row],[long spread (30d)]]-curve[[#This Row],[short spread (30d)]],"-")</f>
        <v>16.90500000000003</v>
      </c>
      <c r="AC32" s="18">
        <f ca="1">IFERROR(curve[[#This Row],[curve (30d)]]/curve[[#This Row],[years]],"-")</f>
        <v>9.7941666666666833</v>
      </c>
      <c r="AD32" s="18">
        <f ca="1">IFERROR(curve[[#This Row],[curve per year]]-curve[[#This Row],[curve per year (30d)]],"-")</f>
        <v>-9.249904914565807</v>
      </c>
      <c r="AE32" s="18" cm="1">
        <f t="array" ref="AE32">_xll.BDP(curve[[#This Row],[short code]],"interval_avg","calc_interval=30d","market_data_override=sp210")</f>
        <v>294.5493448275862</v>
      </c>
      <c r="AF32" s="18" cm="1">
        <f t="array" ref="AF32">_xll.BDP(curve[[#This Row],[short code]],"interval_avg","calc_interval=90d","market_data_override=sp210")</f>
        <v>361.97286046511624</v>
      </c>
      <c r="AG32" s="18" cm="1">
        <f t="array" ref="AG32">_xll.BDP(curve[[#This Row],[short code]],"interval_std_dev","calc_interval=30d","market_data_override=sp210")</f>
        <v>16.454619836030123</v>
      </c>
    </row>
    <row r="33" spans="2:34" x14ac:dyDescent="0.25">
      <c r="B33" s="11" t="s">
        <v>121</v>
      </c>
      <c r="C33" s="12" t="s">
        <v>122</v>
      </c>
      <c r="D33" s="12" t="s">
        <v>123</v>
      </c>
      <c r="E33" s="5" t="str" cm="1">
        <f t="array" ref="E33">_xll.BDP(curve[[#This Row],[short code]],"security_name")</f>
        <v>IBESM 1 7/8 PERP</v>
      </c>
      <c r="F33" s="5" t="str" cm="1">
        <f t="array" ref="F33">_xll.BDP(curve[[#This Row],[long code]],"security_name")</f>
        <v>IBESM 3 1/4 PERP</v>
      </c>
      <c r="G33" s="8" cm="1">
        <f t="array" ref="G33">_xll.BDP(curve[[#This Row],[short code]],"nxt_call_dt")*1</f>
        <v>44979</v>
      </c>
      <c r="H33" s="8" cm="1">
        <f t="array" ref="H33">_xll.BDP(curve[[#This Row],[long code]],"nxt_call_dt")*1</f>
        <v>45608</v>
      </c>
      <c r="I33" s="17">
        <f>(curve[[#This Row],[long date]]-curve[[#This Row],[short date]])/365</f>
        <v>1.7232876712328766</v>
      </c>
      <c r="J33" s="12" t="s">
        <v>35</v>
      </c>
      <c r="K33" s="18" cm="1">
        <f t="array" ref="K33">_xll.BDP(curve[[#This Row],[short code]],curve[[#This Row],[spread measure]])</f>
        <v>211.58174663957746</v>
      </c>
      <c r="L33" s="18" cm="1">
        <f t="array" ref="L33">_xll.BDP(curve[[#This Row],[long code]],curve[[#This Row],[spread measure]])</f>
        <v>212.83950918884162</v>
      </c>
      <c r="M33" s="18">
        <f>curve[[#This Row],[long spread]]-curve[[#This Row],[short spread]]</f>
        <v>1.2577625492641573</v>
      </c>
      <c r="N33" s="18">
        <f>curve[[#This Row],[curve]]/curve[[#This Row],[years]]</f>
        <v>0.72986221062228529</v>
      </c>
      <c r="O33" s="5" t="str" cm="1">
        <f t="array" ref="O33">_xll.BDP(curve[[#This Row],[short code]],"bb_composite")</f>
        <v>BBB-</v>
      </c>
      <c r="P33" s="5" t="str" cm="1">
        <f t="array" ref="P33">_xll.BDP(curve[[#This Row],[long code]],"bb_composite")</f>
        <v>BBB-</v>
      </c>
      <c r="Q33" s="5" t="str" cm="1">
        <f t="array" ref="Q33">_xll.BDP(curve[[#This Row],[short code]],"crncy")</f>
        <v>EUR</v>
      </c>
      <c r="R33" s="5" t="str" cm="1">
        <f t="array" ref="R33">_xll.BDP(curve[[#This Row],[long code]],"crncy")</f>
        <v>EUR</v>
      </c>
      <c r="S33" s="5" t="str">
        <f>INDEX(lists!K:K,MATCH(curve[[#This Row],[ticker]],lists!J:J,0))</f>
        <v>UTILS</v>
      </c>
      <c r="T33" s="12" t="s">
        <v>36</v>
      </c>
      <c r="U33" s="18" cm="1">
        <f t="array" aca="1" ref="U33" ca="1">_xll.BDH(curve[[#This Row],[short code]],curve[[#This Row],[hist spread measure]],$V$2)</f>
        <v>210.63900000000001</v>
      </c>
      <c r="V33" s="18" cm="1">
        <f t="array" aca="1" ref="V33" ca="1">_xll.BDH(curve[[#This Row],[long code]],curve[[#This Row],[hist spread measure]],$V$2)</f>
        <v>199.88300000000001</v>
      </c>
      <c r="W33" s="18">
        <f ca="1">IFERROR(curve[[#This Row],[long Spread (14d)]]-curve[[#This Row],[short Spread (14d)]],"-")</f>
        <v>-10.756</v>
      </c>
      <c r="X33" s="18">
        <f ca="1">IFERROR(curve[[#This Row],[curve (14d)]]/curve[[#This Row],[years]],"-")</f>
        <v>-6.2415580286168524</v>
      </c>
      <c r="Y33" s="18">
        <f ca="1">IFERROR(curve[[#This Row],[curve per year]]-curve[[#This Row],[curve per year (14d)]],"-")</f>
        <v>6.971420239239138</v>
      </c>
      <c r="Z33" s="18" cm="1">
        <f t="array" aca="1" ref="Z33" ca="1">_xll.BDH(curve[[#This Row],[short code]],curve[[#This Row],[hist spread measure]],$AA$2)</f>
        <v>199.52099999999999</v>
      </c>
      <c r="AA33" s="18" cm="1">
        <f t="array" aca="1" ref="AA33" ca="1">_xll.BDH(curve[[#This Row],[long code]],curve[[#This Row],[hist spread measure]],$AA$2)</f>
        <v>201.63499999999999</v>
      </c>
      <c r="AB33" s="18">
        <f ca="1">IFERROR(curve[[#This Row],[long spread (30d)]]-curve[[#This Row],[short spread (30d)]],"-")</f>
        <v>2.1140000000000043</v>
      </c>
      <c r="AC33" s="18">
        <f ca="1">IFERROR(curve[[#This Row],[curve (30d)]]/curve[[#This Row],[years]],"-")</f>
        <v>1.2267249602543746</v>
      </c>
      <c r="AD33" s="18">
        <f ca="1">IFERROR(curve[[#This Row],[curve per year]]-curve[[#This Row],[curve per year (30d)]],"-")</f>
        <v>-0.49686274963208932</v>
      </c>
      <c r="AE33" s="18" cm="1">
        <f t="array" ref="AE33">_xll.BDP(curve[[#This Row],[short code]],"interval_avg","calc_interval=30d","market_data_override=sp210")</f>
        <v>199.15451724137927</v>
      </c>
      <c r="AF33" s="18" cm="1">
        <f t="array" ref="AF33">_xll.BDP(curve[[#This Row],[short code]],"interval_avg","calc_interval=90d","market_data_override=sp210")</f>
        <v>239.53298837209303</v>
      </c>
      <c r="AG33" s="18" cm="1">
        <f t="array" ref="AG33">_xll.BDP(curve[[#This Row],[short code]],"interval_std_dev","calc_interval=30d","market_data_override=sp210")</f>
        <v>19.572743189775583</v>
      </c>
    </row>
    <row r="34" spans="2:34" x14ac:dyDescent="0.25">
      <c r="B34" s="11" t="s">
        <v>124</v>
      </c>
      <c r="C34" s="12" t="s">
        <v>125</v>
      </c>
      <c r="D34" s="12" t="s">
        <v>126</v>
      </c>
      <c r="E34" s="5" t="str" cm="1">
        <f t="array" ref="E34">_xll.BDP(curve[[#This Row],[short code]],"security_name")</f>
        <v>TELEFO 3 PERP</v>
      </c>
      <c r="F34" s="5" t="str" cm="1">
        <f t="array" ref="F34">_xll.BDP(curve[[#This Row],[long code]],"security_name")</f>
        <v>TELEFO 2 7/8 PERP</v>
      </c>
      <c r="G34" s="8" cm="1">
        <f t="array" ref="G34">_xll.BDP(curve[[#This Row],[short code]],"nxt_call_dt")*1</f>
        <v>45173</v>
      </c>
      <c r="H34" s="8" cm="1">
        <f t="array" ref="H34">_xll.BDP(curve[[#This Row],[long code]],"nxt_call_dt")*1</f>
        <v>46562</v>
      </c>
      <c r="I34" s="17">
        <f>(curve[[#This Row],[long date]]-curve[[#This Row],[short date]])/365</f>
        <v>3.8054794520547945</v>
      </c>
      <c r="J34" s="12" t="s">
        <v>35</v>
      </c>
      <c r="K34" s="18" cm="1">
        <f t="array" ref="K34">_xll.BDP(curve[[#This Row],[short code]],curve[[#This Row],[spread measure]])</f>
        <v>364.08567109658168</v>
      </c>
      <c r="L34" s="18" cm="1">
        <f t="array" ref="L34">_xll.BDP(curve[[#This Row],[long code]],curve[[#This Row],[spread measure]])</f>
        <v>378.83269900278782</v>
      </c>
      <c r="M34" s="18">
        <f>curve[[#This Row],[long spread]]-curve[[#This Row],[short spread]]</f>
        <v>14.747027906206142</v>
      </c>
      <c r="N34" s="18">
        <f>curve[[#This Row],[curve]]/curve[[#This Row],[years]]</f>
        <v>3.8752089170376109</v>
      </c>
      <c r="O34" s="5" t="str" cm="1">
        <f t="array" ref="O34">_xll.BDP(curve[[#This Row],[short code]],"bb_composite")</f>
        <v>BB</v>
      </c>
      <c r="P34" s="5" t="str" cm="1">
        <f t="array" ref="P34">_xll.BDP(curve[[#This Row],[long code]],"bb_composite")</f>
        <v>BB</v>
      </c>
      <c r="Q34" s="5" t="str" cm="1">
        <f t="array" ref="Q34">_xll.BDP(curve[[#This Row],[short code]],"crncy")</f>
        <v>EUR</v>
      </c>
      <c r="R34" s="5" t="str" cm="1">
        <f t="array" ref="R34">_xll.BDP(curve[[#This Row],[long code]],"crncy")</f>
        <v>EUR</v>
      </c>
      <c r="S34" s="5" t="str">
        <f>INDEX(lists!K:K,MATCH(curve[[#This Row],[ticker]],lists!J:J,0))</f>
        <v>TMT/ AUTO</v>
      </c>
      <c r="T34" s="12" t="s">
        <v>36</v>
      </c>
      <c r="U34" s="18" cm="1">
        <f t="array" aca="1" ref="U34" ca="1">_xll.BDH(curve[[#This Row],[short code]],curve[[#This Row],[hist spread measure]],$V$2)</f>
        <v>391.12599999999998</v>
      </c>
      <c r="V34" s="18" cm="1">
        <f t="array" aca="1" ref="V34" ca="1">_xll.BDH(curve[[#This Row],[long code]],curve[[#This Row],[hist spread measure]],$V$2)</f>
        <v>367.36599999999999</v>
      </c>
      <c r="W34" s="18">
        <f ca="1">IFERROR(curve[[#This Row],[long Spread (14d)]]-curve[[#This Row],[short Spread (14d)]],"-")</f>
        <v>-23.759999999999991</v>
      </c>
      <c r="X34" s="18">
        <f ca="1">IFERROR(curve[[#This Row],[curve (14d)]]/curve[[#This Row],[years]],"-")</f>
        <v>-6.2436285097192199</v>
      </c>
      <c r="Y34" s="18">
        <f ca="1">IFERROR(curve[[#This Row],[curve per year]]-curve[[#This Row],[curve per year (14d)]],"-")</f>
        <v>10.11883742675683</v>
      </c>
      <c r="Z34" s="18" cm="1">
        <f t="array" aca="1" ref="Z34" ca="1">_xll.BDH(curve[[#This Row],[short code]],curve[[#This Row],[hist spread measure]],$AA$2)</f>
        <v>392.87400000000002</v>
      </c>
      <c r="AA34" s="18" cm="1">
        <f t="array" aca="1" ref="AA34" ca="1">_xll.BDH(curve[[#This Row],[long code]],curve[[#This Row],[hist spread measure]],$AA$2)</f>
        <v>381.86</v>
      </c>
      <c r="AB34" s="18">
        <f ca="1">IFERROR(curve[[#This Row],[long spread (30d)]]-curve[[#This Row],[short spread (30d)]],"-")</f>
        <v>-11.01400000000001</v>
      </c>
      <c r="AC34" s="18">
        <f ca="1">IFERROR(curve[[#This Row],[curve (30d)]]/curve[[#This Row],[years]],"-")</f>
        <v>-2.8942476601871876</v>
      </c>
      <c r="AD34" s="18">
        <f ca="1">IFERROR(curve[[#This Row],[curve per year]]-curve[[#This Row],[curve per year (30d)]],"-")</f>
        <v>6.7694565772247985</v>
      </c>
      <c r="AE34" s="18" cm="1">
        <f t="array" ref="AE34">_xll.BDP(curve[[#This Row],[short code]],"interval_avg","calc_interval=30d","market_data_override=sp210")</f>
        <v>382.35262068965523</v>
      </c>
      <c r="AF34" s="18" cm="1">
        <f t="array" ref="AF34">_xll.BDP(curve[[#This Row],[short code]],"interval_avg","calc_interval=90d","market_data_override=sp210")</f>
        <v>434.61859302325587</v>
      </c>
      <c r="AG34" s="18" cm="1">
        <f t="array" ref="AG34">_xll.BDP(curve[[#This Row],[short code]],"interval_std_dev","calc_interval=30d","market_data_override=sp210")</f>
        <v>27.896427086141586</v>
      </c>
    </row>
    <row r="35" spans="2:34" x14ac:dyDescent="0.25">
      <c r="B35" s="11" t="s">
        <v>127</v>
      </c>
      <c r="C35" s="12" t="s">
        <v>128</v>
      </c>
      <c r="D35" s="12" t="s">
        <v>129</v>
      </c>
      <c r="E35" s="5" t="str" cm="1">
        <f t="array" ref="E35">_xll.BDP(curve[[#This Row],[short code]],"security_name")</f>
        <v>VOD 3.1 01/03/79</v>
      </c>
      <c r="F35" s="5" t="str" cm="1">
        <f t="array" ref="F35">_xll.BDP(curve[[#This Row],[long code]],"security_name")</f>
        <v>VOD 4.2 10/03/78</v>
      </c>
      <c r="G35" s="8" cm="1">
        <f t="array" ref="G35">_xll.BDP(curve[[#This Row],[short code]],"nxt_call_dt")*1</f>
        <v>45202</v>
      </c>
      <c r="H35" s="8" cm="1">
        <f t="array" ref="H35">_xll.BDP(curve[[#This Row],[long code]],"nxt_call_dt")*1</f>
        <v>46937</v>
      </c>
      <c r="I35" s="17">
        <f>(curve[[#This Row],[long date]]-curve[[#This Row],[short date]])/365</f>
        <v>4.7534246575342465</v>
      </c>
      <c r="J35" s="12" t="s">
        <v>35</v>
      </c>
      <c r="K35" s="18" cm="1">
        <f t="array" ref="K35">_xll.BDP(curve[[#This Row],[short code]],curve[[#This Row],[spread measure]])</f>
        <v>305.71772493886613</v>
      </c>
      <c r="L35" s="18" cm="1">
        <f t="array" ref="L35">_xll.BDP(curve[[#This Row],[long code]],curve[[#This Row],[spread measure]])</f>
        <v>311.17310736575524</v>
      </c>
      <c r="M35" s="18">
        <f>curve[[#This Row],[long spread]]-curve[[#This Row],[short spread]]</f>
        <v>5.4553824268891162</v>
      </c>
      <c r="N35" s="18">
        <f>curve[[#This Row],[curve]]/curve[[#This Row],[years]]</f>
        <v>1.1476741128613992</v>
      </c>
      <c r="O35" s="5" t="str" cm="1">
        <f t="array" ref="O35">_xll.BDP(curve[[#This Row],[short code]],"bb_composite")</f>
        <v>BB+</v>
      </c>
      <c r="P35" s="5" t="str" cm="1">
        <f t="array" ref="P35">_xll.BDP(curve[[#This Row],[long code]],"bb_composite")</f>
        <v>BB+</v>
      </c>
      <c r="Q35" s="5" t="str" cm="1">
        <f t="array" ref="Q35">_xll.BDP(curve[[#This Row],[short code]],"crncy")</f>
        <v>EUR</v>
      </c>
      <c r="R35" s="5" t="str" cm="1">
        <f t="array" ref="R35">_xll.BDP(curve[[#This Row],[long code]],"crncy")</f>
        <v>EUR</v>
      </c>
      <c r="S35" s="5" t="str">
        <f>INDEX(lists!K:K,MATCH(curve[[#This Row],[ticker]],lists!J:J,0))</f>
        <v>TMT/ AUTO</v>
      </c>
      <c r="T35" s="12" t="s">
        <v>36</v>
      </c>
      <c r="U35" s="18" cm="1">
        <f t="array" aca="1" ref="U35" ca="1">_xll.BDH(curve[[#This Row],[short code]],curve[[#This Row],[hist spread measure]],$V$2)</f>
        <v>314.41300000000001</v>
      </c>
      <c r="V35" s="18" cm="1">
        <f t="array" aca="1" ref="V35" ca="1">_xll.BDH(curve[[#This Row],[long code]],curve[[#This Row],[hist spread measure]],$V$2)</f>
        <v>315.31599999999997</v>
      </c>
      <c r="W35" s="18">
        <f ca="1">IFERROR(curve[[#This Row],[long Spread (14d)]]-curve[[#This Row],[short Spread (14d)]],"-")</f>
        <v>0.90299999999996317</v>
      </c>
      <c r="X35" s="18">
        <f ca="1">IFERROR(curve[[#This Row],[curve (14d)]]/curve[[#This Row],[years]],"-")</f>
        <v>0.18996829971180781</v>
      </c>
      <c r="Y35" s="18">
        <f ca="1">IFERROR(curve[[#This Row],[curve per year]]-curve[[#This Row],[curve per year (14d)]],"-")</f>
        <v>0.95770581314959136</v>
      </c>
      <c r="Z35" s="18" cm="1">
        <f t="array" aca="1" ref="Z35" ca="1">_xll.BDH(curve[[#This Row],[short code]],curve[[#This Row],[hist spread measure]],$AA$2)</f>
        <v>315.35899999999998</v>
      </c>
      <c r="AA35" s="18" cm="1">
        <f t="array" aca="1" ref="AA35" ca="1">_xll.BDH(curve[[#This Row],[long code]],curve[[#This Row],[hist spread measure]],$AA$2)</f>
        <v>330.71499999999997</v>
      </c>
      <c r="AB35" s="18">
        <f ca="1">IFERROR(curve[[#This Row],[long spread (30d)]]-curve[[#This Row],[short spread (30d)]],"-")</f>
        <v>15.355999999999995</v>
      </c>
      <c r="AC35" s="18">
        <f ca="1">IFERROR(curve[[#This Row],[curve (30d)]]/curve[[#This Row],[years]],"-")</f>
        <v>3.2305129682997107</v>
      </c>
      <c r="AD35" s="18">
        <f ca="1">IFERROR(curve[[#This Row],[curve per year]]-curve[[#This Row],[curve per year (30d)]],"-")</f>
        <v>-2.0828388554383115</v>
      </c>
      <c r="AE35" s="18" cm="1">
        <f t="array" ref="AE35">_xll.BDP(curve[[#This Row],[short code]],"interval_avg","calc_interval=30d","market_data_override=sp210")</f>
        <v>308.81713793103449</v>
      </c>
      <c r="AF35" s="18" cm="1">
        <f t="array" ref="AF35">_xll.BDP(curve[[#This Row],[short code]],"interval_avg","calc_interval=90d","market_data_override=sp210")</f>
        <v>369.31670930232553</v>
      </c>
      <c r="AG35" s="18" cm="1">
        <f t="array" ref="AG35">_xll.BDP(curve[[#This Row],[short code]],"interval_std_dev","calc_interval=30d","market_data_override=sp210")</f>
        <v>24.557757668292545</v>
      </c>
    </row>
    <row r="36" spans="2:34" x14ac:dyDescent="0.25">
      <c r="B36" s="11" t="s">
        <v>130</v>
      </c>
      <c r="C36" s="12" t="s">
        <v>131</v>
      </c>
      <c r="D36" s="12" t="s">
        <v>132</v>
      </c>
      <c r="E36" s="5" t="str" cm="1">
        <f t="array" ref="E36">_xll.BDP(curve[[#This Row],[short code]],"security_name")</f>
        <v>AKEFP 2 3/4 PERP</v>
      </c>
      <c r="F36" s="5" t="str" cm="1">
        <f t="array" ref="F36">_xll.BDP(curve[[#This Row],[long code]],"security_name")</f>
        <v>AKEFP 1 1/2 PERP</v>
      </c>
      <c r="G36" s="8" cm="1">
        <f t="array" ref="G36">_xll.BDP(curve[[#This Row],[short code]],"nxt_call_dt")*1</f>
        <v>45460</v>
      </c>
      <c r="H36" s="8" cm="1">
        <f t="array" ref="H36">_xll.BDP(curve[[#This Row],[long code]],"nxt_call_dt")*1</f>
        <v>45951</v>
      </c>
      <c r="I36" s="17">
        <f>(curve[[#This Row],[long date]]-curve[[#This Row],[short date]])/365</f>
        <v>1.3452054794520547</v>
      </c>
      <c r="J36" s="12" t="s">
        <v>35</v>
      </c>
      <c r="K36" s="18" cm="1">
        <f t="array" ref="K36">_xll.BDP(curve[[#This Row],[short code]],curve[[#This Row],[spread measure]])</f>
        <v>297.9358439334996</v>
      </c>
      <c r="L36" s="18" cm="1">
        <f t="array" ref="L36">_xll.BDP(curve[[#This Row],[long code]],curve[[#This Row],[spread measure]])</f>
        <v>288.63213287369399</v>
      </c>
      <c r="M36" s="18">
        <f>curve[[#This Row],[long spread]]-curve[[#This Row],[short spread]]</f>
        <v>-9.3037110598056074</v>
      </c>
      <c r="N36" s="18">
        <f>curve[[#This Row],[curve]]/curve[[#This Row],[years]]</f>
        <v>-6.9162006860062055</v>
      </c>
      <c r="O36" s="5" t="str" cm="1">
        <f t="array" ref="O36">_xll.BDP(curve[[#This Row],[short code]],"bb_composite")</f>
        <v>BBB-</v>
      </c>
      <c r="P36" s="5" t="str" cm="1">
        <f t="array" ref="P36">_xll.BDP(curve[[#This Row],[long code]],"bb_composite")</f>
        <v>BBB-</v>
      </c>
      <c r="Q36" s="5" t="str" cm="1">
        <f t="array" ref="Q36">_xll.BDP(curve[[#This Row],[short code]],"crncy")</f>
        <v>EUR</v>
      </c>
      <c r="R36" s="5" t="str" cm="1">
        <f t="array" ref="R36">_xll.BDP(curve[[#This Row],[long code]],"crncy")</f>
        <v>EUR</v>
      </c>
      <c r="S36" s="5" t="str">
        <f>INDEX(lists!K:K,MATCH(curve[[#This Row],[ticker]],lists!J:J,0))</f>
        <v>Low Beta</v>
      </c>
      <c r="T36" s="12" t="s">
        <v>36</v>
      </c>
      <c r="U36" s="18" cm="1">
        <f t="array" aca="1" ref="U36" ca="1">_xll.BDH(curve[[#This Row],[short code]],curve[[#This Row],[hist spread measure]],$V$2)</f>
        <v>294.072</v>
      </c>
      <c r="V36" s="18" cm="1">
        <f t="array" aca="1" ref="V36" ca="1">_xll.BDH(curve[[#This Row],[long code]],curve[[#This Row],[hist spread measure]],$V$2)</f>
        <v>286.45100000000002</v>
      </c>
      <c r="W36" s="18">
        <f ca="1">IFERROR(curve[[#This Row],[long Spread (14d)]]-curve[[#This Row],[short Spread (14d)]],"-")</f>
        <v>-7.6209999999999809</v>
      </c>
      <c r="X36" s="18">
        <f ca="1">IFERROR(curve[[#This Row],[curve (14d)]]/curve[[#This Row],[years]],"-")</f>
        <v>-5.665305498981656</v>
      </c>
      <c r="Y36" s="18">
        <f ca="1">IFERROR(curve[[#This Row],[curve per year]]-curve[[#This Row],[curve per year (14d)]],"-")</f>
        <v>-1.2508951870245495</v>
      </c>
      <c r="Z36" s="18" cm="1">
        <f t="array" aca="1" ref="Z36" ca="1">_xll.BDH(curve[[#This Row],[short code]],curve[[#This Row],[hist spread measure]],$AA$2)</f>
        <v>315.50400000000002</v>
      </c>
      <c r="AA36" s="18" cm="1">
        <f t="array" aca="1" ref="AA36" ca="1">_xll.BDH(curve[[#This Row],[long code]],curve[[#This Row],[hist spread measure]],$AA$2)</f>
        <v>308.36200000000002</v>
      </c>
      <c r="AB36" s="18">
        <f ca="1">IFERROR(curve[[#This Row],[long spread (30d)]]-curve[[#This Row],[short spread (30d)]],"-")</f>
        <v>-7.1419999999999959</v>
      </c>
      <c r="AC36" s="18">
        <f ca="1">IFERROR(curve[[#This Row],[curve (30d)]]/curve[[#This Row],[years]],"-")</f>
        <v>-5.3092260692464333</v>
      </c>
      <c r="AD36" s="18">
        <f ca="1">IFERROR(curve[[#This Row],[curve per year]]-curve[[#This Row],[curve per year (30d)]],"-")</f>
        <v>-1.6069746167597723</v>
      </c>
      <c r="AE36" s="18" cm="1">
        <f t="array" ref="AE36">_xll.BDP(curve[[#This Row],[short code]],"interval_avg","calc_interval=30d","market_data_override=sp210")</f>
        <v>289.40648275862071</v>
      </c>
      <c r="AF36" s="18" cm="1">
        <f t="array" ref="AF36">_xll.BDP(curve[[#This Row],[short code]],"interval_avg","calc_interval=90d","market_data_override=sp210")</f>
        <v>367.06625581395349</v>
      </c>
      <c r="AG36" s="18" cm="1">
        <f t="array" ref="AG36">_xll.BDP(curve[[#This Row],[short code]],"interval_std_dev","calc_interval=30d","market_data_override=sp210")</f>
        <v>23.63542107367773</v>
      </c>
    </row>
    <row r="37" spans="2:34" x14ac:dyDescent="0.25">
      <c r="B37" s="11" t="s">
        <v>133</v>
      </c>
      <c r="C37" s="12" t="s">
        <v>134</v>
      </c>
      <c r="D37" s="12" t="s">
        <v>135</v>
      </c>
      <c r="E37" s="5" t="str" cm="1">
        <f t="array" ref="E37">_xll.BDP(curve[[#This Row],[short code]],"security_name")</f>
        <v>ENGIFP 1 3/8 PERP</v>
      </c>
      <c r="F37" s="5" t="str" cm="1">
        <f t="array" ref="F37">_xll.BDP(curve[[#This Row],[long code]],"security_name")</f>
        <v>ENGIFP 1 5/8 PERP</v>
      </c>
      <c r="G37" s="8" cm="1">
        <f t="array" ref="G37">_xll.BDP(curve[[#This Row],[short code]],"nxt_call_dt")*1</f>
        <v>44942</v>
      </c>
      <c r="H37" s="8" cm="1">
        <f t="array" ref="H37">_xll.BDP(curve[[#This Row],[long code]],"nxt_call_dt")*1</f>
        <v>45755</v>
      </c>
      <c r="I37" s="17">
        <f>(curve[[#This Row],[long date]]-curve[[#This Row],[short date]])/365</f>
        <v>2.2273972602739724</v>
      </c>
      <c r="J37" s="12" t="s">
        <v>35</v>
      </c>
      <c r="K37" s="18" cm="1">
        <f t="array" ref="K37">_xll.BDP(curve[[#This Row],[short code]],curve[[#This Row],[spread measure]])</f>
        <v>247.96425386734765</v>
      </c>
      <c r="L37" s="18" cm="1">
        <f t="array" ref="L37">_xll.BDP(curve[[#This Row],[long code]],curve[[#This Row],[spread measure]])</f>
        <v>246.53496690915614</v>
      </c>
      <c r="M37" s="18">
        <f>curve[[#This Row],[long spread]]-curve[[#This Row],[short spread]]</f>
        <v>-1.4292869581915113</v>
      </c>
      <c r="N37" s="18">
        <f>curve[[#This Row],[curve]]/curve[[#This Row],[years]]</f>
        <v>-0.64168479672804635</v>
      </c>
      <c r="O37" s="5" t="str" cm="1">
        <f t="array" ref="O37">_xll.BDP(curve[[#This Row],[short code]],"bb_composite")</f>
        <v>BBB</v>
      </c>
      <c r="P37" s="5" t="str" cm="1">
        <f t="array" ref="P37">_xll.BDP(curve[[#This Row],[long code]],"bb_composite")</f>
        <v>BBB</v>
      </c>
      <c r="Q37" s="5" t="str" cm="1">
        <f t="array" ref="Q37">_xll.BDP(curve[[#This Row],[short code]],"crncy")</f>
        <v>EUR</v>
      </c>
      <c r="R37" s="5" t="str" cm="1">
        <f t="array" ref="R37">_xll.BDP(curve[[#This Row],[long code]],"crncy")</f>
        <v>EUR</v>
      </c>
      <c r="S37" s="5" t="str">
        <f>INDEX(lists!K:K,MATCH(curve[[#This Row],[ticker]],lists!J:J,0))</f>
        <v>UTILS</v>
      </c>
      <c r="T37" s="12" t="s">
        <v>36</v>
      </c>
      <c r="U37" s="18" cm="1">
        <f t="array" aca="1" ref="U37" ca="1">_xll.BDH(curve[[#This Row],[short code]],curve[[#This Row],[hist spread measure]],$V$2)</f>
        <v>277.69200000000001</v>
      </c>
      <c r="V37" s="18" cm="1">
        <f t="array" aca="1" ref="V37" ca="1">_xll.BDH(curve[[#This Row],[long code]],curve[[#This Row],[hist spread measure]],$V$2)</f>
        <v>241.31800000000001</v>
      </c>
      <c r="W37" s="18">
        <f ca="1">IFERROR(curve[[#This Row],[long Spread (14d)]]-curve[[#This Row],[short Spread (14d)]],"-")</f>
        <v>-36.373999999999995</v>
      </c>
      <c r="X37" s="18">
        <f ca="1">IFERROR(curve[[#This Row],[curve (14d)]]/curve[[#This Row],[years]],"-")</f>
        <v>-16.330270602706026</v>
      </c>
      <c r="Y37" s="18">
        <f ca="1">IFERROR(curve[[#This Row],[curve per year]]-curve[[#This Row],[curve per year (14d)]],"-")</f>
        <v>15.688585805977979</v>
      </c>
      <c r="Z37" s="18" cm="1">
        <f t="array" aca="1" ref="Z37" ca="1">_xll.BDH(curve[[#This Row],[short code]],curve[[#This Row],[hist spread measure]],$AA$2)</f>
        <v>249.364</v>
      </c>
      <c r="AA37" s="18" cm="1">
        <f t="array" aca="1" ref="AA37" ca="1">_xll.BDH(curve[[#This Row],[long code]],curve[[#This Row],[hist spread measure]],$AA$2)</f>
        <v>236.06700000000001</v>
      </c>
      <c r="AB37" s="18">
        <f ca="1">IFERROR(curve[[#This Row],[long spread (30d)]]-curve[[#This Row],[short spread (30d)]],"-")</f>
        <v>-13.296999999999997</v>
      </c>
      <c r="AC37" s="18">
        <f ca="1">IFERROR(curve[[#This Row],[curve (30d)]]/curve[[#This Row],[years]],"-")</f>
        <v>-5.969747847478474</v>
      </c>
      <c r="AD37" s="18">
        <f ca="1">IFERROR(curve[[#This Row],[curve per year]]-curve[[#This Row],[curve per year (30d)]],"-")</f>
        <v>5.3280630507504281</v>
      </c>
      <c r="AE37" s="18" cm="1">
        <f t="array" ref="AE37">_xll.BDP(curve[[#This Row],[short code]],"interval_avg","calc_interval=30d","market_data_override=sp210")</f>
        <v>256.90365517241372</v>
      </c>
      <c r="AF37" s="18" cm="1">
        <f t="array" ref="AF37">_xll.BDP(curve[[#This Row],[short code]],"interval_avg","calc_interval=90d","market_data_override=sp210")</f>
        <v>273.33801162790712</v>
      </c>
      <c r="AG37" s="18" cm="1">
        <f t="array" ref="AG37">_xll.BDP(curve[[#This Row],[short code]],"interval_std_dev","calc_interval=30d","market_data_override=sp210")</f>
        <v>23.647110720937473</v>
      </c>
    </row>
    <row r="38" spans="2:34" x14ac:dyDescent="0.25">
      <c r="B38" s="11" t="s">
        <v>136</v>
      </c>
      <c r="C38" s="12" t="s">
        <v>137</v>
      </c>
      <c r="D38" s="12" t="s">
        <v>138</v>
      </c>
      <c r="E38" s="5" t="str" cm="1">
        <f t="array" ref="E38">_xll.BDP(curve[[#This Row],[short code]],"security_name")</f>
        <v>RWE 2 3/4 04/21/75</v>
      </c>
      <c r="F38" s="5" t="str" cm="1">
        <f t="array" ref="F38">_xll.BDP(curve[[#This Row],[long code]],"security_name")</f>
        <v>RWE 3 1/2 04/21/75</v>
      </c>
      <c r="G38" s="8" cm="1">
        <f t="array" ref="G38">_xll.BDP(curve[[#This Row],[short code]],"nxt_call_dt")*1</f>
        <v>44125</v>
      </c>
      <c r="H38" s="8" cm="1">
        <f t="array" ref="H38">_xll.BDP(curve[[#This Row],[long code]],"nxt_call_dt")*1</f>
        <v>45768</v>
      </c>
      <c r="I38" s="17">
        <f>(curve[[#This Row],[long date]]-curve[[#This Row],[short date]])/365</f>
        <v>4.5013698630136982</v>
      </c>
      <c r="J38" s="12" t="s">
        <v>35</v>
      </c>
      <c r="K38" s="18" cm="1">
        <f t="array" ref="K38">_xll.BDP(curve[[#This Row],[short code]],curve[[#This Row],[spread measure]])</f>
        <v>266.86522744226477</v>
      </c>
      <c r="L38" s="18" cm="1">
        <f t="array" ref="L38">_xll.BDP(curve[[#This Row],[long code]],curve[[#This Row],[spread measure]])</f>
        <v>285.07251041170332</v>
      </c>
      <c r="M38" s="18">
        <f>curve[[#This Row],[long spread]]-curve[[#This Row],[short spread]]</f>
        <v>18.207282969438552</v>
      </c>
      <c r="N38" s="18">
        <f>curve[[#This Row],[curve]]/curve[[#This Row],[years]]</f>
        <v>4.0448315787249376</v>
      </c>
      <c r="O38" s="5" t="str" cm="1">
        <f t="array" ref="O38">_xll.BDP(curve[[#This Row],[short code]],"bb_composite")</f>
        <v>BB</v>
      </c>
      <c r="P38" s="5" t="str" cm="1">
        <f t="array" ref="P38">_xll.BDP(curve[[#This Row],[long code]],"bb_composite")</f>
        <v>BB</v>
      </c>
      <c r="Q38" s="5" t="str" cm="1">
        <f t="array" ref="Q38">_xll.BDP(curve[[#This Row],[short code]],"crncy")</f>
        <v>EUR</v>
      </c>
      <c r="R38" s="5" t="str" cm="1">
        <f t="array" ref="R38">_xll.BDP(curve[[#This Row],[long code]],"crncy")</f>
        <v>EUR</v>
      </c>
      <c r="S38" s="5" t="str">
        <f>INDEX(lists!K:K,MATCH(curve[[#This Row],[ticker]],lists!J:J,0))</f>
        <v>UTILS</v>
      </c>
      <c r="T38" s="12" t="s">
        <v>36</v>
      </c>
      <c r="U38" s="18" cm="1">
        <f t="array" aca="1" ref="U38" ca="1">_xll.BDH(curve[[#This Row],[short code]],curve[[#This Row],[hist spread measure]],$V$2)</f>
        <v>308.92</v>
      </c>
      <c r="V38" s="18" cm="1">
        <f t="array" aca="1" ref="V38" ca="1">_xll.BDH(curve[[#This Row],[long code]],curve[[#This Row],[hist spread measure]],$V$2)</f>
        <v>287.62599999999998</v>
      </c>
      <c r="W38" s="18">
        <f ca="1">IFERROR(curve[[#This Row],[long Spread (14d)]]-curve[[#This Row],[short Spread (14d)]],"-")</f>
        <v>-21.29400000000004</v>
      </c>
      <c r="X38" s="18">
        <f ca="1">IFERROR(curve[[#This Row],[curve (14d)]]/curve[[#This Row],[years]],"-")</f>
        <v>-4.7305599513085914</v>
      </c>
      <c r="Y38" s="18">
        <f ca="1">IFERROR(curve[[#This Row],[curve per year]]-curve[[#This Row],[curve per year (14d)]],"-")</f>
        <v>8.775391530033529</v>
      </c>
      <c r="Z38" s="18" cm="1">
        <f t="array" aca="1" ref="Z38" ca="1">_xll.BDH(curve[[#This Row],[short code]],curve[[#This Row],[hist spread measure]],$AA$2)</f>
        <v>389.61900000000003</v>
      </c>
      <c r="AA38" s="18" cm="1">
        <f t="array" aca="1" ref="AA38" ca="1">_xll.BDH(curve[[#This Row],[long code]],curve[[#This Row],[hist spread measure]],$AA$2)</f>
        <v>303.46100000000001</v>
      </c>
      <c r="AB38" s="18">
        <f ca="1">IFERROR(curve[[#This Row],[long spread (30d)]]-curve[[#This Row],[short spread (30d)]],"-")</f>
        <v>-86.158000000000015</v>
      </c>
      <c r="AC38" s="18">
        <f ca="1">IFERROR(curve[[#This Row],[curve (30d)]]/curve[[#This Row],[years]],"-")</f>
        <v>-19.140395617772374</v>
      </c>
      <c r="AD38" s="18">
        <f ca="1">IFERROR(curve[[#This Row],[curve per year]]-curve[[#This Row],[curve per year (30d)]],"-")</f>
        <v>23.185227196497312</v>
      </c>
      <c r="AE38" s="18" cm="1">
        <f t="array" ref="AE38">_xll.BDP(curve[[#This Row],[short code]],"interval_avg","calc_interval=30d","market_data_override=sp210")</f>
        <v>324.51644827586205</v>
      </c>
      <c r="AF38" s="18" cm="1">
        <f t="array" ref="AF38">_xll.BDP(curve[[#This Row],[short code]],"interval_avg","calc_interval=90d","market_data_override=sp210")</f>
        <v>455.09069767441861</v>
      </c>
      <c r="AG38" s="18" cm="1">
        <f t="array" ref="AG38">_xll.BDP(curve[[#This Row],[short code]],"interval_std_dev","calc_interval=30d","market_data_override=sp210")</f>
        <v>38.263950334286299</v>
      </c>
    </row>
    <row r="39" spans="2:34" x14ac:dyDescent="0.25">
      <c r="B39" s="11" t="s">
        <v>139</v>
      </c>
      <c r="C39" s="12" t="s">
        <v>140</v>
      </c>
      <c r="D39" s="12" t="s">
        <v>141</v>
      </c>
      <c r="E39" s="5" t="str" cm="1">
        <f t="array" ref="E39">_xll.BDP(curve[[#This Row],[short code]],"security_name")</f>
        <v>ULFP 2 1/8 PERP</v>
      </c>
      <c r="F39" s="5" t="str" cm="1">
        <f t="array" ref="F39">_xll.BDP(curve[[#This Row],[long code]],"security_name")</f>
        <v>ULFP 2 7/8 PERP</v>
      </c>
      <c r="G39" s="8" cm="1">
        <f t="array" ref="G39">_xll.BDP(curve[[#This Row],[short code]],"nxt_call_dt")*1</f>
        <v>45132</v>
      </c>
      <c r="H39" s="8" cm="1">
        <f t="array" ref="H39">_xll.BDP(curve[[#This Row],[long code]],"nxt_call_dt")*1</f>
        <v>46047</v>
      </c>
      <c r="I39" s="17">
        <f>(curve[[#This Row],[long date]]-curve[[#This Row],[short date]])/365</f>
        <v>2.506849315068493</v>
      </c>
      <c r="J39" s="12" t="s">
        <v>35</v>
      </c>
      <c r="K39" s="18" cm="1">
        <f t="array" ref="K39">_xll.BDP(curve[[#This Row],[short code]],curve[[#This Row],[spread measure]])</f>
        <v>690.10814337819215</v>
      </c>
      <c r="L39" s="18" cm="1">
        <f t="array" ref="L39">_xll.BDP(curve[[#This Row],[long code]],curve[[#This Row],[spread measure]])</f>
        <v>551.3038154480347</v>
      </c>
      <c r="M39" s="18">
        <f>curve[[#This Row],[long spread]]-curve[[#This Row],[short spread]]</f>
        <v>-138.80432793015746</v>
      </c>
      <c r="N39" s="18">
        <f>curve[[#This Row],[curve]]/curve[[#This Row],[years]]</f>
        <v>-55.370032453013636</v>
      </c>
      <c r="O39" s="5" t="str" cm="1">
        <f t="array" ref="O39">_xll.BDP(curve[[#This Row],[short code]],"bb_composite")</f>
        <v>BBB</v>
      </c>
      <c r="P39" s="5" t="str" cm="1">
        <f t="array" ref="P39">_xll.BDP(curve[[#This Row],[long code]],"bb_composite")</f>
        <v>BBB</v>
      </c>
      <c r="Q39" s="5" t="str" cm="1">
        <f t="array" ref="Q39">_xll.BDP(curve[[#This Row],[short code]],"crncy")</f>
        <v>EUR</v>
      </c>
      <c r="R39" s="5" t="str" cm="1">
        <f t="array" ref="R39">_xll.BDP(curve[[#This Row],[long code]],"crncy")</f>
        <v>EUR</v>
      </c>
      <c r="S39" s="5" t="str">
        <f>INDEX(lists!K:K,MATCH(curve[[#This Row],[ticker]],lists!J:J,0))</f>
        <v>REIT</v>
      </c>
      <c r="T39" s="12" t="s">
        <v>36</v>
      </c>
      <c r="U39" s="18" cm="1">
        <f t="array" aca="1" ref="U39" ca="1">_xll.BDH(curve[[#This Row],[short code]],curve[[#This Row],[hist spread measure]],$V$2)</f>
        <v>615.45799999999997</v>
      </c>
      <c r="V39" s="18" cm="1">
        <f t="array" aca="1" ref="V39" ca="1">_xll.BDH(curve[[#This Row],[long code]],curve[[#This Row],[hist spread measure]],$V$2)</f>
        <v>525.822</v>
      </c>
      <c r="W39" s="18">
        <f ca="1">IFERROR(curve[[#This Row],[long Spread (14d)]]-curve[[#This Row],[short Spread (14d)]],"-")</f>
        <v>-89.635999999999967</v>
      </c>
      <c r="X39" s="18">
        <f ca="1">IFERROR(curve[[#This Row],[curve (14d)]]/curve[[#This Row],[years]],"-")</f>
        <v>-35.756437158469936</v>
      </c>
      <c r="Y39" s="18">
        <f ca="1">IFERROR(curve[[#This Row],[curve per year]]-curve[[#This Row],[curve per year (14d)]],"-")</f>
        <v>-19.6135952945437</v>
      </c>
      <c r="Z39" s="18" cm="1">
        <f t="array" aca="1" ref="Z39" ca="1">_xll.BDH(curve[[#This Row],[short code]],curve[[#This Row],[hist spread measure]],$AA$2)</f>
        <v>751.43700000000001</v>
      </c>
      <c r="AA39" s="18" cm="1">
        <f t="array" aca="1" ref="AA39" ca="1">_xll.BDH(curve[[#This Row],[long code]],curve[[#This Row],[hist spread measure]],$AA$2)</f>
        <v>598.28300000000002</v>
      </c>
      <c r="AB39" s="18">
        <f ca="1">IFERROR(curve[[#This Row],[long spread (30d)]]-curve[[#This Row],[short spread (30d)]],"-")</f>
        <v>-153.154</v>
      </c>
      <c r="AC39" s="18">
        <f ca="1">IFERROR(curve[[#This Row],[curve (30d)]]/curve[[#This Row],[years]],"-")</f>
        <v>-61.094218579234976</v>
      </c>
      <c r="AD39" s="18">
        <f ca="1">IFERROR(curve[[#This Row],[curve per year]]-curve[[#This Row],[curve per year (30d)]],"-")</f>
        <v>5.7241861262213405</v>
      </c>
      <c r="AE39" s="18" cm="1">
        <f t="array" ref="AE39">_xll.BDP(curve[[#This Row],[short code]],"interval_avg","calc_interval=30d","market_data_override=sp210")</f>
        <v>637.70972413793118</v>
      </c>
      <c r="AF39" s="18" cm="1">
        <f t="array" ref="AF39">_xll.BDP(curve[[#This Row],[short code]],"interval_avg","calc_interval=90d","market_data_override=sp210")</f>
        <v>660.11715116279106</v>
      </c>
      <c r="AG39" s="18" cm="1">
        <f t="array" ref="AG39">_xll.BDP(curve[[#This Row],[short code]],"interval_std_dev","calc_interval=30d","market_data_override=sp210")</f>
        <v>77.995463130829677</v>
      </c>
    </row>
    <row r="44" spans="2:34" x14ac:dyDescent="0.25">
      <c r="AH44" s="5" cm="1">
        <f t="array" ref="AH44">_xll.BDP("QJ937853 Corp","PX388","PX395=BLP_I_SPRD_MID","DY262=D","PY204=N","PX393=1M")</f>
        <v>309.39914999999996</v>
      </c>
    </row>
    <row r="45" spans="2:34" x14ac:dyDescent="0.25">
      <c r="C45" s="5" t="s">
        <v>22</v>
      </c>
      <c r="D45" s="5" t="s">
        <v>142</v>
      </c>
      <c r="E45" s="5" t="s">
        <v>143</v>
      </c>
      <c r="F45" s="5" t="s">
        <v>144</v>
      </c>
    </row>
    <row r="46" spans="2:34" x14ac:dyDescent="0.25">
      <c r="C46" s="5" t="str" cm="1">
        <f t="array" ref="C46:C51">_xlfn.UNIQUE(curve[RH sector])</f>
        <v>Low Beta</v>
      </c>
      <c r="D46" s="18">
        <f>_xlfn.MINIFS(curve[curve per year],curve[RH sector],C46)</f>
        <v>-6.9162006860062055</v>
      </c>
      <c r="E46" s="18">
        <f>AVERAGEIF(curve[RH sector],C46,curve[curve per year])</f>
        <v>19.490487426413647</v>
      </c>
      <c r="F46" s="18">
        <f>_xlfn.MAXIFS(curve[curve per year],curve[RH sector],C46)</f>
        <v>77.641757893592228</v>
      </c>
    </row>
    <row r="47" spans="2:34" x14ac:dyDescent="0.25">
      <c r="C47" s="5" t="str">
        <v>TMT/ AUTO</v>
      </c>
      <c r="D47" s="18">
        <f>_xlfn.MINIFS(curve[curve per year],curve[RH sector],C47)</f>
        <v>1.1476741128613992</v>
      </c>
      <c r="E47" s="18">
        <f>AVERAGEIF(curve[RH sector],C47,curve[curve per year])</f>
        <v>12.170092082122125</v>
      </c>
      <c r="F47" s="18">
        <f>_xlfn.MAXIFS(curve[curve per year],curve[RH sector],C47)</f>
        <v>53.172321320633053</v>
      </c>
      <c r="AH47" s="5" t="e" cm="1">
        <f t="array" ref="AH47">_xll.BDP(curve[[#This Row],[short code]],"INTERVAL_AVG", "CRNCY=GBP", "CALC_INTERVAL=30D", "MARKET_DATA_OVERRIDE=SP210")</f>
        <v>#VALUE!</v>
      </c>
    </row>
    <row r="48" spans="2:34" x14ac:dyDescent="0.25">
      <c r="C48" s="5" t="str">
        <v>REIT</v>
      </c>
      <c r="D48" s="18">
        <f>_xlfn.MINIFS(curve[curve per year],curve[RH sector],C48)</f>
        <v>-55.370032453013636</v>
      </c>
      <c r="E48" s="18">
        <f>AVERAGEIF(curve[RH sector],C48,curve[curve per year])</f>
        <v>13.707556252290246</v>
      </c>
      <c r="F48" s="18">
        <f>_xlfn.MAXIFS(curve[curve per year],curve[RH sector],C48)</f>
        <v>52.95021085838664</v>
      </c>
    </row>
    <row r="49" spans="3:6" x14ac:dyDescent="0.25">
      <c r="C49" s="5" t="str">
        <v>Energy</v>
      </c>
      <c r="D49" s="18">
        <f>_xlfn.MINIFS(curve[curve per year],curve[RH sector],C49)</f>
        <v>0.5442617521008758</v>
      </c>
      <c r="E49" s="18">
        <f>AVERAGEIF(curve[RH sector],C49,curve[curve per year])</f>
        <v>9.3681675253952879</v>
      </c>
      <c r="F49" s="18">
        <f>_xlfn.MAXIFS(curve[curve per year],curve[RH sector],C49)</f>
        <v>17.518695784592492</v>
      </c>
    </row>
    <row r="50" spans="3:6" x14ac:dyDescent="0.25">
      <c r="C50" s="5" t="str">
        <v>UTILS</v>
      </c>
      <c r="D50" s="18">
        <f>_xlfn.MINIFS(curve[curve per year],curve[RH sector],C50)</f>
        <v>-0.64168479672804635</v>
      </c>
      <c r="E50" s="18">
        <f>AVERAGEIF(curve[RH sector],C50,curve[curve per year])</f>
        <v>11.03737794818802</v>
      </c>
      <c r="F50" s="18">
        <f>_xlfn.MAXIFS(curve[curve per year],curve[RH sector],C50)</f>
        <v>29.244285803814495</v>
      </c>
    </row>
    <row r="51" spans="3:6" x14ac:dyDescent="0.25">
      <c r="C51" s="5" t="str">
        <v>missing</v>
      </c>
      <c r="D51" s="18">
        <f>_xlfn.MINIFS(curve[curve per year],curve[RH sector],C51)</f>
        <v>8.1111051614601734E-2</v>
      </c>
      <c r="E51" s="18">
        <f>AVERAGEIF(curve[RH sector],C51,curve[curve per year])</f>
        <v>8.1111051614601734E-2</v>
      </c>
      <c r="F51" s="18">
        <f>_xlfn.MAXIFS(curve[curve per year],curve[RH sector],C51)</f>
        <v>8.1111051614601734E-2</v>
      </c>
    </row>
  </sheetData>
  <conditionalFormatting sqref="N4:N3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{D767183B-BE17-43A5-B576-875A56C9C3B1}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767183B-BE17-43A5-B576-875A56C9C3B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N4:N39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7BFE35B-3473-40AC-B1BE-BF741B93A95A}">
          <x14:formula1>
            <xm:f>lists!$H:$H</xm:f>
          </x14:formula1>
          <xm:sqref>J4:J39 T4:T39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729BF-0604-47A6-B841-81CFD080C04D}">
  <sheetPr>
    <tabColor theme="9"/>
  </sheetPr>
  <dimension ref="A1:J63"/>
  <sheetViews>
    <sheetView workbookViewId="0"/>
  </sheetViews>
  <sheetFormatPr defaultColWidth="8.7265625" defaultRowHeight="10.5" x14ac:dyDescent="0.25"/>
  <cols>
    <col min="1" max="16384" width="8.7265625" style="5"/>
  </cols>
  <sheetData>
    <row r="1" spans="1:10" ht="11" x14ac:dyDescent="0.3">
      <c r="A1" s="4" t="s">
        <v>169</v>
      </c>
      <c r="B1" s="4" t="s">
        <v>0</v>
      </c>
    </row>
    <row r="2" spans="1:10" x14ac:dyDescent="0.25">
      <c r="A2" s="5" t="str" cm="1">
        <f t="array" ref="A2:A7">_xlfn.UNIQUE(curve[RH sector])</f>
        <v>Low Beta</v>
      </c>
      <c r="B2" s="5" cm="1">
        <f t="array" ref="B2:B7">COUNTIF(curve[RH sector],_xlfn.ANCHORARRAY(A2))</f>
        <v>6</v>
      </c>
    </row>
    <row r="3" spans="1:10" x14ac:dyDescent="0.25">
      <c r="A3" s="5" t="str">
        <v>TMT/ AUTO</v>
      </c>
      <c r="B3" s="5">
        <v>8</v>
      </c>
    </row>
    <row r="4" spans="1:10" x14ac:dyDescent="0.25">
      <c r="A4" s="5" t="str">
        <v>REIT</v>
      </c>
      <c r="B4" s="5">
        <v>6</v>
      </c>
    </row>
    <row r="5" spans="1:10" x14ac:dyDescent="0.25">
      <c r="A5" s="5" t="str">
        <v>Energy</v>
      </c>
      <c r="B5" s="5">
        <v>4</v>
      </c>
    </row>
    <row r="6" spans="1:10" x14ac:dyDescent="0.25">
      <c r="A6" s="5" t="str">
        <v>UTILS</v>
      </c>
      <c r="B6" s="5">
        <v>11</v>
      </c>
    </row>
    <row r="7" spans="1:10" x14ac:dyDescent="0.25">
      <c r="A7" s="5" t="str">
        <v>missing</v>
      </c>
      <c r="B7" s="5">
        <v>1</v>
      </c>
    </row>
    <row r="9" spans="1:10" ht="33" x14ac:dyDescent="0.3">
      <c r="B9" s="19" t="s">
        <v>2</v>
      </c>
      <c r="C9" s="19" t="s">
        <v>3</v>
      </c>
      <c r="D9" s="19" t="s">
        <v>4</v>
      </c>
      <c r="E9" s="19" t="s">
        <v>5</v>
      </c>
      <c r="F9" s="4" t="s">
        <v>6</v>
      </c>
      <c r="G9" s="19" t="s">
        <v>7</v>
      </c>
      <c r="H9" s="19" t="s">
        <v>8</v>
      </c>
      <c r="J9" s="19" t="s">
        <v>170</v>
      </c>
    </row>
    <row r="11" spans="1:10" x14ac:dyDescent="0.25">
      <c r="A11" s="5" t="s">
        <v>171</v>
      </c>
      <c r="B11" s="5" t="str" cm="1">
        <f t="array" ref="B11:B16">_xlfn._xlws.FILTER(curve[ticker],curve[RH sector]=A11)</f>
        <v>SOLBBB</v>
      </c>
      <c r="C11" s="18" cm="1">
        <f t="array" ref="C11:C16">_xlfn._xlws.FILTER(curve[short spread],curve[RH sector]=A11)</f>
        <v>293.41553217583669</v>
      </c>
      <c r="D11" s="18" cm="1">
        <f t="array" ref="D11:D16">_xlfn._xlws.FILTER(curve[long spread],curve[RH sector]=A11)</f>
        <v>336.80982973828276</v>
      </c>
      <c r="E11" s="18" cm="1">
        <f t="array" ref="E11:E16">_xlfn._xlws.FILTER(curve[curve per year],curve[RH sector]=A11)</f>
        <v>77.641757893592228</v>
      </c>
      <c r="F11" s="5" t="str" cm="1">
        <f t="array" ref="F11:F16">_xlfn._xlws.FILTER(curve[short rating],curve[RH sector]=A11)</f>
        <v>BB+</v>
      </c>
      <c r="G11" s="18" cm="1">
        <f t="array" aca="1" ref="G11:G16" ca="1">_xlfn._xlws.FILTER(curve[curve change (14d)],curve[RH sector]=A11)</f>
        <v>-14.817751910329306</v>
      </c>
      <c r="H11" s="18" cm="1">
        <f t="array" aca="1" ref="H11:H16" ca="1">_xlfn._xlws.FILTER(curve[curve change (30d)],curve[RH sector]=A11)</f>
        <v>33.852493187709896</v>
      </c>
      <c r="J11" s="5" t="str" cm="1">
        <f t="array" ref="J11:J16">_xlfn._xlws.FILTER(curve[RH sector],curve[RH sector]=A11)</f>
        <v>Low Beta</v>
      </c>
    </row>
    <row r="12" spans="1:10" x14ac:dyDescent="0.25">
      <c r="B12" s="5" t="str">
        <v>DBOERS</v>
      </c>
      <c r="C12" s="18">
        <v>27.40527434562507</v>
      </c>
      <c r="D12" s="18">
        <v>151.91765394056057</v>
      </c>
      <c r="E12" s="18">
        <v>19.57235941091794</v>
      </c>
      <c r="F12" s="5" t="str">
        <v>NR</v>
      </c>
      <c r="G12" s="18">
        <f ca="1"/>
        <v>7.1628309871453304</v>
      </c>
      <c r="H12" s="18" t="str">
        <f ca="1"/>
        <v>-</v>
      </c>
      <c r="J12" s="5" t="str">
        <v>Low Beta</v>
      </c>
    </row>
    <row r="13" spans="1:10" x14ac:dyDescent="0.25">
      <c r="B13" s="5" t="str">
        <v>BAYNGR</v>
      </c>
      <c r="C13" s="18">
        <v>292.3116895864834</v>
      </c>
      <c r="D13" s="18">
        <v>334.33455476194302</v>
      </c>
      <c r="E13" s="18">
        <v>13.490189788076309</v>
      </c>
      <c r="F13" s="5" t="str">
        <v>BB+</v>
      </c>
      <c r="G13" s="18">
        <f ca="1"/>
        <v>1.3819488030279317</v>
      </c>
      <c r="H13" s="18">
        <f ca="1"/>
        <v>-2.8202059902878052</v>
      </c>
      <c r="J13" s="5" t="str">
        <v>Low Beta</v>
      </c>
    </row>
    <row r="14" spans="1:10" x14ac:dyDescent="0.25">
      <c r="B14" s="5" t="str">
        <v>MRKGR</v>
      </c>
      <c r="C14" s="18">
        <v>192.74099017511944</v>
      </c>
      <c r="D14" s="18">
        <v>243.49113499336235</v>
      </c>
      <c r="E14" s="18">
        <v>11.23335528117566</v>
      </c>
      <c r="F14" s="5" t="str">
        <v>BBB</v>
      </c>
      <c r="G14" s="18">
        <f ca="1"/>
        <v>0.28733951404406533</v>
      </c>
      <c r="H14" s="18">
        <f ca="1"/>
        <v>1.4425456996110757</v>
      </c>
      <c r="J14" s="5" t="str">
        <v>Low Beta</v>
      </c>
    </row>
    <row r="15" spans="1:10" x14ac:dyDescent="0.25">
      <c r="B15" s="5" t="str">
        <v>DBHNGR</v>
      </c>
      <c r="C15" s="18">
        <v>195.21134169580105</v>
      </c>
      <c r="D15" s="18">
        <v>203.83423534579862</v>
      </c>
      <c r="E15" s="18">
        <v>1.9214628707259531</v>
      </c>
      <c r="F15" s="5" t="str">
        <v>BBB+</v>
      </c>
      <c r="G15" s="18">
        <f ca="1"/>
        <v>0.41578216254524381</v>
      </c>
      <c r="H15" s="18">
        <f ca="1"/>
        <v>-1.5317758350127559</v>
      </c>
      <c r="J15" s="5" t="str">
        <v>Low Beta</v>
      </c>
    </row>
    <row r="16" spans="1:10" x14ac:dyDescent="0.25">
      <c r="B16" s="5" t="str">
        <v>AKEFP</v>
      </c>
      <c r="C16" s="18">
        <v>297.9358439334996</v>
      </c>
      <c r="D16" s="18">
        <v>288.63213287369399</v>
      </c>
      <c r="E16" s="18">
        <v>-6.9162006860062055</v>
      </c>
      <c r="F16" s="5" t="str">
        <v>BBB-</v>
      </c>
      <c r="G16" s="18">
        <f ca="1"/>
        <v>-1.2508951870245495</v>
      </c>
      <c r="H16" s="18">
        <f ca="1"/>
        <v>-1.6069746167597723</v>
      </c>
      <c r="J16" s="5" t="str">
        <v>Low Beta</v>
      </c>
    </row>
    <row r="18" spans="1:10" x14ac:dyDescent="0.25">
      <c r="B18" s="5" t="s">
        <v>162</v>
      </c>
      <c r="C18" s="18">
        <f>AVERAGE(_xlfn.ANCHORARRAY(C11))</f>
        <v>216.50344531872756</v>
      </c>
      <c r="D18" s="18">
        <f>AVERAGE(_xlfn.ANCHORARRAY(D11))</f>
        <v>259.83659027560685</v>
      </c>
      <c r="E18" s="18">
        <f t="shared" ref="E18:H18" si="0">AVERAGE(_xlfn.ANCHORARRAY(E11))</f>
        <v>19.490487426413647</v>
      </c>
      <c r="F18" s="18"/>
      <c r="G18" s="18">
        <f t="shared" ca="1" si="0"/>
        <v>-1.1367909384318808</v>
      </c>
      <c r="H18" s="18">
        <f t="shared" ca="1" si="0"/>
        <v>5.8672164890521277</v>
      </c>
    </row>
    <row r="19" spans="1:10" x14ac:dyDescent="0.25">
      <c r="B19" s="5" t="s">
        <v>172</v>
      </c>
      <c r="C19" s="18">
        <f>_xlfn.STDEV.P(_xlfn.ANCHORARRAY(C11))</f>
        <v>95.803375692390958</v>
      </c>
      <c r="D19" s="18">
        <f t="shared" ref="D19:H19" si="1">_xlfn.STDEV.P(_xlfn.ANCHORARRAY(D11))</f>
        <v>67.520298263139608</v>
      </c>
      <c r="E19" s="18">
        <f t="shared" si="1"/>
        <v>27.360995851413303</v>
      </c>
      <c r="F19" s="18"/>
      <c r="G19" s="18">
        <f t="shared" ca="1" si="1"/>
        <v>6.6689344184610384</v>
      </c>
      <c r="H19" s="18">
        <f t="shared" ca="1" si="1"/>
        <v>14.062953835718012</v>
      </c>
    </row>
    <row r="22" spans="1:10" x14ac:dyDescent="0.25">
      <c r="A22" s="5" t="s">
        <v>173</v>
      </c>
      <c r="B22" s="5" t="str" cm="1">
        <f t="array" ref="B22:B29">_xlfn._xlws.FILTER(curve[ticker],curve[RH sector]=A22)</f>
        <v>SESGFP</v>
      </c>
      <c r="C22" s="18" cm="1">
        <f t="array" ref="C22:C29">_xlfn._xlws.FILTER(curve[short spread],curve[RH sector]=A22)</f>
        <v>342.27275073765139</v>
      </c>
      <c r="D22" s="18" cm="1">
        <f t="array" ref="D22:D29">_xlfn._xlws.FILTER(curve[long spread],curve[RH sector]=A22)</f>
        <v>452.55068838071776</v>
      </c>
      <c r="E22" s="18" cm="1">
        <f t="array" ref="E22:E29">_xlfn._xlws.FILTER(curve[curve per year],curve[RH sector]=A22)</f>
        <v>53.172321320633053</v>
      </c>
      <c r="F22" s="5" t="str" cm="1">
        <f t="array" ref="F22:F29">_xlfn._xlws.FILTER(curve[short rating],curve[RH sector]=A22)</f>
        <v>BB</v>
      </c>
      <c r="G22" s="18" cm="1">
        <f t="array" aca="1" ref="G22:G29" ca="1">_xlfn._xlws.FILTER(curve[curve change (14d)],curve[RH sector]=A22)</f>
        <v>-3.042982510278442</v>
      </c>
      <c r="H22" s="18" cm="1">
        <f t="array" aca="1" ref="H22:H29" ca="1">_xlfn._xlws.FILTER(curve[curve change (30d)],curve[RH sector]=A22)</f>
        <v>2.6904587050452164</v>
      </c>
      <c r="J22" s="5" t="str" cm="1">
        <f t="array" ref="J22:J29">_xlfn._xlws.FILTER(curve[RH sector],curve[RH sector]=A22)</f>
        <v>TMT/ AUTO</v>
      </c>
    </row>
    <row r="23" spans="1:10" x14ac:dyDescent="0.25">
      <c r="B23" s="5" t="str">
        <v>ORAFP</v>
      </c>
      <c r="C23" s="18">
        <v>211.26051003478668</v>
      </c>
      <c r="D23" s="18">
        <v>241.81065067014478</v>
      </c>
      <c r="E23" s="18">
        <v>11.531335400109315</v>
      </c>
      <c r="F23" s="5" t="str">
        <v>BBB-</v>
      </c>
      <c r="G23" s="18">
        <f ca="1"/>
        <v>3.4492464652592609</v>
      </c>
      <c r="H23" s="18">
        <f ca="1"/>
        <v>-1.5399675988565562</v>
      </c>
      <c r="J23" s="5" t="str">
        <v>TMT/ AUTO</v>
      </c>
    </row>
    <row r="24" spans="1:10" x14ac:dyDescent="0.25">
      <c r="B24" s="5" t="str">
        <v>TELIAS</v>
      </c>
      <c r="C24" s="18">
        <v>234.24641938812888</v>
      </c>
      <c r="D24" s="18">
        <v>262.60583326016678</v>
      </c>
      <c r="E24" s="18">
        <v>9.9149291794002217</v>
      </c>
      <c r="F24" s="5" t="str">
        <v>BBB-</v>
      </c>
      <c r="G24" s="18">
        <f ca="1"/>
        <v>1.2098190261435064</v>
      </c>
      <c r="H24" s="18">
        <f ca="1"/>
        <v>-5.8283179470365614</v>
      </c>
      <c r="J24" s="5" t="str">
        <v>TMT/ AUTO</v>
      </c>
    </row>
    <row r="25" spans="1:10" x14ac:dyDescent="0.25">
      <c r="B25" s="5" t="str">
        <v>IFXGR</v>
      </c>
      <c r="C25" s="18">
        <v>350.44604880921156</v>
      </c>
      <c r="D25" s="18">
        <v>375.08419867948186</v>
      </c>
      <c r="E25" s="18">
        <v>8.2127166234234323</v>
      </c>
      <c r="F25" s="5" t="str">
        <v>NR</v>
      </c>
      <c r="G25" s="18">
        <f ca="1"/>
        <v>4.5043832900900984</v>
      </c>
      <c r="H25" s="18">
        <f ca="1"/>
        <v>-5.5072833765765576</v>
      </c>
      <c r="J25" s="5" t="str">
        <v>TMT/ AUTO</v>
      </c>
    </row>
    <row r="26" spans="1:10" x14ac:dyDescent="0.25">
      <c r="B26" s="5" t="str">
        <v>VW</v>
      </c>
      <c r="C26" s="18">
        <v>373.90567027965358</v>
      </c>
      <c r="D26" s="18">
        <v>398.21894727422193</v>
      </c>
      <c r="E26" s="18">
        <v>3.3450230316688465</v>
      </c>
      <c r="F26" s="5" t="str">
        <v>BBB-</v>
      </c>
      <c r="G26" s="18">
        <f ca="1"/>
        <v>3.453848889188635</v>
      </c>
      <c r="H26" s="18">
        <f ca="1"/>
        <v>-0.39894417526669335</v>
      </c>
      <c r="J26" s="5" t="str">
        <v>TMT/ AUTO</v>
      </c>
    </row>
    <row r="27" spans="1:10" x14ac:dyDescent="0.25">
      <c r="B27" s="5" t="str">
        <v>BERTEL</v>
      </c>
      <c r="C27" s="18">
        <v>342.97213334017192</v>
      </c>
      <c r="D27" s="18">
        <v>367.63512652637138</v>
      </c>
      <c r="E27" s="18">
        <v>6.1615280718431222</v>
      </c>
      <c r="F27" s="5" t="str">
        <v>BB+</v>
      </c>
      <c r="G27" s="18">
        <f ca="1"/>
        <v>6.2327293038759688</v>
      </c>
      <c r="H27" s="18">
        <f ca="1"/>
        <v>10.343913424341407</v>
      </c>
      <c r="J27" s="5" t="str">
        <v>TMT/ AUTO</v>
      </c>
    </row>
    <row r="28" spans="1:10" x14ac:dyDescent="0.25">
      <c r="B28" s="5" t="str">
        <v>TELEFO</v>
      </c>
      <c r="C28" s="18">
        <v>364.08567109658168</v>
      </c>
      <c r="D28" s="18">
        <v>378.83269900278782</v>
      </c>
      <c r="E28" s="18">
        <v>3.8752089170376109</v>
      </c>
      <c r="F28" s="5" t="str">
        <v>BB</v>
      </c>
      <c r="G28" s="18">
        <f ca="1"/>
        <v>10.11883742675683</v>
      </c>
      <c r="H28" s="18">
        <f ca="1"/>
        <v>6.7694565772247985</v>
      </c>
      <c r="J28" s="5" t="str">
        <v>TMT/ AUTO</v>
      </c>
    </row>
    <row r="29" spans="1:10" x14ac:dyDescent="0.25">
      <c r="B29" s="5" t="str">
        <v>VOD</v>
      </c>
      <c r="C29" s="18">
        <v>305.71772493886613</v>
      </c>
      <c r="D29" s="18">
        <v>311.17310736575524</v>
      </c>
      <c r="E29" s="18">
        <v>1.1476741128613992</v>
      </c>
      <c r="F29" s="5" t="str">
        <v>BB+</v>
      </c>
      <c r="G29" s="18">
        <f ca="1"/>
        <v>0.95770581314959136</v>
      </c>
      <c r="H29" s="18">
        <f ca="1"/>
        <v>-2.0828388554383115</v>
      </c>
      <c r="J29" s="5" t="str">
        <v>TMT/ AUTO</v>
      </c>
    </row>
    <row r="31" spans="1:10" x14ac:dyDescent="0.25">
      <c r="B31" s="5" t="s">
        <v>162</v>
      </c>
      <c r="C31" s="18">
        <f>AVERAGE(_xlfn.ANCHORARRAY(C22))</f>
        <v>315.61336607813149</v>
      </c>
      <c r="D31" s="18">
        <f t="shared" ref="D31:H31" si="2">AVERAGE(_xlfn.ANCHORARRAY(D22))</f>
        <v>348.48890639495596</v>
      </c>
      <c r="E31" s="18">
        <f t="shared" si="2"/>
        <v>12.170092082122125</v>
      </c>
      <c r="F31" s="18"/>
      <c r="G31" s="18">
        <f t="shared" ca="1" si="2"/>
        <v>3.360448463023181</v>
      </c>
      <c r="H31" s="18">
        <f t="shared" ca="1" si="2"/>
        <v>0.55580959417959264</v>
      </c>
    </row>
    <row r="32" spans="1:10" x14ac:dyDescent="0.25">
      <c r="B32" s="5" t="s">
        <v>167</v>
      </c>
      <c r="C32" s="18">
        <f>_xlfn.STDEV.P(_xlfn.ANCHORARRAY(C22))</f>
        <v>57.039591619884035</v>
      </c>
      <c r="D32" s="18">
        <f t="shared" ref="D32:H32" si="3">_xlfn.STDEV.P(_xlfn.ANCHORARRAY(D22))</f>
        <v>66.563114650217727</v>
      </c>
      <c r="E32" s="18">
        <f t="shared" si="3"/>
        <v>15.837537934790847</v>
      </c>
      <c r="F32" s="18"/>
      <c r="G32" s="18">
        <f t="shared" ca="1" si="3"/>
        <v>3.651255292248234</v>
      </c>
      <c r="H32" s="18">
        <f t="shared" ca="1" si="3"/>
        <v>5.3474011856788337</v>
      </c>
    </row>
    <row r="35" spans="1:10" x14ac:dyDescent="0.25">
      <c r="A35" s="5" t="s">
        <v>174</v>
      </c>
      <c r="B35" s="5" t="str" cm="1">
        <f t="array" ref="B35:B40">_xlfn._xlws.FILTER(curve[ticker],curve[RH sector]=A35)</f>
        <v>GYCGR</v>
      </c>
      <c r="C35" s="18" cm="1">
        <f t="array" ref="C35:C40">_xlfn._xlws.FILTER(curve[short spread],curve[RH sector]=A35)</f>
        <v>262.39925044777993</v>
      </c>
      <c r="D35" s="18" cm="1">
        <f t="array" ref="D35:D40">_xlfn._xlws.FILTER(curve[long spread],curve[RH sector]=A35)</f>
        <v>323.33489101040072</v>
      </c>
      <c r="E35" s="18" cm="1">
        <f t="array" ref="E35:E40">_xlfn._xlws.FILTER(curve[curve per year],curve[RH sector]=A35)</f>
        <v>42.690036094734332</v>
      </c>
      <c r="F35" s="5" t="str" cm="1">
        <f t="array" ref="F35:F40">_xlfn._xlws.FILTER(curve[short rating],curve[RH sector]=A35)</f>
        <v>BBB-</v>
      </c>
      <c r="G35" s="18" cm="1">
        <f t="array" aca="1" ref="G35:G40" ca="1">_xlfn._xlws.FILTER(curve[curve change (14d)],curve[RH sector]=A35)</f>
        <v>-5.0941385693731718</v>
      </c>
      <c r="H35" s="18" cm="1">
        <f t="array" aca="1" ref="H35:H40" ca="1">_xlfn._xlws.FILTER(curve[curve change (30d)],curve[RH sector]=A35)</f>
        <v>-8.140942792021896</v>
      </c>
      <c r="J35" s="5" t="str" cm="1">
        <f t="array" ref="J35:J40">_xlfn._xlws.FILTER(curve[RH sector],curve[RH sector]=A35)</f>
        <v>REIT</v>
      </c>
    </row>
    <row r="36" spans="1:10" x14ac:dyDescent="0.25">
      <c r="B36" s="5" t="str">
        <v>ACFP</v>
      </c>
      <c r="C36" s="18">
        <v>687.59863394746071</v>
      </c>
      <c r="D36" s="18">
        <v>740.69391387669225</v>
      </c>
      <c r="E36" s="18">
        <v>52.95021085838664</v>
      </c>
      <c r="F36" s="5" t="str">
        <v>BB</v>
      </c>
      <c r="G36" s="18">
        <f ca="1"/>
        <v>47.606850202648985</v>
      </c>
      <c r="H36" s="18">
        <f ca="1"/>
        <v>37.633175339260923</v>
      </c>
      <c r="J36" s="5" t="str">
        <v>REIT</v>
      </c>
    </row>
    <row r="37" spans="1:10" x14ac:dyDescent="0.25">
      <c r="B37" s="5" t="str">
        <v>AKFAST</v>
      </c>
      <c r="C37" s="18">
        <v>394.61966835176509</v>
      </c>
      <c r="D37" s="18">
        <v>424.04643833845722</v>
      </c>
      <c r="E37" s="18">
        <v>11.246880675542021</v>
      </c>
      <c r="F37" s="5" t="str">
        <v>NR</v>
      </c>
      <c r="G37" s="18">
        <f ca="1"/>
        <v>1.5955927174268343</v>
      </c>
      <c r="H37" s="18">
        <f ca="1"/>
        <v>-0.3796114710548224</v>
      </c>
      <c r="J37" s="5" t="str">
        <v>REIT</v>
      </c>
    </row>
    <row r="38" spans="1:10" x14ac:dyDescent="0.25">
      <c r="B38" s="5" t="str">
        <v>SBBBSS</v>
      </c>
      <c r="C38" s="18">
        <v>471.83025141290739</v>
      </c>
      <c r="D38" s="18">
        <v>488.26346998230611</v>
      </c>
      <c r="E38" s="18">
        <v>21.575988409462347</v>
      </c>
      <c r="F38" s="5" t="str">
        <v>BB</v>
      </c>
      <c r="G38" s="18">
        <f ca="1"/>
        <v>10.511761790757284</v>
      </c>
      <c r="H38" s="18">
        <f ca="1"/>
        <v>83.337139488598993</v>
      </c>
      <c r="J38" s="5" t="str">
        <v>REIT</v>
      </c>
    </row>
    <row r="39" spans="1:10" x14ac:dyDescent="0.25">
      <c r="B39" s="5" t="str">
        <v>CPIPGR</v>
      </c>
      <c r="C39" s="18">
        <v>531.04485691108232</v>
      </c>
      <c r="D39" s="18">
        <v>548.77264739749671</v>
      </c>
      <c r="E39" s="18">
        <v>9.1522539286297793</v>
      </c>
      <c r="F39" s="5" t="str">
        <v>BB+</v>
      </c>
      <c r="G39" s="18">
        <f ca="1"/>
        <v>-6.2737715310590456</v>
      </c>
      <c r="H39" s="18">
        <f ca="1"/>
        <v>4.7572822171729019</v>
      </c>
      <c r="J39" s="5" t="str">
        <v>REIT</v>
      </c>
    </row>
    <row r="40" spans="1:10" x14ac:dyDescent="0.25">
      <c r="B40" s="5" t="str">
        <v>ULFP</v>
      </c>
      <c r="C40" s="18">
        <v>690.10814337819215</v>
      </c>
      <c r="D40" s="18">
        <v>551.3038154480347</v>
      </c>
      <c r="E40" s="18">
        <v>-55.370032453013636</v>
      </c>
      <c r="F40" s="5" t="str">
        <v>BBB</v>
      </c>
      <c r="G40" s="18">
        <f ca="1"/>
        <v>-19.6135952945437</v>
      </c>
      <c r="H40" s="18">
        <f ca="1"/>
        <v>5.7241861262213405</v>
      </c>
      <c r="J40" s="5" t="str">
        <v>REIT</v>
      </c>
    </row>
    <row r="42" spans="1:10" x14ac:dyDescent="0.25">
      <c r="B42" s="5" t="s">
        <v>162</v>
      </c>
      <c r="C42" s="18">
        <f>AVERAGE(_xlfn.ANCHORARRAY(C35))</f>
        <v>506.2668007415312</v>
      </c>
      <c r="D42" s="18">
        <f t="shared" ref="D42:E42" si="4">AVERAGE(_xlfn.ANCHORARRAY(D35))</f>
        <v>512.73586267556459</v>
      </c>
      <c r="E42" s="18">
        <f t="shared" si="4"/>
        <v>13.707556252290246</v>
      </c>
      <c r="G42" s="18">
        <f t="shared" ref="G42:H42" ca="1" si="5">AVERAGE(_xlfn.ANCHORARRAY(G35))</f>
        <v>4.7887832193095301</v>
      </c>
      <c r="H42" s="18">
        <f t="shared" ca="1" si="5"/>
        <v>20.488538151362906</v>
      </c>
    </row>
    <row r="43" spans="1:10" x14ac:dyDescent="0.25">
      <c r="B43" s="5" t="s">
        <v>167</v>
      </c>
      <c r="C43" s="18">
        <f>_xlfn.STDEV.P(_xlfn.ANCHORARRAY(C35))</f>
        <v>152.97884671342155</v>
      </c>
      <c r="D43" s="18">
        <f t="shared" ref="D43:E43" si="6">_xlfn.STDEV.P(_xlfn.ANCHORARRAY(D35))</f>
        <v>128.50969483704256</v>
      </c>
      <c r="E43" s="18">
        <f t="shared" si="6"/>
        <v>34.738070537131051</v>
      </c>
      <c r="G43" s="18">
        <f t="shared" ref="G43:H43" ca="1" si="7">_xlfn.STDEV.P(_xlfn.ANCHORARRAY(G35))</f>
        <v>21.181218674885056</v>
      </c>
      <c r="H43" s="18">
        <f t="shared" ca="1" si="7"/>
        <v>31.529009462430068</v>
      </c>
    </row>
    <row r="46" spans="1:10" x14ac:dyDescent="0.25">
      <c r="A46" s="5" t="s">
        <v>175</v>
      </c>
      <c r="B46" s="5" t="str" cm="1">
        <f t="array" ref="B46:B49">_xlfn._xlws.FILTER(curve[ticker],curve[RH sector]=A46)</f>
        <v>REPSM</v>
      </c>
      <c r="C46" s="18" cm="1">
        <f t="array" ref="C46:C49">_xlfn._xlws.FILTER(curve[short spread],curve[RH sector]=A46)</f>
        <v>368.12189359321764</v>
      </c>
      <c r="D46" s="18" cm="1">
        <f t="array" ref="D46:D49">_xlfn._xlws.FILTER(curve[long spread],curve[RH sector]=A46)</f>
        <v>384.96863940251069</v>
      </c>
      <c r="E46" s="18" cm="1">
        <f t="array" ref="E46:E49">_xlfn._xlws.FILTER(curve[curve per year],curve[RH sector]=A46)</f>
        <v>17.518695784592492</v>
      </c>
      <c r="F46" s="5" t="str" cm="1">
        <f t="array" ref="F46:F49">_xlfn._xlws.FILTER(curve[short rating],curve[RH sector]=A46)</f>
        <v>BB+</v>
      </c>
      <c r="G46" s="18" cm="1">
        <f t="array" aca="1" ref="G46:G49" ca="1">_xlfn._xlws.FILTER(curve[curve change (14d)],curve[RH sector]=A46)</f>
        <v>-12.332272876376187</v>
      </c>
      <c r="H46" s="18" t="str" cm="1">
        <f t="array" aca="1" ref="H46:H49" ca="1">_xlfn._xlws.FILTER(curve[curve change (30d)],curve[RH sector]=A46)</f>
        <v>-</v>
      </c>
      <c r="J46" s="5" t="str" cm="1">
        <f t="array" ref="J46:J49">_xlfn._xlws.FILTER(curve[RH sector],curve[RH sector]=A46)</f>
        <v>Energy</v>
      </c>
    </row>
    <row r="47" spans="1:10" x14ac:dyDescent="0.25">
      <c r="B47" s="5" t="str">
        <v>BPLN</v>
      </c>
      <c r="C47" s="18">
        <v>320.57139783578685</v>
      </c>
      <c r="D47" s="18">
        <v>357.13683192171663</v>
      </c>
      <c r="E47" s="18">
        <v>12.177357154529535</v>
      </c>
      <c r="F47" s="5" t="str">
        <v>BBB+</v>
      </c>
      <c r="G47" s="18" t="str">
        <f ca="1"/>
        <v>-</v>
      </c>
      <c r="H47" s="18" t="str">
        <f ca="1"/>
        <v>-</v>
      </c>
      <c r="J47" s="5" t="str">
        <v>Energy</v>
      </c>
    </row>
    <row r="48" spans="1:10" x14ac:dyDescent="0.25">
      <c r="B48" s="5" t="str">
        <v>TOTAL</v>
      </c>
      <c r="C48" s="18">
        <v>209.133755216487</v>
      </c>
      <c r="D48" s="18">
        <v>233.90209566291938</v>
      </c>
      <c r="E48" s="18">
        <v>7.2323554103582541</v>
      </c>
      <c r="F48" s="5" t="str">
        <v>A-</v>
      </c>
      <c r="G48" s="18">
        <f ca="1"/>
        <v>5.3577154103582494</v>
      </c>
      <c r="H48" s="18">
        <f ca="1"/>
        <v>-1.5343605896417447</v>
      </c>
      <c r="J48" s="5" t="str">
        <v>Energy</v>
      </c>
    </row>
    <row r="49" spans="1:10" x14ac:dyDescent="0.25">
      <c r="B49" s="5" t="str">
        <v>OMVAV</v>
      </c>
      <c r="C49" s="18">
        <v>292.73561501988115</v>
      </c>
      <c r="D49" s="18">
        <v>293.67502571528814</v>
      </c>
      <c r="E49" s="18">
        <v>0.5442617521008758</v>
      </c>
      <c r="F49" s="5" t="str">
        <v>BBB</v>
      </c>
      <c r="G49" s="18">
        <f ca="1"/>
        <v>-2.7111906288515213</v>
      </c>
      <c r="H49" s="18">
        <f ca="1"/>
        <v>-9.249904914565807</v>
      </c>
      <c r="J49" s="5" t="str">
        <v>Energy</v>
      </c>
    </row>
    <row r="53" spans="1:10" x14ac:dyDescent="0.25">
      <c r="A53" s="5" t="s">
        <v>176</v>
      </c>
      <c r="B53" s="5" t="str" cm="1">
        <f t="array" ref="B53:B63">_xlfn._xlws.FILTER(curve[ticker],curve[RH sector]=A53)</f>
        <v>EDPPL</v>
      </c>
      <c r="C53" s="18" cm="1">
        <f t="array" ref="C53:C63">_xlfn._xlws.FILTER(curve[short spread],curve[RH sector]=A53)</f>
        <v>284.41054590331026</v>
      </c>
      <c r="D53" s="18" cm="1">
        <f t="array" ref="D53:D63">_xlfn._xlws.FILTER(curve[long spread],curve[RH sector]=A53)</f>
        <v>320.1446595156425</v>
      </c>
      <c r="E53" s="18" cm="1">
        <f t="array" ref="E53:E63">_xlfn._xlws.FILTER(curve[curve per year],curve[RH sector]=A53)</f>
        <v>29.244285803814495</v>
      </c>
      <c r="F53" s="5" t="str" cm="1">
        <f t="array" ref="F53:F63">_xlfn._xlws.FILTER(curve[short rating],curve[RH sector]=A53)</f>
        <v>BB</v>
      </c>
      <c r="G53" s="18" cm="1">
        <f t="array" aca="1" ref="G53:G63" ca="1">_xlfn._xlws.FILTER(curve[curve change (14d)],curve[RH sector]=A53)</f>
        <v>79.718220781392958</v>
      </c>
      <c r="H53" s="18" cm="1">
        <f t="array" aca="1" ref="H53:H63" ca="1">_xlfn._xlws.FILTER(curve[curve change (30d)],curve[RH sector]=A53)</f>
        <v>123.61888221637055</v>
      </c>
      <c r="J53" s="5" t="str" cm="1">
        <f t="array" ref="J53:J63">_xlfn._xlws.FILTER(curve[RH sector],curve[RH sector]=A53)</f>
        <v>UTILS</v>
      </c>
    </row>
    <row r="54" spans="1:10" x14ac:dyDescent="0.25">
      <c r="B54" s="5" t="str">
        <v>NTGYSM</v>
      </c>
      <c r="C54" s="18">
        <v>308.63505885526536</v>
      </c>
      <c r="D54" s="18">
        <v>337.06585427830629</v>
      </c>
      <c r="E54" s="18">
        <v>19.841759712064896</v>
      </c>
      <c r="F54" s="5" t="str">
        <v>BB+</v>
      </c>
      <c r="G54" s="18">
        <f ca="1"/>
        <v>-6.923455179741822E-2</v>
      </c>
      <c r="H54" s="18">
        <f ca="1"/>
        <v>9.1339298841490137</v>
      </c>
      <c r="J54" s="5" t="str">
        <v>UTILS</v>
      </c>
    </row>
    <row r="55" spans="1:10" x14ac:dyDescent="0.25">
      <c r="B55" s="5" t="str">
        <v>EDF</v>
      </c>
      <c r="C55" s="18">
        <v>323.80925345308816</v>
      </c>
      <c r="D55" s="18">
        <v>353.10237571158075</v>
      </c>
      <c r="E55" s="18">
        <v>18.857124557936146</v>
      </c>
      <c r="F55" s="5" t="str">
        <v>BB+</v>
      </c>
      <c r="G55" s="18">
        <f ca="1"/>
        <v>6.2932709424158286</v>
      </c>
      <c r="H55" s="18">
        <f ca="1"/>
        <v>4.2371686496469323</v>
      </c>
      <c r="J55" s="5" t="str">
        <v>UTILS</v>
      </c>
    </row>
    <row r="56" spans="1:10" x14ac:dyDescent="0.25">
      <c r="B56" s="5" t="str">
        <v>ENELIM</v>
      </c>
      <c r="C56" s="18">
        <v>266.51013181410627</v>
      </c>
      <c r="D56" s="18">
        <v>302.31757138525694</v>
      </c>
      <c r="E56" s="18">
        <v>11.92492284988138</v>
      </c>
      <c r="F56" s="5" t="str">
        <v>BBB-</v>
      </c>
      <c r="G56" s="18">
        <f ca="1"/>
        <v>-1.6876455807755537</v>
      </c>
      <c r="H56" s="18">
        <f ca="1"/>
        <v>0.48903325134123499</v>
      </c>
      <c r="J56" s="5" t="str">
        <v>UTILS</v>
      </c>
    </row>
    <row r="57" spans="1:10" x14ac:dyDescent="0.25">
      <c r="B57" s="5" t="str">
        <v>SEVFP</v>
      </c>
      <c r="C57" s="18">
        <v>248.59529336409776</v>
      </c>
      <c r="D57" s="18">
        <v>288.2310527071989</v>
      </c>
      <c r="E57" s="18">
        <v>9.4928163781049317</v>
      </c>
      <c r="F57" s="5" t="str">
        <v>NR</v>
      </c>
      <c r="G57" s="18">
        <f ca="1"/>
        <v>-1.9759434644147511</v>
      </c>
      <c r="H57" s="18">
        <f ca="1"/>
        <v>-0.37248217832550701</v>
      </c>
      <c r="J57" s="5" t="str">
        <v>UTILS</v>
      </c>
    </row>
    <row r="58" spans="1:10" x14ac:dyDescent="0.25">
      <c r="B58" s="5" t="str">
        <v>NGGLN</v>
      </c>
      <c r="C58" s="18">
        <v>232.96891392836531</v>
      </c>
      <c r="D58" s="18">
        <v>262.41084240414108</v>
      </c>
      <c r="E58" s="18">
        <v>10.714161409429865</v>
      </c>
      <c r="F58" s="5" t="str">
        <v>BBB-</v>
      </c>
      <c r="G58" s="18">
        <f ca="1"/>
        <v>-1.9469353004405239</v>
      </c>
      <c r="H58" s="18">
        <f ca="1"/>
        <v>-5.0281466663428223</v>
      </c>
      <c r="J58" s="5" t="str">
        <v>UTILS</v>
      </c>
    </row>
    <row r="59" spans="1:10" x14ac:dyDescent="0.25">
      <c r="B59" s="5" t="str">
        <v>ORSTED</v>
      </c>
      <c r="C59" s="18">
        <v>182.04507474136162</v>
      </c>
      <c r="D59" s="18">
        <v>220.94437813774732</v>
      </c>
      <c r="E59" s="18">
        <v>9.2436495701046759</v>
      </c>
      <c r="F59" s="5" t="str">
        <v>BB+</v>
      </c>
      <c r="G59" s="18">
        <f ca="1"/>
        <v>-1.6086758020328773E-2</v>
      </c>
      <c r="H59" s="18">
        <f ca="1"/>
        <v>-0.20405225281199435</v>
      </c>
      <c r="J59" s="5" t="str">
        <v>UTILS</v>
      </c>
    </row>
    <row r="60" spans="1:10" x14ac:dyDescent="0.25">
      <c r="B60" s="5" t="str">
        <v>ENBW</v>
      </c>
      <c r="C60" s="18">
        <v>208.16046515517016</v>
      </c>
      <c r="D60" s="18">
        <v>230.03253759511804</v>
      </c>
      <c r="E60" s="18">
        <v>7.9594281561126401</v>
      </c>
      <c r="F60" s="5" t="str">
        <v>BBB-</v>
      </c>
      <c r="G60" s="18">
        <f ca="1"/>
        <v>-1.6513893912452851</v>
      </c>
      <c r="H60" s="18">
        <f ca="1"/>
        <v>3.2050289711845537E-2</v>
      </c>
      <c r="J60" s="5" t="str">
        <v>UTILS</v>
      </c>
    </row>
    <row r="61" spans="1:10" x14ac:dyDescent="0.25">
      <c r="B61" s="5" t="str">
        <v>IBESM</v>
      </c>
      <c r="C61" s="18">
        <v>211.58174663957746</v>
      </c>
      <c r="D61" s="18">
        <v>212.83950918884162</v>
      </c>
      <c r="E61" s="18">
        <v>0.72986221062228529</v>
      </c>
      <c r="F61" s="5" t="str">
        <v>BBB-</v>
      </c>
      <c r="G61" s="18">
        <f ca="1"/>
        <v>6.971420239239138</v>
      </c>
      <c r="H61" s="18">
        <f ca="1"/>
        <v>-0.49686274963208932</v>
      </c>
      <c r="J61" s="5" t="str">
        <v>UTILS</v>
      </c>
    </row>
    <row r="62" spans="1:10" x14ac:dyDescent="0.25">
      <c r="B62" s="5" t="str">
        <v>ENGIFP</v>
      </c>
      <c r="C62" s="18">
        <v>247.96425386734765</v>
      </c>
      <c r="D62" s="18">
        <v>246.53496690915614</v>
      </c>
      <c r="E62" s="18">
        <v>-0.64168479672804635</v>
      </c>
      <c r="F62" s="5" t="str">
        <v>BBB</v>
      </c>
      <c r="G62" s="18">
        <f ca="1"/>
        <v>15.688585805977979</v>
      </c>
      <c r="H62" s="18">
        <f ca="1"/>
        <v>5.3280630507504281</v>
      </c>
      <c r="J62" s="5" t="str">
        <v>UTILS</v>
      </c>
    </row>
    <row r="63" spans="1:10" x14ac:dyDescent="0.25">
      <c r="B63" s="5" t="str">
        <v>RWE</v>
      </c>
      <c r="C63" s="18">
        <v>266.86522744226477</v>
      </c>
      <c r="D63" s="18">
        <v>285.07251041170332</v>
      </c>
      <c r="E63" s="18">
        <v>4.0448315787249376</v>
      </c>
      <c r="F63" s="5" t="str">
        <v>BB</v>
      </c>
      <c r="G63" s="18">
        <f ca="1"/>
        <v>8.775391530033529</v>
      </c>
      <c r="H63" s="18">
        <f ca="1"/>
        <v>23.185227196497312</v>
      </c>
      <c r="J63" s="5" t="str">
        <v>UTILS</v>
      </c>
    </row>
  </sheetData>
  <conditionalFormatting sqref="E11:E16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{4DFA15B0-F762-43C1-ABA5-6AFA7B2C3DC7}</x14:id>
        </ext>
      </extLst>
    </cfRule>
  </conditionalFormatting>
  <conditionalFormatting sqref="E22:E29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{AE91AAA4-073D-462D-8C22-0D16FA753E30}</x14:id>
        </ext>
      </extLst>
    </cfRule>
  </conditionalFormatting>
  <conditionalFormatting sqref="E35:E40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{31F2C5F2-85A0-45B6-B9B8-437E9EE29260}</x14:id>
        </ext>
      </extLst>
    </cfRule>
  </conditionalFormatting>
  <conditionalFormatting sqref="E46:E4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{DF39ED6A-2787-498E-848D-8D92E8BAD827}</x14:id>
        </ext>
      </extLst>
    </cfRule>
  </conditionalFormatting>
  <conditionalFormatting sqref="E53:E6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{3F0BF3A0-F004-428A-86FB-24D9B3AF8310}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FA15B0-F762-43C1-ABA5-6AFA7B2C3D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E11:E16</xm:sqref>
        </x14:conditionalFormatting>
        <x14:conditionalFormatting xmlns:xm="http://schemas.microsoft.com/office/excel/2006/main">
          <x14:cfRule type="dataBar" id="{AE91AAA4-073D-462D-8C22-0D16FA753E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E22:E29</xm:sqref>
        </x14:conditionalFormatting>
        <x14:conditionalFormatting xmlns:xm="http://schemas.microsoft.com/office/excel/2006/main">
          <x14:cfRule type="dataBar" id="{31F2C5F2-85A0-45B6-B9B8-437E9EE2926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E35:E40</xm:sqref>
        </x14:conditionalFormatting>
        <x14:conditionalFormatting xmlns:xm="http://schemas.microsoft.com/office/excel/2006/main">
          <x14:cfRule type="dataBar" id="{DF39ED6A-2787-498E-848D-8D92E8BAD8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E46:E49</xm:sqref>
        </x14:conditionalFormatting>
        <x14:conditionalFormatting xmlns:xm="http://schemas.microsoft.com/office/excel/2006/main">
          <x14:cfRule type="dataBar" id="{3F0BF3A0-F004-428A-86FB-24D9B3AF83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E53:E63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B1:W196"/>
  <sheetViews>
    <sheetView workbookViewId="0">
      <selection activeCell="E19" sqref="E19"/>
    </sheetView>
  </sheetViews>
  <sheetFormatPr defaultColWidth="8.7265625" defaultRowHeight="14.5" x14ac:dyDescent="0.35"/>
  <cols>
    <col min="1" max="1" width="8.7265625" style="5"/>
    <col min="2" max="2" width="32.1796875" style="5" bestFit="1" customWidth="1"/>
    <col min="3" max="3" width="16.453125" style="5" bestFit="1" customWidth="1"/>
    <col min="4" max="4" width="8.7265625" style="5"/>
    <col min="5" max="5" width="14.81640625" style="5" bestFit="1" customWidth="1"/>
    <col min="6" max="6" width="9.1796875" style="5" customWidth="1"/>
    <col min="7" max="7" width="20.1796875" style="5" bestFit="1" customWidth="1"/>
    <col min="8" max="9" width="8.7265625" style="5"/>
    <col min="10" max="10" width="12.81640625" style="8" customWidth="1"/>
    <col min="11" max="11" width="9.453125" style="5" bestFit="1" customWidth="1"/>
    <col min="12" max="12" width="8.7265625" style="5"/>
    <col min="13" max="13" width="12.54296875" style="10" bestFit="1" customWidth="1"/>
    <col min="14" max="14" width="21.1796875" style="5" bestFit="1" customWidth="1"/>
    <col min="15" max="15" width="25.7265625" style="5" bestFit="1" customWidth="1"/>
    <col min="16" max="16" width="8.7265625" style="5"/>
    <col min="24" max="16384" width="8.7265625" style="5"/>
  </cols>
  <sheetData>
    <row r="1" spans="2:21" x14ac:dyDescent="0.35">
      <c r="B1" s="4" t="s">
        <v>177</v>
      </c>
      <c r="C1" s="4" t="s">
        <v>178</v>
      </c>
      <c r="E1" s="6" t="s">
        <v>179</v>
      </c>
      <c r="F1" s="6" t="s">
        <v>180</v>
      </c>
      <c r="G1" s="6" t="s">
        <v>181</v>
      </c>
      <c r="H1" s="6" t="s">
        <v>2</v>
      </c>
      <c r="I1" s="6" t="s">
        <v>182</v>
      </c>
      <c r="J1" s="7" t="s">
        <v>183</v>
      </c>
      <c r="K1" s="7" t="s">
        <v>184</v>
      </c>
      <c r="L1" s="7" t="s">
        <v>185</v>
      </c>
      <c r="M1" s="3" t="s">
        <v>186</v>
      </c>
      <c r="N1" s="4" t="s">
        <v>187</v>
      </c>
      <c r="O1" s="4" t="s">
        <v>188</v>
      </c>
      <c r="P1" s="28" t="s">
        <v>35</v>
      </c>
      <c r="Q1" s="28" t="s">
        <v>36</v>
      </c>
      <c r="R1" s="6" t="s">
        <v>455</v>
      </c>
      <c r="S1" s="6" t="s">
        <v>456</v>
      </c>
      <c r="T1" s="6" t="s">
        <v>457</v>
      </c>
      <c r="U1" s="6" t="s">
        <v>458</v>
      </c>
    </row>
    <row r="2" spans="2:21" x14ac:dyDescent="0.35">
      <c r="B2" s="5" t="str">
        <f>_xll.BTCWGETALL("cols=2;rows=11")</f>
        <v>w-4A117247396F4841B545D5F8AB67C413</v>
      </c>
      <c r="C2" s="5" t="s">
        <v>198</v>
      </c>
      <c r="E2" s="5" t="str">
        <f>_xll.BTCWGET(_xlfn.XLOOKUP(B19,C:C,B:B),"cols=1;rows=195")</f>
        <v>QJ937853 Corp</v>
      </c>
      <c r="F2" s="5" t="str" cm="1">
        <f t="array" ref="F2">_xll.BDP(bonds[[#This Row],[worksheet get]],bonds[[#Headers],[ID_ISIN]])</f>
        <v>XS1323897485</v>
      </c>
      <c r="G2" s="5" t="str" cm="1">
        <f t="array" ref="G2">_xll.BDP(bonds[[#This Row],[worksheet get]],bonds[[#Headers],[security name]])</f>
        <v>SOLBBB 5.118 PERP</v>
      </c>
      <c r="H2" s="5" t="str" cm="1">
        <f t="array" ref="H2">_xll.BDP(bonds[[#This Row],[worksheet get]],bonds[[#Headers],[ticker]])</f>
        <v>SOLBBB</v>
      </c>
      <c r="I2" s="5" cm="1">
        <f t="array" ref="I2">_xll.BDP(bonds[[#This Row],[worksheet get]],bonds[[#Headers],[coupon]])</f>
        <v>5.1180000000000003</v>
      </c>
      <c r="J2" s="8" cm="1">
        <f t="array" ref="J2">_xll.BDP(bonds[[#This Row],[worksheet get]],bonds[[#Headers],[nxt_call_dt]])*1</f>
        <v>44349</v>
      </c>
      <c r="K2" s="9" t="str" cm="1">
        <f t="array" ref="K2">_xll.BDP(bonds[[#This Row],[worksheet get]],bonds[[#Headers],[mty_typ]])</f>
        <v>PERP/CALL</v>
      </c>
      <c r="L2" s="9" t="str" cm="1">
        <f t="array" ref="L2">_xll.BDP(bonds[[#This Row],[worksheet get]],bonds[[#Headers],[crncy]])</f>
        <v>EUR</v>
      </c>
      <c r="M2" s="10" cm="1">
        <f t="array" ref="M2">_xll.BDP(bonds[[#This Row],[worksheet get]],bonds[[#Headers],[amt_outstanding]])</f>
        <v>500000000</v>
      </c>
      <c r="N2" s="9" t="str" cm="1">
        <f t="array" ref="N2">_xll.BDP(bonds[[#This Row],[worksheet get]],bonds[[#Headers],[industry_sector]])</f>
        <v>Basic Materials</v>
      </c>
      <c r="O2" s="9" t="str">
        <f>bonds[[#This Row],[security name]]&amp;" nc-"&amp;RIGHT(YEAR(bonds[[#This Row],[nxt_call_dt]]),2)</f>
        <v>SOLBBB 5.118 PERP nc-21</v>
      </c>
      <c r="P2" s="9" cm="1">
        <f t="array" ref="P2">_xll.BDP(bonds[[#This Row],[worksheet get]],bonds[[#Headers],[yas_ispread]])</f>
        <v>327.86070051109658</v>
      </c>
      <c r="Q2" s="9" cm="1">
        <f t="array" ref="Q2">_xll.BDP(bonds[[#This Row],[worksheet get]],bonds[[#Headers],[blp_i_sprd_mid]])</f>
        <v>317.10955810546875</v>
      </c>
      <c r="R2" s="9" t="str" cm="1">
        <f t="array" ref="R2">_xll.BDP(bonds[[#This Row],[worksheet get]],bonds[[#Headers],[rtg_moody]])</f>
        <v>Ba1</v>
      </c>
      <c r="S2" s="9" t="str" cm="1">
        <f t="array" ref="S2">_xll.BDP(bonds[[#This Row],[worksheet get]],bonds[[#Headers],[rtg_sp]])</f>
        <v>BB+</v>
      </c>
      <c r="T2" s="9" t="str" cm="1">
        <f t="array" ref="T2">_xll.BDP(bonds[[#This Row],[worksheet get]],bonds[[#Headers],[bb_composite]])</f>
        <v>BB+</v>
      </c>
      <c r="U2" s="9" t="str" cm="1">
        <f t="array" ref="U2">_xll.BDP(bonds[[#This Row],[worksheet get]],bonds[[#Headers],[green_bond_loan_indicator]])</f>
        <v>N</v>
      </c>
    </row>
    <row r="3" spans="2:21" x14ac:dyDescent="0.35">
      <c r="B3" s="5" t="s">
        <v>459</v>
      </c>
      <c r="C3" s="5" t="s">
        <v>460</v>
      </c>
      <c r="E3" s="5" t="s">
        <v>201</v>
      </c>
      <c r="F3" s="5" t="str" cm="1">
        <f t="array" ref="F3">_xll.BDP(bonds[[#This Row],[worksheet get]],bonds[[#Headers],[ID_ISIN]])</f>
        <v>XS0992293901</v>
      </c>
      <c r="G3" s="5" t="str" cm="1">
        <f t="array" ref="G3">_xll.BDP(bonds[[#This Row],[worksheet get]],bonds[[#Headers],[security name]])</f>
        <v>SOLBBB 5.425 PERP</v>
      </c>
      <c r="H3" s="5" t="str" cm="1">
        <f t="array" ref="H3">_xll.BDP(bonds[[#This Row],[worksheet get]],bonds[[#Headers],[ticker]])</f>
        <v>SOLBBB</v>
      </c>
      <c r="I3" s="5" cm="1">
        <f t="array" ref="I3">_xll.BDP(bonds[[#This Row],[worksheet get]],bonds[[#Headers],[coupon]])</f>
        <v>5.4249999999999998</v>
      </c>
      <c r="J3" s="8" cm="1">
        <f t="array" ref="J3">_xll.BDP(bonds[[#This Row],[worksheet get]],bonds[[#Headers],[nxt_call_dt]])*1</f>
        <v>45242</v>
      </c>
      <c r="K3" s="9" t="str" cm="1">
        <f t="array" ref="K3">_xll.BDP(bonds[[#This Row],[worksheet get]],bonds[[#Headers],[mty_typ]])</f>
        <v>PERP/CALL</v>
      </c>
      <c r="L3" s="9" t="str" cm="1">
        <f t="array" ref="L3">_xll.BDP(bonds[[#This Row],[worksheet get]],bonds[[#Headers],[crncy]])</f>
        <v>EUR</v>
      </c>
      <c r="M3" s="10" cm="1">
        <f t="array" ref="M3">_xll.BDP(bonds[[#This Row],[worksheet get]],bonds[[#Headers],[amt_outstanding]])</f>
        <v>500000000</v>
      </c>
      <c r="N3" s="9" t="str" cm="1">
        <f t="array" ref="N3">_xll.BDP(bonds[[#This Row],[worksheet get]],bonds[[#Headers],[industry_sector]])</f>
        <v>Basic Materials</v>
      </c>
      <c r="O3" s="9" t="str">
        <f>bonds[[#This Row],[security name]]&amp;" nc-"&amp;RIGHT(YEAR(bonds[[#This Row],[nxt_call_dt]]),2)</f>
        <v>SOLBBB 5.425 PERP nc-23</v>
      </c>
      <c r="P3" s="9" cm="1">
        <f t="array" ref="P3">_xll.BDP(bonds[[#This Row],[worksheet get]],bonds[[#Headers],[yas_ispread]])</f>
        <v>292.29786315820195</v>
      </c>
      <c r="Q3" s="9" cm="1">
        <f t="array" ref="Q3">_xll.BDP(bonds[[#This Row],[worksheet get]],bonds[[#Headers],[blp_i_sprd_mid]])</f>
        <v>292.29855346679688</v>
      </c>
      <c r="R3" s="9" t="str" cm="1">
        <f t="array" ref="R3">_xll.BDP(bonds[[#This Row],[worksheet get]],bonds[[#Headers],[rtg_moody]])</f>
        <v>Ba1</v>
      </c>
      <c r="S3" s="9" t="str" cm="1">
        <f t="array" ref="S3">_xll.BDP(bonds[[#This Row],[worksheet get]],bonds[[#Headers],[rtg_sp]])</f>
        <v>BB+</v>
      </c>
      <c r="T3" s="9" t="str" cm="1">
        <f t="array" ref="T3">_xll.BDP(bonds[[#This Row],[worksheet get]],bonds[[#Headers],[bb_composite]])</f>
        <v>BB+</v>
      </c>
      <c r="U3" s="9" t="str" cm="1">
        <f t="array" ref="U3">_xll.BDP(bonds[[#This Row],[worksheet get]],bonds[[#Headers],[green_bond_loan_indicator]])</f>
        <v>N</v>
      </c>
    </row>
    <row r="4" spans="2:21" x14ac:dyDescent="0.35">
      <c r="B4" s="5" t="s">
        <v>199</v>
      </c>
      <c r="C4" s="5" t="s">
        <v>200</v>
      </c>
      <c r="E4" s="5" t="s">
        <v>205</v>
      </c>
      <c r="F4" s="5" t="str" cm="1">
        <f t="array" ref="F4">_xll.BDP(bonds[[#This Row],[worksheet get]],bonds[[#Headers],[ID_ISIN]])</f>
        <v>BE6309987400</v>
      </c>
      <c r="G4" s="5" t="str" cm="1">
        <f t="array" ref="G4">_xll.BDP(bonds[[#This Row],[worksheet get]],bonds[[#Headers],[security name]])</f>
        <v>SOLBBB 4 1/4 PERP</v>
      </c>
      <c r="H4" s="5" t="str" cm="1">
        <f t="array" ref="H4">_xll.BDP(bonds[[#This Row],[worksheet get]],bonds[[#Headers],[ticker]])</f>
        <v>SOLBBB</v>
      </c>
      <c r="I4" s="5" cm="1">
        <f t="array" ref="I4">_xll.BDP(bonds[[#This Row],[worksheet get]],bonds[[#Headers],[coupon]])</f>
        <v>4.25</v>
      </c>
      <c r="J4" s="8" cm="1">
        <f t="array" ref="J4">_xll.BDP(bonds[[#This Row],[worksheet get]],bonds[[#Headers],[nxt_call_dt]])*1</f>
        <v>45264</v>
      </c>
      <c r="K4" s="9" t="str" cm="1">
        <f t="array" ref="K4">_xll.BDP(bonds[[#This Row],[worksheet get]],bonds[[#Headers],[mty_typ]])</f>
        <v>PERP/CALL</v>
      </c>
      <c r="L4" s="9" t="str" cm="1">
        <f t="array" ref="L4">_xll.BDP(bonds[[#This Row],[worksheet get]],bonds[[#Headers],[crncy]])</f>
        <v>EUR</v>
      </c>
      <c r="M4" s="10" cm="1">
        <f t="array" ref="M4">_xll.BDP(bonds[[#This Row],[worksheet get]],bonds[[#Headers],[amt_outstanding]])</f>
        <v>300000000</v>
      </c>
      <c r="N4" s="9" t="str" cm="1">
        <f t="array" ref="N4">_xll.BDP(bonds[[#This Row],[worksheet get]],bonds[[#Headers],[industry_sector]])</f>
        <v>Basic Materials</v>
      </c>
      <c r="O4" s="9" t="str">
        <f>bonds[[#This Row],[security name]]&amp;" nc-"&amp;RIGHT(YEAR(bonds[[#This Row],[nxt_call_dt]]),2)</f>
        <v>SOLBBB 4 1/4 PERP nc-23</v>
      </c>
      <c r="P4" s="9" cm="1">
        <f t="array" ref="P4">_xll.BDP(bonds[[#This Row],[worksheet get]],bonds[[#Headers],[yas_ispread]])</f>
        <v>329.76042224996263</v>
      </c>
      <c r="Q4" s="9" cm="1">
        <f t="array" ref="Q4">_xll.BDP(bonds[[#This Row],[worksheet get]],bonds[[#Headers],[blp_i_sprd_mid]])</f>
        <v>321.42068481445313</v>
      </c>
      <c r="R4" s="9" t="str" cm="1">
        <f t="array" ref="R4">_xll.BDP(bonds[[#This Row],[worksheet get]],bonds[[#Headers],[rtg_moody]])</f>
        <v>Ba1</v>
      </c>
      <c r="S4" s="9" t="str" cm="1">
        <f t="array" ref="S4">_xll.BDP(bonds[[#This Row],[worksheet get]],bonds[[#Headers],[rtg_sp]])</f>
        <v>BB+</v>
      </c>
      <c r="T4" s="9" t="str" cm="1">
        <f t="array" ref="T4">_xll.BDP(bonds[[#This Row],[worksheet get]],bonds[[#Headers],[bb_composite]])</f>
        <v>BB+</v>
      </c>
      <c r="U4" s="9" t="str" cm="1">
        <f t="array" ref="U4">_xll.BDP(bonds[[#This Row],[worksheet get]],bonds[[#Headers],[green_bond_loan_indicator]])</f>
        <v>N</v>
      </c>
    </row>
    <row r="5" spans="2:21" x14ac:dyDescent="0.35">
      <c r="B5" s="5" t="s">
        <v>461</v>
      </c>
      <c r="C5" s="5" t="s">
        <v>204</v>
      </c>
      <c r="E5" s="5" t="s">
        <v>209</v>
      </c>
      <c r="F5" s="5" t="str" cm="1">
        <f t="array" ref="F5">_xll.BDP(bonds[[#This Row],[worksheet get]],bonds[[#Headers],[ID_ISIN]])</f>
        <v>XS1323897725</v>
      </c>
      <c r="G5" s="5" t="str" cm="1">
        <f t="array" ref="G5">_xll.BDP(bonds[[#This Row],[worksheet get]],bonds[[#Headers],[security name]])</f>
        <v>SOLBBB 5.869 PERP</v>
      </c>
      <c r="H5" s="5" t="str" cm="1">
        <f t="array" ref="H5">_xll.BDP(bonds[[#This Row],[worksheet get]],bonds[[#Headers],[ticker]])</f>
        <v>SOLBBB</v>
      </c>
      <c r="I5" s="5" cm="1">
        <f t="array" ref="I5">_xll.BDP(bonds[[#This Row],[worksheet get]],bonds[[#Headers],[coupon]])</f>
        <v>5.8689999999999998</v>
      </c>
      <c r="J5" s="8" cm="1">
        <f t="array" ref="J5">_xll.BDP(bonds[[#This Row],[worksheet get]],bonds[[#Headers],[nxt_call_dt]])*1</f>
        <v>45446</v>
      </c>
      <c r="K5" s="9" t="str" cm="1">
        <f t="array" ref="K5">_xll.BDP(bonds[[#This Row],[worksheet get]],bonds[[#Headers],[mty_typ]])</f>
        <v>PERP/CALL</v>
      </c>
      <c r="L5" s="9" t="str" cm="1">
        <f t="array" ref="L5">_xll.BDP(bonds[[#This Row],[worksheet get]],bonds[[#Headers],[crncy]])</f>
        <v>EUR</v>
      </c>
      <c r="M5" s="10" cm="1">
        <f t="array" ref="M5">_xll.BDP(bonds[[#This Row],[worksheet get]],bonds[[#Headers],[amt_outstanding]])</f>
        <v>500000000</v>
      </c>
      <c r="N5" s="9" t="str" cm="1">
        <f t="array" ref="N5">_xll.BDP(bonds[[#This Row],[worksheet get]],bonds[[#Headers],[industry_sector]])</f>
        <v>Basic Materials</v>
      </c>
      <c r="O5" s="9" t="str">
        <f>bonds[[#This Row],[security name]]&amp;" nc-"&amp;RIGHT(YEAR(bonds[[#This Row],[nxt_call_dt]]),2)</f>
        <v>SOLBBB 5.869 PERP nc-24</v>
      </c>
      <c r="P5" s="9" cm="1">
        <f t="array" ref="P5">_xll.BDP(bonds[[#This Row],[worksheet get]],bonds[[#Headers],[yas_ispread]])</f>
        <v>335.41515755856864</v>
      </c>
      <c r="Q5" s="9" cm="1">
        <f t="array" ref="Q5">_xll.BDP(bonds[[#This Row],[worksheet get]],bonds[[#Headers],[blp_i_sprd_mid]])</f>
        <v>335.46994018554688</v>
      </c>
      <c r="R5" s="9" t="str" cm="1">
        <f t="array" ref="R5">_xll.BDP(bonds[[#This Row],[worksheet get]],bonds[[#Headers],[rtg_moody]])</f>
        <v>Ba1</v>
      </c>
      <c r="S5" s="9" t="str" cm="1">
        <f t="array" ref="S5">_xll.BDP(bonds[[#This Row],[worksheet get]],bonds[[#Headers],[rtg_sp]])</f>
        <v>BB+</v>
      </c>
      <c r="T5" s="9" t="str" cm="1">
        <f t="array" ref="T5">_xll.BDP(bonds[[#This Row],[worksheet get]],bonds[[#Headers],[bb_composite]])</f>
        <v>BB+</v>
      </c>
      <c r="U5" s="9" t="str" cm="1">
        <f t="array" ref="U5">_xll.BDP(bonds[[#This Row],[worksheet get]],bonds[[#Headers],[green_bond_loan_indicator]])</f>
        <v>N</v>
      </c>
    </row>
    <row r="6" spans="2:21" x14ac:dyDescent="0.35">
      <c r="B6" s="5" t="s">
        <v>203</v>
      </c>
      <c r="C6" s="5" t="s">
        <v>204</v>
      </c>
      <c r="E6" s="5" t="s">
        <v>214</v>
      </c>
      <c r="F6" s="5" t="str" cm="1">
        <f t="array" ref="F6">_xll.BDP(bonds[[#This Row],[worksheet get]],bonds[[#Headers],[ID_ISIN]])</f>
        <v>DE000A14J611</v>
      </c>
      <c r="G6" s="5" t="str" cm="1">
        <f t="array" ref="G6">_xll.BDP(bonds[[#This Row],[worksheet get]],bonds[[#Headers],[security name]])</f>
        <v>BAYNGR 2 3/8 04/02/75</v>
      </c>
      <c r="H6" s="5" t="str" cm="1">
        <f t="array" ref="H6">_xll.BDP(bonds[[#This Row],[worksheet get]],bonds[[#Headers],[ticker]])</f>
        <v>BAYNGR</v>
      </c>
      <c r="I6" s="5" cm="1">
        <f t="array" ref="I6">_xll.BDP(bonds[[#This Row],[worksheet get]],bonds[[#Headers],[coupon]])</f>
        <v>2.375</v>
      </c>
      <c r="J6" s="8" cm="1">
        <f t="array" ref="J6">_xll.BDP(bonds[[#This Row],[worksheet get]],bonds[[#Headers],[nxt_call_dt]])*1</f>
        <v>44836</v>
      </c>
      <c r="K6" s="9" t="str" cm="1">
        <f t="array" ref="K6">_xll.BDP(bonds[[#This Row],[worksheet get]],bonds[[#Headers],[mty_typ]])</f>
        <v>CALLABLE</v>
      </c>
      <c r="L6" s="9" t="str" cm="1">
        <f t="array" ref="L6">_xll.BDP(bonds[[#This Row],[worksheet get]],bonds[[#Headers],[crncy]])</f>
        <v>EUR</v>
      </c>
      <c r="M6" s="10" cm="1">
        <f t="array" ref="M6">_xll.BDP(bonds[[#This Row],[worksheet get]],bonds[[#Headers],[amt_outstanding]])</f>
        <v>1300000000</v>
      </c>
      <c r="N6" s="9" t="str" cm="1">
        <f t="array" ref="N6">_xll.BDP(bonds[[#This Row],[worksheet get]],bonds[[#Headers],[industry_sector]])</f>
        <v>Consumer, Non-cyclical</v>
      </c>
      <c r="O6" s="9" t="str">
        <f>bonds[[#This Row],[security name]]&amp;" nc-"&amp;RIGHT(YEAR(bonds[[#This Row],[nxt_call_dt]]),2)</f>
        <v>BAYNGR 2 3/8 04/02/75 nc-22</v>
      </c>
      <c r="P6" s="9" cm="1">
        <f t="array" ref="P6">_xll.BDP(bonds[[#This Row],[worksheet get]],bonds[[#Headers],[yas_ispread]])</f>
        <v>264.21669108014231</v>
      </c>
      <c r="Q6" s="9" cm="1">
        <f t="array" ref="Q6">_xll.BDP(bonds[[#This Row],[worksheet get]],bonds[[#Headers],[blp_i_sprd_mid]])</f>
        <v>264.56268310546875</v>
      </c>
      <c r="R6" s="9" t="str" cm="1">
        <f t="array" ref="R6">_xll.BDP(bonds[[#This Row],[worksheet get]],bonds[[#Headers],[rtg_moody]])</f>
        <v>Baa3</v>
      </c>
      <c r="S6" s="9" t="str" cm="1">
        <f t="array" ref="S6">_xll.BDP(bonds[[#This Row],[worksheet get]],bonds[[#Headers],[rtg_sp]])</f>
        <v>BB+</v>
      </c>
      <c r="T6" s="9" t="str" cm="1">
        <f t="array" ref="T6">_xll.BDP(bonds[[#This Row],[worksheet get]],bonds[[#Headers],[bb_composite]])</f>
        <v>BB+</v>
      </c>
      <c r="U6" s="9" t="str" cm="1">
        <f t="array" ref="U6">_xll.BDP(bonds[[#This Row],[worksheet get]],bonds[[#Headers],[green_bond_loan_indicator]])</f>
        <v>N</v>
      </c>
    </row>
    <row r="7" spans="2:21" x14ac:dyDescent="0.35">
      <c r="B7" s="5" t="s">
        <v>208</v>
      </c>
      <c r="C7" s="5" t="s">
        <v>204</v>
      </c>
      <c r="E7" s="5" t="s">
        <v>65</v>
      </c>
      <c r="F7" s="5" t="str" cm="1">
        <f t="array" ref="F7">_xll.BDP(bonds[[#This Row],[worksheet get]],bonds[[#Headers],[ID_ISIN]])</f>
        <v>DE000A11QR73</v>
      </c>
      <c r="G7" s="5" t="str" cm="1">
        <f t="array" ref="G7">_xll.BDP(bonds[[#This Row],[worksheet get]],bonds[[#Headers],[security name]])</f>
        <v>BAYNGR 3 3/4 07/01/74</v>
      </c>
      <c r="H7" s="5" t="str" cm="1">
        <f t="array" ref="H7">_xll.BDP(bonds[[#This Row],[worksheet get]],bonds[[#Headers],[ticker]])</f>
        <v>BAYNGR</v>
      </c>
      <c r="I7" s="5" cm="1">
        <f t="array" ref="I7">_xll.BDP(bonds[[#This Row],[worksheet get]],bonds[[#Headers],[coupon]])</f>
        <v>3.75</v>
      </c>
      <c r="J7" s="8" cm="1">
        <f t="array" ref="J7">_xll.BDP(bonds[[#This Row],[worksheet get]],bonds[[#Headers],[nxt_call_dt]])*1</f>
        <v>45474</v>
      </c>
      <c r="K7" s="9" t="str" cm="1">
        <f t="array" ref="K7">_xll.BDP(bonds[[#This Row],[worksheet get]],bonds[[#Headers],[mty_typ]])</f>
        <v>CALLABLE</v>
      </c>
      <c r="L7" s="9" t="str" cm="1">
        <f t="array" ref="L7">_xll.BDP(bonds[[#This Row],[worksheet get]],bonds[[#Headers],[crncy]])</f>
        <v>EUR</v>
      </c>
      <c r="M7" s="10" cm="1">
        <f t="array" ref="M7">_xll.BDP(bonds[[#This Row],[worksheet get]],bonds[[#Headers],[amt_outstanding]])</f>
        <v>1500000000</v>
      </c>
      <c r="N7" s="9" t="str" cm="1">
        <f t="array" ref="N7">_xll.BDP(bonds[[#This Row],[worksheet get]],bonds[[#Headers],[industry_sector]])</f>
        <v>Consumer, Non-cyclical</v>
      </c>
      <c r="O7" s="9" t="str">
        <f>bonds[[#This Row],[security name]]&amp;" nc-"&amp;RIGHT(YEAR(bonds[[#This Row],[nxt_call_dt]]),2)</f>
        <v>BAYNGR 3 3/4 07/01/74 nc-24</v>
      </c>
      <c r="P7" s="9" cm="1">
        <f t="array" ref="P7">_xll.BDP(bonds[[#This Row],[worksheet get]],bonds[[#Headers],[yas_ispread]])</f>
        <v>292.3116895864834</v>
      </c>
      <c r="Q7" s="9" cm="1">
        <f t="array" ref="Q7">_xll.BDP(bonds[[#This Row],[worksheet get]],bonds[[#Headers],[blp_i_sprd_mid]])</f>
        <v>292.00369262695313</v>
      </c>
      <c r="R7" s="9" t="str" cm="1">
        <f t="array" ref="R7">_xll.BDP(bonds[[#This Row],[worksheet get]],bonds[[#Headers],[rtg_moody]])</f>
        <v>Baa3</v>
      </c>
      <c r="S7" s="9" t="str" cm="1">
        <f t="array" ref="S7">_xll.BDP(bonds[[#This Row],[worksheet get]],bonds[[#Headers],[rtg_sp]])</f>
        <v>BB+</v>
      </c>
      <c r="T7" s="9" t="str" cm="1">
        <f t="array" ref="T7">_xll.BDP(bonds[[#This Row],[worksheet get]],bonds[[#Headers],[bb_composite]])</f>
        <v>BB+</v>
      </c>
      <c r="U7" s="9" t="str" cm="1">
        <f t="array" ref="U7">_xll.BDP(bonds[[#This Row],[worksheet get]],bonds[[#Headers],[green_bond_loan_indicator]])</f>
        <v>N</v>
      </c>
    </row>
    <row r="8" spans="2:21" x14ac:dyDescent="0.35">
      <c r="B8" s="5" t="s">
        <v>212</v>
      </c>
      <c r="C8" s="5" t="s">
        <v>213</v>
      </c>
      <c r="E8" s="5" t="s">
        <v>219</v>
      </c>
      <c r="F8" s="5" t="str" cm="1">
        <f t="array" ref="F8">_xll.BDP(bonds[[#This Row],[worksheet get]],bonds[[#Headers],[ID_ISIN]])</f>
        <v>XS2077670003</v>
      </c>
      <c r="G8" s="5" t="str" cm="1">
        <f t="array" ref="G8">_xll.BDP(bonds[[#This Row],[worksheet get]],bonds[[#Headers],[security name]])</f>
        <v>BAYNGR 2 3/8 11/12/79</v>
      </c>
      <c r="H8" s="5" t="str" cm="1">
        <f t="array" ref="H8">_xll.BDP(bonds[[#This Row],[worksheet get]],bonds[[#Headers],[ticker]])</f>
        <v>BAYNGR</v>
      </c>
      <c r="I8" s="5" cm="1">
        <f t="array" ref="I8">_xll.BDP(bonds[[#This Row],[worksheet get]],bonds[[#Headers],[coupon]])</f>
        <v>2.375</v>
      </c>
      <c r="J8" s="8" cm="1">
        <f t="array" ref="J8">_xll.BDP(bonds[[#This Row],[worksheet get]],bonds[[#Headers],[nxt_call_dt]])*1</f>
        <v>45700</v>
      </c>
      <c r="K8" s="9" t="str" cm="1">
        <f t="array" ref="K8">_xll.BDP(bonds[[#This Row],[worksheet get]],bonds[[#Headers],[mty_typ]])</f>
        <v>CALLABLE</v>
      </c>
      <c r="L8" s="9" t="str" cm="1">
        <f t="array" ref="L8">_xll.BDP(bonds[[#This Row],[worksheet get]],bonds[[#Headers],[crncy]])</f>
        <v>EUR</v>
      </c>
      <c r="M8" s="10" cm="1">
        <f t="array" ref="M8">_xll.BDP(bonds[[#This Row],[worksheet get]],bonds[[#Headers],[amt_outstanding]])</f>
        <v>1000000000</v>
      </c>
      <c r="N8" s="9" t="str" cm="1">
        <f t="array" ref="N8">_xll.BDP(bonds[[#This Row],[worksheet get]],bonds[[#Headers],[industry_sector]])</f>
        <v>Consumer, Non-cyclical</v>
      </c>
      <c r="O8" s="9" t="str">
        <f>bonds[[#This Row],[security name]]&amp;" nc-"&amp;RIGHT(YEAR(bonds[[#This Row],[nxt_call_dt]]),2)</f>
        <v>BAYNGR 2 3/8 11/12/79 nc-25</v>
      </c>
      <c r="P8" s="9" cm="1">
        <f t="array" ref="P8">_xll.BDP(bonds[[#This Row],[worksheet get]],bonds[[#Headers],[yas_ispread]])</f>
        <v>310.33551575805836</v>
      </c>
      <c r="Q8" s="9" cm="1">
        <f t="array" ref="Q8">_xll.BDP(bonds[[#This Row],[worksheet get]],bonds[[#Headers],[blp_i_sprd_mid]])</f>
        <v>313.13482666015625</v>
      </c>
      <c r="R8" s="9" t="str" cm="1">
        <f t="array" ref="R8">_xll.BDP(bonds[[#This Row],[worksheet get]],bonds[[#Headers],[rtg_moody]])</f>
        <v>Baa3</v>
      </c>
      <c r="S8" s="9" t="str" cm="1">
        <f t="array" ref="S8">_xll.BDP(bonds[[#This Row],[worksheet get]],bonds[[#Headers],[rtg_sp]])</f>
        <v>BB+</v>
      </c>
      <c r="T8" s="9" t="str" cm="1">
        <f t="array" ref="T8">_xll.BDP(bonds[[#This Row],[worksheet get]],bonds[[#Headers],[bb_composite]])</f>
        <v>BB+</v>
      </c>
      <c r="U8" s="9" t="str" cm="1">
        <f t="array" ref="U8">_xll.BDP(bonds[[#This Row],[worksheet get]],bonds[[#Headers],[green_bond_loan_indicator]])</f>
        <v>N</v>
      </c>
    </row>
    <row r="9" spans="2:21" x14ac:dyDescent="0.35">
      <c r="B9" s="5" t="s">
        <v>215</v>
      </c>
      <c r="C9" s="5" t="s">
        <v>216</v>
      </c>
      <c r="E9" s="5" t="s">
        <v>223</v>
      </c>
      <c r="F9" s="5" t="str" cm="1">
        <f t="array" ref="F9">_xll.BDP(bonds[[#This Row],[worksheet get]],bonds[[#Headers],[ID_ISIN]])</f>
        <v>XS2077670342</v>
      </c>
      <c r="G9" s="5" t="str" cm="1">
        <f t="array" ref="G9">_xll.BDP(bonds[[#This Row],[worksheet get]],bonds[[#Headers],[security name]])</f>
        <v>BAYNGR 3 1/8 11/12/79</v>
      </c>
      <c r="H9" s="5" t="str" cm="1">
        <f t="array" ref="H9">_xll.BDP(bonds[[#This Row],[worksheet get]],bonds[[#Headers],[ticker]])</f>
        <v>BAYNGR</v>
      </c>
      <c r="I9" s="5" cm="1">
        <f t="array" ref="I9">_xll.BDP(bonds[[#This Row],[worksheet get]],bonds[[#Headers],[coupon]])</f>
        <v>3.125</v>
      </c>
      <c r="J9" s="8" cm="1">
        <f t="array" ref="J9">_xll.BDP(bonds[[#This Row],[worksheet get]],bonds[[#Headers],[nxt_call_dt]])*1</f>
        <v>46611</v>
      </c>
      <c r="K9" s="9" t="str" cm="1">
        <f t="array" ref="K9">_xll.BDP(bonds[[#This Row],[worksheet get]],bonds[[#Headers],[mty_typ]])</f>
        <v>CALLABLE</v>
      </c>
      <c r="L9" s="9" t="str" cm="1">
        <f t="array" ref="L9">_xll.BDP(bonds[[#This Row],[worksheet get]],bonds[[#Headers],[crncy]])</f>
        <v>EUR</v>
      </c>
      <c r="M9" s="10" cm="1">
        <f t="array" ref="M9">_xll.BDP(bonds[[#This Row],[worksheet get]],bonds[[#Headers],[amt_outstanding]])</f>
        <v>750000000</v>
      </c>
      <c r="N9" s="9" t="str" cm="1">
        <f t="array" ref="N9">_xll.BDP(bonds[[#This Row],[worksheet get]],bonds[[#Headers],[industry_sector]])</f>
        <v>Consumer, Non-cyclical</v>
      </c>
      <c r="O9" s="9" t="str">
        <f>bonds[[#This Row],[security name]]&amp;" nc-"&amp;RIGHT(YEAR(bonds[[#This Row],[nxt_call_dt]]),2)</f>
        <v>BAYNGR 3 1/8 11/12/79 nc-27</v>
      </c>
      <c r="P9" s="9" cm="1">
        <f t="array" ref="P9">_xll.BDP(bonds[[#This Row],[worksheet get]],bonds[[#Headers],[yas_ispread]])</f>
        <v>334.03276864502294</v>
      </c>
      <c r="Q9" s="9" cm="1">
        <f t="array" ref="Q9">_xll.BDP(bonds[[#This Row],[worksheet get]],bonds[[#Headers],[blp_i_sprd_mid]])</f>
        <v>334.91348266601563</v>
      </c>
      <c r="R9" s="9" t="str" cm="1">
        <f t="array" ref="R9">_xll.BDP(bonds[[#This Row],[worksheet get]],bonds[[#Headers],[rtg_moody]])</f>
        <v>Baa3</v>
      </c>
      <c r="S9" s="9" t="str" cm="1">
        <f t="array" ref="S9">_xll.BDP(bonds[[#This Row],[worksheet get]],bonds[[#Headers],[rtg_sp]])</f>
        <v>BB+</v>
      </c>
      <c r="T9" s="9" t="str" cm="1">
        <f t="array" ref="T9">_xll.BDP(bonds[[#This Row],[worksheet get]],bonds[[#Headers],[bb_composite]])</f>
        <v>BB+</v>
      </c>
      <c r="U9" s="9" t="str" cm="1">
        <f t="array" ref="U9">_xll.BDP(bonds[[#This Row],[worksheet get]],bonds[[#Headers],[green_bond_loan_indicator]])</f>
        <v>N</v>
      </c>
    </row>
    <row r="10" spans="2:21" x14ac:dyDescent="0.35">
      <c r="B10" s="5" t="s">
        <v>217</v>
      </c>
      <c r="C10" s="5" t="s">
        <v>218</v>
      </c>
      <c r="E10" s="5" t="s">
        <v>227</v>
      </c>
      <c r="F10" s="5" t="str" cm="1">
        <f t="array" ref="F10">_xll.BDP(bonds[[#This Row],[worksheet get]],bonds[[#Headers],[ID_ISIN]])</f>
        <v>XS2182055009</v>
      </c>
      <c r="G10" s="5" t="str" cm="1">
        <f t="array" ref="G10">_xll.BDP(bonds[[#This Row],[worksheet get]],bonds[[#Headers],[security name]])</f>
        <v>FIRMEN 3 3/4 PERP</v>
      </c>
      <c r="H10" s="5" t="str" cm="1">
        <f t="array" ref="H10">_xll.BDP(bonds[[#This Row],[worksheet get]],bonds[[#Headers],[ticker]])</f>
        <v>FIRMEN</v>
      </c>
      <c r="I10" s="5" cm="1">
        <f t="array" ref="I10">_xll.BDP(bonds[[#This Row],[worksheet get]],bonds[[#Headers],[coupon]])</f>
        <v>3.75</v>
      </c>
      <c r="J10" s="8" cm="1">
        <f t="array" ref="J10">_xll.BDP(bonds[[#This Row],[worksheet get]],bonds[[#Headers],[nxt_call_dt]])*1</f>
        <v>45903</v>
      </c>
      <c r="K10" s="9" t="str" cm="1">
        <f t="array" ref="K10">_xll.BDP(bonds[[#This Row],[worksheet get]],bonds[[#Headers],[mty_typ]])</f>
        <v>PERP/CALL</v>
      </c>
      <c r="L10" s="9" t="str" cm="1">
        <f t="array" ref="L10">_xll.BDP(bonds[[#This Row],[worksheet get]],bonds[[#Headers],[crncy]])</f>
        <v>EUR</v>
      </c>
      <c r="M10" s="10" cm="1">
        <f t="array" ref="M10">_xll.BDP(bonds[[#This Row],[worksheet get]],bonds[[#Headers],[amt_outstanding]])</f>
        <v>750000000</v>
      </c>
      <c r="N10" s="9" t="str" cm="1">
        <f t="array" ref="N10">_xll.BDP(bonds[[#This Row],[worksheet get]],bonds[[#Headers],[industry_sector]])</f>
        <v>Basic Materials</v>
      </c>
      <c r="O10" s="9" t="str">
        <f>bonds[[#This Row],[security name]]&amp;" nc-"&amp;RIGHT(YEAR(bonds[[#This Row],[nxt_call_dt]]),2)</f>
        <v>FIRMEN 3 3/4 PERP nc-25</v>
      </c>
      <c r="P10" s="9" cm="1">
        <f t="array" ref="P10">_xll.BDP(bonds[[#This Row],[worksheet get]],bonds[[#Headers],[yas_ispread]])</f>
        <v>317.19381568232501</v>
      </c>
      <c r="Q10" s="9" cm="1">
        <f t="array" ref="Q10">_xll.BDP(bonds[[#This Row],[worksheet get]],bonds[[#Headers],[blp_i_sprd_mid]])</f>
        <v>317.21334838867188</v>
      </c>
      <c r="R10" s="9" t="str" cm="1">
        <f t="array" ref="R10">_xll.BDP(bonds[[#This Row],[worksheet get]],bonds[[#Headers],[rtg_moody]])</f>
        <v>#N/A N/A</v>
      </c>
      <c r="S10" s="9" t="str" cm="1">
        <f t="array" ref="S10">_xll.BDP(bonds[[#This Row],[worksheet get]],bonds[[#Headers],[rtg_sp]])</f>
        <v>BB+</v>
      </c>
      <c r="T10" s="9" t="str" cm="1">
        <f t="array" ref="T10">_xll.BDP(bonds[[#This Row],[worksheet get]],bonds[[#Headers],[bb_composite]])</f>
        <v>NR</v>
      </c>
      <c r="U10" s="9" t="str" cm="1">
        <f t="array" ref="U10">_xll.BDP(bonds[[#This Row],[worksheet get]],bonds[[#Headers],[green_bond_loan_indicator]])</f>
        <v>N</v>
      </c>
    </row>
    <row r="11" spans="2:21" x14ac:dyDescent="0.35">
      <c r="B11" s="5" t="s">
        <v>221</v>
      </c>
      <c r="C11" s="5" t="s">
        <v>222</v>
      </c>
      <c r="E11" s="5" t="s">
        <v>230</v>
      </c>
      <c r="F11" s="5" t="str" cm="1">
        <f t="array" ref="F11">_xll.BDP(bonds[[#This Row],[worksheet get]],bonds[[#Headers],[ID_ISIN]])</f>
        <v>XS1152338072</v>
      </c>
      <c r="G11" s="5" t="str" cm="1">
        <f t="array" ref="G11">_xll.BDP(bonds[[#This Row],[worksheet get]],bonds[[#Headers],[security name]])</f>
        <v>MRKGR 2 5/8 12/12/74</v>
      </c>
      <c r="H11" s="5" t="str" cm="1">
        <f t="array" ref="H11">_xll.BDP(bonds[[#This Row],[worksheet get]],bonds[[#Headers],[ticker]])</f>
        <v>MRKGR</v>
      </c>
      <c r="I11" s="5" cm="1">
        <f t="array" ref="I11">_xll.BDP(bonds[[#This Row],[worksheet get]],bonds[[#Headers],[coupon]])</f>
        <v>2.625</v>
      </c>
      <c r="J11" s="8" cm="1">
        <f t="array" ref="J11">_xll.BDP(bonds[[#This Row],[worksheet get]],bonds[[#Headers],[nxt_call_dt]])*1</f>
        <v>44359</v>
      </c>
      <c r="K11" s="9" t="str" cm="1">
        <f t="array" ref="K11">_xll.BDP(bonds[[#This Row],[worksheet get]],bonds[[#Headers],[mty_typ]])</f>
        <v>CALLABLE</v>
      </c>
      <c r="L11" s="9" t="str" cm="1">
        <f t="array" ref="L11">_xll.BDP(bonds[[#This Row],[worksheet get]],bonds[[#Headers],[crncy]])</f>
        <v>EUR</v>
      </c>
      <c r="M11" s="10" cm="1">
        <f t="array" ref="M11">_xll.BDP(bonds[[#This Row],[worksheet get]],bonds[[#Headers],[amt_outstanding]])</f>
        <v>1000000000</v>
      </c>
      <c r="N11" s="9" t="str" cm="1">
        <f t="array" ref="N11">_xll.BDP(bonds[[#This Row],[worksheet get]],bonds[[#Headers],[industry_sector]])</f>
        <v>Consumer, Non-cyclical</v>
      </c>
      <c r="O11" s="9" t="str">
        <f>bonds[[#This Row],[security name]]&amp;" nc-"&amp;RIGHT(YEAR(bonds[[#This Row],[nxt_call_dt]]),2)</f>
        <v>MRKGR 2 5/8 12/12/74 nc-21</v>
      </c>
      <c r="P11" s="9" cm="1">
        <f t="array" ref="P11">_xll.BDP(bonds[[#This Row],[worksheet get]],bonds[[#Headers],[yas_ispread]])</f>
        <v>213.16521579732915</v>
      </c>
      <c r="Q11" s="9" cm="1">
        <f t="array" ref="Q11">_xll.BDP(bonds[[#This Row],[worksheet get]],bonds[[#Headers],[blp_i_sprd_mid]])</f>
        <v>202.75999450683594</v>
      </c>
      <c r="R11" s="9" t="str" cm="1">
        <f t="array" ref="R11">_xll.BDP(bonds[[#This Row],[worksheet get]],bonds[[#Headers],[rtg_moody]])</f>
        <v>Baa3</v>
      </c>
      <c r="S11" s="9" t="str" cm="1">
        <f t="array" ref="S11">_xll.BDP(bonds[[#This Row],[worksheet get]],bonds[[#Headers],[rtg_sp]])</f>
        <v>BBB+</v>
      </c>
      <c r="T11" s="9" t="str" cm="1">
        <f t="array" ref="T11">_xll.BDP(bonds[[#This Row],[worksheet get]],bonds[[#Headers],[bb_composite]])</f>
        <v>BBB</v>
      </c>
      <c r="U11" s="9" t="str" cm="1">
        <f t="array" ref="U11">_xll.BDP(bonds[[#This Row],[worksheet get]],bonds[[#Headers],[green_bond_loan_indicator]])</f>
        <v>N</v>
      </c>
    </row>
    <row r="12" spans="2:21" x14ac:dyDescent="0.35">
      <c r="B12" s="5" t="s">
        <v>225</v>
      </c>
      <c r="C12" s="5" t="s">
        <v>226</v>
      </c>
      <c r="E12" s="5" t="s">
        <v>231</v>
      </c>
      <c r="F12" s="5" t="str" cm="1">
        <f t="array" ref="F12">_xll.BDP(bonds[[#This Row],[worksheet get]],bonds[[#Headers],[ID_ISIN]])</f>
        <v>XS1152343668</v>
      </c>
      <c r="G12" s="5" t="str" cm="1">
        <f t="array" ref="G12">_xll.BDP(bonds[[#This Row],[worksheet get]],bonds[[#Headers],[security name]])</f>
        <v>MRKGR 3 3/8 12/12/74</v>
      </c>
      <c r="H12" s="5" t="str" cm="1">
        <f t="array" ref="H12">_xll.BDP(bonds[[#This Row],[worksheet get]],bonds[[#Headers],[ticker]])</f>
        <v>MRKGR</v>
      </c>
      <c r="I12" s="5" cm="1">
        <f t="array" ref="I12">_xll.BDP(bonds[[#This Row],[worksheet get]],bonds[[#Headers],[coupon]])</f>
        <v>3.375</v>
      </c>
      <c r="J12" s="8" cm="1">
        <f t="array" ref="J12">_xll.BDP(bonds[[#This Row],[worksheet get]],bonds[[#Headers],[nxt_call_dt]])*1</f>
        <v>45638</v>
      </c>
      <c r="K12" s="9" t="str" cm="1">
        <f t="array" ref="K12">_xll.BDP(bonds[[#This Row],[worksheet get]],bonds[[#Headers],[mty_typ]])</f>
        <v>CALLABLE</v>
      </c>
      <c r="L12" s="9" t="str" cm="1">
        <f t="array" ref="L12">_xll.BDP(bonds[[#This Row],[worksheet get]],bonds[[#Headers],[crncy]])</f>
        <v>EUR</v>
      </c>
      <c r="M12" s="10" cm="1">
        <f t="array" ref="M12">_xll.BDP(bonds[[#This Row],[worksheet get]],bonds[[#Headers],[amt_outstanding]])</f>
        <v>500000000</v>
      </c>
      <c r="N12" s="9" t="str" cm="1">
        <f t="array" ref="N12">_xll.BDP(bonds[[#This Row],[worksheet get]],bonds[[#Headers],[industry_sector]])</f>
        <v>Consumer, Non-cyclical</v>
      </c>
      <c r="O12" s="9" t="str">
        <f>bonds[[#This Row],[security name]]&amp;" nc-"&amp;RIGHT(YEAR(bonds[[#This Row],[nxt_call_dt]]),2)</f>
        <v>MRKGR 3 3/8 12/12/74 nc-24</v>
      </c>
      <c r="P12" s="9" cm="1">
        <f t="array" ref="P12">_xll.BDP(bonds[[#This Row],[worksheet get]],bonds[[#Headers],[yas_ispread]])</f>
        <v>181.06228517940772</v>
      </c>
      <c r="Q12" s="9" cm="1">
        <f t="array" ref="Q12">_xll.BDP(bonds[[#This Row],[worksheet get]],bonds[[#Headers],[blp_i_sprd_mid]])</f>
        <v>181.18266296386719</v>
      </c>
      <c r="R12" s="9" t="str" cm="1">
        <f t="array" ref="R12">_xll.BDP(bonds[[#This Row],[worksheet get]],bonds[[#Headers],[rtg_moody]])</f>
        <v>Baa3</v>
      </c>
      <c r="S12" s="9" t="str" cm="1">
        <f t="array" ref="S12">_xll.BDP(bonds[[#This Row],[worksheet get]],bonds[[#Headers],[rtg_sp]])</f>
        <v>BBB+</v>
      </c>
      <c r="T12" s="9" t="str" cm="1">
        <f t="array" ref="T12">_xll.BDP(bonds[[#This Row],[worksheet get]],bonds[[#Headers],[bb_composite]])</f>
        <v>BBB</v>
      </c>
      <c r="U12" s="9" t="str" cm="1">
        <f t="array" ref="U12">_xll.BDP(bonds[[#This Row],[worksheet get]],bonds[[#Headers],[green_bond_loan_indicator]])</f>
        <v>N</v>
      </c>
    </row>
    <row r="13" spans="2:21" x14ac:dyDescent="0.35">
      <c r="E13" s="5" t="s">
        <v>232</v>
      </c>
      <c r="F13" s="5" t="str" cm="1">
        <f t="array" ref="F13">_xll.BDP(bonds[[#This Row],[worksheet get]],bonds[[#Headers],[ID_ISIN]])</f>
        <v>XS2011260531</v>
      </c>
      <c r="G13" s="5" t="str" cm="1">
        <f t="array" ref="G13">_xll.BDP(bonds[[#This Row],[worksheet get]],bonds[[#Headers],[security name]])</f>
        <v>MRKGR 1 5/8 06/25/79</v>
      </c>
      <c r="H13" s="5" t="str" cm="1">
        <f t="array" ref="H13">_xll.BDP(bonds[[#This Row],[worksheet get]],bonds[[#Headers],[ticker]])</f>
        <v>MRKGR</v>
      </c>
      <c r="I13" s="5" cm="1">
        <f t="array" ref="I13">_xll.BDP(bonds[[#This Row],[worksheet get]],bonds[[#Headers],[coupon]])</f>
        <v>1.625</v>
      </c>
      <c r="J13" s="8" cm="1">
        <f t="array" ref="J13">_xll.BDP(bonds[[#This Row],[worksheet get]],bonds[[#Headers],[nxt_call_dt]])*1</f>
        <v>45553</v>
      </c>
      <c r="K13" s="9" t="str" cm="1">
        <f t="array" ref="K13">_xll.BDP(bonds[[#This Row],[worksheet get]],bonds[[#Headers],[mty_typ]])</f>
        <v>CALLABLE</v>
      </c>
      <c r="L13" s="9" t="str" cm="1">
        <f t="array" ref="L13">_xll.BDP(bonds[[#This Row],[worksheet get]],bonds[[#Headers],[crncy]])</f>
        <v>EUR</v>
      </c>
      <c r="M13" s="10" cm="1">
        <f t="array" ref="M13">_xll.BDP(bonds[[#This Row],[worksheet get]],bonds[[#Headers],[amt_outstanding]])</f>
        <v>500000000</v>
      </c>
      <c r="N13" s="9" t="str" cm="1">
        <f t="array" ref="N13">_xll.BDP(bonds[[#This Row],[worksheet get]],bonds[[#Headers],[industry_sector]])</f>
        <v>Consumer, Non-cyclical</v>
      </c>
      <c r="O13" s="9" t="str">
        <f>bonds[[#This Row],[security name]]&amp;" nc-"&amp;RIGHT(YEAR(bonds[[#This Row],[nxt_call_dt]]),2)</f>
        <v>MRKGR 1 5/8 06/25/79 nc-24</v>
      </c>
      <c r="P13" s="9" cm="1">
        <f t="array" ref="P13">_xll.BDP(bonds[[#This Row],[worksheet get]],bonds[[#Headers],[yas_ispread]])</f>
        <v>192.22328554400224</v>
      </c>
      <c r="Q13" s="9" cm="1">
        <f t="array" ref="Q13">_xll.BDP(bonds[[#This Row],[worksheet get]],bonds[[#Headers],[blp_i_sprd_mid]])</f>
        <v>192.27372741699219</v>
      </c>
      <c r="R13" s="9" t="str" cm="1">
        <f t="array" ref="R13">_xll.BDP(bonds[[#This Row],[worksheet get]],bonds[[#Headers],[rtg_moody]])</f>
        <v>Baa3</v>
      </c>
      <c r="S13" s="9" t="str" cm="1">
        <f t="array" ref="S13">_xll.BDP(bonds[[#This Row],[worksheet get]],bonds[[#Headers],[rtg_sp]])</f>
        <v>BBB+</v>
      </c>
      <c r="T13" s="9" t="str" cm="1">
        <f t="array" ref="T13">_xll.BDP(bonds[[#This Row],[worksheet get]],bonds[[#Headers],[bb_composite]])</f>
        <v>BBB</v>
      </c>
      <c r="U13" s="9" t="str" cm="1">
        <f t="array" ref="U13">_xll.BDP(bonds[[#This Row],[worksheet get]],bonds[[#Headers],[green_bond_loan_indicator]])</f>
        <v>N</v>
      </c>
    </row>
    <row r="14" spans="2:21" x14ac:dyDescent="0.35">
      <c r="E14" s="5" t="s">
        <v>233</v>
      </c>
      <c r="F14" s="5" t="str" cm="1">
        <f t="array" ref="F14">_xll.BDP(bonds[[#This Row],[worksheet get]],bonds[[#Headers],[ID_ISIN]])</f>
        <v>XS2011260705</v>
      </c>
      <c r="G14" s="5" t="str" cm="1">
        <f t="array" ref="G14">_xll.BDP(bonds[[#This Row],[worksheet get]],bonds[[#Headers],[security name]])</f>
        <v>MRKGR 2 7/8 06/25/79</v>
      </c>
      <c r="H14" s="5" t="str" cm="1">
        <f t="array" ref="H14">_xll.BDP(bonds[[#This Row],[worksheet get]],bonds[[#Headers],[ticker]])</f>
        <v>MRKGR</v>
      </c>
      <c r="I14" s="5" cm="1">
        <f t="array" ref="I14">_xll.BDP(bonds[[#This Row],[worksheet get]],bonds[[#Headers],[coupon]])</f>
        <v>2.875</v>
      </c>
      <c r="J14" s="8" cm="1">
        <f t="array" ref="J14">_xll.BDP(bonds[[#This Row],[worksheet get]],bonds[[#Headers],[nxt_call_dt]])*1</f>
        <v>47202</v>
      </c>
      <c r="K14" s="9" t="str" cm="1">
        <f t="array" ref="K14">_xll.BDP(bonds[[#This Row],[worksheet get]],bonds[[#Headers],[mty_typ]])</f>
        <v>CALLABLE</v>
      </c>
      <c r="L14" s="9" t="str" cm="1">
        <f t="array" ref="L14">_xll.BDP(bonds[[#This Row],[worksheet get]],bonds[[#Headers],[crncy]])</f>
        <v>EUR</v>
      </c>
      <c r="M14" s="10" cm="1">
        <f t="array" ref="M14">_xll.BDP(bonds[[#This Row],[worksheet get]],bonds[[#Headers],[amt_outstanding]])</f>
        <v>1000000000</v>
      </c>
      <c r="N14" s="9" t="str" cm="1">
        <f t="array" ref="N14">_xll.BDP(bonds[[#This Row],[worksheet get]],bonds[[#Headers],[industry_sector]])</f>
        <v>Consumer, Non-cyclical</v>
      </c>
      <c r="O14" s="9" t="str">
        <f>bonds[[#This Row],[security name]]&amp;" nc-"&amp;RIGHT(YEAR(bonds[[#This Row],[nxt_call_dt]]),2)</f>
        <v>MRKGR 2 7/8 06/25/79 nc-29</v>
      </c>
      <c r="P14" s="9" cm="1">
        <f t="array" ref="P14">_xll.BDP(bonds[[#This Row],[worksheet get]],bonds[[#Headers],[yas_ispread]])</f>
        <v>244.18255446344057</v>
      </c>
      <c r="Q14" s="9" cm="1">
        <f t="array" ref="Q14">_xll.BDP(bonds[[#This Row],[worksheet get]],bonds[[#Headers],[blp_i_sprd_mid]])</f>
        <v>244.17184448242188</v>
      </c>
      <c r="R14" s="9" t="str" cm="1">
        <f t="array" ref="R14">_xll.BDP(bonds[[#This Row],[worksheet get]],bonds[[#Headers],[rtg_moody]])</f>
        <v>Baa3</v>
      </c>
      <c r="S14" s="9" t="str" cm="1">
        <f t="array" ref="S14">_xll.BDP(bonds[[#This Row],[worksheet get]],bonds[[#Headers],[rtg_sp]])</f>
        <v>BBB+</v>
      </c>
      <c r="T14" s="9" t="str" cm="1">
        <f t="array" ref="T14">_xll.BDP(bonds[[#This Row],[worksheet get]],bonds[[#Headers],[bb_composite]])</f>
        <v>BBB</v>
      </c>
      <c r="U14" s="9" t="str" cm="1">
        <f t="array" ref="U14">_xll.BDP(bonds[[#This Row],[worksheet get]],bonds[[#Headers],[green_bond_loan_indicator]])</f>
        <v>N</v>
      </c>
    </row>
    <row r="15" spans="2:21" x14ac:dyDescent="0.35">
      <c r="E15" s="5" t="s">
        <v>234</v>
      </c>
      <c r="F15" s="5" t="str" cm="1">
        <f t="array" ref="F15">_xll.BDP(bonds[[#This Row],[worksheet get]],bonds[[#Headers],[ID_ISIN]])</f>
        <v>FR0012278539</v>
      </c>
      <c r="G15" s="5" t="str" cm="1">
        <f t="array" ref="G15">_xll.BDP(bonds[[#This Row],[worksheet get]],bonds[[#Headers],[security name]])</f>
        <v>AKEFP 4 3/4 PERP</v>
      </c>
      <c r="H15" s="5" t="str" cm="1">
        <f t="array" ref="H15">_xll.BDP(bonds[[#This Row],[worksheet get]],bonds[[#Headers],[ticker]])</f>
        <v>AKEFP</v>
      </c>
      <c r="I15" s="5" cm="1">
        <f t="array" ref="I15">_xll.BDP(bonds[[#This Row],[worksheet get]],bonds[[#Headers],[coupon]])</f>
        <v>4.75</v>
      </c>
      <c r="J15" s="8" cm="1">
        <f t="array" ref="J15">_xll.BDP(bonds[[#This Row],[worksheet get]],bonds[[#Headers],[nxt_call_dt]])*1</f>
        <v>44133</v>
      </c>
      <c r="K15" s="9" t="str" cm="1">
        <f t="array" ref="K15">_xll.BDP(bonds[[#This Row],[worksheet get]],bonds[[#Headers],[mty_typ]])</f>
        <v>PERP/CALL</v>
      </c>
      <c r="L15" s="9" t="str" cm="1">
        <f t="array" ref="L15">_xll.BDP(bonds[[#This Row],[worksheet get]],bonds[[#Headers],[crncy]])</f>
        <v>EUR</v>
      </c>
      <c r="M15" s="10" cm="1">
        <f t="array" ref="M15">_xll.BDP(bonds[[#This Row],[worksheet get]],bonds[[#Headers],[amt_outstanding]])</f>
        <v>300000000</v>
      </c>
      <c r="N15" s="9" t="str" cm="1">
        <f t="array" ref="N15">_xll.BDP(bonds[[#This Row],[worksheet get]],bonds[[#Headers],[industry_sector]])</f>
        <v>Basic Materials</v>
      </c>
      <c r="O15" s="9" t="str">
        <f>bonds[[#This Row],[security name]]&amp;" nc-"&amp;RIGHT(YEAR(bonds[[#This Row],[nxt_call_dt]]),2)</f>
        <v>AKEFP 4 3/4 PERP nc-20</v>
      </c>
      <c r="P15" s="9" cm="1">
        <f t="array" ref="P15">_xll.BDP(bonds[[#This Row],[worksheet get]],bonds[[#Headers],[yas_ispread]])</f>
        <v>176.6354341765861</v>
      </c>
      <c r="Q15" s="9" cm="1">
        <f t="array" ref="Q15">_xll.BDP(bonds[[#This Row],[worksheet get]],bonds[[#Headers],[blp_i_sprd_mid]])</f>
        <v>186.48274230957031</v>
      </c>
      <c r="R15" s="9" t="str" cm="1">
        <f t="array" ref="R15">_xll.BDP(bonds[[#This Row],[worksheet get]],bonds[[#Headers],[rtg_moody]])</f>
        <v>Baa3</v>
      </c>
      <c r="S15" s="9" t="str" cm="1">
        <f t="array" ref="S15">_xll.BDP(bonds[[#This Row],[worksheet get]],bonds[[#Headers],[rtg_sp]])</f>
        <v>BBB-</v>
      </c>
      <c r="T15" s="9" t="str" cm="1">
        <f t="array" ref="T15">_xll.BDP(bonds[[#This Row],[worksheet get]],bonds[[#Headers],[bb_composite]])</f>
        <v>BBB-</v>
      </c>
      <c r="U15" s="9" t="str" cm="1">
        <f t="array" ref="U15">_xll.BDP(bonds[[#This Row],[worksheet get]],bonds[[#Headers],[green_bond_loan_indicator]])</f>
        <v>N</v>
      </c>
    </row>
    <row r="16" spans="2:21" x14ac:dyDescent="0.35">
      <c r="E16" s="5" t="s">
        <v>236</v>
      </c>
      <c r="F16" s="5" t="str" cm="1">
        <f t="array" ref="F16">_xll.BDP(bonds[[#This Row],[worksheet get]],bonds[[#Headers],[ID_ISIN]])</f>
        <v>FR0013425170</v>
      </c>
      <c r="G16" s="5" t="str" cm="1">
        <f t="array" ref="G16">_xll.BDP(bonds[[#This Row],[worksheet get]],bonds[[#Headers],[security name]])</f>
        <v>AKEFP 2 3/4 PERP</v>
      </c>
      <c r="H16" s="5" t="str" cm="1">
        <f t="array" ref="H16">_xll.BDP(bonds[[#This Row],[worksheet get]],bonds[[#Headers],[ticker]])</f>
        <v>AKEFP</v>
      </c>
      <c r="I16" s="5" cm="1">
        <f t="array" ref="I16">_xll.BDP(bonds[[#This Row],[worksheet get]],bonds[[#Headers],[coupon]])</f>
        <v>2.75</v>
      </c>
      <c r="J16" s="8" cm="1">
        <f t="array" ref="J16">_xll.BDP(bonds[[#This Row],[worksheet get]],bonds[[#Headers],[nxt_call_dt]])*1</f>
        <v>45460</v>
      </c>
      <c r="K16" s="9" t="str" cm="1">
        <f t="array" ref="K16">_xll.BDP(bonds[[#This Row],[worksheet get]],bonds[[#Headers],[mty_typ]])</f>
        <v>PERP/CALL</v>
      </c>
      <c r="L16" s="9" t="str" cm="1">
        <f t="array" ref="L16">_xll.BDP(bonds[[#This Row],[worksheet get]],bonds[[#Headers],[crncy]])</f>
        <v>EUR</v>
      </c>
      <c r="M16" s="10" cm="1">
        <f t="array" ref="M16">_xll.BDP(bonds[[#This Row],[worksheet get]],bonds[[#Headers],[amt_outstanding]])</f>
        <v>400000000</v>
      </c>
      <c r="N16" s="9" t="str" cm="1">
        <f t="array" ref="N16">_xll.BDP(bonds[[#This Row],[worksheet get]],bonds[[#Headers],[industry_sector]])</f>
        <v>Basic Materials</v>
      </c>
      <c r="O16" s="9" t="str">
        <f>bonds[[#This Row],[security name]]&amp;" nc-"&amp;RIGHT(YEAR(bonds[[#This Row],[nxt_call_dt]]),2)</f>
        <v>AKEFP 2 3/4 PERP nc-24</v>
      </c>
      <c r="P16" s="9" cm="1">
        <f t="array" ref="P16">_xll.BDP(bonds[[#This Row],[worksheet get]],bonds[[#Headers],[yas_ispread]])</f>
        <v>295.60241998498907</v>
      </c>
      <c r="Q16" s="9" cm="1">
        <f t="array" ref="Q16">_xll.BDP(bonds[[#This Row],[worksheet get]],bonds[[#Headers],[blp_i_sprd_mid]])</f>
        <v>295.34799194335938</v>
      </c>
      <c r="R16" s="9" t="str" cm="1">
        <f t="array" ref="R16">_xll.BDP(bonds[[#This Row],[worksheet get]],bonds[[#Headers],[rtg_moody]])</f>
        <v>Baa3</v>
      </c>
      <c r="S16" s="9" t="str" cm="1">
        <f t="array" ref="S16">_xll.BDP(bonds[[#This Row],[worksheet get]],bonds[[#Headers],[rtg_sp]])</f>
        <v>BBB-</v>
      </c>
      <c r="T16" s="9" t="str" cm="1">
        <f t="array" ref="T16">_xll.BDP(bonds[[#This Row],[worksheet get]],bonds[[#Headers],[bb_composite]])</f>
        <v>BBB-</v>
      </c>
      <c r="U16" s="9" t="str" cm="1">
        <f t="array" ref="U16">_xll.BDP(bonds[[#This Row],[worksheet get]],bonds[[#Headers],[green_bond_loan_indicator]])</f>
        <v>N</v>
      </c>
    </row>
    <row r="17" spans="2:21" x14ac:dyDescent="0.35">
      <c r="E17" s="5" t="s">
        <v>238</v>
      </c>
      <c r="F17" s="5" t="str" cm="1">
        <f t="array" ref="F17">_xll.BDP(bonds[[#This Row],[worksheet get]],bonds[[#Headers],[ID_ISIN]])</f>
        <v>FR0013478252</v>
      </c>
      <c r="G17" s="5" t="str" cm="1">
        <f t="array" ref="G17">_xll.BDP(bonds[[#This Row],[worksheet get]],bonds[[#Headers],[security name]])</f>
        <v>AKEFP 1 1/2 PERP</v>
      </c>
      <c r="H17" s="5" t="str" cm="1">
        <f t="array" ref="H17">_xll.BDP(bonds[[#This Row],[worksheet get]],bonds[[#Headers],[ticker]])</f>
        <v>AKEFP</v>
      </c>
      <c r="I17" s="5" cm="1">
        <f t="array" ref="I17">_xll.BDP(bonds[[#This Row],[worksheet get]],bonds[[#Headers],[coupon]])</f>
        <v>1.5</v>
      </c>
      <c r="J17" s="8" cm="1">
        <f t="array" ref="J17">_xll.BDP(bonds[[#This Row],[worksheet get]],bonds[[#Headers],[nxt_call_dt]])*1</f>
        <v>45951</v>
      </c>
      <c r="K17" s="9" t="str" cm="1">
        <f t="array" ref="K17">_xll.BDP(bonds[[#This Row],[worksheet get]],bonds[[#Headers],[mty_typ]])</f>
        <v>PERP/CALL</v>
      </c>
      <c r="L17" s="9" t="str" cm="1">
        <f t="array" ref="L17">_xll.BDP(bonds[[#This Row],[worksheet get]],bonds[[#Headers],[crncy]])</f>
        <v>EUR</v>
      </c>
      <c r="M17" s="10" cm="1">
        <f t="array" ref="M17">_xll.BDP(bonds[[#This Row],[worksheet get]],bonds[[#Headers],[amt_outstanding]])</f>
        <v>300000000</v>
      </c>
      <c r="N17" s="9" t="str" cm="1">
        <f t="array" ref="N17">_xll.BDP(bonds[[#This Row],[worksheet get]],bonds[[#Headers],[industry_sector]])</f>
        <v>Basic Materials</v>
      </c>
      <c r="O17" s="9" t="str">
        <f>bonds[[#This Row],[security name]]&amp;" nc-"&amp;RIGHT(YEAR(bonds[[#This Row],[nxt_call_dt]]),2)</f>
        <v>AKEFP 1 1/2 PERP nc-25</v>
      </c>
      <c r="P17" s="9" cm="1">
        <f t="array" ref="P17">_xll.BDP(bonds[[#This Row],[worksheet get]],bonds[[#Headers],[yas_ispread]])</f>
        <v>288.97679154088087</v>
      </c>
      <c r="Q17" s="9" cm="1">
        <f t="array" ref="Q17">_xll.BDP(bonds[[#This Row],[worksheet get]],bonds[[#Headers],[blp_i_sprd_mid]])</f>
        <v>295.0897216796875</v>
      </c>
      <c r="R17" s="9" t="str" cm="1">
        <f t="array" ref="R17">_xll.BDP(bonds[[#This Row],[worksheet get]],bonds[[#Headers],[rtg_moody]])</f>
        <v>Baa3</v>
      </c>
      <c r="S17" s="9" t="str" cm="1">
        <f t="array" ref="S17">_xll.BDP(bonds[[#This Row],[worksheet get]],bonds[[#Headers],[rtg_sp]])</f>
        <v>BBB-</v>
      </c>
      <c r="T17" s="9" t="str" cm="1">
        <f t="array" ref="T17">_xll.BDP(bonds[[#This Row],[worksheet get]],bonds[[#Headers],[bb_composite]])</f>
        <v>BBB-</v>
      </c>
      <c r="U17" s="9" t="str" cm="1">
        <f t="array" ref="U17">_xll.BDP(bonds[[#This Row],[worksheet get]],bonds[[#Headers],[green_bond_loan_indicator]])</f>
        <v>N</v>
      </c>
    </row>
    <row r="18" spans="2:21" x14ac:dyDescent="0.35">
      <c r="B18" s="5" t="s">
        <v>239</v>
      </c>
      <c r="E18" s="5" t="s">
        <v>240</v>
      </c>
      <c r="F18" s="5" t="str" cm="1">
        <f t="array" ref="F18">_xll.BDP(bonds[[#This Row],[worksheet get]],bonds[[#Headers],[ID_ISIN]])</f>
        <v>XS1405763019</v>
      </c>
      <c r="G18" s="5" t="str" cm="1">
        <f t="array" ref="G18">_xll.BDP(bonds[[#This Row],[worksheet get]],bonds[[#Headers],[security name]])</f>
        <v>LXSGR 4 1/2 12/06/76</v>
      </c>
      <c r="H18" s="5" t="str" cm="1">
        <f t="array" ref="H18">_xll.BDP(bonds[[#This Row],[worksheet get]],bonds[[#Headers],[ticker]])</f>
        <v>LXSGR</v>
      </c>
      <c r="I18" s="5" cm="1">
        <f t="array" ref="I18">_xll.BDP(bonds[[#This Row],[worksheet get]],bonds[[#Headers],[coupon]])</f>
        <v>4.5</v>
      </c>
      <c r="J18" s="8" cm="1">
        <f t="array" ref="J18">_xll.BDP(bonds[[#This Row],[worksheet get]],bonds[[#Headers],[nxt_call_dt]])*1</f>
        <v>45083</v>
      </c>
      <c r="K18" s="9" t="str" cm="1">
        <f t="array" ref="K18">_xll.BDP(bonds[[#This Row],[worksheet get]],bonds[[#Headers],[mty_typ]])</f>
        <v>CALLABLE</v>
      </c>
      <c r="L18" s="9" t="str" cm="1">
        <f t="array" ref="L18">_xll.BDP(bonds[[#This Row],[worksheet get]],bonds[[#Headers],[crncy]])</f>
        <v>EUR</v>
      </c>
      <c r="M18" s="10" cm="1">
        <f t="array" ref="M18">_xll.BDP(bonds[[#This Row],[worksheet get]],bonds[[#Headers],[amt_outstanding]])</f>
        <v>500000000</v>
      </c>
      <c r="N18" s="9" t="str" cm="1">
        <f t="array" ref="N18">_xll.BDP(bonds[[#This Row],[worksheet get]],bonds[[#Headers],[industry_sector]])</f>
        <v>Basic Materials</v>
      </c>
      <c r="O18" s="9" t="str">
        <f>bonds[[#This Row],[security name]]&amp;" nc-"&amp;RIGHT(YEAR(bonds[[#This Row],[nxt_call_dt]]),2)</f>
        <v>LXSGR 4 1/2 12/06/76 nc-23</v>
      </c>
      <c r="P18" s="9" cm="1">
        <f t="array" ref="P18">_xll.BDP(bonds[[#This Row],[worksheet get]],bonds[[#Headers],[yas_ispread]])</f>
        <v>320.12947085824817</v>
      </c>
      <c r="Q18" s="9" cm="1">
        <f t="array" ref="Q18">_xll.BDP(bonds[[#This Row],[worksheet get]],bonds[[#Headers],[blp_i_sprd_mid]])</f>
        <v>320.05459594726563</v>
      </c>
      <c r="R18" s="9" t="str" cm="1">
        <f t="array" ref="R18">_xll.BDP(bonds[[#This Row],[worksheet get]],bonds[[#Headers],[rtg_moody]])</f>
        <v>Ba1</v>
      </c>
      <c r="S18" s="9" t="str" cm="1">
        <f t="array" ref="S18">_xll.BDP(bonds[[#This Row],[worksheet get]],bonds[[#Headers],[rtg_sp]])</f>
        <v>BB+</v>
      </c>
      <c r="T18" s="9" t="str" cm="1">
        <f t="array" ref="T18">_xll.BDP(bonds[[#This Row],[worksheet get]],bonds[[#Headers],[bb_composite]])</f>
        <v>BB+</v>
      </c>
      <c r="U18" s="9" t="str" cm="1">
        <f t="array" ref="U18">_xll.BDP(bonds[[#This Row],[worksheet get]],bonds[[#Headers],[green_bond_loan_indicator]])</f>
        <v>N</v>
      </c>
    </row>
    <row r="19" spans="2:21" x14ac:dyDescent="0.35">
      <c r="B19" s="11" t="s">
        <v>198</v>
      </c>
      <c r="E19" s="5" t="s">
        <v>242</v>
      </c>
      <c r="F19" s="5" t="str" cm="1">
        <f t="array" ref="F19">_xll.BDP(bonds[[#This Row],[worksheet get]],bonds[[#Headers],[ID_ISIN]])</f>
        <v>XS1713466495</v>
      </c>
      <c r="G19" s="5" t="str" cm="1">
        <f t="array" ref="G19">_xll.BDP(bonds[[#This Row],[worksheet get]],bonds[[#Headers],[security name]])</f>
        <v>LHNVX 3 PERP</v>
      </c>
      <c r="H19" s="5" t="str" cm="1">
        <f t="array" ref="H19">_xll.BDP(bonds[[#This Row],[worksheet get]],bonds[[#Headers],[ticker]])</f>
        <v>LHNVX</v>
      </c>
      <c r="I19" s="5" cm="1">
        <f t="array" ref="I19">_xll.BDP(bonds[[#This Row],[worksheet get]],bonds[[#Headers],[coupon]])</f>
        <v>3</v>
      </c>
      <c r="J19" s="8" cm="1">
        <f t="array" ref="J19">_xll.BDP(bonds[[#This Row],[worksheet get]],bonds[[#Headers],[nxt_call_dt]])*1</f>
        <v>45478</v>
      </c>
      <c r="K19" s="9" t="str" cm="1">
        <f t="array" ref="K19">_xll.BDP(bonds[[#This Row],[worksheet get]],bonds[[#Headers],[mty_typ]])</f>
        <v>PERP/CALL</v>
      </c>
      <c r="L19" s="9" t="str" cm="1">
        <f t="array" ref="L19">_xll.BDP(bonds[[#This Row],[worksheet get]],bonds[[#Headers],[crncy]])</f>
        <v>EUR</v>
      </c>
      <c r="M19" s="10" cm="1">
        <f t="array" ref="M19">_xll.BDP(bonds[[#This Row],[worksheet get]],bonds[[#Headers],[amt_outstanding]])</f>
        <v>500000000</v>
      </c>
      <c r="N19" s="9" t="str" cm="1">
        <f t="array" ref="N19">_xll.BDP(bonds[[#This Row],[worksheet get]],bonds[[#Headers],[industry_sector]])</f>
        <v>Industrial</v>
      </c>
      <c r="O19" s="9" t="str">
        <f>bonds[[#This Row],[security name]]&amp;" nc-"&amp;RIGHT(YEAR(bonds[[#This Row],[nxt_call_dt]]),2)</f>
        <v>LHNVX 3 PERP nc-24</v>
      </c>
      <c r="P19" s="9" cm="1">
        <f t="array" ref="P19">_xll.BDP(bonds[[#This Row],[worksheet get]],bonds[[#Headers],[yas_ispread]])</f>
        <v>301.19064928373331</v>
      </c>
      <c r="Q19" s="9" cm="1">
        <f t="array" ref="Q19">_xll.BDP(bonds[[#This Row],[worksheet get]],bonds[[#Headers],[blp_i_sprd_mid]])</f>
        <v>301.57855224609375</v>
      </c>
      <c r="R19" s="9" t="str" cm="1">
        <f t="array" ref="R19">_xll.BDP(bonds[[#This Row],[worksheet get]],bonds[[#Headers],[rtg_moody]])</f>
        <v>Ba1</v>
      </c>
      <c r="S19" s="9" t="str" cm="1">
        <f t="array" ref="S19">_xll.BDP(bonds[[#This Row],[worksheet get]],bonds[[#Headers],[rtg_sp]])</f>
        <v>BB+</v>
      </c>
      <c r="T19" s="9" t="str" cm="1">
        <f t="array" ref="T19">_xll.BDP(bonds[[#This Row],[worksheet get]],bonds[[#Headers],[bb_composite]])</f>
        <v>BB+</v>
      </c>
      <c r="U19" s="9" t="str" cm="1">
        <f t="array" ref="U19">_xll.BDP(bonds[[#This Row],[worksheet get]],bonds[[#Headers],[green_bond_loan_indicator]])</f>
        <v>N</v>
      </c>
    </row>
    <row r="20" spans="2:21" x14ac:dyDescent="0.35">
      <c r="E20" s="5" t="s">
        <v>243</v>
      </c>
      <c r="F20" s="5" t="str" cm="1">
        <f t="array" ref="F20">_xll.BDP(bonds[[#This Row],[worksheet get]],bonds[[#Headers],[ID_ISIN]])</f>
        <v>DE000A2GSFF1</v>
      </c>
      <c r="G20" s="5" t="str" cm="1">
        <f t="array" ref="G20">_xll.BDP(bonds[[#This Row],[worksheet get]],bonds[[#Headers],[security name]])</f>
        <v>EVKGR 2 1/8 07/07/77</v>
      </c>
      <c r="H20" s="5" t="str" cm="1">
        <f t="array" ref="H20">_xll.BDP(bonds[[#This Row],[worksheet get]],bonds[[#Headers],[ticker]])</f>
        <v>EVKGR</v>
      </c>
      <c r="I20" s="5" cm="1">
        <f t="array" ref="I20">_xll.BDP(bonds[[#This Row],[worksheet get]],bonds[[#Headers],[coupon]])</f>
        <v>2.125</v>
      </c>
      <c r="J20" s="8" cm="1">
        <f t="array" ref="J20">_xll.BDP(bonds[[#This Row],[worksheet get]],bonds[[#Headers],[nxt_call_dt]])*1</f>
        <v>44780</v>
      </c>
      <c r="K20" s="9" t="str" cm="1">
        <f t="array" ref="K20">_xll.BDP(bonds[[#This Row],[worksheet get]],bonds[[#Headers],[mty_typ]])</f>
        <v>CALLABLE</v>
      </c>
      <c r="L20" s="9" t="str" cm="1">
        <f t="array" ref="L20">_xll.BDP(bonds[[#This Row],[worksheet get]],bonds[[#Headers],[crncy]])</f>
        <v>EUR</v>
      </c>
      <c r="M20" s="10" cm="1">
        <f t="array" ref="M20">_xll.BDP(bonds[[#This Row],[worksheet get]],bonds[[#Headers],[amt_outstanding]])</f>
        <v>500000000</v>
      </c>
      <c r="N20" s="9" t="str" cm="1">
        <f t="array" ref="N20">_xll.BDP(bonds[[#This Row],[worksheet get]],bonds[[#Headers],[industry_sector]])</f>
        <v>Basic Materials</v>
      </c>
      <c r="O20" s="9" t="str">
        <f>bonds[[#This Row],[security name]]&amp;" nc-"&amp;RIGHT(YEAR(bonds[[#This Row],[nxt_call_dt]]),2)</f>
        <v>EVKGR 2 1/8 07/07/77 nc-22</v>
      </c>
      <c r="P20" s="9" cm="1">
        <f t="array" ref="P20">_xll.BDP(bonds[[#This Row],[worksheet get]],bonds[[#Headers],[yas_ispread]])</f>
        <v>298.89388957345153</v>
      </c>
      <c r="Q20" s="9" cm="1">
        <f t="array" ref="Q20">_xll.BDP(bonds[[#This Row],[worksheet get]],bonds[[#Headers],[blp_i_sprd_mid]])</f>
        <v>304.625244140625</v>
      </c>
      <c r="R20" s="9" t="str" cm="1">
        <f t="array" ref="R20">_xll.BDP(bonds[[#This Row],[worksheet get]],bonds[[#Headers],[rtg_moody]])</f>
        <v>Baa3</v>
      </c>
      <c r="S20" s="9" t="str" cm="1">
        <f t="array" ref="S20">_xll.BDP(bonds[[#This Row],[worksheet get]],bonds[[#Headers],[rtg_sp]])</f>
        <v>BBB-</v>
      </c>
      <c r="T20" s="9" t="str" cm="1">
        <f t="array" ref="T20">_xll.BDP(bonds[[#This Row],[worksheet get]],bonds[[#Headers],[bb_composite]])</f>
        <v>BBB-</v>
      </c>
      <c r="U20" s="9" t="str" cm="1">
        <f t="array" ref="U20">_xll.BDP(bonds[[#This Row],[worksheet get]],bonds[[#Headers],[green_bond_loan_indicator]])</f>
        <v>N</v>
      </c>
    </row>
    <row r="21" spans="2:21" x14ac:dyDescent="0.35">
      <c r="E21" s="5" t="s">
        <v>101</v>
      </c>
      <c r="F21" s="5" t="str" cm="1">
        <f t="array" ref="F21">_xll.BDP(bonds[[#This Row],[worksheet get]],bonds[[#Headers],[ID_ISIN]])</f>
        <v>XS2051471105</v>
      </c>
      <c r="G21" s="5" t="str" cm="1">
        <f t="array" ref="G21">_xll.BDP(bonds[[#This Row],[worksheet get]],bonds[[#Headers],[security name]])</f>
        <v>ERFFP 2 7/8 PERP</v>
      </c>
      <c r="H21" s="5" t="str" cm="1">
        <f t="array" ref="H21">_xll.BDP(bonds[[#This Row],[worksheet get]],bonds[[#Headers],[ticker]])</f>
        <v>ERFFP</v>
      </c>
      <c r="I21" s="5" cm="1">
        <f t="array" ref="I21">_xll.BDP(bonds[[#This Row],[worksheet get]],bonds[[#Headers],[coupon]])</f>
        <v>2.875</v>
      </c>
      <c r="J21" s="8" cm="1">
        <f t="array" ref="J21">_xll.BDP(bonds[[#This Row],[worksheet get]],bonds[[#Headers],[nxt_call_dt]])*1</f>
        <v>44784</v>
      </c>
      <c r="K21" s="9" t="str" cm="1">
        <f t="array" ref="K21">_xll.BDP(bonds[[#This Row],[worksheet get]],bonds[[#Headers],[mty_typ]])</f>
        <v>PERP/CALL</v>
      </c>
      <c r="L21" s="9" t="str" cm="1">
        <f t="array" ref="L21">_xll.BDP(bonds[[#This Row],[worksheet get]],bonds[[#Headers],[crncy]])</f>
        <v>EUR</v>
      </c>
      <c r="M21" s="10" cm="1">
        <f t="array" ref="M21">_xll.BDP(bonds[[#This Row],[worksheet get]],bonds[[#Headers],[amt_outstanding]])</f>
        <v>300000000</v>
      </c>
      <c r="N21" s="9" t="str" cm="1">
        <f t="array" ref="N21">_xll.BDP(bonds[[#This Row],[worksheet get]],bonds[[#Headers],[industry_sector]])</f>
        <v>Consumer, Non-cyclical</v>
      </c>
      <c r="O21" s="9" t="str">
        <f>bonds[[#This Row],[security name]]&amp;" nc-"&amp;RIGHT(YEAR(bonds[[#This Row],[nxt_call_dt]]),2)</f>
        <v>ERFFP 2 7/8 PERP nc-22</v>
      </c>
      <c r="P21" s="9" cm="1">
        <f t="array" ref="P21">_xll.BDP(bonds[[#This Row],[worksheet get]],bonds[[#Headers],[yas_ispread]])</f>
        <v>426.53678442525455</v>
      </c>
      <c r="Q21" s="9" cm="1">
        <f t="array" ref="Q21">_xll.BDP(bonds[[#This Row],[worksheet get]],bonds[[#Headers],[blp_i_sprd_mid]])</f>
        <v>430.8477783203125</v>
      </c>
      <c r="R21" s="9" t="str" cm="1">
        <f t="array" ref="R21">_xll.BDP(bonds[[#This Row],[worksheet get]],bonds[[#Headers],[rtg_moody]])</f>
        <v>#N/A N/A</v>
      </c>
      <c r="S21" s="9" t="str" cm="1">
        <f t="array" ref="S21">_xll.BDP(bonds[[#This Row],[worksheet get]],bonds[[#Headers],[rtg_sp]])</f>
        <v>#N/A N/A</v>
      </c>
      <c r="T21" s="9" t="str" cm="1">
        <f t="array" ref="T21">_xll.BDP(bonds[[#This Row],[worksheet get]],bonds[[#Headers],[bb_composite]])</f>
        <v>#N/A N/A</v>
      </c>
      <c r="U21" s="9" t="str" cm="1">
        <f t="array" ref="U21">_xll.BDP(bonds[[#This Row],[worksheet get]],bonds[[#Headers],[green_bond_loan_indicator]])</f>
        <v>N</v>
      </c>
    </row>
    <row r="22" spans="2:21" x14ac:dyDescent="0.35">
      <c r="E22" s="5" t="s">
        <v>244</v>
      </c>
      <c r="F22" s="5" t="str" cm="1">
        <f t="array" ref="F22">_xll.BDP(bonds[[#This Row],[worksheet get]],bonds[[#Headers],[ID_ISIN]])</f>
        <v>XS1224953882</v>
      </c>
      <c r="G22" s="5" t="str" cm="1">
        <f t="array" ref="G22">_xll.BDP(bonds[[#This Row],[worksheet get]],bonds[[#Headers],[security name]])</f>
        <v>ERFFP 4 7/8 PERP</v>
      </c>
      <c r="H22" s="5" t="str" cm="1">
        <f t="array" ref="H22">_xll.BDP(bonds[[#This Row],[worksheet get]],bonds[[#Headers],[ticker]])</f>
        <v>ERFFP</v>
      </c>
      <c r="I22" s="5" cm="1">
        <f t="array" ref="I22">_xll.BDP(bonds[[#This Row],[worksheet get]],bonds[[#Headers],[coupon]])</f>
        <v>4.875</v>
      </c>
      <c r="J22" s="8" cm="1">
        <f t="array" ref="J22">_xll.BDP(bonds[[#This Row],[worksheet get]],bonds[[#Headers],[nxt_call_dt]])*1</f>
        <v>45045</v>
      </c>
      <c r="K22" s="9" t="str" cm="1">
        <f t="array" ref="K22">_xll.BDP(bonds[[#This Row],[worksheet get]],bonds[[#Headers],[mty_typ]])</f>
        <v>PERP/CALL</v>
      </c>
      <c r="L22" s="9" t="str" cm="1">
        <f t="array" ref="L22">_xll.BDP(bonds[[#This Row],[worksheet get]],bonds[[#Headers],[crncy]])</f>
        <v>EUR</v>
      </c>
      <c r="M22" s="10" cm="1">
        <f t="array" ref="M22">_xll.BDP(bonds[[#This Row],[worksheet get]],bonds[[#Headers],[amt_outstanding]])</f>
        <v>300000000</v>
      </c>
      <c r="N22" s="9" t="str" cm="1">
        <f t="array" ref="N22">_xll.BDP(bonds[[#This Row],[worksheet get]],bonds[[#Headers],[industry_sector]])</f>
        <v>Consumer, Non-cyclical</v>
      </c>
      <c r="O22" s="9" t="str">
        <f>bonds[[#This Row],[security name]]&amp;" nc-"&amp;RIGHT(YEAR(bonds[[#This Row],[nxt_call_dt]]),2)</f>
        <v>ERFFP 4 7/8 PERP nc-23</v>
      </c>
      <c r="P22" s="9" cm="1">
        <f t="array" ref="P22">_xll.BDP(bonds[[#This Row],[worksheet get]],bonds[[#Headers],[yas_ispread]])</f>
        <v>356.99819113827789</v>
      </c>
      <c r="Q22" s="9" cm="1">
        <f t="array" ref="Q22">_xll.BDP(bonds[[#This Row],[worksheet get]],bonds[[#Headers],[blp_i_sprd_mid]])</f>
        <v>357.14666748046875</v>
      </c>
      <c r="R22" s="9" t="str" cm="1">
        <f t="array" ref="R22">_xll.BDP(bonds[[#This Row],[worksheet get]],bonds[[#Headers],[rtg_moody]])</f>
        <v>#N/A N/A</v>
      </c>
      <c r="S22" s="9" t="str" cm="1">
        <f t="array" ref="S22">_xll.BDP(bonds[[#This Row],[worksheet get]],bonds[[#Headers],[rtg_sp]])</f>
        <v>#N/A N/A</v>
      </c>
      <c r="T22" s="9" t="str" cm="1">
        <f t="array" ref="T22">_xll.BDP(bonds[[#This Row],[worksheet get]],bonds[[#Headers],[bb_composite]])</f>
        <v>#N/A N/A</v>
      </c>
      <c r="U22" s="9" t="str" cm="1">
        <f t="array" ref="U22">_xll.BDP(bonds[[#This Row],[worksheet get]],bonds[[#Headers],[green_bond_loan_indicator]])</f>
        <v>N</v>
      </c>
    </row>
    <row r="23" spans="2:21" x14ac:dyDescent="0.35">
      <c r="E23" s="5" t="s">
        <v>102</v>
      </c>
      <c r="F23" s="5" t="str" cm="1">
        <f t="array" ref="F23">_xll.BDP(bonds[[#This Row],[worksheet get]],bonds[[#Headers],[ID_ISIN]])</f>
        <v>XS1716945586</v>
      </c>
      <c r="G23" s="5" t="str" cm="1">
        <f t="array" ref="G23">_xll.BDP(bonds[[#This Row],[worksheet get]],bonds[[#Headers],[security name]])</f>
        <v>ERFFP 3 1/4 PERP</v>
      </c>
      <c r="H23" s="5" t="str" cm="1">
        <f t="array" ref="H23">_xll.BDP(bonds[[#This Row],[worksheet get]],bonds[[#Headers],[ticker]])</f>
        <v>ERFFP</v>
      </c>
      <c r="I23" s="5" cm="1">
        <f t="array" ref="I23">_xll.BDP(bonds[[#This Row],[worksheet get]],bonds[[#Headers],[coupon]])</f>
        <v>3.25</v>
      </c>
      <c r="J23" s="8" cm="1">
        <f t="array" ref="J23">_xll.BDP(bonds[[#This Row],[worksheet get]],bonds[[#Headers],[nxt_call_dt]])*1</f>
        <v>45974</v>
      </c>
      <c r="K23" s="9" t="str" cm="1">
        <f t="array" ref="K23">_xll.BDP(bonds[[#This Row],[worksheet get]],bonds[[#Headers],[mty_typ]])</f>
        <v>PERP/CALL</v>
      </c>
      <c r="L23" s="9" t="str" cm="1">
        <f t="array" ref="L23">_xll.BDP(bonds[[#This Row],[worksheet get]],bonds[[#Headers],[crncy]])</f>
        <v>EUR</v>
      </c>
      <c r="M23" s="10" cm="1">
        <f t="array" ref="M23">_xll.BDP(bonds[[#This Row],[worksheet get]],bonds[[#Headers],[amt_outstanding]])</f>
        <v>400000000</v>
      </c>
      <c r="N23" s="9" t="str" cm="1">
        <f t="array" ref="N23">_xll.BDP(bonds[[#This Row],[worksheet get]],bonds[[#Headers],[industry_sector]])</f>
        <v>Consumer, Non-cyclical</v>
      </c>
      <c r="O23" s="9" t="str">
        <f>bonds[[#This Row],[security name]]&amp;" nc-"&amp;RIGHT(YEAR(bonds[[#This Row],[nxt_call_dt]]),2)</f>
        <v>ERFFP 3 1/4 PERP nc-25</v>
      </c>
      <c r="P23" s="9" cm="1">
        <f t="array" ref="P23">_xll.BDP(bonds[[#This Row],[worksheet get]],bonds[[#Headers],[yas_ispread]])</f>
        <v>426.80122867572408</v>
      </c>
      <c r="Q23" s="9" cm="1">
        <f t="array" ref="Q23">_xll.BDP(bonds[[#This Row],[worksheet get]],bonds[[#Headers],[blp_i_sprd_mid]])</f>
        <v>427.08554077148438</v>
      </c>
      <c r="R23" s="9" t="str" cm="1">
        <f t="array" ref="R23">_xll.BDP(bonds[[#This Row],[worksheet get]],bonds[[#Headers],[rtg_moody]])</f>
        <v>#N/A N/A</v>
      </c>
      <c r="S23" s="9" t="str" cm="1">
        <f t="array" ref="S23">_xll.BDP(bonds[[#This Row],[worksheet get]],bonds[[#Headers],[rtg_sp]])</f>
        <v>#N/A N/A</v>
      </c>
      <c r="T23" s="9" t="str" cm="1">
        <f t="array" ref="T23">_xll.BDP(bonds[[#This Row],[worksheet get]],bonds[[#Headers],[bb_composite]])</f>
        <v>#N/A N/A</v>
      </c>
      <c r="U23" s="9" t="str" cm="1">
        <f t="array" ref="U23">_xll.BDP(bonds[[#This Row],[worksheet get]],bonds[[#Headers],[green_bond_loan_indicator]])</f>
        <v>N</v>
      </c>
    </row>
    <row r="24" spans="2:21" x14ac:dyDescent="0.35">
      <c r="E24" s="5" t="s">
        <v>245</v>
      </c>
      <c r="F24" s="5" t="str" cm="1">
        <f t="array" ref="F24">_xll.BDP(bonds[[#This Row],[worksheet get]],bonds[[#Headers],[ID_ISIN]])</f>
        <v>FR0013292828</v>
      </c>
      <c r="G24" s="5" t="str" cm="1">
        <f t="array" ref="G24">_xll.BDP(bonds[[#This Row],[worksheet get]],bonds[[#Headers],[security name]])</f>
        <v>BNFP 1 3/4 PERP</v>
      </c>
      <c r="H24" s="5" t="str" cm="1">
        <f t="array" ref="H24">_xll.BDP(bonds[[#This Row],[worksheet get]],bonds[[#Headers],[ticker]])</f>
        <v>BNFP</v>
      </c>
      <c r="I24" s="5" cm="1">
        <f t="array" ref="I24">_xll.BDP(bonds[[#This Row],[worksheet get]],bonds[[#Headers],[coupon]])</f>
        <v>1.75</v>
      </c>
      <c r="J24" s="8" cm="1">
        <f t="array" ref="J24">_xll.BDP(bonds[[#This Row],[worksheet get]],bonds[[#Headers],[nxt_call_dt]])*1</f>
        <v>45012</v>
      </c>
      <c r="K24" s="9" t="str" cm="1">
        <f t="array" ref="K24">_xll.BDP(bonds[[#This Row],[worksheet get]],bonds[[#Headers],[mty_typ]])</f>
        <v>PERP/CALL</v>
      </c>
      <c r="L24" s="9" t="str" cm="1">
        <f t="array" ref="L24">_xll.BDP(bonds[[#This Row],[worksheet get]],bonds[[#Headers],[crncy]])</f>
        <v>EUR</v>
      </c>
      <c r="M24" s="10" cm="1">
        <f t="array" ref="M24">_xll.BDP(bonds[[#This Row],[worksheet get]],bonds[[#Headers],[amt_outstanding]])</f>
        <v>1250000000</v>
      </c>
      <c r="N24" s="9" t="str" cm="1">
        <f t="array" ref="N24">_xll.BDP(bonds[[#This Row],[worksheet get]],bonds[[#Headers],[industry_sector]])</f>
        <v>Consumer, Non-cyclical</v>
      </c>
      <c r="O24" s="9" t="str">
        <f>bonds[[#This Row],[security name]]&amp;" nc-"&amp;RIGHT(YEAR(bonds[[#This Row],[nxt_call_dt]]),2)</f>
        <v>BNFP 1 3/4 PERP nc-23</v>
      </c>
      <c r="P24" s="9" cm="1">
        <f t="array" ref="P24">_xll.BDP(bonds[[#This Row],[worksheet get]],bonds[[#Headers],[yas_ispread]])</f>
        <v>206.22110691467421</v>
      </c>
      <c r="Q24" s="9" cm="1">
        <f t="array" ref="Q24">_xll.BDP(bonds[[#This Row],[worksheet get]],bonds[[#Headers],[blp_i_sprd_mid]])</f>
        <v>205.57980346679688</v>
      </c>
      <c r="R24" s="9" t="str" cm="1">
        <f t="array" ref="R24">_xll.BDP(bonds[[#This Row],[worksheet get]],bonds[[#Headers],[rtg_moody]])</f>
        <v>Baa3</v>
      </c>
      <c r="S24" s="9" t="str" cm="1">
        <f t="array" ref="S24">_xll.BDP(bonds[[#This Row],[worksheet get]],bonds[[#Headers],[rtg_sp]])</f>
        <v>BBB-</v>
      </c>
      <c r="T24" s="9" t="str" cm="1">
        <f t="array" ref="T24">_xll.BDP(bonds[[#This Row],[worksheet get]],bonds[[#Headers],[bb_composite]])</f>
        <v>BBB-</v>
      </c>
      <c r="U24" s="9" t="str" cm="1">
        <f t="array" ref="U24">_xll.BDP(bonds[[#This Row],[worksheet get]],bonds[[#Headers],[green_bond_loan_indicator]])</f>
        <v>N</v>
      </c>
    </row>
    <row r="25" spans="2:21" x14ac:dyDescent="0.35">
      <c r="E25" s="5" t="s">
        <v>247</v>
      </c>
      <c r="F25" s="5" t="str" cm="1">
        <f t="array" ref="F25">_xll.BDP(bonds[[#This Row],[worksheet get]],bonds[[#Headers],[ID_ISIN]])</f>
        <v>XS1797663967</v>
      </c>
      <c r="G25" s="5" t="str" cm="1">
        <f t="array" ref="G25">_xll.BDP(bonds[[#This Row],[worksheet get]],bonds[[#Headers],[security name]])</f>
        <v>ECLEAR 2 5/8 04/11/48</v>
      </c>
      <c r="H25" s="5" t="str" cm="1">
        <f t="array" ref="H25">_xll.BDP(bonds[[#This Row],[worksheet get]],bonds[[#Headers],[ticker]])</f>
        <v>ECLEAR</v>
      </c>
      <c r="I25" s="5" cm="1">
        <f t="array" ref="I25">_xll.BDP(bonds[[#This Row],[worksheet get]],bonds[[#Headers],[coupon]])</f>
        <v>2.625</v>
      </c>
      <c r="J25" s="8" cm="1">
        <f t="array" ref="J25">_xll.BDP(bonds[[#This Row],[worksheet get]],bonds[[#Headers],[nxt_call_dt]])*1</f>
        <v>46854</v>
      </c>
      <c r="K25" s="9" t="str" cm="1">
        <f t="array" ref="K25">_xll.BDP(bonds[[#This Row],[worksheet get]],bonds[[#Headers],[mty_typ]])</f>
        <v>CALLABLE</v>
      </c>
      <c r="L25" s="9" t="str" cm="1">
        <f t="array" ref="L25">_xll.BDP(bonds[[#This Row],[worksheet get]],bonds[[#Headers],[crncy]])</f>
        <v>EUR</v>
      </c>
      <c r="M25" s="10" cm="1">
        <f t="array" ref="M25">_xll.BDP(bonds[[#This Row],[worksheet get]],bonds[[#Headers],[amt_outstanding]])</f>
        <v>400000000</v>
      </c>
      <c r="N25" s="9" t="str" cm="1">
        <f t="array" ref="N25">_xll.BDP(bonds[[#This Row],[worksheet get]],bonds[[#Headers],[industry_sector]])</f>
        <v>Financial</v>
      </c>
      <c r="O25" s="9" t="str">
        <f>bonds[[#This Row],[security name]]&amp;" nc-"&amp;RIGHT(YEAR(bonds[[#This Row],[nxt_call_dt]]),2)</f>
        <v>ECLEAR 2 5/8 04/11/48 nc-28</v>
      </c>
      <c r="P25" s="9" cm="1">
        <f t="array" ref="P25">_xll.BDP(bonds[[#This Row],[worksheet get]],bonds[[#Headers],[yas_ispread]])</f>
        <v>192.3860326245331</v>
      </c>
      <c r="Q25" s="9" cm="1">
        <f t="array" ref="Q25">_xll.BDP(bonds[[#This Row],[worksheet get]],bonds[[#Headers],[blp_i_sprd_mid]])</f>
        <v>192.24560546875</v>
      </c>
      <c r="R25" s="9" t="str" cm="1">
        <f t="array" ref="R25">_xll.BDP(bonds[[#This Row],[worksheet get]],bonds[[#Headers],[rtg_moody]])</f>
        <v>#N/A N/A</v>
      </c>
      <c r="S25" s="9" t="str" cm="1">
        <f t="array" ref="S25">_xll.BDP(bonds[[#This Row],[worksheet get]],bonds[[#Headers],[rtg_sp]])</f>
        <v>A</v>
      </c>
      <c r="T25" s="9" t="str" cm="1">
        <f t="array" ref="T25">_xll.BDP(bonds[[#This Row],[worksheet get]],bonds[[#Headers],[bb_composite]])</f>
        <v>A</v>
      </c>
      <c r="U25" s="9" t="str" cm="1">
        <f t="array" ref="U25">_xll.BDP(bonds[[#This Row],[worksheet get]],bonds[[#Headers],[green_bond_loan_indicator]])</f>
        <v>N</v>
      </c>
    </row>
    <row r="26" spans="2:21" x14ac:dyDescent="0.35">
      <c r="E26" s="5" t="s">
        <v>59</v>
      </c>
      <c r="F26" s="5" t="str" cm="1">
        <f t="array" ref="F26">_xll.BDP(bonds[[#This Row],[worksheet get]],bonds[[#Headers],[ID_ISIN]])</f>
        <v>DE000A161W62</v>
      </c>
      <c r="G26" s="5" t="str" cm="1">
        <f t="array" ref="G26">_xll.BDP(bonds[[#This Row],[worksheet get]],bonds[[#Headers],[security name]])</f>
        <v>DBOERS 2 3/4 02/05/41</v>
      </c>
      <c r="H26" s="5" t="str" cm="1">
        <f t="array" ref="H26">_xll.BDP(bonds[[#This Row],[worksheet get]],bonds[[#Headers],[ticker]])</f>
        <v>DBOERS</v>
      </c>
      <c r="I26" s="5" cm="1">
        <f t="array" ref="I26">_xll.BDP(bonds[[#This Row],[worksheet get]],bonds[[#Headers],[coupon]])</f>
        <v>2.75</v>
      </c>
      <c r="J26" s="8" cm="1">
        <f t="array" ref="J26">_xll.BDP(bonds[[#This Row],[worksheet get]],bonds[[#Headers],[nxt_call_dt]])*1</f>
        <v>44140</v>
      </c>
      <c r="K26" s="9" t="str" cm="1">
        <f t="array" ref="K26">_xll.BDP(bonds[[#This Row],[worksheet get]],bonds[[#Headers],[mty_typ]])</f>
        <v>CALLABLE</v>
      </c>
      <c r="L26" s="9" t="str" cm="1">
        <f t="array" ref="L26">_xll.BDP(bonds[[#This Row],[worksheet get]],bonds[[#Headers],[crncy]])</f>
        <v>EUR</v>
      </c>
      <c r="M26" s="10" cm="1">
        <f t="array" ref="M26">_xll.BDP(bonds[[#This Row],[worksheet get]],bonds[[#Headers],[amt_outstanding]])</f>
        <v>315063000</v>
      </c>
      <c r="N26" s="9" t="str" cm="1">
        <f t="array" ref="N26">_xll.BDP(bonds[[#This Row],[worksheet get]],bonds[[#Headers],[industry_sector]])</f>
        <v>Financial</v>
      </c>
      <c r="O26" s="9" t="str">
        <f>bonds[[#This Row],[security name]]&amp;" nc-"&amp;RIGHT(YEAR(bonds[[#This Row],[nxt_call_dt]]),2)</f>
        <v>DBOERS 2 3/4 02/05/41 nc-20</v>
      </c>
      <c r="P26" s="9" cm="1">
        <f t="array" ref="P26">_xll.BDP(bonds[[#This Row],[worksheet get]],bonds[[#Headers],[yas_ispread]])</f>
        <v>27.40527434562507</v>
      </c>
      <c r="Q26" s="9" cm="1">
        <f t="array" ref="Q26">_xll.BDP(bonds[[#This Row],[worksheet get]],bonds[[#Headers],[blp_i_sprd_mid]])</f>
        <v>21.199522018432617</v>
      </c>
      <c r="R26" s="9" t="str" cm="1">
        <f t="array" ref="R26">_xll.BDP(bonds[[#This Row],[worksheet get]],bonds[[#Headers],[rtg_moody]])</f>
        <v>#N/A N/A</v>
      </c>
      <c r="S26" s="9" t="str" cm="1">
        <f t="array" ref="S26">_xll.BDP(bonds[[#This Row],[worksheet get]],bonds[[#Headers],[rtg_sp]])</f>
        <v>A+</v>
      </c>
      <c r="T26" s="9" t="str" cm="1">
        <f t="array" ref="T26">_xll.BDP(bonds[[#This Row],[worksheet get]],bonds[[#Headers],[bb_composite]])</f>
        <v>NR</v>
      </c>
      <c r="U26" s="9" t="str" cm="1">
        <f t="array" ref="U26">_xll.BDP(bonds[[#This Row],[worksheet get]],bonds[[#Headers],[green_bond_loan_indicator]])</f>
        <v>N</v>
      </c>
    </row>
    <row r="27" spans="2:21" x14ac:dyDescent="0.35">
      <c r="E27" s="5" t="s">
        <v>60</v>
      </c>
      <c r="F27" s="5" t="str" cm="1">
        <f t="array" ref="F27">_xll.BDP(bonds[[#This Row],[worksheet get]],bonds[[#Headers],[ID_ISIN]])</f>
        <v>DE000A289N78</v>
      </c>
      <c r="G27" s="5" t="str" cm="1">
        <f t="array" ref="G27">_xll.BDP(bonds[[#This Row],[worksheet get]],bonds[[#Headers],[security name]])</f>
        <v>DBOERS 1 1/4 06/16/47</v>
      </c>
      <c r="H27" s="5" t="str" cm="1">
        <f t="array" ref="H27">_xll.BDP(bonds[[#This Row],[worksheet get]],bonds[[#Headers],[ticker]])</f>
        <v>DBOERS</v>
      </c>
      <c r="I27" s="5" cm="1">
        <f t="array" ref="I27">_xll.BDP(bonds[[#This Row],[worksheet get]],bonds[[#Headers],[coupon]])</f>
        <v>1.25</v>
      </c>
      <c r="J27" s="8" cm="1">
        <f t="array" ref="J27">_xll.BDP(bonds[[#This Row],[worksheet get]],bonds[[#Headers],[nxt_call_dt]])*1</f>
        <v>46462</v>
      </c>
      <c r="K27" s="9" t="str" cm="1">
        <f t="array" ref="K27">_xll.BDP(bonds[[#This Row],[worksheet get]],bonds[[#Headers],[mty_typ]])</f>
        <v>CALLABLE</v>
      </c>
      <c r="L27" s="9" t="str" cm="1">
        <f t="array" ref="L27">_xll.BDP(bonds[[#This Row],[worksheet get]],bonds[[#Headers],[crncy]])</f>
        <v>EUR</v>
      </c>
      <c r="M27" s="10" cm="1">
        <f t="array" ref="M27">_xll.BDP(bonds[[#This Row],[worksheet get]],bonds[[#Headers],[amt_outstanding]])</f>
        <v>600000000</v>
      </c>
      <c r="N27" s="9" t="str" cm="1">
        <f t="array" ref="N27">_xll.BDP(bonds[[#This Row],[worksheet get]],bonds[[#Headers],[industry_sector]])</f>
        <v>Financial</v>
      </c>
      <c r="O27" s="9" t="str">
        <f>bonds[[#This Row],[security name]]&amp;" nc-"&amp;RIGHT(YEAR(bonds[[#This Row],[nxt_call_dt]]),2)</f>
        <v>DBOERS 1 1/4 06/16/47 nc-27</v>
      </c>
      <c r="P27" s="9" cm="1">
        <f t="array" ref="P27">_xll.BDP(bonds[[#This Row],[worksheet get]],bonds[[#Headers],[yas_ispread]])</f>
        <v>151.91765394056057</v>
      </c>
      <c r="Q27" s="9" cm="1">
        <f t="array" ref="Q27">_xll.BDP(bonds[[#This Row],[worksheet get]],bonds[[#Headers],[blp_i_sprd_mid]])</f>
        <v>151.92535400390625</v>
      </c>
      <c r="R27" s="9" t="str" cm="1">
        <f t="array" ref="R27">_xll.BDP(bonds[[#This Row],[worksheet get]],bonds[[#Headers],[rtg_moody]])</f>
        <v>#N/A N/A</v>
      </c>
      <c r="S27" s="9" t="str" cm="1">
        <f t="array" ref="S27">_xll.BDP(bonds[[#This Row],[worksheet get]],bonds[[#Headers],[rtg_sp]])</f>
        <v>A+</v>
      </c>
      <c r="T27" s="9" t="str" cm="1">
        <f t="array" ref="T27">_xll.BDP(bonds[[#This Row],[worksheet get]],bonds[[#Headers],[bb_composite]])</f>
        <v>NR</v>
      </c>
      <c r="U27" s="9" t="str" cm="1">
        <f t="array" ref="U27">_xll.BDP(bonds[[#This Row],[worksheet get]],bonds[[#Headers],[green_bond_loan_indicator]])</f>
        <v>N</v>
      </c>
    </row>
    <row r="28" spans="2:21" x14ac:dyDescent="0.35">
      <c r="E28" s="5" t="s">
        <v>110</v>
      </c>
      <c r="F28" s="5" t="str" cm="1">
        <f t="array" ref="F28">_xll.BDP(bonds[[#This Row],[worksheet get]],bonds[[#Headers],[ID_ISIN]])</f>
        <v>XS2010039035</v>
      </c>
      <c r="G28" s="5" t="str" cm="1">
        <f t="array" ref="G28">_xll.BDP(bonds[[#This Row],[worksheet get]],bonds[[#Headers],[security name]])</f>
        <v>DBHNGR 0.95 PERP</v>
      </c>
      <c r="H28" s="5" t="str" cm="1">
        <f t="array" ref="H28">_xll.BDP(bonds[[#This Row],[worksheet get]],bonds[[#Headers],[ticker]])</f>
        <v>DBHNGR</v>
      </c>
      <c r="I28" s="5" cm="1">
        <f t="array" ref="I28">_xll.BDP(bonds[[#This Row],[worksheet get]],bonds[[#Headers],[coupon]])</f>
        <v>0.95</v>
      </c>
      <c r="J28" s="8" cm="1">
        <f t="array" ref="J28">_xll.BDP(bonds[[#This Row],[worksheet get]],bonds[[#Headers],[nxt_call_dt]])*1</f>
        <v>45679</v>
      </c>
      <c r="K28" s="9" t="str" cm="1">
        <f t="array" ref="K28">_xll.BDP(bonds[[#This Row],[worksheet get]],bonds[[#Headers],[mty_typ]])</f>
        <v>PERP/CALL</v>
      </c>
      <c r="L28" s="9" t="str" cm="1">
        <f t="array" ref="L28">_xll.BDP(bonds[[#This Row],[worksheet get]],bonds[[#Headers],[crncy]])</f>
        <v>EUR</v>
      </c>
      <c r="M28" s="10" cm="1">
        <f t="array" ref="M28">_xll.BDP(bonds[[#This Row],[worksheet get]],bonds[[#Headers],[amt_outstanding]])</f>
        <v>1000000000</v>
      </c>
      <c r="N28" s="9" t="str" cm="1">
        <f t="array" ref="N28">_xll.BDP(bonds[[#This Row],[worksheet get]],bonds[[#Headers],[industry_sector]])</f>
        <v>Industrial</v>
      </c>
      <c r="O28" s="9" t="str">
        <f>bonds[[#This Row],[security name]]&amp;" nc-"&amp;RIGHT(YEAR(bonds[[#This Row],[nxt_call_dt]]),2)</f>
        <v>DBHNGR 0.95 PERP nc-25</v>
      </c>
      <c r="P28" s="9" cm="1">
        <f t="array" ref="P28">_xll.BDP(bonds[[#This Row],[worksheet get]],bonds[[#Headers],[yas_ispread]])</f>
        <v>195.21134169580105</v>
      </c>
      <c r="Q28" s="9" cm="1">
        <f t="array" ref="Q28">_xll.BDP(bonds[[#This Row],[worksheet get]],bonds[[#Headers],[blp_i_sprd_mid]])</f>
        <v>199.25624084472656</v>
      </c>
      <c r="R28" s="9" t="str" cm="1">
        <f t="array" ref="R28">_xll.BDP(bonds[[#This Row],[worksheet get]],bonds[[#Headers],[rtg_moody]])</f>
        <v>A2</v>
      </c>
      <c r="S28" s="9" t="str" cm="1">
        <f t="array" ref="S28">_xll.BDP(bonds[[#This Row],[worksheet get]],bonds[[#Headers],[rtg_sp]])</f>
        <v>BBB-</v>
      </c>
      <c r="T28" s="9" t="str" cm="1">
        <f t="array" ref="T28">_xll.BDP(bonds[[#This Row],[worksheet get]],bonds[[#Headers],[bb_composite]])</f>
        <v>BBB+</v>
      </c>
      <c r="U28" s="9" t="str" cm="1">
        <f t="array" ref="U28">_xll.BDP(bonds[[#This Row],[worksheet get]],bonds[[#Headers],[green_bond_loan_indicator]])</f>
        <v>N</v>
      </c>
    </row>
    <row r="29" spans="2:21" x14ac:dyDescent="0.35">
      <c r="E29" s="5" t="s">
        <v>111</v>
      </c>
      <c r="F29" s="5" t="str" cm="1">
        <f t="array" ref="F29">_xll.BDP(bonds[[#This Row],[worksheet get]],bonds[[#Headers],[ID_ISIN]])</f>
        <v>XS2010039548</v>
      </c>
      <c r="G29" s="5" t="str" cm="1">
        <f t="array" ref="G29">_xll.BDP(bonds[[#This Row],[worksheet get]],bonds[[#Headers],[security name]])</f>
        <v>DBHNGR 1.6 PERP</v>
      </c>
      <c r="H29" s="5" t="str" cm="1">
        <f t="array" ref="H29">_xll.BDP(bonds[[#This Row],[worksheet get]],bonds[[#Headers],[ticker]])</f>
        <v>DBHNGR</v>
      </c>
      <c r="I29" s="5" cm="1">
        <f t="array" ref="I29">_xll.BDP(bonds[[#This Row],[worksheet get]],bonds[[#Headers],[coupon]])</f>
        <v>1.6</v>
      </c>
      <c r="J29" s="8" cm="1">
        <f t="array" ref="J29">_xll.BDP(bonds[[#This Row],[worksheet get]],bonds[[#Headers],[nxt_call_dt]])*1</f>
        <v>47317</v>
      </c>
      <c r="K29" s="9" t="str" cm="1">
        <f t="array" ref="K29">_xll.BDP(bonds[[#This Row],[worksheet get]],bonds[[#Headers],[mty_typ]])</f>
        <v>PERP/CALL</v>
      </c>
      <c r="L29" s="9" t="str" cm="1">
        <f t="array" ref="L29">_xll.BDP(bonds[[#This Row],[worksheet get]],bonds[[#Headers],[crncy]])</f>
        <v>EUR</v>
      </c>
      <c r="M29" s="10" cm="1">
        <f t="array" ref="M29">_xll.BDP(bonds[[#This Row],[worksheet get]],bonds[[#Headers],[amt_outstanding]])</f>
        <v>1000000000</v>
      </c>
      <c r="N29" s="9" t="str" cm="1">
        <f t="array" ref="N29">_xll.BDP(bonds[[#This Row],[worksheet get]],bonds[[#Headers],[industry_sector]])</f>
        <v>Industrial</v>
      </c>
      <c r="O29" s="9" t="str">
        <f>bonds[[#This Row],[security name]]&amp;" nc-"&amp;RIGHT(YEAR(bonds[[#This Row],[nxt_call_dt]]),2)</f>
        <v>DBHNGR 1.6 PERP nc-29</v>
      </c>
      <c r="P29" s="9" cm="1">
        <f t="array" ref="P29">_xll.BDP(bonds[[#This Row],[worksheet get]],bonds[[#Headers],[yas_ispread]])</f>
        <v>203.83423534579862</v>
      </c>
      <c r="Q29" s="9" cm="1">
        <f t="array" ref="Q29">_xll.BDP(bonds[[#This Row],[worksheet get]],bonds[[#Headers],[blp_i_sprd_mid]])</f>
        <v>205.67337036132813</v>
      </c>
      <c r="R29" s="9" t="str" cm="1">
        <f t="array" ref="R29">_xll.BDP(bonds[[#This Row],[worksheet get]],bonds[[#Headers],[rtg_moody]])</f>
        <v>A2</v>
      </c>
      <c r="S29" s="9" t="str" cm="1">
        <f t="array" ref="S29">_xll.BDP(bonds[[#This Row],[worksheet get]],bonds[[#Headers],[rtg_sp]])</f>
        <v>BBB-</v>
      </c>
      <c r="T29" s="9" t="str" cm="1">
        <f t="array" ref="T29">_xll.BDP(bonds[[#This Row],[worksheet get]],bonds[[#Headers],[bb_composite]])</f>
        <v>BBB+</v>
      </c>
      <c r="U29" s="9" t="str" cm="1">
        <f t="array" ref="U29">_xll.BDP(bonds[[#This Row],[worksheet get]],bonds[[#Headers],[green_bond_loan_indicator]])</f>
        <v>N</v>
      </c>
    </row>
    <row r="30" spans="2:21" x14ac:dyDescent="0.35">
      <c r="E30" s="5" t="s">
        <v>249</v>
      </c>
      <c r="F30" s="5" t="str" cm="1">
        <f t="array" ref="F30">_xll.BDP(bonds[[#This Row],[worksheet get]],bonds[[#Headers],[ID_ISIN]])</f>
        <v>XS1294342792</v>
      </c>
      <c r="G30" s="5" t="str" cm="1">
        <f t="array" ref="G30">_xll.BDP(bonds[[#This Row],[worksheet get]],bonds[[#Headers],[security name]])</f>
        <v>OMVAV 5 1/4 PERP</v>
      </c>
      <c r="H30" s="5" t="str" cm="1">
        <f t="array" ref="H30">_xll.BDP(bonds[[#This Row],[worksheet get]],bonds[[#Headers],[ticker]])</f>
        <v>OMVAV</v>
      </c>
      <c r="I30" s="5" cm="1">
        <f t="array" ref="I30">_xll.BDP(bonds[[#This Row],[worksheet get]],bonds[[#Headers],[coupon]])</f>
        <v>5.25</v>
      </c>
      <c r="J30" s="8" cm="1">
        <f t="array" ref="J30">_xll.BDP(bonds[[#This Row],[worksheet get]],bonds[[#Headers],[nxt_call_dt]])*1</f>
        <v>44539</v>
      </c>
      <c r="K30" s="9" t="str" cm="1">
        <f t="array" ref="K30">_xll.BDP(bonds[[#This Row],[worksheet get]],bonds[[#Headers],[mty_typ]])</f>
        <v>PERP/CALL</v>
      </c>
      <c r="L30" s="9" t="str" cm="1">
        <f t="array" ref="L30">_xll.BDP(bonds[[#This Row],[worksheet get]],bonds[[#Headers],[crncy]])</f>
        <v>EUR</v>
      </c>
      <c r="M30" s="10" cm="1">
        <f t="array" ref="M30">_xll.BDP(bonds[[#This Row],[worksheet get]],bonds[[#Headers],[amt_outstanding]])</f>
        <v>750000000</v>
      </c>
      <c r="N30" s="9" t="str" cm="1">
        <f t="array" ref="N30">_xll.BDP(bonds[[#This Row],[worksheet get]],bonds[[#Headers],[industry_sector]])</f>
        <v>Energy</v>
      </c>
      <c r="O30" s="9" t="str">
        <f>bonds[[#This Row],[security name]]&amp;" nc-"&amp;RIGHT(YEAR(bonds[[#This Row],[nxt_call_dt]]),2)</f>
        <v>OMVAV 5 1/4 PERP nc-21</v>
      </c>
      <c r="P30" s="9" cm="1">
        <f t="array" ref="P30">_xll.BDP(bonds[[#This Row],[worksheet get]],bonds[[#Headers],[yas_ispread]])</f>
        <v>225.41754441821246</v>
      </c>
      <c r="Q30" s="9" cm="1">
        <f t="array" ref="Q30">_xll.BDP(bonds[[#This Row],[worksheet get]],bonds[[#Headers],[blp_i_sprd_mid]])</f>
        <v>222.61714172363281</v>
      </c>
      <c r="R30" s="9" t="str" cm="1">
        <f t="array" ref="R30">_xll.BDP(bonds[[#This Row],[worksheet get]],bonds[[#Headers],[rtg_moody]])</f>
        <v>Baa2</v>
      </c>
      <c r="S30" s="9" t="str" cm="1">
        <f t="array" ref="S30">_xll.BDP(bonds[[#This Row],[worksheet get]],bonds[[#Headers],[rtg_sp]])</f>
        <v>#N/A N/A</v>
      </c>
      <c r="T30" s="9" t="str" cm="1">
        <f t="array" ref="T30">_xll.BDP(bonds[[#This Row],[worksheet get]],bonds[[#Headers],[bb_composite]])</f>
        <v>BBB</v>
      </c>
      <c r="U30" s="9" t="str" cm="1">
        <f t="array" ref="U30">_xll.BDP(bonds[[#This Row],[worksheet get]],bonds[[#Headers],[green_bond_loan_indicator]])</f>
        <v>N</v>
      </c>
    </row>
    <row r="31" spans="2:21" x14ac:dyDescent="0.35">
      <c r="E31" s="5" t="s">
        <v>250</v>
      </c>
      <c r="F31" s="5" t="str" cm="1">
        <f t="array" ref="F31">_xll.BDP(bonds[[#This Row],[worksheet get]],bonds[[#Headers],[ID_ISIN]])</f>
        <v>XS1713462403</v>
      </c>
      <c r="G31" s="5" t="str" cm="1">
        <f t="array" ref="G31">_xll.BDP(bonds[[#This Row],[worksheet get]],bonds[[#Headers],[security name]])</f>
        <v>OMVAV 2 7/8 PERP</v>
      </c>
      <c r="H31" s="5" t="str" cm="1">
        <f t="array" ref="H31">_xll.BDP(bonds[[#This Row],[worksheet get]],bonds[[#Headers],[ticker]])</f>
        <v>OMVAV</v>
      </c>
      <c r="I31" s="5" cm="1">
        <f t="array" ref="I31">_xll.BDP(bonds[[#This Row],[worksheet get]],bonds[[#Headers],[coupon]])</f>
        <v>2.875</v>
      </c>
      <c r="J31" s="8" cm="1">
        <f t="array" ref="J31">_xll.BDP(bonds[[#This Row],[worksheet get]],bonds[[#Headers],[nxt_call_dt]])*1</f>
        <v>45370</v>
      </c>
      <c r="K31" s="9" t="str" cm="1">
        <f t="array" ref="K31">_xll.BDP(bonds[[#This Row],[worksheet get]],bonds[[#Headers],[mty_typ]])</f>
        <v>PERP/CALL</v>
      </c>
      <c r="L31" s="9" t="str" cm="1">
        <f t="array" ref="L31">_xll.BDP(bonds[[#This Row],[worksheet get]],bonds[[#Headers],[crncy]])</f>
        <v>EUR</v>
      </c>
      <c r="M31" s="10" cm="1">
        <f t="array" ref="M31">_xll.BDP(bonds[[#This Row],[worksheet get]],bonds[[#Headers],[amt_outstanding]])</f>
        <v>500000000</v>
      </c>
      <c r="N31" s="9" t="str" cm="1">
        <f t="array" ref="N31">_xll.BDP(bonds[[#This Row],[worksheet get]],bonds[[#Headers],[industry_sector]])</f>
        <v>Energy</v>
      </c>
      <c r="O31" s="9" t="str">
        <f>bonds[[#This Row],[security name]]&amp;" nc-"&amp;RIGHT(YEAR(bonds[[#This Row],[nxt_call_dt]]),2)</f>
        <v>OMVAV 2 7/8 PERP nc-24</v>
      </c>
      <c r="P31" s="9" cm="1">
        <f t="array" ref="P31">_xll.BDP(bonds[[#This Row],[worksheet get]],bonds[[#Headers],[yas_ispread]])</f>
        <v>292.30902590615443</v>
      </c>
      <c r="Q31" s="9" cm="1">
        <f t="array" ref="Q31">_xll.BDP(bonds[[#This Row],[worksheet get]],bonds[[#Headers],[blp_i_sprd_mid]])</f>
        <v>290.67770385742188</v>
      </c>
      <c r="R31" s="9" t="str" cm="1">
        <f t="array" ref="R31">_xll.BDP(bonds[[#This Row],[worksheet get]],bonds[[#Headers],[rtg_moody]])</f>
        <v>Baa2</v>
      </c>
      <c r="S31" s="9" t="str" cm="1">
        <f t="array" ref="S31">_xll.BDP(bonds[[#This Row],[worksheet get]],bonds[[#Headers],[rtg_sp]])</f>
        <v>#N/A N/A</v>
      </c>
      <c r="T31" s="9" t="str" cm="1">
        <f t="array" ref="T31">_xll.BDP(bonds[[#This Row],[worksheet get]],bonds[[#Headers],[bb_composite]])</f>
        <v>BBB</v>
      </c>
      <c r="U31" s="9" t="str" cm="1">
        <f t="array" ref="U31">_xll.BDP(bonds[[#This Row],[worksheet get]],bonds[[#Headers],[green_bond_loan_indicator]])</f>
        <v>N</v>
      </c>
    </row>
    <row r="32" spans="2:21" x14ac:dyDescent="0.35">
      <c r="E32" s="5" t="s">
        <v>251</v>
      </c>
      <c r="F32" s="5" t="str" cm="1">
        <f t="array" ref="F32">_xll.BDP(bonds[[#This Row],[worksheet get]],bonds[[#Headers],[ID_ISIN]])</f>
        <v>XS1294343337</v>
      </c>
      <c r="G32" s="5" t="str" cm="1">
        <f t="array" ref="G32">_xll.BDP(bonds[[#This Row],[worksheet get]],bonds[[#Headers],[security name]])</f>
        <v>OMVAV 6 1/4 PERP</v>
      </c>
      <c r="H32" s="5" t="str" cm="1">
        <f t="array" ref="H32">_xll.BDP(bonds[[#This Row],[worksheet get]],bonds[[#Headers],[ticker]])</f>
        <v>OMVAV</v>
      </c>
      <c r="I32" s="5" cm="1">
        <f t="array" ref="I32">_xll.BDP(bonds[[#This Row],[worksheet get]],bonds[[#Headers],[coupon]])</f>
        <v>6.25</v>
      </c>
      <c r="J32" s="8" cm="1">
        <f t="array" ref="J32">_xll.BDP(bonds[[#This Row],[worksheet get]],bonds[[#Headers],[nxt_call_dt]])*1</f>
        <v>46000</v>
      </c>
      <c r="K32" s="9" t="str" cm="1">
        <f t="array" ref="K32">_xll.BDP(bonds[[#This Row],[worksheet get]],bonds[[#Headers],[mty_typ]])</f>
        <v>PERP/CALL</v>
      </c>
      <c r="L32" s="9" t="str" cm="1">
        <f t="array" ref="L32">_xll.BDP(bonds[[#This Row],[worksheet get]],bonds[[#Headers],[crncy]])</f>
        <v>EUR</v>
      </c>
      <c r="M32" s="10" cm="1">
        <f t="array" ref="M32">_xll.BDP(bonds[[#This Row],[worksheet get]],bonds[[#Headers],[amt_outstanding]])</f>
        <v>750000000</v>
      </c>
      <c r="N32" s="9" t="str" cm="1">
        <f t="array" ref="N32">_xll.BDP(bonds[[#This Row],[worksheet get]],bonds[[#Headers],[industry_sector]])</f>
        <v>Energy</v>
      </c>
      <c r="O32" s="9" t="str">
        <f>bonds[[#This Row],[security name]]&amp;" nc-"&amp;RIGHT(YEAR(bonds[[#This Row],[nxt_call_dt]]),2)</f>
        <v>OMVAV 6 1/4 PERP nc-25</v>
      </c>
      <c r="P32" s="9" cm="1">
        <f t="array" ref="P32">_xll.BDP(bonds[[#This Row],[worksheet get]],bonds[[#Headers],[yas_ispread]])</f>
        <v>292.81459676290524</v>
      </c>
      <c r="Q32" s="9" cm="1">
        <f t="array" ref="Q32">_xll.BDP(bonds[[#This Row],[worksheet get]],bonds[[#Headers],[blp_i_sprd_mid]])</f>
        <v>292.89523315429688</v>
      </c>
      <c r="R32" s="9" t="str" cm="1">
        <f t="array" ref="R32">_xll.BDP(bonds[[#This Row],[worksheet get]],bonds[[#Headers],[rtg_moody]])</f>
        <v>Baa2</v>
      </c>
      <c r="S32" s="9" t="str" cm="1">
        <f t="array" ref="S32">_xll.BDP(bonds[[#This Row],[worksheet get]],bonds[[#Headers],[rtg_sp]])</f>
        <v>#N/A N/A</v>
      </c>
      <c r="T32" s="9" t="str" cm="1">
        <f t="array" ref="T32">_xll.BDP(bonds[[#This Row],[worksheet get]],bonds[[#Headers],[bb_composite]])</f>
        <v>BBB</v>
      </c>
      <c r="U32" s="9" t="str" cm="1">
        <f t="array" ref="U32">_xll.BDP(bonds[[#This Row],[worksheet get]],bonds[[#Headers],[green_bond_loan_indicator]])</f>
        <v>N</v>
      </c>
    </row>
    <row r="33" spans="5:21" x14ac:dyDescent="0.35">
      <c r="E33" s="5" t="s">
        <v>253</v>
      </c>
      <c r="F33" s="5" t="str" cm="1">
        <f t="array" ref="F33">_xll.BDP(bonds[[#This Row],[worksheet get]],bonds[[#Headers],[ID_ISIN]])</f>
        <v>XS1207054666</v>
      </c>
      <c r="G33" s="5" t="str" cm="1">
        <f t="array" ref="G33">_xll.BDP(bonds[[#This Row],[worksheet get]],bonds[[#Headers],[security name]])</f>
        <v>REPSM 3 7/8 PERP</v>
      </c>
      <c r="H33" s="5" t="str" cm="1">
        <f t="array" ref="H33">_xll.BDP(bonds[[#This Row],[worksheet get]],bonds[[#Headers],[ticker]])</f>
        <v>REPSM</v>
      </c>
      <c r="I33" s="5" cm="1">
        <f t="array" ref="I33">_xll.BDP(bonds[[#This Row],[worksheet get]],bonds[[#Headers],[coupon]])</f>
        <v>3.875</v>
      </c>
      <c r="J33" s="8" cm="1">
        <f t="array" ref="J33">_xll.BDP(bonds[[#This Row],[worksheet get]],bonds[[#Headers],[nxt_call_dt]])*1</f>
        <v>44280</v>
      </c>
      <c r="K33" s="9" t="str" cm="1">
        <f t="array" ref="K33">_xll.BDP(bonds[[#This Row],[worksheet get]],bonds[[#Headers],[mty_typ]])</f>
        <v>PERP/CALL</v>
      </c>
      <c r="L33" s="9" t="str" cm="1">
        <f t="array" ref="L33">_xll.BDP(bonds[[#This Row],[worksheet get]],bonds[[#Headers],[crncy]])</f>
        <v>EUR</v>
      </c>
      <c r="M33" s="10" cm="1">
        <f t="array" ref="M33">_xll.BDP(bonds[[#This Row],[worksheet get]],bonds[[#Headers],[amt_outstanding]])</f>
        <v>406277000</v>
      </c>
      <c r="N33" s="9" t="str" cm="1">
        <f t="array" ref="N33">_xll.BDP(bonds[[#This Row],[worksheet get]],bonds[[#Headers],[industry_sector]])</f>
        <v>Energy</v>
      </c>
      <c r="O33" s="9" t="str">
        <f>bonds[[#This Row],[security name]]&amp;" nc-"&amp;RIGHT(YEAR(bonds[[#This Row],[nxt_call_dt]]),2)</f>
        <v>REPSM 3 7/8 PERP nc-21</v>
      </c>
      <c r="P33" s="9" cm="1">
        <f t="array" ref="P33">_xll.BDP(bonds[[#This Row],[worksheet get]],bonds[[#Headers],[yas_ispread]])</f>
        <v>259.29647519164416</v>
      </c>
      <c r="Q33" s="9" cm="1">
        <f t="array" ref="Q33">_xll.BDP(bonds[[#This Row],[worksheet get]],bonds[[#Headers],[blp_i_sprd_mid]])</f>
        <v>250.75576782226563</v>
      </c>
      <c r="R33" s="9" t="str" cm="1">
        <f t="array" ref="R33">_xll.BDP(bonds[[#This Row],[worksheet get]],bonds[[#Headers],[rtg_moody]])</f>
        <v>Ba1</v>
      </c>
      <c r="S33" s="9" t="str" cm="1">
        <f t="array" ref="S33">_xll.BDP(bonds[[#This Row],[worksheet get]],bonds[[#Headers],[rtg_sp]])</f>
        <v>BB+</v>
      </c>
      <c r="T33" s="9" t="str" cm="1">
        <f t="array" ref="T33">_xll.BDP(bonds[[#This Row],[worksheet get]],bonds[[#Headers],[bb_composite]])</f>
        <v>BB+</v>
      </c>
      <c r="U33" s="9" t="str" cm="1">
        <f t="array" ref="U33">_xll.BDP(bonds[[#This Row],[worksheet get]],bonds[[#Headers],[green_bond_loan_indicator]])</f>
        <v>N</v>
      </c>
    </row>
    <row r="34" spans="5:21" x14ac:dyDescent="0.35">
      <c r="E34" s="5" t="s">
        <v>255</v>
      </c>
      <c r="F34" s="5" t="str" cm="1">
        <f t="array" ref="F34">_xll.BDP(bonds[[#This Row],[worksheet get]],bonds[[#Headers],[ID_ISIN]])</f>
        <v>XS1207058733</v>
      </c>
      <c r="G34" s="5" t="str" cm="1">
        <f t="array" ref="G34">_xll.BDP(bonds[[#This Row],[worksheet get]],bonds[[#Headers],[security name]])</f>
        <v>REPSM 4 1/2 03/25/75</v>
      </c>
      <c r="H34" s="5" t="str" cm="1">
        <f t="array" ref="H34">_xll.BDP(bonds[[#This Row],[worksheet get]],bonds[[#Headers],[ticker]])</f>
        <v>REPSM</v>
      </c>
      <c r="I34" s="5" cm="1">
        <f t="array" ref="I34">_xll.BDP(bonds[[#This Row],[worksheet get]],bonds[[#Headers],[coupon]])</f>
        <v>4.5</v>
      </c>
      <c r="J34" s="8" cm="1">
        <f t="array" ref="J34">_xll.BDP(bonds[[#This Row],[worksheet get]],bonds[[#Headers],[nxt_call_dt]])*1</f>
        <v>45741</v>
      </c>
      <c r="K34" s="9" t="str" cm="1">
        <f t="array" ref="K34">_xll.BDP(bonds[[#This Row],[worksheet get]],bonds[[#Headers],[mty_typ]])</f>
        <v>CALLABLE</v>
      </c>
      <c r="L34" s="9" t="str" cm="1">
        <f t="array" ref="L34">_xll.BDP(bonds[[#This Row],[worksheet get]],bonds[[#Headers],[crncy]])</f>
        <v>EUR</v>
      </c>
      <c r="M34" s="10" cm="1">
        <f t="array" ref="M34">_xll.BDP(bonds[[#This Row],[worksheet get]],bonds[[#Headers],[amt_outstanding]])</f>
        <v>1000000000</v>
      </c>
      <c r="N34" s="9" t="str" cm="1">
        <f t="array" ref="N34">_xll.BDP(bonds[[#This Row],[worksheet get]],bonds[[#Headers],[industry_sector]])</f>
        <v>Energy</v>
      </c>
      <c r="O34" s="9" t="str">
        <f>bonds[[#This Row],[security name]]&amp;" nc-"&amp;RIGHT(YEAR(bonds[[#This Row],[nxt_call_dt]]),2)</f>
        <v>REPSM 4 1/2 03/25/75 nc-25</v>
      </c>
      <c r="P34" s="9" cm="1">
        <f t="array" ref="P34">_xll.BDP(bonds[[#This Row],[worksheet get]],bonds[[#Headers],[yas_ispread]])</f>
        <v>368.11073500007575</v>
      </c>
      <c r="Q34" s="9" cm="1">
        <f t="array" ref="Q34">_xll.BDP(bonds[[#This Row],[worksheet get]],bonds[[#Headers],[blp_i_sprd_mid]])</f>
        <v>368.1009521484375</v>
      </c>
      <c r="R34" s="9" t="str" cm="1">
        <f t="array" ref="R34">_xll.BDP(bonds[[#This Row],[worksheet get]],bonds[[#Headers],[rtg_moody]])</f>
        <v>Ba1</v>
      </c>
      <c r="S34" s="9" t="str" cm="1">
        <f t="array" ref="S34">_xll.BDP(bonds[[#This Row],[worksheet get]],bonds[[#Headers],[rtg_sp]])</f>
        <v>BB+</v>
      </c>
      <c r="T34" s="9" t="str" cm="1">
        <f t="array" ref="T34">_xll.BDP(bonds[[#This Row],[worksheet get]],bonds[[#Headers],[bb_composite]])</f>
        <v>BB+</v>
      </c>
      <c r="U34" s="9" t="str" cm="1">
        <f t="array" ref="U34">_xll.BDP(bonds[[#This Row],[worksheet get]],bonds[[#Headers],[green_bond_loan_indicator]])</f>
        <v>N</v>
      </c>
    </row>
    <row r="35" spans="5:21" x14ac:dyDescent="0.35">
      <c r="E35" s="5" t="s">
        <v>48</v>
      </c>
      <c r="F35" s="5" t="str" cm="1">
        <f t="array" ref="F35">_xll.BDP(bonds[[#This Row],[worksheet get]],bonds[[#Headers],[ID_ISIN]])</f>
        <v>XS2185997884</v>
      </c>
      <c r="G35" s="5" t="str" cm="1">
        <f t="array" ref="G35">_xll.BDP(bonds[[#This Row],[worksheet get]],bonds[[#Headers],[security name]])</f>
        <v>REPSM 3 3/4 PERP</v>
      </c>
      <c r="H35" s="5" t="str" cm="1">
        <f t="array" ref="H35">_xll.BDP(bonds[[#This Row],[worksheet get]],bonds[[#Headers],[ticker]])</f>
        <v>REPSM</v>
      </c>
      <c r="I35" s="5" cm="1">
        <f t="array" ref="I35">_xll.BDP(bonds[[#This Row],[worksheet get]],bonds[[#Headers],[coupon]])</f>
        <v>3.75</v>
      </c>
      <c r="J35" s="8" cm="1">
        <f t="array" ref="J35">_xll.BDP(bonds[[#This Row],[worksheet get]],bonds[[#Headers],[nxt_call_dt]])*1</f>
        <v>46092</v>
      </c>
      <c r="K35" s="9" t="str" cm="1">
        <f t="array" ref="K35">_xll.BDP(bonds[[#This Row],[worksheet get]],bonds[[#Headers],[mty_typ]])</f>
        <v>PERP/CALL</v>
      </c>
      <c r="L35" s="9" t="str" cm="1">
        <f t="array" ref="L35">_xll.BDP(bonds[[#This Row],[worksheet get]],bonds[[#Headers],[crncy]])</f>
        <v>EUR</v>
      </c>
      <c r="M35" s="10" cm="1">
        <f t="array" ref="M35">_xll.BDP(bonds[[#This Row],[worksheet get]],bonds[[#Headers],[amt_outstanding]])</f>
        <v>750000000</v>
      </c>
      <c r="N35" s="9" t="str" cm="1">
        <f t="array" ref="N35">_xll.BDP(bonds[[#This Row],[worksheet get]],bonds[[#Headers],[industry_sector]])</f>
        <v>Energy</v>
      </c>
      <c r="O35" s="9" t="str">
        <f>bonds[[#This Row],[security name]]&amp;" nc-"&amp;RIGHT(YEAR(bonds[[#This Row],[nxt_call_dt]]),2)</f>
        <v>REPSM 3 3/4 PERP nc-26</v>
      </c>
      <c r="P35" s="9" cm="1">
        <f t="array" ref="P35">_xll.BDP(bonds[[#This Row],[worksheet get]],bonds[[#Headers],[yas_ispread]])</f>
        <v>384.96863940251069</v>
      </c>
      <c r="Q35" s="9" cm="1">
        <f t="array" ref="Q35">_xll.BDP(bonds[[#This Row],[worksheet get]],bonds[[#Headers],[blp_i_sprd_mid]])</f>
        <v>385.14608764648438</v>
      </c>
      <c r="R35" s="9" t="str" cm="1">
        <f t="array" ref="R35">_xll.BDP(bonds[[#This Row],[worksheet get]],bonds[[#Headers],[rtg_moody]])</f>
        <v>Ba1</v>
      </c>
      <c r="S35" s="9" t="str" cm="1">
        <f t="array" ref="S35">_xll.BDP(bonds[[#This Row],[worksheet get]],bonds[[#Headers],[rtg_sp]])</f>
        <v>BB+</v>
      </c>
      <c r="T35" s="9" t="str" cm="1">
        <f t="array" ref="T35">_xll.BDP(bonds[[#This Row],[worksheet get]],bonds[[#Headers],[bb_composite]])</f>
        <v>BB+</v>
      </c>
      <c r="U35" s="9" t="str" cm="1">
        <f t="array" ref="U35">_xll.BDP(bonds[[#This Row],[worksheet get]],bonds[[#Headers],[green_bond_loan_indicator]])</f>
        <v>N</v>
      </c>
    </row>
    <row r="36" spans="5:21" x14ac:dyDescent="0.35">
      <c r="E36" s="5" t="s">
        <v>256</v>
      </c>
      <c r="F36" s="5" t="str" cm="1">
        <f t="array" ref="F36">_xll.BDP(bonds[[#This Row],[worksheet get]],bonds[[#Headers],[ID_ISIN]])</f>
        <v>XS2186001314</v>
      </c>
      <c r="G36" s="5" t="str" cm="1">
        <f t="array" ref="G36">_xll.BDP(bonds[[#This Row],[worksheet get]],bonds[[#Headers],[security name]])</f>
        <v>REPSM 4.247 PERP</v>
      </c>
      <c r="H36" s="5" t="str" cm="1">
        <f t="array" ref="H36">_xll.BDP(bonds[[#This Row],[worksheet get]],bonds[[#Headers],[ticker]])</f>
        <v>REPSM</v>
      </c>
      <c r="I36" s="5" cm="1">
        <f t="array" ref="I36">_xll.BDP(bonds[[#This Row],[worksheet get]],bonds[[#Headers],[coupon]])</f>
        <v>4.2469999999999999</v>
      </c>
      <c r="J36" s="8" cm="1">
        <f t="array" ref="J36">_xll.BDP(bonds[[#This Row],[worksheet get]],bonds[[#Headers],[nxt_call_dt]])*1</f>
        <v>47007</v>
      </c>
      <c r="K36" s="9" t="str" cm="1">
        <f t="array" ref="K36">_xll.BDP(bonds[[#This Row],[worksheet get]],bonds[[#Headers],[mty_typ]])</f>
        <v>PERP/CALL</v>
      </c>
      <c r="L36" s="9" t="str" cm="1">
        <f t="array" ref="L36">_xll.BDP(bonds[[#This Row],[worksheet get]],bonds[[#Headers],[crncy]])</f>
        <v>EUR</v>
      </c>
      <c r="M36" s="10" cm="1">
        <f t="array" ref="M36">_xll.BDP(bonds[[#This Row],[worksheet get]],bonds[[#Headers],[amt_outstanding]])</f>
        <v>750000000</v>
      </c>
      <c r="N36" s="9" t="str" cm="1">
        <f t="array" ref="N36">_xll.BDP(bonds[[#This Row],[worksheet get]],bonds[[#Headers],[industry_sector]])</f>
        <v>Energy</v>
      </c>
      <c r="O36" s="9" t="str">
        <f>bonds[[#This Row],[security name]]&amp;" nc-"&amp;RIGHT(YEAR(bonds[[#This Row],[nxt_call_dt]]),2)</f>
        <v>REPSM 4.247 PERP nc-28</v>
      </c>
      <c r="P36" s="9" cm="1">
        <f t="array" ref="P36">_xll.BDP(bonds[[#This Row],[worksheet get]],bonds[[#Headers],[yas_ispread]])</f>
        <v>408.09674998732407</v>
      </c>
      <c r="Q36" s="9" cm="1">
        <f t="array" ref="Q36">_xll.BDP(bonds[[#This Row],[worksheet get]],bonds[[#Headers],[blp_i_sprd_mid]])</f>
        <v>408.3079833984375</v>
      </c>
      <c r="R36" s="9" t="str" cm="1">
        <f t="array" ref="R36">_xll.BDP(bonds[[#This Row],[worksheet get]],bonds[[#Headers],[rtg_moody]])</f>
        <v>Ba1</v>
      </c>
      <c r="S36" s="9" t="str" cm="1">
        <f t="array" ref="S36">_xll.BDP(bonds[[#This Row],[worksheet get]],bonds[[#Headers],[rtg_sp]])</f>
        <v>BB+</v>
      </c>
      <c r="T36" s="9" t="str" cm="1">
        <f t="array" ref="T36">_xll.BDP(bonds[[#This Row],[worksheet get]],bonds[[#Headers],[bb_composite]])</f>
        <v>BB+</v>
      </c>
      <c r="U36" s="9" t="str" cm="1">
        <f t="array" ref="U36">_xll.BDP(bonds[[#This Row],[worksheet get]],bonds[[#Headers],[green_bond_loan_indicator]])</f>
        <v>N</v>
      </c>
    </row>
    <row r="37" spans="5:21" x14ac:dyDescent="0.35">
      <c r="E37" s="5" t="s">
        <v>83</v>
      </c>
      <c r="F37" s="5" t="str" cm="1">
        <f t="array" ref="F37">_xll.BDP(bonds[[#This Row],[worksheet get]],bonds[[#Headers],[ID_ISIN]])</f>
        <v>XS2193661324</v>
      </c>
      <c r="G37" s="5" t="str" cm="1">
        <f t="array" ref="G37">_xll.BDP(bonds[[#This Row],[worksheet get]],bonds[[#Headers],[security name]])</f>
        <v>BPLN 3 1/4 PERP</v>
      </c>
      <c r="H37" s="5" t="str" cm="1">
        <f t="array" ref="H37">_xll.BDP(bonds[[#This Row],[worksheet get]],bonds[[#Headers],[ticker]])</f>
        <v>BPLN</v>
      </c>
      <c r="I37" s="5" cm="1">
        <f t="array" ref="I37">_xll.BDP(bonds[[#This Row],[worksheet get]],bonds[[#Headers],[coupon]])</f>
        <v>3.25</v>
      </c>
      <c r="J37" s="8" cm="1">
        <f t="array" ref="J37">_xll.BDP(bonds[[#This Row],[worksheet get]],bonds[[#Headers],[nxt_call_dt]])*1</f>
        <v>46103</v>
      </c>
      <c r="K37" s="9" t="str" cm="1">
        <f t="array" ref="K37">_xll.BDP(bonds[[#This Row],[worksheet get]],bonds[[#Headers],[mty_typ]])</f>
        <v>PERP/CALL</v>
      </c>
      <c r="L37" s="9" t="str" cm="1">
        <f t="array" ref="L37">_xll.BDP(bonds[[#This Row],[worksheet get]],bonds[[#Headers],[crncy]])</f>
        <v>EUR</v>
      </c>
      <c r="M37" s="10" cm="1">
        <f t="array" ref="M37">_xll.BDP(bonds[[#This Row],[worksheet get]],bonds[[#Headers],[amt_outstanding]])</f>
        <v>2500000000</v>
      </c>
      <c r="N37" s="9" t="str" cm="1">
        <f t="array" ref="N37">_xll.BDP(bonds[[#This Row],[worksheet get]],bonds[[#Headers],[industry_sector]])</f>
        <v>Energy</v>
      </c>
      <c r="O37" s="9" t="str">
        <f>bonds[[#This Row],[security name]]&amp;" nc-"&amp;RIGHT(YEAR(bonds[[#This Row],[nxt_call_dt]]),2)</f>
        <v>BPLN 3 1/4 PERP nc-26</v>
      </c>
      <c r="P37" s="9" cm="1">
        <f t="array" ref="P37">_xll.BDP(bonds[[#This Row],[worksheet get]],bonds[[#Headers],[yas_ispread]])</f>
        <v>320.57139783578685</v>
      </c>
      <c r="Q37" s="9" cm="1">
        <f t="array" ref="Q37">_xll.BDP(bonds[[#This Row],[worksheet get]],bonds[[#Headers],[blp_i_sprd_mid]])</f>
        <v>320.62295532226563</v>
      </c>
      <c r="R37" s="9" t="str" cm="1">
        <f t="array" ref="R37">_xll.BDP(bonds[[#This Row],[worksheet get]],bonds[[#Headers],[rtg_moody]])</f>
        <v>A3</v>
      </c>
      <c r="S37" s="9" t="str" cm="1">
        <f t="array" ref="S37">_xll.BDP(bonds[[#This Row],[worksheet get]],bonds[[#Headers],[rtg_sp]])</f>
        <v>BBB</v>
      </c>
      <c r="T37" s="9" t="str" cm="1">
        <f t="array" ref="T37">_xll.BDP(bonds[[#This Row],[worksheet get]],bonds[[#Headers],[bb_composite]])</f>
        <v>BBB+</v>
      </c>
      <c r="U37" s="9" t="str" cm="1">
        <f t="array" ref="U37">_xll.BDP(bonds[[#This Row],[worksheet get]],bonds[[#Headers],[green_bond_loan_indicator]])</f>
        <v>N</v>
      </c>
    </row>
    <row r="38" spans="5:21" x14ac:dyDescent="0.35">
      <c r="E38" s="5" t="s">
        <v>84</v>
      </c>
      <c r="F38" s="5" t="str" cm="1">
        <f t="array" ref="F38">_xll.BDP(bonds[[#This Row],[worksheet get]],bonds[[#Headers],[ID_ISIN]])</f>
        <v>XS2193662728</v>
      </c>
      <c r="G38" s="5" t="str" cm="1">
        <f t="array" ref="G38">_xll.BDP(bonds[[#This Row],[worksheet get]],bonds[[#Headers],[security name]])</f>
        <v>BPLN 3 5/8 PERP</v>
      </c>
      <c r="H38" s="5" t="str" cm="1">
        <f t="array" ref="H38">_xll.BDP(bonds[[#This Row],[worksheet get]],bonds[[#Headers],[ticker]])</f>
        <v>BPLN</v>
      </c>
      <c r="I38" s="5" cm="1">
        <f t="array" ref="I38">_xll.BDP(bonds[[#This Row],[worksheet get]],bonds[[#Headers],[coupon]])</f>
        <v>3.625</v>
      </c>
      <c r="J38" s="8" cm="1">
        <f t="array" ref="J38">_xll.BDP(bonds[[#This Row],[worksheet get]],bonds[[#Headers],[nxt_call_dt]])*1</f>
        <v>47199</v>
      </c>
      <c r="K38" s="9" t="str" cm="1">
        <f t="array" ref="K38">_xll.BDP(bonds[[#This Row],[worksheet get]],bonds[[#Headers],[mty_typ]])</f>
        <v>PERP/CALL</v>
      </c>
      <c r="L38" s="9" t="str" cm="1">
        <f t="array" ref="L38">_xll.BDP(bonds[[#This Row],[worksheet get]],bonds[[#Headers],[crncy]])</f>
        <v>EUR</v>
      </c>
      <c r="M38" s="10" cm="1">
        <f t="array" ref="M38">_xll.BDP(bonds[[#This Row],[worksheet get]],bonds[[#Headers],[amt_outstanding]])</f>
        <v>2250000000</v>
      </c>
      <c r="N38" s="9" t="str" cm="1">
        <f t="array" ref="N38">_xll.BDP(bonds[[#This Row],[worksheet get]],bonds[[#Headers],[industry_sector]])</f>
        <v>Energy</v>
      </c>
      <c r="O38" s="9" t="str">
        <f>bonds[[#This Row],[security name]]&amp;" nc-"&amp;RIGHT(YEAR(bonds[[#This Row],[nxt_call_dt]]),2)</f>
        <v>BPLN 3 5/8 PERP nc-29</v>
      </c>
      <c r="P38" s="9" cm="1">
        <f t="array" ref="P38">_xll.BDP(bonds[[#This Row],[worksheet get]],bonds[[#Headers],[yas_ispread]])</f>
        <v>357.13683192171663</v>
      </c>
      <c r="Q38" s="9" cm="1">
        <f t="array" ref="Q38">_xll.BDP(bonds[[#This Row],[worksheet get]],bonds[[#Headers],[blp_i_sprd_mid]])</f>
        <v>357.11846923828125</v>
      </c>
      <c r="R38" s="9" t="str" cm="1">
        <f t="array" ref="R38">_xll.BDP(bonds[[#This Row],[worksheet get]],bonds[[#Headers],[rtg_moody]])</f>
        <v>A3</v>
      </c>
      <c r="S38" s="9" t="str" cm="1">
        <f t="array" ref="S38">_xll.BDP(bonds[[#This Row],[worksheet get]],bonds[[#Headers],[rtg_sp]])</f>
        <v>BBB</v>
      </c>
      <c r="T38" s="9" t="str" cm="1">
        <f t="array" ref="T38">_xll.BDP(bonds[[#This Row],[worksheet get]],bonds[[#Headers],[bb_composite]])</f>
        <v>BBB+</v>
      </c>
      <c r="U38" s="9" t="str" cm="1">
        <f t="array" ref="U38">_xll.BDP(bonds[[#This Row],[worksheet get]],bonds[[#Headers],[green_bond_loan_indicator]])</f>
        <v>N</v>
      </c>
    </row>
    <row r="39" spans="5:21" x14ac:dyDescent="0.35">
      <c r="E39" s="5" t="s">
        <v>258</v>
      </c>
      <c r="F39" s="5" t="str" cm="1">
        <f t="array" ref="F39">_xll.BDP(bonds[[#This Row],[worksheet get]],bonds[[#Headers],[ID_ISIN]])</f>
        <v>XS2193663619</v>
      </c>
      <c r="G39" s="5" t="str" cm="1">
        <f t="array" ref="G39">_xll.BDP(bonds[[#This Row],[worksheet get]],bonds[[#Headers],[security name]])</f>
        <v>BPLN 4 1/4 PERP</v>
      </c>
      <c r="H39" s="5" t="str" cm="1">
        <f t="array" ref="H39">_xll.BDP(bonds[[#This Row],[worksheet get]],bonds[[#Headers],[ticker]])</f>
        <v>BPLN</v>
      </c>
      <c r="I39" s="5" cm="1">
        <f t="array" ref="I39">_xll.BDP(bonds[[#This Row],[worksheet get]],bonds[[#Headers],[coupon]])</f>
        <v>4.25</v>
      </c>
      <c r="J39" s="8" cm="1">
        <f t="array" ref="J39">_xll.BDP(bonds[[#This Row],[worksheet get]],bonds[[#Headers],[nxt_call_dt]])*1</f>
        <v>46468</v>
      </c>
      <c r="K39" s="9" t="str" cm="1">
        <f t="array" ref="K39">_xll.BDP(bonds[[#This Row],[worksheet get]],bonds[[#Headers],[mty_typ]])</f>
        <v>PERP/CALL</v>
      </c>
      <c r="L39" s="9" t="str" cm="1">
        <f t="array" ref="L39">_xll.BDP(bonds[[#This Row],[worksheet get]],bonds[[#Headers],[crncy]])</f>
        <v>GBP</v>
      </c>
      <c r="M39" s="10" cm="1">
        <f t="array" ref="M39">_xll.BDP(bonds[[#This Row],[worksheet get]],bonds[[#Headers],[amt_outstanding]])</f>
        <v>1250000000</v>
      </c>
      <c r="N39" s="9" t="str" cm="1">
        <f t="array" ref="N39">_xll.BDP(bonds[[#This Row],[worksheet get]],bonds[[#Headers],[industry_sector]])</f>
        <v>Energy</v>
      </c>
      <c r="O39" s="9" t="str">
        <f>bonds[[#This Row],[security name]]&amp;" nc-"&amp;RIGHT(YEAR(bonds[[#This Row],[nxt_call_dt]]),2)</f>
        <v>BPLN 4 1/4 PERP nc-27</v>
      </c>
      <c r="P39" s="9" cm="1">
        <f t="array" ref="P39">_xll.BDP(bonds[[#This Row],[worksheet get]],bonds[[#Headers],[yas_ispread]])</f>
        <v>351.50528083634856</v>
      </c>
      <c r="Q39" s="9" cm="1">
        <f t="array" ref="Q39">_xll.BDP(bonds[[#This Row],[worksheet get]],bonds[[#Headers],[blp_i_sprd_mid]])</f>
        <v>351.38076782226563</v>
      </c>
      <c r="R39" s="9" t="str" cm="1">
        <f t="array" ref="R39">_xll.BDP(bonds[[#This Row],[worksheet get]],bonds[[#Headers],[rtg_moody]])</f>
        <v>A3</v>
      </c>
      <c r="S39" s="9" t="str" cm="1">
        <f t="array" ref="S39">_xll.BDP(bonds[[#This Row],[worksheet get]],bonds[[#Headers],[rtg_sp]])</f>
        <v>BBB</v>
      </c>
      <c r="T39" s="9" t="str" cm="1">
        <f t="array" ref="T39">_xll.BDP(bonds[[#This Row],[worksheet get]],bonds[[#Headers],[bb_composite]])</f>
        <v>BBB+</v>
      </c>
      <c r="U39" s="9" t="str" cm="1">
        <f t="array" ref="U39">_xll.BDP(bonds[[#This Row],[worksheet get]],bonds[[#Headers],[green_bond_loan_indicator]])</f>
        <v>N</v>
      </c>
    </row>
    <row r="40" spans="5:21" x14ac:dyDescent="0.35">
      <c r="E40" s="5" t="s">
        <v>260</v>
      </c>
      <c r="F40" s="5" t="str" cm="1">
        <f t="array" ref="F40">_xll.BDP(bonds[[#This Row],[worksheet get]],bonds[[#Headers],[ID_ISIN]])</f>
        <v>US05565QDU94</v>
      </c>
      <c r="G40" s="5" t="str" cm="1">
        <f t="array" ref="G40">_xll.BDP(bonds[[#This Row],[worksheet get]],bonds[[#Headers],[security name]])</f>
        <v>BPLN 4 3/8 PERP</v>
      </c>
      <c r="H40" s="5" t="str" cm="1">
        <f t="array" ref="H40">_xll.BDP(bonds[[#This Row],[worksheet get]],bonds[[#Headers],[ticker]])</f>
        <v>BPLN</v>
      </c>
      <c r="I40" s="5" cm="1">
        <f t="array" ref="I40">_xll.BDP(bonds[[#This Row],[worksheet get]],bonds[[#Headers],[coupon]])</f>
        <v>4.375</v>
      </c>
      <c r="J40" s="8" cm="1">
        <f t="array" ref="J40">_xll.BDP(bonds[[#This Row],[worksheet get]],bonds[[#Headers],[nxt_call_dt]])*1</f>
        <v>45830</v>
      </c>
      <c r="K40" s="9" t="str" cm="1">
        <f t="array" ref="K40">_xll.BDP(bonds[[#This Row],[worksheet get]],bonds[[#Headers],[mty_typ]])</f>
        <v>PERP/CALL</v>
      </c>
      <c r="L40" s="9" t="str" cm="1">
        <f t="array" ref="L40">_xll.BDP(bonds[[#This Row],[worksheet get]],bonds[[#Headers],[crncy]])</f>
        <v>USD</v>
      </c>
      <c r="M40" s="10" cm="1">
        <f t="array" ref="M40">_xll.BDP(bonds[[#This Row],[worksheet get]],bonds[[#Headers],[amt_outstanding]])</f>
        <v>2500000000</v>
      </c>
      <c r="N40" s="9" t="str" cm="1">
        <f t="array" ref="N40">_xll.BDP(bonds[[#This Row],[worksheet get]],bonds[[#Headers],[industry_sector]])</f>
        <v>Energy</v>
      </c>
      <c r="O40" s="9" t="str">
        <f>bonds[[#This Row],[security name]]&amp;" nc-"&amp;RIGHT(YEAR(bonds[[#This Row],[nxt_call_dt]]),2)</f>
        <v>BPLN 4 3/8 PERP nc-25</v>
      </c>
      <c r="P40" s="9" cm="1">
        <f t="array" ref="P40">_xll.BDP(bonds[[#This Row],[worksheet get]],bonds[[#Headers],[yas_ispread]])</f>
        <v>337.07147228865222</v>
      </c>
      <c r="Q40" s="9" cm="1">
        <f t="array" ref="Q40">_xll.BDP(bonds[[#This Row],[worksheet get]],bonds[[#Headers],[blp_i_sprd_mid]])</f>
        <v>335.66351318359375</v>
      </c>
      <c r="R40" s="9" t="str" cm="1">
        <f t="array" ref="R40">_xll.BDP(bonds[[#This Row],[worksheet get]],bonds[[#Headers],[rtg_moody]])</f>
        <v>A3</v>
      </c>
      <c r="S40" s="9" t="str" cm="1">
        <f t="array" ref="S40">_xll.BDP(bonds[[#This Row],[worksheet get]],bonds[[#Headers],[rtg_sp]])</f>
        <v>BBB</v>
      </c>
      <c r="T40" s="9" t="str" cm="1">
        <f t="array" ref="T40">_xll.BDP(bonds[[#This Row],[worksheet get]],bonds[[#Headers],[bb_composite]])</f>
        <v>BBB+</v>
      </c>
      <c r="U40" s="9" t="str" cm="1">
        <f t="array" ref="U40">_xll.BDP(bonds[[#This Row],[worksheet get]],bonds[[#Headers],[green_bond_loan_indicator]])</f>
        <v>N</v>
      </c>
    </row>
    <row r="41" spans="5:21" x14ac:dyDescent="0.35">
      <c r="E41" s="5" t="s">
        <v>262</v>
      </c>
      <c r="F41" s="5" t="str" cm="1">
        <f t="array" ref="F41">_xll.BDP(bonds[[#This Row],[worksheet get]],bonds[[#Headers],[ID_ISIN]])</f>
        <v>US05565QDV77</v>
      </c>
      <c r="G41" s="5" t="str" cm="1">
        <f t="array" ref="G41">_xll.BDP(bonds[[#This Row],[worksheet get]],bonds[[#Headers],[security name]])</f>
        <v>BPLN 4 7/8 PERP</v>
      </c>
      <c r="H41" s="5" t="str" cm="1">
        <f t="array" ref="H41">_xll.BDP(bonds[[#This Row],[worksheet get]],bonds[[#Headers],[ticker]])</f>
        <v>BPLN</v>
      </c>
      <c r="I41" s="5" cm="1">
        <f t="array" ref="I41">_xll.BDP(bonds[[#This Row],[worksheet get]],bonds[[#Headers],[coupon]])</f>
        <v>4.875</v>
      </c>
      <c r="J41" s="8" cm="1">
        <f t="array" ref="J41">_xll.BDP(bonds[[#This Row],[worksheet get]],bonds[[#Headers],[nxt_call_dt]])*1</f>
        <v>47564</v>
      </c>
      <c r="K41" s="9" t="str" cm="1">
        <f t="array" ref="K41">_xll.BDP(bonds[[#This Row],[worksheet get]],bonds[[#Headers],[mty_typ]])</f>
        <v>PERP/CALL</v>
      </c>
      <c r="L41" s="9" t="str" cm="1">
        <f t="array" ref="L41">_xll.BDP(bonds[[#This Row],[worksheet get]],bonds[[#Headers],[crncy]])</f>
        <v>USD</v>
      </c>
      <c r="M41" s="10" cm="1">
        <f t="array" ref="M41">_xll.BDP(bonds[[#This Row],[worksheet get]],bonds[[#Headers],[amt_outstanding]])</f>
        <v>2500000000</v>
      </c>
      <c r="N41" s="9" t="str" cm="1">
        <f t="array" ref="N41">_xll.BDP(bonds[[#This Row],[worksheet get]],bonds[[#Headers],[industry_sector]])</f>
        <v>Energy</v>
      </c>
      <c r="O41" s="9" t="str">
        <f>bonds[[#This Row],[security name]]&amp;" nc-"&amp;RIGHT(YEAR(bonds[[#This Row],[nxt_call_dt]]),2)</f>
        <v>BPLN 4 7/8 PERP nc-30</v>
      </c>
      <c r="P41" s="9" cm="1">
        <f t="array" ref="P41">_xll.BDP(bonds[[#This Row],[worksheet get]],bonds[[#Headers],[yas_ispread]])</f>
        <v>360.14637338719331</v>
      </c>
      <c r="Q41" s="9" cm="1">
        <f t="array" ref="Q41">_xll.BDP(bonds[[#This Row],[worksheet get]],bonds[[#Headers],[blp_i_sprd_mid]])</f>
        <v>359.20932006835938</v>
      </c>
      <c r="R41" s="9" t="str" cm="1">
        <f t="array" ref="R41">_xll.BDP(bonds[[#This Row],[worksheet get]],bonds[[#Headers],[rtg_moody]])</f>
        <v>A3</v>
      </c>
      <c r="S41" s="9" t="str" cm="1">
        <f t="array" ref="S41">_xll.BDP(bonds[[#This Row],[worksheet get]],bonds[[#Headers],[rtg_sp]])</f>
        <v>BBB</v>
      </c>
      <c r="T41" s="9" t="str" cm="1">
        <f t="array" ref="T41">_xll.BDP(bonds[[#This Row],[worksheet get]],bonds[[#Headers],[bb_composite]])</f>
        <v>BBB+</v>
      </c>
      <c r="U41" s="9" t="str" cm="1">
        <f t="array" ref="U41">_xll.BDP(bonds[[#This Row],[worksheet get]],bonds[[#Headers],[green_bond_loan_indicator]])</f>
        <v>N</v>
      </c>
    </row>
    <row r="42" spans="5:21" x14ac:dyDescent="0.35">
      <c r="E42" s="5" t="s">
        <v>263</v>
      </c>
      <c r="F42" s="5" t="str" cm="1">
        <f t="array" ref="F42">_xll.BDP(bonds[[#This Row],[worksheet get]],bonds[[#Headers],[ID_ISIN]])</f>
        <v>XS1195201931</v>
      </c>
      <c r="G42" s="5" t="str" cm="1">
        <f t="array" ref="G42">_xll.BDP(bonds[[#This Row],[worksheet get]],bonds[[#Headers],[security name]])</f>
        <v>TOTAL 2 1/4 PERP</v>
      </c>
      <c r="H42" s="5" t="str" cm="1">
        <f t="array" ref="H42">_xll.BDP(bonds[[#This Row],[worksheet get]],bonds[[#Headers],[ticker]])</f>
        <v>TOTAL</v>
      </c>
      <c r="I42" s="5" cm="1">
        <f t="array" ref="I42">_xll.BDP(bonds[[#This Row],[worksheet get]],bonds[[#Headers],[coupon]])</f>
        <v>2.25</v>
      </c>
      <c r="J42" s="8" cm="1">
        <f t="array" ref="J42">_xll.BDP(bonds[[#This Row],[worksheet get]],bonds[[#Headers],[nxt_call_dt]])*1</f>
        <v>44253</v>
      </c>
      <c r="K42" s="9" t="str" cm="1">
        <f t="array" ref="K42">_xll.BDP(bonds[[#This Row],[worksheet get]],bonds[[#Headers],[mty_typ]])</f>
        <v>PERP/CALL</v>
      </c>
      <c r="L42" s="9" t="str" cm="1">
        <f t="array" ref="L42">_xll.BDP(bonds[[#This Row],[worksheet get]],bonds[[#Headers],[crncy]])</f>
        <v>EUR</v>
      </c>
      <c r="M42" s="10" cm="1">
        <f t="array" ref="M42">_xll.BDP(bonds[[#This Row],[worksheet get]],bonds[[#Headers],[amt_outstanding]])</f>
        <v>1000000000</v>
      </c>
      <c r="N42" s="9" t="str" cm="1">
        <f t="array" ref="N42">_xll.BDP(bonds[[#This Row],[worksheet get]],bonds[[#Headers],[industry_sector]])</f>
        <v>Energy</v>
      </c>
      <c r="O42" s="9" t="str">
        <f>bonds[[#This Row],[security name]]&amp;" nc-"&amp;RIGHT(YEAR(bonds[[#This Row],[nxt_call_dt]]),2)</f>
        <v>TOTAL 2 1/4 PERP nc-21</v>
      </c>
      <c r="P42" s="9" cm="1">
        <f t="array" ref="P42">_xll.BDP(bonds[[#This Row],[worksheet get]],bonds[[#Headers],[yas_ispread]])</f>
        <v>164.20312621102232</v>
      </c>
      <c r="Q42" s="9" cm="1">
        <f t="array" ref="Q42">_xll.BDP(bonds[[#This Row],[worksheet get]],bonds[[#Headers],[blp_i_sprd_mid]])</f>
        <v>156.582763671875</v>
      </c>
      <c r="R42" s="9" t="str" cm="1">
        <f t="array" ref="R42">_xll.BDP(bonds[[#This Row],[worksheet get]],bonds[[#Headers],[rtg_moody]])</f>
        <v>A2</v>
      </c>
      <c r="S42" s="9" t="str" cm="1">
        <f t="array" ref="S42">_xll.BDP(bonds[[#This Row],[worksheet get]],bonds[[#Headers],[rtg_sp]])</f>
        <v>A-</v>
      </c>
      <c r="T42" s="9" t="str" cm="1">
        <f t="array" ref="T42">_xll.BDP(bonds[[#This Row],[worksheet get]],bonds[[#Headers],[bb_composite]])</f>
        <v>A-</v>
      </c>
      <c r="U42" s="9" t="str" cm="1">
        <f t="array" ref="U42">_xll.BDP(bonds[[#This Row],[worksheet get]],bonds[[#Headers],[green_bond_loan_indicator]])</f>
        <v>N</v>
      </c>
    </row>
    <row r="43" spans="5:21" x14ac:dyDescent="0.35">
      <c r="E43" s="5" t="s">
        <v>265</v>
      </c>
      <c r="F43" s="5" t="str" cm="1">
        <f t="array" ref="F43">_xll.BDP(bonds[[#This Row],[worksheet get]],bonds[[#Headers],[ID_ISIN]])</f>
        <v>XS1413581205</v>
      </c>
      <c r="G43" s="5" t="str" cm="1">
        <f t="array" ref="G43">_xll.BDP(bonds[[#This Row],[worksheet get]],bonds[[#Headers],[security name]])</f>
        <v>TOTAL 3 7/8 PERP</v>
      </c>
      <c r="H43" s="5" t="str" cm="1">
        <f t="array" ref="H43">_xll.BDP(bonds[[#This Row],[worksheet get]],bonds[[#Headers],[ticker]])</f>
        <v>TOTAL</v>
      </c>
      <c r="I43" s="5" cm="1">
        <f t="array" ref="I43">_xll.BDP(bonds[[#This Row],[worksheet get]],bonds[[#Headers],[coupon]])</f>
        <v>3.875</v>
      </c>
      <c r="J43" s="8" cm="1">
        <f t="array" ref="J43">_xll.BDP(bonds[[#This Row],[worksheet get]],bonds[[#Headers],[nxt_call_dt]])*1</f>
        <v>44699</v>
      </c>
      <c r="K43" s="9" t="str" cm="1">
        <f t="array" ref="K43">_xll.BDP(bonds[[#This Row],[worksheet get]],bonds[[#Headers],[mty_typ]])</f>
        <v>PERP/CALL</v>
      </c>
      <c r="L43" s="9" t="str" cm="1">
        <f t="array" ref="L43">_xll.BDP(bonds[[#This Row],[worksheet get]],bonds[[#Headers],[crncy]])</f>
        <v>EUR</v>
      </c>
      <c r="M43" s="10" cm="1">
        <f t="array" ref="M43">_xll.BDP(bonds[[#This Row],[worksheet get]],bonds[[#Headers],[amt_outstanding]])</f>
        <v>1750000000</v>
      </c>
      <c r="N43" s="9" t="str" cm="1">
        <f t="array" ref="N43">_xll.BDP(bonds[[#This Row],[worksheet get]],bonds[[#Headers],[industry_sector]])</f>
        <v>Energy</v>
      </c>
      <c r="O43" s="9" t="str">
        <f>bonds[[#This Row],[security name]]&amp;" nc-"&amp;RIGHT(YEAR(bonds[[#This Row],[nxt_call_dt]]),2)</f>
        <v>TOTAL 3 7/8 PERP nc-22</v>
      </c>
      <c r="P43" s="9" cm="1">
        <f t="array" ref="P43">_xll.BDP(bonds[[#This Row],[worksheet get]],bonds[[#Headers],[yas_ispread]])</f>
        <v>193.20199556398703</v>
      </c>
      <c r="Q43" s="9" cm="1">
        <f t="array" ref="Q43">_xll.BDP(bonds[[#This Row],[worksheet get]],bonds[[#Headers],[blp_i_sprd_mid]])</f>
        <v>194.24299621582031</v>
      </c>
      <c r="R43" s="9" t="str" cm="1">
        <f t="array" ref="R43">_xll.BDP(bonds[[#This Row],[worksheet get]],bonds[[#Headers],[rtg_moody]])</f>
        <v>A2</v>
      </c>
      <c r="S43" s="9" t="str" cm="1">
        <f t="array" ref="S43">_xll.BDP(bonds[[#This Row],[worksheet get]],bonds[[#Headers],[rtg_sp]])</f>
        <v>A-</v>
      </c>
      <c r="T43" s="9" t="str" cm="1">
        <f t="array" ref="T43">_xll.BDP(bonds[[#This Row],[worksheet get]],bonds[[#Headers],[bb_composite]])</f>
        <v>A-</v>
      </c>
      <c r="U43" s="9" t="str" cm="1">
        <f t="array" ref="U43">_xll.BDP(bonds[[#This Row],[worksheet get]],bonds[[#Headers],[green_bond_loan_indicator]])</f>
        <v>N</v>
      </c>
    </row>
    <row r="44" spans="5:21" x14ac:dyDescent="0.35">
      <c r="E44" s="5" t="s">
        <v>266</v>
      </c>
      <c r="F44" s="5" t="str" cm="1">
        <f t="array" ref="F44">_xll.BDP(bonds[[#This Row],[worksheet get]],bonds[[#Headers],[ID_ISIN]])</f>
        <v>XS1501167164</v>
      </c>
      <c r="G44" s="5" t="str" cm="1">
        <f t="array" ref="G44">_xll.BDP(bonds[[#This Row],[worksheet get]],bonds[[#Headers],[security name]])</f>
        <v>TOTAL 2.708 PERP</v>
      </c>
      <c r="H44" s="5" t="str" cm="1">
        <f t="array" ref="H44">_xll.BDP(bonds[[#This Row],[worksheet get]],bonds[[#Headers],[ticker]])</f>
        <v>TOTAL</v>
      </c>
      <c r="I44" s="5" cm="1">
        <f t="array" ref="I44">_xll.BDP(bonds[[#This Row],[worksheet get]],bonds[[#Headers],[coupon]])</f>
        <v>2.7080000000000002</v>
      </c>
      <c r="J44" s="8" cm="1">
        <f t="array" ref="J44">_xll.BDP(bonds[[#This Row],[worksheet get]],bonds[[#Headers],[nxt_call_dt]])*1</f>
        <v>45051</v>
      </c>
      <c r="K44" s="9" t="str" cm="1">
        <f t="array" ref="K44">_xll.BDP(bonds[[#This Row],[worksheet get]],bonds[[#Headers],[mty_typ]])</f>
        <v>PERP/CALL</v>
      </c>
      <c r="L44" s="9" t="str" cm="1">
        <f t="array" ref="L44">_xll.BDP(bonds[[#This Row],[worksheet get]],bonds[[#Headers],[crncy]])</f>
        <v>EUR</v>
      </c>
      <c r="M44" s="10" cm="1">
        <f t="array" ref="M44">_xll.BDP(bonds[[#This Row],[worksheet get]],bonds[[#Headers],[amt_outstanding]])</f>
        <v>1000000000</v>
      </c>
      <c r="N44" s="9" t="str" cm="1">
        <f t="array" ref="N44">_xll.BDP(bonds[[#This Row],[worksheet get]],bonds[[#Headers],[industry_sector]])</f>
        <v>Energy</v>
      </c>
      <c r="O44" s="9" t="str">
        <f>bonds[[#This Row],[security name]]&amp;" nc-"&amp;RIGHT(YEAR(bonds[[#This Row],[nxt_call_dt]]),2)</f>
        <v>TOTAL 2.708 PERP nc-23</v>
      </c>
      <c r="P44" s="9" cm="1">
        <f t="array" ref="P44">_xll.BDP(bonds[[#This Row],[worksheet get]],bonds[[#Headers],[yas_ispread]])</f>
        <v>205.30800633061327</v>
      </c>
      <c r="Q44" s="9" cm="1">
        <f t="array" ref="Q44">_xll.BDP(bonds[[#This Row],[worksheet get]],bonds[[#Headers],[blp_i_sprd_mid]])</f>
        <v>205.27247619628906</v>
      </c>
      <c r="R44" s="9" t="str" cm="1">
        <f t="array" ref="R44">_xll.BDP(bonds[[#This Row],[worksheet get]],bonds[[#Headers],[rtg_moody]])</f>
        <v>A2</v>
      </c>
      <c r="S44" s="9" t="str" cm="1">
        <f t="array" ref="S44">_xll.BDP(bonds[[#This Row],[worksheet get]],bonds[[#Headers],[rtg_sp]])</f>
        <v>A-</v>
      </c>
      <c r="T44" s="9" t="str" cm="1">
        <f t="array" ref="T44">_xll.BDP(bonds[[#This Row],[worksheet get]],bonds[[#Headers],[bb_composite]])</f>
        <v>A-</v>
      </c>
      <c r="U44" s="9" t="str" cm="1">
        <f t="array" ref="U44">_xll.BDP(bonds[[#This Row],[worksheet get]],bonds[[#Headers],[green_bond_loan_indicator]])</f>
        <v>N</v>
      </c>
    </row>
    <row r="45" spans="5:21" x14ac:dyDescent="0.35">
      <c r="E45" s="5" t="s">
        <v>268</v>
      </c>
      <c r="F45" s="5" t="str" cm="1">
        <f t="array" ref="F45">_xll.BDP(bonds[[#This Row],[worksheet get]],bonds[[#Headers],[ID_ISIN]])</f>
        <v>XS1974787480</v>
      </c>
      <c r="G45" s="5" t="str" cm="1">
        <f t="array" ref="G45">_xll.BDP(bonds[[#This Row],[worksheet get]],bonds[[#Headers],[security name]])</f>
        <v>TOTAL 1 3/4 PERP</v>
      </c>
      <c r="H45" s="5" t="str" cm="1">
        <f t="array" ref="H45">_xll.BDP(bonds[[#This Row],[worksheet get]],bonds[[#Headers],[ticker]])</f>
        <v>TOTAL</v>
      </c>
      <c r="I45" s="5" cm="1">
        <f t="array" ref="I45">_xll.BDP(bonds[[#This Row],[worksheet get]],bonds[[#Headers],[coupon]])</f>
        <v>1.75</v>
      </c>
      <c r="J45" s="8" cm="1">
        <f t="array" ref="J45">_xll.BDP(bonds[[#This Row],[worksheet get]],bonds[[#Headers],[nxt_call_dt]])*1</f>
        <v>45386</v>
      </c>
      <c r="K45" s="9" t="str" cm="1">
        <f t="array" ref="K45">_xll.BDP(bonds[[#This Row],[worksheet get]],bonds[[#Headers],[mty_typ]])</f>
        <v>PERP/CALL</v>
      </c>
      <c r="L45" s="9" t="str" cm="1">
        <f t="array" ref="L45">_xll.BDP(bonds[[#This Row],[worksheet get]],bonds[[#Headers],[crncy]])</f>
        <v>EUR</v>
      </c>
      <c r="M45" s="10" cm="1">
        <f t="array" ref="M45">_xll.BDP(bonds[[#This Row],[worksheet get]],bonds[[#Headers],[amt_outstanding]])</f>
        <v>1500000000</v>
      </c>
      <c r="N45" s="9" t="str" cm="1">
        <f t="array" ref="N45">_xll.BDP(bonds[[#This Row],[worksheet get]],bonds[[#Headers],[industry_sector]])</f>
        <v>Energy</v>
      </c>
      <c r="O45" s="9" t="str">
        <f>bonds[[#This Row],[security name]]&amp;" nc-"&amp;RIGHT(YEAR(bonds[[#This Row],[nxt_call_dt]]),2)</f>
        <v>TOTAL 1 3/4 PERP nc-24</v>
      </c>
      <c r="P45" s="9" cm="1">
        <f t="array" ref="P45">_xll.BDP(bonds[[#This Row],[worksheet get]],bonds[[#Headers],[yas_ispread]])</f>
        <v>220.16867668066399</v>
      </c>
      <c r="Q45" s="9" cm="1">
        <f t="array" ref="Q45">_xll.BDP(bonds[[#This Row],[worksheet get]],bonds[[#Headers],[blp_i_sprd_mid]])</f>
        <v>220.21142578125</v>
      </c>
      <c r="R45" s="9" t="str" cm="1">
        <f t="array" ref="R45">_xll.BDP(bonds[[#This Row],[worksheet get]],bonds[[#Headers],[rtg_moody]])</f>
        <v>A2</v>
      </c>
      <c r="S45" s="9" t="str" cm="1">
        <f t="array" ref="S45">_xll.BDP(bonds[[#This Row],[worksheet get]],bonds[[#Headers],[rtg_sp]])</f>
        <v>A-</v>
      </c>
      <c r="T45" s="9" t="str" cm="1">
        <f t="array" ref="T45">_xll.BDP(bonds[[#This Row],[worksheet get]],bonds[[#Headers],[bb_composite]])</f>
        <v>A-</v>
      </c>
      <c r="U45" s="9" t="str" cm="1">
        <f t="array" ref="U45">_xll.BDP(bonds[[#This Row],[worksheet get]],bonds[[#Headers],[green_bond_loan_indicator]])</f>
        <v>N</v>
      </c>
    </row>
    <row r="46" spans="5:21" x14ac:dyDescent="0.35">
      <c r="E46" s="5" t="s">
        <v>270</v>
      </c>
      <c r="F46" s="5" t="str" cm="1">
        <f t="array" ref="F46">_xll.BDP(bonds[[#This Row],[worksheet get]],bonds[[#Headers],[ID_ISIN]])</f>
        <v>XS1195202822</v>
      </c>
      <c r="G46" s="5" t="str" cm="1">
        <f t="array" ref="G46">_xll.BDP(bonds[[#This Row],[worksheet get]],bonds[[#Headers],[security name]])</f>
        <v>TOTAL 2 5/8 PERP</v>
      </c>
      <c r="H46" s="5" t="str" cm="1">
        <f t="array" ref="H46">_xll.BDP(bonds[[#This Row],[worksheet get]],bonds[[#Headers],[ticker]])</f>
        <v>TOTAL</v>
      </c>
      <c r="I46" s="5" cm="1">
        <f t="array" ref="I46">_xll.BDP(bonds[[#This Row],[worksheet get]],bonds[[#Headers],[coupon]])</f>
        <v>2.625</v>
      </c>
      <c r="J46" s="8" cm="1">
        <f t="array" ref="J46">_xll.BDP(bonds[[#This Row],[worksheet get]],bonds[[#Headers],[nxt_call_dt]])*1</f>
        <v>45714</v>
      </c>
      <c r="K46" s="9" t="str" cm="1">
        <f t="array" ref="K46">_xll.BDP(bonds[[#This Row],[worksheet get]],bonds[[#Headers],[mty_typ]])</f>
        <v>PERP/CALL</v>
      </c>
      <c r="L46" s="9" t="str" cm="1">
        <f t="array" ref="L46">_xll.BDP(bonds[[#This Row],[worksheet get]],bonds[[#Headers],[crncy]])</f>
        <v>EUR</v>
      </c>
      <c r="M46" s="10" cm="1">
        <f t="array" ref="M46">_xll.BDP(bonds[[#This Row],[worksheet get]],bonds[[#Headers],[amt_outstanding]])</f>
        <v>2500000000</v>
      </c>
      <c r="N46" s="9" t="str" cm="1">
        <f t="array" ref="N46">_xll.BDP(bonds[[#This Row],[worksheet get]],bonds[[#Headers],[industry_sector]])</f>
        <v>Energy</v>
      </c>
      <c r="O46" s="9" t="str">
        <f>bonds[[#This Row],[security name]]&amp;" nc-"&amp;RIGHT(YEAR(bonds[[#This Row],[nxt_call_dt]]),2)</f>
        <v>TOTAL 2 5/8 PERP nc-25</v>
      </c>
      <c r="P46" s="9" cm="1">
        <f t="array" ref="P46">_xll.BDP(bonds[[#This Row],[worksheet get]],bonds[[#Headers],[yas_ispread]])</f>
        <v>226.45955853785162</v>
      </c>
      <c r="Q46" s="9" cm="1">
        <f t="array" ref="Q46">_xll.BDP(bonds[[#This Row],[worksheet get]],bonds[[#Headers],[blp_i_sprd_mid]])</f>
        <v>226.51866149902344</v>
      </c>
      <c r="R46" s="9" t="str" cm="1">
        <f t="array" ref="R46">_xll.BDP(bonds[[#This Row],[worksheet get]],bonds[[#Headers],[rtg_moody]])</f>
        <v>A2</v>
      </c>
      <c r="S46" s="9" t="str" cm="1">
        <f t="array" ref="S46">_xll.BDP(bonds[[#This Row],[worksheet get]],bonds[[#Headers],[rtg_sp]])</f>
        <v>A-</v>
      </c>
      <c r="T46" s="9" t="str" cm="1">
        <f t="array" ref="T46">_xll.BDP(bonds[[#This Row],[worksheet get]],bonds[[#Headers],[bb_composite]])</f>
        <v>A-</v>
      </c>
      <c r="U46" s="9" t="str" cm="1">
        <f t="array" ref="U46">_xll.BDP(bonds[[#This Row],[worksheet get]],bonds[[#Headers],[green_bond_loan_indicator]])</f>
        <v>N</v>
      </c>
    </row>
    <row r="47" spans="5:21" x14ac:dyDescent="0.35">
      <c r="E47" s="5" t="s">
        <v>271</v>
      </c>
      <c r="F47" s="5" t="str" cm="1">
        <f t="array" ref="F47">_xll.BDP(bonds[[#This Row],[worksheet get]],bonds[[#Headers],[ID_ISIN]])</f>
        <v>XS1501166869</v>
      </c>
      <c r="G47" s="5" t="str" cm="1">
        <f t="array" ref="G47">_xll.BDP(bonds[[#This Row],[worksheet get]],bonds[[#Headers],[security name]])</f>
        <v>TOTAL 3.369 PERP</v>
      </c>
      <c r="H47" s="5" t="str" cm="1">
        <f t="array" ref="H47">_xll.BDP(bonds[[#This Row],[worksheet get]],bonds[[#Headers],[ticker]])</f>
        <v>TOTAL</v>
      </c>
      <c r="I47" s="5" cm="1">
        <f t="array" ref="I47">_xll.BDP(bonds[[#This Row],[worksheet get]],bonds[[#Headers],[coupon]])</f>
        <v>3.3690000000000002</v>
      </c>
      <c r="J47" s="8" cm="1">
        <f t="array" ref="J47">_xll.BDP(bonds[[#This Row],[worksheet get]],bonds[[#Headers],[nxt_call_dt]])*1</f>
        <v>46301</v>
      </c>
      <c r="K47" s="9" t="str" cm="1">
        <f t="array" ref="K47">_xll.BDP(bonds[[#This Row],[worksheet get]],bonds[[#Headers],[mty_typ]])</f>
        <v>PERP/CALL</v>
      </c>
      <c r="L47" s="9" t="str" cm="1">
        <f t="array" ref="L47">_xll.BDP(bonds[[#This Row],[worksheet get]],bonds[[#Headers],[crncy]])</f>
        <v>EUR</v>
      </c>
      <c r="M47" s="10" cm="1">
        <f t="array" ref="M47">_xll.BDP(bonds[[#This Row],[worksheet get]],bonds[[#Headers],[amt_outstanding]])</f>
        <v>1500000000</v>
      </c>
      <c r="N47" s="9" t="str" cm="1">
        <f t="array" ref="N47">_xll.BDP(bonds[[#This Row],[worksheet get]],bonds[[#Headers],[industry_sector]])</f>
        <v>Energy</v>
      </c>
      <c r="O47" s="9" t="str">
        <f>bonds[[#This Row],[security name]]&amp;" nc-"&amp;RIGHT(YEAR(bonds[[#This Row],[nxt_call_dt]]),2)</f>
        <v>TOTAL 3.369 PERP nc-26</v>
      </c>
      <c r="P47" s="9" cm="1">
        <f t="array" ref="P47">_xll.BDP(bonds[[#This Row],[worksheet get]],bonds[[#Headers],[yas_ispread]])</f>
        <v>231.80874131896485</v>
      </c>
      <c r="Q47" s="9" cm="1">
        <f t="array" ref="Q47">_xll.BDP(bonds[[#This Row],[worksheet get]],bonds[[#Headers],[blp_i_sprd_mid]])</f>
        <v>232.00341796875</v>
      </c>
      <c r="R47" s="9" t="str" cm="1">
        <f t="array" ref="R47">_xll.BDP(bonds[[#This Row],[worksheet get]],bonds[[#Headers],[rtg_moody]])</f>
        <v>A2</v>
      </c>
      <c r="S47" s="9" t="str" cm="1">
        <f t="array" ref="S47">_xll.BDP(bonds[[#This Row],[worksheet get]],bonds[[#Headers],[rtg_sp]])</f>
        <v>A-</v>
      </c>
      <c r="T47" s="9" t="str" cm="1">
        <f t="array" ref="T47">_xll.BDP(bonds[[#This Row],[worksheet get]],bonds[[#Headers],[bb_composite]])</f>
        <v>A-</v>
      </c>
      <c r="U47" s="9" t="str" cm="1">
        <f t="array" ref="U47">_xll.BDP(bonds[[#This Row],[worksheet get]],bonds[[#Headers],[green_bond_loan_indicator]])</f>
        <v>N</v>
      </c>
    </row>
    <row r="48" spans="5:21" x14ac:dyDescent="0.35">
      <c r="E48" s="5" t="s">
        <v>272</v>
      </c>
      <c r="F48" s="5" t="str" cm="1">
        <f t="array" ref="F48">_xll.BDP(bonds[[#This Row],[worksheet get]],bonds[[#Headers],[ID_ISIN]])</f>
        <v>XS1309436753</v>
      </c>
      <c r="G48" s="5" t="str" cm="1">
        <f t="array" ref="G48">_xll.BDP(bonds[[#This Row],[worksheet get]],bonds[[#Headers],[security name]])</f>
        <v>BHP 4 3/4 04/22/76</v>
      </c>
      <c r="H48" s="5" t="str" cm="1">
        <f t="array" ref="H48">_xll.BDP(bonds[[#This Row],[worksheet get]],bonds[[#Headers],[ticker]])</f>
        <v>BHP</v>
      </c>
      <c r="I48" s="5" cm="1">
        <f t="array" ref="I48">_xll.BDP(bonds[[#This Row],[worksheet get]],bonds[[#Headers],[coupon]])</f>
        <v>4.75</v>
      </c>
      <c r="J48" s="8" cm="1">
        <f t="array" ref="J48">_xll.BDP(bonds[[#This Row],[worksheet get]],bonds[[#Headers],[nxt_call_dt]])*1</f>
        <v>44308</v>
      </c>
      <c r="K48" s="9" t="str" cm="1">
        <f t="array" ref="K48">_xll.BDP(bonds[[#This Row],[worksheet get]],bonds[[#Headers],[mty_typ]])</f>
        <v>CALLABLE</v>
      </c>
      <c r="L48" s="9" t="str" cm="1">
        <f t="array" ref="L48">_xll.BDP(bonds[[#This Row],[worksheet get]],bonds[[#Headers],[crncy]])</f>
        <v>EUR</v>
      </c>
      <c r="M48" s="10" cm="1">
        <f t="array" ref="M48">_xll.BDP(bonds[[#This Row],[worksheet get]],bonds[[#Headers],[amt_outstanding]])</f>
        <v>1250000000</v>
      </c>
      <c r="N48" s="9" t="str" cm="1">
        <f t="array" ref="N48">_xll.BDP(bonds[[#This Row],[worksheet get]],bonds[[#Headers],[industry_sector]])</f>
        <v>Basic Materials</v>
      </c>
      <c r="O48" s="9" t="str">
        <f>bonds[[#This Row],[security name]]&amp;" nc-"&amp;RIGHT(YEAR(bonds[[#This Row],[nxt_call_dt]]),2)</f>
        <v>BHP 4 3/4 04/22/76 nc-21</v>
      </c>
      <c r="P48" s="9" cm="1">
        <f t="array" ref="P48">_xll.BDP(bonds[[#This Row],[worksheet get]],bonds[[#Headers],[yas_ispread]])</f>
        <v>218.74243662921828</v>
      </c>
      <c r="Q48" s="9" t="str" cm="1">
        <f t="array" ref="Q48">_xll.BDP(bonds[[#This Row],[worksheet get]],bonds[[#Headers],[blp_i_sprd_mid]])</f>
        <v>#N/A Field Not Applicable</v>
      </c>
      <c r="R48" s="9" t="str" cm="1">
        <f t="array" ref="R48">_xll.BDP(bonds[[#This Row],[worksheet get]],bonds[[#Headers],[rtg_moody]])</f>
        <v>Baa1</v>
      </c>
      <c r="S48" s="9" t="str" cm="1">
        <f t="array" ref="S48">_xll.BDP(bonds[[#This Row],[worksheet get]],bonds[[#Headers],[rtg_sp]])</f>
        <v>BBB+</v>
      </c>
      <c r="T48" s="9" t="str" cm="1">
        <f t="array" ref="T48">_xll.BDP(bonds[[#This Row],[worksheet get]],bonds[[#Headers],[bb_composite]])</f>
        <v>BBB+</v>
      </c>
      <c r="U48" s="9" t="str" cm="1">
        <f t="array" ref="U48">_xll.BDP(bonds[[#This Row],[worksheet get]],bonds[[#Headers],[green_bond_loan_indicator]])</f>
        <v>N</v>
      </c>
    </row>
    <row r="49" spans="5:21" x14ac:dyDescent="0.35">
      <c r="E49" s="5" t="s">
        <v>274</v>
      </c>
      <c r="F49" s="5" t="str" cm="1">
        <f t="array" ref="F49">_xll.BDP(bonds[[#This Row],[worksheet get]],bonds[[#Headers],[ID_ISIN]])</f>
        <v>XS1309436910</v>
      </c>
      <c r="G49" s="5" t="str" cm="1">
        <f t="array" ref="G49">_xll.BDP(bonds[[#This Row],[worksheet get]],bonds[[#Headers],[security name]])</f>
        <v>BHP 5 5/8 10/22/79</v>
      </c>
      <c r="H49" s="5" t="str" cm="1">
        <f t="array" ref="H49">_xll.BDP(bonds[[#This Row],[worksheet get]],bonds[[#Headers],[ticker]])</f>
        <v>BHP</v>
      </c>
      <c r="I49" s="5" cm="1">
        <f t="array" ref="I49">_xll.BDP(bonds[[#This Row],[worksheet get]],bonds[[#Headers],[coupon]])</f>
        <v>5.625</v>
      </c>
      <c r="J49" s="8" cm="1">
        <f t="array" ref="J49">_xll.BDP(bonds[[#This Row],[worksheet get]],bonds[[#Headers],[nxt_call_dt]])*1</f>
        <v>45587</v>
      </c>
      <c r="K49" s="9" t="str" cm="1">
        <f t="array" ref="K49">_xll.BDP(bonds[[#This Row],[worksheet get]],bonds[[#Headers],[mty_typ]])</f>
        <v>CALLABLE</v>
      </c>
      <c r="L49" s="9" t="str" cm="1">
        <f t="array" ref="L49">_xll.BDP(bonds[[#This Row],[worksheet get]],bonds[[#Headers],[crncy]])</f>
        <v>EUR</v>
      </c>
      <c r="M49" s="10" cm="1">
        <f t="array" ref="M49">_xll.BDP(bonds[[#This Row],[worksheet get]],bonds[[#Headers],[amt_outstanding]])</f>
        <v>750000000</v>
      </c>
      <c r="N49" s="9" t="str" cm="1">
        <f t="array" ref="N49">_xll.BDP(bonds[[#This Row],[worksheet get]],bonds[[#Headers],[industry_sector]])</f>
        <v>Basic Materials</v>
      </c>
      <c r="O49" s="9" t="str">
        <f>bonds[[#This Row],[security name]]&amp;" nc-"&amp;RIGHT(YEAR(bonds[[#This Row],[nxt_call_dt]]),2)</f>
        <v>BHP 5 5/8 10/22/79 nc-24</v>
      </c>
      <c r="P49" s="9" cm="1">
        <f t="array" ref="P49">_xll.BDP(bonds[[#This Row],[worksheet get]],bonds[[#Headers],[yas_ispread]])</f>
        <v>202.03174194650509</v>
      </c>
      <c r="Q49" s="9" t="str" cm="1">
        <f t="array" ref="Q49">_xll.BDP(bonds[[#This Row],[worksheet get]],bonds[[#Headers],[blp_i_sprd_mid]])</f>
        <v>#N/A Field Not Applicable</v>
      </c>
      <c r="R49" s="9" t="str" cm="1">
        <f t="array" ref="R49">_xll.BDP(bonds[[#This Row],[worksheet get]],bonds[[#Headers],[rtg_moody]])</f>
        <v>Baa1</v>
      </c>
      <c r="S49" s="9" t="str" cm="1">
        <f t="array" ref="S49">_xll.BDP(bonds[[#This Row],[worksheet get]],bonds[[#Headers],[rtg_sp]])</f>
        <v>BBB+</v>
      </c>
      <c r="T49" s="9" t="str" cm="1">
        <f t="array" ref="T49">_xll.BDP(bonds[[#This Row],[worksheet get]],bonds[[#Headers],[bb_composite]])</f>
        <v>BBB+</v>
      </c>
      <c r="U49" s="9" t="str" cm="1">
        <f t="array" ref="U49">_xll.BDP(bonds[[#This Row],[worksheet get]],bonds[[#Headers],[green_bond_loan_indicator]])</f>
        <v>N</v>
      </c>
    </row>
    <row r="50" spans="5:21" x14ac:dyDescent="0.35">
      <c r="E50" s="5" t="s">
        <v>276</v>
      </c>
      <c r="F50" s="5" t="str" cm="1">
        <f t="array" ref="F50">_xll.BDP(bonds[[#This Row],[worksheet get]],bonds[[#Headers],[ID_ISIN]])</f>
        <v>USQ12441AB91</v>
      </c>
      <c r="G50" s="5" t="str" cm="1">
        <f t="array" ref="G50">_xll.BDP(bonds[[#This Row],[worksheet get]],bonds[[#Headers],[security name]])</f>
        <v>BHP 6 3/4 10/19/75</v>
      </c>
      <c r="H50" s="5" t="str" cm="1">
        <f t="array" ref="H50">_xll.BDP(bonds[[#This Row],[worksheet get]],bonds[[#Headers],[ticker]])</f>
        <v>BHP</v>
      </c>
      <c r="I50" s="5" cm="1">
        <f t="array" ref="I50">_xll.BDP(bonds[[#This Row],[worksheet get]],bonds[[#Headers],[coupon]])</f>
        <v>6.75</v>
      </c>
      <c r="J50" s="8" cm="1">
        <f t="array" ref="J50">_xll.BDP(bonds[[#This Row],[worksheet get]],bonds[[#Headers],[nxt_call_dt]])*1</f>
        <v>45950</v>
      </c>
      <c r="K50" s="9" t="str" cm="1">
        <f t="array" ref="K50">_xll.BDP(bonds[[#This Row],[worksheet get]],bonds[[#Headers],[mty_typ]])</f>
        <v>CALLABLE</v>
      </c>
      <c r="L50" s="9" t="str" cm="1">
        <f t="array" ref="L50">_xll.BDP(bonds[[#This Row],[worksheet get]],bonds[[#Headers],[crncy]])</f>
        <v>USD</v>
      </c>
      <c r="M50" s="10" cm="1">
        <f t="array" ref="M50">_xll.BDP(bonds[[#This Row],[worksheet get]],bonds[[#Headers],[amt_outstanding]])</f>
        <v>2250000000</v>
      </c>
      <c r="N50" s="9" t="str" cm="1">
        <f t="array" ref="N50">_xll.BDP(bonds[[#This Row],[worksheet get]],bonds[[#Headers],[industry_sector]])</f>
        <v>Basic Materials</v>
      </c>
      <c r="O50" s="9" t="str">
        <f>bonds[[#This Row],[security name]]&amp;" nc-"&amp;RIGHT(YEAR(bonds[[#This Row],[nxt_call_dt]]),2)</f>
        <v>BHP 6 3/4 10/19/75 nc-25</v>
      </c>
      <c r="P50" s="9" cm="1">
        <f t="array" ref="P50">_xll.BDP(bonds[[#This Row],[worksheet get]],bonds[[#Headers],[yas_ispread]])</f>
        <v>303.16950920868118</v>
      </c>
      <c r="Q50" s="9" t="str" cm="1">
        <f t="array" ref="Q50">_xll.BDP(bonds[[#This Row],[worksheet get]],bonds[[#Headers],[blp_i_sprd_mid]])</f>
        <v>#N/A Field Not Applicable</v>
      </c>
      <c r="R50" s="9" t="str" cm="1">
        <f t="array" ref="R50">_xll.BDP(bonds[[#This Row],[worksheet get]],bonds[[#Headers],[rtg_moody]])</f>
        <v>Baa1</v>
      </c>
      <c r="S50" s="9" t="str" cm="1">
        <f t="array" ref="S50">_xll.BDP(bonds[[#This Row],[worksheet get]],bonds[[#Headers],[rtg_sp]])</f>
        <v>BBB+</v>
      </c>
      <c r="T50" s="9" t="str" cm="1">
        <f t="array" ref="T50">_xll.BDP(bonds[[#This Row],[worksheet get]],bonds[[#Headers],[bb_composite]])</f>
        <v>BBB+</v>
      </c>
      <c r="U50" s="9" t="str" cm="1">
        <f t="array" ref="U50">_xll.BDP(bonds[[#This Row],[worksheet get]],bonds[[#Headers],[green_bond_loan_indicator]])</f>
        <v>N</v>
      </c>
    </row>
    <row r="51" spans="5:21" x14ac:dyDescent="0.35">
      <c r="E51" s="5" t="s">
        <v>278</v>
      </c>
      <c r="F51" s="5" t="str" cm="1">
        <f t="array" ref="F51">_xll.BDP(bonds[[#This Row],[worksheet get]],bonds[[#Headers],[ID_ISIN]])</f>
        <v>USQ12441AA19</v>
      </c>
      <c r="G51" s="5" t="str" cm="1">
        <f t="array" ref="G51">_xll.BDP(bonds[[#This Row],[worksheet get]],bonds[[#Headers],[security name]])</f>
        <v>BHP 6 1/4 10/19/75</v>
      </c>
      <c r="H51" s="5" t="str" cm="1">
        <f t="array" ref="H51">_xll.BDP(bonds[[#This Row],[worksheet get]],bonds[[#Headers],[ticker]])</f>
        <v>BHP</v>
      </c>
      <c r="I51" s="5" cm="1">
        <f t="array" ref="I51">_xll.BDP(bonds[[#This Row],[worksheet get]],bonds[[#Headers],[coupon]])</f>
        <v>6.25</v>
      </c>
      <c r="J51" s="8" cm="1">
        <f t="array" ref="J51">_xll.BDP(bonds[[#This Row],[worksheet get]],bonds[[#Headers],[nxt_call_dt]])*1</f>
        <v>44123</v>
      </c>
      <c r="K51" s="9" t="str" cm="1">
        <f t="array" ref="K51">_xll.BDP(bonds[[#This Row],[worksheet get]],bonds[[#Headers],[mty_typ]])</f>
        <v>CALLABLE</v>
      </c>
      <c r="L51" s="9" t="str" cm="1">
        <f t="array" ref="L51">_xll.BDP(bonds[[#This Row],[worksheet get]],bonds[[#Headers],[crncy]])</f>
        <v>USD</v>
      </c>
      <c r="M51" s="10" cm="1">
        <f t="array" ref="M51">_xll.BDP(bonds[[#This Row],[worksheet get]],bonds[[#Headers],[amt_outstanding]])</f>
        <v>1000000000</v>
      </c>
      <c r="N51" s="9" t="str" cm="1">
        <f t="array" ref="N51">_xll.BDP(bonds[[#This Row],[worksheet get]],bonds[[#Headers],[industry_sector]])</f>
        <v>Basic Materials</v>
      </c>
      <c r="O51" s="9" t="str">
        <f>bonds[[#This Row],[security name]]&amp;" nc-"&amp;RIGHT(YEAR(bonds[[#This Row],[nxt_call_dt]]),2)</f>
        <v>BHP 6 1/4 10/19/75 nc-20</v>
      </c>
      <c r="P51" s="9" cm="1">
        <f t="array" ref="P51">_xll.BDP(bonds[[#This Row],[worksheet get]],bonds[[#Headers],[yas_ispread]])</f>
        <v>322.73914371823167</v>
      </c>
      <c r="Q51" s="9" t="str" cm="1">
        <f t="array" ref="Q51">_xll.BDP(bonds[[#This Row],[worksheet get]],bonds[[#Headers],[blp_i_sprd_mid]])</f>
        <v>#N/A Field Not Applicable</v>
      </c>
      <c r="R51" s="9" t="str" cm="1">
        <f t="array" ref="R51">_xll.BDP(bonds[[#This Row],[worksheet get]],bonds[[#Headers],[rtg_moody]])</f>
        <v>Baa1</v>
      </c>
      <c r="S51" s="9" t="str" cm="1">
        <f t="array" ref="S51">_xll.BDP(bonds[[#This Row],[worksheet get]],bonds[[#Headers],[rtg_sp]])</f>
        <v>BBB+</v>
      </c>
      <c r="T51" s="9" t="str" cm="1">
        <f t="array" ref="T51">_xll.BDP(bonds[[#This Row],[worksheet get]],bonds[[#Headers],[bb_composite]])</f>
        <v>BBB+</v>
      </c>
      <c r="U51" s="9" t="str" cm="1">
        <f t="array" ref="U51">_xll.BDP(bonds[[#This Row],[worksheet get]],bonds[[#Headers],[green_bond_loan_indicator]])</f>
        <v>N</v>
      </c>
    </row>
    <row r="52" spans="5:21" x14ac:dyDescent="0.35">
      <c r="E52" s="5" t="s">
        <v>280</v>
      </c>
      <c r="F52" s="5" t="str" cm="1">
        <f t="array" ref="F52">_xll.BDP(bonds[[#This Row],[worksheet get]],bonds[[#Headers],[ID_ISIN]])</f>
        <v>XS1309437215</v>
      </c>
      <c r="G52" s="5" t="str" cm="1">
        <f t="array" ref="G52">_xll.BDP(bonds[[#This Row],[worksheet get]],bonds[[#Headers],[security name]])</f>
        <v>BHP 6 1/2 10/22/77</v>
      </c>
      <c r="H52" s="5" t="str" cm="1">
        <f t="array" ref="H52">_xll.BDP(bonds[[#This Row],[worksheet get]],bonds[[#Headers],[ticker]])</f>
        <v>BHP</v>
      </c>
      <c r="I52" s="5" cm="1">
        <f t="array" ref="I52">_xll.BDP(bonds[[#This Row],[worksheet get]],bonds[[#Headers],[coupon]])</f>
        <v>6.5</v>
      </c>
      <c r="J52" s="8" cm="1">
        <f t="array" ref="J52">_xll.BDP(bonds[[#This Row],[worksheet get]],bonds[[#Headers],[nxt_call_dt]])*1</f>
        <v>44856</v>
      </c>
      <c r="K52" s="9" t="str" cm="1">
        <f t="array" ref="K52">_xll.BDP(bonds[[#This Row],[worksheet get]],bonds[[#Headers],[mty_typ]])</f>
        <v>CALLABLE</v>
      </c>
      <c r="L52" s="9" t="str" cm="1">
        <f t="array" ref="L52">_xll.BDP(bonds[[#This Row],[worksheet get]],bonds[[#Headers],[crncy]])</f>
        <v>GBP</v>
      </c>
      <c r="M52" s="10" cm="1">
        <f t="array" ref="M52">_xll.BDP(bonds[[#This Row],[worksheet get]],bonds[[#Headers],[amt_outstanding]])</f>
        <v>600000000</v>
      </c>
      <c r="N52" s="9" t="str" cm="1">
        <f t="array" ref="N52">_xll.BDP(bonds[[#This Row],[worksheet get]],bonds[[#Headers],[industry_sector]])</f>
        <v>Basic Materials</v>
      </c>
      <c r="O52" s="9" t="str">
        <f>bonds[[#This Row],[security name]]&amp;" nc-"&amp;RIGHT(YEAR(bonds[[#This Row],[nxt_call_dt]]),2)</f>
        <v>BHP 6 1/2 10/22/77 nc-22</v>
      </c>
      <c r="P52" s="9" cm="1">
        <f t="array" ref="P52">_xll.BDP(bonds[[#This Row],[worksheet get]],bonds[[#Headers],[yas_ispread]])</f>
        <v>224.09217971563154</v>
      </c>
      <c r="Q52" s="9" t="str" cm="1">
        <f t="array" ref="Q52">_xll.BDP(bonds[[#This Row],[worksheet get]],bonds[[#Headers],[blp_i_sprd_mid]])</f>
        <v>#N/A Field Not Applicable</v>
      </c>
      <c r="R52" s="9" t="str" cm="1">
        <f t="array" ref="R52">_xll.BDP(bonds[[#This Row],[worksheet get]],bonds[[#Headers],[rtg_moody]])</f>
        <v>Baa1</v>
      </c>
      <c r="S52" s="9" t="str" cm="1">
        <f t="array" ref="S52">_xll.BDP(bonds[[#This Row],[worksheet get]],bonds[[#Headers],[rtg_sp]])</f>
        <v>BBB+</v>
      </c>
      <c r="T52" s="9" t="str" cm="1">
        <f t="array" ref="T52">_xll.BDP(bonds[[#This Row],[worksheet get]],bonds[[#Headers],[bb_composite]])</f>
        <v>BBB+</v>
      </c>
      <c r="U52" s="9" t="str" cm="1">
        <f t="array" ref="U52">_xll.BDP(bonds[[#This Row],[worksheet get]],bonds[[#Headers],[green_bond_loan_indicator]])</f>
        <v>N</v>
      </c>
    </row>
    <row r="53" spans="5:21" x14ac:dyDescent="0.35">
      <c r="E53" s="5" t="s">
        <v>282</v>
      </c>
      <c r="F53" s="5" t="str" cm="1">
        <f t="array" ref="F53">_xll.BDP(bonds[[#This Row],[worksheet get]],bonds[[#Headers],[ID_ISIN]])</f>
        <v>XS0969341147</v>
      </c>
      <c r="G53" s="5" t="str" cm="1">
        <f t="array" ref="G53">_xll.BDP(bonds[[#This Row],[worksheet get]],bonds[[#Headers],[security name]])</f>
        <v>AMXLMM 6 3/8 09/06/73</v>
      </c>
      <c r="H53" s="5" t="str" cm="1">
        <f t="array" ref="H53">_xll.BDP(bonds[[#This Row],[worksheet get]],bonds[[#Headers],[ticker]])</f>
        <v>AMXLMM</v>
      </c>
      <c r="I53" s="5" cm="1">
        <f t="array" ref="I53">_xll.BDP(bonds[[#This Row],[worksheet get]],bonds[[#Headers],[coupon]])</f>
        <v>6.375</v>
      </c>
      <c r="J53" s="8" cm="1">
        <f t="array" ref="J53">_xll.BDP(bonds[[#This Row],[worksheet get]],bonds[[#Headers],[nxt_call_dt]])*1</f>
        <v>45175</v>
      </c>
      <c r="K53" s="9" t="str" cm="1">
        <f t="array" ref="K53">_xll.BDP(bonds[[#This Row],[worksheet get]],bonds[[#Headers],[mty_typ]])</f>
        <v>CALLABLE</v>
      </c>
      <c r="L53" s="9" t="str" cm="1">
        <f t="array" ref="L53">_xll.BDP(bonds[[#This Row],[worksheet get]],bonds[[#Headers],[crncy]])</f>
        <v>EUR</v>
      </c>
      <c r="M53" s="10" cm="1">
        <f t="array" ref="M53">_xll.BDP(bonds[[#This Row],[worksheet get]],bonds[[#Headers],[amt_outstanding]])</f>
        <v>550000000</v>
      </c>
      <c r="N53" s="9" t="str" cm="1">
        <f t="array" ref="N53">_xll.BDP(bonds[[#This Row],[worksheet get]],bonds[[#Headers],[industry_sector]])</f>
        <v>Communications</v>
      </c>
      <c r="O53" s="9" t="str">
        <f>bonds[[#This Row],[security name]]&amp;" nc-"&amp;RIGHT(YEAR(bonds[[#This Row],[nxt_call_dt]]),2)</f>
        <v>AMXLMM 6 3/8 09/06/73 nc-23</v>
      </c>
      <c r="P53" s="9" cm="1">
        <f t="array" ref="P53">_xll.BDP(bonds[[#This Row],[worksheet get]],bonds[[#Headers],[yas_ispread]])</f>
        <v>243.6068186053979</v>
      </c>
      <c r="Q53" s="9" cm="1">
        <f t="array" ref="Q53">_xll.BDP(bonds[[#This Row],[worksheet get]],bonds[[#Headers],[blp_i_sprd_mid]])</f>
        <v>243.56353759765625</v>
      </c>
      <c r="R53" s="9" t="str" cm="1">
        <f t="array" ref="R53">_xll.BDP(bonds[[#This Row],[worksheet get]],bonds[[#Headers],[rtg_moody]])</f>
        <v>Baa2</v>
      </c>
      <c r="S53" s="9" t="str" cm="1">
        <f t="array" ref="S53">_xll.BDP(bonds[[#This Row],[worksheet get]],bonds[[#Headers],[rtg_sp]])</f>
        <v>BBB-</v>
      </c>
      <c r="T53" s="9" t="str" cm="1">
        <f t="array" ref="T53">_xll.BDP(bonds[[#This Row],[worksheet get]],bonds[[#Headers],[bb_composite]])</f>
        <v>BBB-</v>
      </c>
      <c r="U53" s="9" t="str" cm="1">
        <f t="array" ref="U53">_xll.BDP(bonds[[#This Row],[worksheet get]],bonds[[#Headers],[green_bond_loan_indicator]])</f>
        <v>N</v>
      </c>
    </row>
    <row r="54" spans="5:21" x14ac:dyDescent="0.35">
      <c r="E54" s="5" t="s">
        <v>283</v>
      </c>
      <c r="F54" s="5" t="str" cm="1">
        <f t="array" ref="F54">_xll.BDP(bonds[[#This Row],[worksheet get]],bonds[[#Headers],[ID_ISIN]])</f>
        <v>XS0969342384</v>
      </c>
      <c r="G54" s="5" t="str" cm="1">
        <f t="array" ref="G54">_xll.BDP(bonds[[#This Row],[worksheet get]],bonds[[#Headers],[security name]])</f>
        <v>AMXLMM 6 3/8 09/06/73</v>
      </c>
      <c r="H54" s="5" t="str" cm="1">
        <f t="array" ref="H54">_xll.BDP(bonds[[#This Row],[worksheet get]],bonds[[#Headers],[ticker]])</f>
        <v>AMXLMM</v>
      </c>
      <c r="I54" s="5" cm="1">
        <f t="array" ref="I54">_xll.BDP(bonds[[#This Row],[worksheet get]],bonds[[#Headers],[coupon]])</f>
        <v>6.375</v>
      </c>
      <c r="J54" s="8" cm="1">
        <f t="array" ref="J54">_xll.BDP(bonds[[#This Row],[worksheet get]],bonds[[#Headers],[nxt_call_dt]])*1</f>
        <v>44080</v>
      </c>
      <c r="K54" s="9" t="str" cm="1">
        <f t="array" ref="K54">_xll.BDP(bonds[[#This Row],[worksheet get]],bonds[[#Headers],[mty_typ]])</f>
        <v>CALLABLE</v>
      </c>
      <c r="L54" s="9" t="str" cm="1">
        <f t="array" ref="L54">_xll.BDP(bonds[[#This Row],[worksheet get]],bonds[[#Headers],[crncy]])</f>
        <v>GBP</v>
      </c>
      <c r="M54" s="10" cm="1">
        <f t="array" ref="M54">_xll.BDP(bonds[[#This Row],[worksheet get]],bonds[[#Headers],[amt_outstanding]])</f>
        <v>550000000</v>
      </c>
      <c r="N54" s="9" t="str" cm="1">
        <f t="array" ref="N54">_xll.BDP(bonds[[#This Row],[worksheet get]],bonds[[#Headers],[industry_sector]])</f>
        <v>Communications</v>
      </c>
      <c r="O54" s="9" t="str">
        <f>bonds[[#This Row],[security name]]&amp;" nc-"&amp;RIGHT(YEAR(bonds[[#This Row],[nxt_call_dt]]),2)</f>
        <v>AMXLMM 6 3/8 09/06/73 nc-20</v>
      </c>
      <c r="P54" s="9" cm="1">
        <f t="array" ref="P54">_xll.BDP(bonds[[#This Row],[worksheet get]],bonds[[#Headers],[yas_ispread]])</f>
        <v>334.76371205507991</v>
      </c>
      <c r="Q54" s="9" cm="1">
        <f t="array" ref="Q54">_xll.BDP(bonds[[#This Row],[worksheet get]],bonds[[#Headers],[blp_i_sprd_mid]])</f>
        <v>348.77816772460938</v>
      </c>
      <c r="R54" s="9" t="str" cm="1">
        <f t="array" ref="R54">_xll.BDP(bonds[[#This Row],[worksheet get]],bonds[[#Headers],[rtg_moody]])</f>
        <v>Baa2</v>
      </c>
      <c r="S54" s="9" t="str" cm="1">
        <f t="array" ref="S54">_xll.BDP(bonds[[#This Row],[worksheet get]],bonds[[#Headers],[rtg_sp]])</f>
        <v>BBB-</v>
      </c>
      <c r="T54" s="9" t="str" cm="1">
        <f t="array" ref="T54">_xll.BDP(bonds[[#This Row],[worksheet get]],bonds[[#Headers],[bb_composite]])</f>
        <v>BBB-</v>
      </c>
      <c r="U54" s="9" t="str" cm="1">
        <f t="array" ref="U54">_xll.BDP(bonds[[#This Row],[worksheet get]],bonds[[#Headers],[green_bond_loan_indicator]])</f>
        <v>N</v>
      </c>
    </row>
    <row r="55" spans="5:21" x14ac:dyDescent="0.35">
      <c r="E55" s="5" t="s">
        <v>116</v>
      </c>
      <c r="F55" s="5" t="str" cm="1">
        <f t="array" ref="F55">_xll.BDP(bonds[[#This Row],[worksheet get]],bonds[[#Headers],[ID_ISIN]])</f>
        <v>XS1222591023</v>
      </c>
      <c r="G55" s="5" t="str" cm="1">
        <f t="array" ref="G55">_xll.BDP(bonds[[#This Row],[worksheet get]],bonds[[#Headers],[security name]])</f>
        <v>BERTEL 3 04/23/75</v>
      </c>
      <c r="H55" s="5" t="str" cm="1">
        <f t="array" ref="H55">_xll.BDP(bonds[[#This Row],[worksheet get]],bonds[[#Headers],[ticker]])</f>
        <v>BERTEL</v>
      </c>
      <c r="I55" s="5" cm="1">
        <f t="array" ref="I55">_xll.BDP(bonds[[#This Row],[worksheet get]],bonds[[#Headers],[coupon]])</f>
        <v>3</v>
      </c>
      <c r="J55" s="8" cm="1">
        <f t="array" ref="J55">_xll.BDP(bonds[[#This Row],[worksheet get]],bonds[[#Headers],[nxt_call_dt]])*1</f>
        <v>45039</v>
      </c>
      <c r="K55" s="9" t="str" cm="1">
        <f t="array" ref="K55">_xll.BDP(bonds[[#This Row],[worksheet get]],bonds[[#Headers],[mty_typ]])</f>
        <v>CALLABLE</v>
      </c>
      <c r="L55" s="9" t="str" cm="1">
        <f t="array" ref="L55">_xll.BDP(bonds[[#This Row],[worksheet get]],bonds[[#Headers],[crncy]])</f>
        <v>EUR</v>
      </c>
      <c r="M55" s="10" cm="1">
        <f t="array" ref="M55">_xll.BDP(bonds[[#This Row],[worksheet get]],bonds[[#Headers],[amt_outstanding]])</f>
        <v>650000000</v>
      </c>
      <c r="N55" s="9" t="str" cm="1">
        <f t="array" ref="N55">_xll.BDP(bonds[[#This Row],[worksheet get]],bonds[[#Headers],[industry_sector]])</f>
        <v>Communications</v>
      </c>
      <c r="O55" s="9" t="str">
        <f>bonds[[#This Row],[security name]]&amp;" nc-"&amp;RIGHT(YEAR(bonds[[#This Row],[nxt_call_dt]]),2)</f>
        <v>BERTEL 3 04/23/75 nc-23</v>
      </c>
      <c r="P55" s="9" cm="1">
        <f t="array" ref="P55">_xll.BDP(bonds[[#This Row],[worksheet get]],bonds[[#Headers],[yas_ispread]])</f>
        <v>342.97213334017192</v>
      </c>
      <c r="Q55" s="9" cm="1">
        <f t="array" ref="Q55">_xll.BDP(bonds[[#This Row],[worksheet get]],bonds[[#Headers],[blp_i_sprd_mid]])</f>
        <v>342.96234130859375</v>
      </c>
      <c r="R55" s="9" t="str" cm="1">
        <f t="array" ref="R55">_xll.BDP(bonds[[#This Row],[worksheet get]],bonds[[#Headers],[rtg_moody]])</f>
        <v>Ba1</v>
      </c>
      <c r="S55" s="9" t="str" cm="1">
        <f t="array" ref="S55">_xll.BDP(bonds[[#This Row],[worksheet get]],bonds[[#Headers],[rtg_sp]])</f>
        <v>BBB-</v>
      </c>
      <c r="T55" s="9" t="str" cm="1">
        <f t="array" ref="T55">_xll.BDP(bonds[[#This Row],[worksheet get]],bonds[[#Headers],[bb_composite]])</f>
        <v>BB+</v>
      </c>
      <c r="U55" s="9" t="str" cm="1">
        <f t="array" ref="U55">_xll.BDP(bonds[[#This Row],[worksheet get]],bonds[[#Headers],[green_bond_loan_indicator]])</f>
        <v>N</v>
      </c>
    </row>
    <row r="56" spans="5:21" x14ac:dyDescent="0.35">
      <c r="E56" s="5" t="s">
        <v>117</v>
      </c>
      <c r="F56" s="5" t="str" cm="1">
        <f t="array" ref="F56">_xll.BDP(bonds[[#This Row],[worksheet get]],bonds[[#Headers],[ID_ISIN]])</f>
        <v>XS1222594472</v>
      </c>
      <c r="G56" s="5" t="str" cm="1">
        <f t="array" ref="G56">_xll.BDP(bonds[[#This Row],[worksheet get]],bonds[[#Headers],[security name]])</f>
        <v>BERTEL 3 1/2 04/23/75</v>
      </c>
      <c r="H56" s="5" t="str" cm="1">
        <f t="array" ref="H56">_xll.BDP(bonds[[#This Row],[worksheet get]],bonds[[#Headers],[ticker]])</f>
        <v>BERTEL</v>
      </c>
      <c r="I56" s="5" cm="1">
        <f t="array" ref="I56">_xll.BDP(bonds[[#This Row],[worksheet get]],bonds[[#Headers],[coupon]])</f>
        <v>3.5</v>
      </c>
      <c r="J56" s="8" cm="1">
        <f t="array" ref="J56">_xll.BDP(bonds[[#This Row],[worksheet get]],bonds[[#Headers],[nxt_call_dt]])*1</f>
        <v>46500</v>
      </c>
      <c r="K56" s="9" t="str" cm="1">
        <f t="array" ref="K56">_xll.BDP(bonds[[#This Row],[worksheet get]],bonds[[#Headers],[mty_typ]])</f>
        <v>CALLABLE</v>
      </c>
      <c r="L56" s="9" t="str" cm="1">
        <f t="array" ref="L56">_xll.BDP(bonds[[#This Row],[worksheet get]],bonds[[#Headers],[crncy]])</f>
        <v>EUR</v>
      </c>
      <c r="M56" s="10" cm="1">
        <f t="array" ref="M56">_xll.BDP(bonds[[#This Row],[worksheet get]],bonds[[#Headers],[amt_outstanding]])</f>
        <v>600000000</v>
      </c>
      <c r="N56" s="9" t="str" cm="1">
        <f t="array" ref="N56">_xll.BDP(bonds[[#This Row],[worksheet get]],bonds[[#Headers],[industry_sector]])</f>
        <v>Communications</v>
      </c>
      <c r="O56" s="9" t="str">
        <f>bonds[[#This Row],[security name]]&amp;" nc-"&amp;RIGHT(YEAR(bonds[[#This Row],[nxt_call_dt]]),2)</f>
        <v>BERTEL 3 1/2 04/23/75 nc-27</v>
      </c>
      <c r="P56" s="9" cm="1">
        <f t="array" ref="P56">_xll.BDP(bonds[[#This Row],[worksheet get]],bonds[[#Headers],[yas_ispread]])</f>
        <v>367.63512652637138</v>
      </c>
      <c r="Q56" s="9" cm="1">
        <f t="array" ref="Q56">_xll.BDP(bonds[[#This Row],[worksheet get]],bonds[[#Headers],[blp_i_sprd_mid]])</f>
        <v>367.57467651367188</v>
      </c>
      <c r="R56" s="9" t="str" cm="1">
        <f t="array" ref="R56">_xll.BDP(bonds[[#This Row],[worksheet get]],bonds[[#Headers],[rtg_moody]])</f>
        <v>Ba1</v>
      </c>
      <c r="S56" s="9" t="str" cm="1">
        <f t="array" ref="S56">_xll.BDP(bonds[[#This Row],[worksheet get]],bonds[[#Headers],[rtg_sp]])</f>
        <v>BBB-</v>
      </c>
      <c r="T56" s="9" t="str" cm="1">
        <f t="array" ref="T56">_xll.BDP(bonds[[#This Row],[worksheet get]],bonds[[#Headers],[bb_composite]])</f>
        <v>BB+</v>
      </c>
      <c r="U56" s="9" t="str" cm="1">
        <f t="array" ref="U56">_xll.BDP(bonds[[#This Row],[worksheet get]],bonds[[#Headers],[green_bond_loan_indicator]])</f>
        <v>N</v>
      </c>
    </row>
    <row r="57" spans="5:21" x14ac:dyDescent="0.35">
      <c r="E57" s="5" t="s">
        <v>285</v>
      </c>
      <c r="F57" s="5" t="str" cm="1">
        <f t="array" ref="F57">_xll.BDP(bonds[[#This Row],[worksheet get]],bonds[[#Headers],[ID_ISIN]])</f>
        <v>USN4297BBC74</v>
      </c>
      <c r="G57" s="5" t="str" cm="1">
        <f t="array" ref="G57">_xll.BDP(bonds[[#This Row],[worksheet get]],bonds[[#Headers],[security name]])</f>
        <v>KPN 7 03/28/73</v>
      </c>
      <c r="H57" s="5" t="str" cm="1">
        <f t="array" ref="H57">_xll.BDP(bonds[[#This Row],[worksheet get]],bonds[[#Headers],[ticker]])</f>
        <v>KPN</v>
      </c>
      <c r="I57" s="5" cm="1">
        <f t="array" ref="I57">_xll.BDP(bonds[[#This Row],[worksheet get]],bonds[[#Headers],[coupon]])</f>
        <v>7</v>
      </c>
      <c r="J57" s="8" cm="1">
        <f t="array" ref="J57">_xll.BDP(bonds[[#This Row],[worksheet get]],bonds[[#Headers],[nxt_call_dt]])*1</f>
        <v>45013</v>
      </c>
      <c r="K57" s="9" t="str" cm="1">
        <f t="array" ref="K57">_xll.BDP(bonds[[#This Row],[worksheet get]],bonds[[#Headers],[mty_typ]])</f>
        <v>CALLABLE</v>
      </c>
      <c r="L57" s="9" t="str" cm="1">
        <f t="array" ref="L57">_xll.BDP(bonds[[#This Row],[worksheet get]],bonds[[#Headers],[crncy]])</f>
        <v>USD</v>
      </c>
      <c r="M57" s="10" cm="1">
        <f t="array" ref="M57">_xll.BDP(bonds[[#This Row],[worksheet get]],bonds[[#Headers],[amt_outstanding]])</f>
        <v>600000000</v>
      </c>
      <c r="N57" s="9" t="str" cm="1">
        <f t="array" ref="N57">_xll.BDP(bonds[[#This Row],[worksheet get]],bonds[[#Headers],[industry_sector]])</f>
        <v>Communications</v>
      </c>
      <c r="O57" s="9" t="str">
        <f>bonds[[#This Row],[security name]]&amp;" nc-"&amp;RIGHT(YEAR(bonds[[#This Row],[nxt_call_dt]]),2)</f>
        <v>KPN 7 03/28/73 nc-23</v>
      </c>
      <c r="P57" s="9" cm="1">
        <f t="array" ref="P57">_xll.BDP(bonds[[#This Row],[worksheet get]],bonds[[#Headers],[yas_ispread]])</f>
        <v>361.17219743412892</v>
      </c>
      <c r="Q57" s="9" cm="1">
        <f t="array" ref="Q57">_xll.BDP(bonds[[#This Row],[worksheet get]],bonds[[#Headers],[blp_i_sprd_mid]])</f>
        <v>360.888916015625</v>
      </c>
      <c r="R57" s="9" t="str" cm="1">
        <f t="array" ref="R57">_xll.BDP(bonds[[#This Row],[worksheet get]],bonds[[#Headers],[rtg_moody]])</f>
        <v>Ba2</v>
      </c>
      <c r="S57" s="9" t="str" cm="1">
        <f t="array" ref="S57">_xll.BDP(bonds[[#This Row],[worksheet get]],bonds[[#Headers],[rtg_sp]])</f>
        <v>BB+</v>
      </c>
      <c r="T57" s="9" t="str" cm="1">
        <f t="array" ref="T57">_xll.BDP(bonds[[#This Row],[worksheet get]],bonds[[#Headers],[bb_composite]])</f>
        <v>BB</v>
      </c>
      <c r="U57" s="9" t="str" cm="1">
        <f t="array" ref="U57">_xll.BDP(bonds[[#This Row],[worksheet get]],bonds[[#Headers],[green_bond_loan_indicator]])</f>
        <v>N</v>
      </c>
    </row>
    <row r="58" spans="5:21" x14ac:dyDescent="0.35">
      <c r="E58" s="5" t="s">
        <v>287</v>
      </c>
      <c r="F58" s="5" t="str" cm="1">
        <f t="array" ref="F58">_xll.BDP(bonds[[#This Row],[worksheet get]],bonds[[#Headers],[ID_ISIN]])</f>
        <v>XS2069101868</v>
      </c>
      <c r="G58" s="5" t="str" cm="1">
        <f t="array" ref="G58">_xll.BDP(bonds[[#This Row],[worksheet get]],bonds[[#Headers],[security name]])</f>
        <v>KPN 2 PERP</v>
      </c>
      <c r="H58" s="5" t="str" cm="1">
        <f t="array" ref="H58">_xll.BDP(bonds[[#This Row],[worksheet get]],bonds[[#Headers],[ticker]])</f>
        <v>KPN</v>
      </c>
      <c r="I58" s="5" cm="1">
        <f t="array" ref="I58">_xll.BDP(bonds[[#This Row],[worksheet get]],bonds[[#Headers],[coupon]])</f>
        <v>2</v>
      </c>
      <c r="J58" s="8" cm="1">
        <f t="array" ref="J58">_xll.BDP(bonds[[#This Row],[worksheet get]],bonds[[#Headers],[nxt_call_dt]])*1</f>
        <v>45604</v>
      </c>
      <c r="K58" s="9" t="str" cm="1">
        <f t="array" ref="K58">_xll.BDP(bonds[[#This Row],[worksheet get]],bonds[[#Headers],[mty_typ]])</f>
        <v>PERP/CALL</v>
      </c>
      <c r="L58" s="9" t="str" cm="1">
        <f t="array" ref="L58">_xll.BDP(bonds[[#This Row],[worksheet get]],bonds[[#Headers],[crncy]])</f>
        <v>EUR</v>
      </c>
      <c r="M58" s="10" cm="1">
        <f t="array" ref="M58">_xll.BDP(bonds[[#This Row],[worksheet get]],bonds[[#Headers],[amt_outstanding]])</f>
        <v>500000000</v>
      </c>
      <c r="N58" s="9" t="str" cm="1">
        <f t="array" ref="N58">_xll.BDP(bonds[[#This Row],[worksheet get]],bonds[[#Headers],[industry_sector]])</f>
        <v>Communications</v>
      </c>
      <c r="O58" s="9" t="str">
        <f>bonds[[#This Row],[security name]]&amp;" nc-"&amp;RIGHT(YEAR(bonds[[#This Row],[nxt_call_dt]]),2)</f>
        <v>KPN 2 PERP nc-24</v>
      </c>
      <c r="P58" s="9" cm="1">
        <f t="array" ref="P58">_xll.BDP(bonds[[#This Row],[worksheet get]],bonds[[#Headers],[yas_ispread]])</f>
        <v>351.1749092369231</v>
      </c>
      <c r="Q58" s="9" cm="1">
        <f t="array" ref="Q58">_xll.BDP(bonds[[#This Row],[worksheet get]],bonds[[#Headers],[blp_i_sprd_mid]])</f>
        <v>358.26751708984375</v>
      </c>
      <c r="R58" s="9" t="str" cm="1">
        <f t="array" ref="R58">_xll.BDP(bonds[[#This Row],[worksheet get]],bonds[[#Headers],[rtg_moody]])</f>
        <v>Ba2</v>
      </c>
      <c r="S58" s="9" t="str" cm="1">
        <f t="array" ref="S58">_xll.BDP(bonds[[#This Row],[worksheet get]],bonds[[#Headers],[rtg_sp]])</f>
        <v>BB+</v>
      </c>
      <c r="T58" s="9" t="str" cm="1">
        <f t="array" ref="T58">_xll.BDP(bonds[[#This Row],[worksheet get]],bonds[[#Headers],[bb_composite]])</f>
        <v>BB</v>
      </c>
      <c r="U58" s="9" t="str" cm="1">
        <f t="array" ref="U58">_xll.BDP(bonds[[#This Row],[worksheet get]],bonds[[#Headers],[green_bond_loan_indicator]])</f>
        <v>N</v>
      </c>
    </row>
    <row r="59" spans="5:21" x14ac:dyDescent="0.35">
      <c r="E59" s="5" t="s">
        <v>92</v>
      </c>
      <c r="F59" s="5" t="str" cm="1">
        <f t="array" ref="F59">_xll.BDP(bonds[[#This Row],[worksheet get]],bonds[[#Headers],[ID_ISIN]])</f>
        <v>XS1590787799</v>
      </c>
      <c r="G59" s="5" t="str" cm="1">
        <f t="array" ref="G59">_xll.BDP(bonds[[#This Row],[worksheet get]],bonds[[#Headers],[security name]])</f>
        <v>TELIAS 3 04/04/78</v>
      </c>
      <c r="H59" s="5" t="str" cm="1">
        <f t="array" ref="H59">_xll.BDP(bonds[[#This Row],[worksheet get]],bonds[[#Headers],[ticker]])</f>
        <v>TELIAS</v>
      </c>
      <c r="I59" s="5" cm="1">
        <f t="array" ref="I59">_xll.BDP(bonds[[#This Row],[worksheet get]],bonds[[#Headers],[coupon]])</f>
        <v>3</v>
      </c>
      <c r="J59" s="8" cm="1">
        <f t="array" ref="J59">_xll.BDP(bonds[[#This Row],[worksheet get]],bonds[[#Headers],[nxt_call_dt]])*1</f>
        <v>45020</v>
      </c>
      <c r="K59" s="9" t="str" cm="1">
        <f t="array" ref="K59">_xll.BDP(bonds[[#This Row],[worksheet get]],bonds[[#Headers],[mty_typ]])</f>
        <v>CALLABLE</v>
      </c>
      <c r="L59" s="9" t="str" cm="1">
        <f t="array" ref="L59">_xll.BDP(bonds[[#This Row],[worksheet get]],bonds[[#Headers],[crncy]])</f>
        <v>EUR</v>
      </c>
      <c r="M59" s="10" cm="1">
        <f t="array" ref="M59">_xll.BDP(bonds[[#This Row],[worksheet get]],bonds[[#Headers],[amt_outstanding]])</f>
        <v>900000000</v>
      </c>
      <c r="N59" s="9" t="str" cm="1">
        <f t="array" ref="N59">_xll.BDP(bonds[[#This Row],[worksheet get]],bonds[[#Headers],[industry_sector]])</f>
        <v>Communications</v>
      </c>
      <c r="O59" s="9" t="str">
        <f>bonds[[#This Row],[security name]]&amp;" nc-"&amp;RIGHT(YEAR(bonds[[#This Row],[nxt_call_dt]]),2)</f>
        <v>TELIAS 3 04/04/78 nc-23</v>
      </c>
      <c r="P59" s="9" cm="1">
        <f t="array" ref="P59">_xll.BDP(bonds[[#This Row],[worksheet get]],bonds[[#Headers],[yas_ispread]])</f>
        <v>234.24641938812888</v>
      </c>
      <c r="Q59" s="9" cm="1">
        <f t="array" ref="Q59">_xll.BDP(bonds[[#This Row],[worksheet get]],bonds[[#Headers],[blp_i_sprd_mid]])</f>
        <v>235.09748840332031</v>
      </c>
      <c r="R59" s="9" t="str" cm="1">
        <f t="array" ref="R59">_xll.BDP(bonds[[#This Row],[worksheet get]],bonds[[#Headers],[rtg_moody]])</f>
        <v>Baa3</v>
      </c>
      <c r="S59" s="9" t="str" cm="1">
        <f t="array" ref="S59">_xll.BDP(bonds[[#This Row],[worksheet get]],bonds[[#Headers],[rtg_sp]])</f>
        <v>BBB-</v>
      </c>
      <c r="T59" s="9" t="str" cm="1">
        <f t="array" ref="T59">_xll.BDP(bonds[[#This Row],[worksheet get]],bonds[[#Headers],[bb_composite]])</f>
        <v>BBB-</v>
      </c>
      <c r="U59" s="9" t="str" cm="1">
        <f t="array" ref="U59">_xll.BDP(bonds[[#This Row],[worksheet get]],bonds[[#Headers],[green_bond_loan_indicator]])</f>
        <v>N</v>
      </c>
    </row>
    <row r="60" spans="5:21" x14ac:dyDescent="0.35">
      <c r="E60" s="5" t="s">
        <v>93</v>
      </c>
      <c r="F60" s="5" t="str" cm="1">
        <f t="array" ref="F60">_xll.BDP(bonds[[#This Row],[worksheet get]],bonds[[#Headers],[ID_ISIN]])</f>
        <v>XS2082429890</v>
      </c>
      <c r="G60" s="5" t="str" cm="1">
        <f t="array" ref="G60">_xll.BDP(bonds[[#This Row],[worksheet get]],bonds[[#Headers],[security name]])</f>
        <v>TELIAS 1 3/8 05/11/81</v>
      </c>
      <c r="H60" s="5" t="str" cm="1">
        <f t="array" ref="H60">_xll.BDP(bonds[[#This Row],[worksheet get]],bonds[[#Headers],[ticker]])</f>
        <v>TELIAS</v>
      </c>
      <c r="I60" s="5" cm="1">
        <f t="array" ref="I60">_xll.BDP(bonds[[#This Row],[worksheet get]],bonds[[#Headers],[coupon]])</f>
        <v>1.375</v>
      </c>
      <c r="J60" s="8" cm="1">
        <f t="array" ref="J60">_xll.BDP(bonds[[#This Row],[worksheet get]],bonds[[#Headers],[nxt_call_dt]])*1</f>
        <v>46064</v>
      </c>
      <c r="K60" s="9" t="str" cm="1">
        <f t="array" ref="K60">_xll.BDP(bonds[[#This Row],[worksheet get]],bonds[[#Headers],[mty_typ]])</f>
        <v>CALLABLE</v>
      </c>
      <c r="L60" s="9" t="str" cm="1">
        <f t="array" ref="L60">_xll.BDP(bonds[[#This Row],[worksheet get]],bonds[[#Headers],[crncy]])</f>
        <v>EUR</v>
      </c>
      <c r="M60" s="10" cm="1">
        <f t="array" ref="M60">_xll.BDP(bonds[[#This Row],[worksheet get]],bonds[[#Headers],[amt_outstanding]])</f>
        <v>500000000</v>
      </c>
      <c r="N60" s="9" t="str" cm="1">
        <f t="array" ref="N60">_xll.BDP(bonds[[#This Row],[worksheet get]],bonds[[#Headers],[industry_sector]])</f>
        <v>Communications</v>
      </c>
      <c r="O60" s="9" t="str">
        <f>bonds[[#This Row],[security name]]&amp;" nc-"&amp;RIGHT(YEAR(bonds[[#This Row],[nxt_call_dt]]),2)</f>
        <v>TELIAS 1 3/8 05/11/81 nc-26</v>
      </c>
      <c r="P60" s="9" cm="1">
        <f t="array" ref="P60">_xll.BDP(bonds[[#This Row],[worksheet get]],bonds[[#Headers],[yas_ispread]])</f>
        <v>262.60583326016678</v>
      </c>
      <c r="Q60" s="9" cm="1">
        <f t="array" ref="Q60">_xll.BDP(bonds[[#This Row],[worksheet get]],bonds[[#Headers],[blp_i_sprd_mid]])</f>
        <v>262.66436767578125</v>
      </c>
      <c r="R60" s="9" t="str" cm="1">
        <f t="array" ref="R60">_xll.BDP(bonds[[#This Row],[worksheet get]],bonds[[#Headers],[rtg_moody]])</f>
        <v>Baa3</v>
      </c>
      <c r="S60" s="9" t="str" cm="1">
        <f t="array" ref="S60">_xll.BDP(bonds[[#This Row],[worksheet get]],bonds[[#Headers],[rtg_sp]])</f>
        <v>BBB-</v>
      </c>
      <c r="T60" s="9" t="str" cm="1">
        <f t="array" ref="T60">_xll.BDP(bonds[[#This Row],[worksheet get]],bonds[[#Headers],[bb_composite]])</f>
        <v>BBB-</v>
      </c>
      <c r="U60" s="9" t="str" cm="1">
        <f t="array" ref="U60">_xll.BDP(bonds[[#This Row],[worksheet get]],bonds[[#Headers],[green_bond_loan_indicator]])</f>
        <v>Y</v>
      </c>
    </row>
    <row r="61" spans="5:21" x14ac:dyDescent="0.35">
      <c r="E61" s="5" t="s">
        <v>38</v>
      </c>
      <c r="F61" s="5" t="str" cm="1">
        <f t="array" ref="F61">_xll.BDP(bonds[[#This Row],[worksheet get]],bonds[[#Headers],[ID_ISIN]])</f>
        <v>XS1405777746</v>
      </c>
      <c r="G61" s="5" t="str" cm="1">
        <f t="array" ref="G61">_xll.BDP(bonds[[#This Row],[worksheet get]],bonds[[#Headers],[security name]])</f>
        <v>SESGFP 4 5/8 PERP</v>
      </c>
      <c r="H61" s="5" t="str" cm="1">
        <f t="array" ref="H61">_xll.BDP(bonds[[#This Row],[worksheet get]],bonds[[#Headers],[ticker]])</f>
        <v>SESGFP</v>
      </c>
      <c r="I61" s="5" cm="1">
        <f t="array" ref="I61">_xll.BDP(bonds[[#This Row],[worksheet get]],bonds[[#Headers],[coupon]])</f>
        <v>4.625</v>
      </c>
      <c r="J61" s="8" cm="1">
        <f t="array" ref="J61">_xll.BDP(bonds[[#This Row],[worksheet get]],bonds[[#Headers],[nxt_call_dt]])*1</f>
        <v>44563</v>
      </c>
      <c r="K61" s="9" t="str" cm="1">
        <f t="array" ref="K61">_xll.BDP(bonds[[#This Row],[worksheet get]],bonds[[#Headers],[mty_typ]])</f>
        <v>PERP/CALL</v>
      </c>
      <c r="L61" s="9" t="str" cm="1">
        <f t="array" ref="L61">_xll.BDP(bonds[[#This Row],[worksheet get]],bonds[[#Headers],[crncy]])</f>
        <v>EUR</v>
      </c>
      <c r="M61" s="10" cm="1">
        <f t="array" ref="M61">_xll.BDP(bonds[[#This Row],[worksheet get]],bonds[[#Headers],[amt_outstanding]])</f>
        <v>750000000</v>
      </c>
      <c r="N61" s="9" t="str" cm="1">
        <f t="array" ref="N61">_xll.BDP(bonds[[#This Row],[worksheet get]],bonds[[#Headers],[industry_sector]])</f>
        <v>Communications</v>
      </c>
      <c r="O61" s="9" t="str">
        <f>bonds[[#This Row],[security name]]&amp;" nc-"&amp;RIGHT(YEAR(bonds[[#This Row],[nxt_call_dt]]),2)</f>
        <v>SESGFP 4 5/8 PERP nc-22</v>
      </c>
      <c r="P61" s="9" cm="1">
        <f t="array" ref="P61">_xll.BDP(bonds[[#This Row],[worksheet get]],bonds[[#Headers],[yas_ispread]])</f>
        <v>342.27275073765139</v>
      </c>
      <c r="Q61" s="9" cm="1">
        <f t="array" ref="Q61">_xll.BDP(bonds[[#This Row],[worksheet get]],bonds[[#Headers],[blp_i_sprd_mid]])</f>
        <v>342.02215576171875</v>
      </c>
      <c r="R61" s="9" t="str" cm="1">
        <f t="array" ref="R61">_xll.BDP(bonds[[#This Row],[worksheet get]],bonds[[#Headers],[rtg_moody]])</f>
        <v>Ba1</v>
      </c>
      <c r="S61" s="9" t="str" cm="1">
        <f t="array" ref="S61">_xll.BDP(bonds[[#This Row],[worksheet get]],bonds[[#Headers],[rtg_sp]])</f>
        <v>BB</v>
      </c>
      <c r="T61" s="9" t="str" cm="1">
        <f t="array" ref="T61">_xll.BDP(bonds[[#This Row],[worksheet get]],bonds[[#Headers],[bb_composite]])</f>
        <v>BB</v>
      </c>
      <c r="U61" s="9" t="str" cm="1">
        <f t="array" ref="U61">_xll.BDP(bonds[[#This Row],[worksheet get]],bonds[[#Headers],[green_bond_loan_indicator]])</f>
        <v>N</v>
      </c>
    </row>
    <row r="62" spans="5:21" x14ac:dyDescent="0.35">
      <c r="E62" s="5" t="s">
        <v>39</v>
      </c>
      <c r="F62" s="5" t="str" cm="1">
        <f t="array" ref="F62">_xll.BDP(bonds[[#This Row],[worksheet get]],bonds[[#Headers],[ID_ISIN]])</f>
        <v>XS1405765659</v>
      </c>
      <c r="G62" s="5" t="str" cm="1">
        <f t="array" ref="G62">_xll.BDP(bonds[[#This Row],[worksheet get]],bonds[[#Headers],[security name]])</f>
        <v>SESGFP 5 5/8 PERP</v>
      </c>
      <c r="H62" s="5" t="str" cm="1">
        <f t="array" ref="H62">_xll.BDP(bonds[[#This Row],[worksheet get]],bonds[[#Headers],[ticker]])</f>
        <v>SESGFP</v>
      </c>
      <c r="I62" s="5" cm="1">
        <f t="array" ref="I62">_xll.BDP(bonds[[#This Row],[worksheet get]],bonds[[#Headers],[coupon]])</f>
        <v>5.625</v>
      </c>
      <c r="J62" s="8" cm="1">
        <f t="array" ref="J62">_xll.BDP(bonds[[#This Row],[worksheet get]],bonds[[#Headers],[nxt_call_dt]])*1</f>
        <v>45320</v>
      </c>
      <c r="K62" s="9" t="str" cm="1">
        <f t="array" ref="K62">_xll.BDP(bonds[[#This Row],[worksheet get]],bonds[[#Headers],[mty_typ]])</f>
        <v>PERP/CALL</v>
      </c>
      <c r="L62" s="9" t="str" cm="1">
        <f t="array" ref="L62">_xll.BDP(bonds[[#This Row],[worksheet get]],bonds[[#Headers],[crncy]])</f>
        <v>EUR</v>
      </c>
      <c r="M62" s="10" cm="1">
        <f t="array" ref="M62">_xll.BDP(bonds[[#This Row],[worksheet get]],bonds[[#Headers],[amt_outstanding]])</f>
        <v>550000000</v>
      </c>
      <c r="N62" s="9" t="str" cm="1">
        <f t="array" ref="N62">_xll.BDP(bonds[[#This Row],[worksheet get]],bonds[[#Headers],[industry_sector]])</f>
        <v>Communications</v>
      </c>
      <c r="O62" s="9" t="str">
        <f>bonds[[#This Row],[security name]]&amp;" nc-"&amp;RIGHT(YEAR(bonds[[#This Row],[nxt_call_dt]]),2)</f>
        <v>SESGFP 5 5/8 PERP nc-24</v>
      </c>
      <c r="P62" s="9" cm="1">
        <f t="array" ref="P62">_xll.BDP(bonds[[#This Row],[worksheet get]],bonds[[#Headers],[yas_ispread]])</f>
        <v>452.55068838071776</v>
      </c>
      <c r="Q62" s="9" cm="1">
        <f t="array" ref="Q62">_xll.BDP(bonds[[#This Row],[worksheet get]],bonds[[#Headers],[blp_i_sprd_mid]])</f>
        <v>452.4163818359375</v>
      </c>
      <c r="R62" s="9" t="str" cm="1">
        <f t="array" ref="R62">_xll.BDP(bonds[[#This Row],[worksheet get]],bonds[[#Headers],[rtg_moody]])</f>
        <v>Ba1</v>
      </c>
      <c r="S62" s="9" t="str" cm="1">
        <f t="array" ref="S62">_xll.BDP(bonds[[#This Row],[worksheet get]],bonds[[#Headers],[rtg_sp]])</f>
        <v>BB</v>
      </c>
      <c r="T62" s="9" t="str" cm="1">
        <f t="array" ref="T62">_xll.BDP(bonds[[#This Row],[worksheet get]],bonds[[#Headers],[bb_composite]])</f>
        <v>BB</v>
      </c>
      <c r="U62" s="9" t="str" cm="1">
        <f t="array" ref="U62">_xll.BDP(bonds[[#This Row],[worksheet get]],bonds[[#Headers],[green_bond_loan_indicator]])</f>
        <v>N</v>
      </c>
    </row>
    <row r="63" spans="5:21" x14ac:dyDescent="0.35">
      <c r="E63" s="5" t="s">
        <v>291</v>
      </c>
      <c r="F63" s="5" t="str" cm="1">
        <f t="array" ref="F63">_xll.BDP(bonds[[#This Row],[worksheet get]],bonds[[#Headers],[ID_ISIN]])</f>
        <v>XS1115490523</v>
      </c>
      <c r="G63" s="5" t="str" cm="1">
        <f t="array" ref="G63">_xll.BDP(bonds[[#This Row],[worksheet get]],bonds[[#Headers],[security name]])</f>
        <v>ORAFP 4 PERP</v>
      </c>
      <c r="H63" s="5" t="str" cm="1">
        <f t="array" ref="H63">_xll.BDP(bonds[[#This Row],[worksheet get]],bonds[[#Headers],[ticker]])</f>
        <v>ORAFP</v>
      </c>
      <c r="I63" s="5" cm="1">
        <f t="array" ref="I63">_xll.BDP(bonds[[#This Row],[worksheet get]],bonds[[#Headers],[coupon]])</f>
        <v>4</v>
      </c>
      <c r="J63" s="8" cm="1">
        <f t="array" ref="J63">_xll.BDP(bonds[[#This Row],[worksheet get]],bonds[[#Headers],[nxt_call_dt]])*1</f>
        <v>44470</v>
      </c>
      <c r="K63" s="9" t="str" cm="1">
        <f t="array" ref="K63">_xll.BDP(bonds[[#This Row],[worksheet get]],bonds[[#Headers],[mty_typ]])</f>
        <v>PERP/CALL</v>
      </c>
      <c r="L63" s="9" t="str" cm="1">
        <f t="array" ref="L63">_xll.BDP(bonds[[#This Row],[worksheet get]],bonds[[#Headers],[crncy]])</f>
        <v>EUR</v>
      </c>
      <c r="M63" s="10" cm="1">
        <f t="array" ref="M63">_xll.BDP(bonds[[#This Row],[worksheet get]],bonds[[#Headers],[amt_outstanding]])</f>
        <v>500001000</v>
      </c>
      <c r="N63" s="9" t="str" cm="1">
        <f t="array" ref="N63">_xll.BDP(bonds[[#This Row],[worksheet get]],bonds[[#Headers],[industry_sector]])</f>
        <v>Communications</v>
      </c>
      <c r="O63" s="9" t="str">
        <f>bonds[[#This Row],[security name]]&amp;" nc-"&amp;RIGHT(YEAR(bonds[[#This Row],[nxt_call_dt]]),2)</f>
        <v>ORAFP 4 PERP nc-21</v>
      </c>
      <c r="P63" s="9" cm="1">
        <f t="array" ref="P63">_xll.BDP(bonds[[#This Row],[worksheet get]],bonds[[#Headers],[yas_ispread]])</f>
        <v>153.84560214081671</v>
      </c>
      <c r="Q63" s="9" cm="1">
        <f t="array" ref="Q63">_xll.BDP(bonds[[#This Row],[worksheet get]],bonds[[#Headers],[blp_i_sprd_mid]])</f>
        <v>146.06346130371094</v>
      </c>
      <c r="R63" s="9" t="str" cm="1">
        <f t="array" ref="R63">_xll.BDP(bonds[[#This Row],[worksheet get]],bonds[[#Headers],[rtg_moody]])</f>
        <v>Baa3</v>
      </c>
      <c r="S63" s="9" t="str" cm="1">
        <f t="array" ref="S63">_xll.BDP(bonds[[#This Row],[worksheet get]],bonds[[#Headers],[rtg_sp]])</f>
        <v>BBB-</v>
      </c>
      <c r="T63" s="9" t="str" cm="1">
        <f t="array" ref="T63">_xll.BDP(bonds[[#This Row],[worksheet get]],bonds[[#Headers],[bb_composite]])</f>
        <v>BBB-</v>
      </c>
      <c r="U63" s="9" t="str" cm="1">
        <f t="array" ref="U63">_xll.BDP(bonds[[#This Row],[worksheet get]],bonds[[#Headers],[green_bond_loan_indicator]])</f>
        <v>N</v>
      </c>
    </row>
    <row r="64" spans="5:21" x14ac:dyDescent="0.35">
      <c r="E64" s="5" t="s">
        <v>292</v>
      </c>
      <c r="F64" s="5" t="str" cm="1">
        <f t="array" ref="F64">_xll.BDP(bonds[[#This Row],[worksheet get]],bonds[[#Headers],[ID_ISIN]])</f>
        <v>XS1028599287</v>
      </c>
      <c r="G64" s="5" t="str" cm="1">
        <f t="array" ref="G64">_xll.BDP(bonds[[#This Row],[worksheet get]],bonds[[#Headers],[security name]])</f>
        <v>ORAFP 5 1/4 PERP</v>
      </c>
      <c r="H64" s="5" t="str" cm="1">
        <f t="array" ref="H64">_xll.BDP(bonds[[#This Row],[worksheet get]],bonds[[#Headers],[ticker]])</f>
        <v>ORAFP</v>
      </c>
      <c r="I64" s="5" cm="1">
        <f t="array" ref="I64">_xll.BDP(bonds[[#This Row],[worksheet get]],bonds[[#Headers],[coupon]])</f>
        <v>5.25</v>
      </c>
      <c r="J64" s="8" cm="1">
        <f t="array" ref="J64">_xll.BDP(bonds[[#This Row],[worksheet get]],bonds[[#Headers],[nxt_call_dt]])*1</f>
        <v>45329</v>
      </c>
      <c r="K64" s="9" t="str" cm="1">
        <f t="array" ref="K64">_xll.BDP(bonds[[#This Row],[worksheet get]],bonds[[#Headers],[mty_typ]])</f>
        <v>PERP/CALL</v>
      </c>
      <c r="L64" s="9" t="str" cm="1">
        <f t="array" ref="L64">_xll.BDP(bonds[[#This Row],[worksheet get]],bonds[[#Headers],[crncy]])</f>
        <v>EUR</v>
      </c>
      <c r="M64" s="10" cm="1">
        <f t="array" ref="M64">_xll.BDP(bonds[[#This Row],[worksheet get]],bonds[[#Headers],[amt_outstanding]])</f>
        <v>1000000000</v>
      </c>
      <c r="N64" s="9" t="str" cm="1">
        <f t="array" ref="N64">_xll.BDP(bonds[[#This Row],[worksheet get]],bonds[[#Headers],[industry_sector]])</f>
        <v>Communications</v>
      </c>
      <c r="O64" s="9" t="str">
        <f>bonds[[#This Row],[security name]]&amp;" nc-"&amp;RIGHT(YEAR(bonds[[#This Row],[nxt_call_dt]]),2)</f>
        <v>ORAFP 5 1/4 PERP nc-24</v>
      </c>
      <c r="P64" s="9" cm="1">
        <f t="array" ref="P64">_xll.BDP(bonds[[#This Row],[worksheet get]],bonds[[#Headers],[yas_ispread]])</f>
        <v>209.08735392624257</v>
      </c>
      <c r="Q64" s="9" cm="1">
        <f t="array" ref="Q64">_xll.BDP(bonds[[#This Row],[worksheet get]],bonds[[#Headers],[blp_i_sprd_mid]])</f>
        <v>208.99386596679688</v>
      </c>
      <c r="R64" s="9" t="str" cm="1">
        <f t="array" ref="R64">_xll.BDP(bonds[[#This Row],[worksheet get]],bonds[[#Headers],[rtg_moody]])</f>
        <v>Baa3</v>
      </c>
      <c r="S64" s="9" t="str" cm="1">
        <f t="array" ref="S64">_xll.BDP(bonds[[#This Row],[worksheet get]],bonds[[#Headers],[rtg_sp]])</f>
        <v>BBB-</v>
      </c>
      <c r="T64" s="9" t="str" cm="1">
        <f t="array" ref="T64">_xll.BDP(bonds[[#This Row],[worksheet get]],bonds[[#Headers],[bb_composite]])</f>
        <v>BBB-</v>
      </c>
      <c r="U64" s="9" t="str" cm="1">
        <f t="array" ref="U64">_xll.BDP(bonds[[#This Row],[worksheet get]],bonds[[#Headers],[green_bond_loan_indicator]])</f>
        <v>N</v>
      </c>
    </row>
    <row r="65" spans="5:21" x14ac:dyDescent="0.35">
      <c r="E65" s="5" t="s">
        <v>294</v>
      </c>
      <c r="F65" s="5" t="str" cm="1">
        <f t="array" ref="F65">_xll.BDP(bonds[[#This Row],[worksheet get]],bonds[[#Headers],[ID_ISIN]])</f>
        <v>FR0013413887</v>
      </c>
      <c r="G65" s="5" t="str" cm="1">
        <f t="array" ref="G65">_xll.BDP(bonds[[#This Row],[worksheet get]],bonds[[#Headers],[security name]])</f>
        <v>ORAFP 2 3/8 PERP</v>
      </c>
      <c r="H65" s="5" t="str" cm="1">
        <f t="array" ref="H65">_xll.BDP(bonds[[#This Row],[worksheet get]],bonds[[#Headers],[ticker]])</f>
        <v>ORAFP</v>
      </c>
      <c r="I65" s="5" cm="1">
        <f t="array" ref="I65">_xll.BDP(bonds[[#This Row],[worksheet get]],bonds[[#Headers],[coupon]])</f>
        <v>2.375</v>
      </c>
      <c r="J65" s="8" cm="1">
        <f t="array" ref="J65">_xll.BDP(bonds[[#This Row],[worksheet get]],bonds[[#Headers],[nxt_call_dt]])*1</f>
        <v>45672</v>
      </c>
      <c r="K65" s="9" t="str" cm="1">
        <f t="array" ref="K65">_xll.BDP(bonds[[#This Row],[worksheet get]],bonds[[#Headers],[mty_typ]])</f>
        <v>PERP/CALL</v>
      </c>
      <c r="L65" s="9" t="str" cm="1">
        <f t="array" ref="L65">_xll.BDP(bonds[[#This Row],[worksheet get]],bonds[[#Headers],[crncy]])</f>
        <v>EUR</v>
      </c>
      <c r="M65" s="10" cm="1">
        <f t="array" ref="M65">_xll.BDP(bonds[[#This Row],[worksheet get]],bonds[[#Headers],[amt_outstanding]])</f>
        <v>1000000000</v>
      </c>
      <c r="N65" s="9" t="str" cm="1">
        <f t="array" ref="N65">_xll.BDP(bonds[[#This Row],[worksheet get]],bonds[[#Headers],[industry_sector]])</f>
        <v>Communications</v>
      </c>
      <c r="O65" s="9" t="str">
        <f>bonds[[#This Row],[security name]]&amp;" nc-"&amp;RIGHT(YEAR(bonds[[#This Row],[nxt_call_dt]]),2)</f>
        <v>ORAFP 2 3/8 PERP nc-25</v>
      </c>
      <c r="P65" s="9" cm="1">
        <f t="array" ref="P65">_xll.BDP(bonds[[#This Row],[worksheet get]],bonds[[#Headers],[yas_ispread]])</f>
        <v>226.79168415450559</v>
      </c>
      <c r="Q65" s="9" cm="1">
        <f t="array" ref="Q65">_xll.BDP(bonds[[#This Row],[worksheet get]],bonds[[#Headers],[blp_i_sprd_mid]])</f>
        <v>225.10504150390625</v>
      </c>
      <c r="R65" s="9" t="str" cm="1">
        <f t="array" ref="R65">_xll.BDP(bonds[[#This Row],[worksheet get]],bonds[[#Headers],[rtg_moody]])</f>
        <v>Baa3</v>
      </c>
      <c r="S65" s="9" t="str" cm="1">
        <f t="array" ref="S65">_xll.BDP(bonds[[#This Row],[worksheet get]],bonds[[#Headers],[rtg_sp]])</f>
        <v>BBB-</v>
      </c>
      <c r="T65" s="9" t="str" cm="1">
        <f t="array" ref="T65">_xll.BDP(bonds[[#This Row],[worksheet get]],bonds[[#Headers],[bb_composite]])</f>
        <v>BBB-</v>
      </c>
      <c r="U65" s="9" t="str" cm="1">
        <f t="array" ref="U65">_xll.BDP(bonds[[#This Row],[worksheet get]],bonds[[#Headers],[green_bond_loan_indicator]])</f>
        <v>N</v>
      </c>
    </row>
    <row r="66" spans="5:21" x14ac:dyDescent="0.35">
      <c r="E66" s="5" t="s">
        <v>296</v>
      </c>
      <c r="F66" s="5" t="str" cm="1">
        <f t="array" ref="F66">_xll.BDP(bonds[[#This Row],[worksheet get]],bonds[[#Headers],[ID_ISIN]])</f>
        <v>XS1115498260</v>
      </c>
      <c r="G66" s="5" t="str" cm="1">
        <f t="array" ref="G66">_xll.BDP(bonds[[#This Row],[worksheet get]],bonds[[#Headers],[security name]])</f>
        <v>ORAFP 5 PERP</v>
      </c>
      <c r="H66" s="5" t="str" cm="1">
        <f t="array" ref="H66">_xll.BDP(bonds[[#This Row],[worksheet get]],bonds[[#Headers],[ticker]])</f>
        <v>ORAFP</v>
      </c>
      <c r="I66" s="5" cm="1">
        <f t="array" ref="I66">_xll.BDP(bonds[[#This Row],[worksheet get]],bonds[[#Headers],[coupon]])</f>
        <v>5</v>
      </c>
      <c r="J66" s="8" cm="1">
        <f t="array" ref="J66">_xll.BDP(bonds[[#This Row],[worksheet get]],bonds[[#Headers],[nxt_call_dt]])*1</f>
        <v>46296</v>
      </c>
      <c r="K66" s="9" t="str" cm="1">
        <f t="array" ref="K66">_xll.BDP(bonds[[#This Row],[worksheet get]],bonds[[#Headers],[mty_typ]])</f>
        <v>PERP/CALL</v>
      </c>
      <c r="L66" s="9" t="str" cm="1">
        <f t="array" ref="L66">_xll.BDP(bonds[[#This Row],[worksheet get]],bonds[[#Headers],[crncy]])</f>
        <v>EUR</v>
      </c>
      <c r="M66" s="10" cm="1">
        <f t="array" ref="M66">_xll.BDP(bonds[[#This Row],[worksheet get]],bonds[[#Headers],[amt_outstanding]])</f>
        <v>1250000000</v>
      </c>
      <c r="N66" s="9" t="str" cm="1">
        <f t="array" ref="N66">_xll.BDP(bonds[[#This Row],[worksheet get]],bonds[[#Headers],[industry_sector]])</f>
        <v>Communications</v>
      </c>
      <c r="O66" s="9" t="str">
        <f>bonds[[#This Row],[security name]]&amp;" nc-"&amp;RIGHT(YEAR(bonds[[#This Row],[nxt_call_dt]]),2)</f>
        <v>ORAFP 5 PERP nc-26</v>
      </c>
      <c r="P66" s="9" cm="1">
        <f t="array" ref="P66">_xll.BDP(bonds[[#This Row],[worksheet get]],bonds[[#Headers],[yas_ispread]])</f>
        <v>241.19338044223352</v>
      </c>
      <c r="Q66" s="9" cm="1">
        <f t="array" ref="Q66">_xll.BDP(bonds[[#This Row],[worksheet get]],bonds[[#Headers],[blp_i_sprd_mid]])</f>
        <v>241.22697448730469</v>
      </c>
      <c r="R66" s="9" t="str" cm="1">
        <f t="array" ref="R66">_xll.BDP(bonds[[#This Row],[worksheet get]],bonds[[#Headers],[rtg_moody]])</f>
        <v>Baa3</v>
      </c>
      <c r="S66" s="9" t="str" cm="1">
        <f t="array" ref="S66">_xll.BDP(bonds[[#This Row],[worksheet get]],bonds[[#Headers],[rtg_sp]])</f>
        <v>BBB-</v>
      </c>
      <c r="T66" s="9" t="str" cm="1">
        <f t="array" ref="T66">_xll.BDP(bonds[[#This Row],[worksheet get]],bonds[[#Headers],[bb_composite]])</f>
        <v>BBB-</v>
      </c>
      <c r="U66" s="9" t="str" cm="1">
        <f t="array" ref="U66">_xll.BDP(bonds[[#This Row],[worksheet get]],bonds[[#Headers],[green_bond_loan_indicator]])</f>
        <v>N</v>
      </c>
    </row>
    <row r="67" spans="5:21" x14ac:dyDescent="0.35">
      <c r="E67" s="5" t="s">
        <v>298</v>
      </c>
      <c r="F67" s="5" t="str" cm="1">
        <f t="array" ref="F67">_xll.BDP(bonds[[#This Row],[worksheet get]],bonds[[#Headers],[ID_ISIN]])</f>
        <v>FR0013447877</v>
      </c>
      <c r="G67" s="5" t="str" cm="1">
        <f t="array" ref="G67">_xll.BDP(bonds[[#This Row],[worksheet get]],bonds[[#Headers],[security name]])</f>
        <v>ORAFP 1 3/4 PERP</v>
      </c>
      <c r="H67" s="5" t="str" cm="1">
        <f t="array" ref="H67">_xll.BDP(bonds[[#This Row],[worksheet get]],bonds[[#Headers],[ticker]])</f>
        <v>ORAFP</v>
      </c>
      <c r="I67" s="5" cm="1">
        <f t="array" ref="I67">_xll.BDP(bonds[[#This Row],[worksheet get]],bonds[[#Headers],[coupon]])</f>
        <v>1.75</v>
      </c>
      <c r="J67" s="8" cm="1">
        <f t="array" ref="J67">_xll.BDP(bonds[[#This Row],[worksheet get]],bonds[[#Headers],[nxt_call_dt]])*1</f>
        <v>46375</v>
      </c>
      <c r="K67" s="9" t="str" cm="1">
        <f t="array" ref="K67">_xll.BDP(bonds[[#This Row],[worksheet get]],bonds[[#Headers],[mty_typ]])</f>
        <v>PERP/CALL</v>
      </c>
      <c r="L67" s="9" t="str" cm="1">
        <f t="array" ref="L67">_xll.BDP(bonds[[#This Row],[worksheet get]],bonds[[#Headers],[crncy]])</f>
        <v>EUR</v>
      </c>
      <c r="M67" s="10" cm="1">
        <f t="array" ref="M67">_xll.BDP(bonds[[#This Row],[worksheet get]],bonds[[#Headers],[amt_outstanding]])</f>
        <v>500000000</v>
      </c>
      <c r="N67" s="9" t="str" cm="1">
        <f t="array" ref="N67">_xll.BDP(bonds[[#This Row],[worksheet get]],bonds[[#Headers],[industry_sector]])</f>
        <v>Communications</v>
      </c>
      <c r="O67" s="9" t="str">
        <f>bonds[[#This Row],[security name]]&amp;" nc-"&amp;RIGHT(YEAR(bonds[[#This Row],[nxt_call_dt]]),2)</f>
        <v>ORAFP 1 3/4 PERP nc-26</v>
      </c>
      <c r="P67" s="9" cm="1">
        <f t="array" ref="P67">_xll.BDP(bonds[[#This Row],[worksheet get]],bonds[[#Headers],[yas_ispread]])</f>
        <v>233.80204085492232</v>
      </c>
      <c r="Q67" s="9" cm="1">
        <f t="array" ref="Q67">_xll.BDP(bonds[[#This Row],[worksheet get]],bonds[[#Headers],[blp_i_sprd_mid]])</f>
        <v>235.63558959960938</v>
      </c>
      <c r="R67" s="9" t="str" cm="1">
        <f t="array" ref="R67">_xll.BDP(bonds[[#This Row],[worksheet get]],bonds[[#Headers],[rtg_moody]])</f>
        <v>Baa3</v>
      </c>
      <c r="S67" s="9" t="str" cm="1">
        <f t="array" ref="S67">_xll.BDP(bonds[[#This Row],[worksheet get]],bonds[[#Headers],[rtg_sp]])</f>
        <v>BBB-</v>
      </c>
      <c r="T67" s="9" t="str" cm="1">
        <f t="array" ref="T67">_xll.BDP(bonds[[#This Row],[worksheet get]],bonds[[#Headers],[bb_composite]])</f>
        <v>BBB-</v>
      </c>
      <c r="U67" s="9" t="str" cm="1">
        <f t="array" ref="U67">_xll.BDP(bonds[[#This Row],[worksheet get]],bonds[[#Headers],[green_bond_loan_indicator]])</f>
        <v>N</v>
      </c>
    </row>
    <row r="68" spans="5:21" x14ac:dyDescent="0.35">
      <c r="E68" s="5" t="s">
        <v>300</v>
      </c>
      <c r="F68" s="5" t="str" cm="1">
        <f t="array" ref="F68">_xll.BDP(bonds[[#This Row],[worksheet get]],bonds[[#Headers],[ID_ISIN]])</f>
        <v>XS1028597315</v>
      </c>
      <c r="G68" s="5" t="str" cm="1">
        <f t="array" ref="G68">_xll.BDP(bonds[[#This Row],[worksheet get]],bonds[[#Headers],[security name]])</f>
        <v>ORAFP 5 7/8 PERP</v>
      </c>
      <c r="H68" s="5" t="str" cm="1">
        <f t="array" ref="H68">_xll.BDP(bonds[[#This Row],[worksheet get]],bonds[[#Headers],[ticker]])</f>
        <v>ORAFP</v>
      </c>
      <c r="I68" s="5" cm="1">
        <f t="array" ref="I68">_xll.BDP(bonds[[#This Row],[worksheet get]],bonds[[#Headers],[coupon]])</f>
        <v>5.875</v>
      </c>
      <c r="J68" s="8" cm="1">
        <f t="array" ref="J68">_xll.BDP(bonds[[#This Row],[worksheet get]],bonds[[#Headers],[nxt_call_dt]])*1</f>
        <v>44599</v>
      </c>
      <c r="K68" s="9" t="str" cm="1">
        <f t="array" ref="K68">_xll.BDP(bonds[[#This Row],[worksheet get]],bonds[[#Headers],[mty_typ]])</f>
        <v>PERP/CALL</v>
      </c>
      <c r="L68" s="9" t="str" cm="1">
        <f t="array" ref="L68">_xll.BDP(bonds[[#This Row],[worksheet get]],bonds[[#Headers],[crncy]])</f>
        <v>GBP</v>
      </c>
      <c r="M68" s="10" cm="1">
        <f t="array" ref="M68">_xll.BDP(bonds[[#This Row],[worksheet get]],bonds[[#Headers],[amt_outstanding]])</f>
        <v>650000000</v>
      </c>
      <c r="N68" s="9" t="str" cm="1">
        <f t="array" ref="N68">_xll.BDP(bonds[[#This Row],[worksheet get]],bonds[[#Headers],[industry_sector]])</f>
        <v>Communications</v>
      </c>
      <c r="O68" s="9" t="str">
        <f>bonds[[#This Row],[security name]]&amp;" nc-"&amp;RIGHT(YEAR(bonds[[#This Row],[nxt_call_dt]]),2)</f>
        <v>ORAFP 5 7/8 PERP nc-22</v>
      </c>
      <c r="P68" s="9" cm="1">
        <f t="array" ref="P68">_xll.BDP(bonds[[#This Row],[worksheet get]],bonds[[#Headers],[yas_ispread]])</f>
        <v>175.09073273311756</v>
      </c>
      <c r="Q68" s="9" cm="1">
        <f t="array" ref="Q68">_xll.BDP(bonds[[#This Row],[worksheet get]],bonds[[#Headers],[blp_i_sprd_mid]])</f>
        <v>175.53782653808594</v>
      </c>
      <c r="R68" s="9" t="str" cm="1">
        <f t="array" ref="R68">_xll.BDP(bonds[[#This Row],[worksheet get]],bonds[[#Headers],[rtg_moody]])</f>
        <v>Baa3</v>
      </c>
      <c r="S68" s="9" t="str" cm="1">
        <f t="array" ref="S68">_xll.BDP(bonds[[#This Row],[worksheet get]],bonds[[#Headers],[rtg_sp]])</f>
        <v>BBB-</v>
      </c>
      <c r="T68" s="9" t="str" cm="1">
        <f t="array" ref="T68">_xll.BDP(bonds[[#This Row],[worksheet get]],bonds[[#Headers],[bb_composite]])</f>
        <v>BBB-</v>
      </c>
      <c r="U68" s="9" t="str" cm="1">
        <f t="array" ref="U68">_xll.BDP(bonds[[#This Row],[worksheet get]],bonds[[#Headers],[green_bond_loan_indicator]])</f>
        <v>N</v>
      </c>
    </row>
    <row r="69" spans="5:21" x14ac:dyDescent="0.35">
      <c r="E69" s="5" t="s">
        <v>302</v>
      </c>
      <c r="F69" s="5" t="str" cm="1">
        <f t="array" ref="F69">_xll.BDP(bonds[[#This Row],[worksheet get]],bonds[[#Headers],[ID_ISIN]])</f>
        <v>XS1115502988</v>
      </c>
      <c r="G69" s="5" t="str" cm="1">
        <f t="array" ref="G69">_xll.BDP(bonds[[#This Row],[worksheet get]],bonds[[#Headers],[security name]])</f>
        <v>ORAFP 5 3/4 PERP</v>
      </c>
      <c r="H69" s="5" t="str" cm="1">
        <f t="array" ref="H69">_xll.BDP(bonds[[#This Row],[worksheet get]],bonds[[#Headers],[ticker]])</f>
        <v>ORAFP</v>
      </c>
      <c r="I69" s="5" cm="1">
        <f t="array" ref="I69">_xll.BDP(bonds[[#This Row],[worksheet get]],bonds[[#Headers],[coupon]])</f>
        <v>5.75</v>
      </c>
      <c r="J69" s="8" cm="1">
        <f t="array" ref="J69">_xll.BDP(bonds[[#This Row],[worksheet get]],bonds[[#Headers],[nxt_call_dt]])*1</f>
        <v>45017</v>
      </c>
      <c r="K69" s="9" t="str" cm="1">
        <f t="array" ref="K69">_xll.BDP(bonds[[#This Row],[worksheet get]],bonds[[#Headers],[mty_typ]])</f>
        <v>PERP/CALL</v>
      </c>
      <c r="L69" s="9" t="str" cm="1">
        <f t="array" ref="L69">_xll.BDP(bonds[[#This Row],[worksheet get]],bonds[[#Headers],[crncy]])</f>
        <v>GBP</v>
      </c>
      <c r="M69" s="10" cm="1">
        <f t="array" ref="M69">_xll.BDP(bonds[[#This Row],[worksheet get]],bonds[[#Headers],[amt_outstanding]])</f>
        <v>600000000</v>
      </c>
      <c r="N69" s="9" t="str" cm="1">
        <f t="array" ref="N69">_xll.BDP(bonds[[#This Row],[worksheet get]],bonds[[#Headers],[industry_sector]])</f>
        <v>Communications</v>
      </c>
      <c r="O69" s="9" t="str">
        <f>bonds[[#This Row],[security name]]&amp;" nc-"&amp;RIGHT(YEAR(bonds[[#This Row],[nxt_call_dt]]),2)</f>
        <v>ORAFP 5 3/4 PERP nc-23</v>
      </c>
      <c r="P69" s="9" cm="1">
        <f t="array" ref="P69">_xll.BDP(bonds[[#This Row],[worksheet get]],bonds[[#Headers],[yas_ispread]])</f>
        <v>214.8809280433999</v>
      </c>
      <c r="Q69" s="9" cm="1">
        <f t="array" ref="Q69">_xll.BDP(bonds[[#This Row],[worksheet get]],bonds[[#Headers],[blp_i_sprd_mid]])</f>
        <v>215.05628967285156</v>
      </c>
      <c r="R69" s="9" t="str" cm="1">
        <f t="array" ref="R69">_xll.BDP(bonds[[#This Row],[worksheet get]],bonds[[#Headers],[rtg_moody]])</f>
        <v>Baa3</v>
      </c>
      <c r="S69" s="9" t="str" cm="1">
        <f t="array" ref="S69">_xll.BDP(bonds[[#This Row],[worksheet get]],bonds[[#Headers],[rtg_sp]])</f>
        <v>BBB-</v>
      </c>
      <c r="T69" s="9" t="str" cm="1">
        <f t="array" ref="T69">_xll.BDP(bonds[[#This Row],[worksheet get]],bonds[[#Headers],[bb_composite]])</f>
        <v>BBB-</v>
      </c>
      <c r="U69" s="9" t="str" cm="1">
        <f t="array" ref="U69">_xll.BDP(bonds[[#This Row],[worksheet get]],bonds[[#Headers],[green_bond_loan_indicator]])</f>
        <v>N</v>
      </c>
    </row>
    <row r="70" spans="5:21" x14ac:dyDescent="0.35">
      <c r="E70" s="5" t="s">
        <v>304</v>
      </c>
      <c r="F70" s="5" t="str" cm="1">
        <f t="array" ref="F70">_xll.BDP(bonds[[#This Row],[worksheet get]],bonds[[#Headers],[ID_ISIN]])</f>
        <v>XS1490960942</v>
      </c>
      <c r="G70" s="5" t="str" cm="1">
        <f t="array" ref="G70">_xll.BDP(bonds[[#This Row],[worksheet get]],bonds[[#Headers],[security name]])</f>
        <v>TELEFO 3 3/4 PERP</v>
      </c>
      <c r="H70" s="5" t="str" cm="1">
        <f t="array" ref="H70">_xll.BDP(bonds[[#This Row],[worksheet get]],bonds[[#Headers],[ticker]])</f>
        <v>TELEFO</v>
      </c>
      <c r="I70" s="5" cm="1">
        <f t="array" ref="I70">_xll.BDP(bonds[[#This Row],[worksheet get]],bonds[[#Headers],[coupon]])</f>
        <v>3.75</v>
      </c>
      <c r="J70" s="8" cm="1">
        <f t="array" ref="J70">_xll.BDP(bonds[[#This Row],[worksheet get]],bonds[[#Headers],[nxt_call_dt]])*1</f>
        <v>44635</v>
      </c>
      <c r="K70" s="9" t="str" cm="1">
        <f t="array" ref="K70">_xll.BDP(bonds[[#This Row],[worksheet get]],bonds[[#Headers],[mty_typ]])</f>
        <v>PERP/CALL</v>
      </c>
      <c r="L70" s="9" t="str" cm="1">
        <f t="array" ref="L70">_xll.BDP(bonds[[#This Row],[worksheet get]],bonds[[#Headers],[crncy]])</f>
        <v>EUR</v>
      </c>
      <c r="M70" s="10" cm="1">
        <f t="array" ref="M70">_xll.BDP(bonds[[#This Row],[worksheet get]],bonds[[#Headers],[amt_outstanding]])</f>
        <v>1000000000</v>
      </c>
      <c r="N70" s="9" t="str" cm="1">
        <f t="array" ref="N70">_xll.BDP(bonds[[#This Row],[worksheet get]],bonds[[#Headers],[industry_sector]])</f>
        <v>Communications</v>
      </c>
      <c r="O70" s="9" t="str">
        <f>bonds[[#This Row],[security name]]&amp;" nc-"&amp;RIGHT(YEAR(bonds[[#This Row],[nxt_call_dt]]),2)</f>
        <v>TELEFO 3 3/4 PERP nc-22</v>
      </c>
      <c r="P70" s="9" cm="1">
        <f t="array" ref="P70">_xll.BDP(bonds[[#This Row],[worksheet get]],bonds[[#Headers],[yas_ispread]])</f>
        <v>341.55389273289012</v>
      </c>
      <c r="Q70" s="9" cm="1">
        <f t="array" ref="Q70">_xll.BDP(bonds[[#This Row],[worksheet get]],bonds[[#Headers],[blp_i_sprd_mid]])</f>
        <v>342.055908203125</v>
      </c>
      <c r="R70" s="9" t="str" cm="1">
        <f t="array" ref="R70">_xll.BDP(bonds[[#This Row],[worksheet get]],bonds[[#Headers],[rtg_moody]])</f>
        <v>Ba2</v>
      </c>
      <c r="S70" s="9" t="str" cm="1">
        <f t="array" ref="S70">_xll.BDP(bonds[[#This Row],[worksheet get]],bonds[[#Headers],[rtg_sp]])</f>
        <v>BB+</v>
      </c>
      <c r="T70" s="9" t="str" cm="1">
        <f t="array" ref="T70">_xll.BDP(bonds[[#This Row],[worksheet get]],bonds[[#Headers],[bb_composite]])</f>
        <v>BB</v>
      </c>
      <c r="U70" s="9" t="str" cm="1">
        <f t="array" ref="U70">_xll.BDP(bonds[[#This Row],[worksheet get]],bonds[[#Headers],[green_bond_loan_indicator]])</f>
        <v>N</v>
      </c>
    </row>
    <row r="71" spans="5:21" x14ac:dyDescent="0.35">
      <c r="E71" s="5" t="s">
        <v>305</v>
      </c>
      <c r="F71" s="5" t="str" cm="1">
        <f t="array" ref="F71">_xll.BDP(bonds[[#This Row],[worksheet get]],bonds[[#Headers],[ID_ISIN]])</f>
        <v>XS1731823255</v>
      </c>
      <c r="G71" s="5" t="str" cm="1">
        <f t="array" ref="G71">_xll.BDP(bonds[[#This Row],[worksheet get]],bonds[[#Headers],[security name]])</f>
        <v>TELEFO 2 5/8 PERP</v>
      </c>
      <c r="H71" s="5" t="str" cm="1">
        <f t="array" ref="H71">_xll.BDP(bonds[[#This Row],[worksheet get]],bonds[[#Headers],[ticker]])</f>
        <v>TELEFO</v>
      </c>
      <c r="I71" s="5" cm="1">
        <f t="array" ref="I71">_xll.BDP(bonds[[#This Row],[worksheet get]],bonds[[#Headers],[coupon]])</f>
        <v>2.625</v>
      </c>
      <c r="J71" s="8" cm="1">
        <f t="array" ref="J71">_xll.BDP(bonds[[#This Row],[worksheet get]],bonds[[#Headers],[nxt_call_dt]])*1</f>
        <v>44992</v>
      </c>
      <c r="K71" s="9" t="str" cm="1">
        <f t="array" ref="K71">_xll.BDP(bonds[[#This Row],[worksheet get]],bonds[[#Headers],[mty_typ]])</f>
        <v>PERP/CALL</v>
      </c>
      <c r="L71" s="9" t="str" cm="1">
        <f t="array" ref="L71">_xll.BDP(bonds[[#This Row],[worksheet get]],bonds[[#Headers],[crncy]])</f>
        <v>EUR</v>
      </c>
      <c r="M71" s="10" cm="1">
        <f t="array" ref="M71">_xll.BDP(bonds[[#This Row],[worksheet get]],bonds[[#Headers],[amt_outstanding]])</f>
        <v>1000000000</v>
      </c>
      <c r="N71" s="9" t="str" cm="1">
        <f t="array" ref="N71">_xll.BDP(bonds[[#This Row],[worksheet get]],bonds[[#Headers],[industry_sector]])</f>
        <v>Communications</v>
      </c>
      <c r="O71" s="9" t="str">
        <f>bonds[[#This Row],[security name]]&amp;" nc-"&amp;RIGHT(YEAR(bonds[[#This Row],[nxt_call_dt]]),2)</f>
        <v>TELEFO 2 5/8 PERP nc-23</v>
      </c>
      <c r="P71" s="9" cm="1">
        <f t="array" ref="P71">_xll.BDP(bonds[[#This Row],[worksheet get]],bonds[[#Headers],[yas_ispread]])</f>
        <v>352.7042855313</v>
      </c>
      <c r="Q71" s="9" cm="1">
        <f t="array" ref="Q71">_xll.BDP(bonds[[#This Row],[worksheet get]],bonds[[#Headers],[blp_i_sprd_mid]])</f>
        <v>244.11244201660156</v>
      </c>
      <c r="R71" s="9" t="str" cm="1">
        <f t="array" ref="R71">_xll.BDP(bonds[[#This Row],[worksheet get]],bonds[[#Headers],[rtg_moody]])</f>
        <v>Ba2</v>
      </c>
      <c r="S71" s="9" t="str" cm="1">
        <f t="array" ref="S71">_xll.BDP(bonds[[#This Row],[worksheet get]],bonds[[#Headers],[rtg_sp]])</f>
        <v>BB+</v>
      </c>
      <c r="T71" s="9" t="str" cm="1">
        <f t="array" ref="T71">_xll.BDP(bonds[[#This Row],[worksheet get]],bonds[[#Headers],[bb_composite]])</f>
        <v>BB</v>
      </c>
      <c r="U71" s="9" t="str" cm="1">
        <f t="array" ref="U71">_xll.BDP(bonds[[#This Row],[worksheet get]],bonds[[#Headers],[green_bond_loan_indicator]])</f>
        <v>N</v>
      </c>
    </row>
    <row r="72" spans="5:21" x14ac:dyDescent="0.35">
      <c r="E72" s="5" t="s">
        <v>125</v>
      </c>
      <c r="F72" s="5" t="str" cm="1">
        <f t="array" ref="F72">_xll.BDP(bonds[[#This Row],[worksheet get]],bonds[[#Headers],[ID_ISIN]])</f>
        <v>XS1795406575</v>
      </c>
      <c r="G72" s="5" t="str" cm="1">
        <f t="array" ref="G72">_xll.BDP(bonds[[#This Row],[worksheet get]],bonds[[#Headers],[security name]])</f>
        <v>TELEFO 3 PERP</v>
      </c>
      <c r="H72" s="5" t="str" cm="1">
        <f t="array" ref="H72">_xll.BDP(bonds[[#This Row],[worksheet get]],bonds[[#Headers],[ticker]])</f>
        <v>TELEFO</v>
      </c>
      <c r="I72" s="5" cm="1">
        <f t="array" ref="I72">_xll.BDP(bonds[[#This Row],[worksheet get]],bonds[[#Headers],[coupon]])</f>
        <v>3</v>
      </c>
      <c r="J72" s="8" cm="1">
        <f t="array" ref="J72">_xll.BDP(bonds[[#This Row],[worksheet get]],bonds[[#Headers],[nxt_call_dt]])*1</f>
        <v>45173</v>
      </c>
      <c r="K72" s="9" t="str" cm="1">
        <f t="array" ref="K72">_xll.BDP(bonds[[#This Row],[worksheet get]],bonds[[#Headers],[mty_typ]])</f>
        <v>PERP/CALL</v>
      </c>
      <c r="L72" s="9" t="str" cm="1">
        <f t="array" ref="L72">_xll.BDP(bonds[[#This Row],[worksheet get]],bonds[[#Headers],[crncy]])</f>
        <v>EUR</v>
      </c>
      <c r="M72" s="10" cm="1">
        <f t="array" ref="M72">_xll.BDP(bonds[[#This Row],[worksheet get]],bonds[[#Headers],[amt_outstanding]])</f>
        <v>1250000000</v>
      </c>
      <c r="N72" s="9" t="str" cm="1">
        <f t="array" ref="N72">_xll.BDP(bonds[[#This Row],[worksheet get]],bonds[[#Headers],[industry_sector]])</f>
        <v>Communications</v>
      </c>
      <c r="O72" s="9" t="str">
        <f>bonds[[#This Row],[security name]]&amp;" nc-"&amp;RIGHT(YEAR(bonds[[#This Row],[nxt_call_dt]]),2)</f>
        <v>TELEFO 3 PERP nc-23</v>
      </c>
      <c r="P72" s="9" cm="1">
        <f t="array" ref="P72">_xll.BDP(bonds[[#This Row],[worksheet get]],bonds[[#Headers],[yas_ispread]])</f>
        <v>364.08567109658168</v>
      </c>
      <c r="Q72" s="9" cm="1">
        <f t="array" ref="Q72">_xll.BDP(bonds[[#This Row],[worksheet get]],bonds[[#Headers],[blp_i_sprd_mid]])</f>
        <v>366.8743896484375</v>
      </c>
      <c r="R72" s="9" t="str" cm="1">
        <f t="array" ref="R72">_xll.BDP(bonds[[#This Row],[worksheet get]],bonds[[#Headers],[rtg_moody]])</f>
        <v>Ba2</v>
      </c>
      <c r="S72" s="9" t="str" cm="1">
        <f t="array" ref="S72">_xll.BDP(bonds[[#This Row],[worksheet get]],bonds[[#Headers],[rtg_sp]])</f>
        <v>BB+</v>
      </c>
      <c r="T72" s="9" t="str" cm="1">
        <f t="array" ref="T72">_xll.BDP(bonds[[#This Row],[worksheet get]],bonds[[#Headers],[bb_composite]])</f>
        <v>BB</v>
      </c>
      <c r="U72" s="9" t="str" cm="1">
        <f t="array" ref="U72">_xll.BDP(bonds[[#This Row],[worksheet get]],bonds[[#Headers],[green_bond_loan_indicator]])</f>
        <v>N</v>
      </c>
    </row>
    <row r="73" spans="5:21" x14ac:dyDescent="0.35">
      <c r="E73" s="5" t="s">
        <v>306</v>
      </c>
      <c r="F73" s="5" t="str" cm="1">
        <f t="array" ref="F73">_xll.BDP(bonds[[#This Row],[worksheet get]],bonds[[#Headers],[ID_ISIN]])</f>
        <v>XS1050461034</v>
      </c>
      <c r="G73" s="5" t="str" cm="1">
        <f t="array" ref="G73">_xll.BDP(bonds[[#This Row],[worksheet get]],bonds[[#Headers],[security name]])</f>
        <v>TELEFO 5 7/8 PERP</v>
      </c>
      <c r="H73" s="5" t="str" cm="1">
        <f t="array" ref="H73">_xll.BDP(bonds[[#This Row],[worksheet get]],bonds[[#Headers],[ticker]])</f>
        <v>TELEFO</v>
      </c>
      <c r="I73" s="5" cm="1">
        <f t="array" ref="I73">_xll.BDP(bonds[[#This Row],[worksheet get]],bonds[[#Headers],[coupon]])</f>
        <v>5.875</v>
      </c>
      <c r="J73" s="8" cm="1">
        <f t="array" ref="J73">_xll.BDP(bonds[[#This Row],[worksheet get]],bonds[[#Headers],[nxt_call_dt]])*1</f>
        <v>45382</v>
      </c>
      <c r="K73" s="9" t="str" cm="1">
        <f t="array" ref="K73">_xll.BDP(bonds[[#This Row],[worksheet get]],bonds[[#Headers],[mty_typ]])</f>
        <v>PERP/CALL</v>
      </c>
      <c r="L73" s="9" t="str" cm="1">
        <f t="array" ref="L73">_xll.BDP(bonds[[#This Row],[worksheet get]],bonds[[#Headers],[crncy]])</f>
        <v>EUR</v>
      </c>
      <c r="M73" s="10" cm="1">
        <f t="array" ref="M73">_xll.BDP(bonds[[#This Row],[worksheet get]],bonds[[#Headers],[amt_outstanding]])</f>
        <v>1000000000</v>
      </c>
      <c r="N73" s="9" t="str" cm="1">
        <f t="array" ref="N73">_xll.BDP(bonds[[#This Row],[worksheet get]],bonds[[#Headers],[industry_sector]])</f>
        <v>Communications</v>
      </c>
      <c r="O73" s="9" t="str">
        <f>bonds[[#This Row],[security name]]&amp;" nc-"&amp;RIGHT(YEAR(bonds[[#This Row],[nxt_call_dt]]),2)</f>
        <v>TELEFO 5 7/8 PERP nc-24</v>
      </c>
      <c r="P73" s="9" cm="1">
        <f t="array" ref="P73">_xll.BDP(bonds[[#This Row],[worksheet get]],bonds[[#Headers],[yas_ispread]])</f>
        <v>353.38932013760109</v>
      </c>
      <c r="Q73" s="9" cm="1">
        <f t="array" ref="Q73">_xll.BDP(bonds[[#This Row],[worksheet get]],bonds[[#Headers],[blp_i_sprd_mid]])</f>
        <v>353.89019775390625</v>
      </c>
      <c r="R73" s="9" t="str" cm="1">
        <f t="array" ref="R73">_xll.BDP(bonds[[#This Row],[worksheet get]],bonds[[#Headers],[rtg_moody]])</f>
        <v>Ba2</v>
      </c>
      <c r="S73" s="9" t="str" cm="1">
        <f t="array" ref="S73">_xll.BDP(bonds[[#This Row],[worksheet get]],bonds[[#Headers],[rtg_sp]])</f>
        <v>BB+</v>
      </c>
      <c r="T73" s="9" t="str" cm="1">
        <f t="array" ref="T73">_xll.BDP(bonds[[#This Row],[worksheet get]],bonds[[#Headers],[bb_composite]])</f>
        <v>BB</v>
      </c>
      <c r="U73" s="9" t="str" cm="1">
        <f t="array" ref="U73">_xll.BDP(bonds[[#This Row],[worksheet get]],bonds[[#Headers],[green_bond_loan_indicator]])</f>
        <v>N</v>
      </c>
    </row>
    <row r="74" spans="5:21" x14ac:dyDescent="0.35">
      <c r="E74" s="5" t="s">
        <v>307</v>
      </c>
      <c r="F74" s="5" t="str" cm="1">
        <f t="array" ref="F74">_xll.BDP(bonds[[#This Row],[worksheet get]],bonds[[#Headers],[ID_ISIN]])</f>
        <v>XS1933828433</v>
      </c>
      <c r="G74" s="5" t="str" cm="1">
        <f t="array" ref="G74">_xll.BDP(bonds[[#This Row],[worksheet get]],bonds[[#Headers],[security name]])</f>
        <v>TELEFO 4 3/8 PERP</v>
      </c>
      <c r="H74" s="5" t="str" cm="1">
        <f t="array" ref="H74">_xll.BDP(bonds[[#This Row],[worksheet get]],bonds[[#Headers],[ticker]])</f>
        <v>TELEFO</v>
      </c>
      <c r="I74" s="5" cm="1">
        <f t="array" ref="I74">_xll.BDP(bonds[[#This Row],[worksheet get]],bonds[[#Headers],[coupon]])</f>
        <v>4.375</v>
      </c>
      <c r="J74" s="8" cm="1">
        <f t="array" ref="J74">_xll.BDP(bonds[[#This Row],[worksheet get]],bonds[[#Headers],[nxt_call_dt]])*1</f>
        <v>45640</v>
      </c>
      <c r="K74" s="9" t="str" cm="1">
        <f t="array" ref="K74">_xll.BDP(bonds[[#This Row],[worksheet get]],bonds[[#Headers],[mty_typ]])</f>
        <v>PERP/CALL</v>
      </c>
      <c r="L74" s="9" t="str" cm="1">
        <f t="array" ref="L74">_xll.BDP(bonds[[#This Row],[worksheet get]],bonds[[#Headers],[crncy]])</f>
        <v>EUR</v>
      </c>
      <c r="M74" s="10" cm="1">
        <f t="array" ref="M74">_xll.BDP(bonds[[#This Row],[worksheet get]],bonds[[#Headers],[amt_outstanding]])</f>
        <v>1300000000</v>
      </c>
      <c r="N74" s="9" t="str" cm="1">
        <f t="array" ref="N74">_xll.BDP(bonds[[#This Row],[worksheet get]],bonds[[#Headers],[industry_sector]])</f>
        <v>Communications</v>
      </c>
      <c r="O74" s="9" t="str">
        <f>bonds[[#This Row],[security name]]&amp;" nc-"&amp;RIGHT(YEAR(bonds[[#This Row],[nxt_call_dt]]),2)</f>
        <v>TELEFO 4 3/8 PERP nc-24</v>
      </c>
      <c r="P74" s="9" cm="1">
        <f t="array" ref="P74">_xll.BDP(bonds[[#This Row],[worksheet get]],bonds[[#Headers],[yas_ispread]])</f>
        <v>366.24403283314865</v>
      </c>
      <c r="Q74" s="9" cm="1">
        <f t="array" ref="Q74">_xll.BDP(bonds[[#This Row],[worksheet get]],bonds[[#Headers],[blp_i_sprd_mid]])</f>
        <v>361.7596435546875</v>
      </c>
      <c r="R74" s="9" t="str" cm="1">
        <f t="array" ref="R74">_xll.BDP(bonds[[#This Row],[worksheet get]],bonds[[#Headers],[rtg_moody]])</f>
        <v>Ba2</v>
      </c>
      <c r="S74" s="9" t="str" cm="1">
        <f t="array" ref="S74">_xll.BDP(bonds[[#This Row],[worksheet get]],bonds[[#Headers],[rtg_sp]])</f>
        <v>BB+</v>
      </c>
      <c r="T74" s="9" t="str" cm="1">
        <f t="array" ref="T74">_xll.BDP(bonds[[#This Row],[worksheet get]],bonds[[#Headers],[bb_composite]])</f>
        <v>BB</v>
      </c>
      <c r="U74" s="9" t="str" cm="1">
        <f t="array" ref="U74">_xll.BDP(bonds[[#This Row],[worksheet get]],bonds[[#Headers],[green_bond_loan_indicator]])</f>
        <v>N</v>
      </c>
    </row>
    <row r="75" spans="5:21" x14ac:dyDescent="0.35">
      <c r="E75" s="5" t="s">
        <v>308</v>
      </c>
      <c r="F75" s="5" t="str" cm="1">
        <f t="array" ref="F75">_xll.BDP(bonds[[#This Row],[worksheet get]],bonds[[#Headers],[ID_ISIN]])</f>
        <v>XS1795406658</v>
      </c>
      <c r="G75" s="5" t="str" cm="1">
        <f t="array" ref="G75">_xll.BDP(bonds[[#This Row],[worksheet get]],bonds[[#Headers],[security name]])</f>
        <v>TELEFO 3 7/8 PERP</v>
      </c>
      <c r="H75" s="5" t="str" cm="1">
        <f t="array" ref="H75">_xll.BDP(bonds[[#This Row],[worksheet get]],bonds[[#Headers],[ticker]])</f>
        <v>TELEFO</v>
      </c>
      <c r="I75" s="5" cm="1">
        <f t="array" ref="I75">_xll.BDP(bonds[[#This Row],[worksheet get]],bonds[[#Headers],[coupon]])</f>
        <v>3.875</v>
      </c>
      <c r="J75" s="8" cm="1">
        <f t="array" ref="J75">_xll.BDP(bonds[[#This Row],[worksheet get]],bonds[[#Headers],[nxt_call_dt]])*1</f>
        <v>46195</v>
      </c>
      <c r="K75" s="9" t="str" cm="1">
        <f t="array" ref="K75">_xll.BDP(bonds[[#This Row],[worksheet get]],bonds[[#Headers],[mty_typ]])</f>
        <v>PERP/CALL</v>
      </c>
      <c r="L75" s="9" t="str" cm="1">
        <f t="array" ref="L75">_xll.BDP(bonds[[#This Row],[worksheet get]],bonds[[#Headers],[crncy]])</f>
        <v>EUR</v>
      </c>
      <c r="M75" s="10" cm="1">
        <f t="array" ref="M75">_xll.BDP(bonds[[#This Row],[worksheet get]],bonds[[#Headers],[amt_outstanding]])</f>
        <v>1000000000</v>
      </c>
      <c r="N75" s="9" t="str" cm="1">
        <f t="array" ref="N75">_xll.BDP(bonds[[#This Row],[worksheet get]],bonds[[#Headers],[industry_sector]])</f>
        <v>Communications</v>
      </c>
      <c r="O75" s="9" t="str">
        <f>bonds[[#This Row],[security name]]&amp;" nc-"&amp;RIGHT(YEAR(bonds[[#This Row],[nxt_call_dt]]),2)</f>
        <v>TELEFO 3 7/8 PERP nc-26</v>
      </c>
      <c r="P75" s="9" cm="1">
        <f t="array" ref="P75">_xll.BDP(bonds[[#This Row],[worksheet get]],bonds[[#Headers],[yas_ispread]])</f>
        <v>391.62970469346936</v>
      </c>
      <c r="Q75" s="9" cm="1">
        <f t="array" ref="Q75">_xll.BDP(bonds[[#This Row],[worksheet get]],bonds[[#Headers],[blp_i_sprd_mid]])</f>
        <v>319.63970947265625</v>
      </c>
      <c r="R75" s="9" t="str" cm="1">
        <f t="array" ref="R75">_xll.BDP(bonds[[#This Row],[worksheet get]],bonds[[#Headers],[rtg_moody]])</f>
        <v>Ba2</v>
      </c>
      <c r="S75" s="9" t="str" cm="1">
        <f t="array" ref="S75">_xll.BDP(bonds[[#This Row],[worksheet get]],bonds[[#Headers],[rtg_sp]])</f>
        <v>BB+</v>
      </c>
      <c r="T75" s="9" t="str" cm="1">
        <f t="array" ref="T75">_xll.BDP(bonds[[#This Row],[worksheet get]],bonds[[#Headers],[bb_composite]])</f>
        <v>BB</v>
      </c>
      <c r="U75" s="9" t="str" cm="1">
        <f t="array" ref="U75">_xll.BDP(bonds[[#This Row],[worksheet get]],bonds[[#Headers],[green_bond_loan_indicator]])</f>
        <v>N</v>
      </c>
    </row>
    <row r="76" spans="5:21" x14ac:dyDescent="0.35">
      <c r="E76" s="5" t="s">
        <v>309</v>
      </c>
      <c r="F76" s="5" t="str" cm="1">
        <f t="array" ref="F76">_xll.BDP(bonds[[#This Row],[worksheet get]],bonds[[#Headers],[ID_ISIN]])</f>
        <v>XS2109819859</v>
      </c>
      <c r="G76" s="5" t="str" cm="1">
        <f t="array" ref="G76">_xll.BDP(bonds[[#This Row],[worksheet get]],bonds[[#Headers],[security name]])</f>
        <v>TELEFO 2.502 PERP</v>
      </c>
      <c r="H76" s="5" t="str" cm="1">
        <f t="array" ref="H76">_xll.BDP(bonds[[#This Row],[worksheet get]],bonds[[#Headers],[ticker]])</f>
        <v>TELEFO</v>
      </c>
      <c r="I76" s="5" cm="1">
        <f t="array" ref="I76">_xll.BDP(bonds[[#This Row],[worksheet get]],bonds[[#Headers],[coupon]])</f>
        <v>2.5019999999999998</v>
      </c>
      <c r="J76" s="8" cm="1">
        <f t="array" ref="J76">_xll.BDP(bonds[[#This Row],[worksheet get]],bonds[[#Headers],[nxt_call_dt]])*1</f>
        <v>46423</v>
      </c>
      <c r="K76" s="9" t="str" cm="1">
        <f t="array" ref="K76">_xll.BDP(bonds[[#This Row],[worksheet get]],bonds[[#Headers],[mty_typ]])</f>
        <v>PERP/CALL</v>
      </c>
      <c r="L76" s="9" t="str" cm="1">
        <f t="array" ref="L76">_xll.BDP(bonds[[#This Row],[worksheet get]],bonds[[#Headers],[crncy]])</f>
        <v>EUR</v>
      </c>
      <c r="M76" s="10" cm="1">
        <f t="array" ref="M76">_xll.BDP(bonds[[#This Row],[worksheet get]],bonds[[#Headers],[amt_outstanding]])</f>
        <v>500000000</v>
      </c>
      <c r="N76" s="9" t="str" cm="1">
        <f t="array" ref="N76">_xll.BDP(bonds[[#This Row],[worksheet get]],bonds[[#Headers],[industry_sector]])</f>
        <v>Communications</v>
      </c>
      <c r="O76" s="9" t="str">
        <f>bonds[[#This Row],[security name]]&amp;" nc-"&amp;RIGHT(YEAR(bonds[[#This Row],[nxt_call_dt]]),2)</f>
        <v>TELEFO 2.502 PERP nc-27</v>
      </c>
      <c r="P76" s="9" cm="1">
        <f t="array" ref="P76">_xll.BDP(bonds[[#This Row],[worksheet get]],bonds[[#Headers],[yas_ispread]])</f>
        <v>351.2852773885125</v>
      </c>
      <c r="Q76" s="9" cm="1">
        <f t="array" ref="Q76">_xll.BDP(bonds[[#This Row],[worksheet get]],bonds[[#Headers],[blp_i_sprd_mid]])</f>
        <v>351.28857421875</v>
      </c>
      <c r="R76" s="9" t="str" cm="1">
        <f t="array" ref="R76">_xll.BDP(bonds[[#This Row],[worksheet get]],bonds[[#Headers],[rtg_moody]])</f>
        <v>Ba2</v>
      </c>
      <c r="S76" s="9" t="str" cm="1">
        <f t="array" ref="S76">_xll.BDP(bonds[[#This Row],[worksheet get]],bonds[[#Headers],[rtg_sp]])</f>
        <v>#N/A N/A</v>
      </c>
      <c r="T76" s="9" t="str" cm="1">
        <f t="array" ref="T76">_xll.BDP(bonds[[#This Row],[worksheet get]],bonds[[#Headers],[bb_composite]])</f>
        <v>BB</v>
      </c>
      <c r="U76" s="9" t="str" cm="1">
        <f t="array" ref="U76">_xll.BDP(bonds[[#This Row],[worksheet get]],bonds[[#Headers],[green_bond_loan_indicator]])</f>
        <v>Y</v>
      </c>
    </row>
    <row r="77" spans="5:21" x14ac:dyDescent="0.35">
      <c r="E77" s="5" t="s">
        <v>126</v>
      </c>
      <c r="F77" s="5" t="str" cm="1">
        <f t="array" ref="F77">_xll.BDP(bonds[[#This Row],[worksheet get]],bonds[[#Headers],[ID_ISIN]])</f>
        <v>XS2056371334</v>
      </c>
      <c r="G77" s="5" t="str" cm="1">
        <f t="array" ref="G77">_xll.BDP(bonds[[#This Row],[worksheet get]],bonds[[#Headers],[security name]])</f>
        <v>TELEFO 2 7/8 PERP</v>
      </c>
      <c r="H77" s="5" t="str" cm="1">
        <f t="array" ref="H77">_xll.BDP(bonds[[#This Row],[worksheet get]],bonds[[#Headers],[ticker]])</f>
        <v>TELEFO</v>
      </c>
      <c r="I77" s="5" cm="1">
        <f t="array" ref="I77">_xll.BDP(bonds[[#This Row],[worksheet get]],bonds[[#Headers],[coupon]])</f>
        <v>2.875</v>
      </c>
      <c r="J77" s="8" cm="1">
        <f t="array" ref="J77">_xll.BDP(bonds[[#This Row],[worksheet get]],bonds[[#Headers],[nxt_call_dt]])*1</f>
        <v>46562</v>
      </c>
      <c r="K77" s="9" t="str" cm="1">
        <f t="array" ref="K77">_xll.BDP(bonds[[#This Row],[worksheet get]],bonds[[#Headers],[mty_typ]])</f>
        <v>PERP/CALL</v>
      </c>
      <c r="L77" s="9" t="str" cm="1">
        <f t="array" ref="L77">_xll.BDP(bonds[[#This Row],[worksheet get]],bonds[[#Headers],[crncy]])</f>
        <v>EUR</v>
      </c>
      <c r="M77" s="10" cm="1">
        <f t="array" ref="M77">_xll.BDP(bonds[[#This Row],[worksheet get]],bonds[[#Headers],[amt_outstanding]])</f>
        <v>500000000</v>
      </c>
      <c r="N77" s="9" t="str" cm="1">
        <f t="array" ref="N77">_xll.BDP(bonds[[#This Row],[worksheet get]],bonds[[#Headers],[industry_sector]])</f>
        <v>Communications</v>
      </c>
      <c r="O77" s="9" t="str">
        <f>bonds[[#This Row],[security name]]&amp;" nc-"&amp;RIGHT(YEAR(bonds[[#This Row],[nxt_call_dt]]),2)</f>
        <v>TELEFO 2 7/8 PERP nc-27</v>
      </c>
      <c r="P77" s="9" cm="1">
        <f t="array" ref="P77">_xll.BDP(bonds[[#This Row],[worksheet get]],bonds[[#Headers],[yas_ispread]])</f>
        <v>378.83269900278782</v>
      </c>
      <c r="Q77" s="9" cm="1">
        <f t="array" ref="Q77">_xll.BDP(bonds[[#This Row],[worksheet get]],bonds[[#Headers],[blp_i_sprd_mid]])</f>
        <v>378.88082885742188</v>
      </c>
      <c r="R77" s="9" t="str" cm="1">
        <f t="array" ref="R77">_xll.BDP(bonds[[#This Row],[worksheet get]],bonds[[#Headers],[rtg_moody]])</f>
        <v>Ba2</v>
      </c>
      <c r="S77" s="9" t="str" cm="1">
        <f t="array" ref="S77">_xll.BDP(bonds[[#This Row],[worksheet get]],bonds[[#Headers],[rtg_sp]])</f>
        <v>BB+</v>
      </c>
      <c r="T77" s="9" t="str" cm="1">
        <f t="array" ref="T77">_xll.BDP(bonds[[#This Row],[worksheet get]],bonds[[#Headers],[bb_composite]])</f>
        <v>BB</v>
      </c>
      <c r="U77" s="9" t="str" cm="1">
        <f t="array" ref="U77">_xll.BDP(bonds[[#This Row],[worksheet get]],bonds[[#Headers],[green_bond_loan_indicator]])</f>
        <v>N</v>
      </c>
    </row>
    <row r="78" spans="5:21" x14ac:dyDescent="0.35">
      <c r="E78" s="5" t="s">
        <v>128</v>
      </c>
      <c r="F78" s="5" t="str" cm="1">
        <f t="array" ref="F78">_xll.BDP(bonds[[#This Row],[worksheet get]],bonds[[#Headers],[ID_ISIN]])</f>
        <v>XS1888179477</v>
      </c>
      <c r="G78" s="5" t="str" cm="1">
        <f t="array" ref="G78">_xll.BDP(bonds[[#This Row],[worksheet get]],bonds[[#Headers],[security name]])</f>
        <v>VOD 3.1 01/03/79</v>
      </c>
      <c r="H78" s="5" t="str" cm="1">
        <f t="array" ref="H78">_xll.BDP(bonds[[#This Row],[worksheet get]],bonds[[#Headers],[ticker]])</f>
        <v>VOD</v>
      </c>
      <c r="I78" s="5" cm="1">
        <f t="array" ref="I78">_xll.BDP(bonds[[#This Row],[worksheet get]],bonds[[#Headers],[coupon]])</f>
        <v>3.1</v>
      </c>
      <c r="J78" s="8" cm="1">
        <f t="array" ref="J78">_xll.BDP(bonds[[#This Row],[worksheet get]],bonds[[#Headers],[nxt_call_dt]])*1</f>
        <v>45202</v>
      </c>
      <c r="K78" s="9" t="str" cm="1">
        <f t="array" ref="K78">_xll.BDP(bonds[[#This Row],[worksheet get]],bonds[[#Headers],[mty_typ]])</f>
        <v>CALLABLE</v>
      </c>
      <c r="L78" s="9" t="str" cm="1">
        <f t="array" ref="L78">_xll.BDP(bonds[[#This Row],[worksheet get]],bonds[[#Headers],[crncy]])</f>
        <v>EUR</v>
      </c>
      <c r="M78" s="10" cm="1">
        <f t="array" ref="M78">_xll.BDP(bonds[[#This Row],[worksheet get]],bonds[[#Headers],[amt_outstanding]])</f>
        <v>2000000000</v>
      </c>
      <c r="N78" s="9" t="str" cm="1">
        <f t="array" ref="N78">_xll.BDP(bonds[[#This Row],[worksheet get]],bonds[[#Headers],[industry_sector]])</f>
        <v>Communications</v>
      </c>
      <c r="O78" s="9" t="str">
        <f>bonds[[#This Row],[security name]]&amp;" nc-"&amp;RIGHT(YEAR(bonds[[#This Row],[nxt_call_dt]]),2)</f>
        <v>VOD 3.1 01/03/79 nc-23</v>
      </c>
      <c r="P78" s="9" cm="1">
        <f t="array" ref="P78">_xll.BDP(bonds[[#This Row],[worksheet get]],bonds[[#Headers],[yas_ispread]])</f>
        <v>305.71772493886613</v>
      </c>
      <c r="Q78" s="9" cm="1">
        <f t="array" ref="Q78">_xll.BDP(bonds[[#This Row],[worksheet get]],bonds[[#Headers],[blp_i_sprd_mid]])</f>
        <v>305.66424560546875</v>
      </c>
      <c r="R78" s="9" t="str" cm="1">
        <f t="array" ref="R78">_xll.BDP(bonds[[#This Row],[worksheet get]],bonds[[#Headers],[rtg_moody]])</f>
        <v>Ba1</v>
      </c>
      <c r="S78" s="9" t="str" cm="1">
        <f t="array" ref="S78">_xll.BDP(bonds[[#This Row],[worksheet get]],bonds[[#Headers],[rtg_sp]])</f>
        <v>BB+</v>
      </c>
      <c r="T78" s="9" t="str" cm="1">
        <f t="array" ref="T78">_xll.BDP(bonds[[#This Row],[worksheet get]],bonds[[#Headers],[bb_composite]])</f>
        <v>BB+</v>
      </c>
      <c r="U78" s="9" t="str" cm="1">
        <f t="array" ref="U78">_xll.BDP(bonds[[#This Row],[worksheet get]],bonds[[#Headers],[green_bond_loan_indicator]])</f>
        <v>N</v>
      </c>
    </row>
    <row r="79" spans="5:21" x14ac:dyDescent="0.35">
      <c r="E79" s="5" t="s">
        <v>129</v>
      </c>
      <c r="F79" s="5" t="str" cm="1">
        <f t="array" ref="F79">_xll.BDP(bonds[[#This Row],[worksheet get]],bonds[[#Headers],[ID_ISIN]])</f>
        <v>XS1888179550</v>
      </c>
      <c r="G79" s="5" t="str" cm="1">
        <f t="array" ref="G79">_xll.BDP(bonds[[#This Row],[worksheet get]],bonds[[#Headers],[security name]])</f>
        <v>VOD 4.2 10/03/78</v>
      </c>
      <c r="H79" s="5" t="str" cm="1">
        <f t="array" ref="H79">_xll.BDP(bonds[[#This Row],[worksheet get]],bonds[[#Headers],[ticker]])</f>
        <v>VOD</v>
      </c>
      <c r="I79" s="5" cm="1">
        <f t="array" ref="I79">_xll.BDP(bonds[[#This Row],[worksheet get]],bonds[[#Headers],[coupon]])</f>
        <v>4.2</v>
      </c>
      <c r="J79" s="8" cm="1">
        <f t="array" ref="J79">_xll.BDP(bonds[[#This Row],[worksheet get]],bonds[[#Headers],[nxt_call_dt]])*1</f>
        <v>46937</v>
      </c>
      <c r="K79" s="9" t="str" cm="1">
        <f t="array" ref="K79">_xll.BDP(bonds[[#This Row],[worksheet get]],bonds[[#Headers],[mty_typ]])</f>
        <v>CALLABLE</v>
      </c>
      <c r="L79" s="9" t="str" cm="1">
        <f t="array" ref="L79">_xll.BDP(bonds[[#This Row],[worksheet get]],bonds[[#Headers],[crncy]])</f>
        <v>EUR</v>
      </c>
      <c r="M79" s="10" cm="1">
        <f t="array" ref="M79">_xll.BDP(bonds[[#This Row],[worksheet get]],bonds[[#Headers],[amt_outstanding]])</f>
        <v>500000000</v>
      </c>
      <c r="N79" s="9" t="str" cm="1">
        <f t="array" ref="N79">_xll.BDP(bonds[[#This Row],[worksheet get]],bonds[[#Headers],[industry_sector]])</f>
        <v>Communications</v>
      </c>
      <c r="O79" s="9" t="str">
        <f>bonds[[#This Row],[security name]]&amp;" nc-"&amp;RIGHT(YEAR(bonds[[#This Row],[nxt_call_dt]]),2)</f>
        <v>VOD 4.2 10/03/78 nc-28</v>
      </c>
      <c r="P79" s="9" cm="1">
        <f t="array" ref="P79">_xll.BDP(bonds[[#This Row],[worksheet get]],bonds[[#Headers],[yas_ispread]])</f>
        <v>311.17310736575524</v>
      </c>
      <c r="Q79" s="9" cm="1">
        <f t="array" ref="Q79">_xll.BDP(bonds[[#This Row],[worksheet get]],bonds[[#Headers],[blp_i_sprd_mid]])</f>
        <v>311.1961669921875</v>
      </c>
      <c r="R79" s="9" t="str" cm="1">
        <f t="array" ref="R79">_xll.BDP(bonds[[#This Row],[worksheet get]],bonds[[#Headers],[rtg_moody]])</f>
        <v>Ba1</v>
      </c>
      <c r="S79" s="9" t="str" cm="1">
        <f t="array" ref="S79">_xll.BDP(bonds[[#This Row],[worksheet get]],bonds[[#Headers],[rtg_sp]])</f>
        <v>BB+</v>
      </c>
      <c r="T79" s="9" t="str" cm="1">
        <f t="array" ref="T79">_xll.BDP(bonds[[#This Row],[worksheet get]],bonds[[#Headers],[bb_composite]])</f>
        <v>BB+</v>
      </c>
      <c r="U79" s="9" t="str" cm="1">
        <f t="array" ref="U79">_xll.BDP(bonds[[#This Row],[worksheet get]],bonds[[#Headers],[green_bond_loan_indicator]])</f>
        <v>N</v>
      </c>
    </row>
    <row r="80" spans="5:21" x14ac:dyDescent="0.35">
      <c r="E80" s="5" t="s">
        <v>310</v>
      </c>
      <c r="F80" s="5" t="str" cm="1">
        <f t="array" ref="F80">_xll.BDP(bonds[[#This Row],[worksheet get]],bonds[[#Headers],[ID_ISIN]])</f>
        <v>XS1888180996</v>
      </c>
      <c r="G80" s="5" t="str" cm="1">
        <f t="array" ref="G80">_xll.BDP(bonds[[#This Row],[worksheet get]],bonds[[#Headers],[security name]])</f>
        <v>VOD 4 7/8 10/03/78</v>
      </c>
      <c r="H80" s="5" t="str" cm="1">
        <f t="array" ref="H80">_xll.BDP(bonds[[#This Row],[worksheet get]],bonds[[#Headers],[ticker]])</f>
        <v>VOD</v>
      </c>
      <c r="I80" s="5" cm="1">
        <f t="array" ref="I80">_xll.BDP(bonds[[#This Row],[worksheet get]],bonds[[#Headers],[coupon]])</f>
        <v>4.875</v>
      </c>
      <c r="J80" s="8" cm="1">
        <f t="array" ref="J80">_xll.BDP(bonds[[#This Row],[worksheet get]],bonds[[#Headers],[nxt_call_dt]])*1</f>
        <v>45841</v>
      </c>
      <c r="K80" s="9" t="str" cm="1">
        <f t="array" ref="K80">_xll.BDP(bonds[[#This Row],[worksheet get]],bonds[[#Headers],[mty_typ]])</f>
        <v>CALLABLE</v>
      </c>
      <c r="L80" s="9" t="str" cm="1">
        <f t="array" ref="L80">_xll.BDP(bonds[[#This Row],[worksheet get]],bonds[[#Headers],[crncy]])</f>
        <v>GBP</v>
      </c>
      <c r="M80" s="10" cm="1">
        <f t="array" ref="M80">_xll.BDP(bonds[[#This Row],[worksheet get]],bonds[[#Headers],[amt_outstanding]])</f>
        <v>500000000</v>
      </c>
      <c r="N80" s="9" t="str" cm="1">
        <f t="array" ref="N80">_xll.BDP(bonds[[#This Row],[worksheet get]],bonds[[#Headers],[industry_sector]])</f>
        <v>Communications</v>
      </c>
      <c r="O80" s="9" t="str">
        <f>bonds[[#This Row],[security name]]&amp;" nc-"&amp;RIGHT(YEAR(bonds[[#This Row],[nxt_call_dt]]),2)</f>
        <v>VOD 4 7/8 10/03/78 nc-25</v>
      </c>
      <c r="P80" s="9" cm="1">
        <f t="array" ref="P80">_xll.BDP(bonds[[#This Row],[worksheet get]],bonds[[#Headers],[yas_ispread]])</f>
        <v>337.563069459757</v>
      </c>
      <c r="Q80" s="9" cm="1">
        <f t="array" ref="Q80">_xll.BDP(bonds[[#This Row],[worksheet get]],bonds[[#Headers],[blp_i_sprd_mid]])</f>
        <v>337.9415283203125</v>
      </c>
      <c r="R80" s="9" t="str" cm="1">
        <f t="array" ref="R80">_xll.BDP(bonds[[#This Row],[worksheet get]],bonds[[#Headers],[rtg_moody]])</f>
        <v>Ba1</v>
      </c>
      <c r="S80" s="9" t="str" cm="1">
        <f t="array" ref="S80">_xll.BDP(bonds[[#This Row],[worksheet get]],bonds[[#Headers],[rtg_sp]])</f>
        <v>BB+</v>
      </c>
      <c r="T80" s="9" t="str" cm="1">
        <f t="array" ref="T80">_xll.BDP(bonds[[#This Row],[worksheet get]],bonds[[#Headers],[bb_composite]])</f>
        <v>BB+</v>
      </c>
      <c r="U80" s="9" t="str" cm="1">
        <f t="array" ref="U80">_xll.BDP(bonds[[#This Row],[worksheet get]],bonds[[#Headers],[green_bond_loan_indicator]])</f>
        <v>N</v>
      </c>
    </row>
    <row r="81" spans="5:21" x14ac:dyDescent="0.35">
      <c r="E81" s="5" t="s">
        <v>311</v>
      </c>
      <c r="F81" s="5" t="str" cm="1">
        <f t="array" ref="F81">_xll.BDP(bonds[[#This Row],[worksheet get]],bonds[[#Headers],[ID_ISIN]])</f>
        <v>XS1888180640</v>
      </c>
      <c r="G81" s="5" t="str" cm="1">
        <f t="array" ref="G81">_xll.BDP(bonds[[#This Row],[worksheet get]],bonds[[#Headers],[security name]])</f>
        <v>VOD 6 1/4 10/03/78</v>
      </c>
      <c r="H81" s="5" t="str" cm="1">
        <f t="array" ref="H81">_xll.BDP(bonds[[#This Row],[worksheet get]],bonds[[#Headers],[ticker]])</f>
        <v>VOD</v>
      </c>
      <c r="I81" s="5" cm="1">
        <f t="array" ref="I81">_xll.BDP(bonds[[#This Row],[worksheet get]],bonds[[#Headers],[coupon]])</f>
        <v>6.25</v>
      </c>
      <c r="J81" s="8" cm="1">
        <f t="array" ref="J81">_xll.BDP(bonds[[#This Row],[worksheet get]],bonds[[#Headers],[nxt_call_dt]])*1</f>
        <v>45476</v>
      </c>
      <c r="K81" s="9" t="str" cm="1">
        <f t="array" ref="K81">_xll.BDP(bonds[[#This Row],[worksheet get]],bonds[[#Headers],[mty_typ]])</f>
        <v>CALLABLE</v>
      </c>
      <c r="L81" s="9" t="str" cm="1">
        <f t="array" ref="L81">_xll.BDP(bonds[[#This Row],[worksheet get]],bonds[[#Headers],[crncy]])</f>
        <v>USD</v>
      </c>
      <c r="M81" s="10" cm="1">
        <f t="array" ref="M81">_xll.BDP(bonds[[#This Row],[worksheet get]],bonds[[#Headers],[amt_outstanding]])</f>
        <v>1300000000</v>
      </c>
      <c r="N81" s="9" t="str" cm="1">
        <f t="array" ref="N81">_xll.BDP(bonds[[#This Row],[worksheet get]],bonds[[#Headers],[industry_sector]])</f>
        <v>Communications</v>
      </c>
      <c r="O81" s="9" t="str">
        <f>bonds[[#This Row],[security name]]&amp;" nc-"&amp;RIGHT(YEAR(bonds[[#This Row],[nxt_call_dt]]),2)</f>
        <v>VOD 6 1/4 10/03/78 nc-24</v>
      </c>
      <c r="P81" s="9" cm="1">
        <f t="array" ref="P81">_xll.BDP(bonds[[#This Row],[worksheet get]],bonds[[#Headers],[yas_ispread]])</f>
        <v>396.43590735647285</v>
      </c>
      <c r="Q81" s="9" t="str" cm="1">
        <f t="array" ref="Q81">_xll.BDP(bonds[[#This Row],[worksheet get]],bonds[[#Headers],[blp_i_sprd_mid]])</f>
        <v>#N/A N/A</v>
      </c>
      <c r="R81" s="9" t="str" cm="1">
        <f t="array" ref="R81">_xll.BDP(bonds[[#This Row],[worksheet get]],bonds[[#Headers],[rtg_moody]])</f>
        <v>Ba1</v>
      </c>
      <c r="S81" s="9" t="str" cm="1">
        <f t="array" ref="S81">_xll.BDP(bonds[[#This Row],[worksheet get]],bonds[[#Headers],[rtg_sp]])</f>
        <v>BB+</v>
      </c>
      <c r="T81" s="9" t="str" cm="1">
        <f t="array" ref="T81">_xll.BDP(bonds[[#This Row],[worksheet get]],bonds[[#Headers],[bb_composite]])</f>
        <v>BB+</v>
      </c>
      <c r="U81" s="9" t="str" cm="1">
        <f t="array" ref="U81">_xll.BDP(bonds[[#This Row],[worksheet get]],bonds[[#Headers],[green_bond_loan_indicator]])</f>
        <v>N</v>
      </c>
    </row>
    <row r="82" spans="5:21" x14ac:dyDescent="0.35">
      <c r="E82" s="5" t="s">
        <v>312</v>
      </c>
      <c r="F82" s="5" t="str" cm="1">
        <f t="array" ref="F82">_xll.BDP(bonds[[#This Row],[worksheet get]],bonds[[#Headers],[ID_ISIN]])</f>
        <v>US92857WBQ24</v>
      </c>
      <c r="G82" s="5" t="str" cm="1">
        <f t="array" ref="G82">_xll.BDP(bonds[[#This Row],[worksheet get]],bonds[[#Headers],[security name]])</f>
        <v>VOD 7 04/04/79</v>
      </c>
      <c r="H82" s="5" t="str" cm="1">
        <f t="array" ref="H82">_xll.BDP(bonds[[#This Row],[worksheet get]],bonds[[#Headers],[ticker]])</f>
        <v>VOD</v>
      </c>
      <c r="I82" s="5" cm="1">
        <f t="array" ref="I82">_xll.BDP(bonds[[#This Row],[worksheet get]],bonds[[#Headers],[coupon]])</f>
        <v>7</v>
      </c>
      <c r="J82" s="8" cm="1">
        <f t="array" ref="J82">_xll.BDP(bonds[[#This Row],[worksheet get]],bonds[[#Headers],[nxt_call_dt]])*1</f>
        <v>47122</v>
      </c>
      <c r="K82" s="9" t="str" cm="1">
        <f t="array" ref="K82">_xll.BDP(bonds[[#This Row],[worksheet get]],bonds[[#Headers],[mty_typ]])</f>
        <v>CALLABLE</v>
      </c>
      <c r="L82" s="9" t="str" cm="1">
        <f t="array" ref="L82">_xll.BDP(bonds[[#This Row],[worksheet get]],bonds[[#Headers],[crncy]])</f>
        <v>USD</v>
      </c>
      <c r="M82" s="10" cm="1">
        <f t="array" ref="M82">_xll.BDP(bonds[[#This Row],[worksheet get]],bonds[[#Headers],[amt_outstanding]])</f>
        <v>2000000000</v>
      </c>
      <c r="N82" s="9" t="str" cm="1">
        <f t="array" ref="N82">_xll.BDP(bonds[[#This Row],[worksheet get]],bonds[[#Headers],[industry_sector]])</f>
        <v>Communications</v>
      </c>
      <c r="O82" s="9" t="str">
        <f>bonds[[#This Row],[security name]]&amp;" nc-"&amp;RIGHT(YEAR(bonds[[#This Row],[nxt_call_dt]]),2)</f>
        <v>VOD 7 04/04/79 nc-29</v>
      </c>
      <c r="P82" s="9" cm="1">
        <f t="array" ref="P82">_xll.BDP(bonds[[#This Row],[worksheet get]],bonds[[#Headers],[yas_ispread]])</f>
        <v>399.53713172350768</v>
      </c>
      <c r="Q82" s="9" cm="1">
        <f t="array" ref="Q82">_xll.BDP(bonds[[#This Row],[worksheet get]],bonds[[#Headers],[blp_i_sprd_mid]])</f>
        <v>399.46502685546875</v>
      </c>
      <c r="R82" s="9" t="str" cm="1">
        <f t="array" ref="R82">_xll.BDP(bonds[[#This Row],[worksheet get]],bonds[[#Headers],[rtg_moody]])</f>
        <v>Ba1</v>
      </c>
      <c r="S82" s="9" t="str" cm="1">
        <f t="array" ref="S82">_xll.BDP(bonds[[#This Row],[worksheet get]],bonds[[#Headers],[rtg_sp]])</f>
        <v>BB+</v>
      </c>
      <c r="T82" s="9" t="str" cm="1">
        <f t="array" ref="T82">_xll.BDP(bonds[[#This Row],[worksheet get]],bonds[[#Headers],[bb_composite]])</f>
        <v>BB+</v>
      </c>
      <c r="U82" s="9" t="str" cm="1">
        <f t="array" ref="U82">_xll.BDP(bonds[[#This Row],[worksheet get]],bonds[[#Headers],[green_bond_loan_indicator]])</f>
        <v>N</v>
      </c>
    </row>
    <row r="83" spans="5:21" x14ac:dyDescent="0.35">
      <c r="E83" s="5" t="s">
        <v>313</v>
      </c>
      <c r="F83" s="5" t="str" cm="1">
        <f t="array" ref="F83">_xll.BDP(bonds[[#This Row],[worksheet get]],bonds[[#Headers],[ID_ISIN]])</f>
        <v>XS2119468572</v>
      </c>
      <c r="G83" s="5" t="str" cm="1">
        <f t="array" ref="G83">_xll.BDP(bonds[[#This Row],[worksheet get]],bonds[[#Headers],[security name]])</f>
        <v>BRITEL 1.874 08/18/80</v>
      </c>
      <c r="H83" s="5" t="str" cm="1">
        <f t="array" ref="H83">_xll.BDP(bonds[[#This Row],[worksheet get]],bonds[[#Headers],[ticker]])</f>
        <v>BRITEL</v>
      </c>
      <c r="I83" s="5" cm="1">
        <f t="array" ref="I83">_xll.BDP(bonds[[#This Row],[worksheet get]],bonds[[#Headers],[coupon]])</f>
        <v>1.8740000000000001</v>
      </c>
      <c r="J83" s="8" cm="1">
        <f t="array" ref="J83">_xll.BDP(bonds[[#This Row],[worksheet get]],bonds[[#Headers],[nxt_call_dt]])*1</f>
        <v>45795</v>
      </c>
      <c r="K83" s="9" t="str" cm="1">
        <f t="array" ref="K83">_xll.BDP(bonds[[#This Row],[worksheet get]],bonds[[#Headers],[mty_typ]])</f>
        <v>CALLABLE</v>
      </c>
      <c r="L83" s="9" t="str" cm="1">
        <f t="array" ref="L83">_xll.BDP(bonds[[#This Row],[worksheet get]],bonds[[#Headers],[crncy]])</f>
        <v>EUR</v>
      </c>
      <c r="M83" s="10" cm="1">
        <f t="array" ref="M83">_xll.BDP(bonds[[#This Row],[worksheet get]],bonds[[#Headers],[amt_outstanding]])</f>
        <v>500000000</v>
      </c>
      <c r="N83" s="9" t="str" cm="1">
        <f t="array" ref="N83">_xll.BDP(bonds[[#This Row],[worksheet get]],bonds[[#Headers],[industry_sector]])</f>
        <v>Communications</v>
      </c>
      <c r="O83" s="9" t="str">
        <f>bonds[[#This Row],[security name]]&amp;" nc-"&amp;RIGHT(YEAR(bonds[[#This Row],[nxt_call_dt]]),2)</f>
        <v>BRITEL 1.874 08/18/80 nc-25</v>
      </c>
      <c r="P83" s="9" cm="1">
        <f t="array" ref="P83">_xll.BDP(bonds[[#This Row],[worksheet get]],bonds[[#Headers],[yas_ispread]])</f>
        <v>382.74551642911393</v>
      </c>
      <c r="Q83" s="9" cm="1">
        <f t="array" ref="Q83">_xll.BDP(bonds[[#This Row],[worksheet get]],bonds[[#Headers],[blp_i_sprd_mid]])</f>
        <v>382.90301513671875</v>
      </c>
      <c r="R83" s="9" t="str" cm="1">
        <f t="array" ref="R83">_xll.BDP(bonds[[#This Row],[worksheet get]],bonds[[#Headers],[rtg_moody]])</f>
        <v>Ba1</v>
      </c>
      <c r="S83" s="9" t="str" cm="1">
        <f t="array" ref="S83">_xll.BDP(bonds[[#This Row],[worksheet get]],bonds[[#Headers],[rtg_sp]])</f>
        <v>BB+</v>
      </c>
      <c r="T83" s="9" t="str" cm="1">
        <f t="array" ref="T83">_xll.BDP(bonds[[#This Row],[worksheet get]],bonds[[#Headers],[bb_composite]])</f>
        <v>BB+</v>
      </c>
      <c r="U83" s="9" t="str" cm="1">
        <f t="array" ref="U83">_xll.BDP(bonds[[#This Row],[worksheet get]],bonds[[#Headers],[green_bond_loan_indicator]])</f>
        <v>N</v>
      </c>
    </row>
    <row r="84" spans="5:21" x14ac:dyDescent="0.35">
      <c r="E84" s="5" t="s">
        <v>104</v>
      </c>
      <c r="F84" s="5" t="str" cm="1">
        <f t="array" ref="F84">_xll.BDP(bonds[[#This Row],[worksheet get]],bonds[[#Headers],[ID_ISIN]])</f>
        <v>XS2056730323</v>
      </c>
      <c r="G84" s="5" t="str" cm="1">
        <f t="array" ref="G84">_xll.BDP(bonds[[#This Row],[worksheet get]],bonds[[#Headers],[security name]])</f>
        <v>IFXGR 2 7/8 PERP</v>
      </c>
      <c r="H84" s="5" t="str" cm="1">
        <f t="array" ref="H84">_xll.BDP(bonds[[#This Row],[worksheet get]],bonds[[#Headers],[ticker]])</f>
        <v>IFXGR</v>
      </c>
      <c r="I84" s="5" cm="1">
        <f t="array" ref="I84">_xll.BDP(bonds[[#This Row],[worksheet get]],bonds[[#Headers],[coupon]])</f>
        <v>2.875</v>
      </c>
      <c r="J84" s="8" cm="1">
        <f t="array" ref="J84">_xll.BDP(bonds[[#This Row],[worksheet get]],bonds[[#Headers],[nxt_call_dt]])*1</f>
        <v>45658</v>
      </c>
      <c r="K84" s="9" t="str" cm="1">
        <f t="array" ref="K84">_xll.BDP(bonds[[#This Row],[worksheet get]],bonds[[#Headers],[mty_typ]])</f>
        <v>PERP/CALL</v>
      </c>
      <c r="L84" s="9" t="str" cm="1">
        <f t="array" ref="L84">_xll.BDP(bonds[[#This Row],[worksheet get]],bonds[[#Headers],[crncy]])</f>
        <v>EUR</v>
      </c>
      <c r="M84" s="10" cm="1">
        <f t="array" ref="M84">_xll.BDP(bonds[[#This Row],[worksheet get]],bonds[[#Headers],[amt_outstanding]])</f>
        <v>600000000</v>
      </c>
      <c r="N84" s="9" t="str" cm="1">
        <f t="array" ref="N84">_xll.BDP(bonds[[#This Row],[worksheet get]],bonds[[#Headers],[industry_sector]])</f>
        <v>Technology</v>
      </c>
      <c r="O84" s="9" t="str">
        <f>bonds[[#This Row],[security name]]&amp;" nc-"&amp;RIGHT(YEAR(bonds[[#This Row],[nxt_call_dt]]),2)</f>
        <v>IFXGR 2 7/8 PERP nc-25</v>
      </c>
      <c r="P84" s="9" cm="1">
        <f t="array" ref="P84">_xll.BDP(bonds[[#This Row],[worksheet get]],bonds[[#Headers],[yas_ispread]])</f>
        <v>350.44604880921156</v>
      </c>
      <c r="Q84" s="9" cm="1">
        <f t="array" ref="Q84">_xll.BDP(bonds[[#This Row],[worksheet get]],bonds[[#Headers],[blp_i_sprd_mid]])</f>
        <v>352.81552124023438</v>
      </c>
      <c r="R84" s="9" t="str" cm="1">
        <f t="array" ref="R84">_xll.BDP(bonds[[#This Row],[worksheet get]],bonds[[#Headers],[rtg_moody]])</f>
        <v>#N/A N/A</v>
      </c>
      <c r="S84" s="9" t="str" cm="1">
        <f t="array" ref="S84">_xll.BDP(bonds[[#This Row],[worksheet get]],bonds[[#Headers],[rtg_sp]])</f>
        <v>BB</v>
      </c>
      <c r="T84" s="9" t="str" cm="1">
        <f t="array" ref="T84">_xll.BDP(bonds[[#This Row],[worksheet get]],bonds[[#Headers],[bb_composite]])</f>
        <v>NR</v>
      </c>
      <c r="U84" s="9" t="str" cm="1">
        <f t="array" ref="U84">_xll.BDP(bonds[[#This Row],[worksheet get]],bonds[[#Headers],[green_bond_loan_indicator]])</f>
        <v>N</v>
      </c>
    </row>
    <row r="85" spans="5:21" x14ac:dyDescent="0.35">
      <c r="E85" s="5" t="s">
        <v>105</v>
      </c>
      <c r="F85" s="5" t="str" cm="1">
        <f t="array" ref="F85">_xll.BDP(bonds[[#This Row],[worksheet get]],bonds[[#Headers],[ID_ISIN]])</f>
        <v>XS2056730679</v>
      </c>
      <c r="G85" s="5" t="str" cm="1">
        <f t="array" ref="G85">_xll.BDP(bonds[[#This Row],[worksheet get]],bonds[[#Headers],[security name]])</f>
        <v>IFXGR 3 5/8 PERP</v>
      </c>
      <c r="H85" s="5" t="str" cm="1">
        <f t="array" ref="H85">_xll.BDP(bonds[[#This Row],[worksheet get]],bonds[[#Headers],[ticker]])</f>
        <v>IFXGR</v>
      </c>
      <c r="I85" s="5" cm="1">
        <f t="array" ref="I85">_xll.BDP(bonds[[#This Row],[worksheet get]],bonds[[#Headers],[coupon]])</f>
        <v>3.625</v>
      </c>
      <c r="J85" s="8" cm="1">
        <f t="array" ref="J85">_xll.BDP(bonds[[#This Row],[worksheet get]],bonds[[#Headers],[nxt_call_dt]])*1</f>
        <v>46753</v>
      </c>
      <c r="K85" s="9" t="str" cm="1">
        <f t="array" ref="K85">_xll.BDP(bonds[[#This Row],[worksheet get]],bonds[[#Headers],[mty_typ]])</f>
        <v>PERP/CALL</v>
      </c>
      <c r="L85" s="9" t="str" cm="1">
        <f t="array" ref="L85">_xll.BDP(bonds[[#This Row],[worksheet get]],bonds[[#Headers],[crncy]])</f>
        <v>EUR</v>
      </c>
      <c r="M85" s="10" cm="1">
        <f t="array" ref="M85">_xll.BDP(bonds[[#This Row],[worksheet get]],bonds[[#Headers],[amt_outstanding]])</f>
        <v>600000000</v>
      </c>
      <c r="N85" s="9" t="str" cm="1">
        <f t="array" ref="N85">_xll.BDP(bonds[[#This Row],[worksheet get]],bonds[[#Headers],[industry_sector]])</f>
        <v>Technology</v>
      </c>
      <c r="O85" s="9" t="str">
        <f>bonds[[#This Row],[security name]]&amp;" nc-"&amp;RIGHT(YEAR(bonds[[#This Row],[nxt_call_dt]]),2)</f>
        <v>IFXGR 3 5/8 PERP nc-28</v>
      </c>
      <c r="P85" s="9" cm="1">
        <f t="array" ref="P85">_xll.BDP(bonds[[#This Row],[worksheet get]],bonds[[#Headers],[yas_ispread]])</f>
        <v>375.08419867948186</v>
      </c>
      <c r="Q85" s="9" cm="1">
        <f t="array" ref="Q85">_xll.BDP(bonds[[#This Row],[worksheet get]],bonds[[#Headers],[blp_i_sprd_mid]])</f>
        <v>375.88986206054688</v>
      </c>
      <c r="R85" s="9" t="str" cm="1">
        <f t="array" ref="R85">_xll.BDP(bonds[[#This Row],[worksheet get]],bonds[[#Headers],[rtg_moody]])</f>
        <v>#N/A N/A</v>
      </c>
      <c r="S85" s="9" t="str" cm="1">
        <f t="array" ref="S85">_xll.BDP(bonds[[#This Row],[worksheet get]],bonds[[#Headers],[rtg_sp]])</f>
        <v>BB</v>
      </c>
      <c r="T85" s="9" t="str" cm="1">
        <f t="array" ref="T85">_xll.BDP(bonds[[#This Row],[worksheet get]],bonds[[#Headers],[bb_composite]])</f>
        <v>NR</v>
      </c>
      <c r="U85" s="9" t="str" cm="1">
        <f t="array" ref="U85">_xll.BDP(bonds[[#This Row],[worksheet get]],bonds[[#Headers],[green_bond_loan_indicator]])</f>
        <v>N</v>
      </c>
    </row>
    <row r="86" spans="5:21" x14ac:dyDescent="0.35">
      <c r="E86" s="5" t="s">
        <v>314</v>
      </c>
      <c r="F86" s="5" t="str" cm="1">
        <f t="array" ref="F86">_xll.BDP(bonds[[#This Row],[worksheet get]],bonds[[#Headers],[ID_ISIN]])</f>
        <v>XS2114413565</v>
      </c>
      <c r="G86" s="5" t="str" cm="1">
        <f t="array" ref="G86">_xll.BDP(bonds[[#This Row],[worksheet get]],bonds[[#Headers],[security name]])</f>
        <v>T 2 7/8 PERP</v>
      </c>
      <c r="H86" s="5" t="str" cm="1">
        <f t="array" ref="H86">_xll.BDP(bonds[[#This Row],[worksheet get]],bonds[[#Headers],[ticker]])</f>
        <v>T</v>
      </c>
      <c r="I86" s="5" cm="1">
        <f t="array" ref="I86">_xll.BDP(bonds[[#This Row],[worksheet get]],bonds[[#Headers],[coupon]])</f>
        <v>2.875</v>
      </c>
      <c r="J86" s="8" cm="1">
        <f t="array" ref="J86">_xll.BDP(bonds[[#This Row],[worksheet get]],bonds[[#Headers],[nxt_call_dt]])*1</f>
        <v>45718</v>
      </c>
      <c r="K86" s="9" t="str" cm="1">
        <f t="array" ref="K86">_xll.BDP(bonds[[#This Row],[worksheet get]],bonds[[#Headers],[mty_typ]])</f>
        <v>PERP/CALL</v>
      </c>
      <c r="L86" s="9" t="str" cm="1">
        <f t="array" ref="L86">_xll.BDP(bonds[[#This Row],[worksheet get]],bonds[[#Headers],[crncy]])</f>
        <v>EUR</v>
      </c>
      <c r="M86" s="10" cm="1">
        <f t="array" ref="M86">_xll.BDP(bonds[[#This Row],[worksheet get]],bonds[[#Headers],[amt_outstanding]])</f>
        <v>2000000000</v>
      </c>
      <c r="N86" s="9" t="str" cm="1">
        <f t="array" ref="N86">_xll.BDP(bonds[[#This Row],[worksheet get]],bonds[[#Headers],[industry_sector]])</f>
        <v>Communications</v>
      </c>
      <c r="O86" s="9" t="str">
        <f>bonds[[#This Row],[security name]]&amp;" nc-"&amp;RIGHT(YEAR(bonds[[#This Row],[nxt_call_dt]]),2)</f>
        <v>T 2 7/8 PERP nc-25</v>
      </c>
      <c r="P86" s="9" cm="1">
        <f t="array" ref="P86">_xll.BDP(bonds[[#This Row],[worksheet get]],bonds[[#Headers],[yas_ispread]])</f>
        <v>415.30582869686395</v>
      </c>
      <c r="Q86" s="9" cm="1">
        <f t="array" ref="Q86">_xll.BDP(bonds[[#This Row],[worksheet get]],bonds[[#Headers],[blp_i_sprd_mid]])</f>
        <v>415.298095703125</v>
      </c>
      <c r="R86" s="9" t="str" cm="1">
        <f t="array" ref="R86">_xll.BDP(bonds[[#This Row],[worksheet get]],bonds[[#Headers],[rtg_moody]])</f>
        <v>Ba1</v>
      </c>
      <c r="S86" s="9" t="str" cm="1">
        <f t="array" ref="S86">_xll.BDP(bonds[[#This Row],[worksheet get]],bonds[[#Headers],[rtg_sp]])</f>
        <v>BB+</v>
      </c>
      <c r="T86" s="9" t="str" cm="1">
        <f t="array" ref="T86">_xll.BDP(bonds[[#This Row],[worksheet get]],bonds[[#Headers],[bb_composite]])</f>
        <v>BB+</v>
      </c>
      <c r="U86" s="9" t="str" cm="1">
        <f t="array" ref="U86">_xll.BDP(bonds[[#This Row],[worksheet get]],bonds[[#Headers],[green_bond_loan_indicator]])</f>
        <v>N</v>
      </c>
    </row>
    <row r="87" spans="5:21" x14ac:dyDescent="0.35">
      <c r="E87" s="5" t="s">
        <v>315</v>
      </c>
      <c r="F87" s="5" t="str" cm="1">
        <f t="array" ref="F87">_xll.BDP(bonds[[#This Row],[worksheet get]],bonds[[#Headers],[ID_ISIN]])</f>
        <v>FR0011531730</v>
      </c>
      <c r="G87" s="5" t="str" cm="1">
        <f t="array" ref="G87">_xll.BDP(bonds[[#This Row],[worksheet get]],bonds[[#Headers],[security name]])</f>
        <v>ENGIFP 4 3/4 PERP</v>
      </c>
      <c r="H87" s="5" t="str" cm="1">
        <f t="array" ref="H87">_xll.BDP(bonds[[#This Row],[worksheet get]],bonds[[#Headers],[ticker]])</f>
        <v>ENGIFP</v>
      </c>
      <c r="I87" s="5" cm="1">
        <f t="array" ref="I87">_xll.BDP(bonds[[#This Row],[worksheet get]],bonds[[#Headers],[coupon]])</f>
        <v>4.75</v>
      </c>
      <c r="J87" s="8" cm="1">
        <f t="array" ref="J87">_xll.BDP(bonds[[#This Row],[worksheet get]],bonds[[#Headers],[nxt_call_dt]])*1</f>
        <v>44387</v>
      </c>
      <c r="K87" s="9" t="str" cm="1">
        <f t="array" ref="K87">_xll.BDP(bonds[[#This Row],[worksheet get]],bonds[[#Headers],[mty_typ]])</f>
        <v>PERP/CALL</v>
      </c>
      <c r="L87" s="9" t="str" cm="1">
        <f t="array" ref="L87">_xll.BDP(bonds[[#This Row],[worksheet get]],bonds[[#Headers],[crncy]])</f>
        <v>EUR</v>
      </c>
      <c r="M87" s="10" cm="1">
        <f t="array" ref="M87">_xll.BDP(bonds[[#This Row],[worksheet get]],bonds[[#Headers],[amt_outstanding]])</f>
        <v>413099999.99999994</v>
      </c>
      <c r="N87" s="9" t="str" cm="1">
        <f t="array" ref="N87">_xll.BDP(bonds[[#This Row],[worksheet get]],bonds[[#Headers],[industry_sector]])</f>
        <v>Utilities</v>
      </c>
      <c r="O87" s="9" t="str">
        <f>bonds[[#This Row],[security name]]&amp;" nc-"&amp;RIGHT(YEAR(bonds[[#This Row],[nxt_call_dt]]),2)</f>
        <v>ENGIFP 4 3/4 PERP nc-21</v>
      </c>
      <c r="P87" s="9" cm="1">
        <f t="array" ref="P87">_xll.BDP(bonds[[#This Row],[worksheet get]],bonds[[#Headers],[yas_ispread]])</f>
        <v>154.32462034384545</v>
      </c>
      <c r="Q87" s="9" cm="1">
        <f t="array" ref="Q87">_xll.BDP(bonds[[#This Row],[worksheet get]],bonds[[#Headers],[blp_i_sprd_mid]])</f>
        <v>142.70748901367188</v>
      </c>
      <c r="R87" s="9" t="str" cm="1">
        <f t="array" ref="R87">_xll.BDP(bonds[[#This Row],[worksheet get]],bonds[[#Headers],[rtg_moody]])</f>
        <v>Baa2</v>
      </c>
      <c r="S87" s="9" t="str" cm="1">
        <f t="array" ref="S87">_xll.BDP(bonds[[#This Row],[worksheet get]],bonds[[#Headers],[rtg_sp]])</f>
        <v>BBB-</v>
      </c>
      <c r="T87" s="9" t="str" cm="1">
        <f t="array" ref="T87">_xll.BDP(bonds[[#This Row],[worksheet get]],bonds[[#Headers],[bb_composite]])</f>
        <v>BBB</v>
      </c>
      <c r="U87" s="9" t="str" cm="1">
        <f t="array" ref="U87">_xll.BDP(bonds[[#This Row],[worksheet get]],bonds[[#Headers],[green_bond_loan_indicator]])</f>
        <v>N</v>
      </c>
    </row>
    <row r="88" spans="5:21" x14ac:dyDescent="0.35">
      <c r="E88" s="5" t="s">
        <v>134</v>
      </c>
      <c r="F88" s="5" t="str" cm="1">
        <f t="array" ref="F88">_xll.BDP(bonds[[#This Row],[worksheet get]],bonds[[#Headers],[ID_ISIN]])</f>
        <v>FR0013310505</v>
      </c>
      <c r="G88" s="5" t="str" cm="1">
        <f t="array" ref="G88">_xll.BDP(bonds[[#This Row],[worksheet get]],bonds[[#Headers],[security name]])</f>
        <v>ENGIFP 1 3/8 PERP</v>
      </c>
      <c r="H88" s="5" t="str" cm="1">
        <f t="array" ref="H88">_xll.BDP(bonds[[#This Row],[worksheet get]],bonds[[#Headers],[ticker]])</f>
        <v>ENGIFP</v>
      </c>
      <c r="I88" s="5" cm="1">
        <f t="array" ref="I88">_xll.BDP(bonds[[#This Row],[worksheet get]],bonds[[#Headers],[coupon]])</f>
        <v>1.375</v>
      </c>
      <c r="J88" s="8" cm="1">
        <f t="array" ref="J88">_xll.BDP(bonds[[#This Row],[worksheet get]],bonds[[#Headers],[nxt_call_dt]])*1</f>
        <v>44942</v>
      </c>
      <c r="K88" s="9" t="str" cm="1">
        <f t="array" ref="K88">_xll.BDP(bonds[[#This Row],[worksheet get]],bonds[[#Headers],[mty_typ]])</f>
        <v>PERP/CALL</v>
      </c>
      <c r="L88" s="9" t="str" cm="1">
        <f t="array" ref="L88">_xll.BDP(bonds[[#This Row],[worksheet get]],bonds[[#Headers],[crncy]])</f>
        <v>EUR</v>
      </c>
      <c r="M88" s="10" cm="1">
        <f t="array" ref="M88">_xll.BDP(bonds[[#This Row],[worksheet get]],bonds[[#Headers],[amt_outstanding]])</f>
        <v>1000000000</v>
      </c>
      <c r="N88" s="9" t="str" cm="1">
        <f t="array" ref="N88">_xll.BDP(bonds[[#This Row],[worksheet get]],bonds[[#Headers],[industry_sector]])</f>
        <v>Utilities</v>
      </c>
      <c r="O88" s="9" t="str">
        <f>bonds[[#This Row],[security name]]&amp;" nc-"&amp;RIGHT(YEAR(bonds[[#This Row],[nxt_call_dt]]),2)</f>
        <v>ENGIFP 1 3/8 PERP nc-23</v>
      </c>
      <c r="P88" s="9" cm="1">
        <f t="array" ref="P88">_xll.BDP(bonds[[#This Row],[worksheet get]],bonds[[#Headers],[yas_ispread]])</f>
        <v>247.96425386734765</v>
      </c>
      <c r="Q88" s="9" cm="1">
        <f t="array" ref="Q88">_xll.BDP(bonds[[#This Row],[worksheet get]],bonds[[#Headers],[blp_i_sprd_mid]])</f>
        <v>254.91007995605469</v>
      </c>
      <c r="R88" s="9" t="str" cm="1">
        <f t="array" ref="R88">_xll.BDP(bonds[[#This Row],[worksheet get]],bonds[[#Headers],[rtg_moody]])</f>
        <v>Baa2</v>
      </c>
      <c r="S88" s="9" t="str" cm="1">
        <f t="array" ref="S88">_xll.BDP(bonds[[#This Row],[worksheet get]],bonds[[#Headers],[rtg_sp]])</f>
        <v>BBB-</v>
      </c>
      <c r="T88" s="9" t="str" cm="1">
        <f t="array" ref="T88">_xll.BDP(bonds[[#This Row],[worksheet get]],bonds[[#Headers],[bb_composite]])</f>
        <v>BBB</v>
      </c>
      <c r="U88" s="9" t="str" cm="1">
        <f t="array" ref="U88">_xll.BDP(bonds[[#This Row],[worksheet get]],bonds[[#Headers],[green_bond_loan_indicator]])</f>
        <v>Y</v>
      </c>
    </row>
    <row r="89" spans="5:21" x14ac:dyDescent="0.35">
      <c r="E89" s="5" t="s">
        <v>316</v>
      </c>
      <c r="F89" s="5" t="str" cm="1">
        <f t="array" ref="F89">_xll.BDP(bonds[[#This Row],[worksheet get]],bonds[[#Headers],[ID_ISIN]])</f>
        <v>FR0011942283</v>
      </c>
      <c r="G89" s="5" t="str" cm="1">
        <f t="array" ref="G89">_xll.BDP(bonds[[#This Row],[worksheet get]],bonds[[#Headers],[security name]])</f>
        <v>ENGIFP 3 7/8 PERP</v>
      </c>
      <c r="H89" s="5" t="str" cm="1">
        <f t="array" ref="H89">_xll.BDP(bonds[[#This Row],[worksheet get]],bonds[[#Headers],[ticker]])</f>
        <v>ENGIFP</v>
      </c>
      <c r="I89" s="5" cm="1">
        <f t="array" ref="I89">_xll.BDP(bonds[[#This Row],[worksheet get]],bonds[[#Headers],[coupon]])</f>
        <v>3.875</v>
      </c>
      <c r="J89" s="8" cm="1">
        <f t="array" ref="J89">_xll.BDP(bonds[[#This Row],[worksheet get]],bonds[[#Headers],[nxt_call_dt]])*1</f>
        <v>45445</v>
      </c>
      <c r="K89" s="9" t="str" cm="1">
        <f t="array" ref="K89">_xll.BDP(bonds[[#This Row],[worksheet get]],bonds[[#Headers],[mty_typ]])</f>
        <v>PERP/CALL</v>
      </c>
      <c r="L89" s="9" t="str" cm="1">
        <f t="array" ref="L89">_xll.BDP(bonds[[#This Row],[worksheet get]],bonds[[#Headers],[crncy]])</f>
        <v>EUR</v>
      </c>
      <c r="M89" s="10" cm="1">
        <f t="array" ref="M89">_xll.BDP(bonds[[#This Row],[worksheet get]],bonds[[#Headers],[amt_outstanding]])</f>
        <v>1000000000</v>
      </c>
      <c r="N89" s="9" t="str" cm="1">
        <f t="array" ref="N89">_xll.BDP(bonds[[#This Row],[worksheet get]],bonds[[#Headers],[industry_sector]])</f>
        <v>Utilities</v>
      </c>
      <c r="O89" s="9" t="str">
        <f>bonds[[#This Row],[security name]]&amp;" nc-"&amp;RIGHT(YEAR(bonds[[#This Row],[nxt_call_dt]]),2)</f>
        <v>ENGIFP 3 7/8 PERP nc-24</v>
      </c>
      <c r="P89" s="9" cm="1">
        <f t="array" ref="P89">_xll.BDP(bonds[[#This Row],[worksheet get]],bonds[[#Headers],[yas_ispread]])</f>
        <v>233.19474724125061</v>
      </c>
      <c r="Q89" s="9" cm="1">
        <f t="array" ref="Q89">_xll.BDP(bonds[[#This Row],[worksheet get]],bonds[[#Headers],[blp_i_sprd_mid]])</f>
        <v>233.08833312988281</v>
      </c>
      <c r="R89" s="9" t="str" cm="1">
        <f t="array" ref="R89">_xll.BDP(bonds[[#This Row],[worksheet get]],bonds[[#Headers],[rtg_moody]])</f>
        <v>Baa2</v>
      </c>
      <c r="S89" s="9" t="str" cm="1">
        <f t="array" ref="S89">_xll.BDP(bonds[[#This Row],[worksheet get]],bonds[[#Headers],[rtg_sp]])</f>
        <v>BBB-</v>
      </c>
      <c r="T89" s="9" t="str" cm="1">
        <f t="array" ref="T89">_xll.BDP(bonds[[#This Row],[worksheet get]],bonds[[#Headers],[bb_composite]])</f>
        <v>BBB</v>
      </c>
      <c r="U89" s="9" t="str" cm="1">
        <f t="array" ref="U89">_xll.BDP(bonds[[#This Row],[worksheet get]],bonds[[#Headers],[green_bond_loan_indicator]])</f>
        <v>N</v>
      </c>
    </row>
    <row r="90" spans="5:21" x14ac:dyDescent="0.35">
      <c r="E90" s="5" t="s">
        <v>317</v>
      </c>
      <c r="F90" s="5" t="str" cm="1">
        <f t="array" ref="F90">_xll.BDP(bonds[[#This Row],[worksheet get]],bonds[[#Headers],[ID_ISIN]])</f>
        <v>FR0013398229</v>
      </c>
      <c r="G90" s="5" t="str" cm="1">
        <f t="array" ref="G90">_xll.BDP(bonds[[#This Row],[worksheet get]],bonds[[#Headers],[security name]])</f>
        <v>ENGIFP 3 1/4 PERP</v>
      </c>
      <c r="H90" s="5" t="str" cm="1">
        <f t="array" ref="H90">_xll.BDP(bonds[[#This Row],[worksheet get]],bonds[[#Headers],[ticker]])</f>
        <v>ENGIFP</v>
      </c>
      <c r="I90" s="5" cm="1">
        <f t="array" ref="I90">_xll.BDP(bonds[[#This Row],[worksheet get]],bonds[[#Headers],[coupon]])</f>
        <v>3.25</v>
      </c>
      <c r="J90" s="8" cm="1">
        <f t="array" ref="J90">_xll.BDP(bonds[[#This Row],[worksheet get]],bonds[[#Headers],[nxt_call_dt]])*1</f>
        <v>45624</v>
      </c>
      <c r="K90" s="9" t="str" cm="1">
        <f t="array" ref="K90">_xll.BDP(bonds[[#This Row],[worksheet get]],bonds[[#Headers],[mty_typ]])</f>
        <v>PERP/CALL</v>
      </c>
      <c r="L90" s="9" t="str" cm="1">
        <f t="array" ref="L90">_xll.BDP(bonds[[#This Row],[worksheet get]],bonds[[#Headers],[crncy]])</f>
        <v>EUR</v>
      </c>
      <c r="M90" s="10" cm="1">
        <f t="array" ref="M90">_xll.BDP(bonds[[#This Row],[worksheet get]],bonds[[#Headers],[amt_outstanding]])</f>
        <v>1000000000</v>
      </c>
      <c r="N90" s="9" t="str" cm="1">
        <f t="array" ref="N90">_xll.BDP(bonds[[#This Row],[worksheet get]],bonds[[#Headers],[industry_sector]])</f>
        <v>Utilities</v>
      </c>
      <c r="O90" s="9" t="str">
        <f>bonds[[#This Row],[security name]]&amp;" nc-"&amp;RIGHT(YEAR(bonds[[#This Row],[nxt_call_dt]]),2)</f>
        <v>ENGIFP 3 1/4 PERP nc-24</v>
      </c>
      <c r="P90" s="9" cm="1">
        <f t="array" ref="P90">_xll.BDP(bonds[[#This Row],[worksheet get]],bonds[[#Headers],[yas_ispread]])</f>
        <v>238.46778414668699</v>
      </c>
      <c r="Q90" s="9" cm="1">
        <f t="array" ref="Q90">_xll.BDP(bonds[[#This Row],[worksheet get]],bonds[[#Headers],[blp_i_sprd_mid]])</f>
        <v>232.81163024902344</v>
      </c>
      <c r="R90" s="9" t="str" cm="1">
        <f t="array" ref="R90">_xll.BDP(bonds[[#This Row],[worksheet get]],bonds[[#Headers],[rtg_moody]])</f>
        <v>Baa2</v>
      </c>
      <c r="S90" s="9" t="str" cm="1">
        <f t="array" ref="S90">_xll.BDP(bonds[[#This Row],[worksheet get]],bonds[[#Headers],[rtg_sp]])</f>
        <v>BBB-</v>
      </c>
      <c r="T90" s="9" t="str" cm="1">
        <f t="array" ref="T90">_xll.BDP(bonds[[#This Row],[worksheet get]],bonds[[#Headers],[bb_composite]])</f>
        <v>BBB</v>
      </c>
      <c r="U90" s="9" t="str" cm="1">
        <f t="array" ref="U90">_xll.BDP(bonds[[#This Row],[worksheet get]],bonds[[#Headers],[green_bond_loan_indicator]])</f>
        <v>Y</v>
      </c>
    </row>
    <row r="91" spans="5:21" x14ac:dyDescent="0.35">
      <c r="E91" s="5" t="s">
        <v>135</v>
      </c>
      <c r="F91" s="5" t="str" cm="1">
        <f t="array" ref="F91">_xll.BDP(bonds[[#This Row],[worksheet get]],bonds[[#Headers],[ID_ISIN]])</f>
        <v>FR0013431244</v>
      </c>
      <c r="G91" s="5" t="str" cm="1">
        <f t="array" ref="G91">_xll.BDP(bonds[[#This Row],[worksheet get]],bonds[[#Headers],[security name]])</f>
        <v>ENGIFP 1 5/8 PERP</v>
      </c>
      <c r="H91" s="5" t="str" cm="1">
        <f t="array" ref="H91">_xll.BDP(bonds[[#This Row],[worksheet get]],bonds[[#Headers],[ticker]])</f>
        <v>ENGIFP</v>
      </c>
      <c r="I91" s="5" cm="1">
        <f t="array" ref="I91">_xll.BDP(bonds[[#This Row],[worksheet get]],bonds[[#Headers],[coupon]])</f>
        <v>1.625</v>
      </c>
      <c r="J91" s="8" cm="1">
        <f t="array" ref="J91">_xll.BDP(bonds[[#This Row],[worksheet get]],bonds[[#Headers],[nxt_call_dt]])*1</f>
        <v>45755</v>
      </c>
      <c r="K91" s="9" t="str" cm="1">
        <f t="array" ref="K91">_xll.BDP(bonds[[#This Row],[worksheet get]],bonds[[#Headers],[mty_typ]])</f>
        <v>PERP/CALL</v>
      </c>
      <c r="L91" s="9" t="str" cm="1">
        <f t="array" ref="L91">_xll.BDP(bonds[[#This Row],[worksheet get]],bonds[[#Headers],[crncy]])</f>
        <v>EUR</v>
      </c>
      <c r="M91" s="10" cm="1">
        <f t="array" ref="M91">_xll.BDP(bonds[[#This Row],[worksheet get]],bonds[[#Headers],[amt_outstanding]])</f>
        <v>500000000</v>
      </c>
      <c r="N91" s="9" t="str" cm="1">
        <f t="array" ref="N91">_xll.BDP(bonds[[#This Row],[worksheet get]],bonds[[#Headers],[industry_sector]])</f>
        <v>Utilities</v>
      </c>
      <c r="O91" s="9" t="str">
        <f>bonds[[#This Row],[security name]]&amp;" nc-"&amp;RIGHT(YEAR(bonds[[#This Row],[nxt_call_dt]]),2)</f>
        <v>ENGIFP 1 5/8 PERP nc-25</v>
      </c>
      <c r="P91" s="9" cm="1">
        <f t="array" ref="P91">_xll.BDP(bonds[[#This Row],[worksheet get]],bonds[[#Headers],[yas_ispread]])</f>
        <v>246.53496690915614</v>
      </c>
      <c r="Q91" s="9" cm="1">
        <f t="array" ref="Q91">_xll.BDP(bonds[[#This Row],[worksheet get]],bonds[[#Headers],[blp_i_sprd_mid]])</f>
        <v>246.63569641113281</v>
      </c>
      <c r="R91" s="9" t="str" cm="1">
        <f t="array" ref="R91">_xll.BDP(bonds[[#This Row],[worksheet get]],bonds[[#Headers],[rtg_moody]])</f>
        <v>Baa2</v>
      </c>
      <c r="S91" s="9" t="str" cm="1">
        <f t="array" ref="S91">_xll.BDP(bonds[[#This Row],[worksheet get]],bonds[[#Headers],[rtg_sp]])</f>
        <v>BBB-</v>
      </c>
      <c r="T91" s="9" t="str" cm="1">
        <f t="array" ref="T91">_xll.BDP(bonds[[#This Row],[worksheet get]],bonds[[#Headers],[bb_composite]])</f>
        <v>BBB</v>
      </c>
      <c r="U91" s="9" t="str" cm="1">
        <f t="array" ref="U91">_xll.BDP(bonds[[#This Row],[worksheet get]],bonds[[#Headers],[green_bond_loan_indicator]])</f>
        <v>N</v>
      </c>
    </row>
    <row r="92" spans="5:21" x14ac:dyDescent="0.35">
      <c r="E92" s="5" t="s">
        <v>77</v>
      </c>
      <c r="F92" s="5" t="str" cm="1">
        <f t="array" ref="F92">_xll.BDP(bonds[[#This Row],[worksheet get]],bonds[[#Headers],[ID_ISIN]])</f>
        <v>FR0012648590</v>
      </c>
      <c r="G92" s="5" t="str" cm="1">
        <f t="array" ref="G92">_xll.BDP(bonds[[#This Row],[worksheet get]],bonds[[#Headers],[security name]])</f>
        <v>SEVFP 2 1/2 PERP</v>
      </c>
      <c r="H92" s="5" t="str" cm="1">
        <f t="array" ref="H92">_xll.BDP(bonds[[#This Row],[worksheet get]],bonds[[#Headers],[ticker]])</f>
        <v>SEVFP</v>
      </c>
      <c r="I92" s="5" cm="1">
        <f t="array" ref="I92">_xll.BDP(bonds[[#This Row],[worksheet get]],bonds[[#Headers],[coupon]])</f>
        <v>2.5</v>
      </c>
      <c r="J92" s="8" cm="1">
        <f t="array" ref="J92">_xll.BDP(bonds[[#This Row],[worksheet get]],bonds[[#Headers],[nxt_call_dt]])*1</f>
        <v>44650</v>
      </c>
      <c r="K92" s="9" t="str" cm="1">
        <f t="array" ref="K92">_xll.BDP(bonds[[#This Row],[worksheet get]],bonds[[#Headers],[mty_typ]])</f>
        <v>PERP/CALL</v>
      </c>
      <c r="L92" s="9" t="str" cm="1">
        <f t="array" ref="L92">_xll.BDP(bonds[[#This Row],[worksheet get]],bonds[[#Headers],[crncy]])</f>
        <v>EUR</v>
      </c>
      <c r="M92" s="10" cm="1">
        <f t="array" ref="M92">_xll.BDP(bonds[[#This Row],[worksheet get]],bonds[[#Headers],[amt_outstanding]])</f>
        <v>500000000</v>
      </c>
      <c r="N92" s="9" t="str" cm="1">
        <f t="array" ref="N92">_xll.BDP(bonds[[#This Row],[worksheet get]],bonds[[#Headers],[industry_sector]])</f>
        <v>Utilities</v>
      </c>
      <c r="O92" s="9" t="str">
        <f>bonds[[#This Row],[security name]]&amp;" nc-"&amp;RIGHT(YEAR(bonds[[#This Row],[nxt_call_dt]]),2)</f>
        <v>SEVFP 2 1/2 PERP nc-22</v>
      </c>
      <c r="P92" s="9" cm="1">
        <f t="array" ref="P92">_xll.BDP(bonds[[#This Row],[worksheet get]],bonds[[#Headers],[yas_ispread]])</f>
        <v>248.59529336409776</v>
      </c>
      <c r="Q92" s="9" cm="1">
        <f t="array" ref="Q92">_xll.BDP(bonds[[#This Row],[worksheet get]],bonds[[#Headers],[blp_i_sprd_mid]])</f>
        <v>248.65792846679688</v>
      </c>
      <c r="R92" s="9" t="str" cm="1">
        <f t="array" ref="R92">_xll.BDP(bonds[[#This Row],[worksheet get]],bonds[[#Headers],[rtg_moody]])</f>
        <v>Baa3</v>
      </c>
      <c r="S92" s="9" t="str" cm="1">
        <f t="array" ref="S92">_xll.BDP(bonds[[#This Row],[worksheet get]],bonds[[#Headers],[rtg_sp]])</f>
        <v>#N/A N/A</v>
      </c>
      <c r="T92" s="9" t="str" cm="1">
        <f t="array" ref="T92">_xll.BDP(bonds[[#This Row],[worksheet get]],bonds[[#Headers],[bb_composite]])</f>
        <v>NR</v>
      </c>
      <c r="U92" s="9" t="str" cm="1">
        <f t="array" ref="U92">_xll.BDP(bonds[[#This Row],[worksheet get]],bonds[[#Headers],[green_bond_loan_indicator]])</f>
        <v>N</v>
      </c>
    </row>
    <row r="93" spans="5:21" x14ac:dyDescent="0.35">
      <c r="E93" s="5" t="s">
        <v>318</v>
      </c>
      <c r="F93" s="5" t="str" cm="1">
        <f t="array" ref="F93">_xll.BDP(bonds[[#This Row],[worksheet get]],bonds[[#Headers],[ID_ISIN]])</f>
        <v>FR0013252061</v>
      </c>
      <c r="G93" s="5" t="str" cm="1">
        <f t="array" ref="G93">_xll.BDP(bonds[[#This Row],[worksheet get]],bonds[[#Headers],[security name]])</f>
        <v>SEVFP 2 7/8 PERP</v>
      </c>
      <c r="H93" s="5" t="str" cm="1">
        <f t="array" ref="H93">_xll.BDP(bonds[[#This Row],[worksheet get]],bonds[[#Headers],[ticker]])</f>
        <v>SEVFP</v>
      </c>
      <c r="I93" s="5" cm="1">
        <f t="array" ref="I93">_xll.BDP(bonds[[#This Row],[worksheet get]],bonds[[#Headers],[coupon]])</f>
        <v>2.875</v>
      </c>
      <c r="J93" s="8" cm="1">
        <f t="array" ref="J93">_xll.BDP(bonds[[#This Row],[worksheet get]],bonds[[#Headers],[nxt_call_dt]])*1</f>
        <v>45310</v>
      </c>
      <c r="K93" s="9" t="str" cm="1">
        <f t="array" ref="K93">_xll.BDP(bonds[[#This Row],[worksheet get]],bonds[[#Headers],[mty_typ]])</f>
        <v>PERP/CALL</v>
      </c>
      <c r="L93" s="9" t="str" cm="1">
        <f t="array" ref="L93">_xll.BDP(bonds[[#This Row],[worksheet get]],bonds[[#Headers],[crncy]])</f>
        <v>EUR</v>
      </c>
      <c r="M93" s="10" cm="1">
        <f t="array" ref="M93">_xll.BDP(bonds[[#This Row],[worksheet get]],bonds[[#Headers],[amt_outstanding]])</f>
        <v>600000000</v>
      </c>
      <c r="N93" s="9" t="str" cm="1">
        <f t="array" ref="N93">_xll.BDP(bonds[[#This Row],[worksheet get]],bonds[[#Headers],[industry_sector]])</f>
        <v>Utilities</v>
      </c>
      <c r="O93" s="9" t="str">
        <f>bonds[[#This Row],[security name]]&amp;" nc-"&amp;RIGHT(YEAR(bonds[[#This Row],[nxt_call_dt]]),2)</f>
        <v>SEVFP 2 7/8 PERP nc-24</v>
      </c>
      <c r="P93" s="9" cm="1">
        <f t="array" ref="P93">_xll.BDP(bonds[[#This Row],[worksheet get]],bonds[[#Headers],[yas_ispread]])</f>
        <v>277.24580939201246</v>
      </c>
      <c r="Q93" s="9" cm="1">
        <f t="array" ref="Q93">_xll.BDP(bonds[[#This Row],[worksheet get]],bonds[[#Headers],[blp_i_sprd_mid]])</f>
        <v>277.18984985351563</v>
      </c>
      <c r="R93" s="9" t="str" cm="1">
        <f t="array" ref="R93">_xll.BDP(bonds[[#This Row],[worksheet get]],bonds[[#Headers],[rtg_moody]])</f>
        <v>Baa3</v>
      </c>
      <c r="S93" s="9" t="str" cm="1">
        <f t="array" ref="S93">_xll.BDP(bonds[[#This Row],[worksheet get]],bonds[[#Headers],[rtg_sp]])</f>
        <v>#N/A N/A</v>
      </c>
      <c r="T93" s="9" t="str" cm="1">
        <f t="array" ref="T93">_xll.BDP(bonds[[#This Row],[worksheet get]],bonds[[#Headers],[bb_composite]])</f>
        <v>NR</v>
      </c>
      <c r="U93" s="9" t="str" cm="1">
        <f t="array" ref="U93">_xll.BDP(bonds[[#This Row],[worksheet get]],bonds[[#Headers],[green_bond_loan_indicator]])</f>
        <v>N</v>
      </c>
    </row>
    <row r="94" spans="5:21" x14ac:dyDescent="0.35">
      <c r="E94" s="5" t="s">
        <v>78</v>
      </c>
      <c r="F94" s="5" t="str" cm="1">
        <f t="array" ref="F94">_xll.BDP(bonds[[#This Row],[worksheet get]],bonds[[#Headers],[ID_ISIN]])</f>
        <v>FR0013445335</v>
      </c>
      <c r="G94" s="5" t="str" cm="1">
        <f t="array" ref="G94">_xll.BDP(bonds[[#This Row],[worksheet get]],bonds[[#Headers],[security name]])</f>
        <v>SEVFP 1 5/8 PERP</v>
      </c>
      <c r="H94" s="5" t="str" cm="1">
        <f t="array" ref="H94">_xll.BDP(bonds[[#This Row],[worksheet get]],bonds[[#Headers],[ticker]])</f>
        <v>SEVFP</v>
      </c>
      <c r="I94" s="5" cm="1">
        <f t="array" ref="I94">_xll.BDP(bonds[[#This Row],[worksheet get]],bonds[[#Headers],[coupon]])</f>
        <v>1.625</v>
      </c>
      <c r="J94" s="8" cm="1">
        <f t="array" ref="J94">_xll.BDP(bonds[[#This Row],[worksheet get]],bonds[[#Headers],[nxt_call_dt]])*1</f>
        <v>46174</v>
      </c>
      <c r="K94" s="9" t="str" cm="1">
        <f t="array" ref="K94">_xll.BDP(bonds[[#This Row],[worksheet get]],bonds[[#Headers],[mty_typ]])</f>
        <v>PERP/CALL</v>
      </c>
      <c r="L94" s="9" t="str" cm="1">
        <f t="array" ref="L94">_xll.BDP(bonds[[#This Row],[worksheet get]],bonds[[#Headers],[crncy]])</f>
        <v>EUR</v>
      </c>
      <c r="M94" s="10" cm="1">
        <f t="array" ref="M94">_xll.BDP(bonds[[#This Row],[worksheet get]],bonds[[#Headers],[amt_outstanding]])</f>
        <v>500000000</v>
      </c>
      <c r="N94" s="9" t="str" cm="1">
        <f t="array" ref="N94">_xll.BDP(bonds[[#This Row],[worksheet get]],bonds[[#Headers],[industry_sector]])</f>
        <v>Utilities</v>
      </c>
      <c r="O94" s="9" t="str">
        <f>bonds[[#This Row],[security name]]&amp;" nc-"&amp;RIGHT(YEAR(bonds[[#This Row],[nxt_call_dt]]),2)</f>
        <v>SEVFP 1 5/8 PERP nc-26</v>
      </c>
      <c r="P94" s="9" cm="1">
        <f t="array" ref="P94">_xll.BDP(bonds[[#This Row],[worksheet get]],bonds[[#Headers],[yas_ispread]])</f>
        <v>288.2310527071989</v>
      </c>
      <c r="Q94" s="9" cm="1">
        <f t="array" ref="Q94">_xll.BDP(bonds[[#This Row],[worksheet get]],bonds[[#Headers],[blp_i_sprd_mid]])</f>
        <v>293.48464965820313</v>
      </c>
      <c r="R94" s="9" t="str" cm="1">
        <f t="array" ref="R94">_xll.BDP(bonds[[#This Row],[worksheet get]],bonds[[#Headers],[rtg_moody]])</f>
        <v>Baa3</v>
      </c>
      <c r="S94" s="9" t="str" cm="1">
        <f t="array" ref="S94">_xll.BDP(bonds[[#This Row],[worksheet get]],bonds[[#Headers],[rtg_sp]])</f>
        <v>#N/A N/A</v>
      </c>
      <c r="T94" s="9" t="str" cm="1">
        <f t="array" ref="T94">_xll.BDP(bonds[[#This Row],[worksheet get]],bonds[[#Headers],[bb_composite]])</f>
        <v>NR</v>
      </c>
      <c r="U94" s="9" t="str" cm="1">
        <f t="array" ref="U94">_xll.BDP(bonds[[#This Row],[worksheet get]],bonds[[#Headers],[green_bond_loan_indicator]])</f>
        <v>N</v>
      </c>
    </row>
    <row r="95" spans="5:21" x14ac:dyDescent="0.35">
      <c r="E95" s="5" t="s">
        <v>319</v>
      </c>
      <c r="F95" s="5" t="str" cm="1">
        <f t="array" ref="F95">_xll.BDP(bonds[[#This Row],[worksheet get]],bonds[[#Headers],[ID_ISIN]])</f>
        <v>FR0011697010</v>
      </c>
      <c r="G95" s="5" t="str" cm="1">
        <f t="array" ref="G95">_xll.BDP(bonds[[#This Row],[worksheet get]],bonds[[#Headers],[security name]])</f>
        <v>EDF 4 1/8 PERP</v>
      </c>
      <c r="H95" s="5" t="str" cm="1">
        <f t="array" ref="H95">_xll.BDP(bonds[[#This Row],[worksheet get]],bonds[[#Headers],[ticker]])</f>
        <v>EDF</v>
      </c>
      <c r="I95" s="5" cm="1">
        <f t="array" ref="I95">_xll.BDP(bonds[[#This Row],[worksheet get]],bonds[[#Headers],[coupon]])</f>
        <v>4.125</v>
      </c>
      <c r="J95" s="8" cm="1">
        <f t="array" ref="J95">_xll.BDP(bonds[[#This Row],[worksheet get]],bonds[[#Headers],[nxt_call_dt]])*1</f>
        <v>44583</v>
      </c>
      <c r="K95" s="9" t="str" cm="1">
        <f t="array" ref="K95">_xll.BDP(bonds[[#This Row],[worksheet get]],bonds[[#Headers],[mty_typ]])</f>
        <v>PERP/CALL</v>
      </c>
      <c r="L95" s="9" t="str" cm="1">
        <f t="array" ref="L95">_xll.BDP(bonds[[#This Row],[worksheet get]],bonds[[#Headers],[crncy]])</f>
        <v>EUR</v>
      </c>
      <c r="M95" s="10" cm="1">
        <f t="array" ref="M95">_xll.BDP(bonds[[#This Row],[worksheet get]],bonds[[#Headers],[amt_outstanding]])</f>
        <v>266900000</v>
      </c>
      <c r="N95" s="9" t="str" cm="1">
        <f t="array" ref="N95">_xll.BDP(bonds[[#This Row],[worksheet get]],bonds[[#Headers],[industry_sector]])</f>
        <v>Utilities</v>
      </c>
      <c r="O95" s="9" t="str">
        <f>bonds[[#This Row],[security name]]&amp;" nc-"&amp;RIGHT(YEAR(bonds[[#This Row],[nxt_call_dt]]),2)</f>
        <v>EDF 4 1/8 PERP nc-22</v>
      </c>
      <c r="P95" s="9" cm="1">
        <f t="array" ref="P95">_xll.BDP(bonds[[#This Row],[worksheet get]],bonds[[#Headers],[yas_ispread]])</f>
        <v>211.15929670482885</v>
      </c>
      <c r="Q95" s="9" cm="1">
        <f t="array" ref="Q95">_xll.BDP(bonds[[#This Row],[worksheet get]],bonds[[#Headers],[blp_i_sprd_mid]])</f>
        <v>211.28549194335938</v>
      </c>
      <c r="R95" s="9" t="str" cm="1">
        <f t="array" ref="R95">_xll.BDP(bonds[[#This Row],[worksheet get]],bonds[[#Headers],[rtg_moody]])</f>
        <v>Baa3</v>
      </c>
      <c r="S95" s="9" t="str" cm="1">
        <f t="array" ref="S95">_xll.BDP(bonds[[#This Row],[worksheet get]],bonds[[#Headers],[rtg_sp]])</f>
        <v>BB-</v>
      </c>
      <c r="T95" s="9" t="str" cm="1">
        <f t="array" ref="T95">_xll.BDP(bonds[[#This Row],[worksheet get]],bonds[[#Headers],[bb_composite]])</f>
        <v>BB+</v>
      </c>
      <c r="U95" s="9" t="str" cm="1">
        <f t="array" ref="U95">_xll.BDP(bonds[[#This Row],[worksheet get]],bonds[[#Headers],[green_bond_loan_indicator]])</f>
        <v>N</v>
      </c>
    </row>
    <row r="96" spans="5:21" x14ac:dyDescent="0.35">
      <c r="E96" s="5" t="s">
        <v>320</v>
      </c>
      <c r="F96" s="5" t="str" cm="1">
        <f t="array" ref="F96">_xll.BDP(bonds[[#This Row],[worksheet get]],bonds[[#Headers],[ID_ISIN]])</f>
        <v>FR0013367612</v>
      </c>
      <c r="G96" s="5" t="str" cm="1">
        <f t="array" ref="G96">_xll.BDP(bonds[[#This Row],[worksheet get]],bonds[[#Headers],[security name]])</f>
        <v>EDF 4 PERP</v>
      </c>
      <c r="H96" s="5" t="str" cm="1">
        <f t="array" ref="H96">_xll.BDP(bonds[[#This Row],[worksheet get]],bonds[[#Headers],[ticker]])</f>
        <v>EDF</v>
      </c>
      <c r="I96" s="5" cm="1">
        <f t="array" ref="I96">_xll.BDP(bonds[[#This Row],[worksheet get]],bonds[[#Headers],[coupon]])</f>
        <v>4</v>
      </c>
      <c r="J96" s="8" cm="1">
        <f t="array" ref="J96">_xll.BDP(bonds[[#This Row],[worksheet get]],bonds[[#Headers],[nxt_call_dt]])*1</f>
        <v>45477</v>
      </c>
      <c r="K96" s="9" t="str" cm="1">
        <f t="array" ref="K96">_xll.BDP(bonds[[#This Row],[worksheet get]],bonds[[#Headers],[mty_typ]])</f>
        <v>PERP/CALL</v>
      </c>
      <c r="L96" s="9" t="str" cm="1">
        <f t="array" ref="L96">_xll.BDP(bonds[[#This Row],[worksheet get]],bonds[[#Headers],[crncy]])</f>
        <v>EUR</v>
      </c>
      <c r="M96" s="10" cm="1">
        <f t="array" ref="M96">_xll.BDP(bonds[[#This Row],[worksheet get]],bonds[[#Headers],[amt_outstanding]])</f>
        <v>1250000000</v>
      </c>
      <c r="N96" s="9" t="str" cm="1">
        <f t="array" ref="N96">_xll.BDP(bonds[[#This Row],[worksheet get]],bonds[[#Headers],[industry_sector]])</f>
        <v>Utilities</v>
      </c>
      <c r="O96" s="9" t="str">
        <f>bonds[[#This Row],[security name]]&amp;" nc-"&amp;RIGHT(YEAR(bonds[[#This Row],[nxt_call_dt]]),2)</f>
        <v>EDF 4 PERP nc-24</v>
      </c>
      <c r="P96" s="9" cm="1">
        <f t="array" ref="P96">_xll.BDP(bonds[[#This Row],[worksheet get]],bonds[[#Headers],[yas_ispread]])</f>
        <v>322.64807334408533</v>
      </c>
      <c r="Q96" s="9" cm="1">
        <f t="array" ref="Q96">_xll.BDP(bonds[[#This Row],[worksheet get]],bonds[[#Headers],[blp_i_sprd_mid]])</f>
        <v>317.12295532226563</v>
      </c>
      <c r="R96" s="9" t="str" cm="1">
        <f t="array" ref="R96">_xll.BDP(bonds[[#This Row],[worksheet get]],bonds[[#Headers],[rtg_moody]])</f>
        <v>Baa3</v>
      </c>
      <c r="S96" s="9" t="str" cm="1">
        <f t="array" ref="S96">_xll.BDP(bonds[[#This Row],[worksheet get]],bonds[[#Headers],[rtg_sp]])</f>
        <v>BB-</v>
      </c>
      <c r="T96" s="9" t="str" cm="1">
        <f t="array" ref="T96">_xll.BDP(bonds[[#This Row],[worksheet get]],bonds[[#Headers],[bb_composite]])</f>
        <v>BB+</v>
      </c>
      <c r="U96" s="9" t="str" cm="1">
        <f t="array" ref="U96">_xll.BDP(bonds[[#This Row],[worksheet get]],bonds[[#Headers],[green_bond_loan_indicator]])</f>
        <v>N</v>
      </c>
    </row>
    <row r="97" spans="5:21" x14ac:dyDescent="0.35">
      <c r="E97" s="5" t="s">
        <v>321</v>
      </c>
      <c r="F97" s="5" t="str" cm="1">
        <f t="array" ref="F97">_xll.BDP(bonds[[#This Row],[worksheet get]],bonds[[#Headers],[ID_ISIN]])</f>
        <v>FR0011401751</v>
      </c>
      <c r="G97" s="5" t="str" cm="1">
        <f t="array" ref="G97">_xll.BDP(bonds[[#This Row],[worksheet get]],bonds[[#Headers],[security name]])</f>
        <v>EDF 5 3/8 PERP</v>
      </c>
      <c r="H97" s="5" t="str" cm="1">
        <f t="array" ref="H97">_xll.BDP(bonds[[#This Row],[worksheet get]],bonds[[#Headers],[ticker]])</f>
        <v>EDF</v>
      </c>
      <c r="I97" s="5" cm="1">
        <f t="array" ref="I97">_xll.BDP(bonds[[#This Row],[worksheet get]],bonds[[#Headers],[coupon]])</f>
        <v>5.375</v>
      </c>
      <c r="J97" s="8" cm="1">
        <f t="array" ref="J97">_xll.BDP(bonds[[#This Row],[worksheet get]],bonds[[#Headers],[nxt_call_dt]])*1</f>
        <v>45686</v>
      </c>
      <c r="K97" s="9" t="str" cm="1">
        <f t="array" ref="K97">_xll.BDP(bonds[[#This Row],[worksheet get]],bonds[[#Headers],[mty_typ]])</f>
        <v>PERP/CALL</v>
      </c>
      <c r="L97" s="9" t="str" cm="1">
        <f t="array" ref="L97">_xll.BDP(bonds[[#This Row],[worksheet get]],bonds[[#Headers],[crncy]])</f>
        <v>EUR</v>
      </c>
      <c r="M97" s="10" cm="1">
        <f t="array" ref="M97">_xll.BDP(bonds[[#This Row],[worksheet get]],bonds[[#Headers],[amt_outstanding]])</f>
        <v>1250000000</v>
      </c>
      <c r="N97" s="9" t="str" cm="1">
        <f t="array" ref="N97">_xll.BDP(bonds[[#This Row],[worksheet get]],bonds[[#Headers],[industry_sector]])</f>
        <v>Utilities</v>
      </c>
      <c r="O97" s="9" t="str">
        <f>bonds[[#This Row],[security name]]&amp;" nc-"&amp;RIGHT(YEAR(bonds[[#This Row],[nxt_call_dt]]),2)</f>
        <v>EDF 5 3/8 PERP nc-25</v>
      </c>
      <c r="P97" s="9" cm="1">
        <f t="array" ref="P97">_xll.BDP(bonds[[#This Row],[worksheet get]],bonds[[#Headers],[yas_ispread]])</f>
        <v>340.88743749893797</v>
      </c>
      <c r="Q97" s="9" cm="1">
        <f t="array" ref="Q97">_xll.BDP(bonds[[#This Row],[worksheet get]],bonds[[#Headers],[blp_i_sprd_mid]])</f>
        <v>341.44174194335938</v>
      </c>
      <c r="R97" s="9" t="str" cm="1">
        <f t="array" ref="R97">_xll.BDP(bonds[[#This Row],[worksheet get]],bonds[[#Headers],[rtg_moody]])</f>
        <v>Baa3</v>
      </c>
      <c r="S97" s="9" t="str" cm="1">
        <f t="array" ref="S97">_xll.BDP(bonds[[#This Row],[worksheet get]],bonds[[#Headers],[rtg_sp]])</f>
        <v>BB-</v>
      </c>
      <c r="T97" s="9" t="str" cm="1">
        <f t="array" ref="T97">_xll.BDP(bonds[[#This Row],[worksheet get]],bonds[[#Headers],[bb_composite]])</f>
        <v>BB+</v>
      </c>
      <c r="U97" s="9" t="str" cm="1">
        <f t="array" ref="U97">_xll.BDP(bonds[[#This Row],[worksheet get]],bonds[[#Headers],[green_bond_loan_indicator]])</f>
        <v>N</v>
      </c>
    </row>
    <row r="98" spans="5:21" x14ac:dyDescent="0.35">
      <c r="E98" s="5" t="s">
        <v>322</v>
      </c>
      <c r="F98" s="5" t="str" cm="1">
        <f t="array" ref="F98">_xll.BDP(bonds[[#This Row],[worksheet get]],bonds[[#Headers],[ID_ISIN]])</f>
        <v>FR0011697028</v>
      </c>
      <c r="G98" s="5" t="str" cm="1">
        <f t="array" ref="G98">_xll.BDP(bonds[[#This Row],[worksheet get]],bonds[[#Headers],[security name]])</f>
        <v>EDF 5 PERP</v>
      </c>
      <c r="H98" s="5" t="str" cm="1">
        <f t="array" ref="H98">_xll.BDP(bonds[[#This Row],[worksheet get]],bonds[[#Headers],[ticker]])</f>
        <v>EDF</v>
      </c>
      <c r="I98" s="5" cm="1">
        <f t="array" ref="I98">_xll.BDP(bonds[[#This Row],[worksheet get]],bonds[[#Headers],[coupon]])</f>
        <v>5</v>
      </c>
      <c r="J98" s="8" cm="1">
        <f t="array" ref="J98">_xll.BDP(bonds[[#This Row],[worksheet get]],bonds[[#Headers],[nxt_call_dt]])*1</f>
        <v>46044</v>
      </c>
      <c r="K98" s="9" t="str" cm="1">
        <f t="array" ref="K98">_xll.BDP(bonds[[#This Row],[worksheet get]],bonds[[#Headers],[mty_typ]])</f>
        <v>PERP/CALL</v>
      </c>
      <c r="L98" s="9" t="str" cm="1">
        <f t="array" ref="L98">_xll.BDP(bonds[[#This Row],[worksheet get]],bonds[[#Headers],[crncy]])</f>
        <v>EUR</v>
      </c>
      <c r="M98" s="10" cm="1">
        <f t="array" ref="M98">_xll.BDP(bonds[[#This Row],[worksheet get]],bonds[[#Headers],[amt_outstanding]])</f>
        <v>1000000000</v>
      </c>
      <c r="N98" s="9" t="str" cm="1">
        <f t="array" ref="N98">_xll.BDP(bonds[[#This Row],[worksheet get]],bonds[[#Headers],[industry_sector]])</f>
        <v>Utilities</v>
      </c>
      <c r="O98" s="9" t="str">
        <f>bonds[[#This Row],[security name]]&amp;" nc-"&amp;RIGHT(YEAR(bonds[[#This Row],[nxt_call_dt]]),2)</f>
        <v>EDF 5 PERP nc-26</v>
      </c>
      <c r="P98" s="9" cm="1">
        <f t="array" ref="P98">_xll.BDP(bonds[[#This Row],[worksheet get]],bonds[[#Headers],[yas_ispread]])</f>
        <v>349.01494440190419</v>
      </c>
      <c r="Q98" s="9" cm="1">
        <f t="array" ref="Q98">_xll.BDP(bonds[[#This Row],[worksheet get]],bonds[[#Headers],[blp_i_sprd_mid]])</f>
        <v>349.37689208984375</v>
      </c>
      <c r="R98" s="9" t="str" cm="1">
        <f t="array" ref="R98">_xll.BDP(bonds[[#This Row],[worksheet get]],bonds[[#Headers],[rtg_moody]])</f>
        <v>Baa3</v>
      </c>
      <c r="S98" s="9" t="str" cm="1">
        <f t="array" ref="S98">_xll.BDP(bonds[[#This Row],[worksheet get]],bonds[[#Headers],[rtg_sp]])</f>
        <v>BB-</v>
      </c>
      <c r="T98" s="9" t="str" cm="1">
        <f t="array" ref="T98">_xll.BDP(bonds[[#This Row],[worksheet get]],bonds[[#Headers],[bb_composite]])</f>
        <v>BB+</v>
      </c>
      <c r="U98" s="9" t="str" cm="1">
        <f t="array" ref="U98">_xll.BDP(bonds[[#This Row],[worksheet get]],bonds[[#Headers],[green_bond_loan_indicator]])</f>
        <v>N</v>
      </c>
    </row>
    <row r="99" spans="5:21" x14ac:dyDescent="0.35">
      <c r="E99" s="5" t="s">
        <v>323</v>
      </c>
      <c r="F99" s="5" t="str" cm="1">
        <f t="array" ref="F99">_xll.BDP(bonds[[#This Row],[worksheet get]],bonds[[#Headers],[ID_ISIN]])</f>
        <v>FR0013464922</v>
      </c>
      <c r="G99" s="5" t="str" cm="1">
        <f t="array" ref="G99">_xll.BDP(bonds[[#This Row],[worksheet get]],bonds[[#Headers],[security name]])</f>
        <v>EDF 3 PERP</v>
      </c>
      <c r="H99" s="5" t="str" cm="1">
        <f t="array" ref="H99">_xll.BDP(bonds[[#This Row],[worksheet get]],bonds[[#Headers],[ticker]])</f>
        <v>EDF</v>
      </c>
      <c r="I99" s="5" cm="1">
        <f t="array" ref="I99">_xll.BDP(bonds[[#This Row],[worksheet get]],bonds[[#Headers],[coupon]])</f>
        <v>3</v>
      </c>
      <c r="J99" s="8" cm="1">
        <f t="array" ref="J99">_xll.BDP(bonds[[#This Row],[worksheet get]],bonds[[#Headers],[nxt_call_dt]])*1</f>
        <v>46633</v>
      </c>
      <c r="K99" s="9" t="str" cm="1">
        <f t="array" ref="K99">_xll.BDP(bonds[[#This Row],[worksheet get]],bonds[[#Headers],[mty_typ]])</f>
        <v>PERP/CALL</v>
      </c>
      <c r="L99" s="9" t="str" cm="1">
        <f t="array" ref="L99">_xll.BDP(bonds[[#This Row],[worksheet get]],bonds[[#Headers],[crncy]])</f>
        <v>EUR</v>
      </c>
      <c r="M99" s="10" cm="1">
        <f t="array" ref="M99">_xll.BDP(bonds[[#This Row],[worksheet get]],bonds[[#Headers],[amt_outstanding]])</f>
        <v>500000000</v>
      </c>
      <c r="N99" s="9" t="str" cm="1">
        <f t="array" ref="N99">_xll.BDP(bonds[[#This Row],[worksheet get]],bonds[[#Headers],[industry_sector]])</f>
        <v>Utilities</v>
      </c>
      <c r="O99" s="9" t="str">
        <f>bonds[[#This Row],[security name]]&amp;" nc-"&amp;RIGHT(YEAR(bonds[[#This Row],[nxt_call_dt]]),2)</f>
        <v>EDF 3 PERP nc-27</v>
      </c>
      <c r="P99" s="9" cm="1">
        <f t="array" ref="P99">_xll.BDP(bonds[[#This Row],[worksheet get]],bonds[[#Headers],[yas_ispread]])</f>
        <v>364.44563270333248</v>
      </c>
      <c r="Q99" s="9" cm="1">
        <f t="array" ref="Q99">_xll.BDP(bonds[[#This Row],[worksheet get]],bonds[[#Headers],[blp_i_sprd_mid]])</f>
        <v>364.42132568359375</v>
      </c>
      <c r="R99" s="9" t="str" cm="1">
        <f t="array" ref="R99">_xll.BDP(bonds[[#This Row],[worksheet get]],bonds[[#Headers],[rtg_moody]])</f>
        <v>Baa3</v>
      </c>
      <c r="S99" s="9" t="str" cm="1">
        <f t="array" ref="S99">_xll.BDP(bonds[[#This Row],[worksheet get]],bonds[[#Headers],[rtg_sp]])</f>
        <v>BB-</v>
      </c>
      <c r="T99" s="9" t="str" cm="1">
        <f t="array" ref="T99">_xll.BDP(bonds[[#This Row],[worksheet get]],bonds[[#Headers],[bb_composite]])</f>
        <v>BB+</v>
      </c>
      <c r="U99" s="9" t="str" cm="1">
        <f t="array" ref="U99">_xll.BDP(bonds[[#This Row],[worksheet get]],bonds[[#Headers],[green_bond_loan_indicator]])</f>
        <v>N</v>
      </c>
    </row>
    <row r="100" spans="5:21" x14ac:dyDescent="0.35">
      <c r="E100" s="5" t="s">
        <v>324</v>
      </c>
      <c r="F100" s="5" t="str" cm="1">
        <f t="array" ref="F100">_xll.BDP(bonds[[#This Row],[worksheet get]],bonds[[#Headers],[ID_ISIN]])</f>
        <v>FR0011401728</v>
      </c>
      <c r="G100" s="5" t="str" cm="1">
        <f t="array" ref="G100">_xll.BDP(bonds[[#This Row],[worksheet get]],bonds[[#Headers],[security name]])</f>
        <v>EDF 6 PERP</v>
      </c>
      <c r="H100" s="5" t="str" cm="1">
        <f t="array" ref="H100">_xll.BDP(bonds[[#This Row],[worksheet get]],bonds[[#Headers],[ticker]])</f>
        <v>EDF</v>
      </c>
      <c r="I100" s="5" cm="1">
        <f t="array" ref="I100">_xll.BDP(bonds[[#This Row],[worksheet get]],bonds[[#Headers],[coupon]])</f>
        <v>6</v>
      </c>
      <c r="J100" s="8" cm="1">
        <f t="array" ref="J100">_xll.BDP(bonds[[#This Row],[worksheet get]],bonds[[#Headers],[nxt_call_dt]])*1</f>
        <v>46051</v>
      </c>
      <c r="K100" s="9" t="str" cm="1">
        <f t="array" ref="K100">_xll.BDP(bonds[[#This Row],[worksheet get]],bonds[[#Headers],[mty_typ]])</f>
        <v>PERP/CALL</v>
      </c>
      <c r="L100" s="9" t="str" cm="1">
        <f t="array" ref="L100">_xll.BDP(bonds[[#This Row],[worksheet get]],bonds[[#Headers],[crncy]])</f>
        <v>GBP</v>
      </c>
      <c r="M100" s="10" cm="1">
        <f t="array" ref="M100">_xll.BDP(bonds[[#This Row],[worksheet get]],bonds[[#Headers],[amt_outstanding]])</f>
        <v>1250000000</v>
      </c>
      <c r="N100" s="9" t="str" cm="1">
        <f t="array" ref="N100">_xll.BDP(bonds[[#This Row],[worksheet get]],bonds[[#Headers],[industry_sector]])</f>
        <v>Utilities</v>
      </c>
      <c r="O100" s="9" t="str">
        <f>bonds[[#This Row],[security name]]&amp;" nc-"&amp;RIGHT(YEAR(bonds[[#This Row],[nxt_call_dt]]),2)</f>
        <v>EDF 6 PERP nc-26</v>
      </c>
      <c r="P100" s="9" cm="1">
        <f t="array" ref="P100">_xll.BDP(bonds[[#This Row],[worksheet get]],bonds[[#Headers],[yas_ispread]])</f>
        <v>412.9295992983204</v>
      </c>
      <c r="Q100" s="9" cm="1">
        <f t="array" ref="Q100">_xll.BDP(bonds[[#This Row],[worksheet get]],bonds[[#Headers],[blp_i_sprd_mid]])</f>
        <v>412.7125244140625</v>
      </c>
      <c r="R100" s="9" t="str" cm="1">
        <f t="array" ref="R100">_xll.BDP(bonds[[#This Row],[worksheet get]],bonds[[#Headers],[rtg_moody]])</f>
        <v>Baa3</v>
      </c>
      <c r="S100" s="9" t="str" cm="1">
        <f t="array" ref="S100">_xll.BDP(bonds[[#This Row],[worksheet get]],bonds[[#Headers],[rtg_sp]])</f>
        <v>BB-</v>
      </c>
      <c r="T100" s="9" t="str" cm="1">
        <f t="array" ref="T100">_xll.BDP(bonds[[#This Row],[worksheet get]],bonds[[#Headers],[bb_composite]])</f>
        <v>BB+</v>
      </c>
      <c r="U100" s="9" t="str" cm="1">
        <f t="array" ref="U100">_xll.BDP(bonds[[#This Row],[worksheet get]],bonds[[#Headers],[green_bond_loan_indicator]])</f>
        <v>N</v>
      </c>
    </row>
    <row r="101" spans="5:21" x14ac:dyDescent="0.35">
      <c r="E101" s="5" t="s">
        <v>325</v>
      </c>
      <c r="F101" s="5" t="str" cm="1">
        <f t="array" ref="F101">_xll.BDP(bonds[[#This Row],[worksheet get]],bonds[[#Headers],[ID_ISIN]])</f>
        <v>FR0011700293</v>
      </c>
      <c r="G101" s="5" t="str" cm="1">
        <f t="array" ref="G101">_xll.BDP(bonds[[#This Row],[worksheet get]],bonds[[#Headers],[security name]])</f>
        <v>EDF 5 7/8 PERP</v>
      </c>
      <c r="H101" s="5" t="str" cm="1">
        <f t="array" ref="H101">_xll.BDP(bonds[[#This Row],[worksheet get]],bonds[[#Headers],[ticker]])</f>
        <v>EDF</v>
      </c>
      <c r="I101" s="5" cm="1">
        <f t="array" ref="I101">_xll.BDP(bonds[[#This Row],[worksheet get]],bonds[[#Headers],[coupon]])</f>
        <v>5.875</v>
      </c>
      <c r="J101" s="8" cm="1">
        <f t="array" ref="J101">_xll.BDP(bonds[[#This Row],[worksheet get]],bonds[[#Headers],[nxt_call_dt]])*1</f>
        <v>47140</v>
      </c>
      <c r="K101" s="9" t="str" cm="1">
        <f t="array" ref="K101">_xll.BDP(bonds[[#This Row],[worksheet get]],bonds[[#Headers],[mty_typ]])</f>
        <v>PERP/CALL</v>
      </c>
      <c r="L101" s="9" t="str" cm="1">
        <f t="array" ref="L101">_xll.BDP(bonds[[#This Row],[worksheet get]],bonds[[#Headers],[crncy]])</f>
        <v>GBP</v>
      </c>
      <c r="M101" s="10" cm="1">
        <f t="array" ref="M101">_xll.BDP(bonds[[#This Row],[worksheet get]],bonds[[#Headers],[amt_outstanding]])</f>
        <v>750000000</v>
      </c>
      <c r="N101" s="9" t="str" cm="1">
        <f t="array" ref="N101">_xll.BDP(bonds[[#This Row],[worksheet get]],bonds[[#Headers],[industry_sector]])</f>
        <v>Utilities</v>
      </c>
      <c r="O101" s="9" t="str">
        <f>bonds[[#This Row],[security name]]&amp;" nc-"&amp;RIGHT(YEAR(bonds[[#This Row],[nxt_call_dt]]),2)</f>
        <v>EDF 5 7/8 PERP nc-29</v>
      </c>
      <c r="P101" s="9" cm="1">
        <f t="array" ref="P101">_xll.BDP(bonds[[#This Row],[worksheet get]],bonds[[#Headers],[yas_ispread]])</f>
        <v>467.7349234243656</v>
      </c>
      <c r="Q101" s="9" cm="1">
        <f t="array" ref="Q101">_xll.BDP(bonds[[#This Row],[worksheet get]],bonds[[#Headers],[blp_i_sprd_mid]])</f>
        <v>467.75173950195313</v>
      </c>
      <c r="R101" s="9" t="str" cm="1">
        <f t="array" ref="R101">_xll.BDP(bonds[[#This Row],[worksheet get]],bonds[[#Headers],[rtg_moody]])</f>
        <v>Baa3</v>
      </c>
      <c r="S101" s="9" t="str" cm="1">
        <f t="array" ref="S101">_xll.BDP(bonds[[#This Row],[worksheet get]],bonds[[#Headers],[rtg_sp]])</f>
        <v>BB-</v>
      </c>
      <c r="T101" s="9" t="str" cm="1">
        <f t="array" ref="T101">_xll.BDP(bonds[[#This Row],[worksheet get]],bonds[[#Headers],[bb_composite]])</f>
        <v>BB+</v>
      </c>
      <c r="U101" s="9" t="str" cm="1">
        <f t="array" ref="U101">_xll.BDP(bonds[[#This Row],[worksheet get]],bonds[[#Headers],[green_bond_loan_indicator]])</f>
        <v>N</v>
      </c>
    </row>
    <row r="102" spans="5:21" x14ac:dyDescent="0.35">
      <c r="E102" s="5" t="s">
        <v>326</v>
      </c>
      <c r="F102" s="5" t="str" cm="1">
        <f t="array" ref="F102">_xll.BDP(bonds[[#This Row],[worksheet get]],bonds[[#Headers],[ID_ISIN]])</f>
        <v>USF2893TAF33</v>
      </c>
      <c r="G102" s="5" t="str" cm="1">
        <f t="array" ref="G102">_xll.BDP(bonds[[#This Row],[worksheet get]],bonds[[#Headers],[security name]])</f>
        <v>EDF 5 1/4 PERP</v>
      </c>
      <c r="H102" s="5" t="str" cm="1">
        <f t="array" ref="H102">_xll.BDP(bonds[[#This Row],[worksheet get]],bonds[[#Headers],[ticker]])</f>
        <v>EDF</v>
      </c>
      <c r="I102" s="5" cm="1">
        <f t="array" ref="I102">_xll.BDP(bonds[[#This Row],[worksheet get]],bonds[[#Headers],[coupon]])</f>
        <v>5.25</v>
      </c>
      <c r="J102" s="8" cm="1">
        <f t="array" ref="J102">_xll.BDP(bonds[[#This Row],[worksheet get]],bonds[[#Headers],[nxt_call_dt]])*1</f>
        <v>44955</v>
      </c>
      <c r="K102" s="9" t="str" cm="1">
        <f t="array" ref="K102">_xll.BDP(bonds[[#This Row],[worksheet get]],bonds[[#Headers],[mty_typ]])</f>
        <v>PERP/CALL</v>
      </c>
      <c r="L102" s="9" t="str" cm="1">
        <f t="array" ref="L102">_xll.BDP(bonds[[#This Row],[worksheet get]],bonds[[#Headers],[crncy]])</f>
        <v>USD</v>
      </c>
      <c r="M102" s="10" cm="1">
        <f t="array" ref="M102">_xll.BDP(bonds[[#This Row],[worksheet get]],bonds[[#Headers],[amt_outstanding]])</f>
        <v>2097614000</v>
      </c>
      <c r="N102" s="9" t="str" cm="1">
        <f t="array" ref="N102">_xll.BDP(bonds[[#This Row],[worksheet get]],bonds[[#Headers],[industry_sector]])</f>
        <v>Utilities</v>
      </c>
      <c r="O102" s="9" t="str">
        <f>bonds[[#This Row],[security name]]&amp;" nc-"&amp;RIGHT(YEAR(bonds[[#This Row],[nxt_call_dt]]),2)</f>
        <v>EDF 5 1/4 PERP nc-23</v>
      </c>
      <c r="P102" s="9" cm="1">
        <f t="array" ref="P102">_xll.BDP(bonds[[#This Row],[worksheet get]],bonds[[#Headers],[yas_ispread]])</f>
        <v>371.91815556016832</v>
      </c>
      <c r="Q102" s="9" cm="1">
        <f t="array" ref="Q102">_xll.BDP(bonds[[#This Row],[worksheet get]],bonds[[#Headers],[blp_i_sprd_mid]])</f>
        <v>372.88650512695313</v>
      </c>
      <c r="R102" s="9" t="str" cm="1">
        <f t="array" ref="R102">_xll.BDP(bonds[[#This Row],[worksheet get]],bonds[[#Headers],[rtg_moody]])</f>
        <v>Baa3</v>
      </c>
      <c r="S102" s="9" t="str" cm="1">
        <f t="array" ref="S102">_xll.BDP(bonds[[#This Row],[worksheet get]],bonds[[#Headers],[rtg_sp]])</f>
        <v>BB-</v>
      </c>
      <c r="T102" s="9" t="str" cm="1">
        <f t="array" ref="T102">_xll.BDP(bonds[[#This Row],[worksheet get]],bonds[[#Headers],[bb_composite]])</f>
        <v>BB+</v>
      </c>
      <c r="U102" s="9" t="str" cm="1">
        <f t="array" ref="U102">_xll.BDP(bonds[[#This Row],[worksheet get]],bonds[[#Headers],[green_bond_loan_indicator]])</f>
        <v>N</v>
      </c>
    </row>
    <row r="103" spans="5:21" x14ac:dyDescent="0.35">
      <c r="E103" s="5" t="s">
        <v>327</v>
      </c>
      <c r="F103" s="5" t="str" cm="1">
        <f t="array" ref="F103">_xll.BDP(bonds[[#This Row],[worksheet get]],bonds[[#Headers],[ID_ISIN]])</f>
        <v>USF2893TAM83</v>
      </c>
      <c r="G103" s="5" t="str" cm="1">
        <f t="array" ref="G103">_xll.BDP(bonds[[#This Row],[worksheet get]],bonds[[#Headers],[security name]])</f>
        <v>EDF 5 5/8 PERP</v>
      </c>
      <c r="H103" s="5" t="str" cm="1">
        <f t="array" ref="H103">_xll.BDP(bonds[[#This Row],[worksheet get]],bonds[[#Headers],[ticker]])</f>
        <v>EDF</v>
      </c>
      <c r="I103" s="5" cm="1">
        <f t="array" ref="I103">_xll.BDP(bonds[[#This Row],[worksheet get]],bonds[[#Headers],[coupon]])</f>
        <v>5.625</v>
      </c>
      <c r="J103" s="8" cm="1">
        <f t="array" ref="J103">_xll.BDP(bonds[[#This Row],[worksheet get]],bonds[[#Headers],[nxt_call_dt]])*1</f>
        <v>45313</v>
      </c>
      <c r="K103" s="9" t="str" cm="1">
        <f t="array" ref="K103">_xll.BDP(bonds[[#This Row],[worksheet get]],bonds[[#Headers],[mty_typ]])</f>
        <v>PERP/CALL</v>
      </c>
      <c r="L103" s="9" t="str" cm="1">
        <f t="array" ref="L103">_xll.BDP(bonds[[#This Row],[worksheet get]],bonds[[#Headers],[crncy]])</f>
        <v>USD</v>
      </c>
      <c r="M103" s="10" cm="1">
        <f t="array" ref="M103">_xll.BDP(bonds[[#This Row],[worksheet get]],bonds[[#Headers],[amt_outstanding]])</f>
        <v>1500000000</v>
      </c>
      <c r="N103" s="9" t="str" cm="1">
        <f t="array" ref="N103">_xll.BDP(bonds[[#This Row],[worksheet get]],bonds[[#Headers],[industry_sector]])</f>
        <v>Utilities</v>
      </c>
      <c r="O103" s="9" t="str">
        <f>bonds[[#This Row],[security name]]&amp;" nc-"&amp;RIGHT(YEAR(bonds[[#This Row],[nxt_call_dt]]),2)</f>
        <v>EDF 5 5/8 PERP nc-24</v>
      </c>
      <c r="P103" s="9" cm="1">
        <f t="array" ref="P103">_xll.BDP(bonds[[#This Row],[worksheet get]],bonds[[#Headers],[yas_ispread]])</f>
        <v>398.47120826521189</v>
      </c>
      <c r="Q103" s="9" cm="1">
        <f t="array" ref="Q103">_xll.BDP(bonds[[#This Row],[worksheet get]],bonds[[#Headers],[blp_i_sprd_mid]])</f>
        <v>398.23446655273438</v>
      </c>
      <c r="R103" s="9" t="str" cm="1">
        <f t="array" ref="R103">_xll.BDP(bonds[[#This Row],[worksheet get]],bonds[[#Headers],[rtg_moody]])</f>
        <v>Baa3</v>
      </c>
      <c r="S103" s="9" t="str" cm="1">
        <f t="array" ref="S103">_xll.BDP(bonds[[#This Row],[worksheet get]],bonds[[#Headers],[rtg_sp]])</f>
        <v>BB-</v>
      </c>
      <c r="T103" s="9" t="str" cm="1">
        <f t="array" ref="T103">_xll.BDP(bonds[[#This Row],[worksheet get]],bonds[[#Headers],[bb_composite]])</f>
        <v>BB+</v>
      </c>
      <c r="U103" s="9" t="str" cm="1">
        <f t="array" ref="U103">_xll.BDP(bonds[[#This Row],[worksheet get]],bonds[[#Headers],[green_bond_loan_indicator]])</f>
        <v>N</v>
      </c>
    </row>
    <row r="104" spans="5:21" x14ac:dyDescent="0.35">
      <c r="E104" s="5" t="s">
        <v>328</v>
      </c>
      <c r="F104" s="5" t="str" cm="1">
        <f t="array" ref="F104">_xll.BDP(bonds[[#This Row],[worksheet get]],bonds[[#Headers],[ID_ISIN]])</f>
        <v>XS1044811591</v>
      </c>
      <c r="G104" s="5" t="str" cm="1">
        <f t="array" ref="G104">_xll.BDP(bonds[[#This Row],[worksheet get]],bonds[[#Headers],[security name]])</f>
        <v>ENBW 3 5/8 04/02/76</v>
      </c>
      <c r="H104" s="5" t="str" cm="1">
        <f t="array" ref="H104">_xll.BDP(bonds[[#This Row],[worksheet get]],bonds[[#Headers],[ticker]])</f>
        <v>ENBW</v>
      </c>
      <c r="I104" s="5" cm="1">
        <f t="array" ref="I104">_xll.BDP(bonds[[#This Row],[worksheet get]],bonds[[#Headers],[coupon]])</f>
        <v>3.625</v>
      </c>
      <c r="J104" s="8" cm="1">
        <f t="array" ref="J104">_xll.BDP(bonds[[#This Row],[worksheet get]],bonds[[#Headers],[nxt_call_dt]])*1</f>
        <v>44288</v>
      </c>
      <c r="K104" s="9" t="str" cm="1">
        <f t="array" ref="K104">_xll.BDP(bonds[[#This Row],[worksheet get]],bonds[[#Headers],[mty_typ]])</f>
        <v>CALLABLE</v>
      </c>
      <c r="L104" s="9" t="str" cm="1">
        <f t="array" ref="L104">_xll.BDP(bonds[[#This Row],[worksheet get]],bonds[[#Headers],[crncy]])</f>
        <v>EUR</v>
      </c>
      <c r="M104" s="10" cm="1">
        <f t="array" ref="M104">_xll.BDP(bonds[[#This Row],[worksheet get]],bonds[[#Headers],[amt_outstanding]])</f>
        <v>1000000000</v>
      </c>
      <c r="N104" s="9" t="str" cm="1">
        <f t="array" ref="N104">_xll.BDP(bonds[[#This Row],[worksheet get]],bonds[[#Headers],[industry_sector]])</f>
        <v>Utilities</v>
      </c>
      <c r="O104" s="9" t="str">
        <f>bonds[[#This Row],[security name]]&amp;" nc-"&amp;RIGHT(YEAR(bonds[[#This Row],[nxt_call_dt]]),2)</f>
        <v>ENBW 3 5/8 04/02/76 nc-21</v>
      </c>
      <c r="P104" s="9" cm="1">
        <f t="array" ref="P104">_xll.BDP(bonds[[#This Row],[worksheet get]],bonds[[#Headers],[yas_ispread]])</f>
        <v>195.13473627501261</v>
      </c>
      <c r="Q104" s="9" cm="1">
        <f t="array" ref="Q104">_xll.BDP(bonds[[#This Row],[worksheet get]],bonds[[#Headers],[blp_i_sprd_mid]])</f>
        <v>181.53337097167969</v>
      </c>
      <c r="R104" s="9" t="str" cm="1">
        <f t="array" ref="R104">_xll.BDP(bonds[[#This Row],[worksheet get]],bonds[[#Headers],[rtg_moody]])</f>
        <v>Baa2</v>
      </c>
      <c r="S104" s="9" t="str" cm="1">
        <f t="array" ref="S104">_xll.BDP(bonds[[#This Row],[worksheet get]],bonds[[#Headers],[rtg_sp]])</f>
        <v>BBB-</v>
      </c>
      <c r="T104" s="9" t="str" cm="1">
        <f t="array" ref="T104">_xll.BDP(bonds[[#This Row],[worksheet get]],bonds[[#Headers],[bb_composite]])</f>
        <v>BBB-</v>
      </c>
      <c r="U104" s="9" t="str" cm="1">
        <f t="array" ref="U104">_xll.BDP(bonds[[#This Row],[worksheet get]],bonds[[#Headers],[green_bond_loan_indicator]])</f>
        <v>N</v>
      </c>
    </row>
    <row r="105" spans="5:21" x14ac:dyDescent="0.35">
      <c r="E105" s="5" t="s">
        <v>328</v>
      </c>
      <c r="F105" s="5" t="str" cm="1">
        <f t="array" ref="F105">_xll.BDP(bonds[[#This Row],[worksheet get]],bonds[[#Headers],[ID_ISIN]])</f>
        <v>XS1044811591</v>
      </c>
      <c r="G105" s="5" t="str" cm="1">
        <f t="array" ref="G105">_xll.BDP(bonds[[#This Row],[worksheet get]],bonds[[#Headers],[security name]])</f>
        <v>ENBW 3 5/8 04/02/76</v>
      </c>
      <c r="H105" s="5" t="str" cm="1">
        <f t="array" ref="H105">_xll.BDP(bonds[[#This Row],[worksheet get]],bonds[[#Headers],[ticker]])</f>
        <v>ENBW</v>
      </c>
      <c r="I105" s="5" cm="1">
        <f t="array" ref="I105">_xll.BDP(bonds[[#This Row],[worksheet get]],bonds[[#Headers],[coupon]])</f>
        <v>3.625</v>
      </c>
      <c r="J105" s="8" cm="1">
        <f t="array" ref="J105">_xll.BDP(bonds[[#This Row],[worksheet get]],bonds[[#Headers],[nxt_call_dt]])*1</f>
        <v>44288</v>
      </c>
      <c r="K105" s="9" t="str" cm="1">
        <f t="array" ref="K105">_xll.BDP(bonds[[#This Row],[worksheet get]],bonds[[#Headers],[mty_typ]])</f>
        <v>CALLABLE</v>
      </c>
      <c r="L105" s="9" t="str" cm="1">
        <f t="array" ref="L105">_xll.BDP(bonds[[#This Row],[worksheet get]],bonds[[#Headers],[crncy]])</f>
        <v>EUR</v>
      </c>
      <c r="M105" s="10" cm="1">
        <f t="array" ref="M105">_xll.BDP(bonds[[#This Row],[worksheet get]],bonds[[#Headers],[amt_outstanding]])</f>
        <v>1000000000</v>
      </c>
      <c r="N105" s="9" t="str" cm="1">
        <f t="array" ref="N105">_xll.BDP(bonds[[#This Row],[worksheet get]],bonds[[#Headers],[industry_sector]])</f>
        <v>Utilities</v>
      </c>
      <c r="O105" s="9" t="str">
        <f>bonds[[#This Row],[security name]]&amp;" nc-"&amp;RIGHT(YEAR(bonds[[#This Row],[nxt_call_dt]]),2)</f>
        <v>ENBW 3 5/8 04/02/76 nc-21</v>
      </c>
      <c r="P105" s="9" cm="1">
        <f t="array" ref="P105">_xll.BDP(bonds[[#This Row],[worksheet get]],bonds[[#Headers],[yas_ispread]])</f>
        <v>195.13473627501261</v>
      </c>
      <c r="Q105" s="9" cm="1">
        <f t="array" ref="Q105">_xll.BDP(bonds[[#This Row],[worksheet get]],bonds[[#Headers],[blp_i_sprd_mid]])</f>
        <v>181.53337097167969</v>
      </c>
      <c r="R105" s="9" t="str" cm="1">
        <f t="array" ref="R105">_xll.BDP(bonds[[#This Row],[worksheet get]],bonds[[#Headers],[rtg_moody]])</f>
        <v>Baa2</v>
      </c>
      <c r="S105" s="9" t="str" cm="1">
        <f t="array" ref="S105">_xll.BDP(bonds[[#This Row],[worksheet get]],bonds[[#Headers],[rtg_sp]])</f>
        <v>BBB-</v>
      </c>
      <c r="T105" s="9" t="str" cm="1">
        <f t="array" ref="T105">_xll.BDP(bonds[[#This Row],[worksheet get]],bonds[[#Headers],[bb_composite]])</f>
        <v>BBB-</v>
      </c>
      <c r="U105" s="9" t="str" cm="1">
        <f t="array" ref="U105">_xll.BDP(bonds[[#This Row],[worksheet get]],bonds[[#Headers],[green_bond_loan_indicator]])</f>
        <v>N</v>
      </c>
    </row>
    <row r="106" spans="5:21" x14ac:dyDescent="0.35">
      <c r="E106" s="5" t="s">
        <v>329</v>
      </c>
      <c r="F106" s="5" t="str" cm="1">
        <f t="array" ref="F106">_xll.BDP(bonds[[#This Row],[worksheet get]],bonds[[#Headers],[ID_ISIN]])</f>
        <v>XS1405770907</v>
      </c>
      <c r="G106" s="5" t="str" cm="1">
        <f t="array" ref="G106">_xll.BDP(bonds[[#This Row],[worksheet get]],bonds[[#Headers],[security name]])</f>
        <v>ENBW 3 3/8 04/05/77</v>
      </c>
      <c r="H106" s="5" t="str" cm="1">
        <f t="array" ref="H106">_xll.BDP(bonds[[#This Row],[worksheet get]],bonds[[#Headers],[ticker]])</f>
        <v>ENBW</v>
      </c>
      <c r="I106" s="5" cm="1">
        <f t="array" ref="I106">_xll.BDP(bonds[[#This Row],[worksheet get]],bonds[[#Headers],[coupon]])</f>
        <v>3.375</v>
      </c>
      <c r="J106" s="8" cm="1">
        <f t="array" ref="J106">_xll.BDP(bonds[[#This Row],[worksheet get]],bonds[[#Headers],[nxt_call_dt]])*1</f>
        <v>44566</v>
      </c>
      <c r="K106" s="9" t="str" cm="1">
        <f t="array" ref="K106">_xll.BDP(bonds[[#This Row],[worksheet get]],bonds[[#Headers],[mty_typ]])</f>
        <v>CALLABLE</v>
      </c>
      <c r="L106" s="9" t="str" cm="1">
        <f t="array" ref="L106">_xll.BDP(bonds[[#This Row],[worksheet get]],bonds[[#Headers],[crncy]])</f>
        <v>EUR</v>
      </c>
      <c r="M106" s="10" cm="1">
        <f t="array" ref="M106">_xll.BDP(bonds[[#This Row],[worksheet get]],bonds[[#Headers],[amt_outstanding]])</f>
        <v>725000000</v>
      </c>
      <c r="N106" s="9" t="str" cm="1">
        <f t="array" ref="N106">_xll.BDP(bonds[[#This Row],[worksheet get]],bonds[[#Headers],[industry_sector]])</f>
        <v>Utilities</v>
      </c>
      <c r="O106" s="9" t="str">
        <f>bonds[[#This Row],[security name]]&amp;" nc-"&amp;RIGHT(YEAR(bonds[[#This Row],[nxt_call_dt]]),2)</f>
        <v>ENBW 3 3/8 04/05/77 nc-22</v>
      </c>
      <c r="P106" s="9" cm="1">
        <f t="array" ref="P106">_xll.BDP(bonds[[#This Row],[worksheet get]],bonds[[#Headers],[yas_ispread]])</f>
        <v>188.87243462204717</v>
      </c>
      <c r="Q106" s="9" cm="1">
        <f t="array" ref="Q106">_xll.BDP(bonds[[#This Row],[worksheet get]],bonds[[#Headers],[blp_i_sprd_mid]])</f>
        <v>158.70011901855469</v>
      </c>
      <c r="R106" s="9" t="str" cm="1">
        <f t="array" ref="R106">_xll.BDP(bonds[[#This Row],[worksheet get]],bonds[[#Headers],[rtg_moody]])</f>
        <v>Baa2</v>
      </c>
      <c r="S106" s="9" t="str" cm="1">
        <f t="array" ref="S106">_xll.BDP(bonds[[#This Row],[worksheet get]],bonds[[#Headers],[rtg_sp]])</f>
        <v>BBB-</v>
      </c>
      <c r="T106" s="9" t="str" cm="1">
        <f t="array" ref="T106">_xll.BDP(bonds[[#This Row],[worksheet get]],bonds[[#Headers],[bb_composite]])</f>
        <v>BBB-</v>
      </c>
      <c r="U106" s="9" t="str" cm="1">
        <f t="array" ref="U106">_xll.BDP(bonds[[#This Row],[worksheet get]],bonds[[#Headers],[green_bond_loan_indicator]])</f>
        <v>N</v>
      </c>
    </row>
    <row r="107" spans="5:21" x14ac:dyDescent="0.35">
      <c r="E107" s="5" t="s">
        <v>330</v>
      </c>
      <c r="F107" s="5" t="str" cm="1">
        <f t="array" ref="F107">_xll.BDP(bonds[[#This Row],[worksheet get]],bonds[[#Headers],[ID_ISIN]])</f>
        <v>XS2035564975</v>
      </c>
      <c r="G107" s="5" t="str" cm="1">
        <f t="array" ref="G107">_xll.BDP(bonds[[#This Row],[worksheet get]],bonds[[#Headers],[security name]])</f>
        <v>ENBW 1 1/8 11/05/79</v>
      </c>
      <c r="H107" s="5" t="str" cm="1">
        <f t="array" ref="H107">_xll.BDP(bonds[[#This Row],[worksheet get]],bonds[[#Headers],[ticker]])</f>
        <v>ENBW</v>
      </c>
      <c r="I107" s="5" cm="1">
        <f t="array" ref="I107">_xll.BDP(bonds[[#This Row],[worksheet get]],bonds[[#Headers],[coupon]])</f>
        <v>1.125</v>
      </c>
      <c r="J107" s="8" cm="1">
        <f t="array" ref="J107">_xll.BDP(bonds[[#This Row],[worksheet get]],bonds[[#Headers],[nxt_call_dt]])*1</f>
        <v>45509</v>
      </c>
      <c r="K107" s="9" t="str" cm="1">
        <f t="array" ref="K107">_xll.BDP(bonds[[#This Row],[worksheet get]],bonds[[#Headers],[mty_typ]])</f>
        <v>CALLABLE</v>
      </c>
      <c r="L107" s="9" t="str" cm="1">
        <f t="array" ref="L107">_xll.BDP(bonds[[#This Row],[worksheet get]],bonds[[#Headers],[crncy]])</f>
        <v>EUR</v>
      </c>
      <c r="M107" s="10" cm="1">
        <f t="array" ref="M107">_xll.BDP(bonds[[#This Row],[worksheet get]],bonds[[#Headers],[amt_outstanding]])</f>
        <v>500000000</v>
      </c>
      <c r="N107" s="9" t="str" cm="1">
        <f t="array" ref="N107">_xll.BDP(bonds[[#This Row],[worksheet get]],bonds[[#Headers],[industry_sector]])</f>
        <v>Utilities</v>
      </c>
      <c r="O107" s="9" t="str">
        <f>bonds[[#This Row],[security name]]&amp;" nc-"&amp;RIGHT(YEAR(bonds[[#This Row],[nxt_call_dt]]),2)</f>
        <v>ENBW 1 1/8 11/05/79 nc-24</v>
      </c>
      <c r="P107" s="9" cm="1">
        <f t="array" ref="P107">_xll.BDP(bonds[[#This Row],[worksheet get]],bonds[[#Headers],[yas_ispread]])</f>
        <v>207.75428142169221</v>
      </c>
      <c r="Q107" s="9" cm="1">
        <f t="array" ref="Q107">_xll.BDP(bonds[[#This Row],[worksheet get]],bonds[[#Headers],[blp_i_sprd_mid]])</f>
        <v>207.66567993164063</v>
      </c>
      <c r="R107" s="9" t="str" cm="1">
        <f t="array" ref="R107">_xll.BDP(bonds[[#This Row],[worksheet get]],bonds[[#Headers],[rtg_moody]])</f>
        <v>Baa2</v>
      </c>
      <c r="S107" s="9" t="str" cm="1">
        <f t="array" ref="S107">_xll.BDP(bonds[[#This Row],[worksheet get]],bonds[[#Headers],[rtg_sp]])</f>
        <v>BBB-</v>
      </c>
      <c r="T107" s="9" t="str" cm="1">
        <f t="array" ref="T107">_xll.BDP(bonds[[#This Row],[worksheet get]],bonds[[#Headers],[bb_composite]])</f>
        <v>BBB-</v>
      </c>
      <c r="U107" s="9" t="str" cm="1">
        <f t="array" ref="U107">_xll.BDP(bonds[[#This Row],[worksheet get]],bonds[[#Headers],[green_bond_loan_indicator]])</f>
        <v>Y</v>
      </c>
    </row>
    <row r="108" spans="5:21" x14ac:dyDescent="0.35">
      <c r="E108" s="5" t="s">
        <v>331</v>
      </c>
      <c r="F108" s="5" t="str" cm="1">
        <f t="array" ref="F108">_xll.BDP(bonds[[#This Row],[worksheet get]],bonds[[#Headers],[ID_ISIN]])</f>
        <v>XS2196328608</v>
      </c>
      <c r="G108" s="5" t="str" cm="1">
        <f t="array" ref="G108">_xll.BDP(bonds[[#This Row],[worksheet get]],bonds[[#Headers],[security name]])</f>
        <v>ENBW 1 7/8 06/29/80</v>
      </c>
      <c r="H108" s="5" t="str" cm="1">
        <f t="array" ref="H108">_xll.BDP(bonds[[#This Row],[worksheet get]],bonds[[#Headers],[ticker]])</f>
        <v>ENBW</v>
      </c>
      <c r="I108" s="5" cm="1">
        <f t="array" ref="I108">_xll.BDP(bonds[[#This Row],[worksheet get]],bonds[[#Headers],[coupon]])</f>
        <v>1.875</v>
      </c>
      <c r="J108" s="8" cm="1">
        <f t="array" ref="J108">_xll.BDP(bonds[[#This Row],[worksheet get]],bonds[[#Headers],[nxt_call_dt]])*1</f>
        <v>46111</v>
      </c>
      <c r="K108" s="9" t="str" cm="1">
        <f t="array" ref="K108">_xll.BDP(bonds[[#This Row],[worksheet get]],bonds[[#Headers],[mty_typ]])</f>
        <v>CALLABLE</v>
      </c>
      <c r="L108" s="9" t="str" cm="1">
        <f t="array" ref="L108">_xll.BDP(bonds[[#This Row],[worksheet get]],bonds[[#Headers],[crncy]])</f>
        <v>EUR</v>
      </c>
      <c r="M108" s="10" cm="1">
        <f t="array" ref="M108">_xll.BDP(bonds[[#This Row],[worksheet get]],bonds[[#Headers],[amt_outstanding]])</f>
        <v>500000000</v>
      </c>
      <c r="N108" s="9" t="str" cm="1">
        <f t="array" ref="N108">_xll.BDP(bonds[[#This Row],[worksheet get]],bonds[[#Headers],[industry_sector]])</f>
        <v>Utilities</v>
      </c>
      <c r="O108" s="9" t="str">
        <f>bonds[[#This Row],[security name]]&amp;" nc-"&amp;RIGHT(YEAR(bonds[[#This Row],[nxt_call_dt]]),2)</f>
        <v>ENBW 1 7/8 06/29/80 nc-26</v>
      </c>
      <c r="P108" s="9" cm="1">
        <f t="array" ref="P108">_xll.BDP(bonds[[#This Row],[worksheet get]],bonds[[#Headers],[yas_ispread]])</f>
        <v>233.44893329857817</v>
      </c>
      <c r="Q108" s="9" cm="1">
        <f t="array" ref="Q108">_xll.BDP(bonds[[#This Row],[worksheet get]],bonds[[#Headers],[blp_i_sprd_mid]])</f>
        <v>233.47523498535156</v>
      </c>
      <c r="R108" s="9" t="str" cm="1">
        <f t="array" ref="R108">_xll.BDP(bonds[[#This Row],[worksheet get]],bonds[[#Headers],[rtg_moody]])</f>
        <v>#N/A N/A</v>
      </c>
      <c r="S108" s="9" t="str" cm="1">
        <f t="array" ref="S108">_xll.BDP(bonds[[#This Row],[worksheet get]],bonds[[#Headers],[rtg_sp]])</f>
        <v>BBB-</v>
      </c>
      <c r="T108" s="9" t="str" cm="1">
        <f t="array" ref="T108">_xll.BDP(bonds[[#This Row],[worksheet get]],bonds[[#Headers],[bb_composite]])</f>
        <v>NR</v>
      </c>
      <c r="U108" s="9" t="str" cm="1">
        <f t="array" ref="U108">_xll.BDP(bonds[[#This Row],[worksheet get]],bonds[[#Headers],[green_bond_loan_indicator]])</f>
        <v>Y</v>
      </c>
    </row>
    <row r="109" spans="5:21" x14ac:dyDescent="0.35">
      <c r="E109" s="5" t="s">
        <v>332</v>
      </c>
      <c r="F109" s="5" t="str" cm="1">
        <f t="array" ref="F109">_xll.BDP(bonds[[#This Row],[worksheet get]],bonds[[#Headers],[ID_ISIN]])</f>
        <v>XS2035564629</v>
      </c>
      <c r="G109" s="5" t="str" cm="1">
        <f t="array" ref="G109">_xll.BDP(bonds[[#This Row],[worksheet get]],bonds[[#Headers],[security name]])</f>
        <v>ENBW 1 5/8 08/05/79</v>
      </c>
      <c r="H109" s="5" t="str" cm="1">
        <f t="array" ref="H109">_xll.BDP(bonds[[#This Row],[worksheet get]],bonds[[#Headers],[ticker]])</f>
        <v>ENBW</v>
      </c>
      <c r="I109" s="5" cm="1">
        <f t="array" ref="I109">_xll.BDP(bonds[[#This Row],[worksheet get]],bonds[[#Headers],[coupon]])</f>
        <v>1.625</v>
      </c>
      <c r="J109" s="8" cm="1">
        <f t="array" ref="J109">_xll.BDP(bonds[[#This Row],[worksheet get]],bonds[[#Headers],[nxt_call_dt]])*1</f>
        <v>46512</v>
      </c>
      <c r="K109" s="9" t="str" cm="1">
        <f t="array" ref="K109">_xll.BDP(bonds[[#This Row],[worksheet get]],bonds[[#Headers],[mty_typ]])</f>
        <v>CALLABLE</v>
      </c>
      <c r="L109" s="9" t="str" cm="1">
        <f t="array" ref="L109">_xll.BDP(bonds[[#This Row],[worksheet get]],bonds[[#Headers],[crncy]])</f>
        <v>EUR</v>
      </c>
      <c r="M109" s="10" cm="1">
        <f t="array" ref="M109">_xll.BDP(bonds[[#This Row],[worksheet get]],bonds[[#Headers],[amt_outstanding]])</f>
        <v>500000000</v>
      </c>
      <c r="N109" s="9" t="str" cm="1">
        <f t="array" ref="N109">_xll.BDP(bonds[[#This Row],[worksheet get]],bonds[[#Headers],[industry_sector]])</f>
        <v>Utilities</v>
      </c>
      <c r="O109" s="9" t="str">
        <f>bonds[[#This Row],[security name]]&amp;" nc-"&amp;RIGHT(YEAR(bonds[[#This Row],[nxt_call_dt]]),2)</f>
        <v>ENBW 1 5/8 08/05/79 nc-27</v>
      </c>
      <c r="P109" s="9" cm="1">
        <f t="array" ref="P109">_xll.BDP(bonds[[#This Row],[worksheet get]],bonds[[#Headers],[yas_ispread]])</f>
        <v>231.77456855220942</v>
      </c>
      <c r="Q109" s="9" cm="1">
        <f t="array" ref="Q109">_xll.BDP(bonds[[#This Row],[worksheet get]],bonds[[#Headers],[blp_i_sprd_mid]])</f>
        <v>231.76815795898438</v>
      </c>
      <c r="R109" s="9" t="str" cm="1">
        <f t="array" ref="R109">_xll.BDP(bonds[[#This Row],[worksheet get]],bonds[[#Headers],[rtg_moody]])</f>
        <v>Baa2</v>
      </c>
      <c r="S109" s="9" t="str" cm="1">
        <f t="array" ref="S109">_xll.BDP(bonds[[#This Row],[worksheet get]],bonds[[#Headers],[rtg_sp]])</f>
        <v>BBB-</v>
      </c>
      <c r="T109" s="9" t="str" cm="1">
        <f t="array" ref="T109">_xll.BDP(bonds[[#This Row],[worksheet get]],bonds[[#Headers],[bb_composite]])</f>
        <v>BBB-</v>
      </c>
      <c r="U109" s="9" t="str" cm="1">
        <f t="array" ref="U109">_xll.BDP(bonds[[#This Row],[worksheet get]],bonds[[#Headers],[green_bond_loan_indicator]])</f>
        <v>Y</v>
      </c>
    </row>
    <row r="110" spans="5:21" x14ac:dyDescent="0.35">
      <c r="E110" s="5" t="s">
        <v>333</v>
      </c>
      <c r="F110" s="5" t="str" cm="1">
        <f t="array" ref="F110">_xll.BDP(bonds[[#This Row],[worksheet get]],bonds[[#Headers],[ID_ISIN]])</f>
        <v>XS1498442521</v>
      </c>
      <c r="G110" s="5" t="str" cm="1">
        <f t="array" ref="G110">_xll.BDP(bonds[[#This Row],[worksheet get]],bonds[[#Headers],[security name]])</f>
        <v>ENBW 5 1/8 04/05/77</v>
      </c>
      <c r="H110" s="5" t="str" cm="1">
        <f t="array" ref="H110">_xll.BDP(bonds[[#This Row],[worksheet get]],bonds[[#Headers],[ticker]])</f>
        <v>ENBW</v>
      </c>
      <c r="I110" s="5" cm="1">
        <f t="array" ref="I110">_xll.BDP(bonds[[#This Row],[worksheet get]],bonds[[#Headers],[coupon]])</f>
        <v>5.125</v>
      </c>
      <c r="J110" s="8" cm="1">
        <f t="array" ref="J110">_xll.BDP(bonds[[#This Row],[worksheet get]],bonds[[#Headers],[nxt_call_dt]])*1</f>
        <v>44566</v>
      </c>
      <c r="K110" s="9" t="str" cm="1">
        <f t="array" ref="K110">_xll.BDP(bonds[[#This Row],[worksheet get]],bonds[[#Headers],[mty_typ]])</f>
        <v>CALLABLE</v>
      </c>
      <c r="L110" s="9" t="str" cm="1">
        <f t="array" ref="L110">_xll.BDP(bonds[[#This Row],[worksheet get]],bonds[[#Headers],[crncy]])</f>
        <v>USD</v>
      </c>
      <c r="M110" s="10" cm="1">
        <f t="array" ref="M110">_xll.BDP(bonds[[#This Row],[worksheet get]],bonds[[#Headers],[amt_outstanding]])</f>
        <v>300000000</v>
      </c>
      <c r="N110" s="9" t="str" cm="1">
        <f t="array" ref="N110">_xll.BDP(bonds[[#This Row],[worksheet get]],bonds[[#Headers],[industry_sector]])</f>
        <v>Utilities</v>
      </c>
      <c r="O110" s="9" t="str">
        <f>bonds[[#This Row],[security name]]&amp;" nc-"&amp;RIGHT(YEAR(bonds[[#This Row],[nxt_call_dt]]),2)</f>
        <v>ENBW 5 1/8 04/05/77 nc-22</v>
      </c>
      <c r="P110" s="9" cm="1">
        <f t="array" ref="P110">_xll.BDP(bonds[[#This Row],[worksheet get]],bonds[[#Headers],[yas_ispread]])</f>
        <v>295.57438337761431</v>
      </c>
      <c r="Q110" s="9" t="str" cm="1">
        <f t="array" ref="Q110">_xll.BDP(bonds[[#This Row],[worksheet get]],bonds[[#Headers],[blp_i_sprd_mid]])</f>
        <v>#N/A N/A</v>
      </c>
      <c r="R110" s="9" t="str" cm="1">
        <f t="array" ref="R110">_xll.BDP(bonds[[#This Row],[worksheet get]],bonds[[#Headers],[rtg_moody]])</f>
        <v>Baa2</v>
      </c>
      <c r="S110" s="9" t="str" cm="1">
        <f t="array" ref="S110">_xll.BDP(bonds[[#This Row],[worksheet get]],bonds[[#Headers],[rtg_sp]])</f>
        <v>BBB-</v>
      </c>
      <c r="T110" s="9" t="str" cm="1">
        <f t="array" ref="T110">_xll.BDP(bonds[[#This Row],[worksheet get]],bonds[[#Headers],[bb_composite]])</f>
        <v>BBB-</v>
      </c>
      <c r="U110" s="9" t="str" cm="1">
        <f t="array" ref="U110">_xll.BDP(bonds[[#This Row],[worksheet get]],bonds[[#Headers],[green_bond_loan_indicator]])</f>
        <v>N</v>
      </c>
    </row>
    <row r="111" spans="5:21" x14ac:dyDescent="0.35">
      <c r="E111" s="5" t="s">
        <v>334</v>
      </c>
      <c r="F111" s="5" t="str" cm="1">
        <f t="array" ref="F111">_xll.BDP(bonds[[#This Row],[worksheet get]],bonds[[#Headers],[ID_ISIN]])</f>
        <v>XS1219498141</v>
      </c>
      <c r="G111" s="5" t="str" cm="1">
        <f t="array" ref="G111">_xll.BDP(bonds[[#This Row],[worksheet get]],bonds[[#Headers],[security name]])</f>
        <v>RWE 2 3/4 04/21/75</v>
      </c>
      <c r="H111" s="5" t="str" cm="1">
        <f t="array" ref="H111">_xll.BDP(bonds[[#This Row],[worksheet get]],bonds[[#Headers],[ticker]])</f>
        <v>RWE</v>
      </c>
      <c r="I111" s="5" cm="1">
        <f t="array" ref="I111">_xll.BDP(bonds[[#This Row],[worksheet get]],bonds[[#Headers],[coupon]])</f>
        <v>2.75</v>
      </c>
      <c r="J111" s="8" cm="1">
        <f t="array" ref="J111">_xll.BDP(bonds[[#This Row],[worksheet get]],bonds[[#Headers],[nxt_call_dt]])*1</f>
        <v>44125</v>
      </c>
      <c r="K111" s="9" t="str" cm="1">
        <f t="array" ref="K111">_xll.BDP(bonds[[#This Row],[worksheet get]],bonds[[#Headers],[mty_typ]])</f>
        <v>CALLABLE</v>
      </c>
      <c r="L111" s="9" t="str" cm="1">
        <f t="array" ref="L111">_xll.BDP(bonds[[#This Row],[worksheet get]],bonds[[#Headers],[crncy]])</f>
        <v>EUR</v>
      </c>
      <c r="M111" s="10" cm="1">
        <f t="array" ref="M111">_xll.BDP(bonds[[#This Row],[worksheet get]],bonds[[#Headers],[amt_outstanding]])</f>
        <v>538951000</v>
      </c>
      <c r="N111" s="9" t="str" cm="1">
        <f t="array" ref="N111">_xll.BDP(bonds[[#This Row],[worksheet get]],bonds[[#Headers],[industry_sector]])</f>
        <v>Utilities</v>
      </c>
      <c r="O111" s="9" t="str">
        <f>bonds[[#This Row],[security name]]&amp;" nc-"&amp;RIGHT(YEAR(bonds[[#This Row],[nxt_call_dt]]),2)</f>
        <v>RWE 2 3/4 04/21/75 nc-20</v>
      </c>
      <c r="P111" s="9" cm="1">
        <f t="array" ref="P111">_xll.BDP(bonds[[#This Row],[worksheet get]],bonds[[#Headers],[yas_ispread]])</f>
        <v>267.64064539356468</v>
      </c>
      <c r="Q111" s="9" cm="1">
        <f t="array" ref="Q111">_xll.BDP(bonds[[#This Row],[worksheet get]],bonds[[#Headers],[blp_i_sprd_mid]])</f>
        <v>279.36944580078125</v>
      </c>
      <c r="R111" s="9" t="str" cm="1">
        <f t="array" ref="R111">_xll.BDP(bonds[[#This Row],[worksheet get]],bonds[[#Headers],[rtg_moody]])</f>
        <v>Ba2</v>
      </c>
      <c r="S111" s="9" t="str" cm="1">
        <f t="array" ref="S111">_xll.BDP(bonds[[#This Row],[worksheet get]],bonds[[#Headers],[rtg_sp]])</f>
        <v>NR</v>
      </c>
      <c r="T111" s="9" t="str" cm="1">
        <f t="array" ref="T111">_xll.BDP(bonds[[#This Row],[worksheet get]],bonds[[#Headers],[bb_composite]])</f>
        <v>BB</v>
      </c>
      <c r="U111" s="9" t="str" cm="1">
        <f t="array" ref="U111">_xll.BDP(bonds[[#This Row],[worksheet get]],bonds[[#Headers],[green_bond_loan_indicator]])</f>
        <v>N</v>
      </c>
    </row>
    <row r="112" spans="5:21" x14ac:dyDescent="0.35">
      <c r="E112" s="5" t="s">
        <v>335</v>
      </c>
      <c r="F112" s="5" t="str" cm="1">
        <f t="array" ref="F112">_xll.BDP(bonds[[#This Row],[worksheet get]],bonds[[#Headers],[ID_ISIN]])</f>
        <v>XS1219499032</v>
      </c>
      <c r="G112" s="5" t="str" cm="1">
        <f t="array" ref="G112">_xll.BDP(bonds[[#This Row],[worksheet get]],bonds[[#Headers],[security name]])</f>
        <v>RWE 3 1/2 04/21/75</v>
      </c>
      <c r="H112" s="5" t="str" cm="1">
        <f t="array" ref="H112">_xll.BDP(bonds[[#This Row],[worksheet get]],bonds[[#Headers],[ticker]])</f>
        <v>RWE</v>
      </c>
      <c r="I112" s="5" cm="1">
        <f t="array" ref="I112">_xll.BDP(bonds[[#This Row],[worksheet get]],bonds[[#Headers],[coupon]])</f>
        <v>3.5</v>
      </c>
      <c r="J112" s="8" cm="1">
        <f t="array" ref="J112">_xll.BDP(bonds[[#This Row],[worksheet get]],bonds[[#Headers],[nxt_call_dt]])*1</f>
        <v>45768</v>
      </c>
      <c r="K112" s="9" t="str" cm="1">
        <f t="array" ref="K112">_xll.BDP(bonds[[#This Row],[worksheet get]],bonds[[#Headers],[mty_typ]])</f>
        <v>CALLABLE</v>
      </c>
      <c r="L112" s="9" t="str" cm="1">
        <f t="array" ref="L112">_xll.BDP(bonds[[#This Row],[worksheet get]],bonds[[#Headers],[crncy]])</f>
        <v>EUR</v>
      </c>
      <c r="M112" s="10" cm="1">
        <f t="array" ref="M112">_xll.BDP(bonds[[#This Row],[worksheet get]],bonds[[#Headers],[amt_outstanding]])</f>
        <v>281680000</v>
      </c>
      <c r="N112" s="9" t="str" cm="1">
        <f t="array" ref="N112">_xll.BDP(bonds[[#This Row],[worksheet get]],bonds[[#Headers],[industry_sector]])</f>
        <v>Utilities</v>
      </c>
      <c r="O112" s="9" t="str">
        <f>bonds[[#This Row],[security name]]&amp;" nc-"&amp;RIGHT(YEAR(bonds[[#This Row],[nxt_call_dt]]),2)</f>
        <v>RWE 3 1/2 04/21/75 nc-25</v>
      </c>
      <c r="P112" s="9" cm="1">
        <f t="array" ref="P112">_xll.BDP(bonds[[#This Row],[worksheet get]],bonds[[#Headers],[yas_ispread]])</f>
        <v>285.68165187066819</v>
      </c>
      <c r="Q112" s="9" cm="1">
        <f t="array" ref="Q112">_xll.BDP(bonds[[#This Row],[worksheet get]],bonds[[#Headers],[blp_i_sprd_mid]])</f>
        <v>285.6163330078125</v>
      </c>
      <c r="R112" s="9" t="str" cm="1">
        <f t="array" ref="R112">_xll.BDP(bonds[[#This Row],[worksheet get]],bonds[[#Headers],[rtg_moody]])</f>
        <v>Ba2</v>
      </c>
      <c r="S112" s="9" t="str" cm="1">
        <f t="array" ref="S112">_xll.BDP(bonds[[#This Row],[worksheet get]],bonds[[#Headers],[rtg_sp]])</f>
        <v>NR</v>
      </c>
      <c r="T112" s="9" t="str" cm="1">
        <f t="array" ref="T112">_xll.BDP(bonds[[#This Row],[worksheet get]],bonds[[#Headers],[bb_composite]])</f>
        <v>BB</v>
      </c>
      <c r="U112" s="9" t="str" cm="1">
        <f t="array" ref="U112">_xll.BDP(bonds[[#This Row],[worksheet get]],bonds[[#Headers],[green_bond_loan_indicator]])</f>
        <v>N</v>
      </c>
    </row>
    <row r="113" spans="5:21" x14ac:dyDescent="0.35">
      <c r="E113" s="5" t="s">
        <v>336</v>
      </c>
      <c r="F113" s="5" t="str" cm="1">
        <f t="array" ref="F113">_xll.BDP(bonds[[#This Row],[worksheet get]],bonds[[#Headers],[ID_ISIN]])</f>
        <v>XS1254119750</v>
      </c>
      <c r="G113" s="5" t="str" cm="1">
        <f t="array" ref="G113">_xll.BDP(bonds[[#This Row],[worksheet get]],bonds[[#Headers],[security name]])</f>
        <v>RWE 6 5/8 07/30/75</v>
      </c>
      <c r="H113" s="5" t="str" cm="1">
        <f t="array" ref="H113">_xll.BDP(bonds[[#This Row],[worksheet get]],bonds[[#Headers],[ticker]])</f>
        <v>RWE</v>
      </c>
      <c r="I113" s="5" cm="1">
        <f t="array" ref="I113">_xll.BDP(bonds[[#This Row],[worksheet get]],bonds[[#Headers],[coupon]])</f>
        <v>6.625</v>
      </c>
      <c r="J113" s="8" cm="1">
        <f t="array" ref="J113">_xll.BDP(bonds[[#This Row],[worksheet get]],bonds[[#Headers],[nxt_call_dt]])*1</f>
        <v>46111</v>
      </c>
      <c r="K113" s="9" t="str" cm="1">
        <f t="array" ref="K113">_xll.BDP(bonds[[#This Row],[worksheet get]],bonds[[#Headers],[mty_typ]])</f>
        <v>CALLABLE</v>
      </c>
      <c r="L113" s="9" t="str" cm="1">
        <f t="array" ref="L113">_xll.BDP(bonds[[#This Row],[worksheet get]],bonds[[#Headers],[crncy]])</f>
        <v>USD</v>
      </c>
      <c r="M113" s="10" cm="1">
        <f t="array" ref="M113">_xll.BDP(bonds[[#This Row],[worksheet get]],bonds[[#Headers],[amt_outstanding]])</f>
        <v>317360000</v>
      </c>
      <c r="N113" s="9" t="str" cm="1">
        <f t="array" ref="N113">_xll.BDP(bonds[[#This Row],[worksheet get]],bonds[[#Headers],[industry_sector]])</f>
        <v>Utilities</v>
      </c>
      <c r="O113" s="9" t="str">
        <f>bonds[[#This Row],[security name]]&amp;" nc-"&amp;RIGHT(YEAR(bonds[[#This Row],[nxt_call_dt]]),2)</f>
        <v>RWE 6 5/8 07/30/75 nc-26</v>
      </c>
      <c r="P113" s="9" cm="1">
        <f t="array" ref="P113">_xll.BDP(bonds[[#This Row],[worksheet get]],bonds[[#Headers],[yas_ispread]])</f>
        <v>406.5385542214716</v>
      </c>
      <c r="Q113" s="9" cm="1">
        <f t="array" ref="Q113">_xll.BDP(bonds[[#This Row],[worksheet get]],bonds[[#Headers],[blp_i_sprd_mid]])</f>
        <v>406.1226806640625</v>
      </c>
      <c r="R113" s="9" t="str" cm="1">
        <f t="array" ref="R113">_xll.BDP(bonds[[#This Row],[worksheet get]],bonds[[#Headers],[rtg_moody]])</f>
        <v>Ba2</v>
      </c>
      <c r="S113" s="9" t="str" cm="1">
        <f t="array" ref="S113">_xll.BDP(bonds[[#This Row],[worksheet get]],bonds[[#Headers],[rtg_sp]])</f>
        <v>NR</v>
      </c>
      <c r="T113" s="9" t="str" cm="1">
        <f t="array" ref="T113">_xll.BDP(bonds[[#This Row],[worksheet get]],bonds[[#Headers],[bb_composite]])</f>
        <v>BB</v>
      </c>
      <c r="U113" s="9" t="str" cm="1">
        <f t="array" ref="U113">_xll.BDP(bonds[[#This Row],[worksheet get]],bonds[[#Headers],[green_bond_loan_indicator]])</f>
        <v>N</v>
      </c>
    </row>
    <row r="114" spans="5:21" x14ac:dyDescent="0.35">
      <c r="E114" s="5" t="s">
        <v>337</v>
      </c>
      <c r="F114" s="5" t="str" cm="1">
        <f t="array" ref="F114">_xll.BDP(bonds[[#This Row],[worksheet get]],bonds[[#Headers],[ID_ISIN]])</f>
        <v>XS1591694481</v>
      </c>
      <c r="G114" s="5" t="str" cm="1">
        <f t="array" ref="G114">_xll.BDP(bonds[[#This Row],[worksheet get]],bonds[[#Headers],[security name]])</f>
        <v>TENN 2.995 PERP</v>
      </c>
      <c r="H114" s="5" t="str" cm="1">
        <f t="array" ref="H114">_xll.BDP(bonds[[#This Row],[worksheet get]],bonds[[#Headers],[ticker]])</f>
        <v>TENN</v>
      </c>
      <c r="I114" s="5" cm="1">
        <f t="array" ref="I114">_xll.BDP(bonds[[#This Row],[worksheet get]],bonds[[#Headers],[coupon]])</f>
        <v>2.9950000000000001</v>
      </c>
      <c r="J114" s="8" cm="1">
        <f t="array" ref="J114">_xll.BDP(bonds[[#This Row],[worksheet get]],bonds[[#Headers],[nxt_call_dt]])*1</f>
        <v>45352</v>
      </c>
      <c r="K114" s="9" t="str" cm="1">
        <f t="array" ref="K114">_xll.BDP(bonds[[#This Row],[worksheet get]],bonds[[#Headers],[mty_typ]])</f>
        <v>PERP/CALL</v>
      </c>
      <c r="L114" s="9" t="str" cm="1">
        <f t="array" ref="L114">_xll.BDP(bonds[[#This Row],[worksheet get]],bonds[[#Headers],[crncy]])</f>
        <v>EUR</v>
      </c>
      <c r="M114" s="10" cm="1">
        <f t="array" ref="M114">_xll.BDP(bonds[[#This Row],[worksheet get]],bonds[[#Headers],[amt_outstanding]])</f>
        <v>1100000000</v>
      </c>
      <c r="N114" s="9" t="str" cm="1">
        <f t="array" ref="N114">_xll.BDP(bonds[[#This Row],[worksheet get]],bonds[[#Headers],[industry_sector]])</f>
        <v>Utilities</v>
      </c>
      <c r="O114" s="9" t="str">
        <f>bonds[[#This Row],[security name]]&amp;" nc-"&amp;RIGHT(YEAR(bonds[[#This Row],[nxt_call_dt]]),2)</f>
        <v>TENN 2.995 PERP nc-24</v>
      </c>
      <c r="P114" s="9" cm="1">
        <f t="array" ref="P114">_xll.BDP(bonds[[#This Row],[worksheet get]],bonds[[#Headers],[yas_ispread]])</f>
        <v>231.2116116657632</v>
      </c>
      <c r="Q114" s="9" cm="1">
        <f t="array" ref="Q114">_xll.BDP(bonds[[#This Row],[worksheet get]],bonds[[#Headers],[blp_i_sprd_mid]])</f>
        <v>224.87216186523438</v>
      </c>
      <c r="R114" s="9" t="str" cm="1">
        <f t="array" ref="R114">_xll.BDP(bonds[[#This Row],[worksheet get]],bonds[[#Headers],[rtg_moody]])</f>
        <v>Baa3</v>
      </c>
      <c r="S114" s="9" t="str" cm="1">
        <f t="array" ref="S114">_xll.BDP(bonds[[#This Row],[worksheet get]],bonds[[#Headers],[rtg_sp]])</f>
        <v>BB+</v>
      </c>
      <c r="T114" s="9" t="str" cm="1">
        <f t="array" ref="T114">_xll.BDP(bonds[[#This Row],[worksheet get]],bonds[[#Headers],[bb_composite]])</f>
        <v>BB+</v>
      </c>
      <c r="U114" s="9" t="str" cm="1">
        <f t="array" ref="U114">_xll.BDP(bonds[[#This Row],[worksheet get]],bonds[[#Headers],[green_bond_loan_indicator]])</f>
        <v>Y</v>
      </c>
    </row>
    <row r="115" spans="5:21" x14ac:dyDescent="0.35">
      <c r="E115" s="5" t="s">
        <v>338</v>
      </c>
      <c r="F115" s="5" t="str" cm="1">
        <f t="array" ref="F115">_xll.BDP(bonds[[#This Row],[worksheet get]],bonds[[#Headers],[ID_ISIN]])</f>
        <v>XS1205618470</v>
      </c>
      <c r="G115" s="5" t="str" cm="1">
        <f t="array" ref="G115">_xll.BDP(bonds[[#This Row],[worksheet get]],bonds[[#Headers],[security name]])</f>
        <v>VATFAL 3 03/19/77</v>
      </c>
      <c r="H115" s="5" t="str" cm="1">
        <f t="array" ref="H115">_xll.BDP(bonds[[#This Row],[worksheet get]],bonds[[#Headers],[ticker]])</f>
        <v>VATFAL</v>
      </c>
      <c r="I115" s="5" cm="1">
        <f t="array" ref="I115">_xll.BDP(bonds[[#This Row],[worksheet get]],bonds[[#Headers],[coupon]])</f>
        <v>3</v>
      </c>
      <c r="J115" s="8" cm="1">
        <f t="array" ref="J115">_xll.BDP(bonds[[#This Row],[worksheet get]],bonds[[#Headers],[nxt_call_dt]])*1</f>
        <v>46465</v>
      </c>
      <c r="K115" s="9" t="str" cm="1">
        <f t="array" ref="K115">_xll.BDP(bonds[[#This Row],[worksheet get]],bonds[[#Headers],[mty_typ]])</f>
        <v>CALLABLE</v>
      </c>
      <c r="L115" s="9" t="str" cm="1">
        <f t="array" ref="L115">_xll.BDP(bonds[[#This Row],[worksheet get]],bonds[[#Headers],[crncy]])</f>
        <v>EUR</v>
      </c>
      <c r="M115" s="10" cm="1">
        <f t="array" ref="M115">_xll.BDP(bonds[[#This Row],[worksheet get]],bonds[[#Headers],[amt_outstanding]])</f>
        <v>1000000000</v>
      </c>
      <c r="N115" s="9" t="str" cm="1">
        <f t="array" ref="N115">_xll.BDP(bonds[[#This Row],[worksheet get]],bonds[[#Headers],[industry_sector]])</f>
        <v>Utilities</v>
      </c>
      <c r="O115" s="9" t="str">
        <f>bonds[[#This Row],[security name]]&amp;" nc-"&amp;RIGHT(YEAR(bonds[[#This Row],[nxt_call_dt]]),2)</f>
        <v>VATFAL 3 03/19/77 nc-27</v>
      </c>
      <c r="P115" s="9" cm="1">
        <f t="array" ref="P115">_xll.BDP(bonds[[#This Row],[worksheet get]],bonds[[#Headers],[yas_ispread]])</f>
        <v>266.62628447247084</v>
      </c>
      <c r="Q115" s="9" cm="1">
        <f t="array" ref="Q115">_xll.BDP(bonds[[#This Row],[worksheet get]],bonds[[#Headers],[blp_i_sprd_mid]])</f>
        <v>266.66763305664063</v>
      </c>
      <c r="R115" s="9" t="str" cm="1">
        <f t="array" ref="R115">_xll.BDP(bonds[[#This Row],[worksheet get]],bonds[[#Headers],[rtg_moody]])</f>
        <v>Baa2</v>
      </c>
      <c r="S115" s="9" t="str" cm="1">
        <f t="array" ref="S115">_xll.BDP(bonds[[#This Row],[worksheet get]],bonds[[#Headers],[rtg_sp]])</f>
        <v>BB+</v>
      </c>
      <c r="T115" s="9" t="str" cm="1">
        <f t="array" ref="T115">_xll.BDP(bonds[[#This Row],[worksheet get]],bonds[[#Headers],[bb_composite]])</f>
        <v>BBB-</v>
      </c>
      <c r="U115" s="9" t="str" cm="1">
        <f t="array" ref="U115">_xll.BDP(bonds[[#This Row],[worksheet get]],bonds[[#Headers],[green_bond_loan_indicator]])</f>
        <v>N</v>
      </c>
    </row>
    <row r="116" spans="5:21" x14ac:dyDescent="0.35">
      <c r="E116" s="5" t="s">
        <v>339</v>
      </c>
      <c r="F116" s="5" t="str" cm="1">
        <f t="array" ref="F116">_xll.BDP(bonds[[#This Row],[worksheet get]],bonds[[#Headers],[ID_ISIN]])</f>
        <v>XS1322373017</v>
      </c>
      <c r="G116" s="5" t="str" cm="1">
        <f t="array" ref="G116">_xll.BDP(bonds[[#This Row],[worksheet get]],bonds[[#Headers],[security name]])</f>
        <v>VATFAL 6.1 11/19/78</v>
      </c>
      <c r="H116" s="5" t="str" cm="1">
        <f t="array" ref="H116">_xll.BDP(bonds[[#This Row],[worksheet get]],bonds[[#Headers],[ticker]])</f>
        <v>VATFAL</v>
      </c>
      <c r="I116" s="5" cm="1">
        <f t="array" ref="I116">_xll.BDP(bonds[[#This Row],[worksheet get]],bonds[[#Headers],[coupon]])</f>
        <v>6.1</v>
      </c>
      <c r="J116" s="8" cm="1">
        <f t="array" ref="J116">_xll.BDP(bonds[[#This Row],[worksheet get]],bonds[[#Headers],[nxt_call_dt]])*1</f>
        <v>45249</v>
      </c>
      <c r="K116" s="9" t="str" cm="1">
        <f t="array" ref="K116">_xll.BDP(bonds[[#This Row],[worksheet get]],bonds[[#Headers],[mty_typ]])</f>
        <v>CALLABLE</v>
      </c>
      <c r="L116" s="9" t="str" cm="1">
        <f t="array" ref="L116">_xll.BDP(bonds[[#This Row],[worksheet get]],bonds[[#Headers],[crncy]])</f>
        <v>USD</v>
      </c>
      <c r="M116" s="10" cm="1">
        <f t="array" ref="M116">_xll.BDP(bonds[[#This Row],[worksheet get]],bonds[[#Headers],[amt_outstanding]])</f>
        <v>400000000</v>
      </c>
      <c r="N116" s="9" t="str" cm="1">
        <f t="array" ref="N116">_xll.BDP(bonds[[#This Row],[worksheet get]],bonds[[#Headers],[industry_sector]])</f>
        <v>Utilities</v>
      </c>
      <c r="O116" s="9" t="str">
        <f>bonds[[#This Row],[security name]]&amp;" nc-"&amp;RIGHT(YEAR(bonds[[#This Row],[nxt_call_dt]]),2)</f>
        <v>VATFAL 6.1 11/19/78 nc-23</v>
      </c>
      <c r="P116" s="9" cm="1">
        <f t="array" ref="P116">_xll.BDP(bonds[[#This Row],[worksheet get]],bonds[[#Headers],[yas_ispread]])</f>
        <v>424.28454246689131</v>
      </c>
      <c r="Q116" s="9" t="str" cm="1">
        <f t="array" ref="Q116">_xll.BDP(bonds[[#This Row],[worksheet get]],bonds[[#Headers],[blp_i_sprd_mid]])</f>
        <v>#N/A Field Not Applicable</v>
      </c>
      <c r="R116" s="9" t="str" cm="1">
        <f t="array" ref="R116">_xll.BDP(bonds[[#This Row],[worksheet get]],bonds[[#Headers],[rtg_moody]])</f>
        <v>Baa2</v>
      </c>
      <c r="S116" s="9" t="str" cm="1">
        <f t="array" ref="S116">_xll.BDP(bonds[[#This Row],[worksheet get]],bonds[[#Headers],[rtg_sp]])</f>
        <v>BB+</v>
      </c>
      <c r="T116" s="9" t="str" cm="1">
        <f t="array" ref="T116">_xll.BDP(bonds[[#This Row],[worksheet get]],bonds[[#Headers],[bb_composite]])</f>
        <v>BBB-</v>
      </c>
      <c r="U116" s="9" t="str" cm="1">
        <f t="array" ref="U116">_xll.BDP(bonds[[#This Row],[worksheet get]],bonds[[#Headers],[green_bond_loan_indicator]])</f>
        <v>N</v>
      </c>
    </row>
    <row r="117" spans="5:21" x14ac:dyDescent="0.35">
      <c r="E117" s="5" t="s">
        <v>340</v>
      </c>
      <c r="F117" s="5" t="str" cm="1">
        <f t="array" ref="F117">_xll.BDP(bonds[[#This Row],[worksheet get]],bonds[[#Headers],[ID_ISIN]])</f>
        <v>XS1713463716</v>
      </c>
      <c r="G117" s="5" t="str" cm="1">
        <f t="array" ref="G117">_xll.BDP(bonds[[#This Row],[worksheet get]],bonds[[#Headers],[security name]])</f>
        <v>ENELIM 2 1/2 11/24/78</v>
      </c>
      <c r="H117" s="5" t="str" cm="1">
        <f t="array" ref="H117">_xll.BDP(bonds[[#This Row],[worksheet get]],bonds[[#Headers],[ticker]])</f>
        <v>ENELIM</v>
      </c>
      <c r="I117" s="5" cm="1">
        <f t="array" ref="I117">_xll.BDP(bonds[[#This Row],[worksheet get]],bonds[[#Headers],[coupon]])</f>
        <v>2.5</v>
      </c>
      <c r="J117" s="8" cm="1">
        <f t="array" ref="J117">_xll.BDP(bonds[[#This Row],[worksheet get]],bonds[[#Headers],[nxt_call_dt]])*1</f>
        <v>45162</v>
      </c>
      <c r="K117" s="9" t="str" cm="1">
        <f t="array" ref="K117">_xll.BDP(bonds[[#This Row],[worksheet get]],bonds[[#Headers],[mty_typ]])</f>
        <v>CALLABLE</v>
      </c>
      <c r="L117" s="9" t="str" cm="1">
        <f t="array" ref="L117">_xll.BDP(bonds[[#This Row],[worksheet get]],bonds[[#Headers],[crncy]])</f>
        <v>EUR</v>
      </c>
      <c r="M117" s="10" cm="1">
        <f t="array" ref="M117">_xll.BDP(bonds[[#This Row],[worksheet get]],bonds[[#Headers],[amt_outstanding]])</f>
        <v>750019000</v>
      </c>
      <c r="N117" s="9" t="str" cm="1">
        <f t="array" ref="N117">_xll.BDP(bonds[[#This Row],[worksheet get]],bonds[[#Headers],[industry_sector]])</f>
        <v>Utilities</v>
      </c>
      <c r="O117" s="9" t="str">
        <f>bonds[[#This Row],[security name]]&amp;" nc-"&amp;RIGHT(YEAR(bonds[[#This Row],[nxt_call_dt]]),2)</f>
        <v>ENELIM 2 1/2 11/24/78 nc-23</v>
      </c>
      <c r="P117" s="9" cm="1">
        <f t="array" ref="P117">_xll.BDP(bonds[[#This Row],[worksheet get]],bonds[[#Headers],[yas_ispread]])</f>
        <v>261.75633024116081</v>
      </c>
      <c r="Q117" s="9" cm="1">
        <f t="array" ref="Q117">_xll.BDP(bonds[[#This Row],[worksheet get]],bonds[[#Headers],[blp_i_sprd_mid]])</f>
        <v>260.63629150390625</v>
      </c>
      <c r="R117" s="9" t="str" cm="1">
        <f t="array" ref="R117">_xll.BDP(bonds[[#This Row],[worksheet get]],bonds[[#Headers],[rtg_moody]])</f>
        <v>Ba1</v>
      </c>
      <c r="S117" s="9" t="str" cm="1">
        <f t="array" ref="S117">_xll.BDP(bonds[[#This Row],[worksheet get]],bonds[[#Headers],[rtg_sp]])</f>
        <v>BBB-</v>
      </c>
      <c r="T117" s="9" t="str" cm="1">
        <f t="array" ref="T117">_xll.BDP(bonds[[#This Row],[worksheet get]],bonds[[#Headers],[bb_composite]])</f>
        <v>BBB-</v>
      </c>
      <c r="U117" s="9" t="str" cm="1">
        <f t="array" ref="U117">_xll.BDP(bonds[[#This Row],[worksheet get]],bonds[[#Headers],[green_bond_loan_indicator]])</f>
        <v>N</v>
      </c>
    </row>
    <row r="118" spans="5:21" x14ac:dyDescent="0.35">
      <c r="E118" s="5" t="s">
        <v>341</v>
      </c>
      <c r="F118" s="5" t="str" cm="1">
        <f t="array" ref="F118">_xll.BDP(bonds[[#This Row],[worksheet get]],bonds[[#Headers],[ID_ISIN]])</f>
        <v>XS0954675129</v>
      </c>
      <c r="G118" s="5" t="str" cm="1">
        <f t="array" ref="G118">_xll.BDP(bonds[[#This Row],[worksheet get]],bonds[[#Headers],[security name]])</f>
        <v>ENELIM 5.451 01/10/74</v>
      </c>
      <c r="H118" s="5" t="str" cm="1">
        <f t="array" ref="H118">_xll.BDP(bonds[[#This Row],[worksheet get]],bonds[[#Headers],[ticker]])</f>
        <v>ENELIM</v>
      </c>
      <c r="I118" s="5" cm="1">
        <f t="array" ref="I118">_xll.BDP(bonds[[#This Row],[worksheet get]],bonds[[#Headers],[coupon]])</f>
        <v>5.4509999999999996</v>
      </c>
      <c r="J118" s="8" cm="1">
        <f t="array" ref="J118">_xll.BDP(bonds[[#This Row],[worksheet get]],bonds[[#Headers],[nxt_call_dt]])*1</f>
        <v>45301</v>
      </c>
      <c r="K118" s="9" t="str" cm="1">
        <f t="array" ref="K118">_xll.BDP(bonds[[#This Row],[worksheet get]],bonds[[#Headers],[mty_typ]])</f>
        <v>CALLABLE</v>
      </c>
      <c r="L118" s="9" t="str" cm="1">
        <f t="array" ref="L118">_xll.BDP(bonds[[#This Row],[worksheet get]],bonds[[#Headers],[crncy]])</f>
        <v>EUR</v>
      </c>
      <c r="M118" s="10" cm="1">
        <f t="array" ref="M118">_xll.BDP(bonds[[#This Row],[worksheet get]],bonds[[#Headers],[amt_outstanding]])</f>
        <v>297423999.99999988</v>
      </c>
      <c r="N118" s="9" t="str" cm="1">
        <f t="array" ref="N118">_xll.BDP(bonds[[#This Row],[worksheet get]],bonds[[#Headers],[industry_sector]])</f>
        <v>Utilities</v>
      </c>
      <c r="O118" s="9" t="str">
        <f>bonds[[#This Row],[security name]]&amp;" nc-"&amp;RIGHT(YEAR(bonds[[#This Row],[nxt_call_dt]]),2)</f>
        <v>ENELIM 5.451 01/10/74 nc-24</v>
      </c>
      <c r="P118" s="9" cm="1">
        <f t="array" ref="P118">_xll.BDP(bonds[[#This Row],[worksheet get]],bonds[[#Headers],[yas_ispread]])</f>
        <v>255.5209425126327</v>
      </c>
      <c r="Q118" s="9" cm="1">
        <f t="array" ref="Q118">_xll.BDP(bonds[[#This Row],[worksheet get]],bonds[[#Headers],[blp_i_sprd_mid]])</f>
        <v>255.74595642089844</v>
      </c>
      <c r="R118" s="9" t="str" cm="1">
        <f t="array" ref="R118">_xll.BDP(bonds[[#This Row],[worksheet get]],bonds[[#Headers],[rtg_moody]])</f>
        <v>Ba1</v>
      </c>
      <c r="S118" s="9" t="str" cm="1">
        <f t="array" ref="S118">_xll.BDP(bonds[[#This Row],[worksheet get]],bonds[[#Headers],[rtg_sp]])</f>
        <v>BBB-</v>
      </c>
      <c r="T118" s="9" t="str" cm="1">
        <f t="array" ref="T118">_xll.BDP(bonds[[#This Row],[worksheet get]],bonds[[#Headers],[bb_composite]])</f>
        <v>BBB-</v>
      </c>
      <c r="U118" s="9" t="str" cm="1">
        <f t="array" ref="U118">_xll.BDP(bonds[[#This Row],[worksheet get]],bonds[[#Headers],[green_bond_loan_indicator]])</f>
        <v>N</v>
      </c>
    </row>
    <row r="119" spans="5:21" x14ac:dyDescent="0.35">
      <c r="E119" s="5" t="s">
        <v>342</v>
      </c>
      <c r="F119" s="5" t="str" cm="1">
        <f t="array" ref="F119">_xll.BDP(bonds[[#This Row],[worksheet get]],bonds[[#Headers],[ID_ISIN]])</f>
        <v>XS2000719992</v>
      </c>
      <c r="G119" s="5" t="str" cm="1">
        <f t="array" ref="G119">_xll.BDP(bonds[[#This Row],[worksheet get]],bonds[[#Headers],[security name]])</f>
        <v>ENELIM 3 1/2 05/24/80</v>
      </c>
      <c r="H119" s="5" t="str" cm="1">
        <f t="array" ref="H119">_xll.BDP(bonds[[#This Row],[worksheet get]],bonds[[#Headers],[ticker]])</f>
        <v>ENELIM</v>
      </c>
      <c r="I119" s="5" cm="1">
        <f t="array" ref="I119">_xll.BDP(bonds[[#This Row],[worksheet get]],bonds[[#Headers],[coupon]])</f>
        <v>3.5</v>
      </c>
      <c r="J119" s="8" cm="1">
        <f t="array" ref="J119">_xll.BDP(bonds[[#This Row],[worksheet get]],bonds[[#Headers],[nxt_call_dt]])*1</f>
        <v>45712</v>
      </c>
      <c r="K119" s="9" t="str" cm="1">
        <f t="array" ref="K119">_xll.BDP(bonds[[#This Row],[worksheet get]],bonds[[#Headers],[mty_typ]])</f>
        <v>CALLABLE</v>
      </c>
      <c r="L119" s="9" t="str" cm="1">
        <f t="array" ref="L119">_xll.BDP(bonds[[#This Row],[worksheet get]],bonds[[#Headers],[crncy]])</f>
        <v>EUR</v>
      </c>
      <c r="M119" s="10" cm="1">
        <f t="array" ref="M119">_xll.BDP(bonds[[#This Row],[worksheet get]],bonds[[#Headers],[amt_outstanding]])</f>
        <v>900001000</v>
      </c>
      <c r="N119" s="9" t="str" cm="1">
        <f t="array" ref="N119">_xll.BDP(bonds[[#This Row],[worksheet get]],bonds[[#Headers],[industry_sector]])</f>
        <v>Utilities</v>
      </c>
      <c r="O119" s="9" t="str">
        <f>bonds[[#This Row],[security name]]&amp;" nc-"&amp;RIGHT(YEAR(bonds[[#This Row],[nxt_call_dt]]),2)</f>
        <v>ENELIM 3 1/2 05/24/80 nc-25</v>
      </c>
      <c r="P119" s="9" cm="1">
        <f t="array" ref="P119">_xll.BDP(bonds[[#This Row],[worksheet get]],bonds[[#Headers],[yas_ispread]])</f>
        <v>278.56972679974569</v>
      </c>
      <c r="Q119" s="9" cm="1">
        <f t="array" ref="Q119">_xll.BDP(bonds[[#This Row],[worksheet get]],bonds[[#Headers],[blp_i_sprd_mid]])</f>
        <v>278.55853271484375</v>
      </c>
      <c r="R119" s="9" t="str" cm="1">
        <f t="array" ref="R119">_xll.BDP(bonds[[#This Row],[worksheet get]],bonds[[#Headers],[rtg_moody]])</f>
        <v>Ba1</v>
      </c>
      <c r="S119" s="9" t="str" cm="1">
        <f t="array" ref="S119">_xll.BDP(bonds[[#This Row],[worksheet get]],bonds[[#Headers],[rtg_sp]])</f>
        <v>BBB-</v>
      </c>
      <c r="T119" s="9" t="str" cm="1">
        <f t="array" ref="T119">_xll.BDP(bonds[[#This Row],[worksheet get]],bonds[[#Headers],[bb_composite]])</f>
        <v>BBB-</v>
      </c>
      <c r="U119" s="9" t="str" cm="1">
        <f t="array" ref="U119">_xll.BDP(bonds[[#This Row],[worksheet get]],bonds[[#Headers],[green_bond_loan_indicator]])</f>
        <v>N</v>
      </c>
    </row>
    <row r="120" spans="5:21" x14ac:dyDescent="0.35">
      <c r="E120" s="5" t="s">
        <v>343</v>
      </c>
      <c r="F120" s="5" t="str" cm="1">
        <f t="array" ref="F120">_xll.BDP(bonds[[#This Row],[worksheet get]],bonds[[#Headers],[ID_ISIN]])</f>
        <v>XS1713463559</v>
      </c>
      <c r="G120" s="5" t="str" cm="1">
        <f t="array" ref="G120">_xll.BDP(bonds[[#This Row],[worksheet get]],bonds[[#Headers],[security name]])</f>
        <v>ENELIM 3 3/8 11/24/81</v>
      </c>
      <c r="H120" s="5" t="str" cm="1">
        <f t="array" ref="H120">_xll.BDP(bonds[[#This Row],[worksheet get]],bonds[[#Headers],[ticker]])</f>
        <v>ENELIM</v>
      </c>
      <c r="I120" s="5" cm="1">
        <f t="array" ref="I120">_xll.BDP(bonds[[#This Row],[worksheet get]],bonds[[#Headers],[coupon]])</f>
        <v>3.375</v>
      </c>
      <c r="J120" s="8" cm="1">
        <f t="array" ref="J120">_xll.BDP(bonds[[#This Row],[worksheet get]],bonds[[#Headers],[nxt_call_dt]])*1</f>
        <v>46258</v>
      </c>
      <c r="K120" s="9" t="str" cm="1">
        <f t="array" ref="K120">_xll.BDP(bonds[[#This Row],[worksheet get]],bonds[[#Headers],[mty_typ]])</f>
        <v>CALLABLE</v>
      </c>
      <c r="L120" s="9" t="str" cm="1">
        <f t="array" ref="L120">_xll.BDP(bonds[[#This Row],[worksheet get]],bonds[[#Headers],[crncy]])</f>
        <v>EUR</v>
      </c>
      <c r="M120" s="10" cm="1">
        <f t="array" ref="M120">_xll.BDP(bonds[[#This Row],[worksheet get]],bonds[[#Headers],[amt_outstanding]])</f>
        <v>750000000</v>
      </c>
      <c r="N120" s="9" t="str" cm="1">
        <f t="array" ref="N120">_xll.BDP(bonds[[#This Row],[worksheet get]],bonds[[#Headers],[industry_sector]])</f>
        <v>Utilities</v>
      </c>
      <c r="O120" s="9" t="str">
        <f>bonds[[#This Row],[security name]]&amp;" nc-"&amp;RIGHT(YEAR(bonds[[#This Row],[nxt_call_dt]]),2)</f>
        <v>ENELIM 3 3/8 11/24/81 nc-26</v>
      </c>
      <c r="P120" s="9" cm="1">
        <f t="array" ref="P120">_xll.BDP(bonds[[#This Row],[worksheet get]],bonds[[#Headers],[yas_ispread]])</f>
        <v>301.4717662447577</v>
      </c>
      <c r="Q120" s="9" cm="1">
        <f t="array" ref="Q120">_xll.BDP(bonds[[#This Row],[worksheet get]],bonds[[#Headers],[blp_i_sprd_mid]])</f>
        <v>299.971435546875</v>
      </c>
      <c r="R120" s="9" t="str" cm="1">
        <f t="array" ref="R120">_xll.BDP(bonds[[#This Row],[worksheet get]],bonds[[#Headers],[rtg_moody]])</f>
        <v>Ba1</v>
      </c>
      <c r="S120" s="9" t="str" cm="1">
        <f t="array" ref="S120">_xll.BDP(bonds[[#This Row],[worksheet get]],bonds[[#Headers],[rtg_sp]])</f>
        <v>BBB-</v>
      </c>
      <c r="T120" s="9" t="str" cm="1">
        <f t="array" ref="T120">_xll.BDP(bonds[[#This Row],[worksheet get]],bonds[[#Headers],[bb_composite]])</f>
        <v>BBB-</v>
      </c>
      <c r="U120" s="9" t="str" cm="1">
        <f t="array" ref="U120">_xll.BDP(bonds[[#This Row],[worksheet get]],bonds[[#Headers],[green_bond_loan_indicator]])</f>
        <v>N</v>
      </c>
    </row>
    <row r="121" spans="5:21" x14ac:dyDescent="0.35">
      <c r="E121" s="5" t="s">
        <v>344</v>
      </c>
      <c r="F121" s="5" t="str" cm="1">
        <f t="array" ref="F121">_xll.BDP(bonds[[#This Row],[worksheet get]],bonds[[#Headers],[ID_ISIN]])</f>
        <v>XS0954674825</v>
      </c>
      <c r="G121" s="5" t="str" cm="1">
        <f t="array" ref="G121">_xll.BDP(bonds[[#This Row],[worksheet get]],bonds[[#Headers],[security name]])</f>
        <v>ENELIM 7 3/4 09/10/75</v>
      </c>
      <c r="H121" s="5" t="str" cm="1">
        <f t="array" ref="H121">_xll.BDP(bonds[[#This Row],[worksheet get]],bonds[[#Headers],[ticker]])</f>
        <v>ENELIM</v>
      </c>
      <c r="I121" s="5" cm="1">
        <f t="array" ref="I121">_xll.BDP(bonds[[#This Row],[worksheet get]],bonds[[#Headers],[coupon]])</f>
        <v>7.75</v>
      </c>
      <c r="J121" s="8" cm="1">
        <f t="array" ref="J121">_xll.BDP(bonds[[#This Row],[worksheet get]],bonds[[#Headers],[nxt_call_dt]])*1</f>
        <v>44084</v>
      </c>
      <c r="K121" s="9" t="str" cm="1">
        <f t="array" ref="K121">_xll.BDP(bonds[[#This Row],[worksheet get]],bonds[[#Headers],[mty_typ]])</f>
        <v>CALLABLE</v>
      </c>
      <c r="L121" s="9" t="str" cm="1">
        <f t="array" ref="L121">_xll.BDP(bonds[[#This Row],[worksheet get]],bonds[[#Headers],[crncy]])</f>
        <v>GBP</v>
      </c>
      <c r="M121" s="10" cm="1">
        <f t="array" ref="M121">_xll.BDP(bonds[[#This Row],[worksheet get]],bonds[[#Headers],[amt_outstanding]])</f>
        <v>400000000</v>
      </c>
      <c r="N121" s="9" t="str" cm="1">
        <f t="array" ref="N121">_xll.BDP(bonds[[#This Row],[worksheet get]],bonds[[#Headers],[industry_sector]])</f>
        <v>Utilities</v>
      </c>
      <c r="O121" s="9" t="str">
        <f>bonds[[#This Row],[security name]]&amp;" nc-"&amp;RIGHT(YEAR(bonds[[#This Row],[nxt_call_dt]]),2)</f>
        <v>ENELIM 7 3/4 09/10/75 nc-20</v>
      </c>
      <c r="P121" s="9" cm="1">
        <f t="array" ref="P121">_xll.BDP(bonds[[#This Row],[worksheet get]],bonds[[#Headers],[yas_ispread]])</f>
        <v>124.7069442985361</v>
      </c>
      <c r="Q121" s="9" cm="1">
        <f t="array" ref="Q121">_xll.BDP(bonds[[#This Row],[worksheet get]],bonds[[#Headers],[blp_i_sprd_mid]])</f>
        <v>139.2294921875</v>
      </c>
      <c r="R121" s="9" t="str" cm="1">
        <f t="array" ref="R121">_xll.BDP(bonds[[#This Row],[worksheet get]],bonds[[#Headers],[rtg_moody]])</f>
        <v>Ba1</v>
      </c>
      <c r="S121" s="9" t="str" cm="1">
        <f t="array" ref="S121">_xll.BDP(bonds[[#This Row],[worksheet get]],bonds[[#Headers],[rtg_sp]])</f>
        <v>BBB-</v>
      </c>
      <c r="T121" s="9" t="str" cm="1">
        <f t="array" ref="T121">_xll.BDP(bonds[[#This Row],[worksheet get]],bonds[[#Headers],[bb_composite]])</f>
        <v>BBB-</v>
      </c>
      <c r="U121" s="9" t="str" cm="1">
        <f t="array" ref="U121">_xll.BDP(bonds[[#This Row],[worksheet get]],bonds[[#Headers],[green_bond_loan_indicator]])</f>
        <v>N</v>
      </c>
    </row>
    <row r="122" spans="5:21" x14ac:dyDescent="0.35">
      <c r="E122" s="5" t="s">
        <v>345</v>
      </c>
      <c r="F122" s="5" t="str" cm="1">
        <f t="array" ref="F122">_xll.BDP(bonds[[#This Row],[worksheet get]],bonds[[#Headers],[ID_ISIN]])</f>
        <v>XS1014987355</v>
      </c>
      <c r="G122" s="5" t="str" cm="1">
        <f t="array" ref="G122">_xll.BDP(bonds[[#This Row],[worksheet get]],bonds[[#Headers],[security name]])</f>
        <v>ENELIM 6 5/8 09/15/76</v>
      </c>
      <c r="H122" s="5" t="str" cm="1">
        <f t="array" ref="H122">_xll.BDP(bonds[[#This Row],[worksheet get]],bonds[[#Headers],[ticker]])</f>
        <v>ENELIM</v>
      </c>
      <c r="I122" s="5" cm="1">
        <f t="array" ref="I122">_xll.BDP(bonds[[#This Row],[worksheet get]],bonds[[#Headers],[coupon]])</f>
        <v>6.625</v>
      </c>
      <c r="J122" s="8" cm="1">
        <f t="array" ref="J122">_xll.BDP(bonds[[#This Row],[worksheet get]],bonds[[#Headers],[nxt_call_dt]])*1</f>
        <v>44454</v>
      </c>
      <c r="K122" s="9" t="str" cm="1">
        <f t="array" ref="K122">_xll.BDP(bonds[[#This Row],[worksheet get]],bonds[[#Headers],[mty_typ]])</f>
        <v>CALLABLE</v>
      </c>
      <c r="L122" s="9" t="str" cm="1">
        <f t="array" ref="L122">_xll.BDP(bonds[[#This Row],[worksheet get]],bonds[[#Headers],[crncy]])</f>
        <v>GBP</v>
      </c>
      <c r="M122" s="10" cm="1">
        <f t="array" ref="M122">_xll.BDP(bonds[[#This Row],[worksheet get]],bonds[[#Headers],[amt_outstanding]])</f>
        <v>500000000</v>
      </c>
      <c r="N122" s="9" t="str" cm="1">
        <f t="array" ref="N122">_xll.BDP(bonds[[#This Row],[worksheet get]],bonds[[#Headers],[industry_sector]])</f>
        <v>Utilities</v>
      </c>
      <c r="O122" s="9" t="str">
        <f>bonds[[#This Row],[security name]]&amp;" nc-"&amp;RIGHT(YEAR(bonds[[#This Row],[nxt_call_dt]]),2)</f>
        <v>ENELIM 6 5/8 09/15/76 nc-21</v>
      </c>
      <c r="P122" s="9" cm="1">
        <f t="array" ref="P122">_xll.BDP(bonds[[#This Row],[worksheet get]],bonds[[#Headers],[yas_ispread]])</f>
        <v>231.37770528935363</v>
      </c>
      <c r="Q122" s="9" cm="1">
        <f t="array" ref="Q122">_xll.BDP(bonds[[#This Row],[worksheet get]],bonds[[#Headers],[blp_i_sprd_mid]])</f>
        <v>219.05462646484375</v>
      </c>
      <c r="R122" s="9" t="str" cm="1">
        <f t="array" ref="R122">_xll.BDP(bonds[[#This Row],[worksheet get]],bonds[[#Headers],[rtg_moody]])</f>
        <v>Ba1</v>
      </c>
      <c r="S122" s="9" t="str" cm="1">
        <f t="array" ref="S122">_xll.BDP(bonds[[#This Row],[worksheet get]],bonds[[#Headers],[rtg_sp]])</f>
        <v>BBB-</v>
      </c>
      <c r="T122" s="9" t="str" cm="1">
        <f t="array" ref="T122">_xll.BDP(bonds[[#This Row],[worksheet get]],bonds[[#Headers],[bb_composite]])</f>
        <v>BBB-</v>
      </c>
      <c r="U122" s="9" t="str" cm="1">
        <f t="array" ref="U122">_xll.BDP(bonds[[#This Row],[worksheet get]],bonds[[#Headers],[green_bond_loan_indicator]])</f>
        <v>N</v>
      </c>
    </row>
    <row r="123" spans="5:21" x14ac:dyDescent="0.35">
      <c r="E123" s="5" t="s">
        <v>346</v>
      </c>
      <c r="F123" s="5" t="str" cm="1">
        <f t="array" ref="F123">_xll.BDP(bonds[[#This Row],[worksheet get]],bonds[[#Headers],[ID_ISIN]])</f>
        <v>US29265WAA62</v>
      </c>
      <c r="G123" s="5" t="str" cm="1">
        <f t="array" ref="G123">_xll.BDP(bonds[[#This Row],[worksheet get]],bonds[[#Headers],[security name]])</f>
        <v>ENELIM 8 3/4 09/24/73</v>
      </c>
      <c r="H123" s="5" t="str" cm="1">
        <f t="array" ref="H123">_xll.BDP(bonds[[#This Row],[worksheet get]],bonds[[#Headers],[ticker]])</f>
        <v>ENELIM</v>
      </c>
      <c r="I123" s="5" cm="1">
        <f t="array" ref="I123">_xll.BDP(bonds[[#This Row],[worksheet get]],bonds[[#Headers],[coupon]])</f>
        <v>8.75</v>
      </c>
      <c r="J123" s="8" cm="1">
        <f t="array" ref="J123">_xll.BDP(bonds[[#This Row],[worksheet get]],bonds[[#Headers],[nxt_call_dt]])*1</f>
        <v>45193</v>
      </c>
      <c r="K123" s="9" t="str" cm="1">
        <f t="array" ref="K123">_xll.BDP(bonds[[#This Row],[worksheet get]],bonds[[#Headers],[mty_typ]])</f>
        <v>CALLABLE</v>
      </c>
      <c r="L123" s="9" t="str" cm="1">
        <f t="array" ref="L123">_xll.BDP(bonds[[#This Row],[worksheet get]],bonds[[#Headers],[crncy]])</f>
        <v>USD</v>
      </c>
      <c r="M123" s="10" cm="1">
        <f t="array" ref="M123">_xll.BDP(bonds[[#This Row],[worksheet get]],bonds[[#Headers],[amt_outstanding]])</f>
        <v>1250000000</v>
      </c>
      <c r="N123" s="9" t="str" cm="1">
        <f t="array" ref="N123">_xll.BDP(bonds[[#This Row],[worksheet get]],bonds[[#Headers],[industry_sector]])</f>
        <v>Utilities</v>
      </c>
      <c r="O123" s="9" t="str">
        <f>bonds[[#This Row],[security name]]&amp;" nc-"&amp;RIGHT(YEAR(bonds[[#This Row],[nxt_call_dt]]),2)</f>
        <v>ENELIM 8 3/4 09/24/73 nc-23</v>
      </c>
      <c r="P123" s="9" cm="1">
        <f t="array" ref="P123">_xll.BDP(bonds[[#This Row],[worksheet get]],bonds[[#Headers],[yas_ispread]])</f>
        <v>383.13306445429248</v>
      </c>
      <c r="Q123" s="9" cm="1">
        <f t="array" ref="Q123">_xll.BDP(bonds[[#This Row],[worksheet get]],bonds[[#Headers],[blp_i_sprd_mid]])</f>
        <v>382.69061279296875</v>
      </c>
      <c r="R123" s="9" t="str" cm="1">
        <f t="array" ref="R123">_xll.BDP(bonds[[#This Row],[worksheet get]],bonds[[#Headers],[rtg_moody]])</f>
        <v>Ba1</v>
      </c>
      <c r="S123" s="9" t="str" cm="1">
        <f t="array" ref="S123">_xll.BDP(bonds[[#This Row],[worksheet get]],bonds[[#Headers],[rtg_sp]])</f>
        <v>BBB-</v>
      </c>
      <c r="T123" s="9" t="str" cm="1">
        <f t="array" ref="T123">_xll.BDP(bonds[[#This Row],[worksheet get]],bonds[[#Headers],[bb_composite]])</f>
        <v>BBB-</v>
      </c>
      <c r="U123" s="9" t="str" cm="1">
        <f t="array" ref="U123">_xll.BDP(bonds[[#This Row],[worksheet get]],bonds[[#Headers],[green_bond_loan_indicator]])</f>
        <v>N</v>
      </c>
    </row>
    <row r="124" spans="5:21" x14ac:dyDescent="0.35">
      <c r="E124" s="5" t="s">
        <v>347</v>
      </c>
      <c r="F124" s="5" t="str" cm="1">
        <f t="array" ref="F124">_xll.BDP(bonds[[#This Row],[worksheet get]],bonds[[#Headers],[ID_ISIN]])</f>
        <v>XS1721244371</v>
      </c>
      <c r="G124" s="5" t="str" cm="1">
        <f t="array" ref="G124">_xll.BDP(bonds[[#This Row],[worksheet get]],bonds[[#Headers],[security name]])</f>
        <v>IBESM 1 7/8 PERP</v>
      </c>
      <c r="H124" s="5" t="str" cm="1">
        <f t="array" ref="H124">_xll.BDP(bonds[[#This Row],[worksheet get]],bonds[[#Headers],[ticker]])</f>
        <v>IBESM</v>
      </c>
      <c r="I124" s="5" cm="1">
        <f t="array" ref="I124">_xll.BDP(bonds[[#This Row],[worksheet get]],bonds[[#Headers],[coupon]])</f>
        <v>1.875</v>
      </c>
      <c r="J124" s="8" cm="1">
        <f t="array" ref="J124">_xll.BDP(bonds[[#This Row],[worksheet get]],bonds[[#Headers],[nxt_call_dt]])*1</f>
        <v>44979</v>
      </c>
      <c r="K124" s="9" t="str" cm="1">
        <f t="array" ref="K124">_xll.BDP(bonds[[#This Row],[worksheet get]],bonds[[#Headers],[mty_typ]])</f>
        <v>PERP/CALL</v>
      </c>
      <c r="L124" s="9" t="str" cm="1">
        <f t="array" ref="L124">_xll.BDP(bonds[[#This Row],[worksheet get]],bonds[[#Headers],[crncy]])</f>
        <v>EUR</v>
      </c>
      <c r="M124" s="10" cm="1">
        <f t="array" ref="M124">_xll.BDP(bonds[[#This Row],[worksheet get]],bonds[[#Headers],[amt_outstanding]])</f>
        <v>1000000000</v>
      </c>
      <c r="N124" s="9" t="str" cm="1">
        <f t="array" ref="N124">_xll.BDP(bonds[[#This Row],[worksheet get]],bonds[[#Headers],[industry_sector]])</f>
        <v>Utilities</v>
      </c>
      <c r="O124" s="9" t="str">
        <f>bonds[[#This Row],[security name]]&amp;" nc-"&amp;RIGHT(YEAR(bonds[[#This Row],[nxt_call_dt]]),2)</f>
        <v>IBESM 1 7/8 PERP nc-23</v>
      </c>
      <c r="P124" s="9" cm="1">
        <f t="array" ref="P124">_xll.BDP(bonds[[#This Row],[worksheet get]],bonds[[#Headers],[yas_ispread]])</f>
        <v>209.9901811202738</v>
      </c>
      <c r="Q124" s="9" cm="1">
        <f t="array" ref="Q124">_xll.BDP(bonds[[#This Row],[worksheet get]],bonds[[#Headers],[blp_i_sprd_mid]])</f>
        <v>208.46136474609375</v>
      </c>
      <c r="R124" s="9" t="str" cm="1">
        <f t="array" ref="R124">_xll.BDP(bonds[[#This Row],[worksheet get]],bonds[[#Headers],[rtg_moody]])</f>
        <v>Baa3</v>
      </c>
      <c r="S124" s="9" t="str" cm="1">
        <f t="array" ref="S124">_xll.BDP(bonds[[#This Row],[worksheet get]],bonds[[#Headers],[rtg_sp]])</f>
        <v>BBB-</v>
      </c>
      <c r="T124" s="9" t="str" cm="1">
        <f t="array" ref="T124">_xll.BDP(bonds[[#This Row],[worksheet get]],bonds[[#Headers],[bb_composite]])</f>
        <v>BBB-</v>
      </c>
      <c r="U124" s="9" t="str" cm="1">
        <f t="array" ref="U124">_xll.BDP(bonds[[#This Row],[worksheet get]],bonds[[#Headers],[green_bond_loan_indicator]])</f>
        <v>Y</v>
      </c>
    </row>
    <row r="125" spans="5:21" x14ac:dyDescent="0.35">
      <c r="E125" s="5" t="s">
        <v>348</v>
      </c>
      <c r="F125" s="5" t="str" cm="1">
        <f t="array" ref="F125">_xll.BDP(bonds[[#This Row],[worksheet get]],bonds[[#Headers],[ID_ISIN]])</f>
        <v>XS1797138960</v>
      </c>
      <c r="G125" s="5" t="str" cm="1">
        <f t="array" ref="G125">_xll.BDP(bonds[[#This Row],[worksheet get]],bonds[[#Headers],[security name]])</f>
        <v>IBESM 2 5/8 PERP</v>
      </c>
      <c r="H125" s="5" t="str" cm="1">
        <f t="array" ref="H125">_xll.BDP(bonds[[#This Row],[worksheet get]],bonds[[#Headers],[ticker]])</f>
        <v>IBESM</v>
      </c>
      <c r="I125" s="5" cm="1">
        <f t="array" ref="I125">_xll.BDP(bonds[[#This Row],[worksheet get]],bonds[[#Headers],[coupon]])</f>
        <v>2.625</v>
      </c>
      <c r="J125" s="8" cm="1">
        <f t="array" ref="J125">_xll.BDP(bonds[[#This Row],[worksheet get]],bonds[[#Headers],[nxt_call_dt]])*1</f>
        <v>45377</v>
      </c>
      <c r="K125" s="9" t="str" cm="1">
        <f t="array" ref="K125">_xll.BDP(bonds[[#This Row],[worksheet get]],bonds[[#Headers],[mty_typ]])</f>
        <v>PERP/CALL</v>
      </c>
      <c r="L125" s="9" t="str" cm="1">
        <f t="array" ref="L125">_xll.BDP(bonds[[#This Row],[worksheet get]],bonds[[#Headers],[crncy]])</f>
        <v>EUR</v>
      </c>
      <c r="M125" s="10" cm="1">
        <f t="array" ref="M125">_xll.BDP(bonds[[#This Row],[worksheet get]],bonds[[#Headers],[amt_outstanding]])</f>
        <v>700000000</v>
      </c>
      <c r="N125" s="9" t="str" cm="1">
        <f t="array" ref="N125">_xll.BDP(bonds[[#This Row],[worksheet get]],bonds[[#Headers],[industry_sector]])</f>
        <v>Utilities</v>
      </c>
      <c r="O125" s="9" t="str">
        <f>bonds[[#This Row],[security name]]&amp;" nc-"&amp;RIGHT(YEAR(bonds[[#This Row],[nxt_call_dt]]),2)</f>
        <v>IBESM 2 5/8 PERP nc-24</v>
      </c>
      <c r="P125" s="9" cm="1">
        <f t="array" ref="P125">_xll.BDP(bonds[[#This Row],[worksheet get]],bonds[[#Headers],[yas_ispread]])</f>
        <v>201.4321545109691</v>
      </c>
      <c r="Q125" s="9" cm="1">
        <f t="array" ref="Q125">_xll.BDP(bonds[[#This Row],[worksheet get]],bonds[[#Headers],[blp_i_sprd_mid]])</f>
        <v>201.3642578125</v>
      </c>
      <c r="R125" s="9" t="str" cm="1">
        <f t="array" ref="R125">_xll.BDP(bonds[[#This Row],[worksheet get]],bonds[[#Headers],[rtg_moody]])</f>
        <v>Baa3</v>
      </c>
      <c r="S125" s="9" t="str" cm="1">
        <f t="array" ref="S125">_xll.BDP(bonds[[#This Row],[worksheet get]],bonds[[#Headers],[rtg_sp]])</f>
        <v>BBB-</v>
      </c>
      <c r="T125" s="9" t="str" cm="1">
        <f t="array" ref="T125">_xll.BDP(bonds[[#This Row],[worksheet get]],bonds[[#Headers],[bb_composite]])</f>
        <v>BBB-</v>
      </c>
      <c r="U125" s="9" t="str" cm="1">
        <f t="array" ref="U125">_xll.BDP(bonds[[#This Row],[worksheet get]],bonds[[#Headers],[green_bond_loan_indicator]])</f>
        <v>Y</v>
      </c>
    </row>
    <row r="126" spans="5:21" x14ac:dyDescent="0.35">
      <c r="E126" s="5" t="s">
        <v>349</v>
      </c>
      <c r="F126" s="5" t="str" cm="1">
        <f t="array" ref="F126">_xll.BDP(bonds[[#This Row],[worksheet get]],bonds[[#Headers],[ID_ISIN]])</f>
        <v>XS1890845875</v>
      </c>
      <c r="G126" s="5" t="str" cm="1">
        <f t="array" ref="G126">_xll.BDP(bonds[[#This Row],[worksheet get]],bonds[[#Headers],[security name]])</f>
        <v>IBESM 3 1/4 PERP</v>
      </c>
      <c r="H126" s="5" t="str" cm="1">
        <f t="array" ref="H126">_xll.BDP(bonds[[#This Row],[worksheet get]],bonds[[#Headers],[ticker]])</f>
        <v>IBESM</v>
      </c>
      <c r="I126" s="5" cm="1">
        <f t="array" ref="I126">_xll.BDP(bonds[[#This Row],[worksheet get]],bonds[[#Headers],[coupon]])</f>
        <v>3.25</v>
      </c>
      <c r="J126" s="8" cm="1">
        <f t="array" ref="J126">_xll.BDP(bonds[[#This Row],[worksheet get]],bonds[[#Headers],[nxt_call_dt]])*1</f>
        <v>45608</v>
      </c>
      <c r="K126" s="9" t="str" cm="1">
        <f t="array" ref="K126">_xll.BDP(bonds[[#This Row],[worksheet get]],bonds[[#Headers],[mty_typ]])</f>
        <v>PERP/CALL</v>
      </c>
      <c r="L126" s="9" t="str" cm="1">
        <f t="array" ref="L126">_xll.BDP(bonds[[#This Row],[worksheet get]],bonds[[#Headers],[crncy]])</f>
        <v>EUR</v>
      </c>
      <c r="M126" s="10" cm="1">
        <f t="array" ref="M126">_xll.BDP(bonds[[#This Row],[worksheet get]],bonds[[#Headers],[amt_outstanding]])</f>
        <v>800000000</v>
      </c>
      <c r="N126" s="9" t="str" cm="1">
        <f t="array" ref="N126">_xll.BDP(bonds[[#This Row],[worksheet get]],bonds[[#Headers],[industry_sector]])</f>
        <v>Utilities</v>
      </c>
      <c r="O126" s="9" t="str">
        <f>bonds[[#This Row],[security name]]&amp;" nc-"&amp;RIGHT(YEAR(bonds[[#This Row],[nxt_call_dt]]),2)</f>
        <v>IBESM 3 1/4 PERP nc-24</v>
      </c>
      <c r="P126" s="9" cm="1">
        <f t="array" ref="P126">_xll.BDP(bonds[[#This Row],[worksheet get]],bonds[[#Headers],[yas_ispread]])</f>
        <v>210.42736498337985</v>
      </c>
      <c r="Q126" s="9" cm="1">
        <f t="array" ref="Q126">_xll.BDP(bonds[[#This Row],[worksheet get]],bonds[[#Headers],[blp_i_sprd_mid]])</f>
        <v>203.10455322265625</v>
      </c>
      <c r="R126" s="9" t="str" cm="1">
        <f t="array" ref="R126">_xll.BDP(bonds[[#This Row],[worksheet get]],bonds[[#Headers],[rtg_moody]])</f>
        <v>Baa3</v>
      </c>
      <c r="S126" s="9" t="str" cm="1">
        <f t="array" ref="S126">_xll.BDP(bonds[[#This Row],[worksheet get]],bonds[[#Headers],[rtg_sp]])</f>
        <v>BBB-</v>
      </c>
      <c r="T126" s="9" t="str" cm="1">
        <f t="array" ref="T126">_xll.BDP(bonds[[#This Row],[worksheet get]],bonds[[#Headers],[bb_composite]])</f>
        <v>BBB-</v>
      </c>
      <c r="U126" s="9" t="str" cm="1">
        <f t="array" ref="U126">_xll.BDP(bonds[[#This Row],[worksheet get]],bonds[[#Headers],[green_bond_loan_indicator]])</f>
        <v>Y</v>
      </c>
    </row>
    <row r="127" spans="5:21" x14ac:dyDescent="0.35">
      <c r="E127" s="5" t="s">
        <v>53</v>
      </c>
      <c r="F127" s="5" t="str" cm="1">
        <f t="array" ref="F127">_xll.BDP(bonds[[#This Row],[worksheet get]],bonds[[#Headers],[ID_ISIN]])</f>
        <v>XS1139494493</v>
      </c>
      <c r="G127" s="5" t="str" cm="1">
        <f t="array" ref="G127">_xll.BDP(bonds[[#This Row],[worksheet get]],bonds[[#Headers],[security name]])</f>
        <v>NTGYSM 4 1/8 PERP</v>
      </c>
      <c r="H127" s="5" t="str" cm="1">
        <f t="array" ref="H127">_xll.BDP(bonds[[#This Row],[worksheet get]],bonds[[#Headers],[ticker]])</f>
        <v>NTGYSM</v>
      </c>
      <c r="I127" s="5" cm="1">
        <f t="array" ref="I127">_xll.BDP(bonds[[#This Row],[worksheet get]],bonds[[#Headers],[coupon]])</f>
        <v>4.125</v>
      </c>
      <c r="J127" s="8" cm="1">
        <f t="array" ref="J127">_xll.BDP(bonds[[#This Row],[worksheet get]],bonds[[#Headers],[nxt_call_dt]])*1</f>
        <v>44883</v>
      </c>
      <c r="K127" s="9" t="str" cm="1">
        <f t="array" ref="K127">_xll.BDP(bonds[[#This Row],[worksheet get]],bonds[[#Headers],[mty_typ]])</f>
        <v>PERP/CALL</v>
      </c>
      <c r="L127" s="9" t="str" cm="1">
        <f t="array" ref="L127">_xll.BDP(bonds[[#This Row],[worksheet get]],bonds[[#Headers],[crncy]])</f>
        <v>EUR</v>
      </c>
      <c r="M127" s="10" cm="1">
        <f t="array" ref="M127">_xll.BDP(bonds[[#This Row],[worksheet get]],bonds[[#Headers],[amt_outstanding]])</f>
        <v>1000000000</v>
      </c>
      <c r="N127" s="9" t="str" cm="1">
        <f t="array" ref="N127">_xll.BDP(bonds[[#This Row],[worksheet get]],bonds[[#Headers],[industry_sector]])</f>
        <v>Utilities</v>
      </c>
      <c r="O127" s="9" t="str">
        <f>bonds[[#This Row],[security name]]&amp;" nc-"&amp;RIGHT(YEAR(bonds[[#This Row],[nxt_call_dt]]),2)</f>
        <v>NTGYSM 4 1/8 PERP nc-22</v>
      </c>
      <c r="P127" s="9" cm="1">
        <f t="array" ref="P127">_xll.BDP(bonds[[#This Row],[worksheet get]],bonds[[#Headers],[yas_ispread]])</f>
        <v>308.63505885526536</v>
      </c>
      <c r="Q127" s="9" cm="1">
        <f t="array" ref="Q127">_xll.BDP(bonds[[#This Row],[worksheet get]],bonds[[#Headers],[blp_i_sprd_mid]])</f>
        <v>309.14724731445313</v>
      </c>
      <c r="R127" s="9" t="str" cm="1">
        <f t="array" ref="R127">_xll.BDP(bonds[[#This Row],[worksheet get]],bonds[[#Headers],[rtg_moody]])</f>
        <v>Ba1u</v>
      </c>
      <c r="S127" s="9" t="str" cm="1">
        <f t="array" ref="S127">_xll.BDP(bonds[[#This Row],[worksheet get]],bonds[[#Headers],[rtg_sp]])</f>
        <v>BB+</v>
      </c>
      <c r="T127" s="9" t="str" cm="1">
        <f t="array" ref="T127">_xll.BDP(bonds[[#This Row],[worksheet get]],bonds[[#Headers],[bb_composite]])</f>
        <v>BB+</v>
      </c>
      <c r="U127" s="9" t="str" cm="1">
        <f t="array" ref="U127">_xll.BDP(bonds[[#This Row],[worksheet get]],bonds[[#Headers],[green_bond_loan_indicator]])</f>
        <v>N</v>
      </c>
    </row>
    <row r="128" spans="5:21" x14ac:dyDescent="0.35">
      <c r="E128" s="5" t="s">
        <v>54</v>
      </c>
      <c r="F128" s="5" t="str" cm="1">
        <f t="array" ref="F128">_xll.BDP(bonds[[#This Row],[worksheet get]],bonds[[#Headers],[ID_ISIN]])</f>
        <v>XS1224710399</v>
      </c>
      <c r="G128" s="5" t="str" cm="1">
        <f t="array" ref="G128">_xll.BDP(bonds[[#This Row],[worksheet get]],bonds[[#Headers],[security name]])</f>
        <v>NTGYSM 3 3/8 PERP</v>
      </c>
      <c r="H128" s="5" t="str" cm="1">
        <f t="array" ref="H128">_xll.BDP(bonds[[#This Row],[worksheet get]],bonds[[#Headers],[ticker]])</f>
        <v>NTGYSM</v>
      </c>
      <c r="I128" s="5" cm="1">
        <f t="array" ref="I128">_xll.BDP(bonds[[#This Row],[worksheet get]],bonds[[#Headers],[coupon]])</f>
        <v>3.375</v>
      </c>
      <c r="J128" s="8" cm="1">
        <f t="array" ref="J128">_xll.BDP(bonds[[#This Row],[worksheet get]],bonds[[#Headers],[nxt_call_dt]])*1</f>
        <v>45406</v>
      </c>
      <c r="K128" s="9" t="str" cm="1">
        <f t="array" ref="K128">_xll.BDP(bonds[[#This Row],[worksheet get]],bonds[[#Headers],[mty_typ]])</f>
        <v>PERP/CALL</v>
      </c>
      <c r="L128" s="9" t="str" cm="1">
        <f t="array" ref="L128">_xll.BDP(bonds[[#This Row],[worksheet get]],bonds[[#Headers],[crncy]])</f>
        <v>EUR</v>
      </c>
      <c r="M128" s="10" cm="1">
        <f t="array" ref="M128">_xll.BDP(bonds[[#This Row],[worksheet get]],bonds[[#Headers],[amt_outstanding]])</f>
        <v>500000000</v>
      </c>
      <c r="N128" s="9" t="str" cm="1">
        <f t="array" ref="N128">_xll.BDP(bonds[[#This Row],[worksheet get]],bonds[[#Headers],[industry_sector]])</f>
        <v>Utilities</v>
      </c>
      <c r="O128" s="9" t="str">
        <f>bonds[[#This Row],[security name]]&amp;" nc-"&amp;RIGHT(YEAR(bonds[[#This Row],[nxt_call_dt]]),2)</f>
        <v>NTGYSM 3 3/8 PERP nc-24</v>
      </c>
      <c r="P128" s="9" cm="1">
        <f t="array" ref="P128">_xll.BDP(bonds[[#This Row],[worksheet get]],bonds[[#Headers],[yas_ispread]])</f>
        <v>337.06585427830629</v>
      </c>
      <c r="Q128" s="9" cm="1">
        <f t="array" ref="Q128">_xll.BDP(bonds[[#This Row],[worksheet get]],bonds[[#Headers],[blp_i_sprd_mid]])</f>
        <v>337.06423950195313</v>
      </c>
      <c r="R128" s="9" t="str" cm="1">
        <f t="array" ref="R128">_xll.BDP(bonds[[#This Row],[worksheet get]],bonds[[#Headers],[rtg_moody]])</f>
        <v>Ba1u</v>
      </c>
      <c r="S128" s="9" t="str" cm="1">
        <f t="array" ref="S128">_xll.BDP(bonds[[#This Row],[worksheet get]],bonds[[#Headers],[rtg_sp]])</f>
        <v>BB+</v>
      </c>
      <c r="T128" s="9" t="str" cm="1">
        <f t="array" ref="T128">_xll.BDP(bonds[[#This Row],[worksheet get]],bonds[[#Headers],[bb_composite]])</f>
        <v>BB+</v>
      </c>
      <c r="U128" s="9" t="str" cm="1">
        <f t="array" ref="U128">_xll.BDP(bonds[[#This Row],[worksheet get]],bonds[[#Headers],[green_bond_loan_indicator]])</f>
        <v>N</v>
      </c>
    </row>
    <row r="129" spans="5:21" x14ac:dyDescent="0.35">
      <c r="E129" s="5" t="s">
        <v>350</v>
      </c>
      <c r="F129" s="5" t="str" cm="1">
        <f t="array" ref="F129">_xll.BDP(bonds[[#This Row],[worksheet get]],bonds[[#Headers],[ID_ISIN]])</f>
        <v>XS1216020161</v>
      </c>
      <c r="G129" s="5" t="str" cm="1">
        <f t="array" ref="G129">_xll.BDP(bonds[[#This Row],[worksheet get]],bonds[[#Headers],[security name]])</f>
        <v>CNALN 3 04/10/76</v>
      </c>
      <c r="H129" s="5" t="str" cm="1">
        <f t="array" ref="H129">_xll.BDP(bonds[[#This Row],[worksheet get]],bonds[[#Headers],[ticker]])</f>
        <v>CNALN</v>
      </c>
      <c r="I129" s="5" cm="1">
        <f t="array" ref="I129">_xll.BDP(bonds[[#This Row],[worksheet get]],bonds[[#Headers],[coupon]])</f>
        <v>3</v>
      </c>
      <c r="J129" s="8" cm="1">
        <f t="array" ref="J129">_xll.BDP(bonds[[#This Row],[worksheet get]],bonds[[#Headers],[nxt_call_dt]])*1</f>
        <v>44296</v>
      </c>
      <c r="K129" s="9" t="str" cm="1">
        <f t="array" ref="K129">_xll.BDP(bonds[[#This Row],[worksheet get]],bonds[[#Headers],[mty_typ]])</f>
        <v>CALLABLE</v>
      </c>
      <c r="L129" s="9" t="str" cm="1">
        <f t="array" ref="L129">_xll.BDP(bonds[[#This Row],[worksheet get]],bonds[[#Headers],[crncy]])</f>
        <v>EUR</v>
      </c>
      <c r="M129" s="10" cm="1">
        <f t="array" ref="M129">_xll.BDP(bonds[[#This Row],[worksheet get]],bonds[[#Headers],[amt_outstanding]])</f>
        <v>750000000</v>
      </c>
      <c r="N129" s="9" t="str" cm="1">
        <f t="array" ref="N129">_xll.BDP(bonds[[#This Row],[worksheet get]],bonds[[#Headers],[industry_sector]])</f>
        <v>Utilities</v>
      </c>
      <c r="O129" s="9" t="str">
        <f>bonds[[#This Row],[security name]]&amp;" nc-"&amp;RIGHT(YEAR(bonds[[#This Row],[nxt_call_dt]]),2)</f>
        <v>CNALN 3 04/10/76 nc-21</v>
      </c>
      <c r="P129" s="9" cm="1">
        <f t="array" ref="P129">_xll.BDP(bonds[[#This Row],[worksheet get]],bonds[[#Headers],[yas_ispread]])</f>
        <v>467.40911165303601</v>
      </c>
      <c r="Q129" s="9" cm="1">
        <f t="array" ref="Q129">_xll.BDP(bonds[[#This Row],[worksheet get]],bonds[[#Headers],[blp_i_sprd_mid]])</f>
        <v>458.80526733398438</v>
      </c>
      <c r="R129" s="9" t="str" cm="1">
        <f t="array" ref="R129">_xll.BDP(bonds[[#This Row],[worksheet get]],bonds[[#Headers],[rtg_moody]])</f>
        <v>Ba1</v>
      </c>
      <c r="S129" s="9" t="str" cm="1">
        <f t="array" ref="S129">_xll.BDP(bonds[[#This Row],[worksheet get]],bonds[[#Headers],[rtg_sp]])</f>
        <v>BB+</v>
      </c>
      <c r="T129" s="9" t="str" cm="1">
        <f t="array" ref="T129">_xll.BDP(bonds[[#This Row],[worksheet get]],bonds[[#Headers],[bb_composite]])</f>
        <v>BB+</v>
      </c>
      <c r="U129" s="9" t="str" cm="1">
        <f t="array" ref="U129">_xll.BDP(bonds[[#This Row],[worksheet get]],bonds[[#Headers],[green_bond_loan_indicator]])</f>
        <v>N</v>
      </c>
    </row>
    <row r="130" spans="5:21" x14ac:dyDescent="0.35">
      <c r="E130" s="5" t="s">
        <v>351</v>
      </c>
      <c r="F130" s="5" t="str" cm="1">
        <f t="array" ref="F130">_xll.BDP(bonds[[#This Row],[worksheet get]],bonds[[#Headers],[ID_ISIN]])</f>
        <v>XS1216019585</v>
      </c>
      <c r="G130" s="5" t="str" cm="1">
        <f t="array" ref="G130">_xll.BDP(bonds[[#This Row],[worksheet get]],bonds[[#Headers],[security name]])</f>
        <v>CNALN 5 1/4 04/10/75</v>
      </c>
      <c r="H130" s="5" t="str" cm="1">
        <f t="array" ref="H130">_xll.BDP(bonds[[#This Row],[worksheet get]],bonds[[#Headers],[ticker]])</f>
        <v>CNALN</v>
      </c>
      <c r="I130" s="5" cm="1">
        <f t="array" ref="I130">_xll.BDP(bonds[[#This Row],[worksheet get]],bonds[[#Headers],[coupon]])</f>
        <v>5.25</v>
      </c>
      <c r="J130" s="8" cm="1">
        <f t="array" ref="J130">_xll.BDP(bonds[[#This Row],[worksheet get]],bonds[[#Headers],[nxt_call_dt]])*1</f>
        <v>45757</v>
      </c>
      <c r="K130" s="9" t="str" cm="1">
        <f t="array" ref="K130">_xll.BDP(bonds[[#This Row],[worksheet get]],bonds[[#Headers],[mty_typ]])</f>
        <v>CALLABLE</v>
      </c>
      <c r="L130" s="9" t="str" cm="1">
        <f t="array" ref="L130">_xll.BDP(bonds[[#This Row],[worksheet get]],bonds[[#Headers],[crncy]])</f>
        <v>GBP</v>
      </c>
      <c r="M130" s="10" cm="1">
        <f t="array" ref="M130">_xll.BDP(bonds[[#This Row],[worksheet get]],bonds[[#Headers],[amt_outstanding]])</f>
        <v>450000000</v>
      </c>
      <c r="N130" s="9" t="str" cm="1">
        <f t="array" ref="N130">_xll.BDP(bonds[[#This Row],[worksheet get]],bonds[[#Headers],[industry_sector]])</f>
        <v>Utilities</v>
      </c>
      <c r="O130" s="9" t="str">
        <f>bonds[[#This Row],[security name]]&amp;" nc-"&amp;RIGHT(YEAR(bonds[[#This Row],[nxt_call_dt]]),2)</f>
        <v>CNALN 5 1/4 04/10/75 nc-25</v>
      </c>
      <c r="P130" s="9" cm="1">
        <f t="array" ref="P130">_xll.BDP(bonds[[#This Row],[worksheet get]],bonds[[#Headers],[yas_ispread]])</f>
        <v>484.61125047240341</v>
      </c>
      <c r="Q130" s="9" cm="1">
        <f t="array" ref="Q130">_xll.BDP(bonds[[#This Row],[worksheet get]],bonds[[#Headers],[blp_i_sprd_mid]])</f>
        <v>484.2376708984375</v>
      </c>
      <c r="R130" s="9" t="str" cm="1">
        <f t="array" ref="R130">_xll.BDP(bonds[[#This Row],[worksheet get]],bonds[[#Headers],[rtg_moody]])</f>
        <v>Ba1</v>
      </c>
      <c r="S130" s="9" t="str" cm="1">
        <f t="array" ref="S130">_xll.BDP(bonds[[#This Row],[worksheet get]],bonds[[#Headers],[rtg_sp]])</f>
        <v>BB+</v>
      </c>
      <c r="T130" s="9" t="str" cm="1">
        <f t="array" ref="T130">_xll.BDP(bonds[[#This Row],[worksheet get]],bonds[[#Headers],[bb_composite]])</f>
        <v>BB+</v>
      </c>
      <c r="U130" s="9" t="str" cm="1">
        <f t="array" ref="U130">_xll.BDP(bonds[[#This Row],[worksheet get]],bonds[[#Headers],[green_bond_loan_indicator]])</f>
        <v>N</v>
      </c>
    </row>
    <row r="131" spans="5:21" x14ac:dyDescent="0.35">
      <c r="E131" s="5" t="s">
        <v>80</v>
      </c>
      <c r="F131" s="5" t="str" cm="1">
        <f t="array" ref="F131">_xll.BDP(bonds[[#This Row],[worksheet get]],bonds[[#Headers],[ID_ISIN]])</f>
        <v>XS2010044977</v>
      </c>
      <c r="G131" s="5" t="str" cm="1">
        <f t="array" ref="G131">_xll.BDP(bonds[[#This Row],[worksheet get]],bonds[[#Headers],[security name]])</f>
        <v>NGGLN 1 5/8 12/05/79</v>
      </c>
      <c r="H131" s="5" t="str" cm="1">
        <f t="array" ref="H131">_xll.BDP(bonds[[#This Row],[worksheet get]],bonds[[#Headers],[ticker]])</f>
        <v>NGGLN</v>
      </c>
      <c r="I131" s="5" cm="1">
        <f t="array" ref="I131">_xll.BDP(bonds[[#This Row],[worksheet get]],bonds[[#Headers],[coupon]])</f>
        <v>1.625</v>
      </c>
      <c r="J131" s="8" cm="1">
        <f t="array" ref="J131">_xll.BDP(bonds[[#This Row],[worksheet get]],bonds[[#Headers],[nxt_call_dt]])*1</f>
        <v>45540</v>
      </c>
      <c r="K131" s="9" t="str" cm="1">
        <f t="array" ref="K131">_xll.BDP(bonds[[#This Row],[worksheet get]],bonds[[#Headers],[mty_typ]])</f>
        <v>CALLABLE</v>
      </c>
      <c r="L131" s="9" t="str" cm="1">
        <f t="array" ref="L131">_xll.BDP(bonds[[#This Row],[worksheet get]],bonds[[#Headers],[crncy]])</f>
        <v>EUR</v>
      </c>
      <c r="M131" s="10" cm="1">
        <f t="array" ref="M131">_xll.BDP(bonds[[#This Row],[worksheet get]],bonds[[#Headers],[amt_outstanding]])</f>
        <v>500000000</v>
      </c>
      <c r="N131" s="9" t="str" cm="1">
        <f t="array" ref="N131">_xll.BDP(bonds[[#This Row],[worksheet get]],bonds[[#Headers],[industry_sector]])</f>
        <v>Utilities</v>
      </c>
      <c r="O131" s="9" t="str">
        <f>bonds[[#This Row],[security name]]&amp;" nc-"&amp;RIGHT(YEAR(bonds[[#This Row],[nxt_call_dt]]),2)</f>
        <v>NGGLN 1 5/8 12/05/79 nc-24</v>
      </c>
      <c r="P131" s="9" cm="1">
        <f t="array" ref="P131">_xll.BDP(bonds[[#This Row],[worksheet get]],bonds[[#Headers],[yas_ispread]])</f>
        <v>232.96891392836531</v>
      </c>
      <c r="Q131" s="9" cm="1">
        <f t="array" ref="Q131">_xll.BDP(bonds[[#This Row],[worksheet get]],bonds[[#Headers],[blp_i_sprd_mid]])</f>
        <v>233.05718994140625</v>
      </c>
      <c r="R131" s="9" t="str" cm="1">
        <f t="array" ref="R131">_xll.BDP(bonds[[#This Row],[worksheet get]],bonds[[#Headers],[rtg_moody]])</f>
        <v>Baa3</v>
      </c>
      <c r="S131" s="9" t="str" cm="1">
        <f t="array" ref="S131">_xll.BDP(bonds[[#This Row],[worksheet get]],bonds[[#Headers],[rtg_sp]])</f>
        <v>BBB</v>
      </c>
      <c r="T131" s="9" t="str" cm="1">
        <f t="array" ref="T131">_xll.BDP(bonds[[#This Row],[worksheet get]],bonds[[#Headers],[bb_composite]])</f>
        <v>BBB-</v>
      </c>
      <c r="U131" s="9" t="str" cm="1">
        <f t="array" ref="U131">_xll.BDP(bonds[[#This Row],[worksheet get]],bonds[[#Headers],[green_bond_loan_indicator]])</f>
        <v>N</v>
      </c>
    </row>
    <row r="132" spans="5:21" x14ac:dyDescent="0.35">
      <c r="E132" s="5" t="s">
        <v>81</v>
      </c>
      <c r="F132" s="5" t="str" cm="1">
        <f t="array" ref="F132">_xll.BDP(bonds[[#This Row],[worksheet get]],bonds[[#Headers],[ID_ISIN]])</f>
        <v>XS2010045511</v>
      </c>
      <c r="G132" s="5" t="str" cm="1">
        <f t="array" ref="G132">_xll.BDP(bonds[[#This Row],[worksheet get]],bonds[[#Headers],[security name]])</f>
        <v>NGGLN 2 1/8 09/05/82</v>
      </c>
      <c r="H132" s="5" t="str" cm="1">
        <f t="array" ref="H132">_xll.BDP(bonds[[#This Row],[worksheet get]],bonds[[#Headers],[ticker]])</f>
        <v>NGGLN</v>
      </c>
      <c r="I132" s="5" cm="1">
        <f t="array" ref="I132">_xll.BDP(bonds[[#This Row],[worksheet get]],bonds[[#Headers],[coupon]])</f>
        <v>2.125</v>
      </c>
      <c r="J132" s="8" cm="1">
        <f t="array" ref="J132">_xll.BDP(bonds[[#This Row],[worksheet get]],bonds[[#Headers],[nxt_call_dt]])*1</f>
        <v>46543</v>
      </c>
      <c r="K132" s="9" t="str" cm="1">
        <f t="array" ref="K132">_xll.BDP(bonds[[#This Row],[worksheet get]],bonds[[#Headers],[mty_typ]])</f>
        <v>CALLABLE</v>
      </c>
      <c r="L132" s="9" t="str" cm="1">
        <f t="array" ref="L132">_xll.BDP(bonds[[#This Row],[worksheet get]],bonds[[#Headers],[crncy]])</f>
        <v>EUR</v>
      </c>
      <c r="M132" s="10" cm="1">
        <f t="array" ref="M132">_xll.BDP(bonds[[#This Row],[worksheet get]],bonds[[#Headers],[amt_outstanding]])</f>
        <v>750000000</v>
      </c>
      <c r="N132" s="9" t="str" cm="1">
        <f t="array" ref="N132">_xll.BDP(bonds[[#This Row],[worksheet get]],bonds[[#Headers],[industry_sector]])</f>
        <v>Utilities</v>
      </c>
      <c r="O132" s="9" t="str">
        <f>bonds[[#This Row],[security name]]&amp;" nc-"&amp;RIGHT(YEAR(bonds[[#This Row],[nxt_call_dt]]),2)</f>
        <v>NGGLN 2 1/8 09/05/82 nc-27</v>
      </c>
      <c r="P132" s="9" cm="1">
        <f t="array" ref="P132">_xll.BDP(bonds[[#This Row],[worksheet get]],bonds[[#Headers],[yas_ispread]])</f>
        <v>262.41084240414108</v>
      </c>
      <c r="Q132" s="9" cm="1">
        <f t="array" ref="Q132">_xll.BDP(bonds[[#This Row],[worksheet get]],bonds[[#Headers],[blp_i_sprd_mid]])</f>
        <v>262.491455078125</v>
      </c>
      <c r="R132" s="9" t="str" cm="1">
        <f t="array" ref="R132">_xll.BDP(bonds[[#This Row],[worksheet get]],bonds[[#Headers],[rtg_moody]])</f>
        <v>Baa3</v>
      </c>
      <c r="S132" s="9" t="str" cm="1">
        <f t="array" ref="S132">_xll.BDP(bonds[[#This Row],[worksheet get]],bonds[[#Headers],[rtg_sp]])</f>
        <v>BBB</v>
      </c>
      <c r="T132" s="9" t="str" cm="1">
        <f t="array" ref="T132">_xll.BDP(bonds[[#This Row],[worksheet get]],bonds[[#Headers],[bb_composite]])</f>
        <v>BBB-</v>
      </c>
      <c r="U132" s="9" t="str" cm="1">
        <f t="array" ref="U132">_xll.BDP(bonds[[#This Row],[worksheet get]],bonds[[#Headers],[green_bond_loan_indicator]])</f>
        <v>N</v>
      </c>
    </row>
    <row r="133" spans="5:21" x14ac:dyDescent="0.35">
      <c r="E133" s="5" t="s">
        <v>352</v>
      </c>
      <c r="F133" s="5" t="str" cm="1">
        <f t="array" ref="F133">_xll.BDP(bonds[[#This Row],[worksheet get]],bonds[[#Headers],[ID_ISIN]])</f>
        <v>XS0903532090</v>
      </c>
      <c r="G133" s="5" t="str" cm="1">
        <f t="array" ref="G133">_xll.BDP(bonds[[#This Row],[worksheet get]],bonds[[#Headers],[security name]])</f>
        <v>NGGLN 5 5/8 06/18/73</v>
      </c>
      <c r="H133" s="5" t="str" cm="1">
        <f t="array" ref="H133">_xll.BDP(bonds[[#This Row],[worksheet get]],bonds[[#Headers],[ticker]])</f>
        <v>NGGLN</v>
      </c>
      <c r="I133" s="5" cm="1">
        <f t="array" ref="I133">_xll.BDP(bonds[[#This Row],[worksheet get]],bonds[[#Headers],[coupon]])</f>
        <v>5.625</v>
      </c>
      <c r="J133" s="8" cm="1">
        <f t="array" ref="J133">_xll.BDP(bonds[[#This Row],[worksheet get]],bonds[[#Headers],[nxt_call_dt]])*1</f>
        <v>45826</v>
      </c>
      <c r="K133" s="9" t="str" cm="1">
        <f t="array" ref="K133">_xll.BDP(bonds[[#This Row],[worksheet get]],bonds[[#Headers],[mty_typ]])</f>
        <v>CALLABLE</v>
      </c>
      <c r="L133" s="9" t="str" cm="1">
        <f t="array" ref="L133">_xll.BDP(bonds[[#This Row],[worksheet get]],bonds[[#Headers],[crncy]])</f>
        <v>GBP</v>
      </c>
      <c r="M133" s="10" cm="1">
        <f t="array" ref="M133">_xll.BDP(bonds[[#This Row],[worksheet get]],bonds[[#Headers],[amt_outstanding]])</f>
        <v>1000000000</v>
      </c>
      <c r="N133" s="9" t="str" cm="1">
        <f t="array" ref="N133">_xll.BDP(bonds[[#This Row],[worksheet get]],bonds[[#Headers],[industry_sector]])</f>
        <v>Utilities</v>
      </c>
      <c r="O133" s="9" t="str">
        <f>bonds[[#This Row],[security name]]&amp;" nc-"&amp;RIGHT(YEAR(bonds[[#This Row],[nxt_call_dt]]),2)</f>
        <v>NGGLN 5 5/8 06/18/73 nc-25</v>
      </c>
      <c r="P133" s="9" cm="1">
        <f t="array" ref="P133">_xll.BDP(bonds[[#This Row],[worksheet get]],bonds[[#Headers],[yas_ispread]])</f>
        <v>247.90460562415583</v>
      </c>
      <c r="Q133" s="9" cm="1">
        <f t="array" ref="Q133">_xll.BDP(bonds[[#This Row],[worksheet get]],bonds[[#Headers],[blp_i_sprd_mid]])</f>
        <v>248.94595336914063</v>
      </c>
      <c r="R133" s="9" t="str" cm="1">
        <f t="array" ref="R133">_xll.BDP(bonds[[#This Row],[worksheet get]],bonds[[#Headers],[rtg_moody]])</f>
        <v>Baa3</v>
      </c>
      <c r="S133" s="9" t="str" cm="1">
        <f t="array" ref="S133">_xll.BDP(bonds[[#This Row],[worksheet get]],bonds[[#Headers],[rtg_sp]])</f>
        <v>BBB</v>
      </c>
      <c r="T133" s="9" t="str" cm="1">
        <f t="array" ref="T133">_xll.BDP(bonds[[#This Row],[worksheet get]],bonds[[#Headers],[bb_composite]])</f>
        <v>BBB-</v>
      </c>
      <c r="U133" s="9" t="str" cm="1">
        <f t="array" ref="U133">_xll.BDP(bonds[[#This Row],[worksheet get]],bonds[[#Headers],[green_bond_loan_indicator]])</f>
        <v>N</v>
      </c>
    </row>
    <row r="134" spans="5:21" x14ac:dyDescent="0.35">
      <c r="E134" s="5" t="s">
        <v>353</v>
      </c>
      <c r="F134" s="5" t="str" cm="1">
        <f t="array" ref="F134">_xll.BDP(bonds[[#This Row],[worksheet get]],bonds[[#Headers],[ID_ISIN]])</f>
        <v>XS1196714429</v>
      </c>
      <c r="G134" s="5" t="str" cm="1">
        <f t="array" ref="G134">_xll.BDP(bonds[[#This Row],[worksheet get]],bonds[[#Headers],[security name]])</f>
        <v>SSELN 3 7/8 PERP</v>
      </c>
      <c r="H134" s="5" t="str" cm="1">
        <f t="array" ref="H134">_xll.BDP(bonds[[#This Row],[worksheet get]],bonds[[#Headers],[ticker]])</f>
        <v>SSELN</v>
      </c>
      <c r="I134" s="5" cm="1">
        <f t="array" ref="I134">_xll.BDP(bonds[[#This Row],[worksheet get]],bonds[[#Headers],[coupon]])</f>
        <v>3.875</v>
      </c>
      <c r="J134" s="8" cm="1">
        <f t="array" ref="J134">_xll.BDP(bonds[[#This Row],[worksheet get]],bonds[[#Headers],[nxt_call_dt]])*1</f>
        <v>44084</v>
      </c>
      <c r="K134" s="9" t="str" cm="1">
        <f t="array" ref="K134">_xll.BDP(bonds[[#This Row],[worksheet get]],bonds[[#Headers],[mty_typ]])</f>
        <v>PERP/CALL</v>
      </c>
      <c r="L134" s="9" t="str" cm="1">
        <f t="array" ref="L134">_xll.BDP(bonds[[#This Row],[worksheet get]],bonds[[#Headers],[crncy]])</f>
        <v>GBP</v>
      </c>
      <c r="M134" s="10" cm="1">
        <f t="array" ref="M134">_xll.BDP(bonds[[#This Row],[worksheet get]],bonds[[#Headers],[amt_outstanding]])</f>
        <v>750000000</v>
      </c>
      <c r="N134" s="9" t="str" cm="1">
        <f t="array" ref="N134">_xll.BDP(bonds[[#This Row],[worksheet get]],bonds[[#Headers],[industry_sector]])</f>
        <v>Utilities</v>
      </c>
      <c r="O134" s="9" t="str">
        <f>bonds[[#This Row],[security name]]&amp;" nc-"&amp;RIGHT(YEAR(bonds[[#This Row],[nxt_call_dt]]),2)</f>
        <v>SSELN 3 7/8 PERP nc-20</v>
      </c>
      <c r="P134" s="9" cm="1">
        <f t="array" ref="P134">_xll.BDP(bonds[[#This Row],[worksheet get]],bonds[[#Headers],[yas_ispread]])</f>
        <v>210.20012316474802</v>
      </c>
      <c r="Q134" s="9" cm="1">
        <f t="array" ref="Q134">_xll.BDP(bonds[[#This Row],[worksheet get]],bonds[[#Headers],[blp_i_sprd_mid]])</f>
        <v>225.92066955566406</v>
      </c>
      <c r="R134" s="9" t="str" cm="1">
        <f t="array" ref="R134">_xll.BDP(bonds[[#This Row],[worksheet get]],bonds[[#Headers],[rtg_moody]])</f>
        <v>Baa3</v>
      </c>
      <c r="S134" s="9" t="str" cm="1">
        <f t="array" ref="S134">_xll.BDP(bonds[[#This Row],[worksheet get]],bonds[[#Headers],[rtg_sp]])</f>
        <v>BBB-</v>
      </c>
      <c r="T134" s="9" t="str" cm="1">
        <f t="array" ref="T134">_xll.BDP(bonds[[#This Row],[worksheet get]],bonds[[#Headers],[bb_composite]])</f>
        <v>BBB-</v>
      </c>
      <c r="U134" s="9" t="str" cm="1">
        <f t="array" ref="U134">_xll.BDP(bonds[[#This Row],[worksheet get]],bonds[[#Headers],[green_bond_loan_indicator]])</f>
        <v>N</v>
      </c>
    </row>
    <row r="135" spans="5:21" x14ac:dyDescent="0.35">
      <c r="E135" s="5" t="s">
        <v>354</v>
      </c>
      <c r="F135" s="5" t="str" cm="1">
        <f t="array" ref="F135">_xll.BDP(bonds[[#This Row],[worksheet get]],bonds[[#Headers],[ID_ISIN]])</f>
        <v>XS1572349865</v>
      </c>
      <c r="G135" s="5" t="str" cm="1">
        <f t="array" ref="G135">_xll.BDP(bonds[[#This Row],[worksheet get]],bonds[[#Headers],[security name]])</f>
        <v>SSELN 3 5/8 09/16/77</v>
      </c>
      <c r="H135" s="5" t="str" cm="1">
        <f t="array" ref="H135">_xll.BDP(bonds[[#This Row],[worksheet get]],bonds[[#Headers],[ticker]])</f>
        <v>SSELN</v>
      </c>
      <c r="I135" s="5" cm="1">
        <f t="array" ref="I135">_xll.BDP(bonds[[#This Row],[worksheet get]],bonds[[#Headers],[coupon]])</f>
        <v>3.625</v>
      </c>
      <c r="J135" s="8" cm="1">
        <f t="array" ref="J135">_xll.BDP(bonds[[#This Row],[worksheet get]],bonds[[#Headers],[nxt_call_dt]])*1</f>
        <v>44728</v>
      </c>
      <c r="K135" s="9" t="str" cm="1">
        <f t="array" ref="K135">_xll.BDP(bonds[[#This Row],[worksheet get]],bonds[[#Headers],[mty_typ]])</f>
        <v>CALLABLE</v>
      </c>
      <c r="L135" s="9" t="str" cm="1">
        <f t="array" ref="L135">_xll.BDP(bonds[[#This Row],[worksheet get]],bonds[[#Headers],[crncy]])</f>
        <v>GBP</v>
      </c>
      <c r="M135" s="10" cm="1">
        <f t="array" ref="M135">_xll.BDP(bonds[[#This Row],[worksheet get]],bonds[[#Headers],[amt_outstanding]])</f>
        <v>300000000</v>
      </c>
      <c r="N135" s="9" t="str" cm="1">
        <f t="array" ref="N135">_xll.BDP(bonds[[#This Row],[worksheet get]],bonds[[#Headers],[industry_sector]])</f>
        <v>Utilities</v>
      </c>
      <c r="O135" s="9" t="str">
        <f>bonds[[#This Row],[security name]]&amp;" nc-"&amp;RIGHT(YEAR(bonds[[#This Row],[nxt_call_dt]]),2)</f>
        <v>SSELN 3 5/8 09/16/77 nc-22</v>
      </c>
      <c r="P135" s="9" cm="1">
        <f t="array" ref="P135">_xll.BDP(bonds[[#This Row],[worksheet get]],bonds[[#Headers],[yas_ispread]])</f>
        <v>284.59950384329039</v>
      </c>
      <c r="Q135" s="9" cm="1">
        <f t="array" ref="Q135">_xll.BDP(bonds[[#This Row],[worksheet get]],bonds[[#Headers],[blp_i_sprd_mid]])</f>
        <v>278.7799072265625</v>
      </c>
      <c r="R135" s="9" t="str" cm="1">
        <f t="array" ref="R135">_xll.BDP(bonds[[#This Row],[worksheet get]],bonds[[#Headers],[rtg_moody]])</f>
        <v>Baa3</v>
      </c>
      <c r="S135" s="9" t="str" cm="1">
        <f t="array" ref="S135">_xll.BDP(bonds[[#This Row],[worksheet get]],bonds[[#Headers],[rtg_sp]])</f>
        <v>BBB-</v>
      </c>
      <c r="T135" s="9" t="str" cm="1">
        <f t="array" ref="T135">_xll.BDP(bonds[[#This Row],[worksheet get]],bonds[[#Headers],[bb_composite]])</f>
        <v>BBB-</v>
      </c>
      <c r="U135" s="9" t="str" cm="1">
        <f t="array" ref="U135">_xll.BDP(bonds[[#This Row],[worksheet get]],bonds[[#Headers],[green_bond_loan_indicator]])</f>
        <v>N</v>
      </c>
    </row>
    <row r="136" spans="5:21" x14ac:dyDescent="0.35">
      <c r="E136" s="5" t="s">
        <v>355</v>
      </c>
      <c r="F136" s="5" t="str" cm="1">
        <f t="array" ref="F136">_xll.BDP(bonds[[#This Row],[worksheet get]],bonds[[#Headers],[ID_ISIN]])</f>
        <v>XS2195190876</v>
      </c>
      <c r="G136" s="5" t="str" cm="1">
        <f t="array" ref="G136">_xll.BDP(bonds[[#This Row],[worksheet get]],bonds[[#Headers],[security name]])</f>
        <v>SSELN 3.74 PERP</v>
      </c>
      <c r="H136" s="5" t="str" cm="1">
        <f t="array" ref="H136">_xll.BDP(bonds[[#This Row],[worksheet get]],bonds[[#Headers],[ticker]])</f>
        <v>SSELN</v>
      </c>
      <c r="I136" s="5" cm="1">
        <f t="array" ref="I136">_xll.BDP(bonds[[#This Row],[worksheet get]],bonds[[#Headers],[coupon]])</f>
        <v>3.74</v>
      </c>
      <c r="J136" s="8" cm="1">
        <f t="array" ref="J136">_xll.BDP(bonds[[#This Row],[worksheet get]],bonds[[#Headers],[nxt_call_dt]])*1</f>
        <v>46036</v>
      </c>
      <c r="K136" s="9" t="str" cm="1">
        <f t="array" ref="K136">_xll.BDP(bonds[[#This Row],[worksheet get]],bonds[[#Headers],[mty_typ]])</f>
        <v>PERP/CALL</v>
      </c>
      <c r="L136" s="9" t="str" cm="1">
        <f t="array" ref="L136">_xll.BDP(bonds[[#This Row],[worksheet get]],bonds[[#Headers],[crncy]])</f>
        <v>GBP</v>
      </c>
      <c r="M136" s="10" cm="1">
        <f t="array" ref="M136">_xll.BDP(bonds[[#This Row],[worksheet get]],bonds[[#Headers],[amt_outstanding]])</f>
        <v>600000000</v>
      </c>
      <c r="N136" s="9" t="str" cm="1">
        <f t="array" ref="N136">_xll.BDP(bonds[[#This Row],[worksheet get]],bonds[[#Headers],[industry_sector]])</f>
        <v>Utilities</v>
      </c>
      <c r="O136" s="9" t="str">
        <f>bonds[[#This Row],[security name]]&amp;" nc-"&amp;RIGHT(YEAR(bonds[[#This Row],[nxt_call_dt]]),2)</f>
        <v>SSELN 3.74 PERP nc-26</v>
      </c>
      <c r="P136" s="9" cm="1">
        <f t="array" ref="P136">_xll.BDP(bonds[[#This Row],[worksheet get]],bonds[[#Headers],[yas_ispread]])</f>
        <v>323.26807791080972</v>
      </c>
      <c r="Q136" s="9" cm="1">
        <f t="array" ref="Q136">_xll.BDP(bonds[[#This Row],[worksheet get]],bonds[[#Headers],[blp_i_sprd_mid]])</f>
        <v>323.13629150390625</v>
      </c>
      <c r="R136" s="9" t="str" cm="1">
        <f t="array" ref="R136">_xll.BDP(bonds[[#This Row],[worksheet get]],bonds[[#Headers],[rtg_moody]])</f>
        <v>Baa3</v>
      </c>
      <c r="S136" s="9" t="str" cm="1">
        <f t="array" ref="S136">_xll.BDP(bonds[[#This Row],[worksheet get]],bonds[[#Headers],[rtg_sp]])</f>
        <v>BBB-</v>
      </c>
      <c r="T136" s="9" t="str" cm="1">
        <f t="array" ref="T136">_xll.BDP(bonds[[#This Row],[worksheet get]],bonds[[#Headers],[bb_composite]])</f>
        <v>BBB-</v>
      </c>
      <c r="U136" s="9" t="str" cm="1">
        <f t="array" ref="U136">_xll.BDP(bonds[[#This Row],[worksheet get]],bonds[[#Headers],[green_bond_loan_indicator]])</f>
        <v>N</v>
      </c>
    </row>
    <row r="137" spans="5:21" x14ac:dyDescent="0.35">
      <c r="E137" s="5" t="s">
        <v>356</v>
      </c>
      <c r="F137" s="5" t="str" cm="1">
        <f t="array" ref="F137">_xll.BDP(bonds[[#This Row],[worksheet get]],bonds[[#Headers],[ID_ISIN]])</f>
        <v>XS1196713298</v>
      </c>
      <c r="G137" s="5" t="str" cm="1">
        <f t="array" ref="G137">_xll.BDP(bonds[[#This Row],[worksheet get]],bonds[[#Headers],[security name]])</f>
        <v>SSELN 2 3/8 PERP</v>
      </c>
      <c r="H137" s="5" t="str" cm="1">
        <f t="array" ref="H137">_xll.BDP(bonds[[#This Row],[worksheet get]],bonds[[#Headers],[ticker]])</f>
        <v>SSELN</v>
      </c>
      <c r="I137" s="5" cm="1">
        <f t="array" ref="I137">_xll.BDP(bonds[[#This Row],[worksheet get]],bonds[[#Headers],[coupon]])</f>
        <v>2.375</v>
      </c>
      <c r="J137" s="8" cm="1">
        <f t="array" ref="J137">_xll.BDP(bonds[[#This Row],[worksheet get]],bonds[[#Headers],[nxt_call_dt]])*1</f>
        <v>44287</v>
      </c>
      <c r="K137" s="9" t="str" cm="1">
        <f t="array" ref="K137">_xll.BDP(bonds[[#This Row],[worksheet get]],bonds[[#Headers],[mty_typ]])</f>
        <v>PERP/CALL</v>
      </c>
      <c r="L137" s="9" t="str" cm="1">
        <f t="array" ref="L137">_xll.BDP(bonds[[#This Row],[worksheet get]],bonds[[#Headers],[crncy]])</f>
        <v>EUR</v>
      </c>
      <c r="M137" s="10" cm="1">
        <f t="array" ref="M137">_xll.BDP(bonds[[#This Row],[worksheet get]],bonds[[#Headers],[amt_outstanding]])</f>
        <v>600000000</v>
      </c>
      <c r="N137" s="9" t="str" cm="1">
        <f t="array" ref="N137">_xll.BDP(bonds[[#This Row],[worksheet get]],bonds[[#Headers],[industry_sector]])</f>
        <v>Utilities</v>
      </c>
      <c r="O137" s="9" t="str">
        <f>bonds[[#This Row],[security name]]&amp;" nc-"&amp;RIGHT(YEAR(bonds[[#This Row],[nxt_call_dt]]),2)</f>
        <v>SSELN 2 3/8 PERP nc-21</v>
      </c>
      <c r="P137" s="9" cm="1">
        <f t="array" ref="P137">_xll.BDP(bonds[[#This Row],[worksheet get]],bonds[[#Headers],[yas_ispread]])</f>
        <v>275.3921950485493</v>
      </c>
      <c r="Q137" s="9" cm="1">
        <f t="array" ref="Q137">_xll.BDP(bonds[[#This Row],[worksheet get]],bonds[[#Headers],[blp_i_sprd_mid]])</f>
        <v>266.87432861328125</v>
      </c>
      <c r="R137" s="9" t="str" cm="1">
        <f t="array" ref="R137">_xll.BDP(bonds[[#This Row],[worksheet get]],bonds[[#Headers],[rtg_moody]])</f>
        <v>Baa3</v>
      </c>
      <c r="S137" s="9" t="str" cm="1">
        <f t="array" ref="S137">_xll.BDP(bonds[[#This Row],[worksheet get]],bonds[[#Headers],[rtg_sp]])</f>
        <v>BBB-</v>
      </c>
      <c r="T137" s="9" t="str" cm="1">
        <f t="array" ref="T137">_xll.BDP(bonds[[#This Row],[worksheet get]],bonds[[#Headers],[bb_composite]])</f>
        <v>BBB-</v>
      </c>
      <c r="U137" s="9" t="str" cm="1">
        <f t="array" ref="U137">_xll.BDP(bonds[[#This Row],[worksheet get]],bonds[[#Headers],[green_bond_loan_indicator]])</f>
        <v>N</v>
      </c>
    </row>
    <row r="138" spans="5:21" x14ac:dyDescent="0.35">
      <c r="E138" s="5" t="s">
        <v>357</v>
      </c>
      <c r="F138" s="5" t="str" cm="1">
        <f t="array" ref="F138">_xll.BDP(bonds[[#This Row],[worksheet get]],bonds[[#Headers],[ID_ISIN]])</f>
        <v>XS2195190520</v>
      </c>
      <c r="G138" s="5" t="str" cm="1">
        <f t="array" ref="G138">_xll.BDP(bonds[[#This Row],[worksheet get]],bonds[[#Headers],[security name]])</f>
        <v>SSELN 3 1/8 PERP</v>
      </c>
      <c r="H138" s="5" t="str" cm="1">
        <f t="array" ref="H138">_xll.BDP(bonds[[#This Row],[worksheet get]],bonds[[#Headers],[ticker]])</f>
        <v>SSELN</v>
      </c>
      <c r="I138" s="5" cm="1">
        <f t="array" ref="I138">_xll.BDP(bonds[[#This Row],[worksheet get]],bonds[[#Headers],[coupon]])</f>
        <v>3.125</v>
      </c>
      <c r="J138" s="8" cm="1">
        <f t="array" ref="J138">_xll.BDP(bonds[[#This Row],[worksheet get]],bonds[[#Headers],[nxt_call_dt]])*1</f>
        <v>46491</v>
      </c>
      <c r="K138" s="9" t="str" cm="1">
        <f t="array" ref="K138">_xll.BDP(bonds[[#This Row],[worksheet get]],bonds[[#Headers],[mty_typ]])</f>
        <v>PERP/CALL</v>
      </c>
      <c r="L138" s="9" t="str" cm="1">
        <f t="array" ref="L138">_xll.BDP(bonds[[#This Row],[worksheet get]],bonds[[#Headers],[crncy]])</f>
        <v>EUR</v>
      </c>
      <c r="M138" s="10" cm="1">
        <f t="array" ref="M138">_xll.BDP(bonds[[#This Row],[worksheet get]],bonds[[#Headers],[amt_outstanding]])</f>
        <v>500000000</v>
      </c>
      <c r="N138" s="9" t="str" cm="1">
        <f t="array" ref="N138">_xll.BDP(bonds[[#This Row],[worksheet get]],bonds[[#Headers],[industry_sector]])</f>
        <v>Utilities</v>
      </c>
      <c r="O138" s="9" t="str">
        <f>bonds[[#This Row],[security name]]&amp;" nc-"&amp;RIGHT(YEAR(bonds[[#This Row],[nxt_call_dt]]),2)</f>
        <v>SSELN 3 1/8 PERP nc-27</v>
      </c>
      <c r="P138" s="9" cm="1">
        <f t="array" ref="P138">_xll.BDP(bonds[[#This Row],[worksheet get]],bonds[[#Headers],[yas_ispread]])</f>
        <v>333.37383755069476</v>
      </c>
      <c r="Q138" s="9" cm="1">
        <f t="array" ref="Q138">_xll.BDP(bonds[[#This Row],[worksheet get]],bonds[[#Headers],[blp_i_sprd_mid]])</f>
        <v>333.488525390625</v>
      </c>
      <c r="R138" s="9" t="str" cm="1">
        <f t="array" ref="R138">_xll.BDP(bonds[[#This Row],[worksheet get]],bonds[[#Headers],[rtg_moody]])</f>
        <v>Baa3</v>
      </c>
      <c r="S138" s="9" t="str" cm="1">
        <f t="array" ref="S138">_xll.BDP(bonds[[#This Row],[worksheet get]],bonds[[#Headers],[rtg_sp]])</f>
        <v>BBB-</v>
      </c>
      <c r="T138" s="9" t="str" cm="1">
        <f t="array" ref="T138">_xll.BDP(bonds[[#This Row],[worksheet get]],bonds[[#Headers],[bb_composite]])</f>
        <v>BBB-</v>
      </c>
      <c r="U138" s="9" t="str" cm="1">
        <f t="array" ref="U138">_xll.BDP(bonds[[#This Row],[worksheet get]],bonds[[#Headers],[green_bond_loan_indicator]])</f>
        <v>N</v>
      </c>
    </row>
    <row r="139" spans="5:21" x14ac:dyDescent="0.35">
      <c r="E139" s="5" t="s">
        <v>358</v>
      </c>
      <c r="F139" s="5" t="str" cm="1">
        <f t="array" ref="F139">_xll.BDP(bonds[[#This Row],[worksheet get]],bonds[[#Headers],[ID_ISIN]])</f>
        <v>XS1572343744</v>
      </c>
      <c r="G139" s="5" t="str" cm="1">
        <f t="array" ref="G139">_xll.BDP(bonds[[#This Row],[worksheet get]],bonds[[#Headers],[security name]])</f>
        <v>SSELN 4 3/4 09/16/77</v>
      </c>
      <c r="H139" s="5" t="str" cm="1">
        <f t="array" ref="H139">_xll.BDP(bonds[[#This Row],[worksheet get]],bonds[[#Headers],[ticker]])</f>
        <v>SSELN</v>
      </c>
      <c r="I139" s="5" cm="1">
        <f t="array" ref="I139">_xll.BDP(bonds[[#This Row],[worksheet get]],bonds[[#Headers],[coupon]])</f>
        <v>4.75</v>
      </c>
      <c r="J139" s="8" cm="1">
        <f t="array" ref="J139">_xll.BDP(bonds[[#This Row],[worksheet get]],bonds[[#Headers],[nxt_call_dt]])*1</f>
        <v>44728</v>
      </c>
      <c r="K139" s="9" t="str" cm="1">
        <f t="array" ref="K139">_xll.BDP(bonds[[#This Row],[worksheet get]],bonds[[#Headers],[mty_typ]])</f>
        <v>CALLABLE</v>
      </c>
      <c r="L139" s="9" t="str" cm="1">
        <f t="array" ref="L139">_xll.BDP(bonds[[#This Row],[worksheet get]],bonds[[#Headers],[crncy]])</f>
        <v>USD</v>
      </c>
      <c r="M139" s="10" cm="1">
        <f t="array" ref="M139">_xll.BDP(bonds[[#This Row],[worksheet get]],bonds[[#Headers],[amt_outstanding]])</f>
        <v>900000000</v>
      </c>
      <c r="N139" s="9" t="str" cm="1">
        <f t="array" ref="N139">_xll.BDP(bonds[[#This Row],[worksheet get]],bonds[[#Headers],[industry_sector]])</f>
        <v>Utilities</v>
      </c>
      <c r="O139" s="9" t="str">
        <f>bonds[[#This Row],[security name]]&amp;" nc-"&amp;RIGHT(YEAR(bonds[[#This Row],[nxt_call_dt]]),2)</f>
        <v>SSELN 4 3/4 09/16/77 nc-22</v>
      </c>
      <c r="P139" s="9" cm="1">
        <f t="array" ref="P139">_xll.BDP(bonds[[#This Row],[worksheet get]],bonds[[#Headers],[yas_ispread]])</f>
        <v>410.1766354352784</v>
      </c>
      <c r="Q139" s="9" cm="1">
        <f t="array" ref="Q139">_xll.BDP(bonds[[#This Row],[worksheet get]],bonds[[#Headers],[blp_i_sprd_mid]])</f>
        <v>399.2022705078125</v>
      </c>
      <c r="R139" s="9" t="str" cm="1">
        <f t="array" ref="R139">_xll.BDP(bonds[[#This Row],[worksheet get]],bonds[[#Headers],[rtg_moody]])</f>
        <v>Baa3</v>
      </c>
      <c r="S139" s="9" t="str" cm="1">
        <f t="array" ref="S139">_xll.BDP(bonds[[#This Row],[worksheet get]],bonds[[#Headers],[rtg_sp]])</f>
        <v>BBB-</v>
      </c>
      <c r="T139" s="9" t="str" cm="1">
        <f t="array" ref="T139">_xll.BDP(bonds[[#This Row],[worksheet get]],bonds[[#Headers],[bb_composite]])</f>
        <v>BBB-</v>
      </c>
      <c r="U139" s="9" t="str" cm="1">
        <f t="array" ref="U139">_xll.BDP(bonds[[#This Row],[worksheet get]],bonds[[#Headers],[green_bond_loan_indicator]])</f>
        <v>N</v>
      </c>
    </row>
    <row r="140" spans="5:21" x14ac:dyDescent="0.35">
      <c r="E140" s="5" t="s">
        <v>359</v>
      </c>
      <c r="F140" s="5" t="str" cm="1">
        <f t="array" ref="F140">_xll.BDP(bonds[[#This Row],[worksheet get]],bonds[[#Headers],[ID_ISIN]])</f>
        <v>XS1757377400</v>
      </c>
      <c r="G140" s="5" t="str" cm="1">
        <f t="array" ref="G140">_xll.BDP(bonds[[#This Row],[worksheet get]],bonds[[#Headers],[security name]])</f>
        <v>ALLRNV 1 5/8 PERP</v>
      </c>
      <c r="H140" s="5" t="str" cm="1">
        <f t="array" ref="H140">_xll.BDP(bonds[[#This Row],[worksheet get]],bonds[[#Headers],[ticker]])</f>
        <v>ALLRNV</v>
      </c>
      <c r="I140" s="5" cm="1">
        <f t="array" ref="I140">_xll.BDP(bonds[[#This Row],[worksheet get]],bonds[[#Headers],[coupon]])</f>
        <v>1.625</v>
      </c>
      <c r="J140" s="8" cm="1">
        <f t="array" ref="J140">_xll.BDP(bonds[[#This Row],[worksheet get]],bonds[[#Headers],[nxt_call_dt]])*1</f>
        <v>45746</v>
      </c>
      <c r="K140" s="9" t="str" cm="1">
        <f t="array" ref="K140">_xll.BDP(bonds[[#This Row],[worksheet get]],bonds[[#Headers],[mty_typ]])</f>
        <v>PERP/CALL</v>
      </c>
      <c r="L140" s="9" t="str" cm="1">
        <f t="array" ref="L140">_xll.BDP(bonds[[#This Row],[worksheet get]],bonds[[#Headers],[crncy]])</f>
        <v>EUR</v>
      </c>
      <c r="M140" s="10" cm="1">
        <f t="array" ref="M140">_xll.BDP(bonds[[#This Row],[worksheet get]],bonds[[#Headers],[amt_outstanding]])</f>
        <v>500000000</v>
      </c>
      <c r="N140" s="9" t="str" cm="1">
        <f t="array" ref="N140">_xll.BDP(bonds[[#This Row],[worksheet get]],bonds[[#Headers],[industry_sector]])</f>
        <v>Utilities</v>
      </c>
      <c r="O140" s="9" t="str">
        <f>bonds[[#This Row],[security name]]&amp;" nc-"&amp;RIGHT(YEAR(bonds[[#This Row],[nxt_call_dt]]),2)</f>
        <v>ALLRNV 1 5/8 PERP nc-25</v>
      </c>
      <c r="P140" s="9" cm="1">
        <f t="array" ref="P140">_xll.BDP(bonds[[#This Row],[worksheet get]],bonds[[#Headers],[yas_ispread]])</f>
        <v>144.28834960249341</v>
      </c>
      <c r="Q140" s="9" cm="1">
        <f t="array" ref="Q140">_xll.BDP(bonds[[#This Row],[worksheet get]],bonds[[#Headers],[blp_i_sprd_mid]])</f>
        <v>141.7373046875</v>
      </c>
      <c r="R140" s="9" t="str" cm="1">
        <f t="array" ref="R140">_xll.BDP(bonds[[#This Row],[worksheet get]],bonds[[#Headers],[rtg_moody]])</f>
        <v>A2</v>
      </c>
      <c r="S140" s="9" t="str" cm="1">
        <f t="array" ref="S140">_xll.BDP(bonds[[#This Row],[worksheet get]],bonds[[#Headers],[rtg_sp]])</f>
        <v>A</v>
      </c>
      <c r="T140" s="9" t="str" cm="1">
        <f t="array" ref="T140">_xll.BDP(bonds[[#This Row],[worksheet get]],bonds[[#Headers],[bb_composite]])</f>
        <v>A</v>
      </c>
      <c r="U140" s="9" t="str" cm="1">
        <f t="array" ref="U140">_xll.BDP(bonds[[#This Row],[worksheet get]],bonds[[#Headers],[green_bond_loan_indicator]])</f>
        <v>N</v>
      </c>
    </row>
    <row r="141" spans="5:21" x14ac:dyDescent="0.35">
      <c r="E141" s="5" t="s">
        <v>360</v>
      </c>
      <c r="F141" s="5" t="str" cm="1">
        <f t="array" ref="F141">_xll.BDP(bonds[[#This Row],[worksheet get]],bonds[[#Headers],[ID_ISIN]])</f>
        <v>XS1227607402</v>
      </c>
      <c r="G141" s="5" t="str" cm="1">
        <f t="array" ref="G141">_xll.BDP(bonds[[#This Row],[worksheet get]],bonds[[#Headers],[security name]])</f>
        <v>ORSTED 3 11/06/15</v>
      </c>
      <c r="H141" s="5" t="str" cm="1">
        <f t="array" ref="H141">_xll.BDP(bonds[[#This Row],[worksheet get]],bonds[[#Headers],[ticker]])</f>
        <v>ORSTED</v>
      </c>
      <c r="I141" s="5" cm="1">
        <f t="array" ref="I141">_xll.BDP(bonds[[#This Row],[worksheet get]],bonds[[#Headers],[coupon]])</f>
        <v>3</v>
      </c>
      <c r="J141" s="8" t="e" cm="1">
        <f t="array" ref="J141">_xll.BDP(bonds[[#This Row],[worksheet get]],bonds[[#Headers],[nxt_call_dt]])*1</f>
        <v>#VALUE!</v>
      </c>
      <c r="K141" s="9" t="str" cm="1">
        <f t="array" ref="K141">_xll.BDP(bonds[[#This Row],[worksheet get]],bonds[[#Headers],[mty_typ]])</f>
        <v>CALLABLE</v>
      </c>
      <c r="L141" s="9" t="str" cm="1">
        <f t="array" ref="L141">_xll.BDP(bonds[[#This Row],[worksheet get]],bonds[[#Headers],[crncy]])</f>
        <v>EUR</v>
      </c>
      <c r="M141" s="10" cm="1">
        <f t="array" ref="M141">_xll.BDP(bonds[[#This Row],[worksheet get]],bonds[[#Headers],[amt_outstanding]])</f>
        <v>0</v>
      </c>
      <c r="N141" s="9" t="str" cm="1">
        <f t="array" ref="N141">_xll.BDP(bonds[[#This Row],[worksheet get]],bonds[[#Headers],[industry_sector]])</f>
        <v>Utilities</v>
      </c>
      <c r="O141" s="9" t="e">
        <f>bonds[[#This Row],[security name]]&amp;" nc-"&amp;RIGHT(YEAR(bonds[[#This Row],[nxt_call_dt]]),2)</f>
        <v>#VALUE!</v>
      </c>
      <c r="P141" s="9" t="str" cm="1">
        <f t="array" ref="P141">_xll.BDP(bonds[[#This Row],[worksheet get]],bonds[[#Headers],[yas_ispread]])</f>
        <v>#N/A N/A</v>
      </c>
      <c r="Q141" s="9" t="str" cm="1">
        <f t="array" ref="Q141">_xll.BDP(bonds[[#This Row],[worksheet get]],bonds[[#Headers],[blp_i_sprd_mid]])</f>
        <v>#N/A Field Not Applicable</v>
      </c>
      <c r="R141" s="9" t="str" cm="1">
        <f t="array" ref="R141">_xll.BDP(bonds[[#This Row],[worksheet get]],bonds[[#Headers],[rtg_moody]])</f>
        <v>Baa3</v>
      </c>
      <c r="S141" s="9" t="str" cm="1">
        <f t="array" ref="S141">_xll.BDP(bonds[[#This Row],[worksheet get]],bonds[[#Headers],[rtg_sp]])</f>
        <v>BB+</v>
      </c>
      <c r="T141" s="9" t="str" cm="1">
        <f t="array" ref="T141">_xll.BDP(bonds[[#This Row],[worksheet get]],bonds[[#Headers],[bb_composite]])</f>
        <v>BB+</v>
      </c>
      <c r="U141" s="9" t="str" cm="1">
        <f t="array" ref="U141">_xll.BDP(bonds[[#This Row],[worksheet get]],bonds[[#Headers],[green_bond_loan_indicator]])</f>
        <v>N</v>
      </c>
    </row>
    <row r="142" spans="5:21" x14ac:dyDescent="0.35">
      <c r="E142" s="5" t="s">
        <v>89</v>
      </c>
      <c r="F142" s="5" t="str" cm="1">
        <f t="array" ref="F142">_xll.BDP(bonds[[#This Row],[worksheet get]],bonds[[#Headers],[ID_ISIN]])</f>
        <v>XS0943370543</v>
      </c>
      <c r="G142" s="5" t="str" cm="1">
        <f t="array" ref="G142">_xll.BDP(bonds[[#This Row],[worksheet get]],bonds[[#Headers],[security name]])</f>
        <v>ORSTED 6 1/4 06/26/13</v>
      </c>
      <c r="H142" s="5" t="str" cm="1">
        <f t="array" ref="H142">_xll.BDP(bonds[[#This Row],[worksheet get]],bonds[[#Headers],[ticker]])</f>
        <v>ORSTED</v>
      </c>
      <c r="I142" s="5" cm="1">
        <f t="array" ref="I142">_xll.BDP(bonds[[#This Row],[worksheet get]],bonds[[#Headers],[coupon]])</f>
        <v>6.25</v>
      </c>
      <c r="J142" s="8" cm="1">
        <f t="array" ref="J142">_xll.BDP(bonds[[#This Row],[worksheet get]],bonds[[#Headers],[nxt_call_dt]])*1</f>
        <v>45103</v>
      </c>
      <c r="K142" s="9" t="str" cm="1">
        <f t="array" ref="K142">_xll.BDP(bonds[[#This Row],[worksheet get]],bonds[[#Headers],[mty_typ]])</f>
        <v>CALLABLE</v>
      </c>
      <c r="L142" s="9" t="str" cm="1">
        <f t="array" ref="L142">_xll.BDP(bonds[[#This Row],[worksheet get]],bonds[[#Headers],[crncy]])</f>
        <v>EUR</v>
      </c>
      <c r="M142" s="10" cm="1">
        <f t="array" ref="M142">_xll.BDP(bonds[[#This Row],[worksheet get]],bonds[[#Headers],[amt_outstanding]])</f>
        <v>700000000</v>
      </c>
      <c r="N142" s="9" t="str" cm="1">
        <f t="array" ref="N142">_xll.BDP(bonds[[#This Row],[worksheet get]],bonds[[#Headers],[industry_sector]])</f>
        <v>Utilities</v>
      </c>
      <c r="O142" s="9" t="str">
        <f>bonds[[#This Row],[security name]]&amp;" nc-"&amp;RIGHT(YEAR(bonds[[#This Row],[nxt_call_dt]]),2)</f>
        <v>ORSTED 6 1/4 06/26/13 nc-23</v>
      </c>
      <c r="P142" s="9" cm="1">
        <f t="array" ref="P142">_xll.BDP(bonds[[#This Row],[worksheet get]],bonds[[#Headers],[yas_ispread]])</f>
        <v>182.04507474136162</v>
      </c>
      <c r="Q142" s="9" cm="1">
        <f t="array" ref="Q142">_xll.BDP(bonds[[#This Row],[worksheet get]],bonds[[#Headers],[blp_i_sprd_mid]])</f>
        <v>182.04318237304688</v>
      </c>
      <c r="R142" s="9" t="str" cm="1">
        <f t="array" ref="R142">_xll.BDP(bonds[[#This Row],[worksheet get]],bonds[[#Headers],[rtg_moody]])</f>
        <v>Baa3</v>
      </c>
      <c r="S142" s="9" t="str" cm="1">
        <f t="array" ref="S142">_xll.BDP(bonds[[#This Row],[worksheet get]],bonds[[#Headers],[rtg_sp]])</f>
        <v>BB+</v>
      </c>
      <c r="T142" s="9" t="str" cm="1">
        <f t="array" ref="T142">_xll.BDP(bonds[[#This Row],[worksheet get]],bonds[[#Headers],[bb_composite]])</f>
        <v>BB+</v>
      </c>
      <c r="U142" s="9" t="str" cm="1">
        <f t="array" ref="U142">_xll.BDP(bonds[[#This Row],[worksheet get]],bonds[[#Headers],[green_bond_loan_indicator]])</f>
        <v>N</v>
      </c>
    </row>
    <row r="143" spans="5:21" x14ac:dyDescent="0.35">
      <c r="E143" s="5" t="s">
        <v>361</v>
      </c>
      <c r="F143" s="5" t="str" cm="1">
        <f t="array" ref="F143">_xll.BDP(bonds[[#This Row],[worksheet get]],bonds[[#Headers],[ID_ISIN]])</f>
        <v>XS1720192696</v>
      </c>
      <c r="G143" s="5" t="str" cm="1">
        <f t="array" ref="G143">_xll.BDP(bonds[[#This Row],[worksheet get]],bonds[[#Headers],[security name]])</f>
        <v>ORSTED 2 1/4 11/24/17</v>
      </c>
      <c r="H143" s="5" t="str" cm="1">
        <f t="array" ref="H143">_xll.BDP(bonds[[#This Row],[worksheet get]],bonds[[#Headers],[ticker]])</f>
        <v>ORSTED</v>
      </c>
      <c r="I143" s="5" cm="1">
        <f t="array" ref="I143">_xll.BDP(bonds[[#This Row],[worksheet get]],bonds[[#Headers],[coupon]])</f>
        <v>2.25</v>
      </c>
      <c r="J143" s="8" cm="1">
        <f t="array" ref="J143">_xll.BDP(bonds[[#This Row],[worksheet get]],bonds[[#Headers],[nxt_call_dt]])*1</f>
        <v>45528</v>
      </c>
      <c r="K143" s="9" t="str" cm="1">
        <f t="array" ref="K143">_xll.BDP(bonds[[#This Row],[worksheet get]],bonds[[#Headers],[mty_typ]])</f>
        <v>CALLABLE</v>
      </c>
      <c r="L143" s="9" t="str" cm="1">
        <f t="array" ref="L143">_xll.BDP(bonds[[#This Row],[worksheet get]],bonds[[#Headers],[crncy]])</f>
        <v>EUR</v>
      </c>
      <c r="M143" s="10" cm="1">
        <f t="array" ref="M143">_xll.BDP(bonds[[#This Row],[worksheet get]],bonds[[#Headers],[amt_outstanding]])</f>
        <v>500000000</v>
      </c>
      <c r="N143" s="9" t="str" cm="1">
        <f t="array" ref="N143">_xll.BDP(bonds[[#This Row],[worksheet get]],bonds[[#Headers],[industry_sector]])</f>
        <v>Utilities</v>
      </c>
      <c r="O143" s="9" t="str">
        <f>bonds[[#This Row],[security name]]&amp;" nc-"&amp;RIGHT(YEAR(bonds[[#This Row],[nxt_call_dt]]),2)</f>
        <v>ORSTED 2 1/4 11/24/17 nc-24</v>
      </c>
      <c r="P143" s="9" cm="1">
        <f t="array" ref="P143">_xll.BDP(bonds[[#This Row],[worksheet get]],bonds[[#Headers],[yas_ispread]])</f>
        <v>199.06614175967175</v>
      </c>
      <c r="Q143" s="9" cm="1">
        <f t="array" ref="Q143">_xll.BDP(bonds[[#This Row],[worksheet get]],bonds[[#Headers],[blp_i_sprd_mid]])</f>
        <v>196.16014099121094</v>
      </c>
      <c r="R143" s="9" t="str" cm="1">
        <f t="array" ref="R143">_xll.BDP(bonds[[#This Row],[worksheet get]],bonds[[#Headers],[rtg_moody]])</f>
        <v>Baa3</v>
      </c>
      <c r="S143" s="9" t="str" cm="1">
        <f t="array" ref="S143">_xll.BDP(bonds[[#This Row],[worksheet get]],bonds[[#Headers],[rtg_sp]])</f>
        <v>BB+</v>
      </c>
      <c r="T143" s="9" t="str" cm="1">
        <f t="array" ref="T143">_xll.BDP(bonds[[#This Row],[worksheet get]],bonds[[#Headers],[bb_composite]])</f>
        <v>BB+</v>
      </c>
      <c r="U143" s="9" t="str" cm="1">
        <f t="array" ref="U143">_xll.BDP(bonds[[#This Row],[worksheet get]],bonds[[#Headers],[green_bond_loan_indicator]])</f>
        <v>Y</v>
      </c>
    </row>
    <row r="144" spans="5:21" x14ac:dyDescent="0.35">
      <c r="E144" s="5" t="s">
        <v>90</v>
      </c>
      <c r="F144" s="5" t="str" cm="1">
        <f t="array" ref="F144">_xll.BDP(bonds[[#This Row],[worksheet get]],bonds[[#Headers],[ID_ISIN]])</f>
        <v>XS2010036874</v>
      </c>
      <c r="G144" s="5" t="str" cm="1">
        <f t="array" ref="G144">_xll.BDP(bonds[[#This Row],[worksheet get]],bonds[[#Headers],[security name]])</f>
        <v>ORSTED 1 3/4 12/09/19</v>
      </c>
      <c r="H144" s="5" t="str" cm="1">
        <f t="array" ref="H144">_xll.BDP(bonds[[#This Row],[worksheet get]],bonds[[#Headers],[ticker]])</f>
        <v>ORSTED</v>
      </c>
      <c r="I144" s="5" cm="1">
        <f t="array" ref="I144">_xll.BDP(bonds[[#This Row],[worksheet get]],bonds[[#Headers],[coupon]])</f>
        <v>1.75</v>
      </c>
      <c r="J144" s="8" cm="1">
        <f t="array" ref="J144">_xll.BDP(bonds[[#This Row],[worksheet get]],bonds[[#Headers],[nxt_call_dt]])*1</f>
        <v>46639</v>
      </c>
      <c r="K144" s="9" t="str" cm="1">
        <f t="array" ref="K144">_xll.BDP(bonds[[#This Row],[worksheet get]],bonds[[#Headers],[mty_typ]])</f>
        <v>CALLABLE</v>
      </c>
      <c r="L144" s="9" t="str" cm="1">
        <f t="array" ref="L144">_xll.BDP(bonds[[#This Row],[worksheet get]],bonds[[#Headers],[crncy]])</f>
        <v>EUR</v>
      </c>
      <c r="M144" s="10" cm="1">
        <f t="array" ref="M144">_xll.BDP(bonds[[#This Row],[worksheet get]],bonds[[#Headers],[amt_outstanding]])</f>
        <v>600000000</v>
      </c>
      <c r="N144" s="9" t="str" cm="1">
        <f t="array" ref="N144">_xll.BDP(bonds[[#This Row],[worksheet get]],bonds[[#Headers],[industry_sector]])</f>
        <v>Utilities</v>
      </c>
      <c r="O144" s="9" t="str">
        <f>bonds[[#This Row],[security name]]&amp;" nc-"&amp;RIGHT(YEAR(bonds[[#This Row],[nxt_call_dt]]),2)</f>
        <v>ORSTED 1 3/4 12/09/19 nc-27</v>
      </c>
      <c r="P144" s="9" cm="1">
        <f t="array" ref="P144">_xll.BDP(bonds[[#This Row],[worksheet get]],bonds[[#Headers],[yas_ispread]])</f>
        <v>220.94437813774732</v>
      </c>
      <c r="Q144" s="9" cm="1">
        <f t="array" ref="Q144">_xll.BDP(bonds[[#This Row],[worksheet get]],bonds[[#Headers],[blp_i_sprd_mid]])</f>
        <v>220.95579528808594</v>
      </c>
      <c r="R144" s="9" t="str" cm="1">
        <f t="array" ref="R144">_xll.BDP(bonds[[#This Row],[worksheet get]],bonds[[#Headers],[rtg_moody]])</f>
        <v>Baa3</v>
      </c>
      <c r="S144" s="9" t="str" cm="1">
        <f t="array" ref="S144">_xll.BDP(bonds[[#This Row],[worksheet get]],bonds[[#Headers],[rtg_sp]])</f>
        <v>BB+</v>
      </c>
      <c r="T144" s="9" t="str" cm="1">
        <f t="array" ref="T144">_xll.BDP(bonds[[#This Row],[worksheet get]],bonds[[#Headers],[bb_composite]])</f>
        <v>BB+</v>
      </c>
      <c r="U144" s="9" t="str" cm="1">
        <f t="array" ref="U144">_xll.BDP(bonds[[#This Row],[worksheet get]],bonds[[#Headers],[green_bond_loan_indicator]])</f>
        <v>Y</v>
      </c>
    </row>
    <row r="145" spans="5:21" x14ac:dyDescent="0.35">
      <c r="E145" s="5" t="s">
        <v>362</v>
      </c>
      <c r="F145" s="5" t="str" cm="1">
        <f t="array" ref="F145">_xll.BDP(bonds[[#This Row],[worksheet get]],bonds[[#Headers],[ID_ISIN]])</f>
        <v>XS1141810991</v>
      </c>
      <c r="G145" s="5" t="str" cm="1">
        <f t="array" ref="G145">_xll.BDP(bonds[[#This Row],[worksheet get]],bonds[[#Headers],[security name]])</f>
        <v>STEDIN 3 1/4 PERP</v>
      </c>
      <c r="H145" s="5" t="str" cm="1">
        <f t="array" ref="H145">_xll.BDP(bonds[[#This Row],[worksheet get]],bonds[[#Headers],[ticker]])</f>
        <v>STEDIN</v>
      </c>
      <c r="I145" s="5" cm="1">
        <f t="array" ref="I145">_xll.BDP(bonds[[#This Row],[worksheet get]],bonds[[#Headers],[coupon]])</f>
        <v>3.25</v>
      </c>
      <c r="J145" s="8" cm="1">
        <f t="array" ref="J145">_xll.BDP(bonds[[#This Row],[worksheet get]],bonds[[#Headers],[nxt_call_dt]])*1</f>
        <v>44531</v>
      </c>
      <c r="K145" s="9" t="str" cm="1">
        <f t="array" ref="K145">_xll.BDP(bonds[[#This Row],[worksheet get]],bonds[[#Headers],[mty_typ]])</f>
        <v>PERP/CALL</v>
      </c>
      <c r="L145" s="9" t="str" cm="1">
        <f t="array" ref="L145">_xll.BDP(bonds[[#This Row],[worksheet get]],bonds[[#Headers],[crncy]])</f>
        <v>EUR</v>
      </c>
      <c r="M145" s="10" cm="1">
        <f t="array" ref="M145">_xll.BDP(bonds[[#This Row],[worksheet get]],bonds[[#Headers],[amt_outstanding]])</f>
        <v>500000000</v>
      </c>
      <c r="N145" s="9" t="str" cm="1">
        <f t="array" ref="N145">_xll.BDP(bonds[[#This Row],[worksheet get]],bonds[[#Headers],[industry_sector]])</f>
        <v>Utilities</v>
      </c>
      <c r="O145" s="9" t="str">
        <f>bonds[[#This Row],[security name]]&amp;" nc-"&amp;RIGHT(YEAR(bonds[[#This Row],[nxt_call_dt]]),2)</f>
        <v>STEDIN 3 1/4 PERP nc-21</v>
      </c>
      <c r="P145" s="9" cm="1">
        <f t="array" ref="P145">_xll.BDP(bonds[[#This Row],[worksheet get]],bonds[[#Headers],[yas_ispread]])</f>
        <v>250.15521829857911</v>
      </c>
      <c r="Q145" s="9" cm="1">
        <f t="array" ref="Q145">_xll.BDP(bonds[[#This Row],[worksheet get]],bonds[[#Headers],[blp_i_sprd_mid]])</f>
        <v>247.42127990722656</v>
      </c>
      <c r="R145" s="9" t="str" cm="1">
        <f t="array" ref="R145">_xll.BDP(bonds[[#This Row],[worksheet get]],bonds[[#Headers],[rtg_moody]])</f>
        <v>#N/A N/A</v>
      </c>
      <c r="S145" s="9" t="str" cm="1">
        <f t="array" ref="S145">_xll.BDP(bonds[[#This Row],[worksheet get]],bonds[[#Headers],[rtg_sp]])</f>
        <v>BBB</v>
      </c>
      <c r="T145" s="9" t="str" cm="1">
        <f t="array" ref="T145">_xll.BDP(bonds[[#This Row],[worksheet get]],bonds[[#Headers],[bb_composite]])</f>
        <v>NR</v>
      </c>
      <c r="U145" s="9" t="str" cm="1">
        <f t="array" ref="U145">_xll.BDP(bonds[[#This Row],[worksheet get]],bonds[[#Headers],[green_bond_loan_indicator]])</f>
        <v>N</v>
      </c>
    </row>
    <row r="146" spans="5:21" x14ac:dyDescent="0.35">
      <c r="E146" s="5" t="s">
        <v>363</v>
      </c>
      <c r="F146" s="5" t="str" cm="1">
        <f t="array" ref="F146">_xll.BDP(bonds[[#This Row],[worksheet get]],bonds[[#Headers],[ID_ISIN]])</f>
        <v>PTEDPUOM0024</v>
      </c>
      <c r="G146" s="5" t="str" cm="1">
        <f t="array" ref="G146">_xll.BDP(bonds[[#This Row],[worksheet get]],bonds[[#Headers],[security name]])</f>
        <v>EDPPL 5 3/8 09/16/75</v>
      </c>
      <c r="H146" s="5" t="str" cm="1">
        <f t="array" ref="H146">_xll.BDP(bonds[[#This Row],[worksheet get]],bonds[[#Headers],[ticker]])</f>
        <v>EDPPL</v>
      </c>
      <c r="I146" s="5" cm="1">
        <f t="array" ref="I146">_xll.BDP(bonds[[#This Row],[worksheet get]],bonds[[#Headers],[coupon]])</f>
        <v>5.375</v>
      </c>
      <c r="J146" s="8" t="e" cm="1">
        <f t="array" ref="J146">_xll.BDP(bonds[[#This Row],[worksheet get]],bonds[[#Headers],[nxt_call_dt]])*1</f>
        <v>#VALUE!</v>
      </c>
      <c r="K146" s="9" t="str" cm="1">
        <f t="array" ref="K146">_xll.BDP(bonds[[#This Row],[worksheet get]],bonds[[#Headers],[mty_typ]])</f>
        <v>CALLABLE</v>
      </c>
      <c r="L146" s="9" t="str" cm="1">
        <f t="array" ref="L146">_xll.BDP(bonds[[#This Row],[worksheet get]],bonds[[#Headers],[crncy]])</f>
        <v>EUR</v>
      </c>
      <c r="M146" s="10" cm="1">
        <f t="array" ref="M146">_xll.BDP(bonds[[#This Row],[worksheet get]],bonds[[#Headers],[amt_outstanding]])</f>
        <v>0</v>
      </c>
      <c r="N146" s="9" t="str" cm="1">
        <f t="array" ref="N146">_xll.BDP(bonds[[#This Row],[worksheet get]],bonds[[#Headers],[industry_sector]])</f>
        <v>Utilities</v>
      </c>
      <c r="O146" s="9" t="e">
        <f>bonds[[#This Row],[security name]]&amp;" nc-"&amp;RIGHT(YEAR(bonds[[#This Row],[nxt_call_dt]]),2)</f>
        <v>#VALUE!</v>
      </c>
      <c r="P146" s="9" t="str" cm="1">
        <f t="array" ref="P146">_xll.BDP(bonds[[#This Row],[worksheet get]],bonds[[#Headers],[yas_ispread]])</f>
        <v>#N/A N/A</v>
      </c>
      <c r="Q146" s="9" t="str" cm="1">
        <f t="array" ref="Q146">_xll.BDP(bonds[[#This Row],[worksheet get]],bonds[[#Headers],[blp_i_sprd_mid]])</f>
        <v>#N/A Field Not Applicable</v>
      </c>
      <c r="R146" s="9" t="str" cm="1">
        <f t="array" ref="R146">_xll.BDP(bonds[[#This Row],[worksheet get]],bonds[[#Headers],[rtg_moody]])</f>
        <v>Ba2</v>
      </c>
      <c r="S146" s="9" t="str" cm="1">
        <f t="array" ref="S146">_xll.BDP(bonds[[#This Row],[worksheet get]],bonds[[#Headers],[rtg_sp]])</f>
        <v>BB</v>
      </c>
      <c r="T146" s="9" t="str" cm="1">
        <f t="array" ref="T146">_xll.BDP(bonds[[#This Row],[worksheet get]],bonds[[#Headers],[bb_composite]])</f>
        <v>BB</v>
      </c>
      <c r="U146" s="9" t="str" cm="1">
        <f t="array" ref="U146">_xll.BDP(bonds[[#This Row],[worksheet get]],bonds[[#Headers],[green_bond_loan_indicator]])</f>
        <v>N</v>
      </c>
    </row>
    <row r="147" spans="5:21" x14ac:dyDescent="0.35">
      <c r="E147" s="5" t="s">
        <v>50</v>
      </c>
      <c r="F147" s="5" t="str" cm="1">
        <f t="array" ref="F147">_xll.BDP(bonds[[#This Row],[worksheet get]],bonds[[#Headers],[ID_ISIN]])</f>
        <v>PTEDPKOM0034</v>
      </c>
      <c r="G147" s="5" t="str" cm="1">
        <f t="array" ref="G147">_xll.BDP(bonds[[#This Row],[worksheet get]],bonds[[#Headers],[security name]])</f>
        <v>EDPPL 4.496 04/30/79</v>
      </c>
      <c r="H147" s="5" t="str" cm="1">
        <f t="array" ref="H147">_xll.BDP(bonds[[#This Row],[worksheet get]],bonds[[#Headers],[ticker]])</f>
        <v>EDPPL</v>
      </c>
      <c r="I147" s="5" cm="1">
        <f t="array" ref="I147">_xll.BDP(bonds[[#This Row],[worksheet get]],bonds[[#Headers],[coupon]])</f>
        <v>4.4960000000000004</v>
      </c>
      <c r="J147" s="8" cm="1">
        <f t="array" ref="J147">_xll.BDP(bonds[[#This Row],[worksheet get]],bonds[[#Headers],[nxt_call_dt]])*1</f>
        <v>45321</v>
      </c>
      <c r="K147" s="9" t="str" cm="1">
        <f t="array" ref="K147">_xll.BDP(bonds[[#This Row],[worksheet get]],bonds[[#Headers],[mty_typ]])</f>
        <v>CALLABLE</v>
      </c>
      <c r="L147" s="9" t="str" cm="1">
        <f t="array" ref="L147">_xll.BDP(bonds[[#This Row],[worksheet get]],bonds[[#Headers],[crncy]])</f>
        <v>EUR</v>
      </c>
      <c r="M147" s="10" cm="1">
        <f t="array" ref="M147">_xll.BDP(bonds[[#This Row],[worksheet get]],bonds[[#Headers],[amt_outstanding]])</f>
        <v>1000000000</v>
      </c>
      <c r="N147" s="9" t="str" cm="1">
        <f t="array" ref="N147">_xll.BDP(bonds[[#This Row],[worksheet get]],bonds[[#Headers],[industry_sector]])</f>
        <v>Utilities</v>
      </c>
      <c r="O147" s="9" t="str">
        <f>bonds[[#This Row],[security name]]&amp;" nc-"&amp;RIGHT(YEAR(bonds[[#This Row],[nxt_call_dt]]),2)</f>
        <v>EDPPL 4.496 04/30/79 nc-24</v>
      </c>
      <c r="P147" s="9" cm="1">
        <f t="array" ref="P147">_xll.BDP(bonds[[#This Row],[worksheet get]],bonds[[#Headers],[yas_ispread]])</f>
        <v>284.41054590331026</v>
      </c>
      <c r="Q147" s="9" cm="1">
        <f t="array" ref="Q147">_xll.BDP(bonds[[#This Row],[worksheet get]],bonds[[#Headers],[blp_i_sprd_mid]])</f>
        <v>272.08505249023438</v>
      </c>
      <c r="R147" s="9" t="str" cm="1">
        <f t="array" ref="R147">_xll.BDP(bonds[[#This Row],[worksheet get]],bonds[[#Headers],[rtg_moody]])</f>
        <v>Ba2</v>
      </c>
      <c r="S147" s="9" t="str" cm="1">
        <f t="array" ref="S147">_xll.BDP(bonds[[#This Row],[worksheet get]],bonds[[#Headers],[rtg_sp]])</f>
        <v>BB</v>
      </c>
      <c r="T147" s="9" t="str" cm="1">
        <f t="array" ref="T147">_xll.BDP(bonds[[#This Row],[worksheet get]],bonds[[#Headers],[bb_composite]])</f>
        <v>BB</v>
      </c>
      <c r="U147" s="9" t="str" cm="1">
        <f t="array" ref="U147">_xll.BDP(bonds[[#This Row],[worksheet get]],bonds[[#Headers],[green_bond_loan_indicator]])</f>
        <v>Y</v>
      </c>
    </row>
    <row r="148" spans="5:21" x14ac:dyDescent="0.35">
      <c r="E148" s="5" t="s">
        <v>51</v>
      </c>
      <c r="F148" s="5" t="str" cm="1">
        <f t="array" ref="F148">_xll.BDP(bonds[[#This Row],[worksheet get]],bonds[[#Headers],[ID_ISIN]])</f>
        <v>PTEDPLOM0017</v>
      </c>
      <c r="G148" s="5" t="str" cm="1">
        <f t="array" ref="G148">_xll.BDP(bonds[[#This Row],[worksheet get]],bonds[[#Headers],[security name]])</f>
        <v>EDPPL 1.7 07/20/80</v>
      </c>
      <c r="H148" s="5" t="str" cm="1">
        <f t="array" ref="H148">_xll.BDP(bonds[[#This Row],[worksheet get]],bonds[[#Headers],[ticker]])</f>
        <v>EDPPL</v>
      </c>
      <c r="I148" s="5" cm="1">
        <f t="array" ref="I148">_xll.BDP(bonds[[#This Row],[worksheet get]],bonds[[#Headers],[coupon]])</f>
        <v>1.7</v>
      </c>
      <c r="J148" s="8" cm="1">
        <f t="array" ref="J148">_xll.BDP(bonds[[#This Row],[worksheet get]],bonds[[#Headers],[nxt_call_dt]])*1</f>
        <v>45767</v>
      </c>
      <c r="K148" s="9" t="str" cm="1">
        <f t="array" ref="K148">_xll.BDP(bonds[[#This Row],[worksheet get]],bonds[[#Headers],[mty_typ]])</f>
        <v>CALLABLE</v>
      </c>
      <c r="L148" s="9" t="str" cm="1">
        <f t="array" ref="L148">_xll.BDP(bonds[[#This Row],[worksheet get]],bonds[[#Headers],[crncy]])</f>
        <v>EUR</v>
      </c>
      <c r="M148" s="10" cm="1">
        <f t="array" ref="M148">_xll.BDP(bonds[[#This Row],[worksheet get]],bonds[[#Headers],[amt_outstanding]])</f>
        <v>750000000</v>
      </c>
      <c r="N148" s="9" t="str" cm="1">
        <f t="array" ref="N148">_xll.BDP(bonds[[#This Row],[worksheet get]],bonds[[#Headers],[industry_sector]])</f>
        <v>Utilities</v>
      </c>
      <c r="O148" s="9" t="str">
        <f>bonds[[#This Row],[security name]]&amp;" nc-"&amp;RIGHT(YEAR(bonds[[#This Row],[nxt_call_dt]]),2)</f>
        <v>EDPPL 1.7 07/20/80 nc-25</v>
      </c>
      <c r="P148" s="9" cm="1">
        <f t="array" ref="P148">_xll.BDP(bonds[[#This Row],[worksheet get]],bonds[[#Headers],[yas_ispread]])</f>
        <v>320.1446595156425</v>
      </c>
      <c r="Q148" s="9" cm="1">
        <f t="array" ref="Q148">_xll.BDP(bonds[[#This Row],[worksheet get]],bonds[[#Headers],[blp_i_sprd_mid]])</f>
        <v>202.37873840332031</v>
      </c>
      <c r="R148" s="9" t="str" cm="1">
        <f t="array" ref="R148">_xll.BDP(bonds[[#This Row],[worksheet get]],bonds[[#Headers],[rtg_moody]])</f>
        <v>Ba2</v>
      </c>
      <c r="S148" s="9" t="str" cm="1">
        <f t="array" ref="S148">_xll.BDP(bonds[[#This Row],[worksheet get]],bonds[[#Headers],[rtg_sp]])</f>
        <v>BB</v>
      </c>
      <c r="T148" s="9" t="str" cm="1">
        <f t="array" ref="T148">_xll.BDP(bonds[[#This Row],[worksheet get]],bonds[[#Headers],[bb_composite]])</f>
        <v>BB</v>
      </c>
      <c r="U148" s="9" t="str" cm="1">
        <f t="array" ref="U148">_xll.BDP(bonds[[#This Row],[worksheet get]],bonds[[#Headers],[green_bond_loan_indicator]])</f>
        <v>Y</v>
      </c>
    </row>
    <row r="149" spans="5:21" x14ac:dyDescent="0.35">
      <c r="E149" s="5" t="s">
        <v>364</v>
      </c>
      <c r="F149" s="5" t="str" cm="1">
        <f t="array" ref="F149">_xll.BDP(bonds[[#This Row],[worksheet get]],bonds[[#Headers],[ID_ISIN]])</f>
        <v>BE0002597756</v>
      </c>
      <c r="G149" s="5" t="str" cm="1">
        <f t="array" ref="G149">_xll.BDP(bonds[[#This Row],[worksheet get]],bonds[[#Headers],[security name]])</f>
        <v>ELIASO 2 3/4 PERP</v>
      </c>
      <c r="H149" s="5" t="str" cm="1">
        <f t="array" ref="H149">_xll.BDP(bonds[[#This Row],[worksheet get]],bonds[[#Headers],[ticker]])</f>
        <v>ELIASO</v>
      </c>
      <c r="I149" s="5" cm="1">
        <f t="array" ref="I149">_xll.BDP(bonds[[#This Row],[worksheet get]],bonds[[#Headers],[coupon]])</f>
        <v>2.75</v>
      </c>
      <c r="J149" s="8" cm="1">
        <f t="array" ref="J149">_xll.BDP(bonds[[#This Row],[worksheet get]],bonds[[#Headers],[nxt_call_dt]])*1</f>
        <v>45174</v>
      </c>
      <c r="K149" s="9" t="str" cm="1">
        <f t="array" ref="K149">_xll.BDP(bonds[[#This Row],[worksheet get]],bonds[[#Headers],[mty_typ]])</f>
        <v>PERP/CALL</v>
      </c>
      <c r="L149" s="9" t="str" cm="1">
        <f t="array" ref="L149">_xll.BDP(bonds[[#This Row],[worksheet get]],bonds[[#Headers],[crncy]])</f>
        <v>EUR</v>
      </c>
      <c r="M149" s="10" cm="1">
        <f t="array" ref="M149">_xll.BDP(bonds[[#This Row],[worksheet get]],bonds[[#Headers],[amt_outstanding]])</f>
        <v>700000000</v>
      </c>
      <c r="N149" s="9" t="str" cm="1">
        <f t="array" ref="N149">_xll.BDP(bonds[[#This Row],[worksheet get]],bonds[[#Headers],[industry_sector]])</f>
        <v>Utilities</v>
      </c>
      <c r="O149" s="9" t="str">
        <f>bonds[[#This Row],[security name]]&amp;" nc-"&amp;RIGHT(YEAR(bonds[[#This Row],[nxt_call_dt]]),2)</f>
        <v>ELIASO 2 3/4 PERP nc-23</v>
      </c>
      <c r="P149" s="9" cm="1">
        <f t="array" ref="P149">_xll.BDP(bonds[[#This Row],[worksheet get]],bonds[[#Headers],[yas_ispread]])</f>
        <v>249.18314562608813</v>
      </c>
      <c r="Q149" s="9" cm="1">
        <f t="array" ref="Q149">_xll.BDP(bonds[[#This Row],[worksheet get]],bonds[[#Headers],[blp_i_sprd_mid]])</f>
        <v>244.81124877929688</v>
      </c>
      <c r="R149" s="9" t="str" cm="1">
        <f t="array" ref="R149">_xll.BDP(bonds[[#This Row],[worksheet get]],bonds[[#Headers],[rtg_moody]])</f>
        <v>#N/A N/A</v>
      </c>
      <c r="S149" s="9" t="str" cm="1">
        <f t="array" ref="S149">_xll.BDP(bonds[[#This Row],[worksheet get]],bonds[[#Headers],[rtg_sp]])</f>
        <v>BBB-</v>
      </c>
      <c r="T149" s="9" t="str" cm="1">
        <f t="array" ref="T149">_xll.BDP(bonds[[#This Row],[worksheet get]],bonds[[#Headers],[bb_composite]])</f>
        <v>NR</v>
      </c>
      <c r="U149" s="9" t="str" cm="1">
        <f t="array" ref="U149">_xll.BDP(bonds[[#This Row],[worksheet get]],bonds[[#Headers],[green_bond_loan_indicator]])</f>
        <v>N</v>
      </c>
    </row>
    <row r="150" spans="5:21" x14ac:dyDescent="0.35">
      <c r="E150" s="5" t="s">
        <v>365</v>
      </c>
      <c r="F150" s="5" t="str" cm="1">
        <f t="array" ref="F150">_xll.BDP(bonds[[#This Row],[worksheet get]],bonds[[#Headers],[ID_ISIN]])</f>
        <v>XS1150695192</v>
      </c>
      <c r="G150" s="5" t="str" cm="1">
        <f t="array" ref="G150">_xll.BDP(bonds[[#This Row],[worksheet get]],bonds[[#Headers],[security name]])</f>
        <v>VLVY 4.85 03/10/78</v>
      </c>
      <c r="H150" s="5" t="str" cm="1">
        <f t="array" ref="H150">_xll.BDP(bonds[[#This Row],[worksheet get]],bonds[[#Headers],[ticker]])</f>
        <v>VLVY</v>
      </c>
      <c r="I150" s="5" cm="1">
        <f t="array" ref="I150">_xll.BDP(bonds[[#This Row],[worksheet get]],bonds[[#Headers],[coupon]])</f>
        <v>4.8499999999999996</v>
      </c>
      <c r="J150" s="8" cm="1">
        <f t="array" ref="J150">_xll.BDP(bonds[[#This Row],[worksheet get]],bonds[[#Headers],[nxt_call_dt]])*1</f>
        <v>44995</v>
      </c>
      <c r="K150" s="9" t="str" cm="1">
        <f t="array" ref="K150">_xll.BDP(bonds[[#This Row],[worksheet get]],bonds[[#Headers],[mty_typ]])</f>
        <v>CALLABLE</v>
      </c>
      <c r="L150" s="9" t="str" cm="1">
        <f t="array" ref="L150">_xll.BDP(bonds[[#This Row],[worksheet get]],bonds[[#Headers],[crncy]])</f>
        <v>EUR</v>
      </c>
      <c r="M150" s="10" cm="1">
        <f t="array" ref="M150">_xll.BDP(bonds[[#This Row],[worksheet get]],bonds[[#Headers],[amt_outstanding]])</f>
        <v>600000000</v>
      </c>
      <c r="N150" s="9" t="str" cm="1">
        <f t="array" ref="N150">_xll.BDP(bonds[[#This Row],[worksheet get]],bonds[[#Headers],[industry_sector]])</f>
        <v>Consumer, Cyclical</v>
      </c>
      <c r="O150" s="9" t="str">
        <f>bonds[[#This Row],[security name]]&amp;" nc-"&amp;RIGHT(YEAR(bonds[[#This Row],[nxt_call_dt]]),2)</f>
        <v>VLVY 4.85 03/10/78 nc-23</v>
      </c>
      <c r="P150" s="9" cm="1">
        <f t="array" ref="P150">_xll.BDP(bonds[[#This Row],[worksheet get]],bonds[[#Headers],[yas_ispread]])</f>
        <v>229.58680267393362</v>
      </c>
      <c r="Q150" s="9" cm="1">
        <f t="array" ref="Q150">_xll.BDP(bonds[[#This Row],[worksheet get]],bonds[[#Headers],[blp_i_sprd_mid]])</f>
        <v>229.59603881835938</v>
      </c>
      <c r="R150" s="9" t="str" cm="1">
        <f t="array" ref="R150">_xll.BDP(bonds[[#This Row],[worksheet get]],bonds[[#Headers],[rtg_moody]])</f>
        <v>Baa2</v>
      </c>
      <c r="S150" s="9" t="str" cm="1">
        <f t="array" ref="S150">_xll.BDP(bonds[[#This Row],[worksheet get]],bonds[[#Headers],[rtg_sp]])</f>
        <v>BBB</v>
      </c>
      <c r="T150" s="9" t="str" cm="1">
        <f t="array" ref="T150">_xll.BDP(bonds[[#This Row],[worksheet get]],bonds[[#Headers],[bb_composite]])</f>
        <v>BBB</v>
      </c>
      <c r="U150" s="9" t="str" cm="1">
        <f t="array" ref="U150">_xll.BDP(bonds[[#This Row],[worksheet get]],bonds[[#Headers],[green_bond_loan_indicator]])</f>
        <v>N</v>
      </c>
    </row>
    <row r="151" spans="5:21" x14ac:dyDescent="0.35">
      <c r="E151" s="5" t="s">
        <v>366</v>
      </c>
      <c r="F151" s="5" t="str" cm="1">
        <f t="array" ref="F151">_xll.BDP(bonds[[#This Row],[worksheet get]],bonds[[#Headers],[ID_ISIN]])</f>
        <v>XS1048428012</v>
      </c>
      <c r="G151" s="5" t="str" cm="1">
        <f t="array" ref="G151">_xll.BDP(bonds[[#This Row],[worksheet get]],bonds[[#Headers],[security name]])</f>
        <v>VW 3 3/4 PERP</v>
      </c>
      <c r="H151" s="5" t="str" cm="1">
        <f t="array" ref="H151">_xll.BDP(bonds[[#This Row],[worksheet get]],bonds[[#Headers],[ticker]])</f>
        <v>VW</v>
      </c>
      <c r="I151" s="5" cm="1">
        <f t="array" ref="I151">_xll.BDP(bonds[[#This Row],[worksheet get]],bonds[[#Headers],[coupon]])</f>
        <v>3.75</v>
      </c>
      <c r="J151" s="8" cm="1">
        <f t="array" ref="J151">_xll.BDP(bonds[[#This Row],[worksheet get]],bonds[[#Headers],[nxt_call_dt]])*1</f>
        <v>44279</v>
      </c>
      <c r="K151" s="9" t="str" cm="1">
        <f t="array" ref="K151">_xll.BDP(bonds[[#This Row],[worksheet get]],bonds[[#Headers],[mty_typ]])</f>
        <v>PERP/CALL</v>
      </c>
      <c r="L151" s="9" t="str" cm="1">
        <f t="array" ref="L151">_xll.BDP(bonds[[#This Row],[worksheet get]],bonds[[#Headers],[crncy]])</f>
        <v>EUR</v>
      </c>
      <c r="M151" s="10" cm="1">
        <f t="array" ref="M151">_xll.BDP(bonds[[#This Row],[worksheet get]],bonds[[#Headers],[amt_outstanding]])</f>
        <v>1250000000</v>
      </c>
      <c r="N151" s="9" t="str" cm="1">
        <f t="array" ref="N151">_xll.BDP(bonds[[#This Row],[worksheet get]],bonds[[#Headers],[industry_sector]])</f>
        <v>Consumer, Cyclical</v>
      </c>
      <c r="O151" s="9" t="str">
        <f>bonds[[#This Row],[security name]]&amp;" nc-"&amp;RIGHT(YEAR(bonds[[#This Row],[nxt_call_dt]]),2)</f>
        <v>VW 3 3/4 PERP nc-21</v>
      </c>
      <c r="P151" s="9" cm="1">
        <f t="array" ref="P151">_xll.BDP(bonds[[#This Row],[worksheet get]],bonds[[#Headers],[yas_ispread]])</f>
        <v>225.63636504988395</v>
      </c>
      <c r="Q151" s="9" cm="1">
        <f t="array" ref="Q151">_xll.BDP(bonds[[#This Row],[worksheet get]],bonds[[#Headers],[blp_i_sprd_mid]])</f>
        <v>217.52720642089844</v>
      </c>
      <c r="R151" s="9" t="str" cm="1">
        <f t="array" ref="R151">_xll.BDP(bonds[[#This Row],[worksheet get]],bonds[[#Headers],[rtg_moody]])</f>
        <v>Baa2</v>
      </c>
      <c r="S151" s="9" t="str" cm="1">
        <f t="array" ref="S151">_xll.BDP(bonds[[#This Row],[worksheet get]],bonds[[#Headers],[rtg_sp]])</f>
        <v>BBB-</v>
      </c>
      <c r="T151" s="9" t="str" cm="1">
        <f t="array" ref="T151">_xll.BDP(bonds[[#This Row],[worksheet get]],bonds[[#Headers],[bb_composite]])</f>
        <v>BBB-</v>
      </c>
      <c r="U151" s="9" t="str" cm="1">
        <f t="array" ref="U151">_xll.BDP(bonds[[#This Row],[worksheet get]],bonds[[#Headers],[green_bond_loan_indicator]])</f>
        <v>N</v>
      </c>
    </row>
    <row r="152" spans="5:21" x14ac:dyDescent="0.35">
      <c r="E152" s="5" t="s">
        <v>367</v>
      </c>
      <c r="F152" s="5" t="str" cm="1">
        <f t="array" ref="F152">_xll.BDP(bonds[[#This Row],[worksheet get]],bonds[[#Headers],[ID_ISIN]])</f>
        <v>XS1206540806</v>
      </c>
      <c r="G152" s="5" t="str" cm="1">
        <f t="array" ref="G152">_xll.BDP(bonds[[#This Row],[worksheet get]],bonds[[#Headers],[security name]])</f>
        <v>VW 2 1/2 PERP</v>
      </c>
      <c r="H152" s="5" t="str" cm="1">
        <f t="array" ref="H152">_xll.BDP(bonds[[#This Row],[worksheet get]],bonds[[#Headers],[ticker]])</f>
        <v>VW</v>
      </c>
      <c r="I152" s="5" cm="1">
        <f t="array" ref="I152">_xll.BDP(bonds[[#This Row],[worksheet get]],bonds[[#Headers],[coupon]])</f>
        <v>2.5</v>
      </c>
      <c r="J152" s="8" cm="1">
        <f t="array" ref="J152">_xll.BDP(bonds[[#This Row],[worksheet get]],bonds[[#Headers],[nxt_call_dt]])*1</f>
        <v>44640</v>
      </c>
      <c r="K152" s="9" t="str" cm="1">
        <f t="array" ref="K152">_xll.BDP(bonds[[#This Row],[worksheet get]],bonds[[#Headers],[mty_typ]])</f>
        <v>PERP/CALL</v>
      </c>
      <c r="L152" s="9" t="str" cm="1">
        <f t="array" ref="L152">_xll.BDP(bonds[[#This Row],[worksheet get]],bonds[[#Headers],[crncy]])</f>
        <v>EUR</v>
      </c>
      <c r="M152" s="10" cm="1">
        <f t="array" ref="M152">_xll.BDP(bonds[[#This Row],[worksheet get]],bonds[[#Headers],[amt_outstanding]])</f>
        <v>1100000000</v>
      </c>
      <c r="N152" s="9" t="str" cm="1">
        <f t="array" ref="N152">_xll.BDP(bonds[[#This Row],[worksheet get]],bonds[[#Headers],[industry_sector]])</f>
        <v>Consumer, Cyclical</v>
      </c>
      <c r="O152" s="9" t="str">
        <f>bonds[[#This Row],[security name]]&amp;" nc-"&amp;RIGHT(YEAR(bonds[[#This Row],[nxt_call_dt]]),2)</f>
        <v>VW 2 1/2 PERP nc-22</v>
      </c>
      <c r="P152" s="9" cm="1">
        <f t="array" ref="P152">_xll.BDP(bonds[[#This Row],[worksheet get]],bonds[[#Headers],[yas_ispread]])</f>
        <v>370.01965565544009</v>
      </c>
      <c r="Q152" s="9" cm="1">
        <f t="array" ref="Q152">_xll.BDP(bonds[[#This Row],[worksheet get]],bonds[[#Headers],[blp_i_sprd_mid]])</f>
        <v>371.09878540039063</v>
      </c>
      <c r="R152" s="9" t="str" cm="1">
        <f t="array" ref="R152">_xll.BDP(bonds[[#This Row],[worksheet get]],bonds[[#Headers],[rtg_moody]])</f>
        <v>Baa2</v>
      </c>
      <c r="S152" s="9" t="str" cm="1">
        <f t="array" ref="S152">_xll.BDP(bonds[[#This Row],[worksheet get]],bonds[[#Headers],[rtg_sp]])</f>
        <v>BBB-</v>
      </c>
      <c r="T152" s="9" t="str" cm="1">
        <f t="array" ref="T152">_xll.BDP(bonds[[#This Row],[worksheet get]],bonds[[#Headers],[bb_composite]])</f>
        <v>BBB-</v>
      </c>
      <c r="U152" s="9" t="str" cm="1">
        <f t="array" ref="U152">_xll.BDP(bonds[[#This Row],[worksheet get]],bonds[[#Headers],[green_bond_loan_indicator]])</f>
        <v>N</v>
      </c>
    </row>
    <row r="153" spans="5:21" x14ac:dyDescent="0.35">
      <c r="E153" s="5" t="s">
        <v>113</v>
      </c>
      <c r="F153" s="5" t="str" cm="1">
        <f t="array" ref="F153">_xll.BDP(bonds[[#This Row],[worksheet get]],bonds[[#Headers],[ID_ISIN]])</f>
        <v>XS1629658755</v>
      </c>
      <c r="G153" s="5" t="str" cm="1">
        <f t="array" ref="G153">_xll.BDP(bonds[[#This Row],[worksheet get]],bonds[[#Headers],[security name]])</f>
        <v>VW 2.7 PERP</v>
      </c>
      <c r="H153" s="5" t="str" cm="1">
        <f t="array" ref="H153">_xll.BDP(bonds[[#This Row],[worksheet get]],bonds[[#Headers],[ticker]])</f>
        <v>VW</v>
      </c>
      <c r="I153" s="5" cm="1">
        <f t="array" ref="I153">_xll.BDP(bonds[[#This Row],[worksheet get]],bonds[[#Headers],[coupon]])</f>
        <v>2.7</v>
      </c>
      <c r="J153" s="8" cm="1">
        <f t="array" ref="J153">_xll.BDP(bonds[[#This Row],[worksheet get]],bonds[[#Headers],[nxt_call_dt]])*1</f>
        <v>44909</v>
      </c>
      <c r="K153" s="9" t="str" cm="1">
        <f t="array" ref="K153">_xll.BDP(bonds[[#This Row],[worksheet get]],bonds[[#Headers],[mty_typ]])</f>
        <v>PERP/CALL</v>
      </c>
      <c r="L153" s="9" t="str" cm="1">
        <f t="array" ref="L153">_xll.BDP(bonds[[#This Row],[worksheet get]],bonds[[#Headers],[crncy]])</f>
        <v>EUR</v>
      </c>
      <c r="M153" s="10" cm="1">
        <f t="array" ref="M153">_xll.BDP(bonds[[#This Row],[worksheet get]],bonds[[#Headers],[amt_outstanding]])</f>
        <v>1500000000</v>
      </c>
      <c r="N153" s="9" t="str" cm="1">
        <f t="array" ref="N153">_xll.BDP(bonds[[#This Row],[worksheet get]],bonds[[#Headers],[industry_sector]])</f>
        <v>Consumer, Cyclical</v>
      </c>
      <c r="O153" s="9" t="str">
        <f>bonds[[#This Row],[security name]]&amp;" nc-"&amp;RIGHT(YEAR(bonds[[#This Row],[nxt_call_dt]]),2)</f>
        <v>VW 2.7 PERP nc-22</v>
      </c>
      <c r="P153" s="9" cm="1">
        <f t="array" ref="P153">_xll.BDP(bonds[[#This Row],[worksheet get]],bonds[[#Headers],[yas_ispread]])</f>
        <v>373.90567027965358</v>
      </c>
      <c r="Q153" s="9" cm="1">
        <f t="array" ref="Q153">_xll.BDP(bonds[[#This Row],[worksheet get]],bonds[[#Headers],[blp_i_sprd_mid]])</f>
        <v>373.90811157226563</v>
      </c>
      <c r="R153" s="9" t="str" cm="1">
        <f t="array" ref="R153">_xll.BDP(bonds[[#This Row],[worksheet get]],bonds[[#Headers],[rtg_moody]])</f>
        <v>Baa2</v>
      </c>
      <c r="S153" s="9" t="str" cm="1">
        <f t="array" ref="S153">_xll.BDP(bonds[[#This Row],[worksheet get]],bonds[[#Headers],[rtg_sp]])</f>
        <v>BBB-</v>
      </c>
      <c r="T153" s="9" t="str" cm="1">
        <f t="array" ref="T153">_xll.BDP(bonds[[#This Row],[worksheet get]],bonds[[#Headers],[bb_composite]])</f>
        <v>BBB-</v>
      </c>
      <c r="U153" s="9" t="str" cm="1">
        <f t="array" ref="U153">_xll.BDP(bonds[[#This Row],[worksheet get]],bonds[[#Headers],[green_bond_loan_indicator]])</f>
        <v>N</v>
      </c>
    </row>
    <row r="154" spans="5:21" x14ac:dyDescent="0.35">
      <c r="E154" s="5" t="s">
        <v>368</v>
      </c>
      <c r="F154" s="5" t="str" cm="1">
        <f t="array" ref="F154">_xll.BDP(bonds[[#This Row],[worksheet get]],bonds[[#Headers],[ID_ISIN]])</f>
        <v>XS0968913342</v>
      </c>
      <c r="G154" s="5" t="str" cm="1">
        <f t="array" ref="G154">_xll.BDP(bonds[[#This Row],[worksheet get]],bonds[[#Headers],[security name]])</f>
        <v>VW 5 1/8 PERP</v>
      </c>
      <c r="H154" s="5" t="str" cm="1">
        <f t="array" ref="H154">_xll.BDP(bonds[[#This Row],[worksheet get]],bonds[[#Headers],[ticker]])</f>
        <v>VW</v>
      </c>
      <c r="I154" s="5" cm="1">
        <f t="array" ref="I154">_xll.BDP(bonds[[#This Row],[worksheet get]],bonds[[#Headers],[coupon]])</f>
        <v>5.125</v>
      </c>
      <c r="J154" s="8" cm="1">
        <f t="array" ref="J154">_xll.BDP(bonds[[#This Row],[worksheet get]],bonds[[#Headers],[nxt_call_dt]])*1</f>
        <v>45173</v>
      </c>
      <c r="K154" s="9" t="str" cm="1">
        <f t="array" ref="K154">_xll.BDP(bonds[[#This Row],[worksheet get]],bonds[[#Headers],[mty_typ]])</f>
        <v>PERP/CALL</v>
      </c>
      <c r="L154" s="9" t="str" cm="1">
        <f t="array" ref="L154">_xll.BDP(bonds[[#This Row],[worksheet get]],bonds[[#Headers],[crncy]])</f>
        <v>EUR</v>
      </c>
      <c r="M154" s="10" cm="1">
        <f t="array" ref="M154">_xll.BDP(bonds[[#This Row],[worksheet get]],bonds[[#Headers],[amt_outstanding]])</f>
        <v>750000000</v>
      </c>
      <c r="N154" s="9" t="str" cm="1">
        <f t="array" ref="N154">_xll.BDP(bonds[[#This Row],[worksheet get]],bonds[[#Headers],[industry_sector]])</f>
        <v>Consumer, Cyclical</v>
      </c>
      <c r="O154" s="9" t="str">
        <f>bonds[[#This Row],[security name]]&amp;" nc-"&amp;RIGHT(YEAR(bonds[[#This Row],[nxt_call_dt]]),2)</f>
        <v>VW 5 1/8 PERP nc-23</v>
      </c>
      <c r="P154" s="9" cm="1">
        <f t="array" ref="P154">_xll.BDP(bonds[[#This Row],[worksheet get]],bonds[[#Headers],[yas_ispread]])</f>
        <v>350.54358839615207</v>
      </c>
      <c r="Q154" s="9" cm="1">
        <f t="array" ref="Q154">_xll.BDP(bonds[[#This Row],[worksheet get]],bonds[[#Headers],[blp_i_sprd_mid]])</f>
        <v>350.28570556640625</v>
      </c>
      <c r="R154" s="9" t="str" cm="1">
        <f t="array" ref="R154">_xll.BDP(bonds[[#This Row],[worksheet get]],bonds[[#Headers],[rtg_moody]])</f>
        <v>Baa2</v>
      </c>
      <c r="S154" s="9" t="str" cm="1">
        <f t="array" ref="S154">_xll.BDP(bonds[[#This Row],[worksheet get]],bonds[[#Headers],[rtg_sp]])</f>
        <v>BBB-</v>
      </c>
      <c r="T154" s="9" t="str" cm="1">
        <f t="array" ref="T154">_xll.BDP(bonds[[#This Row],[worksheet get]],bonds[[#Headers],[bb_composite]])</f>
        <v>BBB-</v>
      </c>
      <c r="U154" s="9" t="str" cm="1">
        <f t="array" ref="U154">_xll.BDP(bonds[[#This Row],[worksheet get]],bonds[[#Headers],[green_bond_loan_indicator]])</f>
        <v>N</v>
      </c>
    </row>
    <row r="155" spans="5:21" x14ac:dyDescent="0.35">
      <c r="E155" s="5" t="s">
        <v>369</v>
      </c>
      <c r="F155" s="5" t="str" cm="1">
        <f t="array" ref="F155">_xll.BDP(bonds[[#This Row],[worksheet get]],bonds[[#Headers],[ID_ISIN]])</f>
        <v>XS1799938995</v>
      </c>
      <c r="G155" s="5" t="str" cm="1">
        <f t="array" ref="G155">_xll.BDP(bonds[[#This Row],[worksheet get]],bonds[[#Headers],[security name]])</f>
        <v>VW 3 3/8 PERP</v>
      </c>
      <c r="H155" s="5" t="str" cm="1">
        <f t="array" ref="H155">_xll.BDP(bonds[[#This Row],[worksheet get]],bonds[[#Headers],[ticker]])</f>
        <v>VW</v>
      </c>
      <c r="I155" s="5" cm="1">
        <f t="array" ref="I155">_xll.BDP(bonds[[#This Row],[worksheet get]],bonds[[#Headers],[coupon]])</f>
        <v>3.375</v>
      </c>
      <c r="J155" s="8" cm="1">
        <f t="array" ref="J155">_xll.BDP(bonds[[#This Row],[worksheet get]],bonds[[#Headers],[nxt_call_dt]])*1</f>
        <v>45470</v>
      </c>
      <c r="K155" s="9" t="str" cm="1">
        <f t="array" ref="K155">_xll.BDP(bonds[[#This Row],[worksheet get]],bonds[[#Headers],[mty_typ]])</f>
        <v>PERP/CALL</v>
      </c>
      <c r="L155" s="9" t="str" cm="1">
        <f t="array" ref="L155">_xll.BDP(bonds[[#This Row],[worksheet get]],bonds[[#Headers],[crncy]])</f>
        <v>EUR</v>
      </c>
      <c r="M155" s="10" cm="1">
        <f t="array" ref="M155">_xll.BDP(bonds[[#This Row],[worksheet get]],bonds[[#Headers],[amt_outstanding]])</f>
        <v>1250000000</v>
      </c>
      <c r="N155" s="9" t="str" cm="1">
        <f t="array" ref="N155">_xll.BDP(bonds[[#This Row],[worksheet get]],bonds[[#Headers],[industry_sector]])</f>
        <v>Consumer, Cyclical</v>
      </c>
      <c r="O155" s="9" t="str">
        <f>bonds[[#This Row],[security name]]&amp;" nc-"&amp;RIGHT(YEAR(bonds[[#This Row],[nxt_call_dt]]),2)</f>
        <v>VW 3 3/8 PERP nc-24</v>
      </c>
      <c r="P155" s="9" cm="1">
        <f t="array" ref="P155">_xll.BDP(bonds[[#This Row],[worksheet get]],bonds[[#Headers],[yas_ispread]])</f>
        <v>388.36274229977693</v>
      </c>
      <c r="Q155" s="9" cm="1">
        <f t="array" ref="Q155">_xll.BDP(bonds[[#This Row],[worksheet get]],bonds[[#Headers],[blp_i_sprd_mid]])</f>
        <v>388.20843505859375</v>
      </c>
      <c r="R155" s="9" t="str" cm="1">
        <f t="array" ref="R155">_xll.BDP(bonds[[#This Row],[worksheet get]],bonds[[#Headers],[rtg_moody]])</f>
        <v>Baa2</v>
      </c>
      <c r="S155" s="9" t="str" cm="1">
        <f t="array" ref="S155">_xll.BDP(bonds[[#This Row],[worksheet get]],bonds[[#Headers],[rtg_sp]])</f>
        <v>BBB-</v>
      </c>
      <c r="T155" s="9" t="str" cm="1">
        <f t="array" ref="T155">_xll.BDP(bonds[[#This Row],[worksheet get]],bonds[[#Headers],[bb_composite]])</f>
        <v>BBB-</v>
      </c>
      <c r="U155" s="9" t="str" cm="1">
        <f t="array" ref="U155">_xll.BDP(bonds[[#This Row],[worksheet get]],bonds[[#Headers],[green_bond_loan_indicator]])</f>
        <v>N</v>
      </c>
    </row>
    <row r="156" spans="5:21" x14ac:dyDescent="0.35">
      <c r="E156" s="5" t="s">
        <v>370</v>
      </c>
      <c r="F156" s="5" t="str" cm="1">
        <f t="array" ref="F156">_xll.BDP(bonds[[#This Row],[worksheet get]],bonds[[#Headers],[ID_ISIN]])</f>
        <v>XS2187689034</v>
      </c>
      <c r="G156" s="5" t="str" cm="1">
        <f t="array" ref="G156">_xll.BDP(bonds[[#This Row],[worksheet get]],bonds[[#Headers],[security name]])</f>
        <v>VW 3 1/2 PERP</v>
      </c>
      <c r="H156" s="5" t="str" cm="1">
        <f t="array" ref="H156">_xll.BDP(bonds[[#This Row],[worksheet get]],bonds[[#Headers],[ticker]])</f>
        <v>VW</v>
      </c>
      <c r="I156" s="5" cm="1">
        <f t="array" ref="I156">_xll.BDP(bonds[[#This Row],[worksheet get]],bonds[[#Headers],[coupon]])</f>
        <v>3.5</v>
      </c>
      <c r="J156" s="8" cm="1">
        <f t="array" ref="J156">_xll.BDP(bonds[[#This Row],[worksheet get]],bonds[[#Headers],[nxt_call_dt]])*1</f>
        <v>45825</v>
      </c>
      <c r="K156" s="9" t="str" cm="1">
        <f t="array" ref="K156">_xll.BDP(bonds[[#This Row],[worksheet get]],bonds[[#Headers],[mty_typ]])</f>
        <v>PERP/CALL</v>
      </c>
      <c r="L156" s="9" t="str" cm="1">
        <f t="array" ref="L156">_xll.BDP(bonds[[#This Row],[worksheet get]],bonds[[#Headers],[crncy]])</f>
        <v>EUR</v>
      </c>
      <c r="M156" s="10" cm="1">
        <f t="array" ref="M156">_xll.BDP(bonds[[#This Row],[worksheet get]],bonds[[#Headers],[amt_outstanding]])</f>
        <v>1500000000</v>
      </c>
      <c r="N156" s="9" t="str" cm="1">
        <f t="array" ref="N156">_xll.BDP(bonds[[#This Row],[worksheet get]],bonds[[#Headers],[industry_sector]])</f>
        <v>Consumer, Cyclical</v>
      </c>
      <c r="O156" s="9" t="str">
        <f>bonds[[#This Row],[security name]]&amp;" nc-"&amp;RIGHT(YEAR(bonds[[#This Row],[nxt_call_dt]]),2)</f>
        <v>VW 3 1/2 PERP nc-25</v>
      </c>
      <c r="P156" s="9" cm="1">
        <f t="array" ref="P156">_xll.BDP(bonds[[#This Row],[worksheet get]],bonds[[#Headers],[yas_ispread]])</f>
        <v>398.90674123478885</v>
      </c>
      <c r="Q156" s="9" cm="1">
        <f t="array" ref="Q156">_xll.BDP(bonds[[#This Row],[worksheet get]],bonds[[#Headers],[blp_i_sprd_mid]])</f>
        <v>399.1287841796875</v>
      </c>
      <c r="R156" s="9" t="str" cm="1">
        <f t="array" ref="R156">_xll.BDP(bonds[[#This Row],[worksheet get]],bonds[[#Headers],[rtg_moody]])</f>
        <v>Baa2</v>
      </c>
      <c r="S156" s="9" t="str" cm="1">
        <f t="array" ref="S156">_xll.BDP(bonds[[#This Row],[worksheet get]],bonds[[#Headers],[rtg_sp]])</f>
        <v>#N/A N/A</v>
      </c>
      <c r="T156" s="9" t="str" cm="1">
        <f t="array" ref="T156">_xll.BDP(bonds[[#This Row],[worksheet get]],bonds[[#Headers],[bb_composite]])</f>
        <v>NR</v>
      </c>
      <c r="U156" s="9" t="str" cm="1">
        <f t="array" ref="U156">_xll.BDP(bonds[[#This Row],[worksheet get]],bonds[[#Headers],[green_bond_loan_indicator]])</f>
        <v>N</v>
      </c>
    </row>
    <row r="157" spans="5:21" x14ac:dyDescent="0.35">
      <c r="E157" s="5" t="s">
        <v>371</v>
      </c>
      <c r="F157" s="5" t="str" cm="1">
        <f t="array" ref="F157">_xll.BDP(bonds[[#This Row],[worksheet get]],bonds[[#Headers],[ID_ISIN]])</f>
        <v>XS1048428442</v>
      </c>
      <c r="G157" s="5" t="str" cm="1">
        <f t="array" ref="G157">_xll.BDP(bonds[[#This Row],[worksheet get]],bonds[[#Headers],[security name]])</f>
        <v>VW 4 5/8 PERP</v>
      </c>
      <c r="H157" s="5" t="str" cm="1">
        <f t="array" ref="H157">_xll.BDP(bonds[[#This Row],[worksheet get]],bonds[[#Headers],[ticker]])</f>
        <v>VW</v>
      </c>
      <c r="I157" s="5" cm="1">
        <f t="array" ref="I157">_xll.BDP(bonds[[#This Row],[worksheet get]],bonds[[#Headers],[coupon]])</f>
        <v>4.625</v>
      </c>
      <c r="J157" s="8" cm="1">
        <f t="array" ref="J157">_xll.BDP(bonds[[#This Row],[worksheet get]],bonds[[#Headers],[nxt_call_dt]])*1</f>
        <v>46105</v>
      </c>
      <c r="K157" s="9" t="str" cm="1">
        <f t="array" ref="K157">_xll.BDP(bonds[[#This Row],[worksheet get]],bonds[[#Headers],[mty_typ]])</f>
        <v>PERP/CALL</v>
      </c>
      <c r="L157" s="9" t="str" cm="1">
        <f t="array" ref="L157">_xll.BDP(bonds[[#This Row],[worksheet get]],bonds[[#Headers],[crncy]])</f>
        <v>EUR</v>
      </c>
      <c r="M157" s="10" cm="1">
        <f t="array" ref="M157">_xll.BDP(bonds[[#This Row],[worksheet get]],bonds[[#Headers],[amt_outstanding]])</f>
        <v>1750000000</v>
      </c>
      <c r="N157" s="9" t="str" cm="1">
        <f t="array" ref="N157">_xll.BDP(bonds[[#This Row],[worksheet get]],bonds[[#Headers],[industry_sector]])</f>
        <v>Consumer, Cyclical</v>
      </c>
      <c r="O157" s="9" t="str">
        <f>bonds[[#This Row],[security name]]&amp;" nc-"&amp;RIGHT(YEAR(bonds[[#This Row],[nxt_call_dt]]),2)</f>
        <v>VW 4 5/8 PERP nc-26</v>
      </c>
      <c r="P157" s="9" cm="1">
        <f t="array" ref="P157">_xll.BDP(bonds[[#This Row],[worksheet get]],bonds[[#Headers],[yas_ispread]])</f>
        <v>397.57490205493997</v>
      </c>
      <c r="Q157" s="9" cm="1">
        <f t="array" ref="Q157">_xll.BDP(bonds[[#This Row],[worksheet get]],bonds[[#Headers],[blp_i_sprd_mid]])</f>
        <v>397.64981079101563</v>
      </c>
      <c r="R157" s="9" t="str" cm="1">
        <f t="array" ref="R157">_xll.BDP(bonds[[#This Row],[worksheet get]],bonds[[#Headers],[rtg_moody]])</f>
        <v>Baa2</v>
      </c>
      <c r="S157" s="9" t="str" cm="1">
        <f t="array" ref="S157">_xll.BDP(bonds[[#This Row],[worksheet get]],bonds[[#Headers],[rtg_sp]])</f>
        <v>BBB-</v>
      </c>
      <c r="T157" s="9" t="str" cm="1">
        <f t="array" ref="T157">_xll.BDP(bonds[[#This Row],[worksheet get]],bonds[[#Headers],[bb_composite]])</f>
        <v>BBB-</v>
      </c>
      <c r="U157" s="9" t="str" cm="1">
        <f t="array" ref="U157">_xll.BDP(bonds[[#This Row],[worksheet get]],bonds[[#Headers],[green_bond_loan_indicator]])</f>
        <v>N</v>
      </c>
    </row>
    <row r="158" spans="5:21" x14ac:dyDescent="0.35">
      <c r="E158" s="5" t="s">
        <v>372</v>
      </c>
      <c r="F158" s="5" t="str" cm="1">
        <f t="array" ref="F158">_xll.BDP(bonds[[#This Row],[worksheet get]],bonds[[#Headers],[ID_ISIN]])</f>
        <v>XS1629774230</v>
      </c>
      <c r="G158" s="5" t="str" cm="1">
        <f t="array" ref="G158">_xll.BDP(bonds[[#This Row],[worksheet get]],bonds[[#Headers],[security name]])</f>
        <v>VW 3 7/8 PERP</v>
      </c>
      <c r="H158" s="5" t="str" cm="1">
        <f t="array" ref="H158">_xll.BDP(bonds[[#This Row],[worksheet get]],bonds[[#Headers],[ticker]])</f>
        <v>VW</v>
      </c>
      <c r="I158" s="5" cm="1">
        <f t="array" ref="I158">_xll.BDP(bonds[[#This Row],[worksheet get]],bonds[[#Headers],[coupon]])</f>
        <v>3.875</v>
      </c>
      <c r="J158" s="8" cm="1">
        <f t="array" ref="J158">_xll.BDP(bonds[[#This Row],[worksheet get]],bonds[[#Headers],[nxt_call_dt]])*1</f>
        <v>46552</v>
      </c>
      <c r="K158" s="9" t="str" cm="1">
        <f t="array" ref="K158">_xll.BDP(bonds[[#This Row],[worksheet get]],bonds[[#Headers],[mty_typ]])</f>
        <v>PERP/CALL</v>
      </c>
      <c r="L158" s="9" t="str" cm="1">
        <f t="array" ref="L158">_xll.BDP(bonds[[#This Row],[worksheet get]],bonds[[#Headers],[crncy]])</f>
        <v>EUR</v>
      </c>
      <c r="M158" s="10" cm="1">
        <f t="array" ref="M158">_xll.BDP(bonds[[#This Row],[worksheet get]],bonds[[#Headers],[amt_outstanding]])</f>
        <v>2000000000</v>
      </c>
      <c r="N158" s="9" t="str" cm="1">
        <f t="array" ref="N158">_xll.BDP(bonds[[#This Row],[worksheet get]],bonds[[#Headers],[industry_sector]])</f>
        <v>Consumer, Cyclical</v>
      </c>
      <c r="O158" s="9" t="str">
        <f>bonds[[#This Row],[security name]]&amp;" nc-"&amp;RIGHT(YEAR(bonds[[#This Row],[nxt_call_dt]]),2)</f>
        <v>VW 3 7/8 PERP nc-27</v>
      </c>
      <c r="P158" s="9" cm="1">
        <f t="array" ref="P158">_xll.BDP(bonds[[#This Row],[worksheet get]],bonds[[#Headers],[yas_ispread]])</f>
        <v>406.87616420644616</v>
      </c>
      <c r="Q158" s="9" cm="1">
        <f t="array" ref="Q158">_xll.BDP(bonds[[#This Row],[worksheet get]],bonds[[#Headers],[blp_i_sprd_mid]])</f>
        <v>406.83544921875</v>
      </c>
      <c r="R158" s="9" t="str" cm="1">
        <f t="array" ref="R158">_xll.BDP(bonds[[#This Row],[worksheet get]],bonds[[#Headers],[rtg_moody]])</f>
        <v>Baa2</v>
      </c>
      <c r="S158" s="9" t="str" cm="1">
        <f t="array" ref="S158">_xll.BDP(bonds[[#This Row],[worksheet get]],bonds[[#Headers],[rtg_sp]])</f>
        <v>BBB-</v>
      </c>
      <c r="T158" s="9" t="str" cm="1">
        <f t="array" ref="T158">_xll.BDP(bonds[[#This Row],[worksheet get]],bonds[[#Headers],[bb_composite]])</f>
        <v>BBB-</v>
      </c>
      <c r="U158" s="9" t="str" cm="1">
        <f t="array" ref="U158">_xll.BDP(bonds[[#This Row],[worksheet get]],bonds[[#Headers],[green_bond_loan_indicator]])</f>
        <v>N</v>
      </c>
    </row>
    <row r="159" spans="5:21" x14ac:dyDescent="0.35">
      <c r="E159" s="5" t="s">
        <v>373</v>
      </c>
      <c r="F159" s="5" t="str" cm="1">
        <f t="array" ref="F159">_xll.BDP(bonds[[#This Row],[worksheet get]],bonds[[#Headers],[ID_ISIN]])</f>
        <v>XS1799939027</v>
      </c>
      <c r="G159" s="5" t="str" cm="1">
        <f t="array" ref="G159">_xll.BDP(bonds[[#This Row],[worksheet get]],bonds[[#Headers],[security name]])</f>
        <v>VW 4 5/8 PERP</v>
      </c>
      <c r="H159" s="5" t="str" cm="1">
        <f t="array" ref="H159">_xll.BDP(bonds[[#This Row],[worksheet get]],bonds[[#Headers],[ticker]])</f>
        <v>VW</v>
      </c>
      <c r="I159" s="5" cm="1">
        <f t="array" ref="I159">_xll.BDP(bonds[[#This Row],[worksheet get]],bonds[[#Headers],[coupon]])</f>
        <v>4.625</v>
      </c>
      <c r="J159" s="8" cm="1">
        <f t="array" ref="J159">_xll.BDP(bonds[[#This Row],[worksheet get]],bonds[[#Headers],[nxt_call_dt]])*1</f>
        <v>46931</v>
      </c>
      <c r="K159" s="9" t="str" cm="1">
        <f t="array" ref="K159">_xll.BDP(bonds[[#This Row],[worksheet get]],bonds[[#Headers],[mty_typ]])</f>
        <v>PERP/CALL</v>
      </c>
      <c r="L159" s="9" t="str" cm="1">
        <f t="array" ref="L159">_xll.BDP(bonds[[#This Row],[worksheet get]],bonds[[#Headers],[crncy]])</f>
        <v>EUR</v>
      </c>
      <c r="M159" s="10" cm="1">
        <f t="array" ref="M159">_xll.BDP(bonds[[#This Row],[worksheet get]],bonds[[#Headers],[amt_outstanding]])</f>
        <v>1500000000</v>
      </c>
      <c r="N159" s="9" t="str" cm="1">
        <f t="array" ref="N159">_xll.BDP(bonds[[#This Row],[worksheet get]],bonds[[#Headers],[industry_sector]])</f>
        <v>Consumer, Cyclical</v>
      </c>
      <c r="O159" s="9" t="str">
        <f>bonds[[#This Row],[security name]]&amp;" nc-"&amp;RIGHT(YEAR(bonds[[#This Row],[nxt_call_dt]]),2)</f>
        <v>VW 4 5/8 PERP nc-28</v>
      </c>
      <c r="P159" s="9" cm="1">
        <f t="array" ref="P159">_xll.BDP(bonds[[#This Row],[worksheet get]],bonds[[#Headers],[yas_ispread]])</f>
        <v>418.81495390802866</v>
      </c>
      <c r="Q159" s="9" cm="1">
        <f t="array" ref="Q159">_xll.BDP(bonds[[#This Row],[worksheet get]],bonds[[#Headers],[blp_i_sprd_mid]])</f>
        <v>418.77792358398438</v>
      </c>
      <c r="R159" s="9" t="str" cm="1">
        <f t="array" ref="R159">_xll.BDP(bonds[[#This Row],[worksheet get]],bonds[[#Headers],[rtg_moody]])</f>
        <v>Baa2</v>
      </c>
      <c r="S159" s="9" t="str" cm="1">
        <f t="array" ref="S159">_xll.BDP(bonds[[#This Row],[worksheet get]],bonds[[#Headers],[rtg_sp]])</f>
        <v>BBB-</v>
      </c>
      <c r="T159" s="9" t="str" cm="1">
        <f t="array" ref="T159">_xll.BDP(bonds[[#This Row],[worksheet get]],bonds[[#Headers],[bb_composite]])</f>
        <v>BBB-</v>
      </c>
      <c r="U159" s="9" t="str" cm="1">
        <f t="array" ref="U159">_xll.BDP(bonds[[#This Row],[worksheet get]],bonds[[#Headers],[green_bond_loan_indicator]])</f>
        <v>N</v>
      </c>
    </row>
    <row r="160" spans="5:21" x14ac:dyDescent="0.35">
      <c r="E160" s="5" t="s">
        <v>374</v>
      </c>
      <c r="F160" s="5" t="str" cm="1">
        <f t="array" ref="F160">_xll.BDP(bonds[[#This Row],[worksheet get]],bonds[[#Headers],[ID_ISIN]])</f>
        <v>XS2187689380</v>
      </c>
      <c r="G160" s="5" t="str" cm="1">
        <f t="array" ref="G160">_xll.BDP(bonds[[#This Row],[worksheet get]],bonds[[#Headers],[security name]])</f>
        <v>VW 3 7/8 PERP</v>
      </c>
      <c r="H160" s="5" t="str" cm="1">
        <f t="array" ref="H160">_xll.BDP(bonds[[#This Row],[worksheet get]],bonds[[#Headers],[ticker]])</f>
        <v>VW</v>
      </c>
      <c r="I160" s="5" cm="1">
        <f t="array" ref="I160">_xll.BDP(bonds[[#This Row],[worksheet get]],bonds[[#Headers],[coupon]])</f>
        <v>3.875</v>
      </c>
      <c r="J160" s="8" cm="1">
        <f t="array" ref="J160">_xll.BDP(bonds[[#This Row],[worksheet get]],bonds[[#Headers],[nxt_call_dt]])*1</f>
        <v>47286</v>
      </c>
      <c r="K160" s="9" t="str" cm="1">
        <f t="array" ref="K160">_xll.BDP(bonds[[#This Row],[worksheet get]],bonds[[#Headers],[mty_typ]])</f>
        <v>PERP/CALL</v>
      </c>
      <c r="L160" s="9" t="str" cm="1">
        <f t="array" ref="L160">_xll.BDP(bonds[[#This Row],[worksheet get]],bonds[[#Headers],[crncy]])</f>
        <v>EUR</v>
      </c>
      <c r="M160" s="10" cm="1">
        <f t="array" ref="M160">_xll.BDP(bonds[[#This Row],[worksheet get]],bonds[[#Headers],[amt_outstanding]])</f>
        <v>1500000000</v>
      </c>
      <c r="N160" s="9" t="str" cm="1">
        <f t="array" ref="N160">_xll.BDP(bonds[[#This Row],[worksheet get]],bonds[[#Headers],[industry_sector]])</f>
        <v>Consumer, Cyclical</v>
      </c>
      <c r="O160" s="9" t="str">
        <f>bonds[[#This Row],[security name]]&amp;" nc-"&amp;RIGHT(YEAR(bonds[[#This Row],[nxt_call_dt]]),2)</f>
        <v>VW 3 7/8 PERP nc-29</v>
      </c>
      <c r="P160" s="9" cm="1">
        <f t="array" ref="P160">_xll.BDP(bonds[[#This Row],[worksheet get]],bonds[[#Headers],[yas_ispread]])</f>
        <v>423.52817440678569</v>
      </c>
      <c r="Q160" s="9" cm="1">
        <f t="array" ref="Q160">_xll.BDP(bonds[[#This Row],[worksheet get]],bonds[[#Headers],[blp_i_sprd_mid]])</f>
        <v>423.5220947265625</v>
      </c>
      <c r="R160" s="9" t="str" cm="1">
        <f t="array" ref="R160">_xll.BDP(bonds[[#This Row],[worksheet get]],bonds[[#Headers],[rtg_moody]])</f>
        <v>Baa2</v>
      </c>
      <c r="S160" s="9" t="str" cm="1">
        <f t="array" ref="S160">_xll.BDP(bonds[[#This Row],[worksheet get]],bonds[[#Headers],[rtg_sp]])</f>
        <v>#N/A N/A</v>
      </c>
      <c r="T160" s="9" t="str" cm="1">
        <f t="array" ref="T160">_xll.BDP(bonds[[#This Row],[worksheet get]],bonds[[#Headers],[bb_composite]])</f>
        <v>NR</v>
      </c>
      <c r="U160" s="9" t="str" cm="1">
        <f t="array" ref="U160">_xll.BDP(bonds[[#This Row],[worksheet get]],bonds[[#Headers],[green_bond_loan_indicator]])</f>
        <v>N</v>
      </c>
    </row>
    <row r="161" spans="5:21" x14ac:dyDescent="0.35">
      <c r="E161" s="5" t="s">
        <v>114</v>
      </c>
      <c r="F161" s="5" t="str" cm="1">
        <f t="array" ref="F161">_xll.BDP(bonds[[#This Row],[worksheet get]],bonds[[#Headers],[ID_ISIN]])</f>
        <v>XS1206541366</v>
      </c>
      <c r="G161" s="5" t="str" cm="1">
        <f t="array" ref="G161">_xll.BDP(bonds[[#This Row],[worksheet get]],bonds[[#Headers],[security name]])</f>
        <v>VW 3 1/2 PERP</v>
      </c>
      <c r="H161" s="5" t="str" cm="1">
        <f t="array" ref="H161">_xll.BDP(bonds[[#This Row],[worksheet get]],bonds[[#Headers],[ticker]])</f>
        <v>VW</v>
      </c>
      <c r="I161" s="5" cm="1">
        <f t="array" ref="I161">_xll.BDP(bonds[[#This Row],[worksheet get]],bonds[[#Headers],[coupon]])</f>
        <v>3.5</v>
      </c>
      <c r="J161" s="8" cm="1">
        <f t="array" ref="J161">_xll.BDP(bonds[[#This Row],[worksheet get]],bonds[[#Headers],[nxt_call_dt]])*1</f>
        <v>47562</v>
      </c>
      <c r="K161" s="9" t="str" cm="1">
        <f t="array" ref="K161">_xll.BDP(bonds[[#This Row],[worksheet get]],bonds[[#Headers],[mty_typ]])</f>
        <v>PERP/CALL</v>
      </c>
      <c r="L161" s="9" t="str" cm="1">
        <f t="array" ref="L161">_xll.BDP(bonds[[#This Row],[worksheet get]],bonds[[#Headers],[crncy]])</f>
        <v>EUR</v>
      </c>
      <c r="M161" s="10" cm="1">
        <f t="array" ref="M161">_xll.BDP(bonds[[#This Row],[worksheet get]],bonds[[#Headers],[amt_outstanding]])</f>
        <v>1400000000</v>
      </c>
      <c r="N161" s="9" t="str" cm="1">
        <f t="array" ref="N161">_xll.BDP(bonds[[#This Row],[worksheet get]],bonds[[#Headers],[industry_sector]])</f>
        <v>Consumer, Cyclical</v>
      </c>
      <c r="O161" s="9" t="str">
        <f>bonds[[#This Row],[security name]]&amp;" nc-"&amp;RIGHT(YEAR(bonds[[#This Row],[nxt_call_dt]]),2)</f>
        <v>VW 3 1/2 PERP nc-30</v>
      </c>
      <c r="P161" s="9" cm="1">
        <f t="array" ref="P161">_xll.BDP(bonds[[#This Row],[worksheet get]],bonds[[#Headers],[yas_ispread]])</f>
        <v>398.21894727422193</v>
      </c>
      <c r="Q161" s="9" cm="1">
        <f t="array" ref="Q161">_xll.BDP(bonds[[#This Row],[worksheet get]],bonds[[#Headers],[blp_i_sprd_mid]])</f>
        <v>398.18621826171875</v>
      </c>
      <c r="R161" s="9" t="str" cm="1">
        <f t="array" ref="R161">_xll.BDP(bonds[[#This Row],[worksheet get]],bonds[[#Headers],[rtg_moody]])</f>
        <v>Baa2</v>
      </c>
      <c r="S161" s="9" t="str" cm="1">
        <f t="array" ref="S161">_xll.BDP(bonds[[#This Row],[worksheet get]],bonds[[#Headers],[rtg_sp]])</f>
        <v>BBB-</v>
      </c>
      <c r="T161" s="9" t="str" cm="1">
        <f t="array" ref="T161">_xll.BDP(bonds[[#This Row],[worksheet get]],bonds[[#Headers],[bb_composite]])</f>
        <v>BBB-</v>
      </c>
      <c r="U161" s="9" t="str" cm="1">
        <f t="array" ref="U161">_xll.BDP(bonds[[#This Row],[worksheet get]],bonds[[#Headers],[green_bond_loan_indicator]])</f>
        <v>N</v>
      </c>
    </row>
    <row r="162" spans="5:21" x14ac:dyDescent="0.35">
      <c r="E162" s="5" t="s">
        <v>375</v>
      </c>
      <c r="F162" s="5" t="str" cm="1">
        <f t="array" ref="F162">_xll.BDP(bonds[[#This Row],[worksheet get]],bonds[[#Headers],[ID_ISIN]])</f>
        <v>FR0012005924</v>
      </c>
      <c r="G162" s="5" t="str" cm="1">
        <f t="array" ref="G162">_xll.BDP(bonds[[#This Row],[worksheet get]],bonds[[#Headers],[security name]])</f>
        <v>ACFP 4 1/8 PERP</v>
      </c>
      <c r="H162" s="5" t="str" cm="1">
        <f t="array" ref="H162">_xll.BDP(bonds[[#This Row],[worksheet get]],bonds[[#Headers],[ticker]])</f>
        <v>ACFP</v>
      </c>
      <c r="I162" s="5" cm="1">
        <f t="array" ref="I162">_xll.BDP(bonds[[#This Row],[worksheet get]],bonds[[#Headers],[coupon]])</f>
        <v>4.125</v>
      </c>
      <c r="J162" s="8" t="e" cm="1">
        <f t="array" ref="J162">_xll.BDP(bonds[[#This Row],[worksheet get]],bonds[[#Headers],[nxt_call_dt]])*1</f>
        <v>#VALUE!</v>
      </c>
      <c r="K162" s="9" t="str" cm="1">
        <f t="array" ref="K162">_xll.BDP(bonds[[#This Row],[worksheet get]],bonds[[#Headers],[mty_typ]])</f>
        <v>PERP/CALL</v>
      </c>
      <c r="L162" s="9" t="str" cm="1">
        <f t="array" ref="L162">_xll.BDP(bonds[[#This Row],[worksheet get]],bonds[[#Headers],[crncy]])</f>
        <v>EUR</v>
      </c>
      <c r="M162" s="10" cm="1">
        <f t="array" ref="M162">_xll.BDP(bonds[[#This Row],[worksheet get]],bonds[[#Headers],[amt_outstanding]])</f>
        <v>0</v>
      </c>
      <c r="N162" s="9" t="str" cm="1">
        <f t="array" ref="N162">_xll.BDP(bonds[[#This Row],[worksheet get]],bonds[[#Headers],[industry_sector]])</f>
        <v>Consumer, Cyclical</v>
      </c>
      <c r="O162" s="9" t="e">
        <f>bonds[[#This Row],[security name]]&amp;" nc-"&amp;RIGHT(YEAR(bonds[[#This Row],[nxt_call_dt]]),2)</f>
        <v>#VALUE!</v>
      </c>
      <c r="P162" s="9" t="str" cm="1">
        <f t="array" ref="P162">_xll.BDP(bonds[[#This Row],[worksheet get]],bonds[[#Headers],[yas_ispread]])</f>
        <v>#N/A N/A</v>
      </c>
      <c r="Q162" s="9" cm="1">
        <f t="array" ref="Q162">_xll.BDP(bonds[[#This Row],[worksheet get]],bonds[[#Headers],[blp_i_sprd_mid]])</f>
        <v>410.049560546875</v>
      </c>
      <c r="R162" s="9" t="str" cm="1">
        <f t="array" ref="R162">_xll.BDP(bonds[[#This Row],[worksheet get]],bonds[[#Headers],[rtg_moody]])</f>
        <v>#N/A N/A</v>
      </c>
      <c r="S162" s="9" t="str" cm="1">
        <f t="array" ref="S162">_xll.BDP(bonds[[#This Row],[worksheet get]],bonds[[#Headers],[rtg_sp]])</f>
        <v>BB *-</v>
      </c>
      <c r="T162" s="9" t="str" cm="1">
        <f t="array" ref="T162">_xll.BDP(bonds[[#This Row],[worksheet get]],bonds[[#Headers],[bb_composite]])</f>
        <v>BB</v>
      </c>
      <c r="U162" s="9" t="str" cm="1">
        <f t="array" ref="U162">_xll.BDP(bonds[[#This Row],[worksheet get]],bonds[[#Headers],[green_bond_loan_indicator]])</f>
        <v>N</v>
      </c>
    </row>
    <row r="163" spans="5:21" x14ac:dyDescent="0.35">
      <c r="E163" s="5" t="s">
        <v>376</v>
      </c>
      <c r="F163" s="5" t="str" cm="1">
        <f t="array" ref="F163">_xll.BDP(bonds[[#This Row],[worksheet get]],bonds[[#Headers],[ID_ISIN]])</f>
        <v>FR0013399177</v>
      </c>
      <c r="G163" s="5" t="str" cm="1">
        <f t="array" ref="G163">_xll.BDP(bonds[[#This Row],[worksheet get]],bonds[[#Headers],[security name]])</f>
        <v>ACFP 4 3/8 PERP</v>
      </c>
      <c r="H163" s="5" t="str" cm="1">
        <f t="array" ref="H163">_xll.BDP(bonds[[#This Row],[worksheet get]],bonds[[#Headers],[ticker]])</f>
        <v>ACFP</v>
      </c>
      <c r="I163" s="5" cm="1">
        <f t="array" ref="I163">_xll.BDP(bonds[[#This Row],[worksheet get]],bonds[[#Headers],[coupon]])</f>
        <v>4.375</v>
      </c>
      <c r="J163" s="8" cm="1">
        <f t="array" ref="J163">_xll.BDP(bonds[[#This Row],[worksheet get]],bonds[[#Headers],[nxt_call_dt]])*1</f>
        <v>45321</v>
      </c>
      <c r="K163" s="9" t="str" cm="1">
        <f t="array" ref="K163">_xll.BDP(bonds[[#This Row],[worksheet get]],bonds[[#Headers],[mty_typ]])</f>
        <v>PERP/CALL</v>
      </c>
      <c r="L163" s="9" t="str" cm="1">
        <f t="array" ref="L163">_xll.BDP(bonds[[#This Row],[worksheet get]],bonds[[#Headers],[crncy]])</f>
        <v>EUR</v>
      </c>
      <c r="M163" s="10" cm="1">
        <f t="array" ref="M163">_xll.BDP(bonds[[#This Row],[worksheet get]],bonds[[#Headers],[amt_outstanding]])</f>
        <v>500000000</v>
      </c>
      <c r="N163" s="9" t="str" cm="1">
        <f t="array" ref="N163">_xll.BDP(bonds[[#This Row],[worksheet get]],bonds[[#Headers],[industry_sector]])</f>
        <v>Consumer, Cyclical</v>
      </c>
      <c r="O163" s="9" t="str">
        <f>bonds[[#This Row],[security name]]&amp;" nc-"&amp;RIGHT(YEAR(bonds[[#This Row],[nxt_call_dt]]),2)</f>
        <v>ACFP 4 3/8 PERP nc-24</v>
      </c>
      <c r="P163" s="9" cm="1">
        <f t="array" ref="P163">_xll.BDP(bonds[[#This Row],[worksheet get]],bonds[[#Headers],[yas_ispread]])</f>
        <v>682.63325974999111</v>
      </c>
      <c r="Q163" s="9" cm="1">
        <f t="array" ref="Q163">_xll.BDP(bonds[[#This Row],[worksheet get]],bonds[[#Headers],[blp_i_sprd_mid]])</f>
        <v>697.1480712890625</v>
      </c>
      <c r="R163" s="9" t="str" cm="1">
        <f t="array" ref="R163">_xll.BDP(bonds[[#This Row],[worksheet get]],bonds[[#Headers],[rtg_moody]])</f>
        <v>#N/A N/A</v>
      </c>
      <c r="S163" s="9" t="str" cm="1">
        <f t="array" ref="S163">_xll.BDP(bonds[[#This Row],[worksheet get]],bonds[[#Headers],[rtg_sp]])</f>
        <v>BB *-</v>
      </c>
      <c r="T163" s="9" t="str" cm="1">
        <f t="array" ref="T163">_xll.BDP(bonds[[#This Row],[worksheet get]],bonds[[#Headers],[bb_composite]])</f>
        <v>BB</v>
      </c>
      <c r="U163" s="9" t="str" cm="1">
        <f t="array" ref="U163">_xll.BDP(bonds[[#This Row],[worksheet get]],bonds[[#Headers],[green_bond_loan_indicator]])</f>
        <v>N</v>
      </c>
    </row>
    <row r="164" spans="5:21" x14ac:dyDescent="0.35">
      <c r="E164" s="5" t="s">
        <v>377</v>
      </c>
      <c r="F164" s="5" t="str" cm="1">
        <f t="array" ref="F164">_xll.BDP(bonds[[#This Row],[worksheet get]],bonds[[#Headers],[ID_ISIN]])</f>
        <v>FR0013457157</v>
      </c>
      <c r="G164" s="5" t="str" cm="1">
        <f t="array" ref="G164">_xll.BDP(bonds[[#This Row],[worksheet get]],bonds[[#Headers],[security name]])</f>
        <v>ACFP 2 5/8 PERP</v>
      </c>
      <c r="H164" s="5" t="str" cm="1">
        <f t="array" ref="H164">_xll.BDP(bonds[[#This Row],[worksheet get]],bonds[[#Headers],[ticker]])</f>
        <v>ACFP</v>
      </c>
      <c r="I164" s="5" cm="1">
        <f t="array" ref="I164">_xll.BDP(bonds[[#This Row],[worksheet get]],bonds[[#Headers],[coupon]])</f>
        <v>2.625</v>
      </c>
      <c r="J164" s="8" cm="1">
        <f t="array" ref="J164">_xll.BDP(bonds[[#This Row],[worksheet get]],bonds[[#Headers],[nxt_call_dt]])*1</f>
        <v>45687</v>
      </c>
      <c r="K164" s="9" t="str" cm="1">
        <f t="array" ref="K164">_xll.BDP(bonds[[#This Row],[worksheet get]],bonds[[#Headers],[mty_typ]])</f>
        <v>PERP/CALL</v>
      </c>
      <c r="L164" s="9" t="str" cm="1">
        <f t="array" ref="L164">_xll.BDP(bonds[[#This Row],[worksheet get]],bonds[[#Headers],[crncy]])</f>
        <v>EUR</v>
      </c>
      <c r="M164" s="10" cm="1">
        <f t="array" ref="M164">_xll.BDP(bonds[[#This Row],[worksheet get]],bonds[[#Headers],[amt_outstanding]])</f>
        <v>500000000</v>
      </c>
      <c r="N164" s="9" t="str" cm="1">
        <f t="array" ref="N164">_xll.BDP(bonds[[#This Row],[worksheet get]],bonds[[#Headers],[industry_sector]])</f>
        <v>Consumer, Cyclical</v>
      </c>
      <c r="O164" s="9" t="str">
        <f>bonds[[#This Row],[security name]]&amp;" nc-"&amp;RIGHT(YEAR(bonds[[#This Row],[nxt_call_dt]]),2)</f>
        <v>ACFP 2 5/8 PERP nc-25</v>
      </c>
      <c r="P164" s="9" cm="1">
        <f t="array" ref="P164">_xll.BDP(bonds[[#This Row],[worksheet get]],bonds[[#Headers],[yas_ispread]])</f>
        <v>731.12243763325569</v>
      </c>
      <c r="Q164" s="9" cm="1">
        <f t="array" ref="Q164">_xll.BDP(bonds[[#This Row],[worksheet get]],bonds[[#Headers],[blp_i_sprd_mid]])</f>
        <v>731.08056640625</v>
      </c>
      <c r="R164" s="9" t="str" cm="1">
        <f t="array" ref="R164">_xll.BDP(bonds[[#This Row],[worksheet get]],bonds[[#Headers],[rtg_moody]])</f>
        <v>#N/A N/A</v>
      </c>
      <c r="S164" s="9" t="str" cm="1">
        <f t="array" ref="S164">_xll.BDP(bonds[[#This Row],[worksheet get]],bonds[[#Headers],[rtg_sp]])</f>
        <v>BB *-</v>
      </c>
      <c r="T164" s="9" t="str" cm="1">
        <f t="array" ref="T164">_xll.BDP(bonds[[#This Row],[worksheet get]],bonds[[#Headers],[bb_composite]])</f>
        <v>BB</v>
      </c>
      <c r="U164" s="9" t="str" cm="1">
        <f t="array" ref="U164">_xll.BDP(bonds[[#This Row],[worksheet get]],bonds[[#Headers],[green_bond_loan_indicator]])</f>
        <v>N</v>
      </c>
    </row>
    <row r="165" spans="5:21" x14ac:dyDescent="0.35">
      <c r="E165" s="5" t="s">
        <v>378</v>
      </c>
      <c r="F165" s="5" t="str" cm="1">
        <f t="array" ref="F165">_xll.BDP(bonds[[#This Row],[worksheet get]],bonds[[#Headers],[ID_ISIN]])</f>
        <v>FR0012650281</v>
      </c>
      <c r="G165" s="5" t="str" cm="1">
        <f t="array" ref="G165">_xll.BDP(bonds[[#This Row],[worksheet get]],bonds[[#Headers],[security name]])</f>
        <v>AFFP 6 1/4 PERP</v>
      </c>
      <c r="H165" s="5" t="str" cm="1">
        <f t="array" ref="H165">_xll.BDP(bonds[[#This Row],[worksheet get]],bonds[[#Headers],[ticker]])</f>
        <v>AFFP</v>
      </c>
      <c r="I165" s="5" cm="1">
        <f t="array" ref="I165">_xll.BDP(bonds[[#This Row],[worksheet get]],bonds[[#Headers],[coupon]])</f>
        <v>6.25</v>
      </c>
      <c r="J165" s="8" cm="1">
        <f t="array" ref="J165">_xll.BDP(bonds[[#This Row],[worksheet get]],bonds[[#Headers],[nxt_call_dt]])*1</f>
        <v>44105</v>
      </c>
      <c r="K165" s="9" t="str" cm="1">
        <f t="array" ref="K165">_xll.BDP(bonds[[#This Row],[worksheet get]],bonds[[#Headers],[mty_typ]])</f>
        <v>PERP/CALL</v>
      </c>
      <c r="L165" s="9" t="str" cm="1">
        <f t="array" ref="L165">_xll.BDP(bonds[[#This Row],[worksheet get]],bonds[[#Headers],[crncy]])</f>
        <v>EUR</v>
      </c>
      <c r="M165" s="10" cm="1">
        <f t="array" ref="M165">_xll.BDP(bonds[[#This Row],[worksheet get]],bonds[[#Headers],[amt_outstanding]])</f>
        <v>405500000</v>
      </c>
      <c r="N165" s="9" t="str" cm="1">
        <f t="array" ref="N165">_xll.BDP(bonds[[#This Row],[worksheet get]],bonds[[#Headers],[industry_sector]])</f>
        <v>Consumer, Cyclical</v>
      </c>
      <c r="O165" s="9" t="str">
        <f>bonds[[#This Row],[security name]]&amp;" nc-"&amp;RIGHT(YEAR(bonds[[#This Row],[nxt_call_dt]]),2)</f>
        <v>AFFP 6 1/4 PERP nc-20</v>
      </c>
      <c r="P165" s="9" cm="1">
        <f t="array" ref="P165">_xll.BDP(bonds[[#This Row],[worksheet get]],bonds[[#Headers],[yas_ispread]])</f>
        <v>1365.3171911021457</v>
      </c>
      <c r="Q165" s="9" cm="1">
        <f t="array" ref="Q165">_xll.BDP(bonds[[#This Row],[worksheet get]],bonds[[#Headers],[blp_i_sprd_mid]])</f>
        <v>1383.8123779296875</v>
      </c>
      <c r="R165" s="9" t="str" cm="1">
        <f t="array" ref="R165">_xll.BDP(bonds[[#This Row],[worksheet get]],bonds[[#Headers],[rtg_moody]])</f>
        <v>#N/A N/A</v>
      </c>
      <c r="S165" s="9" t="str" cm="1">
        <f t="array" ref="S165">_xll.BDP(bonds[[#This Row],[worksheet get]],bonds[[#Headers],[rtg_sp]])</f>
        <v>#N/A N/A</v>
      </c>
      <c r="T165" s="9" t="str" cm="1">
        <f t="array" ref="T165">_xll.BDP(bonds[[#This Row],[worksheet get]],bonds[[#Headers],[bb_composite]])</f>
        <v>#N/A N/A</v>
      </c>
      <c r="U165" s="9" t="str" cm="1">
        <f t="array" ref="U165">_xll.BDP(bonds[[#This Row],[worksheet get]],bonds[[#Headers],[green_bond_loan_indicator]])</f>
        <v>N</v>
      </c>
    </row>
    <row r="166" spans="5:21" x14ac:dyDescent="0.35">
      <c r="E166" s="5" t="s">
        <v>379</v>
      </c>
      <c r="F166" s="5" t="str" cm="1">
        <f t="array" ref="F166">_xll.BDP(bonds[[#This Row],[worksheet get]],bonds[[#Headers],[ID_ISIN]])</f>
        <v>XS1271836600</v>
      </c>
      <c r="G166" s="5" t="str" cm="1">
        <f t="array" ref="G166">_xll.BDP(bonds[[#This Row],[worksheet get]],bonds[[#Headers],[security name]])</f>
        <v>LHAGR 5 1/8 08/12/75</v>
      </c>
      <c r="H166" s="5" t="str" cm="1">
        <f t="array" ref="H166">_xll.BDP(bonds[[#This Row],[worksheet get]],bonds[[#Headers],[ticker]])</f>
        <v>LHAGR</v>
      </c>
      <c r="I166" s="5" cm="1">
        <f t="array" ref="I166">_xll.BDP(bonds[[#This Row],[worksheet get]],bonds[[#Headers],[coupon]])</f>
        <v>5.125</v>
      </c>
      <c r="J166" s="8" cm="1">
        <f t="array" ref="J166">_xll.BDP(bonds[[#This Row],[worksheet get]],bonds[[#Headers],[nxt_call_dt]])*1</f>
        <v>44239</v>
      </c>
      <c r="K166" s="9" t="str" cm="1">
        <f t="array" ref="K166">_xll.BDP(bonds[[#This Row],[worksheet get]],bonds[[#Headers],[mty_typ]])</f>
        <v>CALLABLE</v>
      </c>
      <c r="L166" s="9" t="str" cm="1">
        <f t="array" ref="L166">_xll.BDP(bonds[[#This Row],[worksheet get]],bonds[[#Headers],[crncy]])</f>
        <v>EUR</v>
      </c>
      <c r="M166" s="10" cm="1">
        <f t="array" ref="M166">_xll.BDP(bonds[[#This Row],[worksheet get]],bonds[[#Headers],[amt_outstanding]])</f>
        <v>500000000</v>
      </c>
      <c r="N166" s="9" t="str" cm="1">
        <f t="array" ref="N166">_xll.BDP(bonds[[#This Row],[worksheet get]],bonds[[#Headers],[industry_sector]])</f>
        <v>Consumer, Cyclical</v>
      </c>
      <c r="O166" s="9" t="str">
        <f>bonds[[#This Row],[security name]]&amp;" nc-"&amp;RIGHT(YEAR(bonds[[#This Row],[nxt_call_dt]]),2)</f>
        <v>LHAGR 5 1/8 08/12/75 nc-21</v>
      </c>
      <c r="P166" s="9" cm="1">
        <f t="array" ref="P166">_xll.BDP(bonds[[#This Row],[worksheet get]],bonds[[#Headers],[yas_ispread]])</f>
        <v>3737.5671062174943</v>
      </c>
      <c r="Q166" s="9" cm="1">
        <f t="array" ref="Q166">_xll.BDP(bonds[[#This Row],[worksheet get]],bonds[[#Headers],[blp_i_sprd_mid]])</f>
        <v>3734.89013671875</v>
      </c>
      <c r="R166" s="9" t="str" cm="1">
        <f t="array" ref="R166">_xll.BDP(bonds[[#This Row],[worksheet get]],bonds[[#Headers],[rtg_moody]])</f>
        <v>#N/A N/A</v>
      </c>
      <c r="S166" s="9" t="str" cm="1">
        <f t="array" ref="S166">_xll.BDP(bonds[[#This Row],[worksheet get]],bonds[[#Headers],[rtg_sp]])</f>
        <v>B-</v>
      </c>
      <c r="T166" s="9" t="str" cm="1">
        <f t="array" ref="T166">_xll.BDP(bonds[[#This Row],[worksheet get]],bonds[[#Headers],[bb_composite]])</f>
        <v>NR</v>
      </c>
      <c r="U166" s="9" t="str" cm="1">
        <f t="array" ref="U166">_xll.BDP(bonds[[#This Row],[worksheet get]],bonds[[#Headers],[green_bond_loan_indicator]])</f>
        <v>N</v>
      </c>
    </row>
    <row r="167" spans="5:21" x14ac:dyDescent="0.35">
      <c r="E167" s="5" t="s">
        <v>380</v>
      </c>
      <c r="F167" s="5" t="str" cm="1">
        <f t="array" ref="F167">_xll.BDP(bonds[[#This Row],[worksheet get]],bonds[[#Headers],[ID_ISIN]])</f>
        <v>XS1716927766</v>
      </c>
      <c r="G167" s="5" t="str" cm="1">
        <f t="array" ref="G167">_xll.BDP(bonds[[#This Row],[worksheet get]],bonds[[#Headers],[security name]])</f>
        <v>FERSM 2.124 PERP</v>
      </c>
      <c r="H167" s="5" t="str" cm="1">
        <f t="array" ref="H167">_xll.BDP(bonds[[#This Row],[worksheet get]],bonds[[#Headers],[ticker]])</f>
        <v>FERSM</v>
      </c>
      <c r="I167" s="5" cm="1">
        <f t="array" ref="I167">_xll.BDP(bonds[[#This Row],[worksheet get]],bonds[[#Headers],[coupon]])</f>
        <v>2.1240000000000001</v>
      </c>
      <c r="J167" s="8" cm="1">
        <f t="array" ref="J167">_xll.BDP(bonds[[#This Row],[worksheet get]],bonds[[#Headers],[nxt_call_dt]])*1</f>
        <v>44971</v>
      </c>
      <c r="K167" s="9" t="str" cm="1">
        <f t="array" ref="K167">_xll.BDP(bonds[[#This Row],[worksheet get]],bonds[[#Headers],[mty_typ]])</f>
        <v>PERP/CALL</v>
      </c>
      <c r="L167" s="9" t="str" cm="1">
        <f t="array" ref="L167">_xll.BDP(bonds[[#This Row],[worksheet get]],bonds[[#Headers],[crncy]])</f>
        <v>EUR</v>
      </c>
      <c r="M167" s="10" cm="1">
        <f t="array" ref="M167">_xll.BDP(bonds[[#This Row],[worksheet get]],bonds[[#Headers],[amt_outstanding]])</f>
        <v>500000000</v>
      </c>
      <c r="N167" s="9" t="str" cm="1">
        <f t="array" ref="N167">_xll.BDP(bonds[[#This Row],[worksheet get]],bonds[[#Headers],[industry_sector]])</f>
        <v>Industrial</v>
      </c>
      <c r="O167" s="9" t="str">
        <f>bonds[[#This Row],[security name]]&amp;" nc-"&amp;RIGHT(YEAR(bonds[[#This Row],[nxt_call_dt]]),2)</f>
        <v>FERSM 2.124 PERP nc-23</v>
      </c>
      <c r="P167" s="9" cm="1">
        <f t="array" ref="P167">_xll.BDP(bonds[[#This Row],[worksheet get]],bonds[[#Headers],[yas_ispread]])</f>
        <v>442.17005897322343</v>
      </c>
      <c r="Q167" s="9" cm="1">
        <f t="array" ref="Q167">_xll.BDP(bonds[[#This Row],[worksheet get]],bonds[[#Headers],[blp_i_sprd_mid]])</f>
        <v>459.9161376953125</v>
      </c>
      <c r="R167" s="9" t="str" cm="1">
        <f t="array" ref="R167">_xll.BDP(bonds[[#This Row],[worksheet get]],bonds[[#Headers],[rtg_moody]])</f>
        <v>#N/A N/A</v>
      </c>
      <c r="S167" s="9" t="str" cm="1">
        <f t="array" ref="S167">_xll.BDP(bonds[[#This Row],[worksheet get]],bonds[[#Headers],[rtg_sp]])</f>
        <v>BB+</v>
      </c>
      <c r="T167" s="9" t="str" cm="1">
        <f t="array" ref="T167">_xll.BDP(bonds[[#This Row],[worksheet get]],bonds[[#Headers],[bb_composite]])</f>
        <v>BB+</v>
      </c>
      <c r="U167" s="9" t="str" cm="1">
        <f t="array" ref="U167">_xll.BDP(bonds[[#This Row],[worksheet get]],bonds[[#Headers],[green_bond_loan_indicator]])</f>
        <v>N</v>
      </c>
    </row>
    <row r="168" spans="5:21" x14ac:dyDescent="0.35">
      <c r="E168" s="5" t="s">
        <v>381</v>
      </c>
      <c r="F168" s="5" t="str" cm="1">
        <f t="array" ref="F168">_xll.BDP(bonds[[#This Row],[worksheet get]],bonds[[#Headers],[ID_ISIN]])</f>
        <v>XS1117300837</v>
      </c>
      <c r="G168" s="5" t="str" cm="1">
        <f t="array" ref="G168">_xll.BDP(bonds[[#This Row],[worksheet get]],bonds[[#Headers],[security name]])</f>
        <v>ANNGR 4 PERP</v>
      </c>
      <c r="H168" s="5" t="str" cm="1">
        <f t="array" ref="H168">_xll.BDP(bonds[[#This Row],[worksheet get]],bonds[[#Headers],[ticker]])</f>
        <v>ANNGR</v>
      </c>
      <c r="I168" s="5" cm="1">
        <f t="array" ref="I168">_xll.BDP(bonds[[#This Row],[worksheet get]],bonds[[#Headers],[coupon]])</f>
        <v>4</v>
      </c>
      <c r="J168" s="8" cm="1">
        <f t="array" ref="J168">_xll.BDP(bonds[[#This Row],[worksheet get]],bonds[[#Headers],[nxt_call_dt]])*1</f>
        <v>44547</v>
      </c>
      <c r="K168" s="9" t="str" cm="1">
        <f t="array" ref="K168">_xll.BDP(bonds[[#This Row],[worksheet get]],bonds[[#Headers],[mty_typ]])</f>
        <v>PERP/CALL</v>
      </c>
      <c r="L168" s="9" t="str" cm="1">
        <f t="array" ref="L168">_xll.BDP(bonds[[#This Row],[worksheet get]],bonds[[#Headers],[crncy]])</f>
        <v>EUR</v>
      </c>
      <c r="M168" s="10" cm="1">
        <f t="array" ref="M168">_xll.BDP(bonds[[#This Row],[worksheet get]],bonds[[#Headers],[amt_outstanding]])</f>
        <v>1000000000</v>
      </c>
      <c r="N168" s="9" t="str" cm="1">
        <f t="array" ref="N168">_xll.BDP(bonds[[#This Row],[worksheet get]],bonds[[#Headers],[industry_sector]])</f>
        <v>Financial</v>
      </c>
      <c r="O168" s="9" t="str">
        <f>bonds[[#This Row],[security name]]&amp;" nc-"&amp;RIGHT(YEAR(bonds[[#This Row],[nxt_call_dt]]),2)</f>
        <v>ANNGR 4 PERP nc-21</v>
      </c>
      <c r="P168" s="9" cm="1">
        <f t="array" ref="P168">_xll.BDP(bonds[[#This Row],[worksheet get]],bonds[[#Headers],[yas_ispread]])</f>
        <v>229.26380836781019</v>
      </c>
      <c r="Q168" s="9" cm="1">
        <f t="array" ref="Q168">_xll.BDP(bonds[[#This Row],[worksheet get]],bonds[[#Headers],[blp_i_sprd_mid]])</f>
        <v>227.61198425292969</v>
      </c>
      <c r="R168" s="9" t="str" cm="1">
        <f t="array" ref="R168">_xll.BDP(bonds[[#This Row],[worksheet get]],bonds[[#Headers],[rtg_moody]])</f>
        <v>#N/A N/A</v>
      </c>
      <c r="S168" s="9" t="str" cm="1">
        <f t="array" ref="S168">_xll.BDP(bonds[[#This Row],[worksheet get]],bonds[[#Headers],[rtg_sp]])</f>
        <v>BBB-</v>
      </c>
      <c r="T168" s="9" t="str" cm="1">
        <f t="array" ref="T168">_xll.BDP(bonds[[#This Row],[worksheet get]],bonds[[#Headers],[bb_composite]])</f>
        <v>NR</v>
      </c>
      <c r="U168" s="9" t="str" cm="1">
        <f t="array" ref="U168">_xll.BDP(bonds[[#This Row],[worksheet get]],bonds[[#Headers],[green_bond_loan_indicator]])</f>
        <v>N</v>
      </c>
    </row>
    <row r="169" spans="5:21" x14ac:dyDescent="0.35">
      <c r="E169" s="5" t="s">
        <v>140</v>
      </c>
      <c r="F169" s="5" t="str" cm="1">
        <f t="array" ref="F169">_xll.BDP(bonds[[#This Row],[worksheet get]],bonds[[#Headers],[ID_ISIN]])</f>
        <v>FR0013330529</v>
      </c>
      <c r="G169" s="5" t="str" cm="1">
        <f t="array" ref="G169">_xll.BDP(bonds[[#This Row],[worksheet get]],bonds[[#Headers],[security name]])</f>
        <v>ULFP 2 1/8 PERP</v>
      </c>
      <c r="H169" s="5" t="str" cm="1">
        <f t="array" ref="H169">_xll.BDP(bonds[[#This Row],[worksheet get]],bonds[[#Headers],[ticker]])</f>
        <v>ULFP</v>
      </c>
      <c r="I169" s="5" cm="1">
        <f t="array" ref="I169">_xll.BDP(bonds[[#This Row],[worksheet get]],bonds[[#Headers],[coupon]])</f>
        <v>2.125</v>
      </c>
      <c r="J169" s="8" cm="1">
        <f t="array" ref="J169">_xll.BDP(bonds[[#This Row],[worksheet get]],bonds[[#Headers],[nxt_call_dt]])*1</f>
        <v>45132</v>
      </c>
      <c r="K169" s="9" t="str" cm="1">
        <f t="array" ref="K169">_xll.BDP(bonds[[#This Row],[worksheet get]],bonds[[#Headers],[mty_typ]])</f>
        <v>PERP/CALL</v>
      </c>
      <c r="L169" s="9" t="str" cm="1">
        <f t="array" ref="L169">_xll.BDP(bonds[[#This Row],[worksheet get]],bonds[[#Headers],[crncy]])</f>
        <v>EUR</v>
      </c>
      <c r="M169" s="10" cm="1">
        <f t="array" ref="M169">_xll.BDP(bonds[[#This Row],[worksheet get]],bonds[[#Headers],[amt_outstanding]])</f>
        <v>1250000000</v>
      </c>
      <c r="N169" s="9" t="str" cm="1">
        <f t="array" ref="N169">_xll.BDP(bonds[[#This Row],[worksheet get]],bonds[[#Headers],[industry_sector]])</f>
        <v>Financial</v>
      </c>
      <c r="O169" s="9" t="str">
        <f>bonds[[#This Row],[security name]]&amp;" nc-"&amp;RIGHT(YEAR(bonds[[#This Row],[nxt_call_dt]]),2)</f>
        <v>ULFP 2 1/8 PERP nc-23</v>
      </c>
      <c r="P169" s="9" cm="1">
        <f t="array" ref="P169">_xll.BDP(bonds[[#This Row],[worksheet get]],bonds[[#Headers],[yas_ispread]])</f>
        <v>690.10814337819215</v>
      </c>
      <c r="Q169" s="9" cm="1">
        <f t="array" ref="Q169">_xll.BDP(bonds[[#This Row],[worksheet get]],bonds[[#Headers],[blp_i_sprd_mid]])</f>
        <v>690.03594970703125</v>
      </c>
      <c r="R169" s="9" t="str" cm="1">
        <f t="array" ref="R169">_xll.BDP(bonds[[#This Row],[worksheet get]],bonds[[#Headers],[rtg_moody]])</f>
        <v>Baa2</v>
      </c>
      <c r="S169" s="9" t="str" cm="1">
        <f t="array" ref="S169">_xll.BDP(bonds[[#This Row],[worksheet get]],bonds[[#Headers],[rtg_sp]])</f>
        <v>BBB</v>
      </c>
      <c r="T169" s="9" t="str" cm="1">
        <f t="array" ref="T169">_xll.BDP(bonds[[#This Row],[worksheet get]],bonds[[#Headers],[bb_composite]])</f>
        <v>BBB</v>
      </c>
      <c r="U169" s="9" t="str" cm="1">
        <f t="array" ref="U169">_xll.BDP(bonds[[#This Row],[worksheet get]],bonds[[#Headers],[green_bond_loan_indicator]])</f>
        <v>N</v>
      </c>
    </row>
    <row r="170" spans="5:21" x14ac:dyDescent="0.35">
      <c r="E170" s="5" t="s">
        <v>141</v>
      </c>
      <c r="F170" s="5" t="str" cm="1">
        <f t="array" ref="F170">_xll.BDP(bonds[[#This Row],[worksheet get]],bonds[[#Headers],[ID_ISIN]])</f>
        <v>FR0013330537</v>
      </c>
      <c r="G170" s="5" t="str" cm="1">
        <f t="array" ref="G170">_xll.BDP(bonds[[#This Row],[worksheet get]],bonds[[#Headers],[security name]])</f>
        <v>ULFP 2 7/8 PERP</v>
      </c>
      <c r="H170" s="5" t="str" cm="1">
        <f t="array" ref="H170">_xll.BDP(bonds[[#This Row],[worksheet get]],bonds[[#Headers],[ticker]])</f>
        <v>ULFP</v>
      </c>
      <c r="I170" s="5" cm="1">
        <f t="array" ref="I170">_xll.BDP(bonds[[#This Row],[worksheet get]],bonds[[#Headers],[coupon]])</f>
        <v>2.875</v>
      </c>
      <c r="J170" s="8" cm="1">
        <f t="array" ref="J170">_xll.BDP(bonds[[#This Row],[worksheet get]],bonds[[#Headers],[nxt_call_dt]])*1</f>
        <v>46047</v>
      </c>
      <c r="K170" s="9" t="str" cm="1">
        <f t="array" ref="K170">_xll.BDP(bonds[[#This Row],[worksheet get]],bonds[[#Headers],[mty_typ]])</f>
        <v>PERP/CALL</v>
      </c>
      <c r="L170" s="9" t="str" cm="1">
        <f t="array" ref="L170">_xll.BDP(bonds[[#This Row],[worksheet get]],bonds[[#Headers],[crncy]])</f>
        <v>EUR</v>
      </c>
      <c r="M170" s="10" cm="1">
        <f t="array" ref="M170">_xll.BDP(bonds[[#This Row],[worksheet get]],bonds[[#Headers],[amt_outstanding]])</f>
        <v>750000000</v>
      </c>
      <c r="N170" s="9" t="str" cm="1">
        <f t="array" ref="N170">_xll.BDP(bonds[[#This Row],[worksheet get]],bonds[[#Headers],[industry_sector]])</f>
        <v>Financial</v>
      </c>
      <c r="O170" s="9" t="str">
        <f>bonds[[#This Row],[security name]]&amp;" nc-"&amp;RIGHT(YEAR(bonds[[#This Row],[nxt_call_dt]]),2)</f>
        <v>ULFP 2 7/8 PERP nc-26</v>
      </c>
      <c r="P170" s="9" cm="1">
        <f t="array" ref="P170">_xll.BDP(bonds[[#This Row],[worksheet get]],bonds[[#Headers],[yas_ispread]])</f>
        <v>551.3038154480347</v>
      </c>
      <c r="Q170" s="9" cm="1">
        <f t="array" ref="Q170">_xll.BDP(bonds[[#This Row],[worksheet get]],bonds[[#Headers],[blp_i_sprd_mid]])</f>
        <v>551.42236328125</v>
      </c>
      <c r="R170" s="9" t="str" cm="1">
        <f t="array" ref="R170">_xll.BDP(bonds[[#This Row],[worksheet get]],bonds[[#Headers],[rtg_moody]])</f>
        <v>Baa2</v>
      </c>
      <c r="S170" s="9" t="str" cm="1">
        <f t="array" ref="S170">_xll.BDP(bonds[[#This Row],[worksheet get]],bonds[[#Headers],[rtg_sp]])</f>
        <v>BBB</v>
      </c>
      <c r="T170" s="9" t="str" cm="1">
        <f t="array" ref="T170">_xll.BDP(bonds[[#This Row],[worksheet get]],bonds[[#Headers],[bb_composite]])</f>
        <v>BBB</v>
      </c>
      <c r="U170" s="9" t="str" cm="1">
        <f t="array" ref="U170">_xll.BDP(bonds[[#This Row],[worksheet get]],bonds[[#Headers],[green_bond_loan_indicator]])</f>
        <v>N</v>
      </c>
    </row>
    <row r="171" spans="5:21" x14ac:dyDescent="0.35">
      <c r="E171" s="5" t="s">
        <v>71</v>
      </c>
      <c r="F171" s="5" t="str" cm="1">
        <f t="array" ref="F171">_xll.BDP(bonds[[#This Row],[worksheet get]],bonds[[#Headers],[ID_ISIN]])</f>
        <v>XS1788973573</v>
      </c>
      <c r="G171" s="5" t="str" cm="1">
        <f t="array" ref="G171">_xll.BDP(bonds[[#This Row],[worksheet get]],bonds[[#Headers],[security name]])</f>
        <v>AKFAST 3 7/8 10/05/78</v>
      </c>
      <c r="H171" s="5" t="str" cm="1">
        <f t="array" ref="H171">_xll.BDP(bonds[[#This Row],[worksheet get]],bonds[[#Headers],[ticker]])</f>
        <v>AKFAST</v>
      </c>
      <c r="I171" s="5" cm="1">
        <f t="array" ref="I171">_xll.BDP(bonds[[#This Row],[worksheet get]],bonds[[#Headers],[coupon]])</f>
        <v>3.875</v>
      </c>
      <c r="J171" s="8" cm="1">
        <f t="array" ref="J171">_xll.BDP(bonds[[#This Row],[worksheet get]],bonds[[#Headers],[nxt_call_dt]])*1</f>
        <v>45115</v>
      </c>
      <c r="K171" s="9" t="str" cm="1">
        <f t="array" ref="K171">_xll.BDP(bonds[[#This Row],[worksheet get]],bonds[[#Headers],[mty_typ]])</f>
        <v>CALLABLE</v>
      </c>
      <c r="L171" s="9" t="str" cm="1">
        <f t="array" ref="L171">_xll.BDP(bonds[[#This Row],[worksheet get]],bonds[[#Headers],[crncy]])</f>
        <v>EUR</v>
      </c>
      <c r="M171" s="10" cm="1">
        <f t="array" ref="M171">_xll.BDP(bonds[[#This Row],[worksheet get]],bonds[[#Headers],[amt_outstanding]])</f>
        <v>500000000</v>
      </c>
      <c r="N171" s="9" t="str" cm="1">
        <f t="array" ref="N171">_xll.BDP(bonds[[#This Row],[worksheet get]],bonds[[#Headers],[industry_sector]])</f>
        <v>Financial</v>
      </c>
      <c r="O171" s="9" t="str">
        <f>bonds[[#This Row],[security name]]&amp;" nc-"&amp;RIGHT(YEAR(bonds[[#This Row],[nxt_call_dt]]),2)</f>
        <v>AKFAST 3 7/8 10/05/78 nc-23</v>
      </c>
      <c r="P171" s="9" cm="1">
        <f t="array" ref="P171">_xll.BDP(bonds[[#This Row],[worksheet get]],bonds[[#Headers],[yas_ispread]])</f>
        <v>394.61966835176509</v>
      </c>
      <c r="Q171" s="9" cm="1">
        <f t="array" ref="Q171">_xll.BDP(bonds[[#This Row],[worksheet get]],bonds[[#Headers],[blp_i_sprd_mid]])</f>
        <v>392.95986938476563</v>
      </c>
      <c r="R171" s="9" t="str" cm="1">
        <f t="array" ref="R171">_xll.BDP(bonds[[#This Row],[worksheet get]],bonds[[#Headers],[rtg_moody]])</f>
        <v>#N/A N/A</v>
      </c>
      <c r="S171" s="9" t="str" cm="1">
        <f t="array" ref="S171">_xll.BDP(bonds[[#This Row],[worksheet get]],bonds[[#Headers],[rtg_sp]])</f>
        <v>BB+</v>
      </c>
      <c r="T171" s="9" t="str" cm="1">
        <f t="array" ref="T171">_xll.BDP(bonds[[#This Row],[worksheet get]],bonds[[#Headers],[bb_composite]])</f>
        <v>NR</v>
      </c>
      <c r="U171" s="9" t="str" cm="1">
        <f t="array" ref="U171">_xll.BDP(bonds[[#This Row],[worksheet get]],bonds[[#Headers],[green_bond_loan_indicator]])</f>
        <v>N</v>
      </c>
    </row>
    <row r="172" spans="5:21" x14ac:dyDescent="0.35">
      <c r="E172" s="5" t="s">
        <v>72</v>
      </c>
      <c r="F172" s="5" t="str" cm="1">
        <f t="array" ref="F172">_xll.BDP(bonds[[#This Row],[worksheet get]],bonds[[#Headers],[ID_ISIN]])</f>
        <v>XS2110077299</v>
      </c>
      <c r="G172" s="5" t="str" cm="1">
        <f t="array" ref="G172">_xll.BDP(bonds[[#This Row],[worksheet get]],bonds[[#Headers],[security name]])</f>
        <v>AKFAST 2.249 05/17/81</v>
      </c>
      <c r="H172" s="5" t="str" cm="1">
        <f t="array" ref="H172">_xll.BDP(bonds[[#This Row],[worksheet get]],bonds[[#Headers],[ticker]])</f>
        <v>AKFAST</v>
      </c>
      <c r="I172" s="5" cm="1">
        <f t="array" ref="I172">_xll.BDP(bonds[[#This Row],[worksheet get]],bonds[[#Headers],[coupon]])</f>
        <v>2.2490000000000001</v>
      </c>
      <c r="J172" s="8" cm="1">
        <f t="array" ref="J172">_xll.BDP(bonds[[#This Row],[worksheet get]],bonds[[#Headers],[nxt_call_dt]])*1</f>
        <v>46070</v>
      </c>
      <c r="K172" s="9" t="str" cm="1">
        <f t="array" ref="K172">_xll.BDP(bonds[[#This Row],[worksheet get]],bonds[[#Headers],[mty_typ]])</f>
        <v>CALLABLE</v>
      </c>
      <c r="L172" s="9" t="str" cm="1">
        <f t="array" ref="L172">_xll.BDP(bonds[[#This Row],[worksheet get]],bonds[[#Headers],[crncy]])</f>
        <v>EUR</v>
      </c>
      <c r="M172" s="10" cm="1">
        <f t="array" ref="M172">_xll.BDP(bonds[[#This Row],[worksheet get]],bonds[[#Headers],[amt_outstanding]])</f>
        <v>500000000</v>
      </c>
      <c r="N172" s="9" t="str" cm="1">
        <f t="array" ref="N172">_xll.BDP(bonds[[#This Row],[worksheet get]],bonds[[#Headers],[industry_sector]])</f>
        <v>Financial</v>
      </c>
      <c r="O172" s="9" t="str">
        <f>bonds[[#This Row],[security name]]&amp;" nc-"&amp;RIGHT(YEAR(bonds[[#This Row],[nxt_call_dt]]),2)</f>
        <v>AKFAST 2.249 05/17/81 nc-26</v>
      </c>
      <c r="P172" s="9" cm="1">
        <f t="array" ref="P172">_xll.BDP(bonds[[#This Row],[worksheet get]],bonds[[#Headers],[yas_ispread]])</f>
        <v>424.04643833845722</v>
      </c>
      <c r="Q172" s="9" cm="1">
        <f t="array" ref="Q172">_xll.BDP(bonds[[#This Row],[worksheet get]],bonds[[#Headers],[blp_i_sprd_mid]])</f>
        <v>424.27059936523438</v>
      </c>
      <c r="R172" s="9" t="str" cm="1">
        <f t="array" ref="R172">_xll.BDP(bonds[[#This Row],[worksheet get]],bonds[[#Headers],[rtg_moody]])</f>
        <v>#N/A N/A</v>
      </c>
      <c r="S172" s="9" t="str" cm="1">
        <f t="array" ref="S172">_xll.BDP(bonds[[#This Row],[worksheet get]],bonds[[#Headers],[rtg_sp]])</f>
        <v>BB+</v>
      </c>
      <c r="T172" s="9" t="str" cm="1">
        <f t="array" ref="T172">_xll.BDP(bonds[[#This Row],[worksheet get]],bonds[[#Headers],[bb_composite]])</f>
        <v>NR</v>
      </c>
      <c r="U172" s="9" t="str" cm="1">
        <f t="array" ref="U172">_xll.BDP(bonds[[#This Row],[worksheet get]],bonds[[#Headers],[green_bond_loan_indicator]])</f>
        <v>N</v>
      </c>
    </row>
    <row r="173" spans="5:21" x14ac:dyDescent="0.35">
      <c r="E173" s="5" t="s">
        <v>382</v>
      </c>
      <c r="F173" s="5" t="str" cm="1">
        <f t="array" ref="F173">_xll.BDP(bonds[[#This Row],[worksheet get]],bonds[[#Headers],[ID_ISIN]])</f>
        <v>XS1677911825</v>
      </c>
      <c r="G173" s="5" t="str" cm="1">
        <f t="array" ref="G173">_xll.BDP(bonds[[#This Row],[worksheet get]],bonds[[#Headers],[security name]])</f>
        <v>BALDER 3 03/07/78</v>
      </c>
      <c r="H173" s="5" t="str" cm="1">
        <f t="array" ref="H173">_xll.BDP(bonds[[#This Row],[worksheet get]],bonds[[#Headers],[ticker]])</f>
        <v>BALDER</v>
      </c>
      <c r="I173" s="5" cm="1">
        <f t="array" ref="I173">_xll.BDP(bonds[[#This Row],[worksheet get]],bonds[[#Headers],[coupon]])</f>
        <v>3</v>
      </c>
      <c r="J173" s="8" cm="1">
        <f t="array" ref="J173">_xll.BDP(bonds[[#This Row],[worksheet get]],bonds[[#Headers],[nxt_call_dt]])*1</f>
        <v>44992</v>
      </c>
      <c r="K173" s="9" t="str" cm="1">
        <f t="array" ref="K173">_xll.BDP(bonds[[#This Row],[worksheet get]],bonds[[#Headers],[mty_typ]])</f>
        <v>CALLABLE</v>
      </c>
      <c r="L173" s="9" t="str" cm="1">
        <f t="array" ref="L173">_xll.BDP(bonds[[#This Row],[worksheet get]],bonds[[#Headers],[crncy]])</f>
        <v>EUR</v>
      </c>
      <c r="M173" s="10" cm="1">
        <f t="array" ref="M173">_xll.BDP(bonds[[#This Row],[worksheet get]],bonds[[#Headers],[amt_outstanding]])</f>
        <v>350000000</v>
      </c>
      <c r="N173" s="9" t="str" cm="1">
        <f t="array" ref="N173">_xll.BDP(bonds[[#This Row],[worksheet get]],bonds[[#Headers],[industry_sector]])</f>
        <v>Financial</v>
      </c>
      <c r="O173" s="9" t="str">
        <f>bonds[[#This Row],[security name]]&amp;" nc-"&amp;RIGHT(YEAR(bonds[[#This Row],[nxt_call_dt]]),2)</f>
        <v>BALDER 3 03/07/78 nc-23</v>
      </c>
      <c r="P173" s="9" cm="1">
        <f t="array" ref="P173">_xll.BDP(bonds[[#This Row],[worksheet get]],bonds[[#Headers],[yas_ispread]])</f>
        <v>479.75140327377181</v>
      </c>
      <c r="Q173" s="9" cm="1">
        <f t="array" ref="Q173">_xll.BDP(bonds[[#This Row],[worksheet get]],bonds[[#Headers],[blp_i_sprd_mid]])</f>
        <v>479.82366943359375</v>
      </c>
      <c r="R173" s="9" t="str" cm="1">
        <f t="array" ref="R173">_xll.BDP(bonds[[#This Row],[worksheet get]],bonds[[#Headers],[rtg_moody]])</f>
        <v>Ba2u</v>
      </c>
      <c r="S173" s="9" t="str" cm="1">
        <f t="array" ref="S173">_xll.BDP(bonds[[#This Row],[worksheet get]],bonds[[#Headers],[rtg_sp]])</f>
        <v>BB+</v>
      </c>
      <c r="T173" s="9" t="str" cm="1">
        <f t="array" ref="T173">_xll.BDP(bonds[[#This Row],[worksheet get]],bonds[[#Headers],[bb_composite]])</f>
        <v>NR</v>
      </c>
      <c r="U173" s="9" t="str" cm="1">
        <f t="array" ref="U173">_xll.BDP(bonds[[#This Row],[worksheet get]],bonds[[#Headers],[green_bond_loan_indicator]])</f>
        <v>N</v>
      </c>
    </row>
    <row r="174" spans="5:21" x14ac:dyDescent="0.35">
      <c r="E174" s="5" t="s">
        <v>383</v>
      </c>
      <c r="F174" s="5" t="str" cm="1">
        <f t="array" ref="F174">_xll.BDP(bonds[[#This Row],[worksheet get]],bonds[[#Headers],[ID_ISIN]])</f>
        <v>XS2055106210</v>
      </c>
      <c r="G174" s="5" t="str" cm="1">
        <f t="array" ref="G174">_xll.BDP(bonds[[#This Row],[worksheet get]],bonds[[#Headers],[security name]])</f>
        <v>TLGGR 3 3/8 PERP</v>
      </c>
      <c r="H174" s="5" t="str" cm="1">
        <f t="array" ref="H174">_xll.BDP(bonds[[#This Row],[worksheet get]],bonds[[#Headers],[ticker]])</f>
        <v>TLGGR</v>
      </c>
      <c r="I174" s="5" cm="1">
        <f t="array" ref="I174">_xll.BDP(bonds[[#This Row],[worksheet get]],bonds[[#Headers],[coupon]])</f>
        <v>3.375</v>
      </c>
      <c r="J174" s="8" cm="1">
        <f t="array" ref="J174">_xll.BDP(bonds[[#This Row],[worksheet get]],bonds[[#Headers],[nxt_call_dt]])*1</f>
        <v>45558</v>
      </c>
      <c r="K174" s="9" t="str" cm="1">
        <f t="array" ref="K174">_xll.BDP(bonds[[#This Row],[worksheet get]],bonds[[#Headers],[mty_typ]])</f>
        <v>PERP/CALL</v>
      </c>
      <c r="L174" s="9" t="str" cm="1">
        <f t="array" ref="L174">_xll.BDP(bonds[[#This Row],[worksheet get]],bonds[[#Headers],[crncy]])</f>
        <v>EUR</v>
      </c>
      <c r="M174" s="10" cm="1">
        <f t="array" ref="M174">_xll.BDP(bonds[[#This Row],[worksheet get]],bonds[[#Headers],[amt_outstanding]])</f>
        <v>600000000</v>
      </c>
      <c r="N174" s="9" t="str" cm="1">
        <f t="array" ref="N174">_xll.BDP(bonds[[#This Row],[worksheet get]],bonds[[#Headers],[industry_sector]])</f>
        <v>Financial</v>
      </c>
      <c r="O174" s="9" t="str">
        <f>bonds[[#This Row],[security name]]&amp;" nc-"&amp;RIGHT(YEAR(bonds[[#This Row],[nxt_call_dt]]),2)</f>
        <v>TLGGR 3 3/8 PERP nc-24</v>
      </c>
      <c r="P174" s="9" cm="1">
        <f t="array" ref="P174">_xll.BDP(bonds[[#This Row],[worksheet get]],bonds[[#Headers],[yas_ispread]])</f>
        <v>499.19012060397512</v>
      </c>
      <c r="Q174" s="9" cm="1">
        <f t="array" ref="Q174">_xll.BDP(bonds[[#This Row],[worksheet get]],bonds[[#Headers],[blp_i_sprd_mid]])</f>
        <v>499.27691650390625</v>
      </c>
      <c r="R174" s="9" t="str" cm="1">
        <f t="array" ref="R174">_xll.BDP(bonds[[#This Row],[worksheet get]],bonds[[#Headers],[rtg_moody]])</f>
        <v>Ba1</v>
      </c>
      <c r="S174" s="9" t="str" cm="1">
        <f t="array" ref="S174">_xll.BDP(bonds[[#This Row],[worksheet get]],bonds[[#Headers],[rtg_sp]])</f>
        <v>BBB-</v>
      </c>
      <c r="T174" s="9" t="str" cm="1">
        <f t="array" ref="T174">_xll.BDP(bonds[[#This Row],[worksheet get]],bonds[[#Headers],[bb_composite]])</f>
        <v>BB+</v>
      </c>
      <c r="U174" s="9" t="str" cm="1">
        <f t="array" ref="U174">_xll.BDP(bonds[[#This Row],[worksheet get]],bonds[[#Headers],[green_bond_loan_indicator]])</f>
        <v>N</v>
      </c>
    </row>
    <row r="175" spans="5:21" x14ac:dyDescent="0.35">
      <c r="E175" s="5" t="s">
        <v>384</v>
      </c>
      <c r="F175" s="5" t="str" cm="1">
        <f t="array" ref="F175">_xll.BDP(bonds[[#This Row],[worksheet get]],bonds[[#Headers],[ID_ISIN]])</f>
        <v>XS2010037765</v>
      </c>
      <c r="G175" s="5" t="str" cm="1">
        <f t="array" ref="G175">_xll.BDP(bonds[[#This Row],[worksheet get]],bonds[[#Headers],[security name]])</f>
        <v>HEIBOS 3.248 PERP</v>
      </c>
      <c r="H175" s="5" t="str" cm="1">
        <f t="array" ref="H175">_xll.BDP(bonds[[#This Row],[worksheet get]],bonds[[#Headers],[ticker]])</f>
        <v>HEIBOS</v>
      </c>
      <c r="I175" s="5" cm="1">
        <f t="array" ref="I175">_xll.BDP(bonds[[#This Row],[worksheet get]],bonds[[#Headers],[coupon]])</f>
        <v>3.2480000000000002</v>
      </c>
      <c r="J175" s="8" cm="1">
        <f t="array" ref="J175">_xll.BDP(bonds[[#This Row],[worksheet get]],bonds[[#Headers],[nxt_call_dt]])*1</f>
        <v>45615</v>
      </c>
      <c r="K175" s="9" t="str" cm="1">
        <f t="array" ref="K175">_xll.BDP(bonds[[#This Row],[worksheet get]],bonds[[#Headers],[mty_typ]])</f>
        <v>PERP/CALL</v>
      </c>
      <c r="L175" s="9" t="str" cm="1">
        <f t="array" ref="L175">_xll.BDP(bonds[[#This Row],[worksheet get]],bonds[[#Headers],[crncy]])</f>
        <v>EUR</v>
      </c>
      <c r="M175" s="10" cm="1">
        <f t="array" ref="M175">_xll.BDP(bonds[[#This Row],[worksheet get]],bonds[[#Headers],[amt_outstanding]])</f>
        <v>800000000</v>
      </c>
      <c r="N175" s="9" t="str" cm="1">
        <f t="array" ref="N175">_xll.BDP(bonds[[#This Row],[worksheet get]],bonds[[#Headers],[industry_sector]])</f>
        <v>Financial</v>
      </c>
      <c r="O175" s="9" t="str">
        <f>bonds[[#This Row],[security name]]&amp;" nc-"&amp;RIGHT(YEAR(bonds[[#This Row],[nxt_call_dt]]),2)</f>
        <v>HEIBOS 3.248 PERP nc-24</v>
      </c>
      <c r="P175" s="9" cm="1">
        <f t="array" ref="P175">_xll.BDP(bonds[[#This Row],[worksheet get]],bonds[[#Headers],[yas_ispread]])</f>
        <v>440.50378686156699</v>
      </c>
      <c r="Q175" s="9" cm="1">
        <f t="array" ref="Q175">_xll.BDP(bonds[[#This Row],[worksheet get]],bonds[[#Headers],[blp_i_sprd_mid]])</f>
        <v>445.67510986328125</v>
      </c>
      <c r="R175" s="9" t="str" cm="1">
        <f t="array" ref="R175">_xll.BDP(bonds[[#This Row],[worksheet get]],bonds[[#Headers],[rtg_moody]])</f>
        <v>#N/A N/A</v>
      </c>
      <c r="S175" s="9" t="str" cm="1">
        <f t="array" ref="S175">_xll.BDP(bonds[[#This Row],[worksheet get]],bonds[[#Headers],[rtg_sp]])</f>
        <v>BB</v>
      </c>
      <c r="T175" s="9" t="str" cm="1">
        <f t="array" ref="T175">_xll.BDP(bonds[[#This Row],[worksheet get]],bonds[[#Headers],[bb_composite]])</f>
        <v>NR</v>
      </c>
      <c r="U175" s="9" t="str" cm="1">
        <f t="array" ref="U175">_xll.BDP(bonds[[#This Row],[worksheet get]],bonds[[#Headers],[green_bond_loan_indicator]])</f>
        <v>N</v>
      </c>
    </row>
    <row r="176" spans="5:21" x14ac:dyDescent="0.35">
      <c r="E176" s="5" t="s">
        <v>86</v>
      </c>
      <c r="F176" s="5" t="str" cm="1">
        <f t="array" ref="F176">_xll.BDP(bonds[[#This Row],[worksheet get]],bonds[[#Headers],[ID_ISIN]])</f>
        <v>XS1974894138</v>
      </c>
      <c r="G176" s="5" t="str" cm="1">
        <f t="array" ref="G176">_xll.BDP(bonds[[#This Row],[worksheet get]],bonds[[#Headers],[security name]])</f>
        <v>SBBBSS 4 5/8 PERP</v>
      </c>
      <c r="H176" s="5" t="str" cm="1">
        <f t="array" ref="H176">_xll.BDP(bonds[[#This Row],[worksheet get]],bonds[[#Headers],[ticker]])</f>
        <v>SBBBSS</v>
      </c>
      <c r="I176" s="5" cm="1">
        <f t="array" ref="I176">_xll.BDP(bonds[[#This Row],[worksheet get]],bonds[[#Headers],[coupon]])</f>
        <v>4.625</v>
      </c>
      <c r="J176" s="8" cm="1">
        <f t="array" ref="J176">_xll.BDP(bonds[[#This Row],[worksheet get]],bonds[[#Headers],[nxt_call_dt]])*1</f>
        <v>45409</v>
      </c>
      <c r="K176" s="9" t="str" cm="1">
        <f t="array" ref="K176">_xll.BDP(bonds[[#This Row],[worksheet get]],bonds[[#Headers],[mty_typ]])</f>
        <v>PERP/CALL</v>
      </c>
      <c r="L176" s="9" t="str" cm="1">
        <f t="array" ref="L176">_xll.BDP(bonds[[#This Row],[worksheet get]],bonds[[#Headers],[crncy]])</f>
        <v>EUR</v>
      </c>
      <c r="M176" s="10" cm="1">
        <f t="array" ref="M176">_xll.BDP(bonds[[#This Row],[worksheet get]],bonds[[#Headers],[amt_outstanding]])</f>
        <v>300000000</v>
      </c>
      <c r="N176" s="9" t="str" cm="1">
        <f t="array" ref="N176">_xll.BDP(bonds[[#This Row],[worksheet get]],bonds[[#Headers],[industry_sector]])</f>
        <v>Financial</v>
      </c>
      <c r="O176" s="9" t="str">
        <f>bonds[[#This Row],[security name]]&amp;" nc-"&amp;RIGHT(YEAR(bonds[[#This Row],[nxt_call_dt]]),2)</f>
        <v>SBBBSS 4 5/8 PERP nc-24</v>
      </c>
      <c r="P176" s="9" cm="1">
        <f t="array" ref="P176">_xll.BDP(bonds[[#This Row],[worksheet get]],bonds[[#Headers],[yas_ispread]])</f>
        <v>471.83025141290739</v>
      </c>
      <c r="Q176" s="9" cm="1">
        <f t="array" ref="Q176">_xll.BDP(bonds[[#This Row],[worksheet get]],bonds[[#Headers],[blp_i_sprd_mid]])</f>
        <v>472.10153198242188</v>
      </c>
      <c r="R176" s="9" t="str" cm="1">
        <f t="array" ref="R176">_xll.BDP(bonds[[#This Row],[worksheet get]],bonds[[#Headers],[rtg_moody]])</f>
        <v>#N/A N/A</v>
      </c>
      <c r="S176" s="9" t="str" cm="1">
        <f t="array" ref="S176">_xll.BDP(bonds[[#This Row],[worksheet get]],bonds[[#Headers],[rtg_sp]])</f>
        <v>BB</v>
      </c>
      <c r="T176" s="9" t="str" cm="1">
        <f t="array" ref="T176">_xll.BDP(bonds[[#This Row],[worksheet get]],bonds[[#Headers],[bb_composite]])</f>
        <v>BB</v>
      </c>
      <c r="U176" s="9" t="str" cm="1">
        <f t="array" ref="U176">_xll.BDP(bonds[[#This Row],[worksheet get]],bonds[[#Headers],[green_bond_loan_indicator]])</f>
        <v>N</v>
      </c>
    </row>
    <row r="177" spans="5:21" x14ac:dyDescent="0.35">
      <c r="E177" s="5" t="s">
        <v>87</v>
      </c>
      <c r="F177" s="5" t="str" cm="1">
        <f t="array" ref="F177">_xll.BDP(bonds[[#This Row],[worksheet get]],bonds[[#Headers],[ID_ISIN]])</f>
        <v>XS2010032618</v>
      </c>
      <c r="G177" s="5" t="str" cm="1">
        <f t="array" ref="G177">_xll.BDP(bonds[[#This Row],[worksheet get]],bonds[[#Headers],[security name]])</f>
        <v>SBBBSS 2.624 PERP</v>
      </c>
      <c r="H177" s="5" t="str" cm="1">
        <f t="array" ref="H177">_xll.BDP(bonds[[#This Row],[worksheet get]],bonds[[#Headers],[ticker]])</f>
        <v>SBBBSS</v>
      </c>
      <c r="I177" s="5" cm="1">
        <f t="array" ref="I177">_xll.BDP(bonds[[#This Row],[worksheet get]],bonds[[#Headers],[coupon]])</f>
        <v>2.6240000000000001</v>
      </c>
      <c r="J177" s="8" cm="1">
        <f t="array" ref="J177">_xll.BDP(bonds[[#This Row],[worksheet get]],bonds[[#Headers],[nxt_call_dt]])*1</f>
        <v>45687</v>
      </c>
      <c r="K177" s="9" t="str" cm="1">
        <f t="array" ref="K177">_xll.BDP(bonds[[#This Row],[worksheet get]],bonds[[#Headers],[mty_typ]])</f>
        <v>PERP/CALL</v>
      </c>
      <c r="L177" s="9" t="str" cm="1">
        <f t="array" ref="L177">_xll.BDP(bonds[[#This Row],[worksheet get]],bonds[[#Headers],[crncy]])</f>
        <v>EUR</v>
      </c>
      <c r="M177" s="10" cm="1">
        <f t="array" ref="M177">_xll.BDP(bonds[[#This Row],[worksheet get]],bonds[[#Headers],[amt_outstanding]])</f>
        <v>500000000</v>
      </c>
      <c r="N177" s="9" t="str" cm="1">
        <f t="array" ref="N177">_xll.BDP(bonds[[#This Row],[worksheet get]],bonds[[#Headers],[industry_sector]])</f>
        <v>Financial</v>
      </c>
      <c r="O177" s="9" t="str">
        <f>bonds[[#This Row],[security name]]&amp;" nc-"&amp;RIGHT(YEAR(bonds[[#This Row],[nxt_call_dt]]),2)</f>
        <v>SBBBSS 2.624 PERP nc-25</v>
      </c>
      <c r="P177" s="9" cm="1">
        <f t="array" ref="P177">_xll.BDP(bonds[[#This Row],[worksheet get]],bonds[[#Headers],[yas_ispread]])</f>
        <v>488.26346998230611</v>
      </c>
      <c r="Q177" s="9" cm="1">
        <f t="array" ref="Q177">_xll.BDP(bonds[[#This Row],[worksheet get]],bonds[[#Headers],[blp_i_sprd_mid]])</f>
        <v>488.11163330078125</v>
      </c>
      <c r="R177" s="9" t="str" cm="1">
        <f t="array" ref="R177">_xll.BDP(bonds[[#This Row],[worksheet get]],bonds[[#Headers],[rtg_moody]])</f>
        <v>#N/A N/A</v>
      </c>
      <c r="S177" s="9" t="str" cm="1">
        <f t="array" ref="S177">_xll.BDP(bonds[[#This Row],[worksheet get]],bonds[[#Headers],[rtg_sp]])</f>
        <v>BB</v>
      </c>
      <c r="T177" s="9" t="str" cm="1">
        <f t="array" ref="T177">_xll.BDP(bonds[[#This Row],[worksheet get]],bonds[[#Headers],[bb_composite]])</f>
        <v>BB</v>
      </c>
      <c r="U177" s="9" t="str" cm="1">
        <f t="array" ref="U177">_xll.BDP(bonds[[#This Row],[worksheet get]],bonds[[#Headers],[green_bond_loan_indicator]])</f>
        <v>N</v>
      </c>
    </row>
    <row r="178" spans="5:21" x14ac:dyDescent="0.35">
      <c r="E178" s="5" t="s">
        <v>385</v>
      </c>
      <c r="F178" s="5" t="str" cm="1">
        <f t="array" ref="F178">_xll.BDP(bonds[[#This Row],[worksheet get]],bonds[[#Headers],[ID_ISIN]])</f>
        <v>XS1508392625</v>
      </c>
      <c r="G178" s="5" t="str" cm="1">
        <f t="array" ref="G178">_xll.BDP(bonds[[#This Row],[worksheet get]],bonds[[#Headers],[security name]])</f>
        <v>ARNDTN 3 3/4 PERP</v>
      </c>
      <c r="H178" s="5" t="str" cm="1">
        <f t="array" ref="H178">_xll.BDP(bonds[[#This Row],[worksheet get]],bonds[[#Headers],[ticker]])</f>
        <v>ARNDTN</v>
      </c>
      <c r="I178" s="5" cm="1">
        <f t="array" ref="I178">_xll.BDP(bonds[[#This Row],[worksheet get]],bonds[[#Headers],[coupon]])</f>
        <v>3.75</v>
      </c>
      <c r="J178" s="8" cm="1">
        <f t="array" ref="J178">_xll.BDP(bonds[[#This Row],[worksheet get]],bonds[[#Headers],[nxt_call_dt]])*1</f>
        <v>44946</v>
      </c>
      <c r="K178" s="9" t="str" cm="1">
        <f t="array" ref="K178">_xll.BDP(bonds[[#This Row],[worksheet get]],bonds[[#Headers],[mty_typ]])</f>
        <v>PERP/CALL</v>
      </c>
      <c r="L178" s="9" t="str" cm="1">
        <f t="array" ref="L178">_xll.BDP(bonds[[#This Row],[worksheet get]],bonds[[#Headers],[crncy]])</f>
        <v>EUR</v>
      </c>
      <c r="M178" s="10" cm="1">
        <f t="array" ref="M178">_xll.BDP(bonds[[#This Row],[worksheet get]],bonds[[#Headers],[amt_outstanding]])</f>
        <v>600000000</v>
      </c>
      <c r="N178" s="9" t="str" cm="1">
        <f t="array" ref="N178">_xll.BDP(bonds[[#This Row],[worksheet get]],bonds[[#Headers],[industry_sector]])</f>
        <v>Financial</v>
      </c>
      <c r="O178" s="9" t="str">
        <f>bonds[[#This Row],[security name]]&amp;" nc-"&amp;RIGHT(YEAR(bonds[[#This Row],[nxt_call_dt]]),2)</f>
        <v>ARNDTN 3 3/4 PERP nc-23</v>
      </c>
      <c r="P178" s="9" cm="1">
        <f t="array" ref="P178">_xll.BDP(bonds[[#This Row],[worksheet get]],bonds[[#Headers],[yas_ispread]])</f>
        <v>424.07860387231818</v>
      </c>
      <c r="Q178" s="9" cm="1">
        <f t="array" ref="Q178">_xll.BDP(bonds[[#This Row],[worksheet get]],bonds[[#Headers],[blp_i_sprd_mid]])</f>
        <v>424.44064331054688</v>
      </c>
      <c r="R178" s="9" t="str" cm="1">
        <f t="array" ref="R178">_xll.BDP(bonds[[#This Row],[worksheet get]],bonds[[#Headers],[rtg_moody]])</f>
        <v>#N/A N/A</v>
      </c>
      <c r="S178" s="9" t="str" cm="1">
        <f t="array" ref="S178">_xll.BDP(bonds[[#This Row],[worksheet get]],bonds[[#Headers],[rtg_sp]])</f>
        <v>BBB-</v>
      </c>
      <c r="T178" s="9" t="str" cm="1">
        <f t="array" ref="T178">_xll.BDP(bonds[[#This Row],[worksheet get]],bonds[[#Headers],[bb_composite]])</f>
        <v>NR</v>
      </c>
      <c r="U178" s="9" t="str" cm="1">
        <f t="array" ref="U178">_xll.BDP(bonds[[#This Row],[worksheet get]],bonds[[#Headers],[green_bond_loan_indicator]])</f>
        <v>N</v>
      </c>
    </row>
    <row r="179" spans="5:21" x14ac:dyDescent="0.35">
      <c r="E179" s="5" t="s">
        <v>386</v>
      </c>
      <c r="F179" s="5" t="str" cm="1">
        <f t="array" ref="F179">_xll.BDP(bonds[[#This Row],[worksheet get]],bonds[[#Headers],[ID_ISIN]])</f>
        <v>XS1752984440</v>
      </c>
      <c r="G179" s="5" t="str" cm="1">
        <f t="array" ref="G179">_xll.BDP(bonds[[#This Row],[worksheet get]],bonds[[#Headers],[security name]])</f>
        <v>ARNDTN 2 1/8 PERP</v>
      </c>
      <c r="H179" s="5" t="str" cm="1">
        <f t="array" ref="H179">_xll.BDP(bonds[[#This Row],[worksheet get]],bonds[[#Headers],[ticker]])</f>
        <v>ARNDTN</v>
      </c>
      <c r="I179" s="5" cm="1">
        <f t="array" ref="I179">_xll.BDP(bonds[[#This Row],[worksheet get]],bonds[[#Headers],[coupon]])</f>
        <v>2.125</v>
      </c>
      <c r="J179" s="8" cm="1">
        <f t="array" ref="J179">_xll.BDP(bonds[[#This Row],[worksheet get]],bonds[[#Headers],[nxt_call_dt]])*1</f>
        <v>45308</v>
      </c>
      <c r="K179" s="9" t="str" cm="1">
        <f t="array" ref="K179">_xll.BDP(bonds[[#This Row],[worksheet get]],bonds[[#Headers],[mty_typ]])</f>
        <v>PERP/CALL</v>
      </c>
      <c r="L179" s="9" t="str" cm="1">
        <f t="array" ref="L179">_xll.BDP(bonds[[#This Row],[worksheet get]],bonds[[#Headers],[crncy]])</f>
        <v>EUR</v>
      </c>
      <c r="M179" s="10" cm="1">
        <f t="array" ref="M179">_xll.BDP(bonds[[#This Row],[worksheet get]],bonds[[#Headers],[amt_outstanding]])</f>
        <v>400000000</v>
      </c>
      <c r="N179" s="9" t="str" cm="1">
        <f t="array" ref="N179">_xll.BDP(bonds[[#This Row],[worksheet get]],bonds[[#Headers],[industry_sector]])</f>
        <v>Financial</v>
      </c>
      <c r="O179" s="9" t="str">
        <f>bonds[[#This Row],[security name]]&amp;" nc-"&amp;RIGHT(YEAR(bonds[[#This Row],[nxt_call_dt]]),2)</f>
        <v>ARNDTN 2 1/8 PERP nc-24</v>
      </c>
      <c r="P179" s="9" cm="1">
        <f t="array" ref="P179">_xll.BDP(bonds[[#This Row],[worksheet get]],bonds[[#Headers],[yas_ispread]])</f>
        <v>459.64002899861487</v>
      </c>
      <c r="Q179" s="9" cm="1">
        <f t="array" ref="Q179">_xll.BDP(bonds[[#This Row],[worksheet get]],bonds[[#Headers],[blp_i_sprd_mid]])</f>
        <v>459.51919555664063</v>
      </c>
      <c r="R179" s="9" t="str" cm="1">
        <f t="array" ref="R179">_xll.BDP(bonds[[#This Row],[worksheet get]],bonds[[#Headers],[rtg_moody]])</f>
        <v>#N/A N/A</v>
      </c>
      <c r="S179" s="9" t="str" cm="1">
        <f t="array" ref="S179">_xll.BDP(bonds[[#This Row],[worksheet get]],bonds[[#Headers],[rtg_sp]])</f>
        <v>BBB-</v>
      </c>
      <c r="T179" s="9" t="str" cm="1">
        <f t="array" ref="T179">_xll.BDP(bonds[[#This Row],[worksheet get]],bonds[[#Headers],[bb_composite]])</f>
        <v>NR</v>
      </c>
      <c r="U179" s="9" t="str" cm="1">
        <f t="array" ref="U179">_xll.BDP(bonds[[#This Row],[worksheet get]],bonds[[#Headers],[green_bond_loan_indicator]])</f>
        <v>N</v>
      </c>
    </row>
    <row r="180" spans="5:21" x14ac:dyDescent="0.35">
      <c r="E180" s="5" t="s">
        <v>387</v>
      </c>
      <c r="F180" s="5" t="str" cm="1">
        <f t="array" ref="F180">_xll.BDP(bonds[[#This Row],[worksheet get]],bonds[[#Headers],[ID_ISIN]])</f>
        <v>XS2027946610</v>
      </c>
      <c r="G180" s="5" t="str" cm="1">
        <f t="array" ref="G180">_xll.BDP(bonds[[#This Row],[worksheet get]],bonds[[#Headers],[security name]])</f>
        <v>ARNDTN 2 7/8 PERP</v>
      </c>
      <c r="H180" s="5" t="str" cm="1">
        <f t="array" ref="H180">_xll.BDP(bonds[[#This Row],[worksheet get]],bonds[[#Headers],[ticker]])</f>
        <v>ARNDTN</v>
      </c>
      <c r="I180" s="5" cm="1">
        <f t="array" ref="I180">_xll.BDP(bonds[[#This Row],[worksheet get]],bonds[[#Headers],[coupon]])</f>
        <v>2.875</v>
      </c>
      <c r="J180" s="8" cm="1">
        <f t="array" ref="J180">_xll.BDP(bonds[[#This Row],[worksheet get]],bonds[[#Headers],[nxt_call_dt]])*1</f>
        <v>45669</v>
      </c>
      <c r="K180" s="9" t="str" cm="1">
        <f t="array" ref="K180">_xll.BDP(bonds[[#This Row],[worksheet get]],bonds[[#Headers],[mty_typ]])</f>
        <v>PERP/CALL</v>
      </c>
      <c r="L180" s="9" t="str" cm="1">
        <f t="array" ref="L180">_xll.BDP(bonds[[#This Row],[worksheet get]],bonds[[#Headers],[crncy]])</f>
        <v>EUR</v>
      </c>
      <c r="M180" s="10" cm="1">
        <f t="array" ref="M180">_xll.BDP(bonds[[#This Row],[worksheet get]],bonds[[#Headers],[amt_outstanding]])</f>
        <v>500000000</v>
      </c>
      <c r="N180" s="9" t="str" cm="1">
        <f t="array" ref="N180">_xll.BDP(bonds[[#This Row],[worksheet get]],bonds[[#Headers],[industry_sector]])</f>
        <v>Financial</v>
      </c>
      <c r="O180" s="9" t="str">
        <f>bonds[[#This Row],[security name]]&amp;" nc-"&amp;RIGHT(YEAR(bonds[[#This Row],[nxt_call_dt]]),2)</f>
        <v>ARNDTN 2 7/8 PERP nc-25</v>
      </c>
      <c r="P180" s="9" cm="1">
        <f t="array" ref="P180">_xll.BDP(bonds[[#This Row],[worksheet get]],bonds[[#Headers],[yas_ispread]])</f>
        <v>442.03033523693546</v>
      </c>
      <c r="Q180" s="9" cm="1">
        <f t="array" ref="Q180">_xll.BDP(bonds[[#This Row],[worksheet get]],bonds[[#Headers],[blp_i_sprd_mid]])</f>
        <v>441.90957641601563</v>
      </c>
      <c r="R180" s="9" t="str" cm="1">
        <f t="array" ref="R180">_xll.BDP(bonds[[#This Row],[worksheet get]],bonds[[#Headers],[rtg_moody]])</f>
        <v>#N/A N/A</v>
      </c>
      <c r="S180" s="9" t="str" cm="1">
        <f t="array" ref="S180">_xll.BDP(bonds[[#This Row],[worksheet get]],bonds[[#Headers],[rtg_sp]])</f>
        <v>BBB-</v>
      </c>
      <c r="T180" s="9" t="str" cm="1">
        <f t="array" ref="T180">_xll.BDP(bonds[[#This Row],[worksheet get]],bonds[[#Headers],[bb_composite]])</f>
        <v>NR</v>
      </c>
      <c r="U180" s="9" t="str" cm="1">
        <f t="array" ref="U180">_xll.BDP(bonds[[#This Row],[worksheet get]],bonds[[#Headers],[green_bond_loan_indicator]])</f>
        <v>N</v>
      </c>
    </row>
    <row r="181" spans="5:21" x14ac:dyDescent="0.35">
      <c r="E181" s="5" t="s">
        <v>388</v>
      </c>
      <c r="F181" s="5" t="str" cm="1">
        <f t="array" ref="F181">_xll.BDP(bonds[[#This Row],[worksheet get]],bonds[[#Headers],[ID_ISIN]])</f>
        <v>XS1634523754</v>
      </c>
      <c r="G181" s="5" t="str" cm="1">
        <f t="array" ref="G181">_xll.BDP(bonds[[#This Row],[worksheet get]],bonds[[#Headers],[security name]])</f>
        <v>ARNDTN 5 1/4 PERP</v>
      </c>
      <c r="H181" s="5" t="str" cm="1">
        <f t="array" ref="H181">_xll.BDP(bonds[[#This Row],[worksheet get]],bonds[[#Headers],[ticker]])</f>
        <v>ARNDTN</v>
      </c>
      <c r="I181" s="5" cm="1">
        <f t="array" ref="I181">_xll.BDP(bonds[[#This Row],[worksheet get]],bonds[[#Headers],[coupon]])</f>
        <v>5.25</v>
      </c>
      <c r="J181" s="8" cm="1">
        <f t="array" ref="J181">_xll.BDP(bonds[[#This Row],[worksheet get]],bonds[[#Headers],[nxt_call_dt]])*1</f>
        <v>45128</v>
      </c>
      <c r="K181" s="9" t="str" cm="1">
        <f t="array" ref="K181">_xll.BDP(bonds[[#This Row],[worksheet get]],bonds[[#Headers],[mty_typ]])</f>
        <v>PERP/CALL</v>
      </c>
      <c r="L181" s="9" t="str" cm="1">
        <f t="array" ref="L181">_xll.BDP(bonds[[#This Row],[worksheet get]],bonds[[#Headers],[crncy]])</f>
        <v>USD</v>
      </c>
      <c r="M181" s="10" cm="1">
        <f t="array" ref="M181">_xll.BDP(bonds[[#This Row],[worksheet get]],bonds[[#Headers],[amt_outstanding]])</f>
        <v>641500000</v>
      </c>
      <c r="N181" s="9" t="str" cm="1">
        <f t="array" ref="N181">_xll.BDP(bonds[[#This Row],[worksheet get]],bonds[[#Headers],[industry_sector]])</f>
        <v>Financial</v>
      </c>
      <c r="O181" s="9" t="str">
        <f>bonds[[#This Row],[security name]]&amp;" nc-"&amp;RIGHT(YEAR(bonds[[#This Row],[nxt_call_dt]]),2)</f>
        <v>ARNDTN 5 1/4 PERP nc-23</v>
      </c>
      <c r="P181" s="9" cm="1">
        <f t="array" ref="P181">_xll.BDP(bonds[[#This Row],[worksheet get]],bonds[[#Headers],[yas_ispread]])</f>
        <v>483.77111349026364</v>
      </c>
      <c r="Q181" s="9" cm="1">
        <f t="array" ref="Q181">_xll.BDP(bonds[[#This Row],[worksheet get]],bonds[[#Headers],[blp_i_sprd_mid]])</f>
        <v>483.66244506835938</v>
      </c>
      <c r="R181" s="9" t="str" cm="1">
        <f t="array" ref="R181">_xll.BDP(bonds[[#This Row],[worksheet get]],bonds[[#Headers],[rtg_moody]])</f>
        <v>#N/A N/A</v>
      </c>
      <c r="S181" s="9" t="str" cm="1">
        <f t="array" ref="S181">_xll.BDP(bonds[[#This Row],[worksheet get]],bonds[[#Headers],[rtg_sp]])</f>
        <v>BBB-</v>
      </c>
      <c r="T181" s="9" t="str" cm="1">
        <f t="array" ref="T181">_xll.BDP(bonds[[#This Row],[worksheet get]],bonds[[#Headers],[bb_composite]])</f>
        <v>NR</v>
      </c>
      <c r="U181" s="9" t="str" cm="1">
        <f t="array" ref="U181">_xll.BDP(bonds[[#This Row],[worksheet get]],bonds[[#Headers],[green_bond_loan_indicator]])</f>
        <v>N</v>
      </c>
    </row>
    <row r="182" spans="5:21" x14ac:dyDescent="0.35">
      <c r="E182" s="5" t="s">
        <v>389</v>
      </c>
      <c r="F182" s="5" t="str" cm="1">
        <f t="array" ref="F182">_xll.BDP(bonds[[#This Row],[worksheet get]],bonds[[#Headers],[ID_ISIN]])</f>
        <v>XS2017788592</v>
      </c>
      <c r="G182" s="5" t="str" cm="1">
        <f t="array" ref="G182">_xll.BDP(bonds[[#This Row],[worksheet get]],bonds[[#Headers],[security name]])</f>
        <v>ARNDTN 4 3/4 PERP</v>
      </c>
      <c r="H182" s="5" t="str" cm="1">
        <f t="array" ref="H182">_xll.BDP(bonds[[#This Row],[worksheet get]],bonds[[#Headers],[ticker]])</f>
        <v>ARNDTN</v>
      </c>
      <c r="I182" s="5" cm="1">
        <f t="array" ref="I182">_xll.BDP(bonds[[#This Row],[worksheet get]],bonds[[#Headers],[coupon]])</f>
        <v>4.75</v>
      </c>
      <c r="J182" s="8" cm="1">
        <f t="array" ref="J182">_xll.BDP(bonds[[#This Row],[worksheet get]],bonds[[#Headers],[nxt_call_dt]])*1</f>
        <v>45468</v>
      </c>
      <c r="K182" s="9" t="str" cm="1">
        <f t="array" ref="K182">_xll.BDP(bonds[[#This Row],[worksheet get]],bonds[[#Headers],[mty_typ]])</f>
        <v>PERP/CALL</v>
      </c>
      <c r="L182" s="9" t="str" cm="1">
        <f t="array" ref="L182">_xll.BDP(bonds[[#This Row],[worksheet get]],bonds[[#Headers],[crncy]])</f>
        <v>GBP</v>
      </c>
      <c r="M182" s="10" cm="1">
        <f t="array" ref="M182">_xll.BDP(bonds[[#This Row],[worksheet get]],bonds[[#Headers],[amt_outstanding]])</f>
        <v>400000000</v>
      </c>
      <c r="N182" s="9" t="str" cm="1">
        <f t="array" ref="N182">_xll.BDP(bonds[[#This Row],[worksheet get]],bonds[[#Headers],[industry_sector]])</f>
        <v>Financial</v>
      </c>
      <c r="O182" s="9" t="str">
        <f>bonds[[#This Row],[security name]]&amp;" nc-"&amp;RIGHT(YEAR(bonds[[#This Row],[nxt_call_dt]]),2)</f>
        <v>ARNDTN 4 3/4 PERP nc-24</v>
      </c>
      <c r="P182" s="9" cm="1">
        <f t="array" ref="P182">_xll.BDP(bonds[[#This Row],[worksheet get]],bonds[[#Headers],[yas_ispread]])</f>
        <v>436.01226686751141</v>
      </c>
      <c r="Q182" s="9" cm="1">
        <f t="array" ref="Q182">_xll.BDP(bonds[[#This Row],[worksheet get]],bonds[[#Headers],[blp_i_sprd_mid]])</f>
        <v>435.79067993164063</v>
      </c>
      <c r="R182" s="9" t="str" cm="1">
        <f t="array" ref="R182">_xll.BDP(bonds[[#This Row],[worksheet get]],bonds[[#Headers],[rtg_moody]])</f>
        <v>#N/A N/A</v>
      </c>
      <c r="S182" s="9" t="str" cm="1">
        <f t="array" ref="S182">_xll.BDP(bonds[[#This Row],[worksheet get]],bonds[[#Headers],[rtg_sp]])</f>
        <v>BBB-</v>
      </c>
      <c r="T182" s="9" t="str" cm="1">
        <f t="array" ref="T182">_xll.BDP(bonds[[#This Row],[worksheet get]],bonds[[#Headers],[bb_composite]])</f>
        <v>NR</v>
      </c>
      <c r="U182" s="9" t="str" cm="1">
        <f t="array" ref="U182">_xll.BDP(bonds[[#This Row],[worksheet get]],bonds[[#Headers],[green_bond_loan_indicator]])</f>
        <v>N</v>
      </c>
    </row>
    <row r="183" spans="5:21" x14ac:dyDescent="0.35">
      <c r="E183" s="5" t="s">
        <v>390</v>
      </c>
      <c r="F183" s="5" t="str" cm="1">
        <f t="array" ref="F183">_xll.BDP(bonds[[#This Row],[worksheet get]],bonds[[#Headers],[ID_ISIN]])</f>
        <v>XS1191320297</v>
      </c>
      <c r="G183" s="5" t="str" cm="1">
        <f t="array" ref="G183">_xll.BDP(bonds[[#This Row],[worksheet get]],bonds[[#Headers],[security name]])</f>
        <v>GYCGR 3 3/4 PERP</v>
      </c>
      <c r="H183" s="5" t="str" cm="1">
        <f t="array" ref="H183">_xll.BDP(bonds[[#This Row],[worksheet get]],bonds[[#Headers],[ticker]])</f>
        <v>GYCGR</v>
      </c>
      <c r="I183" s="5" cm="1">
        <f t="array" ref="I183">_xll.BDP(bonds[[#This Row],[worksheet get]],bonds[[#Headers],[coupon]])</f>
        <v>3.75</v>
      </c>
      <c r="J183" s="8" cm="1">
        <f t="array" ref="J183">_xll.BDP(bonds[[#This Row],[worksheet get]],bonds[[#Headers],[nxt_call_dt]])*1</f>
        <v>44610</v>
      </c>
      <c r="K183" s="9" t="str" cm="1">
        <f t="array" ref="K183">_xll.BDP(bonds[[#This Row],[worksheet get]],bonds[[#Headers],[mty_typ]])</f>
        <v>PERP/CALL</v>
      </c>
      <c r="L183" s="9" t="str" cm="1">
        <f t="array" ref="L183">_xll.BDP(bonds[[#This Row],[worksheet get]],bonds[[#Headers],[crncy]])</f>
        <v>EUR</v>
      </c>
      <c r="M183" s="10" cm="1">
        <f t="array" ref="M183">_xll.BDP(bonds[[#This Row],[worksheet get]],bonds[[#Headers],[amt_outstanding]])</f>
        <v>500000000</v>
      </c>
      <c r="N183" s="9" t="str" cm="1">
        <f t="array" ref="N183">_xll.BDP(bonds[[#This Row],[worksheet get]],bonds[[#Headers],[industry_sector]])</f>
        <v>Financial</v>
      </c>
      <c r="O183" s="9" t="str">
        <f>bonds[[#This Row],[security name]]&amp;" nc-"&amp;RIGHT(YEAR(bonds[[#This Row],[nxt_call_dt]]),2)</f>
        <v>GYCGR 3 3/4 PERP nc-22</v>
      </c>
      <c r="P183" s="9" cm="1">
        <f t="array" ref="P183">_xll.BDP(bonds[[#This Row],[worksheet get]],bonds[[#Headers],[yas_ispread]])</f>
        <v>256.62736144767473</v>
      </c>
      <c r="Q183" s="9" cm="1">
        <f t="array" ref="Q183">_xll.BDP(bonds[[#This Row],[worksheet get]],bonds[[#Headers],[blp_i_sprd_mid]])</f>
        <v>256.73471069335938</v>
      </c>
      <c r="R183" s="9" t="str" cm="1">
        <f t="array" ref="R183">_xll.BDP(bonds[[#This Row],[worksheet get]],bonds[[#Headers],[rtg_moody]])</f>
        <v>Baa3</v>
      </c>
      <c r="S183" s="9" t="str" cm="1">
        <f t="array" ref="S183">_xll.BDP(bonds[[#This Row],[worksheet get]],bonds[[#Headers],[rtg_sp]])</f>
        <v>BBB-</v>
      </c>
      <c r="T183" s="9" t="str" cm="1">
        <f t="array" ref="T183">_xll.BDP(bonds[[#This Row],[worksheet get]],bonds[[#Headers],[bb_composite]])</f>
        <v>BBB-</v>
      </c>
      <c r="U183" s="9" t="str" cm="1">
        <f t="array" ref="U183">_xll.BDP(bonds[[#This Row],[worksheet get]],bonds[[#Headers],[green_bond_loan_indicator]])</f>
        <v>N</v>
      </c>
    </row>
    <row r="184" spans="5:21" x14ac:dyDescent="0.35">
      <c r="E184" s="5" t="s">
        <v>391</v>
      </c>
      <c r="F184" s="5" t="str" cm="1">
        <f t="array" ref="F184">_xll.BDP(bonds[[#This Row],[worksheet get]],bonds[[#Headers],[ID_ISIN]])</f>
        <v>XS1491364953</v>
      </c>
      <c r="G184" s="5" t="str" cm="1">
        <f t="array" ref="G184">_xll.BDP(bonds[[#This Row],[worksheet get]],bonds[[#Headers],[security name]])</f>
        <v>GYCGR 2 3/4 PERP</v>
      </c>
      <c r="H184" s="5" t="str" cm="1">
        <f t="array" ref="H184">_xll.BDP(bonds[[#This Row],[worksheet get]],bonds[[#Headers],[ticker]])</f>
        <v>GYCGR</v>
      </c>
      <c r="I184" s="5" cm="1">
        <f t="array" ref="I184">_xll.BDP(bonds[[#This Row],[worksheet get]],bonds[[#Headers],[coupon]])</f>
        <v>2.75</v>
      </c>
      <c r="J184" s="8" cm="1">
        <f t="array" ref="J184">_xll.BDP(bonds[[#This Row],[worksheet get]],bonds[[#Headers],[nxt_call_dt]])*1</f>
        <v>44948</v>
      </c>
      <c r="K184" s="9" t="str" cm="1">
        <f t="array" ref="K184">_xll.BDP(bonds[[#This Row],[worksheet get]],bonds[[#Headers],[mty_typ]])</f>
        <v>PERP/CALL</v>
      </c>
      <c r="L184" s="9" t="str" cm="1">
        <f t="array" ref="L184">_xll.BDP(bonds[[#This Row],[worksheet get]],bonds[[#Headers],[crncy]])</f>
        <v>EUR</v>
      </c>
      <c r="M184" s="10" cm="1">
        <f t="array" ref="M184">_xll.BDP(bonds[[#This Row],[worksheet get]],bonds[[#Headers],[amt_outstanding]])</f>
        <v>200000000</v>
      </c>
      <c r="N184" s="9" t="str" cm="1">
        <f t="array" ref="N184">_xll.BDP(bonds[[#This Row],[worksheet get]],bonds[[#Headers],[industry_sector]])</f>
        <v>Financial</v>
      </c>
      <c r="O184" s="9" t="str">
        <f>bonds[[#This Row],[security name]]&amp;" nc-"&amp;RIGHT(YEAR(bonds[[#This Row],[nxt_call_dt]]),2)</f>
        <v>GYCGR 2 3/4 PERP nc-23</v>
      </c>
      <c r="P184" s="9" cm="1">
        <f t="array" ref="P184">_xll.BDP(bonds[[#This Row],[worksheet get]],bonds[[#Headers],[yas_ispread]])</f>
        <v>308.25845354224907</v>
      </c>
      <c r="Q184" s="9" cm="1">
        <f t="array" ref="Q184">_xll.BDP(bonds[[#This Row],[worksheet get]],bonds[[#Headers],[blp_i_sprd_mid]])</f>
        <v>308.24447631835938</v>
      </c>
      <c r="R184" s="9" t="str" cm="1">
        <f t="array" ref="R184">_xll.BDP(bonds[[#This Row],[worksheet get]],bonds[[#Headers],[rtg_moody]])</f>
        <v>Baa3</v>
      </c>
      <c r="S184" s="9" t="str" cm="1">
        <f t="array" ref="S184">_xll.BDP(bonds[[#This Row],[worksheet get]],bonds[[#Headers],[rtg_sp]])</f>
        <v>BBB-</v>
      </c>
      <c r="T184" s="9" t="str" cm="1">
        <f t="array" ref="T184">_xll.BDP(bonds[[#This Row],[worksheet get]],bonds[[#Headers],[bb_composite]])</f>
        <v>BBB-</v>
      </c>
      <c r="U184" s="9" t="str" cm="1">
        <f t="array" ref="U184">_xll.BDP(bonds[[#This Row],[worksheet get]],bonds[[#Headers],[green_bond_loan_indicator]])</f>
        <v>N</v>
      </c>
    </row>
    <row r="185" spans="5:21" x14ac:dyDescent="0.35">
      <c r="E185" s="5" t="s">
        <v>392</v>
      </c>
      <c r="F185" s="5" t="str" cm="1">
        <f t="array" ref="F185">_xll.BDP(bonds[[#This Row],[worksheet get]],bonds[[#Headers],[ID_ISIN]])</f>
        <v>XS1811181566</v>
      </c>
      <c r="G185" s="5" t="str" cm="1">
        <f t="array" ref="G185">_xll.BDP(bonds[[#This Row],[worksheet get]],bonds[[#Headers],[security name]])</f>
        <v>GYCGR 2 1/2 PERP</v>
      </c>
      <c r="H185" s="5" t="str" cm="1">
        <f t="array" ref="H185">_xll.BDP(bonds[[#This Row],[worksheet get]],bonds[[#Headers],[ticker]])</f>
        <v>GYCGR</v>
      </c>
      <c r="I185" s="5" cm="1">
        <f t="array" ref="I185">_xll.BDP(bonds[[#This Row],[worksheet get]],bonds[[#Headers],[coupon]])</f>
        <v>2.5</v>
      </c>
      <c r="J185" s="8" cm="1">
        <f t="array" ref="J185">_xll.BDP(bonds[[#This Row],[worksheet get]],bonds[[#Headers],[nxt_call_dt]])*1</f>
        <v>45131</v>
      </c>
      <c r="K185" s="9" t="str" cm="1">
        <f t="array" ref="K185">_xll.BDP(bonds[[#This Row],[worksheet get]],bonds[[#Headers],[mty_typ]])</f>
        <v>PERP/CALL</v>
      </c>
      <c r="L185" s="9" t="str" cm="1">
        <f t="array" ref="L185">_xll.BDP(bonds[[#This Row],[worksheet get]],bonds[[#Headers],[crncy]])</f>
        <v>EUR</v>
      </c>
      <c r="M185" s="10" cm="1">
        <f t="array" ref="M185">_xll.BDP(bonds[[#This Row],[worksheet get]],bonds[[#Headers],[amt_outstanding]])</f>
        <v>350000000</v>
      </c>
      <c r="N185" s="9" t="str" cm="1">
        <f t="array" ref="N185">_xll.BDP(bonds[[#This Row],[worksheet get]],bonds[[#Headers],[industry_sector]])</f>
        <v>Financial</v>
      </c>
      <c r="O185" s="9" t="str">
        <f>bonds[[#This Row],[security name]]&amp;" nc-"&amp;RIGHT(YEAR(bonds[[#This Row],[nxt_call_dt]]),2)</f>
        <v>GYCGR 2 1/2 PERP nc-23</v>
      </c>
      <c r="P185" s="9" cm="1">
        <f t="array" ref="P185">_xll.BDP(bonds[[#This Row],[worksheet get]],bonds[[#Headers],[yas_ispread]])</f>
        <v>322.39183482373153</v>
      </c>
      <c r="Q185" s="9" cm="1">
        <f t="array" ref="Q185">_xll.BDP(bonds[[#This Row],[worksheet get]],bonds[[#Headers],[blp_i_sprd_mid]])</f>
        <v>325.56634521484375</v>
      </c>
      <c r="R185" s="9" t="str" cm="1">
        <f t="array" ref="R185">_xll.BDP(bonds[[#This Row],[worksheet get]],bonds[[#Headers],[rtg_moody]])</f>
        <v>Baa3</v>
      </c>
      <c r="S185" s="9" t="str" cm="1">
        <f t="array" ref="S185">_xll.BDP(bonds[[#This Row],[worksheet get]],bonds[[#Headers],[rtg_sp]])</f>
        <v>BBB-</v>
      </c>
      <c r="T185" s="9" t="str" cm="1">
        <f t="array" ref="T185">_xll.BDP(bonds[[#This Row],[worksheet get]],bonds[[#Headers],[bb_composite]])</f>
        <v>BBB-</v>
      </c>
      <c r="U185" s="9" t="str" cm="1">
        <f t="array" ref="U185">_xll.BDP(bonds[[#This Row],[worksheet get]],bonds[[#Headers],[green_bond_loan_indicator]])</f>
        <v>N</v>
      </c>
    </row>
    <row r="186" spans="5:21" x14ac:dyDescent="0.35">
      <c r="E186" s="5" t="s">
        <v>98</v>
      </c>
      <c r="F186" s="5" t="str" cm="1">
        <f t="array" ref="F186">_xll.BDP(bonds[[#This Row],[worksheet get]],bonds[[#Headers],[ID_ISIN]])</f>
        <v>XS1819537132</v>
      </c>
      <c r="G186" s="5" t="str" cm="1">
        <f t="array" ref="G186">_xll.BDP(bonds[[#This Row],[worksheet get]],bonds[[#Headers],[security name]])</f>
        <v>CPIPGR 4 3/8 PERP</v>
      </c>
      <c r="H186" s="5" t="str" cm="1">
        <f t="array" ref="H186">_xll.BDP(bonds[[#This Row],[worksheet get]],bonds[[#Headers],[ticker]])</f>
        <v>CPIPGR</v>
      </c>
      <c r="I186" s="5" cm="1">
        <f t="array" ref="I186">_xll.BDP(bonds[[#This Row],[worksheet get]],bonds[[#Headers],[coupon]])</f>
        <v>4.375</v>
      </c>
      <c r="J186" s="8" cm="1">
        <f t="array" ref="J186">_xll.BDP(bonds[[#This Row],[worksheet get]],bonds[[#Headers],[nxt_call_dt]])*1</f>
        <v>45147</v>
      </c>
      <c r="K186" s="9" t="str" cm="1">
        <f t="array" ref="K186">_xll.BDP(bonds[[#This Row],[worksheet get]],bonds[[#Headers],[mty_typ]])</f>
        <v>PERP/CALL</v>
      </c>
      <c r="L186" s="9" t="str" cm="1">
        <f t="array" ref="L186">_xll.BDP(bonds[[#This Row],[worksheet get]],bonds[[#Headers],[crncy]])</f>
        <v>EUR</v>
      </c>
      <c r="M186" s="10" cm="1">
        <f t="array" ref="M186">_xll.BDP(bonds[[#This Row],[worksheet get]],bonds[[#Headers],[amt_outstanding]])</f>
        <v>550000000</v>
      </c>
      <c r="N186" s="9" t="str" cm="1">
        <f t="array" ref="N186">_xll.BDP(bonds[[#This Row],[worksheet get]],bonds[[#Headers],[industry_sector]])</f>
        <v>Financial</v>
      </c>
      <c r="O186" s="9" t="str">
        <f>bonds[[#This Row],[security name]]&amp;" nc-"&amp;RIGHT(YEAR(bonds[[#This Row],[nxt_call_dt]]),2)</f>
        <v>CPIPGR 4 3/8 PERP nc-23</v>
      </c>
      <c r="P186" s="9" cm="1">
        <f t="array" ref="P186">_xll.BDP(bonds[[#This Row],[worksheet get]],bonds[[#Headers],[yas_ispread]])</f>
        <v>531.04485691108232</v>
      </c>
      <c r="Q186" s="9" cm="1">
        <f t="array" ref="Q186">_xll.BDP(bonds[[#This Row],[worksheet get]],bonds[[#Headers],[blp_i_sprd_mid]])</f>
        <v>535.9298095703125</v>
      </c>
      <c r="R186" s="9" t="str" cm="1">
        <f t="array" ref="R186">_xll.BDP(bonds[[#This Row],[worksheet get]],bonds[[#Headers],[rtg_moody]])</f>
        <v>Ba1</v>
      </c>
      <c r="S186" s="9" t="str" cm="1">
        <f t="array" ref="S186">_xll.BDP(bonds[[#This Row],[worksheet get]],bonds[[#Headers],[rtg_sp]])</f>
        <v>BB+</v>
      </c>
      <c r="T186" s="9" t="str" cm="1">
        <f t="array" ref="T186">_xll.BDP(bonds[[#This Row],[worksheet get]],bonds[[#Headers],[bb_composite]])</f>
        <v>BB+</v>
      </c>
      <c r="U186" s="9" t="str" cm="1">
        <f t="array" ref="U186">_xll.BDP(bonds[[#This Row],[worksheet get]],bonds[[#Headers],[green_bond_loan_indicator]])</f>
        <v>N</v>
      </c>
    </row>
    <row r="187" spans="5:21" x14ac:dyDescent="0.35">
      <c r="E187" s="5" t="s">
        <v>99</v>
      </c>
      <c r="F187" s="5" t="str" cm="1">
        <f t="array" ref="F187">_xll.BDP(bonds[[#This Row],[worksheet get]],bonds[[#Headers],[ID_ISIN]])</f>
        <v>XS1982704824</v>
      </c>
      <c r="G187" s="5" t="str" cm="1">
        <f t="array" ref="G187">_xll.BDP(bonds[[#This Row],[worksheet get]],bonds[[#Headers],[security name]])</f>
        <v>CPIPGR 4 7/8 PERP</v>
      </c>
      <c r="H187" s="5" t="str" cm="1">
        <f t="array" ref="H187">_xll.BDP(bonds[[#This Row],[worksheet get]],bonds[[#Headers],[ticker]])</f>
        <v>CPIPGR</v>
      </c>
      <c r="I187" s="5" cm="1">
        <f t="array" ref="I187">_xll.BDP(bonds[[#This Row],[worksheet get]],bonds[[#Headers],[coupon]])</f>
        <v>4.875</v>
      </c>
      <c r="J187" s="8" cm="1">
        <f t="array" ref="J187">_xll.BDP(bonds[[#This Row],[worksheet get]],bonds[[#Headers],[nxt_call_dt]])*1</f>
        <v>45854</v>
      </c>
      <c r="K187" s="9" t="str" cm="1">
        <f t="array" ref="K187">_xll.BDP(bonds[[#This Row],[worksheet get]],bonds[[#Headers],[mty_typ]])</f>
        <v>PERP/CALL</v>
      </c>
      <c r="L187" s="9" t="str" cm="1">
        <f t="array" ref="L187">_xll.BDP(bonds[[#This Row],[worksheet get]],bonds[[#Headers],[crncy]])</f>
        <v>EUR</v>
      </c>
      <c r="M187" s="10" cm="1">
        <f t="array" ref="M187">_xll.BDP(bonds[[#This Row],[worksheet get]],bonds[[#Headers],[amt_outstanding]])</f>
        <v>550000000</v>
      </c>
      <c r="N187" s="9" t="str" cm="1">
        <f t="array" ref="N187">_xll.BDP(bonds[[#This Row],[worksheet get]],bonds[[#Headers],[industry_sector]])</f>
        <v>Financial</v>
      </c>
      <c r="O187" s="9" t="str">
        <f>bonds[[#This Row],[security name]]&amp;" nc-"&amp;RIGHT(YEAR(bonds[[#This Row],[nxt_call_dt]]),2)</f>
        <v>CPIPGR 4 7/8 PERP nc-25</v>
      </c>
      <c r="P187" s="9" cm="1">
        <f t="array" ref="P187">_xll.BDP(bonds[[#This Row],[worksheet get]],bonds[[#Headers],[yas_ispread]])</f>
        <v>548.77264739749671</v>
      </c>
      <c r="Q187" s="9" cm="1">
        <f t="array" ref="Q187">_xll.BDP(bonds[[#This Row],[worksheet get]],bonds[[#Headers],[blp_i_sprd_mid]])</f>
        <v>551.578125</v>
      </c>
      <c r="R187" s="9" t="str" cm="1">
        <f t="array" ref="R187">_xll.BDP(bonds[[#This Row],[worksheet get]],bonds[[#Headers],[rtg_moody]])</f>
        <v>Ba1</v>
      </c>
      <c r="S187" s="9" t="str" cm="1">
        <f t="array" ref="S187">_xll.BDP(bonds[[#This Row],[worksheet get]],bonds[[#Headers],[rtg_sp]])</f>
        <v>BB+</v>
      </c>
      <c r="T187" s="9" t="str" cm="1">
        <f t="array" ref="T187">_xll.BDP(bonds[[#This Row],[worksheet get]],bonds[[#Headers],[bb_composite]])</f>
        <v>BB+</v>
      </c>
      <c r="U187" s="9" t="str" cm="1">
        <f t="array" ref="U187">_xll.BDP(bonds[[#This Row],[worksheet get]],bonds[[#Headers],[green_bond_loan_indicator]])</f>
        <v>N</v>
      </c>
    </row>
    <row r="188" spans="5:21" x14ac:dyDescent="0.35">
      <c r="E188" s="5" t="s">
        <v>393</v>
      </c>
      <c r="F188" s="5" t="str" cm="1">
        <f t="array" ref="F188">_xll.BDP(bonds[[#This Row],[worksheet get]],bonds[[#Headers],[ID_ISIN]])</f>
        <v>XS1934875219</v>
      </c>
      <c r="G188" s="5" t="str" cm="1">
        <f t="array" ref="G188">_xll.BDP(bonds[[#This Row],[worksheet get]],bonds[[#Headers],[security name]])</f>
        <v>JUSTLN 9 3/8 PERP</v>
      </c>
      <c r="H188" s="5" t="str" cm="1">
        <f t="array" ref="H188">_xll.BDP(bonds[[#This Row],[worksheet get]],bonds[[#Headers],[ticker]])</f>
        <v>JUSTLN</v>
      </c>
      <c r="I188" s="5" cm="1">
        <f t="array" ref="I188">_xll.BDP(bonds[[#This Row],[worksheet get]],bonds[[#Headers],[coupon]])</f>
        <v>9.375</v>
      </c>
      <c r="J188" s="8" cm="1">
        <f t="array" ref="J188">_xll.BDP(bonds[[#This Row],[worksheet get]],bonds[[#Headers],[nxt_call_dt]])*1</f>
        <v>45408</v>
      </c>
      <c r="K188" s="9" t="str" cm="1">
        <f t="array" ref="K188">_xll.BDP(bonds[[#This Row],[worksheet get]],bonds[[#Headers],[mty_typ]])</f>
        <v>PERP/CALL</v>
      </c>
      <c r="L188" s="9" t="str" cm="1">
        <f t="array" ref="L188">_xll.BDP(bonds[[#This Row],[worksheet get]],bonds[[#Headers],[crncy]])</f>
        <v>GBP</v>
      </c>
      <c r="M188" s="10" cm="1">
        <f t="array" ref="M188">_xll.BDP(bonds[[#This Row],[worksheet get]],bonds[[#Headers],[amt_outstanding]])</f>
        <v>300000000</v>
      </c>
      <c r="N188" s="9" t="str" cm="1">
        <f t="array" ref="N188">_xll.BDP(bonds[[#This Row],[worksheet get]],bonds[[#Headers],[industry_sector]])</f>
        <v>Financial</v>
      </c>
      <c r="O188" s="9" t="str">
        <f>bonds[[#This Row],[security name]]&amp;" nc-"&amp;RIGHT(YEAR(bonds[[#This Row],[nxt_call_dt]]),2)</f>
        <v>JUSTLN 9 3/8 PERP nc-24</v>
      </c>
      <c r="P188" s="9" cm="1">
        <f t="array" ref="P188">_xll.BDP(bonds[[#This Row],[worksheet get]],bonds[[#Headers],[yas_ispread]])</f>
        <v>1048.5148857684658</v>
      </c>
      <c r="Q188" s="9" cm="1">
        <f t="array" ref="Q188">_xll.BDP(bonds[[#This Row],[worksheet get]],bonds[[#Headers],[blp_i_sprd_mid]])</f>
        <v>1050.212646484375</v>
      </c>
      <c r="R188" s="9" t="str" cm="1">
        <f t="array" ref="R188">_xll.BDP(bonds[[#This Row],[worksheet get]],bonds[[#Headers],[rtg_moody]])</f>
        <v>#N/A N/A</v>
      </c>
      <c r="S188" s="9" t="str" cm="1">
        <f t="array" ref="S188">_xll.BDP(bonds[[#This Row],[worksheet get]],bonds[[#Headers],[rtg_sp]])</f>
        <v>#N/A N/A</v>
      </c>
      <c r="T188" s="9" t="str" cm="1">
        <f t="array" ref="T188">_xll.BDP(bonds[[#This Row],[worksheet get]],bonds[[#Headers],[bb_composite]])</f>
        <v>NR</v>
      </c>
      <c r="U188" s="9" t="str" cm="1">
        <f t="array" ref="U188">_xll.BDP(bonds[[#This Row],[worksheet get]],bonds[[#Headers],[green_bond_loan_indicator]])</f>
        <v>N</v>
      </c>
    </row>
    <row r="189" spans="5:21" x14ac:dyDescent="0.35">
      <c r="E189" s="5" t="s">
        <v>394</v>
      </c>
      <c r="F189" s="5" t="str" cm="1">
        <f t="array" ref="F189">_xll.BDP(bonds[[#This Row],[worksheet get]],bonds[[#Headers],[ID_ISIN]])</f>
        <v>XS0222524372</v>
      </c>
      <c r="G189" s="5" t="str" cm="1">
        <f t="array" ref="G189">_xll.BDP(bonds[[#This Row],[worksheet get]],bonds[[#Headers],[security name]])</f>
        <v>SZUGR Float PERP</v>
      </c>
      <c r="H189" s="5" t="str" cm="1">
        <f t="array" ref="H189">_xll.BDP(bonds[[#This Row],[worksheet get]],bonds[[#Headers],[ticker]])</f>
        <v>SZUGR</v>
      </c>
      <c r="I189" s="5" cm="1">
        <f t="array" ref="I189">_xll.BDP(bonds[[#This Row],[worksheet get]],bonds[[#Headers],[coupon]])</f>
        <v>2.6970000000000001</v>
      </c>
      <c r="J189" s="8" cm="1">
        <f t="array" ref="J189">_xll.BDP(bonds[[#This Row],[worksheet get]],bonds[[#Headers],[nxt_call_dt]])*1</f>
        <v>44104</v>
      </c>
      <c r="K189" s="9" t="str" cm="1">
        <f t="array" ref="K189">_xll.BDP(bonds[[#This Row],[worksheet get]],bonds[[#Headers],[mty_typ]])</f>
        <v>PERP/CALL</v>
      </c>
      <c r="L189" s="9" t="str" cm="1">
        <f t="array" ref="L189">_xll.BDP(bonds[[#This Row],[worksheet get]],bonds[[#Headers],[crncy]])</f>
        <v>EUR</v>
      </c>
      <c r="M189" s="10" cm="1">
        <f t="array" ref="M189">_xll.BDP(bonds[[#This Row],[worksheet get]],bonds[[#Headers],[amt_outstanding]])</f>
        <v>700000000</v>
      </c>
      <c r="N189" s="9" t="str" cm="1">
        <f t="array" ref="N189">_xll.BDP(bonds[[#This Row],[worksheet get]],bonds[[#Headers],[industry_sector]])</f>
        <v>Consumer, Non-cyclical</v>
      </c>
      <c r="O189" s="9" t="str">
        <f>bonds[[#This Row],[security name]]&amp;" nc-"&amp;RIGHT(YEAR(bonds[[#This Row],[nxt_call_dt]]),2)</f>
        <v>SZUGR Float PERP nc-20</v>
      </c>
      <c r="P189" s="9" t="str" cm="1">
        <f t="array" ref="P189">_xll.BDP(bonds[[#This Row],[worksheet get]],bonds[[#Headers],[yas_ispread]])</f>
        <v>#N/A N/A</v>
      </c>
      <c r="Q189" s="9" t="str" cm="1">
        <f t="array" ref="Q189">_xll.BDP(bonds[[#This Row],[worksheet get]],bonds[[#Headers],[blp_i_sprd_mid]])</f>
        <v>#N/A N/A</v>
      </c>
      <c r="R189" s="9" t="str" cm="1">
        <f t="array" ref="R189">_xll.BDP(bonds[[#This Row],[worksheet get]],bonds[[#Headers],[rtg_moody]])</f>
        <v>B2</v>
      </c>
      <c r="S189" s="9" t="str" cm="1">
        <f t="array" ref="S189">_xll.BDP(bonds[[#This Row],[worksheet get]],bonds[[#Headers],[rtg_sp]])</f>
        <v>B+</v>
      </c>
      <c r="T189" s="9" t="str" cm="1">
        <f t="array" ref="T189">_xll.BDP(bonds[[#This Row],[worksheet get]],bonds[[#Headers],[bb_composite]])</f>
        <v>B</v>
      </c>
      <c r="U189" s="9" t="str" cm="1">
        <f t="array" ref="U189">_xll.BDP(bonds[[#This Row],[worksheet get]],bonds[[#Headers],[green_bond_loan_indicator]])</f>
        <v>N</v>
      </c>
    </row>
    <row r="190" spans="5:21" x14ac:dyDescent="0.35">
      <c r="E190" s="5" t="s">
        <v>395</v>
      </c>
      <c r="F190" s="5" t="str" cm="1">
        <f t="array" ref="F190">_xll.BDP(bonds[[#This Row],[worksheet get]],bonds[[#Headers],[ID_ISIN]])</f>
        <v>FR0011606169</v>
      </c>
      <c r="G190" s="5" t="str" cm="1">
        <f t="array" ref="G190">_xll.BDP(bonds[[#This Row],[worksheet get]],bonds[[#Headers],[security name]])</f>
        <v>COFP 3.992 PERP</v>
      </c>
      <c r="H190" s="5" t="str" cm="1">
        <f t="array" ref="H190">_xll.BDP(bonds[[#This Row],[worksheet get]],bonds[[#Headers],[ticker]])</f>
        <v>COFP</v>
      </c>
      <c r="I190" s="5" cm="1">
        <f t="array" ref="I190">_xll.BDP(bonds[[#This Row],[worksheet get]],bonds[[#Headers],[coupon]])</f>
        <v>3.992</v>
      </c>
      <c r="J190" s="8" cm="1">
        <f t="array" ref="J190">_xll.BDP(bonds[[#This Row],[worksheet get]],bonds[[#Headers],[nxt_call_dt]])*1</f>
        <v>45322</v>
      </c>
      <c r="K190" s="9" t="str" cm="1">
        <f t="array" ref="K190">_xll.BDP(bonds[[#This Row],[worksheet get]],bonds[[#Headers],[mty_typ]])</f>
        <v>PERP/CALL</v>
      </c>
      <c r="L190" s="9" t="str" cm="1">
        <f t="array" ref="L190">_xll.BDP(bonds[[#This Row],[worksheet get]],bonds[[#Headers],[crncy]])</f>
        <v>EUR</v>
      </c>
      <c r="M190" s="10" cm="1">
        <f t="array" ref="M190">_xll.BDP(bonds[[#This Row],[worksheet get]],bonds[[#Headers],[amt_outstanding]])</f>
        <v>750000000</v>
      </c>
      <c r="N190" s="9" t="str" cm="1">
        <f t="array" ref="N190">_xll.BDP(bonds[[#This Row],[worksheet get]],bonds[[#Headers],[industry_sector]])</f>
        <v>Consumer, Non-cyclical</v>
      </c>
      <c r="O190" s="9" t="str">
        <f>bonds[[#This Row],[security name]]&amp;" nc-"&amp;RIGHT(YEAR(bonds[[#This Row],[nxt_call_dt]]),2)</f>
        <v>COFP 3.992 PERP nc-24</v>
      </c>
      <c r="P190" s="9" cm="1">
        <f t="array" ref="P190">_xll.BDP(bonds[[#This Row],[worksheet get]],bonds[[#Headers],[yas_ispread]])</f>
        <v>2751.7929667085164</v>
      </c>
      <c r="Q190" s="9" cm="1">
        <f t="array" ref="Q190">_xll.BDP(bonds[[#This Row],[worksheet get]],bonds[[#Headers],[blp_i_sprd_mid]])</f>
        <v>2752.95654296875</v>
      </c>
      <c r="R190" s="9" t="str" cm="1">
        <f t="array" ref="R190">_xll.BDP(bonds[[#This Row],[worksheet get]],bonds[[#Headers],[rtg_moody]])</f>
        <v>Caa1</v>
      </c>
      <c r="S190" s="9" t="str" cm="1">
        <f t="array" ref="S190">_xll.BDP(bonds[[#This Row],[worksheet get]],bonds[[#Headers],[rtg_sp]])</f>
        <v>CCC</v>
      </c>
      <c r="T190" s="9" t="str" cm="1">
        <f t="array" ref="T190">_xll.BDP(bonds[[#This Row],[worksheet get]],bonds[[#Headers],[bb_composite]])</f>
        <v>CCC</v>
      </c>
      <c r="U190" s="9" t="str" cm="1">
        <f t="array" ref="U190">_xll.BDP(bonds[[#This Row],[worksheet get]],bonds[[#Headers],[green_bond_loan_indicator]])</f>
        <v>N</v>
      </c>
    </row>
    <row r="191" spans="5:21" x14ac:dyDescent="0.35">
      <c r="E191" s="5" t="s">
        <v>396</v>
      </c>
      <c r="F191" s="5" t="str" cm="1">
        <f t="array" ref="F191">_xll.BDP(bonds[[#This Row],[worksheet get]],bonds[[#Headers],[ID_ISIN]])</f>
        <v>XS1268050397</v>
      </c>
      <c r="G191" s="5" t="str" cm="1">
        <f t="array" ref="G191">_xll.BDP(bonds[[#This Row],[worksheet get]],bonds[[#Headers],[security name]])</f>
        <v>SBRYLN 6 1/2 PERP</v>
      </c>
      <c r="H191" s="5" t="str" cm="1">
        <f t="array" ref="H191">_xll.BDP(bonds[[#This Row],[worksheet get]],bonds[[#Headers],[ticker]])</f>
        <v>SBRYLN</v>
      </c>
      <c r="I191" s="5" cm="1">
        <f t="array" ref="I191">_xll.BDP(bonds[[#This Row],[worksheet get]],bonds[[#Headers],[coupon]])</f>
        <v>6.5</v>
      </c>
      <c r="J191" s="8" cm="1">
        <f t="array" ref="J191">_xll.BDP(bonds[[#This Row],[worksheet get]],bonds[[#Headers],[nxt_call_dt]])*1</f>
        <v>44042</v>
      </c>
      <c r="K191" s="9" t="str" cm="1">
        <f t="array" ref="K191">_xll.BDP(bonds[[#This Row],[worksheet get]],bonds[[#Headers],[mty_typ]])</f>
        <v>PERP/CALL</v>
      </c>
      <c r="L191" s="9" t="str" cm="1">
        <f t="array" ref="L191">_xll.BDP(bonds[[#This Row],[worksheet get]],bonds[[#Headers],[crncy]])</f>
        <v>GBP</v>
      </c>
      <c r="M191" s="10" cm="1">
        <f t="array" ref="M191">_xll.BDP(bonds[[#This Row],[worksheet get]],bonds[[#Headers],[amt_outstanding]])</f>
        <v>250000000</v>
      </c>
      <c r="N191" s="9" t="str" cm="1">
        <f t="array" ref="N191">_xll.BDP(bonds[[#This Row],[worksheet get]],bonds[[#Headers],[industry_sector]])</f>
        <v>Consumer, Non-cyclical</v>
      </c>
      <c r="O191" s="9" t="str">
        <f>bonds[[#This Row],[security name]]&amp;" nc-"&amp;RIGHT(YEAR(bonds[[#This Row],[nxt_call_dt]]),2)</f>
        <v>SBRYLN 6 1/2 PERP nc-20</v>
      </c>
      <c r="P191" s="9" cm="1">
        <f t="array" ref="P191">_xll.BDP(bonds[[#This Row],[worksheet get]],bonds[[#Headers],[yas_ispread]])</f>
        <v>-6.70525573902564</v>
      </c>
      <c r="Q191" s="9" cm="1">
        <f t="array" ref="Q191">_xll.BDP(bonds[[#This Row],[worksheet get]],bonds[[#Headers],[blp_i_sprd_mid]])</f>
        <v>10.701374053955078</v>
      </c>
      <c r="R191" s="9" t="str" cm="1">
        <f t="array" ref="R191">_xll.BDP(bonds[[#This Row],[worksheet get]],bonds[[#Headers],[rtg_moody]])</f>
        <v>#N/A N/A</v>
      </c>
      <c r="S191" s="9" t="str" cm="1">
        <f t="array" ref="S191">_xll.BDP(bonds[[#This Row],[worksheet get]],bonds[[#Headers],[rtg_sp]])</f>
        <v>#N/A N/A</v>
      </c>
      <c r="T191" s="9" t="str" cm="1">
        <f t="array" ref="T191">_xll.BDP(bonds[[#This Row],[worksheet get]],bonds[[#Headers],[bb_composite]])</f>
        <v>#N/A N/A</v>
      </c>
      <c r="U191" s="9" t="str" cm="1">
        <f t="array" ref="U191">_xll.BDP(bonds[[#This Row],[worksheet get]],bonds[[#Headers],[green_bond_loan_indicator]])</f>
        <v>N</v>
      </c>
    </row>
    <row r="192" spans="5:21" x14ac:dyDescent="0.35">
      <c r="E192" s="5" t="s">
        <v>397</v>
      </c>
      <c r="F192" s="5" t="str" cm="1">
        <f t="array" ref="F192">_xll.BDP(bonds[[#This Row],[worksheet get]],bonds[[#Headers],[ID_ISIN]])</f>
        <v>DE000A1ZN206</v>
      </c>
      <c r="G192" s="5" t="str" cm="1">
        <f t="array" ref="G192">_xll.BDP(bonds[[#This Row],[worksheet get]],bonds[[#Headers],[security name]])</f>
        <v>WIEAV 5 PERP</v>
      </c>
      <c r="H192" s="5" t="str" cm="1">
        <f t="array" ref="H192">_xll.BDP(bonds[[#This Row],[worksheet get]],bonds[[#Headers],[ticker]])</f>
        <v>WIEAV</v>
      </c>
      <c r="I192" s="5" cm="1">
        <f t="array" ref="I192">_xll.BDP(bonds[[#This Row],[worksheet get]],bonds[[#Headers],[coupon]])</f>
        <v>5</v>
      </c>
      <c r="J192" s="8" cm="1">
        <f t="array" ref="J192">_xll.BDP(bonds[[#This Row],[worksheet get]],bonds[[#Headers],[nxt_call_dt]])*1</f>
        <v>44236</v>
      </c>
      <c r="K192" s="9" t="str" cm="1">
        <f t="array" ref="K192">_xll.BDP(bonds[[#This Row],[worksheet get]],bonds[[#Headers],[mty_typ]])</f>
        <v>PERP/CALL</v>
      </c>
      <c r="L192" s="9" t="str" cm="1">
        <f t="array" ref="L192">_xll.BDP(bonds[[#This Row],[worksheet get]],bonds[[#Headers],[crncy]])</f>
        <v>EUR</v>
      </c>
      <c r="M192" s="10" cm="1">
        <f t="array" ref="M192">_xll.BDP(bonds[[#This Row],[worksheet get]],bonds[[#Headers],[amt_outstanding]])</f>
        <v>222230000</v>
      </c>
      <c r="N192" s="9" t="str" cm="1">
        <f t="array" ref="N192">_xll.BDP(bonds[[#This Row],[worksheet get]],bonds[[#Headers],[industry_sector]])</f>
        <v>Industrial</v>
      </c>
      <c r="O192" s="9" t="str">
        <f>bonds[[#This Row],[security name]]&amp;" nc-"&amp;RIGHT(YEAR(bonds[[#This Row],[nxt_call_dt]]),2)</f>
        <v>WIEAV 5 PERP nc-21</v>
      </c>
      <c r="P192" s="9" cm="1">
        <f t="array" ref="P192">_xll.BDP(bonds[[#This Row],[worksheet get]],bonds[[#Headers],[yas_ispread]])</f>
        <v>408.90804972106582</v>
      </c>
      <c r="Q192" s="9" cm="1">
        <f t="array" ref="Q192">_xll.BDP(bonds[[#This Row],[worksheet get]],bonds[[#Headers],[blp_i_sprd_mid]])</f>
        <v>403.09841918945313</v>
      </c>
      <c r="R192" s="9" t="str" cm="1">
        <f t="array" ref="R192">_xll.BDP(bonds[[#This Row],[worksheet get]],bonds[[#Headers],[rtg_moody]])</f>
        <v>Ba3</v>
      </c>
      <c r="S192" s="9" t="str" cm="1">
        <f t="array" ref="S192">_xll.BDP(bonds[[#This Row],[worksheet get]],bonds[[#Headers],[rtg_sp]])</f>
        <v>#N/A N/A</v>
      </c>
      <c r="T192" s="9" t="str" cm="1">
        <f t="array" ref="T192">_xll.BDP(bonds[[#This Row],[worksheet get]],bonds[[#Headers],[bb_composite]])</f>
        <v>NR</v>
      </c>
      <c r="U192" s="9" t="str" cm="1">
        <f t="array" ref="U192">_xll.BDP(bonds[[#This Row],[worksheet get]],bonds[[#Headers],[green_bond_loan_indicator]])</f>
        <v>N</v>
      </c>
    </row>
    <row r="193" spans="5:21" x14ac:dyDescent="0.35">
      <c r="E193" s="5" t="s">
        <v>398</v>
      </c>
      <c r="F193" s="5" t="str" cm="1">
        <f t="array" ref="F193">_xll.BDP(bonds[[#This Row],[worksheet get]],bonds[[#Headers],[ID_ISIN]])</f>
        <v>XS1582433428</v>
      </c>
      <c r="G193" s="5" t="str" cm="1">
        <f t="array" ref="G193">_xll.BDP(bonds[[#This Row],[worksheet get]],bonds[[#Headers],[security name]])</f>
        <v>TRAFIG 6 7/8 PERP</v>
      </c>
      <c r="H193" s="5" t="str" cm="1">
        <f t="array" ref="H193">_xll.BDP(bonds[[#This Row],[worksheet get]],bonds[[#Headers],[ticker]])</f>
        <v>TRAFIG</v>
      </c>
      <c r="I193" s="5" cm="1">
        <f t="array" ref="I193">_xll.BDP(bonds[[#This Row],[worksheet get]],bonds[[#Headers],[coupon]])</f>
        <v>6.875</v>
      </c>
      <c r="J193" s="8" cm="1">
        <f t="array" ref="J193">_xll.BDP(bonds[[#This Row],[worksheet get]],bonds[[#Headers],[nxt_call_dt]])*1</f>
        <v>44552</v>
      </c>
      <c r="K193" s="9" t="str" cm="1">
        <f t="array" ref="K193">_xll.BDP(bonds[[#This Row],[worksheet get]],bonds[[#Headers],[mty_typ]])</f>
        <v>PERP/CALL</v>
      </c>
      <c r="L193" s="9" t="str" cm="1">
        <f t="array" ref="L193">_xll.BDP(bonds[[#This Row],[worksheet get]],bonds[[#Headers],[crncy]])</f>
        <v>USD</v>
      </c>
      <c r="M193" s="10" cm="1">
        <f t="array" ref="M193">_xll.BDP(bonds[[#This Row],[worksheet get]],bonds[[#Headers],[amt_outstanding]])</f>
        <v>800000000</v>
      </c>
      <c r="N193" s="9" t="str" cm="1">
        <f t="array" ref="N193">_xll.BDP(bonds[[#This Row],[worksheet get]],bonds[[#Headers],[industry_sector]])</f>
        <v>Energy</v>
      </c>
      <c r="O193" s="9" t="str">
        <f>bonds[[#This Row],[security name]]&amp;" nc-"&amp;RIGHT(YEAR(bonds[[#This Row],[nxt_call_dt]]),2)</f>
        <v>TRAFIG 6 7/8 PERP nc-21</v>
      </c>
      <c r="P193" s="9" cm="1">
        <f t="array" ref="P193">_xll.BDP(bonds[[#This Row],[worksheet get]],bonds[[#Headers],[yas_ispread]])</f>
        <v>1276.9049946714529</v>
      </c>
      <c r="Q193" s="9" cm="1">
        <f t="array" ref="Q193">_xll.BDP(bonds[[#This Row],[worksheet get]],bonds[[#Headers],[blp_i_sprd_mid]])</f>
        <v>1364.1837158203125</v>
      </c>
      <c r="R193" s="9" t="str" cm="1">
        <f t="array" ref="R193">_xll.BDP(bonds[[#This Row],[worksheet get]],bonds[[#Headers],[rtg_moody]])</f>
        <v>#N/A N/A</v>
      </c>
      <c r="S193" s="9" t="str" cm="1">
        <f t="array" ref="S193">_xll.BDP(bonds[[#This Row],[worksheet get]],bonds[[#Headers],[rtg_sp]])</f>
        <v>#N/A N/A</v>
      </c>
      <c r="T193" s="9" t="str" cm="1">
        <f t="array" ref="T193">_xll.BDP(bonds[[#This Row],[worksheet get]],bonds[[#Headers],[bb_composite]])</f>
        <v>#N/A N/A</v>
      </c>
      <c r="U193" s="9" t="str" cm="1">
        <f t="array" ref="U193">_xll.BDP(bonds[[#This Row],[worksheet get]],bonds[[#Headers],[green_bond_loan_indicator]])</f>
        <v>N</v>
      </c>
    </row>
    <row r="194" spans="5:21" x14ac:dyDescent="0.35">
      <c r="E194" s="5" t="s">
        <v>399</v>
      </c>
      <c r="F194" s="5" t="str" cm="1">
        <f t="array" ref="F194">_xll.BDP(bonds[[#This Row],[worksheet get]],bonds[[#Headers],[ID_ISIN]])</f>
        <v>XS2033327854</v>
      </c>
      <c r="G194" s="5" t="str" cm="1">
        <f t="array" ref="G194">_xll.BDP(bonds[[#This Row],[worksheet get]],bonds[[#Headers],[security name]])</f>
        <v>TRAFIG 7 1/2 PERP</v>
      </c>
      <c r="H194" s="5" t="str" cm="1">
        <f t="array" ref="H194">_xll.BDP(bonds[[#This Row],[worksheet get]],bonds[[#Headers],[ticker]])</f>
        <v>TRAFIG</v>
      </c>
      <c r="I194" s="5" cm="1">
        <f t="array" ref="I194">_xll.BDP(bonds[[#This Row],[worksheet get]],bonds[[#Headers],[coupon]])</f>
        <v>7.5</v>
      </c>
      <c r="J194" s="8" cm="1">
        <f t="array" ref="J194">_xll.BDP(bonds[[#This Row],[worksheet get]],bonds[[#Headers],[nxt_call_dt]])*1</f>
        <v>45504</v>
      </c>
      <c r="K194" s="9" t="str" cm="1">
        <f t="array" ref="K194">_xll.BDP(bonds[[#This Row],[worksheet get]],bonds[[#Headers],[mty_typ]])</f>
        <v>PERP/CALL</v>
      </c>
      <c r="L194" s="9" t="str" cm="1">
        <f t="array" ref="L194">_xll.BDP(bonds[[#This Row],[worksheet get]],bonds[[#Headers],[crncy]])</f>
        <v>EUR</v>
      </c>
      <c r="M194" s="10" cm="1">
        <f t="array" ref="M194">_xll.BDP(bonds[[#This Row],[worksheet get]],bonds[[#Headers],[amt_outstanding]])</f>
        <v>232936000</v>
      </c>
      <c r="N194" s="9" t="str" cm="1">
        <f t="array" ref="N194">_xll.BDP(bonds[[#This Row],[worksheet get]],bonds[[#Headers],[industry_sector]])</f>
        <v>Energy</v>
      </c>
      <c r="O194" s="9" t="str">
        <f>bonds[[#This Row],[security name]]&amp;" nc-"&amp;RIGHT(YEAR(bonds[[#This Row],[nxt_call_dt]]),2)</f>
        <v>TRAFIG 7 1/2 PERP nc-24</v>
      </c>
      <c r="P194" s="9" cm="1">
        <f t="array" ref="P194">_xll.BDP(bonds[[#This Row],[worksheet get]],bonds[[#Headers],[yas_ispread]])</f>
        <v>912.94071494158868</v>
      </c>
      <c r="Q194" s="9" cm="1">
        <f t="array" ref="Q194">_xll.BDP(bonds[[#This Row],[worksheet get]],bonds[[#Headers],[blp_i_sprd_mid]])</f>
        <v>911.74981689453125</v>
      </c>
      <c r="R194" s="9" t="str" cm="1">
        <f t="array" ref="R194">_xll.BDP(bonds[[#This Row],[worksheet get]],bonds[[#Headers],[rtg_moody]])</f>
        <v>#N/A N/A</v>
      </c>
      <c r="S194" s="9" t="str" cm="1">
        <f t="array" ref="S194">_xll.BDP(bonds[[#This Row],[worksheet get]],bonds[[#Headers],[rtg_sp]])</f>
        <v>#N/A N/A</v>
      </c>
      <c r="T194" s="9" t="str" cm="1">
        <f t="array" ref="T194">_xll.BDP(bonds[[#This Row],[worksheet get]],bonds[[#Headers],[bb_composite]])</f>
        <v>#N/A N/A</v>
      </c>
      <c r="U194" s="9" t="str" cm="1">
        <f t="array" ref="U194">_xll.BDP(bonds[[#This Row],[worksheet get]],bonds[[#Headers],[green_bond_loan_indicator]])</f>
        <v>N</v>
      </c>
    </row>
    <row r="195" spans="5:21" x14ac:dyDescent="0.35">
      <c r="E195" s="5" t="s">
        <v>400</v>
      </c>
      <c r="F195" s="9" t="str" cm="1">
        <f t="array" ref="F195">_xll.BDP(bonds[[#This Row],[worksheet get]],bonds[[#Headers],[ID_ISIN]])</f>
        <v>XS1642682410</v>
      </c>
      <c r="G195" s="9" t="str" cm="1">
        <f t="array" ref="G195">_xll.BDP(bonds[[#This Row],[worksheet get]],bonds[[#Headers],[security name]])</f>
        <v>SOFTBK 6 PERP</v>
      </c>
      <c r="H195" s="9" t="str" cm="1">
        <f t="array" ref="H195">_xll.BDP(bonds[[#This Row],[worksheet get]],bonds[[#Headers],[ticker]])</f>
        <v>SOFTBK</v>
      </c>
      <c r="I195" s="9" cm="1">
        <f t="array" ref="I195">_xll.BDP(bonds[[#This Row],[worksheet get]],bonds[[#Headers],[coupon]])</f>
        <v>6</v>
      </c>
      <c r="J195" s="8" cm="1">
        <f t="array" ref="J195">_xll.BDP(bonds[[#This Row],[worksheet get]],bonds[[#Headers],[nxt_call_dt]])*1</f>
        <v>45126</v>
      </c>
      <c r="K195" s="9" t="str" cm="1">
        <f t="array" ref="K195">_xll.BDP(bonds[[#This Row],[worksheet get]],bonds[[#Headers],[mty_typ]])</f>
        <v>PERP/CALL</v>
      </c>
      <c r="L195" s="9" t="str" cm="1">
        <f t="array" ref="L195">_xll.BDP(bonds[[#This Row],[worksheet get]],bonds[[#Headers],[crncy]])</f>
        <v>USD</v>
      </c>
      <c r="M195" s="10" cm="1">
        <f t="array" ref="M195">_xll.BDP(bonds[[#This Row],[worksheet get]],bonds[[#Headers],[amt_outstanding]])</f>
        <v>2750000000</v>
      </c>
      <c r="N195" s="9" t="str" cm="1">
        <f t="array" ref="N195">_xll.BDP(bonds[[#This Row],[worksheet get]],bonds[[#Headers],[industry_sector]])</f>
        <v>Communications</v>
      </c>
      <c r="O195" s="9" t="str">
        <f>bonds[[#This Row],[security name]]&amp;" nc-"&amp;RIGHT(YEAR(bonds[[#This Row],[nxt_call_dt]]),2)</f>
        <v>SOFTBK 6 PERP nc-23</v>
      </c>
      <c r="P195" s="9" cm="1">
        <f t="array" ref="P195">_xll.BDP(bonds[[#This Row],[worksheet get]],bonds[[#Headers],[yas_ispread]])</f>
        <v>881.07086515587093</v>
      </c>
      <c r="Q195" s="9" cm="1">
        <f t="array" ref="Q195">_xll.BDP(bonds[[#This Row],[worksheet get]],bonds[[#Headers],[blp_i_sprd_mid]])</f>
        <v>880.9381103515625</v>
      </c>
      <c r="R195" s="9" t="str" cm="1">
        <f t="array" ref="R195">_xll.BDP(bonds[[#This Row],[worksheet get]],bonds[[#Headers],[rtg_moody]])</f>
        <v>B2u</v>
      </c>
      <c r="S195" s="9" t="str" cm="1">
        <f t="array" ref="S195">_xll.BDP(bonds[[#This Row],[worksheet get]],bonds[[#Headers],[rtg_sp]])</f>
        <v>B+</v>
      </c>
      <c r="T195" s="9" t="str" cm="1">
        <f t="array" ref="T195">_xll.BDP(bonds[[#This Row],[worksheet get]],bonds[[#Headers],[bb_composite]])</f>
        <v>NR</v>
      </c>
      <c r="U195" s="9" t="str" cm="1">
        <f t="array" ref="U195">_xll.BDP(bonds[[#This Row],[worksheet get]],bonds[[#Headers],[green_bond_loan_indicator]])</f>
        <v>N</v>
      </c>
    </row>
    <row r="196" spans="5:21" x14ac:dyDescent="0.35">
      <c r="E196" s="5" t="s">
        <v>401</v>
      </c>
      <c r="F196" s="9" t="str" cm="1">
        <f t="array" ref="F196">_xll.BDP(bonds[[#This Row],[worksheet get]],bonds[[#Headers],[ID_ISIN]])</f>
        <v>XS1642686676</v>
      </c>
      <c r="G196" s="9" t="str" cm="1">
        <f t="array" ref="G196">_xll.BDP(bonds[[#This Row],[worksheet get]],bonds[[#Headers],[security name]])</f>
        <v>SOFTBK 6 7/8 PERP</v>
      </c>
      <c r="H196" s="9" t="str" cm="1">
        <f t="array" ref="H196">_xll.BDP(bonds[[#This Row],[worksheet get]],bonds[[#Headers],[ticker]])</f>
        <v>SOFTBK</v>
      </c>
      <c r="I196" s="9" cm="1">
        <f t="array" ref="I196">_xll.BDP(bonds[[#This Row],[worksheet get]],bonds[[#Headers],[coupon]])</f>
        <v>6.875</v>
      </c>
      <c r="J196" s="8" cm="1">
        <f t="array" ref="J196">_xll.BDP(bonds[[#This Row],[worksheet get]],bonds[[#Headers],[nxt_call_dt]])*1</f>
        <v>46587</v>
      </c>
      <c r="K196" s="9" t="str" cm="1">
        <f t="array" ref="K196">_xll.BDP(bonds[[#This Row],[worksheet get]],bonds[[#Headers],[mty_typ]])</f>
        <v>PERP/CALL</v>
      </c>
      <c r="L196" s="9" t="str" cm="1">
        <f t="array" ref="L196">_xll.BDP(bonds[[#This Row],[worksheet get]],bonds[[#Headers],[crncy]])</f>
        <v>USD</v>
      </c>
      <c r="M196" s="10" cm="1">
        <f t="array" ref="M196">_xll.BDP(bonds[[#This Row],[worksheet get]],bonds[[#Headers],[amt_outstanding]])</f>
        <v>1750000000</v>
      </c>
      <c r="N196" s="9" t="str" cm="1">
        <f t="array" ref="N196">_xll.BDP(bonds[[#This Row],[worksheet get]],bonds[[#Headers],[industry_sector]])</f>
        <v>Communications</v>
      </c>
      <c r="O196" s="9" t="str">
        <f>bonds[[#This Row],[security name]]&amp;" nc-"&amp;RIGHT(YEAR(bonds[[#This Row],[nxt_call_dt]]),2)</f>
        <v>SOFTBK 6 7/8 PERP nc-27</v>
      </c>
      <c r="P196" s="9" cm="1">
        <f t="array" ref="P196">_xll.BDP(bonds[[#This Row],[worksheet get]],bonds[[#Headers],[yas_ispread]])</f>
        <v>756.02256370016164</v>
      </c>
      <c r="Q196" s="9" cm="1">
        <f t="array" ref="Q196">_xll.BDP(bonds[[#This Row],[worksheet get]],bonds[[#Headers],[blp_i_sprd_mid]])</f>
        <v>755.41094970703125</v>
      </c>
      <c r="R196" s="9" t="str" cm="1">
        <f t="array" ref="R196">_xll.BDP(bonds[[#This Row],[worksheet get]],bonds[[#Headers],[rtg_moody]])</f>
        <v>B2u</v>
      </c>
      <c r="S196" s="9" t="str" cm="1">
        <f t="array" ref="S196">_xll.BDP(bonds[[#This Row],[worksheet get]],bonds[[#Headers],[rtg_sp]])</f>
        <v>B+</v>
      </c>
      <c r="T196" s="9" t="str" cm="1">
        <f t="array" ref="T196">_xll.BDP(bonds[[#This Row],[worksheet get]],bonds[[#Headers],[bb_composite]])</f>
        <v>NR</v>
      </c>
      <c r="U196" s="9" t="str" cm="1">
        <f t="array" ref="U196">_xll.BDP(bonds[[#This Row],[worksheet get]],bonds[[#Headers],[green_bond_loan_indicator]])</f>
        <v>N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F061F-96ED-4554-A579-B89FC5CB3799}">
  <sheetPr>
    <tabColor theme="8"/>
  </sheetPr>
  <dimension ref="A1:TD198"/>
  <sheetViews>
    <sheetView workbookViewId="0">
      <selection activeCell="D44" sqref="D44"/>
    </sheetView>
  </sheetViews>
  <sheetFormatPr defaultRowHeight="10.5" x14ac:dyDescent="0.25"/>
  <cols>
    <col min="1" max="1" width="12.6328125" style="1" customWidth="1"/>
    <col min="2" max="2" width="25.7265625" style="1" bestFit="1" customWidth="1"/>
    <col min="3" max="3" width="25.7265625" style="1" customWidth="1"/>
    <col min="4" max="4" width="12.6328125" style="1" customWidth="1"/>
    <col min="5" max="224" width="9.90625" style="1" bestFit="1" customWidth="1"/>
    <col min="225" max="16384" width="8.7265625" style="1"/>
  </cols>
  <sheetData>
    <row r="1" spans="1:516" s="31" customFormat="1" x14ac:dyDescent="0.25">
      <c r="A1" s="31" t="s">
        <v>463</v>
      </c>
      <c r="B1" s="31" t="s">
        <v>464</v>
      </c>
      <c r="C1" s="31" t="s">
        <v>147</v>
      </c>
      <c r="D1" s="31">
        <f ca="1">_xll.BDH("ITRX EUR CDSI GEN 5Y Corp","px_last","-2ay",TODAY(),"Dates=o","fill=C","sort=R","dir=H","cols=506;rows=1")</f>
        <v>44018</v>
      </c>
      <c r="E1" s="31">
        <v>44015</v>
      </c>
      <c r="F1" s="31">
        <v>44014</v>
      </c>
      <c r="G1" s="31">
        <v>44013</v>
      </c>
      <c r="H1" s="31">
        <v>44012</v>
      </c>
      <c r="I1" s="31">
        <v>44011</v>
      </c>
      <c r="J1" s="31">
        <v>44008</v>
      </c>
      <c r="K1" s="31">
        <v>44007</v>
      </c>
      <c r="L1" s="31">
        <v>44006</v>
      </c>
      <c r="M1" s="31">
        <v>44005</v>
      </c>
      <c r="N1" s="31">
        <v>44004</v>
      </c>
      <c r="O1" s="31">
        <v>44001</v>
      </c>
      <c r="P1" s="31">
        <v>44000</v>
      </c>
      <c r="Q1" s="31">
        <v>43999</v>
      </c>
      <c r="R1" s="31">
        <v>43998</v>
      </c>
      <c r="S1" s="31">
        <v>43997</v>
      </c>
      <c r="T1" s="31">
        <v>43994</v>
      </c>
      <c r="U1" s="31">
        <v>43993</v>
      </c>
      <c r="V1" s="31">
        <v>43992</v>
      </c>
      <c r="W1" s="31">
        <v>43991</v>
      </c>
      <c r="X1" s="31">
        <v>43990</v>
      </c>
      <c r="Y1" s="31">
        <v>43987</v>
      </c>
      <c r="Z1" s="31">
        <v>43986</v>
      </c>
      <c r="AA1" s="31">
        <v>43985</v>
      </c>
      <c r="AB1" s="31">
        <v>43984</v>
      </c>
      <c r="AC1" s="31">
        <v>43983</v>
      </c>
      <c r="AD1" s="31">
        <v>43980</v>
      </c>
      <c r="AE1" s="31">
        <v>43979</v>
      </c>
      <c r="AF1" s="31">
        <v>43978</v>
      </c>
      <c r="AG1" s="31">
        <v>43977</v>
      </c>
      <c r="AH1" s="31">
        <v>43973</v>
      </c>
      <c r="AI1" s="31">
        <v>43972</v>
      </c>
      <c r="AJ1" s="31">
        <v>43971</v>
      </c>
      <c r="AK1" s="31">
        <v>43970</v>
      </c>
      <c r="AL1" s="31">
        <v>43969</v>
      </c>
      <c r="AM1" s="31">
        <v>43966</v>
      </c>
      <c r="AN1" s="31">
        <v>43965</v>
      </c>
      <c r="AO1" s="31">
        <v>43964</v>
      </c>
      <c r="AP1" s="31">
        <v>43963</v>
      </c>
      <c r="AQ1" s="31">
        <v>43962</v>
      </c>
      <c r="AR1" s="31">
        <v>43958</v>
      </c>
      <c r="AS1" s="31">
        <v>43957</v>
      </c>
      <c r="AT1" s="31">
        <v>43956</v>
      </c>
      <c r="AU1" s="31">
        <v>43955</v>
      </c>
      <c r="AV1" s="31">
        <v>43952</v>
      </c>
      <c r="AW1" s="31">
        <v>43951</v>
      </c>
      <c r="AX1" s="31">
        <v>43950</v>
      </c>
      <c r="AY1" s="31">
        <v>43949</v>
      </c>
      <c r="AZ1" s="31">
        <v>43948</v>
      </c>
      <c r="BA1" s="31">
        <v>43945</v>
      </c>
      <c r="BB1" s="31">
        <v>43944</v>
      </c>
      <c r="BC1" s="31">
        <v>43943</v>
      </c>
      <c r="BD1" s="31">
        <v>43942</v>
      </c>
      <c r="BE1" s="31">
        <v>43941</v>
      </c>
      <c r="BF1" s="31">
        <v>43938</v>
      </c>
      <c r="BG1" s="31">
        <v>43937</v>
      </c>
      <c r="BH1" s="31">
        <v>43936</v>
      </c>
      <c r="BI1" s="31">
        <v>43935</v>
      </c>
      <c r="BJ1" s="31">
        <v>43930</v>
      </c>
      <c r="BK1" s="31">
        <v>43929</v>
      </c>
      <c r="BL1" s="31">
        <v>43928</v>
      </c>
      <c r="BM1" s="31">
        <v>43927</v>
      </c>
      <c r="BN1" s="31">
        <v>43924</v>
      </c>
      <c r="BO1" s="31">
        <v>43923</v>
      </c>
      <c r="BP1" s="31">
        <v>43922</v>
      </c>
      <c r="BQ1" s="31">
        <v>43921</v>
      </c>
      <c r="BR1" s="31">
        <v>43920</v>
      </c>
      <c r="BS1" s="31">
        <v>43917</v>
      </c>
      <c r="BT1" s="31">
        <v>43916</v>
      </c>
      <c r="BU1" s="31">
        <v>43915</v>
      </c>
      <c r="BV1" s="31">
        <v>43914</v>
      </c>
      <c r="BW1" s="31">
        <v>43913</v>
      </c>
      <c r="BX1" s="31">
        <v>43910</v>
      </c>
      <c r="BY1" s="31">
        <v>43909</v>
      </c>
      <c r="BZ1" s="31">
        <v>43908</v>
      </c>
      <c r="CA1" s="31">
        <v>43907</v>
      </c>
      <c r="CB1" s="31">
        <v>43906</v>
      </c>
      <c r="CC1" s="31">
        <v>43903</v>
      </c>
      <c r="CD1" s="31">
        <v>43902</v>
      </c>
      <c r="CE1" s="31">
        <v>43901</v>
      </c>
      <c r="CF1" s="31">
        <v>43900</v>
      </c>
      <c r="CG1" s="31">
        <v>43899</v>
      </c>
      <c r="CH1" s="31">
        <v>43896</v>
      </c>
      <c r="CI1" s="31">
        <v>43895</v>
      </c>
      <c r="CJ1" s="31">
        <v>43894</v>
      </c>
      <c r="CK1" s="31">
        <v>43893</v>
      </c>
      <c r="CL1" s="31">
        <v>43892</v>
      </c>
      <c r="CM1" s="31">
        <v>43889</v>
      </c>
      <c r="CN1" s="31">
        <v>43888</v>
      </c>
      <c r="CO1" s="31">
        <v>43887</v>
      </c>
      <c r="CP1" s="31">
        <v>43886</v>
      </c>
      <c r="CQ1" s="31">
        <v>43885</v>
      </c>
      <c r="CR1" s="31">
        <v>43882</v>
      </c>
      <c r="CS1" s="31">
        <v>43881</v>
      </c>
      <c r="CT1" s="31">
        <v>43880</v>
      </c>
      <c r="CU1" s="31">
        <v>43879</v>
      </c>
      <c r="CV1" s="31">
        <v>43878</v>
      </c>
      <c r="CW1" s="31">
        <v>43875</v>
      </c>
      <c r="CX1" s="31">
        <v>43874</v>
      </c>
      <c r="CY1" s="31">
        <v>43873</v>
      </c>
      <c r="CZ1" s="31">
        <v>43872</v>
      </c>
      <c r="DA1" s="31">
        <v>43871</v>
      </c>
      <c r="DB1" s="31">
        <v>43868</v>
      </c>
      <c r="DC1" s="31">
        <v>43867</v>
      </c>
      <c r="DD1" s="31">
        <v>43866</v>
      </c>
      <c r="DE1" s="31">
        <v>43865</v>
      </c>
      <c r="DF1" s="31">
        <v>43864</v>
      </c>
      <c r="DG1" s="31">
        <v>43861</v>
      </c>
      <c r="DH1" s="31">
        <v>43860</v>
      </c>
      <c r="DI1" s="31">
        <v>43859</v>
      </c>
      <c r="DJ1" s="31">
        <v>43858</v>
      </c>
      <c r="DK1" s="31">
        <v>43857</v>
      </c>
      <c r="DL1" s="31">
        <v>43854</v>
      </c>
      <c r="DM1" s="31">
        <v>43853</v>
      </c>
      <c r="DN1" s="31">
        <v>43852</v>
      </c>
      <c r="DO1" s="31">
        <v>43851</v>
      </c>
      <c r="DP1" s="31">
        <v>43850</v>
      </c>
      <c r="DQ1" s="31">
        <v>43847</v>
      </c>
      <c r="DR1" s="31">
        <v>43846</v>
      </c>
      <c r="DS1" s="31">
        <v>43845</v>
      </c>
      <c r="DT1" s="31">
        <v>43844</v>
      </c>
      <c r="DU1" s="31">
        <v>43843</v>
      </c>
      <c r="DV1" s="31">
        <v>43840</v>
      </c>
      <c r="DW1" s="31">
        <v>43839</v>
      </c>
      <c r="DX1" s="31">
        <v>43838</v>
      </c>
      <c r="DY1" s="31">
        <v>43837</v>
      </c>
      <c r="DZ1" s="31">
        <v>43836</v>
      </c>
      <c r="EA1" s="31">
        <v>43833</v>
      </c>
      <c r="EB1" s="31">
        <v>43832</v>
      </c>
      <c r="EC1" s="31">
        <v>43830</v>
      </c>
      <c r="ED1" s="31">
        <v>43829</v>
      </c>
      <c r="EE1" s="31">
        <v>43826</v>
      </c>
      <c r="EF1" s="31">
        <v>43823</v>
      </c>
      <c r="EG1" s="31">
        <v>43822</v>
      </c>
      <c r="EH1" s="31">
        <v>43819</v>
      </c>
      <c r="EI1" s="31">
        <v>43818</v>
      </c>
      <c r="EJ1" s="31">
        <v>43817</v>
      </c>
      <c r="EK1" s="31">
        <v>43816</v>
      </c>
      <c r="EL1" s="31">
        <v>43815</v>
      </c>
      <c r="EM1" s="31">
        <v>43812</v>
      </c>
      <c r="EN1" s="31">
        <v>43811</v>
      </c>
      <c r="EO1" s="31">
        <v>43810</v>
      </c>
      <c r="EP1" s="31">
        <v>43809</v>
      </c>
      <c r="EQ1" s="31">
        <v>43808</v>
      </c>
      <c r="ER1" s="31">
        <v>43805</v>
      </c>
      <c r="ES1" s="31">
        <v>43804</v>
      </c>
      <c r="ET1" s="31">
        <v>43803</v>
      </c>
      <c r="EU1" s="31">
        <v>43802</v>
      </c>
      <c r="EV1" s="31">
        <v>43801</v>
      </c>
      <c r="EW1" s="31">
        <v>43798</v>
      </c>
      <c r="EX1" s="31">
        <v>43797</v>
      </c>
      <c r="EY1" s="31">
        <v>43796</v>
      </c>
      <c r="EZ1" s="31">
        <v>43795</v>
      </c>
      <c r="FA1" s="31">
        <v>43794</v>
      </c>
      <c r="FB1" s="31">
        <v>43791</v>
      </c>
      <c r="FC1" s="31">
        <v>43790</v>
      </c>
      <c r="FD1" s="31">
        <v>43789</v>
      </c>
      <c r="FE1" s="31">
        <v>43788</v>
      </c>
      <c r="FF1" s="31">
        <v>43787</v>
      </c>
      <c r="FG1" s="31">
        <v>43784</v>
      </c>
      <c r="FH1" s="31">
        <v>43783</v>
      </c>
      <c r="FI1" s="31">
        <v>43782</v>
      </c>
      <c r="FJ1" s="31">
        <v>43781</v>
      </c>
      <c r="FK1" s="31">
        <v>43780</v>
      </c>
      <c r="FL1" s="31">
        <v>43777</v>
      </c>
      <c r="FM1" s="31">
        <v>43776</v>
      </c>
      <c r="FN1" s="31">
        <v>43775</v>
      </c>
      <c r="FO1" s="31">
        <v>43774</v>
      </c>
      <c r="FP1" s="31">
        <v>43773</v>
      </c>
      <c r="FQ1" s="31">
        <v>43770</v>
      </c>
      <c r="FR1" s="31">
        <v>43769</v>
      </c>
      <c r="FS1" s="31">
        <v>43768</v>
      </c>
      <c r="FT1" s="31">
        <v>43767</v>
      </c>
      <c r="FU1" s="31">
        <v>43766</v>
      </c>
      <c r="FV1" s="31">
        <v>43763</v>
      </c>
      <c r="FW1" s="31">
        <v>43762</v>
      </c>
      <c r="FX1" s="31">
        <v>43761</v>
      </c>
      <c r="FY1" s="31">
        <v>43760</v>
      </c>
      <c r="FZ1" s="31">
        <v>43759</v>
      </c>
      <c r="GA1" s="31">
        <v>43756</v>
      </c>
      <c r="GB1" s="31">
        <v>43755</v>
      </c>
      <c r="GC1" s="31">
        <v>43754</v>
      </c>
      <c r="GD1" s="31">
        <v>43753</v>
      </c>
      <c r="GE1" s="31">
        <v>43752</v>
      </c>
      <c r="GF1" s="31">
        <v>43749</v>
      </c>
      <c r="GG1" s="31">
        <v>43748</v>
      </c>
      <c r="GH1" s="31">
        <v>43747</v>
      </c>
      <c r="GI1" s="31">
        <v>43746</v>
      </c>
      <c r="GJ1" s="31">
        <v>43745</v>
      </c>
      <c r="GK1" s="31">
        <v>43742</v>
      </c>
      <c r="GL1" s="31">
        <v>43741</v>
      </c>
      <c r="GM1" s="31">
        <v>43740</v>
      </c>
      <c r="GN1" s="31">
        <v>43739</v>
      </c>
      <c r="GO1" s="31">
        <v>43738</v>
      </c>
      <c r="GP1" s="31">
        <v>43735</v>
      </c>
      <c r="GQ1" s="31">
        <v>43734</v>
      </c>
      <c r="GR1" s="31">
        <v>43733</v>
      </c>
      <c r="GS1" s="31">
        <v>43732</v>
      </c>
      <c r="GT1" s="31">
        <v>43731</v>
      </c>
      <c r="GU1" s="31">
        <v>43728</v>
      </c>
      <c r="GV1" s="31">
        <v>43727</v>
      </c>
      <c r="GW1" s="31">
        <v>43726</v>
      </c>
      <c r="GX1" s="31">
        <v>43725</v>
      </c>
      <c r="GY1" s="31">
        <v>43724</v>
      </c>
      <c r="GZ1" s="31">
        <v>43721</v>
      </c>
      <c r="HA1" s="31">
        <v>43720</v>
      </c>
      <c r="HB1" s="31">
        <v>43719</v>
      </c>
      <c r="HC1" s="31">
        <v>43718</v>
      </c>
      <c r="HD1" s="31">
        <v>43717</v>
      </c>
      <c r="HE1" s="31">
        <v>43714</v>
      </c>
      <c r="HF1" s="31">
        <v>43713</v>
      </c>
      <c r="HG1" s="31">
        <v>43712</v>
      </c>
      <c r="HH1" s="31">
        <v>43711</v>
      </c>
      <c r="HI1" s="31">
        <v>43710</v>
      </c>
      <c r="HJ1" s="31">
        <v>43707</v>
      </c>
      <c r="HK1" s="31">
        <v>43706</v>
      </c>
      <c r="HL1" s="31">
        <v>43705</v>
      </c>
      <c r="HM1" s="31">
        <v>43704</v>
      </c>
      <c r="HN1" s="31">
        <v>43700</v>
      </c>
      <c r="HO1" s="31">
        <v>43699</v>
      </c>
      <c r="HP1" s="31">
        <v>43698</v>
      </c>
      <c r="HQ1" s="31">
        <v>43697</v>
      </c>
      <c r="HR1" s="31">
        <v>43696</v>
      </c>
      <c r="HS1" s="31">
        <v>43693</v>
      </c>
      <c r="HT1" s="31">
        <v>43692</v>
      </c>
      <c r="HU1" s="31">
        <v>43691</v>
      </c>
      <c r="HV1" s="31">
        <v>43690</v>
      </c>
      <c r="HW1" s="31">
        <v>43689</v>
      </c>
      <c r="HX1" s="31">
        <v>43686</v>
      </c>
      <c r="HY1" s="31">
        <v>43685</v>
      </c>
      <c r="HZ1" s="31">
        <v>43684</v>
      </c>
      <c r="IA1" s="31">
        <v>43683</v>
      </c>
      <c r="IB1" s="31">
        <v>43682</v>
      </c>
      <c r="IC1" s="31">
        <v>43679</v>
      </c>
      <c r="ID1" s="31">
        <v>43678</v>
      </c>
      <c r="IE1" s="31">
        <v>43677</v>
      </c>
      <c r="IF1" s="31">
        <v>43676</v>
      </c>
      <c r="IG1" s="31">
        <v>43675</v>
      </c>
      <c r="IH1" s="31">
        <v>43672</v>
      </c>
      <c r="II1" s="31">
        <v>43671</v>
      </c>
      <c r="IJ1" s="31">
        <v>43670</v>
      </c>
      <c r="IK1" s="31">
        <v>43669</v>
      </c>
      <c r="IL1" s="31">
        <v>43668</v>
      </c>
      <c r="IM1" s="31">
        <v>43665</v>
      </c>
      <c r="IN1" s="31">
        <v>43664</v>
      </c>
      <c r="IO1" s="31">
        <v>43663</v>
      </c>
      <c r="IP1" s="31">
        <v>43662</v>
      </c>
      <c r="IQ1" s="31">
        <v>43661</v>
      </c>
      <c r="IR1" s="31">
        <v>43658</v>
      </c>
      <c r="IS1" s="31">
        <v>43657</v>
      </c>
      <c r="IT1" s="31">
        <v>43656</v>
      </c>
      <c r="IU1" s="31">
        <v>43655</v>
      </c>
      <c r="IV1" s="31">
        <v>43654</v>
      </c>
      <c r="IW1" s="31">
        <v>43651</v>
      </c>
      <c r="IX1" s="31">
        <v>43650</v>
      </c>
      <c r="IY1" s="31">
        <v>43649</v>
      </c>
      <c r="IZ1" s="31">
        <v>43648</v>
      </c>
      <c r="JA1" s="31">
        <v>43647</v>
      </c>
      <c r="JB1" s="31">
        <v>43644</v>
      </c>
      <c r="JC1" s="31">
        <v>43643</v>
      </c>
      <c r="JD1" s="31">
        <v>43642</v>
      </c>
      <c r="JE1" s="31">
        <v>43641</v>
      </c>
      <c r="JF1" s="31">
        <v>43640</v>
      </c>
      <c r="JG1" s="31">
        <v>43637</v>
      </c>
      <c r="JH1" s="31">
        <v>43636</v>
      </c>
      <c r="JI1" s="31">
        <v>43635</v>
      </c>
      <c r="JJ1" s="31">
        <v>43634</v>
      </c>
      <c r="JK1" s="31">
        <v>43633</v>
      </c>
      <c r="JL1" s="31">
        <v>43630</v>
      </c>
      <c r="JM1" s="31">
        <v>43629</v>
      </c>
      <c r="JN1" s="31">
        <v>43628</v>
      </c>
      <c r="JO1" s="31">
        <v>43627</v>
      </c>
      <c r="JP1" s="31">
        <v>43626</v>
      </c>
      <c r="JQ1" s="31">
        <v>43623</v>
      </c>
      <c r="JR1" s="31">
        <v>43622</v>
      </c>
      <c r="JS1" s="31">
        <v>43621</v>
      </c>
      <c r="JT1" s="31">
        <v>43620</v>
      </c>
      <c r="JU1" s="31">
        <v>43619</v>
      </c>
      <c r="JV1" s="31">
        <v>43616</v>
      </c>
      <c r="JW1" s="31">
        <v>43615</v>
      </c>
      <c r="JX1" s="31">
        <v>43614</v>
      </c>
      <c r="JY1" s="31">
        <v>43613</v>
      </c>
      <c r="JZ1" s="31">
        <v>43609</v>
      </c>
      <c r="KA1" s="31">
        <v>43608</v>
      </c>
      <c r="KB1" s="31">
        <v>43607</v>
      </c>
      <c r="KC1" s="31">
        <v>43606</v>
      </c>
      <c r="KD1" s="31">
        <v>43605</v>
      </c>
      <c r="KE1" s="31">
        <v>43602</v>
      </c>
      <c r="KF1" s="31">
        <v>43601</v>
      </c>
      <c r="KG1" s="31">
        <v>43600</v>
      </c>
      <c r="KH1" s="31">
        <v>43599</v>
      </c>
      <c r="KI1" s="31">
        <v>43598</v>
      </c>
      <c r="KJ1" s="31">
        <v>43595</v>
      </c>
      <c r="KK1" s="31">
        <v>43594</v>
      </c>
      <c r="KL1" s="31">
        <v>43593</v>
      </c>
      <c r="KM1" s="31">
        <v>43592</v>
      </c>
      <c r="KN1" s="31">
        <v>43588</v>
      </c>
      <c r="KO1" s="31">
        <v>43587</v>
      </c>
      <c r="KP1" s="31">
        <v>43586</v>
      </c>
      <c r="KQ1" s="31">
        <v>43585</v>
      </c>
      <c r="KR1" s="31">
        <v>43584</v>
      </c>
      <c r="KS1" s="31">
        <v>43581</v>
      </c>
      <c r="KT1" s="31">
        <v>43580</v>
      </c>
      <c r="KU1" s="31">
        <v>43579</v>
      </c>
      <c r="KV1" s="31">
        <v>43578</v>
      </c>
      <c r="KW1" s="31">
        <v>43573</v>
      </c>
      <c r="KX1" s="31">
        <v>43572</v>
      </c>
      <c r="KY1" s="31">
        <v>43571</v>
      </c>
      <c r="KZ1" s="31">
        <v>43570</v>
      </c>
      <c r="LA1" s="31">
        <v>43567</v>
      </c>
      <c r="LB1" s="31">
        <v>43566</v>
      </c>
      <c r="LC1" s="31">
        <v>43565</v>
      </c>
      <c r="LD1" s="31">
        <v>43564</v>
      </c>
      <c r="LE1" s="31">
        <v>43563</v>
      </c>
      <c r="LF1" s="31">
        <v>43560</v>
      </c>
      <c r="LG1" s="31">
        <v>43559</v>
      </c>
      <c r="LH1" s="31">
        <v>43558</v>
      </c>
      <c r="LI1" s="31">
        <v>43557</v>
      </c>
      <c r="LJ1" s="31">
        <v>43556</v>
      </c>
      <c r="LK1" s="31">
        <v>43553</v>
      </c>
      <c r="LL1" s="31">
        <v>43552</v>
      </c>
      <c r="LM1" s="31">
        <v>43551</v>
      </c>
      <c r="LN1" s="31">
        <v>43550</v>
      </c>
      <c r="LO1" s="31">
        <v>43549</v>
      </c>
      <c r="LP1" s="31">
        <v>43546</v>
      </c>
      <c r="LQ1" s="31">
        <v>43545</v>
      </c>
      <c r="LR1" s="31">
        <v>43544</v>
      </c>
      <c r="LS1" s="31">
        <v>43543</v>
      </c>
      <c r="LT1" s="31">
        <v>43542</v>
      </c>
      <c r="LU1" s="31">
        <v>43539</v>
      </c>
      <c r="LV1" s="31">
        <v>43538</v>
      </c>
      <c r="LW1" s="31">
        <v>43537</v>
      </c>
      <c r="LX1" s="31">
        <v>43536</v>
      </c>
      <c r="LY1" s="31">
        <v>43535</v>
      </c>
      <c r="LZ1" s="31">
        <v>43532</v>
      </c>
      <c r="MA1" s="31">
        <v>43531</v>
      </c>
      <c r="MB1" s="31">
        <v>43530</v>
      </c>
      <c r="MC1" s="31">
        <v>43529</v>
      </c>
      <c r="MD1" s="31">
        <v>43528</v>
      </c>
      <c r="ME1" s="31">
        <v>43525</v>
      </c>
      <c r="MF1" s="31">
        <v>43524</v>
      </c>
      <c r="MG1" s="31">
        <v>43523</v>
      </c>
      <c r="MH1" s="31">
        <v>43522</v>
      </c>
      <c r="MI1" s="31">
        <v>43521</v>
      </c>
      <c r="MJ1" s="31">
        <v>43518</v>
      </c>
      <c r="MK1" s="31">
        <v>43517</v>
      </c>
      <c r="ML1" s="31">
        <v>43516</v>
      </c>
      <c r="MM1" s="31">
        <v>43515</v>
      </c>
      <c r="MN1" s="31">
        <v>43514</v>
      </c>
      <c r="MO1" s="31">
        <v>43511</v>
      </c>
      <c r="MP1" s="31">
        <v>43510</v>
      </c>
      <c r="MQ1" s="31">
        <v>43509</v>
      </c>
      <c r="MR1" s="31">
        <v>43508</v>
      </c>
      <c r="MS1" s="31">
        <v>43507</v>
      </c>
      <c r="MT1" s="31">
        <v>43504</v>
      </c>
      <c r="MU1" s="31">
        <v>43503</v>
      </c>
      <c r="MV1" s="31">
        <v>43502</v>
      </c>
      <c r="MW1" s="31">
        <v>43501</v>
      </c>
      <c r="MX1" s="31">
        <v>43500</v>
      </c>
      <c r="MY1" s="31">
        <v>43497</v>
      </c>
      <c r="MZ1" s="31">
        <v>43496</v>
      </c>
      <c r="NA1" s="31">
        <v>43495</v>
      </c>
      <c r="NB1" s="31">
        <v>43494</v>
      </c>
      <c r="NC1" s="31">
        <v>43493</v>
      </c>
      <c r="ND1" s="31">
        <v>43490</v>
      </c>
      <c r="NE1" s="31">
        <v>43489</v>
      </c>
      <c r="NF1" s="31">
        <v>43488</v>
      </c>
      <c r="NG1" s="31">
        <v>43487</v>
      </c>
      <c r="NH1" s="31">
        <v>43486</v>
      </c>
      <c r="NI1" s="31">
        <v>43483</v>
      </c>
      <c r="NJ1" s="31">
        <v>43482</v>
      </c>
      <c r="NK1" s="31">
        <v>43481</v>
      </c>
      <c r="NL1" s="31">
        <v>43480</v>
      </c>
      <c r="NM1" s="31">
        <v>43479</v>
      </c>
      <c r="NN1" s="31">
        <v>43476</v>
      </c>
      <c r="NO1" s="31">
        <v>43475</v>
      </c>
      <c r="NP1" s="31">
        <v>43474</v>
      </c>
      <c r="NQ1" s="31">
        <v>43473</v>
      </c>
      <c r="NR1" s="31">
        <v>43472</v>
      </c>
      <c r="NS1" s="31">
        <v>43469</v>
      </c>
      <c r="NT1" s="31">
        <v>43468</v>
      </c>
      <c r="NU1" s="31">
        <v>43467</v>
      </c>
      <c r="NV1" s="31">
        <v>43465</v>
      </c>
      <c r="NW1" s="31">
        <v>43462</v>
      </c>
      <c r="NX1" s="31">
        <v>43461</v>
      </c>
      <c r="NY1" s="31">
        <v>43458</v>
      </c>
      <c r="NZ1" s="31">
        <v>43455</v>
      </c>
      <c r="OA1" s="31">
        <v>43454</v>
      </c>
      <c r="OB1" s="31">
        <v>43453</v>
      </c>
      <c r="OC1" s="31">
        <v>43452</v>
      </c>
      <c r="OD1" s="31">
        <v>43451</v>
      </c>
      <c r="OE1" s="31">
        <v>43448</v>
      </c>
      <c r="OF1" s="31">
        <v>43447</v>
      </c>
      <c r="OG1" s="31">
        <v>43446</v>
      </c>
      <c r="OH1" s="31">
        <v>43445</v>
      </c>
      <c r="OI1" s="31">
        <v>43444</v>
      </c>
      <c r="OJ1" s="31">
        <v>43441</v>
      </c>
      <c r="OK1" s="31">
        <v>43440</v>
      </c>
      <c r="OL1" s="31">
        <v>43439</v>
      </c>
      <c r="OM1" s="31">
        <v>43438</v>
      </c>
      <c r="ON1" s="31">
        <v>43437</v>
      </c>
      <c r="OO1" s="31">
        <v>43434</v>
      </c>
      <c r="OP1" s="31">
        <v>43433</v>
      </c>
      <c r="OQ1" s="31">
        <v>43432</v>
      </c>
      <c r="OR1" s="31">
        <v>43431</v>
      </c>
      <c r="OS1" s="31">
        <v>43430</v>
      </c>
      <c r="OT1" s="31">
        <v>43427</v>
      </c>
      <c r="OU1" s="31">
        <v>43426</v>
      </c>
      <c r="OV1" s="31">
        <v>43425</v>
      </c>
      <c r="OW1" s="31">
        <v>43424</v>
      </c>
      <c r="OX1" s="31">
        <v>43423</v>
      </c>
      <c r="OY1" s="31">
        <v>43420</v>
      </c>
      <c r="OZ1" s="31">
        <v>43419</v>
      </c>
      <c r="PA1" s="31">
        <v>43418</v>
      </c>
      <c r="PB1" s="31">
        <v>43417</v>
      </c>
      <c r="PC1" s="31">
        <v>43416</v>
      </c>
      <c r="PD1" s="31">
        <v>43413</v>
      </c>
      <c r="PE1" s="31">
        <v>43412</v>
      </c>
      <c r="PF1" s="31">
        <v>43411</v>
      </c>
      <c r="PG1" s="31">
        <v>43410</v>
      </c>
      <c r="PH1" s="31">
        <v>43409</v>
      </c>
      <c r="PI1" s="31">
        <v>43406</v>
      </c>
      <c r="PJ1" s="31">
        <v>43405</v>
      </c>
      <c r="PK1" s="31">
        <v>43404</v>
      </c>
      <c r="PL1" s="31">
        <v>43403</v>
      </c>
      <c r="PM1" s="31">
        <v>43402</v>
      </c>
      <c r="PN1" s="31">
        <v>43399</v>
      </c>
      <c r="PO1" s="31">
        <v>43398</v>
      </c>
      <c r="PP1" s="31">
        <v>43397</v>
      </c>
      <c r="PQ1" s="31">
        <v>43396</v>
      </c>
      <c r="PR1" s="31">
        <v>43395</v>
      </c>
      <c r="PS1" s="31">
        <v>43392</v>
      </c>
      <c r="PT1" s="31">
        <v>43391</v>
      </c>
      <c r="PU1" s="31">
        <v>43390</v>
      </c>
      <c r="PV1" s="31">
        <v>43389</v>
      </c>
      <c r="PW1" s="31">
        <v>43388</v>
      </c>
      <c r="PX1" s="31">
        <v>43385</v>
      </c>
      <c r="PY1" s="31">
        <v>43384</v>
      </c>
      <c r="PZ1" s="31">
        <v>43383</v>
      </c>
      <c r="QA1" s="31">
        <v>43382</v>
      </c>
      <c r="QB1" s="31">
        <v>43381</v>
      </c>
      <c r="QC1" s="31">
        <v>43378</v>
      </c>
      <c r="QD1" s="31">
        <v>43377</v>
      </c>
      <c r="QE1" s="31">
        <v>43376</v>
      </c>
      <c r="QF1" s="31">
        <v>43375</v>
      </c>
      <c r="QG1" s="31">
        <v>43374</v>
      </c>
      <c r="QH1" s="31">
        <v>43371</v>
      </c>
      <c r="QI1" s="31">
        <v>43370</v>
      </c>
      <c r="QJ1" s="31">
        <v>43369</v>
      </c>
      <c r="QK1" s="31">
        <v>43368</v>
      </c>
      <c r="QL1" s="31">
        <v>43367</v>
      </c>
      <c r="QM1" s="31">
        <v>43364</v>
      </c>
      <c r="QN1" s="31">
        <v>43363</v>
      </c>
      <c r="QO1" s="31">
        <v>43362</v>
      </c>
      <c r="QP1" s="31">
        <v>43361</v>
      </c>
      <c r="QQ1" s="31">
        <v>43360</v>
      </c>
      <c r="QR1" s="31">
        <v>43357</v>
      </c>
      <c r="QS1" s="31">
        <v>43356</v>
      </c>
      <c r="QT1" s="31">
        <v>43355</v>
      </c>
      <c r="QU1" s="31">
        <v>43354</v>
      </c>
      <c r="QV1" s="31">
        <v>43353</v>
      </c>
      <c r="QW1" s="31">
        <v>43350</v>
      </c>
      <c r="QX1" s="31">
        <v>43349</v>
      </c>
      <c r="QY1" s="31">
        <v>43348</v>
      </c>
      <c r="QZ1" s="31">
        <v>43347</v>
      </c>
      <c r="RA1" s="31">
        <v>43346</v>
      </c>
      <c r="RB1" s="31">
        <v>43343</v>
      </c>
      <c r="RC1" s="31">
        <v>43342</v>
      </c>
      <c r="RD1" s="31">
        <v>43341</v>
      </c>
      <c r="RE1" s="31">
        <v>43340</v>
      </c>
      <c r="RF1" s="31">
        <v>43336</v>
      </c>
      <c r="RG1" s="31">
        <v>43335</v>
      </c>
      <c r="RH1" s="31">
        <v>43334</v>
      </c>
      <c r="RI1" s="31">
        <v>43333</v>
      </c>
      <c r="RJ1" s="31">
        <v>43332</v>
      </c>
      <c r="RK1" s="31">
        <v>43329</v>
      </c>
      <c r="RL1" s="31">
        <v>43328</v>
      </c>
      <c r="RM1" s="31">
        <v>43327</v>
      </c>
      <c r="RN1" s="31">
        <v>43326</v>
      </c>
      <c r="RO1" s="31">
        <v>43325</v>
      </c>
      <c r="RP1" s="31">
        <v>43322</v>
      </c>
      <c r="RQ1" s="31">
        <v>43321</v>
      </c>
      <c r="RR1" s="31">
        <v>43320</v>
      </c>
      <c r="RS1" s="31">
        <v>43319</v>
      </c>
      <c r="RT1" s="31">
        <v>43318</v>
      </c>
      <c r="RU1" s="31">
        <v>43315</v>
      </c>
      <c r="RV1" s="31">
        <v>43314</v>
      </c>
      <c r="RW1" s="31">
        <v>43313</v>
      </c>
      <c r="RX1" s="31">
        <v>43312</v>
      </c>
      <c r="RY1" s="31">
        <v>43311</v>
      </c>
      <c r="RZ1" s="31">
        <v>43308</v>
      </c>
      <c r="SA1" s="31">
        <v>43307</v>
      </c>
      <c r="SB1" s="31">
        <v>43306</v>
      </c>
      <c r="SC1" s="31">
        <v>43305</v>
      </c>
      <c r="SD1" s="31">
        <v>43304</v>
      </c>
      <c r="SE1" s="31">
        <v>43301</v>
      </c>
      <c r="SF1" s="31">
        <v>43300</v>
      </c>
      <c r="SG1" s="31">
        <v>43299</v>
      </c>
      <c r="SH1" s="31">
        <v>43298</v>
      </c>
      <c r="SI1" s="31">
        <v>43297</v>
      </c>
      <c r="SJ1" s="31">
        <v>43294</v>
      </c>
      <c r="SK1" s="31">
        <v>43293</v>
      </c>
      <c r="SL1" s="31">
        <v>43292</v>
      </c>
      <c r="SM1" s="31">
        <v>43291</v>
      </c>
      <c r="SN1" s="31">
        <v>43290</v>
      </c>
      <c r="SO1" s="31">
        <v>43287</v>
      </c>
    </row>
    <row r="2" spans="1:516" s="31" customFormat="1" x14ac:dyDescent="0.25">
      <c r="A2" s="31" t="s">
        <v>498</v>
      </c>
      <c r="B2" s="31" t="s">
        <v>499</v>
      </c>
      <c r="C2" s="31" t="s">
        <v>502</v>
      </c>
      <c r="D2" s="1">
        <f>_xll.BDH(A2,"px_last","-2AY",,"Dates=H","Fill=C","Sort=R","Dir=H","cols=506;rows=1")</f>
        <v>355.74</v>
      </c>
      <c r="E2" s="1">
        <v>373.22800000000001</v>
      </c>
      <c r="F2" s="1">
        <v>368.53800000000001</v>
      </c>
      <c r="G2" s="1">
        <v>369.67</v>
      </c>
      <c r="H2" s="1">
        <v>382.27699999999999</v>
      </c>
      <c r="I2" s="1">
        <v>396.30799999999999</v>
      </c>
      <c r="J2" s="1">
        <v>407.86200000000002</v>
      </c>
      <c r="K2" s="1">
        <v>397.64600000000002</v>
      </c>
      <c r="L2" s="1">
        <v>398.988</v>
      </c>
      <c r="M2" s="1">
        <v>378.41199999999998</v>
      </c>
      <c r="N2" s="1">
        <v>392.30799999999999</v>
      </c>
      <c r="O2" s="1">
        <v>385.863</v>
      </c>
      <c r="P2" s="1">
        <v>384.30500000000001</v>
      </c>
      <c r="Q2" s="1">
        <v>373.08199999999999</v>
      </c>
      <c r="R2" s="1">
        <v>371.26400000000001</v>
      </c>
      <c r="S2" s="1">
        <v>404.48099999999999</v>
      </c>
      <c r="T2" s="1">
        <v>398.47199999999998</v>
      </c>
      <c r="U2" s="1">
        <v>402.267</v>
      </c>
      <c r="V2" s="1">
        <v>376.822</v>
      </c>
      <c r="W2" s="1">
        <v>360.70299999999997</v>
      </c>
      <c r="X2" s="1">
        <v>341.54899999999998</v>
      </c>
      <c r="Y2" s="1">
        <v>337.03500000000003</v>
      </c>
      <c r="Z2" s="1">
        <v>370.49099999999999</v>
      </c>
      <c r="AA2" s="1">
        <v>376.07600000000002</v>
      </c>
      <c r="AB2" s="1">
        <v>389.67599999999999</v>
      </c>
      <c r="AC2" s="1">
        <v>412.98200000000003</v>
      </c>
      <c r="AD2" s="1">
        <v>428.80799999999999</v>
      </c>
      <c r="AE2" s="1">
        <v>415.16699999999997</v>
      </c>
      <c r="AF2" s="1">
        <v>429.084</v>
      </c>
      <c r="AG2" s="1">
        <v>446.91</v>
      </c>
      <c r="AH2" s="1">
        <v>483.387</v>
      </c>
      <c r="AI2" s="1">
        <v>476.26799999999997</v>
      </c>
      <c r="AJ2" s="1">
        <v>460.41800000000001</v>
      </c>
      <c r="AK2" s="1">
        <v>490.161</v>
      </c>
      <c r="AL2" s="1">
        <v>498.572</v>
      </c>
      <c r="AM2" s="1">
        <v>542.04</v>
      </c>
      <c r="AN2" s="1">
        <v>540.76</v>
      </c>
      <c r="AO2" s="1">
        <v>521.06299999999999</v>
      </c>
      <c r="AP2" s="1">
        <v>502.798</v>
      </c>
      <c r="AQ2" s="1">
        <v>506.63400000000001</v>
      </c>
      <c r="AR2" s="1">
        <v>515.21299999999997</v>
      </c>
      <c r="AS2" s="1">
        <v>521.255</v>
      </c>
      <c r="AT2" s="1">
        <v>509.11</v>
      </c>
      <c r="AU2" s="1">
        <v>522.53300000000002</v>
      </c>
      <c r="AV2" s="1">
        <v>512.05799999999999</v>
      </c>
      <c r="AW2" s="1">
        <v>491.52199999999999</v>
      </c>
      <c r="AX2" s="1">
        <v>477.37</v>
      </c>
      <c r="AY2" s="1">
        <v>494.452</v>
      </c>
      <c r="AZ2" s="1">
        <v>492.62299999999999</v>
      </c>
      <c r="BA2" s="1">
        <v>501.517</v>
      </c>
      <c r="BB2" s="1">
        <v>486.464</v>
      </c>
      <c r="BC2" s="1">
        <v>505.649</v>
      </c>
      <c r="BD2" s="1">
        <v>555.54700000000003</v>
      </c>
      <c r="BE2" s="1">
        <v>504.26900000000001</v>
      </c>
      <c r="BF2" s="1">
        <v>485.09100000000001</v>
      </c>
      <c r="BG2" s="1">
        <v>494.238</v>
      </c>
      <c r="BH2" s="1">
        <v>490.81200000000001</v>
      </c>
      <c r="BI2" s="1">
        <v>449.52300000000002</v>
      </c>
      <c r="BJ2" s="1">
        <v>464.22800000000001</v>
      </c>
      <c r="BK2" s="1">
        <v>531.60699999999997</v>
      </c>
      <c r="BL2" s="1">
        <v>540.47199999999998</v>
      </c>
      <c r="BM2" s="1">
        <v>583.51199999999994</v>
      </c>
      <c r="BN2" s="1">
        <v>638.13199999999995</v>
      </c>
      <c r="BO2" s="1">
        <v>612.53399999999999</v>
      </c>
      <c r="BP2" s="1">
        <v>605.745</v>
      </c>
      <c r="BQ2" s="1">
        <v>571.76800000000003</v>
      </c>
      <c r="BR2" s="1">
        <v>581.697</v>
      </c>
      <c r="BS2" s="1">
        <v>576.11599999999999</v>
      </c>
      <c r="BT2" s="1">
        <v>513.83799999999997</v>
      </c>
      <c r="BU2" s="1">
        <v>531.37599999999998</v>
      </c>
      <c r="BV2" s="1">
        <v>594.97500000000002</v>
      </c>
      <c r="BW2" s="1">
        <v>691.55200000000002</v>
      </c>
      <c r="BX2" s="1">
        <v>675.24699999999996</v>
      </c>
      <c r="BY2" s="1">
        <v>674.726</v>
      </c>
      <c r="BZ2" s="1">
        <v>707.64400000000001</v>
      </c>
      <c r="CA2" s="1">
        <v>613.21400000000006</v>
      </c>
      <c r="CB2" s="1">
        <v>618.53399999999999</v>
      </c>
      <c r="CC2" s="1">
        <v>518.63499999999999</v>
      </c>
      <c r="CD2" s="1">
        <v>554.16700000000003</v>
      </c>
      <c r="CE2" s="1">
        <v>479.64299999999997</v>
      </c>
      <c r="CF2" s="1">
        <v>455.83499999999998</v>
      </c>
      <c r="CG2" s="1">
        <v>465.13600000000002</v>
      </c>
      <c r="CH2" s="1">
        <v>383.322</v>
      </c>
      <c r="CI2" s="1">
        <v>325.17399999999998</v>
      </c>
      <c r="CJ2" s="1">
        <v>292.82400000000001</v>
      </c>
      <c r="CK2" s="1">
        <v>282.91399999999999</v>
      </c>
      <c r="CL2" s="1">
        <v>304.09399999999999</v>
      </c>
      <c r="CM2" s="1">
        <v>303.27199999999999</v>
      </c>
      <c r="CN2" s="1">
        <v>272.084</v>
      </c>
      <c r="CO2" s="1">
        <v>258.35899999999998</v>
      </c>
      <c r="CP2" s="1">
        <v>253.90299999999999</v>
      </c>
      <c r="CQ2" s="1">
        <v>243.233</v>
      </c>
      <c r="CR2" s="1">
        <v>219.42699999999999</v>
      </c>
      <c r="CS2" s="1">
        <v>215.76900000000001</v>
      </c>
      <c r="CT2" s="1">
        <v>212.35300000000001</v>
      </c>
      <c r="CU2" s="1">
        <v>214.155</v>
      </c>
      <c r="CV2" s="1">
        <v>210.965</v>
      </c>
      <c r="CW2" s="1">
        <v>212.839</v>
      </c>
      <c r="CX2" s="1">
        <v>212.36500000000001</v>
      </c>
      <c r="CY2" s="1">
        <v>210.14500000000001</v>
      </c>
      <c r="CZ2" s="1">
        <v>210.911</v>
      </c>
      <c r="DA2" s="1">
        <v>213.477</v>
      </c>
      <c r="DB2" s="1">
        <v>216.18600000000001</v>
      </c>
      <c r="DC2" s="1">
        <v>212.47499999999999</v>
      </c>
      <c r="DD2" s="1">
        <v>213.17500000000001</v>
      </c>
      <c r="DE2" s="1">
        <v>217.76</v>
      </c>
      <c r="DF2" s="1">
        <v>228.11199999999999</v>
      </c>
      <c r="DG2" s="1">
        <v>230.55500000000001</v>
      </c>
      <c r="DH2" s="1">
        <v>227.22399999999999</v>
      </c>
      <c r="DI2" s="1">
        <v>222.53899999999999</v>
      </c>
      <c r="DJ2" s="1">
        <v>220.91499999999999</v>
      </c>
      <c r="DK2" s="1">
        <v>228.983</v>
      </c>
      <c r="DL2" s="1">
        <v>219.95400000000001</v>
      </c>
      <c r="DM2" s="1">
        <v>217.96600000000001</v>
      </c>
      <c r="DN2" s="1">
        <v>213.18</v>
      </c>
      <c r="DO2" s="1">
        <v>211.858</v>
      </c>
      <c r="DP2" s="1">
        <v>208.41399999999999</v>
      </c>
      <c r="DQ2" s="1">
        <v>207.321</v>
      </c>
      <c r="DR2" s="1">
        <v>207.50399999999999</v>
      </c>
      <c r="DS2" s="1">
        <v>208.65899999999999</v>
      </c>
      <c r="DT2" s="1">
        <v>209.68100000000001</v>
      </c>
      <c r="DU2" s="1">
        <v>206.95500000000001</v>
      </c>
      <c r="DV2" s="1">
        <v>205.57599999999999</v>
      </c>
      <c r="DW2" s="1">
        <v>203.66499999999999</v>
      </c>
      <c r="DX2" s="1">
        <v>207.459</v>
      </c>
      <c r="DY2" s="1">
        <v>212.48599999999999</v>
      </c>
      <c r="DZ2" s="1">
        <v>212.32400000000001</v>
      </c>
      <c r="EA2" s="1">
        <v>209.15700000000001</v>
      </c>
      <c r="EB2" s="1">
        <v>204.65899999999999</v>
      </c>
      <c r="EC2" s="1">
        <v>207.203</v>
      </c>
      <c r="ED2" s="1">
        <v>205.16900000000001</v>
      </c>
      <c r="EE2" s="1">
        <v>204.37700000000001</v>
      </c>
      <c r="EF2" s="1">
        <v>208.85</v>
      </c>
      <c r="EG2" s="1">
        <v>208.92599999999999</v>
      </c>
      <c r="EH2" s="1">
        <v>205.04300000000001</v>
      </c>
      <c r="EI2" s="1">
        <v>209.11</v>
      </c>
      <c r="EJ2" s="1">
        <v>210.184</v>
      </c>
      <c r="EK2" s="1">
        <v>210.96899999999999</v>
      </c>
      <c r="EL2" s="1">
        <v>209.09399999999999</v>
      </c>
      <c r="EM2" s="1">
        <v>215.30600000000001</v>
      </c>
      <c r="EN2" s="1">
        <v>220.40600000000001</v>
      </c>
      <c r="EO2" s="1">
        <v>221.58099999999999</v>
      </c>
      <c r="EP2" s="1">
        <v>221.267</v>
      </c>
      <c r="EQ2" s="1">
        <v>221.11</v>
      </c>
      <c r="ER2" s="1">
        <v>220.02799999999999</v>
      </c>
      <c r="ES2" s="1">
        <v>224.16200000000001</v>
      </c>
      <c r="ET2" s="1">
        <v>223.46299999999999</v>
      </c>
      <c r="EU2" s="1">
        <v>229.54499999999999</v>
      </c>
      <c r="EV2" s="1">
        <v>225.58799999999999</v>
      </c>
      <c r="EW2" s="1">
        <v>220.89699999999999</v>
      </c>
      <c r="EX2" s="1">
        <v>221.892</v>
      </c>
      <c r="EY2" s="1">
        <v>222.655</v>
      </c>
      <c r="EZ2" s="1">
        <v>226.678</v>
      </c>
      <c r="FA2" s="1">
        <v>228.012</v>
      </c>
      <c r="FB2" s="1">
        <v>234.00700000000001</v>
      </c>
      <c r="FC2" s="1">
        <v>234.869</v>
      </c>
      <c r="FD2" s="1">
        <v>235.85599999999999</v>
      </c>
      <c r="FE2" s="1">
        <v>232.97900000000001</v>
      </c>
      <c r="FF2" s="1">
        <v>231.65</v>
      </c>
      <c r="FG2" s="1">
        <v>232.566</v>
      </c>
      <c r="FH2" s="1">
        <v>239.971</v>
      </c>
      <c r="FI2" s="1">
        <v>235.5</v>
      </c>
      <c r="FJ2" s="1">
        <v>231.16499999999999</v>
      </c>
      <c r="FK2" s="1">
        <v>229.898</v>
      </c>
      <c r="FL2" s="1">
        <v>230.5</v>
      </c>
      <c r="FM2" s="1">
        <v>232.09800000000001</v>
      </c>
      <c r="FN2" s="1">
        <v>234.363</v>
      </c>
      <c r="FO2" s="1">
        <v>228.476</v>
      </c>
      <c r="FP2" s="1">
        <v>226.197</v>
      </c>
      <c r="FQ2" s="1">
        <v>232.56200000000001</v>
      </c>
      <c r="FR2" s="1">
        <v>239.399</v>
      </c>
      <c r="FS2" s="1">
        <v>236.90700000000001</v>
      </c>
      <c r="FT2" s="1">
        <v>232.541</v>
      </c>
      <c r="FU2" s="1">
        <v>227.88800000000001</v>
      </c>
      <c r="FV2" s="1">
        <v>228.15899999999999</v>
      </c>
      <c r="FW2" s="1">
        <v>231.71799999999999</v>
      </c>
      <c r="FX2" s="1">
        <v>228.542</v>
      </c>
      <c r="FY2" s="1">
        <v>225.74199999999999</v>
      </c>
      <c r="FZ2" s="1">
        <v>224.959</v>
      </c>
      <c r="GA2" s="1">
        <v>232.654</v>
      </c>
      <c r="GB2" s="1">
        <v>235.11600000000001</v>
      </c>
      <c r="GC2" s="1">
        <v>233.95400000000001</v>
      </c>
      <c r="GD2" s="1">
        <v>235.88399999999999</v>
      </c>
      <c r="GE2" s="1">
        <v>245.214</v>
      </c>
      <c r="GF2" s="1">
        <v>240.619</v>
      </c>
      <c r="GG2" s="1">
        <v>247.523</v>
      </c>
      <c r="GH2" s="1">
        <v>252.501</v>
      </c>
      <c r="GI2" s="1">
        <v>258.91300000000001</v>
      </c>
      <c r="GJ2" s="1">
        <v>252.52199999999999</v>
      </c>
      <c r="GK2" s="1">
        <v>248.393</v>
      </c>
      <c r="GL2" s="1">
        <v>253.52500000000001</v>
      </c>
      <c r="GM2" s="1">
        <v>241.90199999999999</v>
      </c>
      <c r="GN2" s="1">
        <v>234.52099999999999</v>
      </c>
      <c r="GO2" s="1">
        <v>231.65799999999999</v>
      </c>
      <c r="GP2" s="1">
        <v>234.095</v>
      </c>
      <c r="GQ2" s="1">
        <v>232.215</v>
      </c>
      <c r="GR2" s="1">
        <v>231.54599999999999</v>
      </c>
      <c r="GS2" s="1">
        <v>224.95400000000001</v>
      </c>
      <c r="GT2" s="1">
        <v>223.452</v>
      </c>
      <c r="GU2" s="1">
        <v>216.482</v>
      </c>
      <c r="GV2" s="1">
        <v>245.458</v>
      </c>
      <c r="GW2" s="1">
        <v>248.78800000000001</v>
      </c>
      <c r="GX2" s="1">
        <v>249.405</v>
      </c>
      <c r="GY2" s="1">
        <v>243.941</v>
      </c>
      <c r="GZ2" s="1">
        <v>238.12</v>
      </c>
      <c r="HA2" s="1">
        <v>235.726</v>
      </c>
      <c r="HB2" s="1">
        <v>247.68799999999999</v>
      </c>
      <c r="HC2" s="1">
        <v>243.81800000000001</v>
      </c>
      <c r="HD2" s="1">
        <v>239.48099999999999</v>
      </c>
      <c r="HE2" s="1">
        <v>239.387</v>
      </c>
      <c r="HF2" s="1">
        <v>243.98</v>
      </c>
      <c r="HG2" s="1">
        <v>251.376</v>
      </c>
      <c r="HH2" s="1">
        <v>258.41899999999998</v>
      </c>
      <c r="HI2" s="1">
        <v>252.26900000000001</v>
      </c>
      <c r="HJ2" s="1">
        <v>251.65100000000001</v>
      </c>
      <c r="HK2" s="1">
        <v>250.16</v>
      </c>
      <c r="HL2" s="1">
        <v>261.26900000000001</v>
      </c>
      <c r="HM2" s="1">
        <v>265.44900000000001</v>
      </c>
      <c r="HN2" s="1">
        <v>273.19799999999998</v>
      </c>
      <c r="HO2" s="1">
        <v>265.125</v>
      </c>
      <c r="HP2" s="1">
        <v>265.22800000000001</v>
      </c>
      <c r="HQ2" s="1">
        <v>274.51100000000002</v>
      </c>
      <c r="HR2" s="1">
        <v>270.137</v>
      </c>
      <c r="HS2" s="1">
        <v>278.84899999999999</v>
      </c>
      <c r="HT2" s="1">
        <v>288.56900000000002</v>
      </c>
      <c r="HU2" s="1">
        <v>292.65300000000002</v>
      </c>
      <c r="HV2" s="1">
        <v>274.43200000000002</v>
      </c>
      <c r="HW2" s="1">
        <v>288.32799999999997</v>
      </c>
      <c r="HX2" s="1">
        <v>282.38299999999998</v>
      </c>
      <c r="HY2" s="1">
        <v>275.23399999999998</v>
      </c>
      <c r="HZ2" s="1">
        <v>285.26</v>
      </c>
      <c r="IA2" s="1">
        <v>280.38400000000001</v>
      </c>
      <c r="IB2" s="1">
        <v>286.55200000000002</v>
      </c>
      <c r="IC2" s="1">
        <v>269.25599999999997</v>
      </c>
      <c r="ID2" s="1">
        <v>254.58500000000001</v>
      </c>
      <c r="IE2" s="1">
        <v>253.34800000000001</v>
      </c>
      <c r="IF2" s="1">
        <v>256.20699999999999</v>
      </c>
      <c r="IG2" s="1">
        <v>246.297</v>
      </c>
      <c r="IH2" s="1">
        <v>241.81</v>
      </c>
      <c r="II2" s="1">
        <v>239.595</v>
      </c>
      <c r="IJ2" s="1">
        <v>237.13200000000001</v>
      </c>
      <c r="IK2" s="1">
        <v>242.90799999999999</v>
      </c>
      <c r="IL2" s="1">
        <v>248.76400000000001</v>
      </c>
      <c r="IM2" s="1">
        <v>252.78200000000001</v>
      </c>
      <c r="IN2" s="1">
        <v>253.774</v>
      </c>
      <c r="IO2" s="1">
        <v>248.161</v>
      </c>
      <c r="IP2" s="1">
        <v>245.292</v>
      </c>
      <c r="IQ2" s="1">
        <v>242.97300000000001</v>
      </c>
      <c r="IR2" s="1">
        <v>245.90700000000001</v>
      </c>
      <c r="IS2" s="1">
        <v>245.18799999999999</v>
      </c>
      <c r="IT2" s="1">
        <v>246.178</v>
      </c>
      <c r="IU2" s="1">
        <v>247.661</v>
      </c>
      <c r="IV2" s="1">
        <v>247.91200000000001</v>
      </c>
      <c r="IW2" s="1">
        <v>244.691</v>
      </c>
      <c r="IX2" s="1">
        <v>237.08600000000001</v>
      </c>
      <c r="IY2" s="1">
        <v>238.255</v>
      </c>
      <c r="IZ2" s="1">
        <v>244.84399999999999</v>
      </c>
      <c r="JA2" s="1">
        <v>248.73</v>
      </c>
      <c r="JB2" s="1">
        <v>255.10300000000001</v>
      </c>
      <c r="JC2" s="1">
        <v>256.315</v>
      </c>
      <c r="JD2" s="1">
        <v>263.83600000000001</v>
      </c>
      <c r="JE2" s="1">
        <v>263.20499999999998</v>
      </c>
      <c r="JF2" s="1">
        <v>257.178</v>
      </c>
      <c r="JG2" s="1">
        <v>255.96100000000001</v>
      </c>
      <c r="JH2" s="1">
        <v>253.023</v>
      </c>
      <c r="JI2" s="1">
        <v>256.25400000000002</v>
      </c>
      <c r="JJ2" s="1">
        <v>260.91699999999997</v>
      </c>
      <c r="JK2" s="1">
        <v>275.10899999999998</v>
      </c>
      <c r="JL2" s="1">
        <v>274.76</v>
      </c>
      <c r="JM2" s="1">
        <v>273.31200000000001</v>
      </c>
      <c r="JN2" s="1">
        <v>272.899</v>
      </c>
      <c r="JO2" s="1">
        <v>268.745</v>
      </c>
      <c r="JP2" s="1">
        <v>268.99799999999999</v>
      </c>
      <c r="JQ2" s="1">
        <v>279.63400000000001</v>
      </c>
      <c r="JR2" s="1">
        <v>292.613</v>
      </c>
      <c r="JS2" s="1">
        <v>289.29199999999997</v>
      </c>
      <c r="JT2" s="1">
        <v>291.95100000000002</v>
      </c>
      <c r="JU2" s="1">
        <v>306.81200000000001</v>
      </c>
      <c r="JV2" s="1">
        <v>310.18799999999999</v>
      </c>
      <c r="JW2" s="1">
        <v>301.755</v>
      </c>
      <c r="JX2" s="1">
        <v>306.97899999999998</v>
      </c>
      <c r="JY2" s="1">
        <v>297.58100000000002</v>
      </c>
      <c r="JZ2" s="1">
        <v>294.70400000000001</v>
      </c>
      <c r="KA2" s="1">
        <v>296.68700000000001</v>
      </c>
      <c r="KB2" s="1">
        <v>284.64600000000002</v>
      </c>
      <c r="KC2" s="1">
        <v>278.70999999999998</v>
      </c>
      <c r="KD2" s="1">
        <v>283.72800000000001</v>
      </c>
      <c r="KE2" s="1">
        <v>279.27800000000002</v>
      </c>
      <c r="KF2" s="1">
        <v>273.97500000000002</v>
      </c>
      <c r="KG2" s="1">
        <v>282.47800000000001</v>
      </c>
      <c r="KH2" s="1">
        <v>281.947</v>
      </c>
      <c r="KI2" s="1">
        <v>290.94200000000001</v>
      </c>
      <c r="KJ2" s="1">
        <v>280.52499999999998</v>
      </c>
      <c r="KK2" s="1">
        <v>280.29700000000003</v>
      </c>
      <c r="KL2" s="1">
        <v>267.62700000000001</v>
      </c>
      <c r="KM2" s="1">
        <v>266.83499999999998</v>
      </c>
      <c r="KN2" s="1">
        <v>251.49199999999999</v>
      </c>
      <c r="KO2" s="1">
        <v>256.42500000000001</v>
      </c>
      <c r="KP2" s="1">
        <v>249.49299999999999</v>
      </c>
      <c r="KQ2" s="1">
        <v>248.58699999999999</v>
      </c>
      <c r="KR2" s="1">
        <v>247.28200000000001</v>
      </c>
      <c r="KS2" s="1">
        <v>250.27199999999999</v>
      </c>
      <c r="KT2" s="1">
        <v>254.893</v>
      </c>
      <c r="KU2" s="1">
        <v>251.46600000000001</v>
      </c>
      <c r="KV2" s="1">
        <v>246.42500000000001</v>
      </c>
      <c r="KW2" s="1">
        <v>246.994</v>
      </c>
      <c r="KX2" s="1">
        <v>248.29900000000001</v>
      </c>
      <c r="KY2" s="1">
        <v>249.071</v>
      </c>
      <c r="KZ2" s="1">
        <v>247.53100000000001</v>
      </c>
      <c r="LA2" s="1">
        <v>243.65700000000001</v>
      </c>
      <c r="LB2" s="1">
        <v>250.74100000000001</v>
      </c>
      <c r="LC2" s="1">
        <v>254.67400000000001</v>
      </c>
      <c r="LD2" s="1">
        <v>258.00900000000001</v>
      </c>
      <c r="LE2" s="1">
        <v>260.7</v>
      </c>
      <c r="LF2" s="1">
        <v>254.23</v>
      </c>
      <c r="LG2" s="1">
        <v>255.11099999999999</v>
      </c>
      <c r="LH2" s="1">
        <v>251.274</v>
      </c>
      <c r="LI2" s="1">
        <v>258.661</v>
      </c>
      <c r="LJ2" s="1">
        <v>257.97399999999999</v>
      </c>
      <c r="LK2" s="1">
        <v>269.17899999999997</v>
      </c>
      <c r="LL2" s="1">
        <v>280.19499999999999</v>
      </c>
      <c r="LM2" s="1">
        <v>277.404</v>
      </c>
      <c r="LN2" s="1">
        <v>276.64299999999997</v>
      </c>
      <c r="LO2" s="1">
        <v>282.97000000000003</v>
      </c>
      <c r="LP2" s="1">
        <v>281.06200000000001</v>
      </c>
      <c r="LQ2" s="1">
        <v>269.30500000000001</v>
      </c>
      <c r="LR2" s="1">
        <v>264.65100000000001</v>
      </c>
      <c r="LS2" s="1">
        <v>259.66300000000001</v>
      </c>
      <c r="LT2" s="1">
        <v>266.702</v>
      </c>
      <c r="LU2" s="1">
        <v>269.637</v>
      </c>
      <c r="LV2" s="1">
        <v>271.30099999999999</v>
      </c>
      <c r="LW2" s="1">
        <v>271.65100000000001</v>
      </c>
      <c r="LX2" s="1">
        <v>277.60000000000002</v>
      </c>
      <c r="LY2" s="1">
        <v>283.17899999999997</v>
      </c>
      <c r="LZ2" s="1">
        <v>289.62799999999999</v>
      </c>
      <c r="MA2" s="1">
        <v>284.79500000000002</v>
      </c>
      <c r="MB2" s="1">
        <v>278.61599999999999</v>
      </c>
      <c r="MC2" s="1">
        <v>275.226</v>
      </c>
      <c r="MD2" s="1">
        <v>276.952</v>
      </c>
      <c r="ME2" s="1">
        <v>280.072</v>
      </c>
      <c r="MF2" s="1">
        <v>276.98599999999999</v>
      </c>
      <c r="MG2" s="1">
        <v>274.20499999999998</v>
      </c>
      <c r="MH2" s="1">
        <v>276.51</v>
      </c>
      <c r="MI2" s="1">
        <v>282.29199999999997</v>
      </c>
      <c r="MJ2" s="1">
        <v>291.97899999999998</v>
      </c>
      <c r="MK2" s="1">
        <v>292.565</v>
      </c>
      <c r="ML2" s="1">
        <v>290.16500000000002</v>
      </c>
      <c r="MM2" s="1">
        <v>292.08699999999999</v>
      </c>
      <c r="MN2" s="1">
        <v>295.56400000000002</v>
      </c>
      <c r="MO2" s="1">
        <v>300.41399999999999</v>
      </c>
      <c r="MP2" s="1">
        <v>308.75599999999997</v>
      </c>
      <c r="MQ2" s="1">
        <v>307.048</v>
      </c>
      <c r="MR2" s="1">
        <v>308.26600000000002</v>
      </c>
      <c r="MS2" s="1">
        <v>314.5</v>
      </c>
      <c r="MT2" s="1">
        <v>318.62200000000001</v>
      </c>
      <c r="MU2" s="1">
        <v>317.596</v>
      </c>
      <c r="MV2" s="1">
        <v>306.97500000000002</v>
      </c>
      <c r="MW2" s="1">
        <v>303.42</v>
      </c>
      <c r="MX2" s="1">
        <v>312.27199999999999</v>
      </c>
      <c r="MY2" s="1">
        <v>308.87200000000001</v>
      </c>
      <c r="MZ2" s="1">
        <v>308.18099999999998</v>
      </c>
      <c r="NA2" s="1">
        <v>320.48099999999999</v>
      </c>
      <c r="NB2" s="1">
        <v>325.52699999999999</v>
      </c>
      <c r="NC2" s="1">
        <v>327.654</v>
      </c>
      <c r="ND2" s="1">
        <v>320.67200000000003</v>
      </c>
      <c r="NE2" s="1">
        <v>327.65800000000002</v>
      </c>
      <c r="NF2" s="1">
        <v>331.779</v>
      </c>
      <c r="NG2" s="1">
        <v>330.81700000000001</v>
      </c>
      <c r="NH2" s="1">
        <v>318.02100000000002</v>
      </c>
      <c r="NI2" s="1">
        <v>319.99099999999999</v>
      </c>
      <c r="NJ2" s="1">
        <v>328.2</v>
      </c>
      <c r="NK2" s="1">
        <v>326.51900000000001</v>
      </c>
      <c r="NL2" s="1">
        <v>335.19499999999999</v>
      </c>
      <c r="NM2" s="1">
        <v>342.42599999999999</v>
      </c>
      <c r="NN2" s="1">
        <v>334.88</v>
      </c>
      <c r="NO2" s="1">
        <v>337.01799999999997</v>
      </c>
      <c r="NP2" s="1">
        <v>333.69499999999999</v>
      </c>
      <c r="NQ2" s="1">
        <v>344.09100000000001</v>
      </c>
      <c r="NR2" s="1">
        <v>344.916</v>
      </c>
      <c r="NS2" s="1">
        <v>355.85</v>
      </c>
      <c r="NT2" s="1">
        <v>373.70400000000001</v>
      </c>
      <c r="NU2" s="1">
        <v>361.29500000000002</v>
      </c>
      <c r="NV2" s="1">
        <v>352.702</v>
      </c>
      <c r="NW2" s="1">
        <v>362.46300000000002</v>
      </c>
      <c r="NX2" s="1">
        <v>372.827</v>
      </c>
      <c r="NY2" s="1">
        <v>364.18099999999998</v>
      </c>
      <c r="NZ2" s="1">
        <v>358.24099999999999</v>
      </c>
      <c r="OA2" s="1">
        <v>352.34</v>
      </c>
      <c r="OB2" s="1">
        <v>337.05700000000002</v>
      </c>
      <c r="OC2" s="1">
        <v>342.62099999999998</v>
      </c>
      <c r="OD2" s="1">
        <v>342.327</v>
      </c>
      <c r="OE2" s="1">
        <v>335.613</v>
      </c>
      <c r="OF2" s="1">
        <v>325.97500000000002</v>
      </c>
      <c r="OG2" s="1">
        <v>328.00400000000002</v>
      </c>
      <c r="OH2" s="1">
        <v>347.572</v>
      </c>
      <c r="OI2" s="1">
        <v>355.61200000000002</v>
      </c>
      <c r="OJ2" s="1">
        <v>344.46699999999998</v>
      </c>
      <c r="OK2" s="1">
        <v>347.48200000000003</v>
      </c>
      <c r="OL2" s="1">
        <v>330.77600000000001</v>
      </c>
      <c r="OM2" s="1">
        <v>328.91500000000002</v>
      </c>
      <c r="ON2" s="1">
        <v>320.5</v>
      </c>
      <c r="OO2" s="1">
        <v>327.90600000000001</v>
      </c>
      <c r="OP2" s="1">
        <v>343.63400000000001</v>
      </c>
      <c r="OQ2" s="1">
        <v>343.51900000000001</v>
      </c>
      <c r="OR2" s="1">
        <v>339.36099999999999</v>
      </c>
      <c r="OS2" s="1">
        <v>329.38799999999998</v>
      </c>
      <c r="OT2" s="1">
        <v>333.93400000000003</v>
      </c>
      <c r="OU2" s="1">
        <v>328.55099999999999</v>
      </c>
      <c r="OV2" s="1">
        <v>319.87599999999998</v>
      </c>
      <c r="OW2" s="1">
        <v>329.54300000000001</v>
      </c>
      <c r="OX2" s="1">
        <v>327.18599999999998</v>
      </c>
      <c r="OY2" s="1">
        <v>316.88900000000001</v>
      </c>
      <c r="OZ2" s="1">
        <v>314.35300000000001</v>
      </c>
      <c r="PA2" s="1">
        <v>300.19099999999997</v>
      </c>
      <c r="PB2" s="1">
        <v>293.80799999999999</v>
      </c>
      <c r="PC2" s="1">
        <v>294.76900000000001</v>
      </c>
      <c r="PD2" s="1">
        <v>288.11</v>
      </c>
      <c r="PE2" s="1">
        <v>281.90100000000001</v>
      </c>
      <c r="PF2" s="1">
        <v>280.25400000000002</v>
      </c>
      <c r="PG2" s="1">
        <v>284.49599999999998</v>
      </c>
      <c r="PH2" s="1">
        <v>287.49299999999999</v>
      </c>
      <c r="PI2" s="1">
        <v>290.28500000000003</v>
      </c>
      <c r="PJ2" s="1">
        <v>290.69900000000001</v>
      </c>
      <c r="PK2" s="1">
        <v>297.952</v>
      </c>
      <c r="PL2" s="1">
        <v>302.76299999999998</v>
      </c>
      <c r="PM2" s="1">
        <v>301.18400000000003</v>
      </c>
      <c r="PN2" s="1">
        <v>304.262</v>
      </c>
      <c r="PO2" s="1">
        <v>299.822</v>
      </c>
      <c r="PP2" s="1">
        <v>299.48099999999999</v>
      </c>
      <c r="PQ2" s="1">
        <v>301.22899999999998</v>
      </c>
      <c r="PR2" s="1">
        <v>294.27699999999999</v>
      </c>
      <c r="PS2" s="1">
        <v>294.69400000000002</v>
      </c>
      <c r="PT2" s="1">
        <v>298.86</v>
      </c>
      <c r="PU2" s="1">
        <v>290.71699999999998</v>
      </c>
      <c r="PV2" s="1">
        <v>289.50700000000001</v>
      </c>
      <c r="PW2" s="1">
        <v>295.024</v>
      </c>
      <c r="PX2" s="1">
        <v>293.34500000000003</v>
      </c>
      <c r="PY2" s="1">
        <v>296.99200000000002</v>
      </c>
      <c r="PZ2" s="1">
        <v>289.68200000000002</v>
      </c>
      <c r="QA2" s="1">
        <v>285.24099999999999</v>
      </c>
      <c r="QB2" s="1">
        <v>290.68200000000002</v>
      </c>
      <c r="QC2" s="1">
        <v>281.53699999999998</v>
      </c>
      <c r="QD2" s="1">
        <v>277.67899999999997</v>
      </c>
      <c r="QE2" s="1">
        <v>271.19600000000003</v>
      </c>
      <c r="QF2" s="1">
        <v>279.18299999999999</v>
      </c>
      <c r="QG2" s="1">
        <v>273.48700000000002</v>
      </c>
      <c r="QH2" s="1">
        <v>274.97300000000001</v>
      </c>
      <c r="QI2" s="1">
        <v>266.00599999999997</v>
      </c>
      <c r="QJ2" s="1">
        <v>269.65800000000002</v>
      </c>
      <c r="QK2" s="1">
        <v>270.40800000000002</v>
      </c>
      <c r="QL2" s="1">
        <v>271.14299999999997</v>
      </c>
      <c r="QM2" s="1">
        <v>264.90699999999998</v>
      </c>
      <c r="QN2" s="1">
        <v>266.411</v>
      </c>
      <c r="QO2" s="1">
        <v>280.15899999999999</v>
      </c>
      <c r="QP2" s="1">
        <v>279.822</v>
      </c>
      <c r="QQ2" s="1">
        <v>282.12700000000001</v>
      </c>
      <c r="QR2" s="1">
        <v>281.31299999999999</v>
      </c>
      <c r="QS2" s="1">
        <v>278.24700000000001</v>
      </c>
      <c r="QT2" s="1">
        <v>283.202</v>
      </c>
      <c r="QU2" s="1">
        <v>279.90800000000002</v>
      </c>
      <c r="QV2" s="1">
        <v>280.44299999999998</v>
      </c>
      <c r="QW2" s="1">
        <v>286.98899999999998</v>
      </c>
      <c r="QX2" s="1">
        <v>289.80500000000001</v>
      </c>
      <c r="QY2" s="1">
        <v>291.51499999999999</v>
      </c>
      <c r="QZ2" s="1">
        <v>296.99900000000002</v>
      </c>
      <c r="RA2" s="1">
        <v>298.01</v>
      </c>
      <c r="RB2" s="1">
        <v>300.40100000000001</v>
      </c>
      <c r="RC2" s="1">
        <v>294.375</v>
      </c>
      <c r="RD2" s="1">
        <v>287.66899999999998</v>
      </c>
      <c r="RE2" s="1">
        <v>285.57</v>
      </c>
      <c r="RF2" s="1">
        <v>285.72199999999998</v>
      </c>
      <c r="RG2" s="1">
        <v>291.73599999999999</v>
      </c>
      <c r="RH2" s="1">
        <v>288.36900000000003</v>
      </c>
      <c r="RI2" s="1">
        <v>292.7</v>
      </c>
      <c r="RJ2" s="1">
        <v>304.315</v>
      </c>
      <c r="RK2" s="1">
        <v>305.58600000000001</v>
      </c>
      <c r="RL2" s="1">
        <v>304.98399999999998</v>
      </c>
      <c r="RM2" s="1">
        <v>313.43700000000001</v>
      </c>
      <c r="RN2" s="1">
        <v>305.87799999999999</v>
      </c>
      <c r="RO2" s="1">
        <v>308.286</v>
      </c>
      <c r="RP2" s="1">
        <v>303.58999999999997</v>
      </c>
      <c r="RQ2" s="1">
        <v>292.99200000000002</v>
      </c>
      <c r="RR2" s="1">
        <v>291.40100000000001</v>
      </c>
      <c r="RS2" s="1">
        <v>291.66000000000003</v>
      </c>
      <c r="RT2" s="1">
        <v>296.16899999999998</v>
      </c>
      <c r="RU2" s="1">
        <v>293.93799999999999</v>
      </c>
      <c r="RV2" s="1">
        <v>291</v>
      </c>
      <c r="RW2" s="1">
        <v>286.423</v>
      </c>
      <c r="RX2" s="1">
        <v>281.70299999999997</v>
      </c>
      <c r="RY2" s="1">
        <v>287.262</v>
      </c>
      <c r="RZ2" s="1">
        <v>281.49299999999999</v>
      </c>
      <c r="SA2" s="1">
        <v>277.19900000000001</v>
      </c>
      <c r="SB2" s="1">
        <v>284.83300000000003</v>
      </c>
      <c r="SC2" s="1">
        <v>287.738</v>
      </c>
      <c r="SD2" s="1">
        <v>291.20400000000001</v>
      </c>
      <c r="SE2" s="1">
        <v>295.358</v>
      </c>
      <c r="SF2" s="1">
        <v>295.12400000000002</v>
      </c>
      <c r="SG2" s="1">
        <v>291.57499999999999</v>
      </c>
      <c r="SH2" s="1">
        <v>289.49799999999999</v>
      </c>
      <c r="SI2" s="1">
        <v>289.411</v>
      </c>
      <c r="SJ2" s="1">
        <v>292.11200000000002</v>
      </c>
      <c r="SK2" s="1">
        <v>297.85199999999998</v>
      </c>
      <c r="SL2" s="1">
        <v>305.45100000000002</v>
      </c>
      <c r="SM2" s="1">
        <v>300.755</v>
      </c>
      <c r="SN2" s="1">
        <v>302.13099999999997</v>
      </c>
      <c r="SO2" s="1">
        <v>305.13799999999998</v>
      </c>
    </row>
    <row r="3" spans="1:516" s="31" customFormat="1" x14ac:dyDescent="0.25">
      <c r="A3" s="31" t="s">
        <v>469</v>
      </c>
      <c r="B3" s="31" t="s">
        <v>500</v>
      </c>
      <c r="C3" s="31" t="s">
        <v>501</v>
      </c>
      <c r="D3" s="1">
        <f>_xll.BDH(A3,"px_last","-2AY",,"Dates=H","Fill=C","Sort=R","Dir=H","cols=506;rows=1")</f>
        <v>61.045000000000002</v>
      </c>
      <c r="E3" s="1">
        <v>63.954999999999998</v>
      </c>
      <c r="F3" s="1">
        <v>63.98</v>
      </c>
      <c r="G3" s="1">
        <v>65.075999999999993</v>
      </c>
      <c r="H3" s="1">
        <v>66.563999999999993</v>
      </c>
      <c r="I3" s="1">
        <v>70.38</v>
      </c>
      <c r="J3" s="1">
        <v>71.77</v>
      </c>
      <c r="K3" s="1">
        <v>69.787000000000006</v>
      </c>
      <c r="L3" s="1">
        <v>69.363</v>
      </c>
      <c r="M3" s="1">
        <v>64.631</v>
      </c>
      <c r="N3" s="1">
        <v>67.015000000000001</v>
      </c>
      <c r="O3" s="1">
        <v>66.177000000000007</v>
      </c>
      <c r="P3" s="1">
        <v>66.757000000000005</v>
      </c>
      <c r="Q3" s="1">
        <v>64.195999999999998</v>
      </c>
      <c r="R3" s="1">
        <v>64.968000000000004</v>
      </c>
      <c r="S3" s="1">
        <v>70.533000000000001</v>
      </c>
      <c r="T3" s="1">
        <v>69.369</v>
      </c>
      <c r="U3" s="1">
        <v>71.257000000000005</v>
      </c>
      <c r="V3" s="1">
        <v>67.197999999999993</v>
      </c>
      <c r="W3" s="1">
        <v>65.516999999999996</v>
      </c>
      <c r="X3" s="1">
        <v>61.204000000000001</v>
      </c>
      <c r="Y3" s="1">
        <v>58.405999999999999</v>
      </c>
      <c r="Z3" s="1">
        <v>63.59</v>
      </c>
      <c r="AA3" s="1">
        <v>64.683999999999997</v>
      </c>
      <c r="AB3" s="1">
        <v>66.997</v>
      </c>
      <c r="AC3" s="1">
        <v>70.304000000000002</v>
      </c>
      <c r="AD3" s="1">
        <v>72.212999999999994</v>
      </c>
      <c r="AE3" s="1">
        <v>69.671000000000006</v>
      </c>
      <c r="AF3" s="1">
        <v>71.004999999999995</v>
      </c>
      <c r="AG3" s="1">
        <v>73.494</v>
      </c>
      <c r="AH3" s="1">
        <v>80.343999999999994</v>
      </c>
      <c r="AI3" s="1">
        <v>79.347999999999999</v>
      </c>
      <c r="AJ3" s="1">
        <v>78.22</v>
      </c>
      <c r="AK3" s="1">
        <v>82.031999999999996</v>
      </c>
      <c r="AL3" s="1">
        <v>83.837000000000003</v>
      </c>
      <c r="AM3" s="1">
        <v>90.221000000000004</v>
      </c>
      <c r="AN3" s="1">
        <v>90.48</v>
      </c>
      <c r="AO3" s="1">
        <v>88.201999999999998</v>
      </c>
      <c r="AP3" s="1">
        <v>83.834000000000003</v>
      </c>
      <c r="AQ3" s="1">
        <v>84.346999999999994</v>
      </c>
      <c r="AR3" s="1">
        <v>85.597999999999999</v>
      </c>
      <c r="AS3" s="1">
        <v>85.908000000000001</v>
      </c>
      <c r="AT3" s="1">
        <v>84.65</v>
      </c>
      <c r="AU3" s="1">
        <v>86.876000000000005</v>
      </c>
      <c r="AV3" s="1">
        <v>83.965000000000003</v>
      </c>
      <c r="AW3" s="1">
        <v>80.656999999999996</v>
      </c>
      <c r="AX3" s="1">
        <v>78.244</v>
      </c>
      <c r="AY3" s="1">
        <v>81.715999999999994</v>
      </c>
      <c r="AZ3" s="1">
        <v>80.950999999999993</v>
      </c>
      <c r="BA3" s="1">
        <v>84.206000000000003</v>
      </c>
      <c r="BB3" s="1">
        <v>81.826999999999998</v>
      </c>
      <c r="BC3" s="1">
        <v>84.918000000000006</v>
      </c>
      <c r="BD3" s="1">
        <v>91.733999999999995</v>
      </c>
      <c r="BE3" s="1">
        <v>84.691000000000003</v>
      </c>
      <c r="BF3" s="1">
        <v>82.146000000000001</v>
      </c>
      <c r="BG3" s="1">
        <v>84.736999999999995</v>
      </c>
      <c r="BH3" s="1">
        <v>85.051000000000002</v>
      </c>
      <c r="BI3" s="1">
        <v>76.998000000000005</v>
      </c>
      <c r="BJ3" s="1">
        <v>80.075999999999993</v>
      </c>
      <c r="BK3" s="1">
        <v>95.025999999999996</v>
      </c>
      <c r="BL3" s="1">
        <v>95.992000000000004</v>
      </c>
      <c r="BM3" s="1">
        <v>103.7</v>
      </c>
      <c r="BN3" s="1">
        <v>114.248</v>
      </c>
      <c r="BO3" s="1">
        <v>108.084</v>
      </c>
      <c r="BP3" s="1">
        <v>104.054</v>
      </c>
      <c r="BQ3" s="1">
        <v>95.783000000000001</v>
      </c>
      <c r="BR3" s="1">
        <v>97.88</v>
      </c>
      <c r="BS3" s="1">
        <v>94.474999999999994</v>
      </c>
      <c r="BT3" s="1">
        <v>84.492999999999995</v>
      </c>
      <c r="BU3" s="1">
        <v>88.83</v>
      </c>
      <c r="BV3" s="1">
        <v>97.994</v>
      </c>
      <c r="BW3" s="1">
        <v>114.181</v>
      </c>
      <c r="BX3" s="1">
        <v>117.407</v>
      </c>
      <c r="BY3" s="1">
        <v>117.23399999999999</v>
      </c>
      <c r="BZ3" s="1">
        <v>138.54900000000001</v>
      </c>
      <c r="CA3" s="1">
        <v>117.968</v>
      </c>
      <c r="CB3" s="1">
        <v>122.22799999999999</v>
      </c>
      <c r="CC3" s="1">
        <v>108.175</v>
      </c>
      <c r="CD3" s="1">
        <v>119.369</v>
      </c>
      <c r="CE3" s="1">
        <v>103.821</v>
      </c>
      <c r="CF3" s="1">
        <v>99.515000000000001</v>
      </c>
      <c r="CG3" s="1">
        <v>105.089</v>
      </c>
      <c r="CH3" s="1">
        <v>79.850999999999999</v>
      </c>
      <c r="CI3" s="1">
        <v>69.084999999999994</v>
      </c>
      <c r="CJ3" s="1">
        <v>64.180999999999997</v>
      </c>
      <c r="CK3" s="1">
        <v>62.253999999999998</v>
      </c>
      <c r="CL3" s="1">
        <v>66.900999999999996</v>
      </c>
      <c r="CM3" s="1">
        <v>64.414000000000001</v>
      </c>
      <c r="CN3" s="1">
        <v>56.204999999999998</v>
      </c>
      <c r="CO3" s="1">
        <v>51.862000000000002</v>
      </c>
      <c r="CP3" s="1">
        <v>50.348999999999997</v>
      </c>
      <c r="CQ3" s="1">
        <v>48.018999999999998</v>
      </c>
      <c r="CR3" s="1">
        <v>43.018999999999998</v>
      </c>
      <c r="CS3" s="1">
        <v>42.344999999999999</v>
      </c>
      <c r="CT3" s="1">
        <v>41.603999999999999</v>
      </c>
      <c r="CU3" s="1">
        <v>41.896000000000001</v>
      </c>
      <c r="CV3" s="1">
        <v>41.277000000000001</v>
      </c>
      <c r="CW3" s="1">
        <v>41.57</v>
      </c>
      <c r="CX3" s="1">
        <v>41.889000000000003</v>
      </c>
      <c r="CY3" s="1">
        <v>41.667000000000002</v>
      </c>
      <c r="CZ3" s="1">
        <v>42.332999999999998</v>
      </c>
      <c r="DA3" s="1">
        <v>42.936</v>
      </c>
      <c r="DB3" s="1">
        <v>43.593000000000004</v>
      </c>
      <c r="DC3" s="1">
        <v>42.87</v>
      </c>
      <c r="DD3" s="1">
        <v>43.133000000000003</v>
      </c>
      <c r="DE3" s="1">
        <v>43.927999999999997</v>
      </c>
      <c r="DF3" s="1">
        <v>46.017000000000003</v>
      </c>
      <c r="DG3" s="1">
        <v>46.234000000000002</v>
      </c>
      <c r="DH3" s="1">
        <v>45.673000000000002</v>
      </c>
      <c r="DI3" s="1">
        <v>44.786999999999999</v>
      </c>
      <c r="DJ3" s="1">
        <v>44.715000000000003</v>
      </c>
      <c r="DK3" s="1">
        <v>46.121000000000002</v>
      </c>
      <c r="DL3" s="1">
        <v>44.664000000000001</v>
      </c>
      <c r="DM3" s="1">
        <v>44.762999999999998</v>
      </c>
      <c r="DN3" s="1">
        <v>43.726999999999997</v>
      </c>
      <c r="DO3" s="1">
        <v>43.505000000000003</v>
      </c>
      <c r="DP3" s="1">
        <v>42.963999999999999</v>
      </c>
      <c r="DQ3" s="1">
        <v>42.652999999999999</v>
      </c>
      <c r="DR3" s="1">
        <v>43.277999999999999</v>
      </c>
      <c r="DS3" s="1">
        <v>43.415999999999997</v>
      </c>
      <c r="DT3" s="1">
        <v>43.534999999999997</v>
      </c>
      <c r="DU3" s="1">
        <v>43.201000000000001</v>
      </c>
      <c r="DV3" s="1">
        <v>43.170999999999999</v>
      </c>
      <c r="DW3" s="1">
        <v>42.981000000000002</v>
      </c>
      <c r="DX3" s="1">
        <v>43.494999999999997</v>
      </c>
      <c r="DY3" s="1">
        <v>44.633000000000003</v>
      </c>
      <c r="DZ3" s="1">
        <v>44.911000000000001</v>
      </c>
      <c r="EA3" s="1">
        <v>44.725999999999999</v>
      </c>
      <c r="EB3" s="1">
        <v>43.685000000000002</v>
      </c>
      <c r="EC3" s="1">
        <v>44.249000000000002</v>
      </c>
      <c r="ED3" s="1">
        <v>43.698999999999998</v>
      </c>
      <c r="EE3" s="1">
        <v>43.435000000000002</v>
      </c>
      <c r="EF3" s="1">
        <v>44.12</v>
      </c>
      <c r="EG3" s="1">
        <v>44.268999999999998</v>
      </c>
      <c r="EH3" s="1">
        <v>43.390999999999998</v>
      </c>
      <c r="EI3" s="1">
        <v>44.735999999999997</v>
      </c>
      <c r="EJ3" s="1">
        <v>44.95</v>
      </c>
      <c r="EK3" s="1">
        <v>45.124000000000002</v>
      </c>
      <c r="EL3" s="1">
        <v>45.026000000000003</v>
      </c>
      <c r="EM3" s="1">
        <v>46.249000000000002</v>
      </c>
      <c r="EN3" s="1">
        <v>47.249000000000002</v>
      </c>
      <c r="EO3" s="1">
        <v>47.392000000000003</v>
      </c>
      <c r="EP3" s="1">
        <v>47.286000000000001</v>
      </c>
      <c r="EQ3" s="1">
        <v>47.502000000000002</v>
      </c>
      <c r="ER3" s="1">
        <v>46.999000000000002</v>
      </c>
      <c r="ES3" s="1">
        <v>47.953000000000003</v>
      </c>
      <c r="ET3" s="1">
        <v>48.045000000000002</v>
      </c>
      <c r="EU3" s="1">
        <v>50.03</v>
      </c>
      <c r="EV3" s="1">
        <v>48.953000000000003</v>
      </c>
      <c r="EW3" s="1">
        <v>47.747999999999998</v>
      </c>
      <c r="EX3" s="1">
        <v>47.944000000000003</v>
      </c>
      <c r="EY3" s="1">
        <v>47.686999999999998</v>
      </c>
      <c r="EZ3" s="1">
        <v>47.805</v>
      </c>
      <c r="FA3" s="1">
        <v>48.152999999999999</v>
      </c>
      <c r="FB3" s="1">
        <v>49.734999999999999</v>
      </c>
      <c r="FC3" s="1">
        <v>49.789000000000001</v>
      </c>
      <c r="FD3" s="1">
        <v>49.988</v>
      </c>
      <c r="FE3" s="1">
        <v>49.332999999999998</v>
      </c>
      <c r="FF3" s="1">
        <v>48.546999999999997</v>
      </c>
      <c r="FG3" s="1">
        <v>48.860999999999997</v>
      </c>
      <c r="FH3" s="1">
        <v>50.109000000000002</v>
      </c>
      <c r="FI3" s="1">
        <v>49.402999999999999</v>
      </c>
      <c r="FJ3" s="1">
        <v>48.262</v>
      </c>
      <c r="FK3" s="1">
        <v>48.56</v>
      </c>
      <c r="FL3" s="1">
        <v>48.811</v>
      </c>
      <c r="FM3" s="1">
        <v>48.749000000000002</v>
      </c>
      <c r="FN3" s="1">
        <v>49.531999999999996</v>
      </c>
      <c r="FO3" s="1">
        <v>48.561999999999998</v>
      </c>
      <c r="FP3" s="1">
        <v>48.654000000000003</v>
      </c>
      <c r="FQ3" s="1">
        <v>50.335999999999999</v>
      </c>
      <c r="FR3" s="1">
        <v>51.929000000000002</v>
      </c>
      <c r="FS3" s="1">
        <v>51.415999999999997</v>
      </c>
      <c r="FT3" s="1">
        <v>50.98</v>
      </c>
      <c r="FU3" s="1">
        <v>50.023000000000003</v>
      </c>
      <c r="FV3" s="1">
        <v>50.414999999999999</v>
      </c>
      <c r="FW3" s="1">
        <v>51.210999999999999</v>
      </c>
      <c r="FX3" s="1">
        <v>51.011000000000003</v>
      </c>
      <c r="FY3" s="1">
        <v>50.514000000000003</v>
      </c>
      <c r="FZ3" s="1">
        <v>50.761000000000003</v>
      </c>
      <c r="GA3" s="1">
        <v>53.03</v>
      </c>
      <c r="GB3" s="1">
        <v>53.615000000000002</v>
      </c>
      <c r="GC3" s="1">
        <v>52.5</v>
      </c>
      <c r="GD3" s="1">
        <v>52.932000000000002</v>
      </c>
      <c r="GE3" s="1">
        <v>55.341999999999999</v>
      </c>
      <c r="GF3" s="1">
        <v>54.017000000000003</v>
      </c>
      <c r="GG3" s="1">
        <v>56.387999999999998</v>
      </c>
      <c r="GH3" s="1">
        <v>57.707999999999998</v>
      </c>
      <c r="GI3" s="1">
        <v>59.287999999999997</v>
      </c>
      <c r="GJ3" s="1">
        <v>58.064999999999998</v>
      </c>
      <c r="GK3" s="1">
        <v>57.670999999999999</v>
      </c>
      <c r="GL3" s="1">
        <v>59.301000000000002</v>
      </c>
      <c r="GM3" s="1">
        <v>57.485999999999997</v>
      </c>
      <c r="GN3" s="1">
        <v>55.003999999999998</v>
      </c>
      <c r="GO3" s="1">
        <v>55.131999999999998</v>
      </c>
      <c r="GP3" s="1">
        <v>56.411000000000001</v>
      </c>
      <c r="GQ3" s="1">
        <v>56.088000000000001</v>
      </c>
      <c r="GR3" s="1">
        <v>55.744</v>
      </c>
      <c r="GS3" s="1">
        <v>55.191000000000003</v>
      </c>
      <c r="GT3" s="1">
        <v>55.264000000000003</v>
      </c>
      <c r="GU3" s="1">
        <v>54.636000000000003</v>
      </c>
      <c r="GV3" s="1">
        <v>47.408000000000001</v>
      </c>
      <c r="GW3" s="1">
        <v>47.792000000000002</v>
      </c>
      <c r="GX3" s="1">
        <v>48.094000000000001</v>
      </c>
      <c r="GY3" s="1">
        <v>46.63</v>
      </c>
      <c r="GZ3" s="1">
        <v>45.134</v>
      </c>
      <c r="HA3" s="1">
        <v>44.905000000000001</v>
      </c>
      <c r="HB3" s="1">
        <v>49.104999999999997</v>
      </c>
      <c r="HC3" s="1">
        <v>48.959000000000003</v>
      </c>
      <c r="HD3" s="1">
        <v>47.802</v>
      </c>
      <c r="HE3" s="1">
        <v>47.247999999999998</v>
      </c>
      <c r="HF3" s="1">
        <v>47.99</v>
      </c>
      <c r="HG3" s="1">
        <v>48.69</v>
      </c>
      <c r="HH3" s="1">
        <v>50.215000000000003</v>
      </c>
      <c r="HI3" s="1">
        <v>49.503</v>
      </c>
      <c r="HJ3" s="1">
        <v>48.558</v>
      </c>
      <c r="HK3" s="1">
        <v>47.481999999999999</v>
      </c>
      <c r="HL3" s="1">
        <v>49.43</v>
      </c>
      <c r="HM3" s="1">
        <v>50.256</v>
      </c>
      <c r="HN3" s="1">
        <v>52.579000000000001</v>
      </c>
      <c r="HO3" s="1">
        <v>50.115000000000002</v>
      </c>
      <c r="HP3" s="1">
        <v>49.878</v>
      </c>
      <c r="HQ3" s="1">
        <v>52.146000000000001</v>
      </c>
      <c r="HR3" s="1">
        <v>50.603999999999999</v>
      </c>
      <c r="HS3" s="1">
        <v>52.850999999999999</v>
      </c>
      <c r="HT3" s="1">
        <v>55.975000000000001</v>
      </c>
      <c r="HU3" s="1">
        <v>58.192</v>
      </c>
      <c r="HV3" s="1">
        <v>53.843000000000004</v>
      </c>
      <c r="HW3" s="1">
        <v>58.185000000000002</v>
      </c>
      <c r="HX3" s="1">
        <v>57.151000000000003</v>
      </c>
      <c r="HY3" s="1">
        <v>54.881999999999998</v>
      </c>
      <c r="HZ3" s="1">
        <v>57.773000000000003</v>
      </c>
      <c r="IA3" s="1">
        <v>56.564999999999998</v>
      </c>
      <c r="IB3" s="1">
        <v>57.886000000000003</v>
      </c>
      <c r="IC3" s="1">
        <v>53.575000000000003</v>
      </c>
      <c r="ID3" s="1">
        <v>50.597999999999999</v>
      </c>
      <c r="IE3" s="1">
        <v>49.945999999999998</v>
      </c>
      <c r="IF3" s="1">
        <v>51.061999999999998</v>
      </c>
      <c r="IG3" s="1">
        <v>49.119</v>
      </c>
      <c r="IH3" s="1">
        <v>47.264000000000003</v>
      </c>
      <c r="II3" s="1">
        <v>46.218000000000004</v>
      </c>
      <c r="IJ3" s="1">
        <v>45.628</v>
      </c>
      <c r="IK3" s="1">
        <v>47.642000000000003</v>
      </c>
      <c r="IL3" s="1">
        <v>48.216000000000001</v>
      </c>
      <c r="IM3" s="1">
        <v>49.374000000000002</v>
      </c>
      <c r="IN3" s="1">
        <v>49.866</v>
      </c>
      <c r="IO3" s="1">
        <v>50.171999999999997</v>
      </c>
      <c r="IP3" s="1">
        <v>49.616999999999997</v>
      </c>
      <c r="IQ3" s="1">
        <v>48.533000000000001</v>
      </c>
      <c r="IR3" s="1">
        <v>49.29</v>
      </c>
      <c r="IS3" s="1">
        <v>49.124000000000002</v>
      </c>
      <c r="IT3" s="1">
        <v>49.162999999999997</v>
      </c>
      <c r="IU3" s="1">
        <v>50.548999999999999</v>
      </c>
      <c r="IV3" s="1">
        <v>51.198</v>
      </c>
      <c r="IW3" s="1">
        <v>50.353000000000002</v>
      </c>
      <c r="IX3" s="1">
        <v>48.784999999999997</v>
      </c>
      <c r="IY3" s="1">
        <v>48.929000000000002</v>
      </c>
      <c r="IZ3" s="1">
        <v>49.918999999999997</v>
      </c>
      <c r="JA3" s="1">
        <v>51.088999999999999</v>
      </c>
      <c r="JB3" s="1">
        <v>52.537999999999997</v>
      </c>
      <c r="JC3" s="1">
        <v>53.643999999999998</v>
      </c>
      <c r="JD3" s="1">
        <v>54.997999999999998</v>
      </c>
      <c r="JE3" s="1">
        <v>55.308</v>
      </c>
      <c r="JF3" s="1">
        <v>54.421999999999997</v>
      </c>
      <c r="JG3" s="1">
        <v>54.112000000000002</v>
      </c>
      <c r="JH3" s="1">
        <v>54.3</v>
      </c>
      <c r="JI3" s="1">
        <v>55.127000000000002</v>
      </c>
      <c r="JJ3" s="1">
        <v>56.55</v>
      </c>
      <c r="JK3" s="1">
        <v>60.832000000000001</v>
      </c>
      <c r="JL3" s="1">
        <v>61.886000000000003</v>
      </c>
      <c r="JM3" s="1">
        <v>61.871000000000002</v>
      </c>
      <c r="JN3" s="1">
        <v>61.539000000000001</v>
      </c>
      <c r="JO3" s="1">
        <v>60.515999999999998</v>
      </c>
      <c r="JP3" s="1">
        <v>60.673999999999999</v>
      </c>
      <c r="JQ3" s="1">
        <v>62.756999999999998</v>
      </c>
      <c r="JR3" s="1">
        <v>66.256</v>
      </c>
      <c r="JS3" s="1">
        <v>65.900999999999996</v>
      </c>
      <c r="JT3" s="1">
        <v>66.647000000000006</v>
      </c>
      <c r="JU3" s="1">
        <v>70.471000000000004</v>
      </c>
      <c r="JV3" s="1">
        <v>71.706999999999994</v>
      </c>
      <c r="JW3" s="1">
        <v>69.456999999999994</v>
      </c>
      <c r="JX3" s="1">
        <v>71.347999999999999</v>
      </c>
      <c r="JY3" s="1">
        <v>69.033000000000001</v>
      </c>
      <c r="JZ3" s="1">
        <v>67.968000000000004</v>
      </c>
      <c r="KA3" s="1">
        <v>69.665000000000006</v>
      </c>
      <c r="KB3" s="1">
        <v>66.573999999999998</v>
      </c>
      <c r="KC3" s="1">
        <v>65.146000000000001</v>
      </c>
      <c r="KD3" s="1">
        <v>66.522000000000006</v>
      </c>
      <c r="KE3" s="1">
        <v>65.245999999999995</v>
      </c>
      <c r="KF3" s="1">
        <v>63.801000000000002</v>
      </c>
      <c r="KG3" s="1">
        <v>66.352000000000004</v>
      </c>
      <c r="KH3" s="1">
        <v>65.242999999999995</v>
      </c>
      <c r="KI3" s="1">
        <v>68.201999999999998</v>
      </c>
      <c r="KJ3" s="1">
        <v>65.965000000000003</v>
      </c>
      <c r="KK3" s="1">
        <v>66.236999999999995</v>
      </c>
      <c r="KL3" s="1">
        <v>62.473999999999997</v>
      </c>
      <c r="KM3" s="1">
        <v>61.790999999999997</v>
      </c>
      <c r="KN3" s="1">
        <v>58.2</v>
      </c>
      <c r="KO3" s="1">
        <v>59.783000000000001</v>
      </c>
      <c r="KP3" s="1">
        <v>58.104999999999997</v>
      </c>
      <c r="KQ3" s="1">
        <v>57.829000000000001</v>
      </c>
      <c r="KR3" s="1">
        <v>57.710999999999999</v>
      </c>
      <c r="KS3" s="1">
        <v>58.747999999999998</v>
      </c>
      <c r="KT3" s="1">
        <v>59.686999999999998</v>
      </c>
      <c r="KU3" s="1">
        <v>58.966999999999999</v>
      </c>
      <c r="KV3" s="1">
        <v>57.676000000000002</v>
      </c>
      <c r="KW3" s="1">
        <v>57.500999999999998</v>
      </c>
      <c r="KX3" s="1">
        <v>58.218000000000004</v>
      </c>
      <c r="KY3" s="1">
        <v>58</v>
      </c>
      <c r="KZ3" s="1">
        <v>58.011000000000003</v>
      </c>
      <c r="LA3" s="1">
        <v>56.779000000000003</v>
      </c>
      <c r="LB3" s="1">
        <v>58.923999999999999</v>
      </c>
      <c r="LC3" s="1">
        <v>60.033000000000001</v>
      </c>
      <c r="LD3" s="1">
        <v>60.963999999999999</v>
      </c>
      <c r="LE3" s="1">
        <v>61.845999999999997</v>
      </c>
      <c r="LF3" s="1">
        <v>60.564</v>
      </c>
      <c r="LG3" s="1">
        <v>61.415999999999997</v>
      </c>
      <c r="LH3" s="1">
        <v>60.834000000000003</v>
      </c>
      <c r="LI3" s="1">
        <v>62.774000000000001</v>
      </c>
      <c r="LJ3" s="1">
        <v>62.256999999999998</v>
      </c>
      <c r="LK3" s="1">
        <v>65.075999999999993</v>
      </c>
      <c r="LL3" s="1">
        <v>68.316999999999993</v>
      </c>
      <c r="LM3" s="1">
        <v>68.221000000000004</v>
      </c>
      <c r="LN3" s="1">
        <v>67.81</v>
      </c>
      <c r="LO3" s="1">
        <v>69.441000000000003</v>
      </c>
      <c r="LP3" s="1">
        <v>69.132999999999996</v>
      </c>
      <c r="LQ3" s="1">
        <v>67.584999999999994</v>
      </c>
      <c r="LR3" s="1">
        <v>66.087000000000003</v>
      </c>
      <c r="LS3" s="1">
        <v>57.293999999999997</v>
      </c>
      <c r="LT3" s="1">
        <v>58.805999999999997</v>
      </c>
      <c r="LU3" s="1">
        <v>60.094000000000001</v>
      </c>
      <c r="LV3" s="1">
        <v>59.966999999999999</v>
      </c>
      <c r="LW3" s="1">
        <v>59.609000000000002</v>
      </c>
      <c r="LX3" s="1">
        <v>60.826000000000001</v>
      </c>
      <c r="LY3" s="1">
        <v>62.143999999999998</v>
      </c>
      <c r="LZ3" s="1">
        <v>64.673000000000002</v>
      </c>
      <c r="MA3" s="1">
        <v>63.005000000000003</v>
      </c>
      <c r="MB3" s="1">
        <v>61.534999999999997</v>
      </c>
      <c r="MC3" s="1">
        <v>60.728000000000002</v>
      </c>
      <c r="MD3" s="1">
        <v>61.896000000000001</v>
      </c>
      <c r="ME3" s="1">
        <v>62.844000000000001</v>
      </c>
      <c r="MF3" s="1">
        <v>61.478000000000002</v>
      </c>
      <c r="MG3" s="1">
        <v>61.527999999999999</v>
      </c>
      <c r="MH3" s="1">
        <v>62.798000000000002</v>
      </c>
      <c r="MI3" s="1">
        <v>64.174999999999997</v>
      </c>
      <c r="MJ3" s="1">
        <v>66.984999999999999</v>
      </c>
      <c r="MK3" s="1">
        <v>66.150000000000006</v>
      </c>
      <c r="ML3" s="1">
        <v>65.543000000000006</v>
      </c>
      <c r="MM3" s="1">
        <v>66.533000000000001</v>
      </c>
      <c r="MN3" s="1">
        <v>67.760000000000005</v>
      </c>
      <c r="MO3" s="1">
        <v>69.007000000000005</v>
      </c>
      <c r="MP3" s="1">
        <v>71.087999999999994</v>
      </c>
      <c r="MQ3" s="1">
        <v>70.263999999999996</v>
      </c>
      <c r="MR3" s="1">
        <v>71.436000000000007</v>
      </c>
      <c r="MS3" s="1">
        <v>72.968999999999994</v>
      </c>
      <c r="MT3" s="1">
        <v>73.692999999999998</v>
      </c>
      <c r="MU3" s="1">
        <v>73.111999999999995</v>
      </c>
      <c r="MV3" s="1">
        <v>69.909000000000006</v>
      </c>
      <c r="MW3" s="1">
        <v>69.313000000000002</v>
      </c>
      <c r="MX3" s="1">
        <v>71.805999999999997</v>
      </c>
      <c r="MY3" s="1">
        <v>70.662999999999997</v>
      </c>
      <c r="MZ3" s="1">
        <v>70.17</v>
      </c>
      <c r="NA3" s="1">
        <v>73.415999999999997</v>
      </c>
      <c r="NB3" s="1">
        <v>74.721999999999994</v>
      </c>
      <c r="NC3" s="1">
        <v>76.563000000000002</v>
      </c>
      <c r="ND3" s="1">
        <v>74.361999999999995</v>
      </c>
      <c r="NE3" s="1">
        <v>76.328999999999994</v>
      </c>
      <c r="NF3" s="1">
        <v>77.564999999999998</v>
      </c>
      <c r="NG3" s="1">
        <v>78.489000000000004</v>
      </c>
      <c r="NH3" s="1">
        <v>75.501000000000005</v>
      </c>
      <c r="NI3" s="1">
        <v>76</v>
      </c>
      <c r="NJ3" s="1">
        <v>78.474000000000004</v>
      </c>
      <c r="NK3" s="1">
        <v>78.221999999999994</v>
      </c>
      <c r="NL3" s="1">
        <v>81.003</v>
      </c>
      <c r="NM3" s="1">
        <v>82.188999999999993</v>
      </c>
      <c r="NN3" s="1">
        <v>80.849999999999994</v>
      </c>
      <c r="NO3" s="1">
        <v>82.245000000000005</v>
      </c>
      <c r="NP3" s="1">
        <v>82.384</v>
      </c>
      <c r="NQ3" s="1">
        <v>85.622</v>
      </c>
      <c r="NR3" s="1">
        <v>85.998999999999995</v>
      </c>
      <c r="NS3" s="1">
        <v>88.126000000000005</v>
      </c>
      <c r="NT3" s="1">
        <v>92.843000000000004</v>
      </c>
      <c r="NU3" s="1">
        <v>89.224000000000004</v>
      </c>
      <c r="NV3" s="1">
        <v>87.369</v>
      </c>
      <c r="NW3" s="1">
        <v>89.677000000000007</v>
      </c>
      <c r="NX3" s="1">
        <v>91.334999999999994</v>
      </c>
      <c r="NY3" s="1">
        <v>92.153000000000006</v>
      </c>
      <c r="NZ3" s="1">
        <v>89.751999999999995</v>
      </c>
      <c r="OA3" s="1">
        <v>87.253</v>
      </c>
      <c r="OB3" s="1">
        <v>81.724999999999994</v>
      </c>
      <c r="OC3" s="1">
        <v>82.396000000000001</v>
      </c>
      <c r="OD3" s="1">
        <v>81.762</v>
      </c>
      <c r="OE3" s="1">
        <v>80.674000000000007</v>
      </c>
      <c r="OF3" s="1">
        <v>79.515000000000001</v>
      </c>
      <c r="OG3" s="1">
        <v>80.796999999999997</v>
      </c>
      <c r="OH3" s="1">
        <v>86.174000000000007</v>
      </c>
      <c r="OI3" s="1">
        <v>87.778000000000006</v>
      </c>
      <c r="OJ3" s="1">
        <v>85.5</v>
      </c>
      <c r="OK3" s="1">
        <v>86.738</v>
      </c>
      <c r="OL3" s="1">
        <v>82.305000000000007</v>
      </c>
      <c r="OM3" s="1">
        <v>81.88</v>
      </c>
      <c r="ON3" s="1">
        <v>79.486000000000004</v>
      </c>
      <c r="OO3" s="1">
        <v>80.847999999999999</v>
      </c>
      <c r="OP3" s="1">
        <v>79.867000000000004</v>
      </c>
      <c r="OQ3" s="1">
        <v>80.634</v>
      </c>
      <c r="OR3" s="1">
        <v>80.007000000000005</v>
      </c>
      <c r="OS3" s="1">
        <v>78.536000000000001</v>
      </c>
      <c r="OT3" s="1">
        <v>80.539000000000001</v>
      </c>
      <c r="OU3" s="1">
        <v>79.587999999999994</v>
      </c>
      <c r="OV3" s="1">
        <v>77.620999999999995</v>
      </c>
      <c r="OW3" s="1">
        <v>80.450999999999993</v>
      </c>
      <c r="OX3" s="1">
        <v>79.826999999999998</v>
      </c>
      <c r="OY3" s="1">
        <v>77.522999999999996</v>
      </c>
      <c r="OZ3" s="1">
        <v>75.945999999999998</v>
      </c>
      <c r="PA3" s="1">
        <v>72.820999999999998</v>
      </c>
      <c r="PB3" s="1">
        <v>70.744</v>
      </c>
      <c r="PC3" s="1">
        <v>71.653999999999996</v>
      </c>
      <c r="PD3" s="1">
        <v>69.918999999999997</v>
      </c>
      <c r="PE3" s="1">
        <v>67.84</v>
      </c>
      <c r="PF3" s="1">
        <v>66.846999999999994</v>
      </c>
      <c r="PG3" s="1">
        <v>69.277000000000001</v>
      </c>
      <c r="PH3" s="1">
        <v>69.638000000000005</v>
      </c>
      <c r="PI3" s="1">
        <v>70.981999999999999</v>
      </c>
      <c r="PJ3" s="1">
        <v>71.578000000000003</v>
      </c>
      <c r="PK3" s="1">
        <v>74.087000000000003</v>
      </c>
      <c r="PL3" s="1">
        <v>76.069999999999993</v>
      </c>
      <c r="PM3" s="1">
        <v>75.677000000000007</v>
      </c>
      <c r="PN3" s="1">
        <v>77.194999999999993</v>
      </c>
      <c r="PO3" s="1">
        <v>75.272999999999996</v>
      </c>
      <c r="PP3" s="1">
        <v>75.912000000000006</v>
      </c>
      <c r="PQ3" s="1">
        <v>75.569999999999993</v>
      </c>
      <c r="PR3" s="1">
        <v>73.748000000000005</v>
      </c>
      <c r="PS3" s="1">
        <v>73.63</v>
      </c>
      <c r="PT3" s="1">
        <v>75.772999999999996</v>
      </c>
      <c r="PU3" s="1">
        <v>73.072000000000003</v>
      </c>
      <c r="PV3" s="1">
        <v>72.613</v>
      </c>
      <c r="PW3" s="1">
        <v>74.572999999999993</v>
      </c>
      <c r="PX3" s="1">
        <v>74.040000000000006</v>
      </c>
      <c r="PY3" s="1">
        <v>74.364999999999995</v>
      </c>
      <c r="PZ3" s="1">
        <v>71.596999999999994</v>
      </c>
      <c r="QA3" s="1">
        <v>70.620999999999995</v>
      </c>
      <c r="QB3" s="1">
        <v>72.117999999999995</v>
      </c>
      <c r="QC3" s="1">
        <v>69.42</v>
      </c>
      <c r="QD3" s="1">
        <v>68.289000000000001</v>
      </c>
      <c r="QE3" s="1">
        <v>67.373999999999995</v>
      </c>
      <c r="QF3" s="1">
        <v>69.049000000000007</v>
      </c>
      <c r="QG3" s="1">
        <v>67.373999999999995</v>
      </c>
      <c r="QH3" s="1">
        <v>68.777000000000001</v>
      </c>
      <c r="QI3" s="1">
        <v>67.037999999999997</v>
      </c>
      <c r="QJ3" s="1">
        <v>67.882000000000005</v>
      </c>
      <c r="QK3" s="1">
        <v>69.356999999999999</v>
      </c>
      <c r="QL3" s="1">
        <v>69.793000000000006</v>
      </c>
      <c r="QM3" s="1">
        <v>68.147000000000006</v>
      </c>
      <c r="QN3" s="1">
        <v>67.951999999999998</v>
      </c>
      <c r="QO3" s="1">
        <v>60.134999999999998</v>
      </c>
      <c r="QP3" s="1">
        <v>59.667000000000002</v>
      </c>
      <c r="QQ3" s="1">
        <v>60.26</v>
      </c>
      <c r="QR3" s="1">
        <v>59.906999999999996</v>
      </c>
      <c r="QS3" s="1">
        <v>59.796999999999997</v>
      </c>
      <c r="QT3" s="1">
        <v>61.655999999999999</v>
      </c>
      <c r="QU3" s="1">
        <v>60.914999999999999</v>
      </c>
      <c r="QV3" s="1">
        <v>61.042999999999999</v>
      </c>
      <c r="QW3" s="1">
        <v>64.031999999999996</v>
      </c>
      <c r="QX3" s="1">
        <v>64.953000000000003</v>
      </c>
      <c r="QY3" s="1">
        <v>65.722999999999999</v>
      </c>
      <c r="QZ3" s="1">
        <v>67.933000000000007</v>
      </c>
      <c r="RA3" s="1">
        <v>68.244</v>
      </c>
      <c r="RB3" s="1">
        <v>68.763999999999996</v>
      </c>
      <c r="RC3" s="1">
        <v>67.456000000000003</v>
      </c>
      <c r="RD3" s="1">
        <v>65.713999999999999</v>
      </c>
      <c r="RE3" s="1">
        <v>65.239000000000004</v>
      </c>
      <c r="RF3" s="1">
        <v>65.793000000000006</v>
      </c>
      <c r="RG3" s="1">
        <v>66.831000000000003</v>
      </c>
      <c r="RH3" s="1">
        <v>66.772999999999996</v>
      </c>
      <c r="RI3" s="1">
        <v>67.918000000000006</v>
      </c>
      <c r="RJ3" s="1">
        <v>70.62</v>
      </c>
      <c r="RK3" s="1">
        <v>70.997</v>
      </c>
      <c r="RL3" s="1">
        <v>70.509</v>
      </c>
      <c r="RM3" s="1">
        <v>71.576999999999998</v>
      </c>
      <c r="RN3" s="1">
        <v>68.813000000000002</v>
      </c>
      <c r="RO3" s="1">
        <v>69.715000000000003</v>
      </c>
      <c r="RP3" s="1">
        <v>67.869</v>
      </c>
      <c r="RQ3" s="1">
        <v>64.010000000000005</v>
      </c>
      <c r="RR3" s="1">
        <v>63.587000000000003</v>
      </c>
      <c r="RS3" s="1">
        <v>63.445999999999998</v>
      </c>
      <c r="RT3" s="1">
        <v>64.680999999999997</v>
      </c>
      <c r="RU3" s="1">
        <v>64.009</v>
      </c>
      <c r="RV3" s="1">
        <v>63.201000000000001</v>
      </c>
      <c r="RW3" s="1">
        <v>61.688000000000002</v>
      </c>
      <c r="RX3" s="1">
        <v>60.527000000000001</v>
      </c>
      <c r="RY3" s="1">
        <v>62.920999999999999</v>
      </c>
      <c r="RZ3" s="1">
        <v>61.241999999999997</v>
      </c>
      <c r="SA3" s="1">
        <v>60.113</v>
      </c>
      <c r="SB3" s="1">
        <v>62.822000000000003</v>
      </c>
      <c r="SC3" s="1">
        <v>63.691000000000003</v>
      </c>
      <c r="SD3" s="1">
        <v>65.435000000000002</v>
      </c>
      <c r="SE3" s="1">
        <v>66.296999999999997</v>
      </c>
      <c r="SF3" s="1">
        <v>65.497</v>
      </c>
      <c r="SG3" s="1">
        <v>63.901000000000003</v>
      </c>
      <c r="SH3" s="1">
        <v>63.534999999999997</v>
      </c>
      <c r="SI3" s="1">
        <v>63.686</v>
      </c>
      <c r="SJ3" s="1">
        <v>64.988</v>
      </c>
      <c r="SK3" s="1">
        <v>66.611999999999995</v>
      </c>
      <c r="SL3" s="1">
        <v>67.971000000000004</v>
      </c>
      <c r="SM3" s="1">
        <v>66.709999999999994</v>
      </c>
      <c r="SN3" s="1">
        <v>67.7</v>
      </c>
      <c r="SO3" s="1">
        <v>69.281000000000006</v>
      </c>
    </row>
    <row r="4" spans="1:516" x14ac:dyDescent="0.25">
      <c r="A4" s="1" t="str">
        <f>_xll.BTCWGET(secWorksheet,"cols=1;rows=195")</f>
        <v>QJ937853 Corp</v>
      </c>
      <c r="B4" s="1" t="str">
        <f>_xlfn.XLOOKUP(A4,bonds[worksheet get],bonds[unique lookup],"-")</f>
        <v>SOLBBB 5.118 PERP nc-21</v>
      </c>
      <c r="C4" s="1" t="str">
        <f>_xlfn.XLOOKUP(A4,bonds[worksheet get],bonds[ID_ISIN],"-")</f>
        <v>XS1323897485</v>
      </c>
      <c r="D4" s="1">
        <f>_xll.BDH(A4,"blp_i_sprd_mid","-2AY",,"Dates=H","Fill=C","Sort=R","Dir=H","cols=509;rows=1")</f>
        <v>320.98200000000003</v>
      </c>
      <c r="E4" s="1">
        <v>327.03300000000002</v>
      </c>
      <c r="F4" s="1">
        <v>337.11599999999999</v>
      </c>
      <c r="G4" s="1">
        <v>345.49</v>
      </c>
      <c r="H4" s="1">
        <v>349.35</v>
      </c>
      <c r="I4" s="1">
        <v>347.976</v>
      </c>
      <c r="J4" s="1">
        <v>351.536</v>
      </c>
      <c r="K4" s="1">
        <v>342.93700000000001</v>
      </c>
      <c r="L4" s="1">
        <v>332.08699999999999</v>
      </c>
      <c r="M4" s="1">
        <v>331.839</v>
      </c>
      <c r="N4" s="1">
        <v>326.53399999999999</v>
      </c>
      <c r="O4" s="1">
        <v>322.983</v>
      </c>
      <c r="P4" s="1">
        <v>309.13</v>
      </c>
      <c r="Q4" s="1">
        <v>299.39999999999998</v>
      </c>
      <c r="R4" s="1">
        <v>327.28399999999999</v>
      </c>
      <c r="S4" s="1">
        <v>298.137</v>
      </c>
      <c r="T4" s="1">
        <v>279.125</v>
      </c>
      <c r="U4" s="1">
        <v>246.351</v>
      </c>
      <c r="V4" s="1">
        <v>213.041</v>
      </c>
      <c r="W4" s="1">
        <v>179.65199999999999</v>
      </c>
      <c r="X4" s="1">
        <v>198.64400000000001</v>
      </c>
      <c r="Y4" s="1">
        <v>281.75599999999997</v>
      </c>
      <c r="Z4" s="1">
        <v>325.47500000000002</v>
      </c>
      <c r="AA4" s="1">
        <v>374.28899999999999</v>
      </c>
      <c r="AB4" s="1">
        <v>379.10399999999998</v>
      </c>
      <c r="AC4" s="1">
        <v>379.36099999999999</v>
      </c>
      <c r="AD4" s="1">
        <v>369.12700000000001</v>
      </c>
      <c r="AE4" s="1">
        <v>364.75900000000001</v>
      </c>
      <c r="AF4" s="1">
        <v>382.45499999999998</v>
      </c>
      <c r="AG4" s="1">
        <v>453.512</v>
      </c>
      <c r="AH4" s="1">
        <v>401.68799999999999</v>
      </c>
      <c r="AI4" s="1">
        <v>393.66500000000002</v>
      </c>
      <c r="AJ4" s="1">
        <v>402.59899999999999</v>
      </c>
      <c r="AK4" s="1">
        <v>419.072</v>
      </c>
      <c r="AL4" s="1">
        <v>429.01600000000002</v>
      </c>
      <c r="AM4" s="1">
        <v>428.48899999999998</v>
      </c>
      <c r="AN4" s="1">
        <v>424.67500000000001</v>
      </c>
      <c r="AO4" s="1">
        <v>390.09800000000001</v>
      </c>
      <c r="AP4" s="1">
        <v>387.95400000000001</v>
      </c>
      <c r="AQ4" s="1">
        <v>383.54899999999998</v>
      </c>
      <c r="AR4" s="1">
        <v>402.435</v>
      </c>
      <c r="AS4" s="1">
        <v>376.92099999999999</v>
      </c>
      <c r="AT4" s="1">
        <v>376.60199999999998</v>
      </c>
      <c r="AU4" s="1">
        <v>369.53</v>
      </c>
      <c r="AV4" s="1">
        <v>361.27</v>
      </c>
      <c r="AW4" s="1">
        <v>318.40199999999999</v>
      </c>
      <c r="AX4" s="1">
        <v>306.529</v>
      </c>
      <c r="AY4" s="1">
        <v>298.17</v>
      </c>
      <c r="AZ4" s="1">
        <v>298.60899999999998</v>
      </c>
      <c r="BA4" s="1">
        <v>313.36099999999999</v>
      </c>
      <c r="BB4" s="1">
        <v>325.26900000000001</v>
      </c>
      <c r="BC4" s="1">
        <v>336.27199999999999</v>
      </c>
      <c r="BD4" s="1">
        <v>331.642</v>
      </c>
      <c r="BE4" s="1">
        <v>318.49400000000003</v>
      </c>
      <c r="BF4" s="1">
        <v>319.03699999999998</v>
      </c>
      <c r="BG4" s="1">
        <v>314.904</v>
      </c>
      <c r="BH4" s="1">
        <v>297.30799999999999</v>
      </c>
      <c r="BI4" s="1">
        <v>324.173</v>
      </c>
      <c r="BJ4" s="1">
        <v>389.22399999999999</v>
      </c>
      <c r="BK4" s="1">
        <v>474.38400000000001</v>
      </c>
      <c r="BL4" s="1">
        <v>483.94099999999997</v>
      </c>
      <c r="BM4" s="1">
        <v>493.29899999999998</v>
      </c>
      <c r="BN4" s="1">
        <v>495.05700000000002</v>
      </c>
      <c r="BO4" s="1">
        <v>494.31099999999998</v>
      </c>
      <c r="BP4" s="1">
        <v>489.44400000000002</v>
      </c>
      <c r="BQ4" s="1">
        <v>488.553</v>
      </c>
      <c r="BR4" s="1">
        <v>484.09100000000001</v>
      </c>
      <c r="BS4" s="1">
        <v>484.779</v>
      </c>
      <c r="BT4" s="1">
        <v>483.95499999999998</v>
      </c>
      <c r="BU4" s="1">
        <v>485.916</v>
      </c>
      <c r="BV4" s="1">
        <v>520.53200000000004</v>
      </c>
      <c r="BW4" s="1">
        <v>524.84199999999998</v>
      </c>
      <c r="BX4" s="1">
        <v>512.93200000000002</v>
      </c>
      <c r="BY4" s="1">
        <v>495.23</v>
      </c>
      <c r="BZ4" s="1">
        <v>488.08499999999998</v>
      </c>
      <c r="CA4" s="1">
        <v>391.46600000000001</v>
      </c>
      <c r="CB4" s="1">
        <v>342.01499999999999</v>
      </c>
      <c r="CC4" s="1">
        <v>274.44499999999999</v>
      </c>
      <c r="CD4" s="1">
        <v>240.98400000000001</v>
      </c>
      <c r="CE4" s="1">
        <v>182.596</v>
      </c>
      <c r="CF4" s="1">
        <v>173.25700000000001</v>
      </c>
      <c r="CG4" s="1">
        <v>190.84200000000001</v>
      </c>
      <c r="CH4" s="1">
        <v>139.57499999999999</v>
      </c>
      <c r="CI4" s="1">
        <v>124.914</v>
      </c>
      <c r="CJ4" s="1">
        <v>122.246</v>
      </c>
      <c r="CK4" s="1">
        <v>122.93600000000001</v>
      </c>
      <c r="CL4" s="1">
        <v>128.63399999999999</v>
      </c>
      <c r="CM4" s="1">
        <v>127.18899999999999</v>
      </c>
      <c r="CN4" s="1">
        <v>101.914</v>
      </c>
      <c r="CO4" s="1">
        <v>97.343999999999994</v>
      </c>
      <c r="CP4" s="1">
        <v>86.114000000000004</v>
      </c>
      <c r="CQ4" s="1">
        <v>70.396000000000001</v>
      </c>
      <c r="CR4" s="1">
        <v>63.316000000000003</v>
      </c>
      <c r="CS4" s="1">
        <v>63.618000000000002</v>
      </c>
      <c r="CT4" s="1">
        <v>65.167000000000002</v>
      </c>
      <c r="CU4" s="1">
        <v>65.995999999999995</v>
      </c>
      <c r="CV4" s="1">
        <v>66.248000000000005</v>
      </c>
      <c r="CW4" s="1">
        <v>67.608999999999995</v>
      </c>
      <c r="CX4" s="1">
        <v>68.216999999999999</v>
      </c>
      <c r="CY4" s="1">
        <v>70.558000000000007</v>
      </c>
      <c r="CZ4" s="1">
        <v>70.703000000000003</v>
      </c>
      <c r="DA4" s="1">
        <v>68.941000000000003</v>
      </c>
      <c r="DB4" s="1">
        <v>65.837999999999994</v>
      </c>
      <c r="DC4" s="1">
        <v>65.474000000000004</v>
      </c>
      <c r="DD4" s="1">
        <v>69.495999999999995</v>
      </c>
      <c r="DE4" s="1">
        <v>71.769000000000005</v>
      </c>
      <c r="DF4" s="1">
        <v>74.244</v>
      </c>
      <c r="DG4" s="1">
        <v>73.418000000000006</v>
      </c>
      <c r="DH4" s="1">
        <v>73.97</v>
      </c>
      <c r="DI4" s="1">
        <v>74.391000000000005</v>
      </c>
      <c r="DJ4" s="1">
        <v>72.930000000000007</v>
      </c>
      <c r="DK4" s="1">
        <v>71.488</v>
      </c>
      <c r="DL4" s="1">
        <v>70.355999999999995</v>
      </c>
      <c r="DM4" s="1">
        <v>67.040999999999997</v>
      </c>
      <c r="DN4" s="1">
        <v>61.914999999999999</v>
      </c>
      <c r="DO4" s="1">
        <v>62.784999999999997</v>
      </c>
      <c r="DP4" s="1">
        <v>62.161000000000001</v>
      </c>
      <c r="DQ4" s="1">
        <v>62.73</v>
      </c>
      <c r="DR4" s="1">
        <v>64.364000000000004</v>
      </c>
      <c r="DS4" s="1">
        <v>67.209999999999994</v>
      </c>
      <c r="DT4" s="1">
        <v>66.284999999999997</v>
      </c>
      <c r="DU4" s="1">
        <v>66.328999999999994</v>
      </c>
      <c r="DV4" s="1">
        <v>66.725999999999999</v>
      </c>
      <c r="DW4" s="1">
        <v>66.691999999999993</v>
      </c>
      <c r="DX4" s="1">
        <v>69.784999999999997</v>
      </c>
      <c r="DY4" s="1">
        <v>68.635000000000005</v>
      </c>
      <c r="DZ4" s="1">
        <v>68.570999999999998</v>
      </c>
      <c r="EA4" s="1">
        <v>67.228999999999999</v>
      </c>
      <c r="EB4" s="1">
        <v>66.606999999999999</v>
      </c>
      <c r="EC4" s="1">
        <v>66.183999999999997</v>
      </c>
      <c r="ED4" s="1">
        <v>67.064999999999998</v>
      </c>
      <c r="EE4" s="1">
        <v>66.084999999999994</v>
      </c>
      <c r="EF4" s="1">
        <v>75.001000000000005</v>
      </c>
      <c r="EG4" s="1">
        <v>71.813999999999993</v>
      </c>
      <c r="EH4" s="1">
        <v>76.757999999999996</v>
      </c>
      <c r="EI4" s="1">
        <v>77.980999999999995</v>
      </c>
      <c r="EJ4" s="1">
        <v>78.436999999999998</v>
      </c>
      <c r="EK4" s="1">
        <v>79.028999999999996</v>
      </c>
      <c r="EL4" s="1">
        <v>79.323999999999998</v>
      </c>
      <c r="EM4" s="1">
        <v>80.897000000000006</v>
      </c>
      <c r="EN4" s="1">
        <v>80.936999999999998</v>
      </c>
      <c r="EO4" s="1">
        <v>83.338999999999999</v>
      </c>
      <c r="EP4" s="1">
        <v>84.552999999999997</v>
      </c>
      <c r="EQ4" s="1">
        <v>84.141000000000005</v>
      </c>
      <c r="ER4" s="1">
        <v>83.441999999999993</v>
      </c>
      <c r="ES4" s="1">
        <v>85.9</v>
      </c>
      <c r="ET4" s="1">
        <v>87.04</v>
      </c>
      <c r="EU4" s="1">
        <v>85.674000000000007</v>
      </c>
      <c r="EV4" s="1">
        <v>83.897999999999996</v>
      </c>
      <c r="EW4" s="1">
        <v>85.239000000000004</v>
      </c>
      <c r="EX4" s="1">
        <v>86.94</v>
      </c>
      <c r="EY4" s="1">
        <v>86.826999999999998</v>
      </c>
      <c r="EZ4" s="1">
        <v>87.152000000000001</v>
      </c>
      <c r="FA4" s="1">
        <v>87.378</v>
      </c>
      <c r="FB4" s="1">
        <v>88.938999999999993</v>
      </c>
      <c r="FC4" s="1">
        <v>89.463999999999999</v>
      </c>
      <c r="FD4" s="1">
        <v>90.322000000000003</v>
      </c>
      <c r="FE4" s="1">
        <v>84.759</v>
      </c>
      <c r="FF4" s="1">
        <v>84.426000000000002</v>
      </c>
      <c r="FG4" s="1">
        <v>81.673000000000002</v>
      </c>
      <c r="FH4" s="1">
        <v>82.748000000000005</v>
      </c>
      <c r="FI4" s="1">
        <v>83.555000000000007</v>
      </c>
      <c r="FJ4" s="1">
        <v>83.335999999999999</v>
      </c>
      <c r="FK4" s="1">
        <v>82.986000000000004</v>
      </c>
      <c r="FL4" s="1">
        <v>82.891999999999996</v>
      </c>
      <c r="FM4" s="1">
        <v>80.393000000000001</v>
      </c>
      <c r="FN4" s="1">
        <v>82.573999999999998</v>
      </c>
      <c r="FO4" s="1">
        <v>82.938000000000002</v>
      </c>
      <c r="FP4" s="1">
        <v>85.043000000000006</v>
      </c>
      <c r="FQ4" s="1">
        <v>86.016000000000005</v>
      </c>
      <c r="FR4" s="1">
        <v>85.844999999999999</v>
      </c>
      <c r="FS4" s="1">
        <v>83.924999999999997</v>
      </c>
      <c r="FT4" s="1">
        <v>82.471999999999994</v>
      </c>
      <c r="FU4" s="1">
        <v>79.358000000000004</v>
      </c>
      <c r="FV4" s="1">
        <v>78.203000000000003</v>
      </c>
      <c r="FW4" s="1">
        <v>79.591999999999999</v>
      </c>
      <c r="FX4" s="1">
        <v>81.162000000000006</v>
      </c>
      <c r="FY4" s="1">
        <v>80.096999999999994</v>
      </c>
      <c r="FZ4" s="1">
        <v>80.304000000000002</v>
      </c>
      <c r="GA4" s="1">
        <v>81.698999999999998</v>
      </c>
      <c r="GB4" s="1">
        <v>82.67</v>
      </c>
      <c r="GC4" s="1">
        <v>83.695999999999998</v>
      </c>
      <c r="GD4" s="1">
        <v>86.334000000000003</v>
      </c>
      <c r="GE4" s="1">
        <v>87.828999999999994</v>
      </c>
      <c r="GF4" s="1">
        <v>88.46</v>
      </c>
      <c r="GG4" s="1">
        <v>91.481999999999999</v>
      </c>
      <c r="GH4" s="1">
        <v>95.084000000000003</v>
      </c>
      <c r="GI4" s="1">
        <v>94.534000000000006</v>
      </c>
      <c r="GJ4" s="1">
        <v>93.012</v>
      </c>
      <c r="GK4" s="1">
        <v>91.647000000000006</v>
      </c>
      <c r="GL4" s="1">
        <v>91.299000000000007</v>
      </c>
      <c r="GM4" s="1">
        <v>89.869</v>
      </c>
      <c r="GN4" s="1">
        <v>86.688000000000002</v>
      </c>
      <c r="GO4" s="1">
        <v>86.632999999999996</v>
      </c>
      <c r="GP4" s="1">
        <v>85.161000000000001</v>
      </c>
      <c r="GQ4" s="1">
        <v>83.716999999999999</v>
      </c>
      <c r="GR4" s="1">
        <v>85.587999999999994</v>
      </c>
      <c r="GS4" s="1">
        <v>83.41</v>
      </c>
      <c r="GT4" s="1">
        <v>83.155000000000001</v>
      </c>
      <c r="GU4" s="1">
        <v>81.299000000000007</v>
      </c>
      <c r="GV4" s="1">
        <v>82.073999999999998</v>
      </c>
      <c r="GW4" s="1">
        <v>81.313999999999993</v>
      </c>
      <c r="GX4" s="1">
        <v>71.185000000000002</v>
      </c>
      <c r="GY4" s="1">
        <v>70.891000000000005</v>
      </c>
      <c r="GZ4" s="1">
        <v>72.268000000000001</v>
      </c>
      <c r="HA4" s="1">
        <v>72.942999999999998</v>
      </c>
      <c r="HB4" s="1">
        <v>90.122</v>
      </c>
      <c r="HC4" s="1">
        <v>84.623999999999995</v>
      </c>
      <c r="HD4" s="1">
        <v>84.069000000000003</v>
      </c>
      <c r="HE4" s="1">
        <v>90.403999999999996</v>
      </c>
      <c r="HF4" s="1">
        <v>89.515000000000001</v>
      </c>
      <c r="HG4" s="1">
        <v>93.453999999999994</v>
      </c>
      <c r="HH4" s="1">
        <v>94.167000000000002</v>
      </c>
      <c r="HI4" s="1">
        <v>88.638000000000005</v>
      </c>
      <c r="HJ4" s="1">
        <v>86.144999999999996</v>
      </c>
      <c r="HK4" s="1">
        <v>90.522999999999996</v>
      </c>
      <c r="HL4" s="1">
        <v>89.245000000000005</v>
      </c>
      <c r="HM4" s="1">
        <v>85.084000000000003</v>
      </c>
      <c r="HN4" s="1">
        <v>79.718999999999994</v>
      </c>
      <c r="HO4" s="1">
        <v>82.923000000000002</v>
      </c>
      <c r="HP4" s="1">
        <v>85.951999999999998</v>
      </c>
      <c r="HQ4" s="1">
        <v>91.741</v>
      </c>
      <c r="HR4" s="1">
        <v>99.138000000000005</v>
      </c>
      <c r="HS4" s="1">
        <v>100.639</v>
      </c>
      <c r="HT4" s="1">
        <v>107.18899999999999</v>
      </c>
      <c r="HU4" s="1">
        <v>108.48</v>
      </c>
      <c r="HV4" s="1">
        <v>103.72199999999999</v>
      </c>
      <c r="HW4" s="1">
        <v>99.534999999999997</v>
      </c>
      <c r="HX4" s="1">
        <v>98.198999999999998</v>
      </c>
      <c r="HY4" s="1">
        <v>98.316999999999993</v>
      </c>
      <c r="HZ4" s="1">
        <v>98.489000000000004</v>
      </c>
      <c r="IA4" s="1">
        <v>101.015</v>
      </c>
      <c r="IB4" s="1">
        <v>101.053</v>
      </c>
      <c r="IC4" s="1">
        <v>102.432</v>
      </c>
      <c r="ID4" s="1">
        <v>98.49</v>
      </c>
      <c r="IE4" s="1">
        <v>89.206999999999994</v>
      </c>
      <c r="IF4" s="1">
        <v>89.372</v>
      </c>
      <c r="IG4" s="1">
        <v>87.216999999999999</v>
      </c>
      <c r="IH4" s="1">
        <v>85.114999999999995</v>
      </c>
      <c r="II4" s="1">
        <v>86.227999999999994</v>
      </c>
      <c r="IJ4" s="1">
        <v>86.192999999999998</v>
      </c>
      <c r="IK4" s="1">
        <v>92.12</v>
      </c>
      <c r="IL4" s="1">
        <v>93.638999999999996</v>
      </c>
      <c r="IM4" s="1">
        <v>94.025999999999996</v>
      </c>
      <c r="IN4" s="1">
        <v>93.116</v>
      </c>
      <c r="IO4" s="1">
        <v>93.733000000000004</v>
      </c>
      <c r="IP4" s="1">
        <v>91.025999999999996</v>
      </c>
      <c r="IQ4" s="1">
        <v>89.293999999999997</v>
      </c>
      <c r="IR4" s="1">
        <v>90.730999999999995</v>
      </c>
      <c r="IS4" s="1">
        <v>90.72</v>
      </c>
      <c r="IT4" s="1">
        <v>93.649000000000001</v>
      </c>
      <c r="IU4" s="1">
        <v>97.725999999999999</v>
      </c>
      <c r="IV4" s="1">
        <v>97.054000000000002</v>
      </c>
      <c r="IW4" s="1">
        <v>91.05</v>
      </c>
      <c r="IX4" s="1">
        <v>83.855000000000004</v>
      </c>
      <c r="IY4" s="1">
        <v>83.343999999999994</v>
      </c>
      <c r="IZ4" s="1">
        <v>84.988</v>
      </c>
      <c r="JA4" s="1">
        <v>86.067999999999998</v>
      </c>
      <c r="JB4" s="1">
        <v>84.167000000000002</v>
      </c>
      <c r="JC4" s="1">
        <v>91.52</v>
      </c>
      <c r="JD4" s="1">
        <v>94.697999999999993</v>
      </c>
      <c r="JE4" s="1">
        <v>86.635999999999996</v>
      </c>
      <c r="JF4" s="1">
        <v>88.021000000000001</v>
      </c>
      <c r="JG4" s="1">
        <v>84.831000000000003</v>
      </c>
      <c r="JH4" s="1">
        <v>82.012</v>
      </c>
      <c r="JI4" s="1">
        <v>78.858000000000004</v>
      </c>
      <c r="JJ4" s="1">
        <v>86.786000000000001</v>
      </c>
      <c r="JK4" s="1">
        <v>94.563000000000002</v>
      </c>
      <c r="JL4" s="1">
        <v>101.102</v>
      </c>
      <c r="JM4" s="1">
        <v>102.80800000000001</v>
      </c>
      <c r="JN4" s="1">
        <v>104.11799999999999</v>
      </c>
      <c r="JO4" s="1">
        <v>106.51600000000001</v>
      </c>
      <c r="JP4" s="1">
        <v>103.63800000000001</v>
      </c>
      <c r="JQ4" s="1">
        <v>108.58199999999999</v>
      </c>
      <c r="JR4" s="1">
        <v>112.53400000000001</v>
      </c>
      <c r="JS4" s="1">
        <v>113.82599999999999</v>
      </c>
      <c r="JT4" s="1">
        <v>120.208</v>
      </c>
      <c r="JU4" s="1">
        <v>135.43899999999999</v>
      </c>
      <c r="JV4" s="1">
        <v>142.43799999999999</v>
      </c>
      <c r="JW4" s="1">
        <v>137.696</v>
      </c>
      <c r="JX4" s="1">
        <v>133.667</v>
      </c>
      <c r="JY4" s="1">
        <v>136.11699999999999</v>
      </c>
      <c r="JZ4" s="1">
        <v>134.489</v>
      </c>
      <c r="KA4" s="1">
        <v>138.738</v>
      </c>
      <c r="KB4" s="1">
        <v>137.21799999999999</v>
      </c>
      <c r="KC4" s="1">
        <v>137.989</v>
      </c>
      <c r="KD4" s="1">
        <v>127.85</v>
      </c>
      <c r="KE4" s="1">
        <v>124.389</v>
      </c>
      <c r="KF4" s="1">
        <v>124.34099999999999</v>
      </c>
      <c r="KG4" s="1">
        <v>126.47</v>
      </c>
      <c r="KH4" s="1">
        <v>124.68600000000001</v>
      </c>
      <c r="KI4" s="1">
        <v>129.82599999999999</v>
      </c>
      <c r="KJ4" s="1">
        <v>129.767</v>
      </c>
      <c r="KK4" s="1">
        <v>126.929</v>
      </c>
      <c r="KL4" s="1">
        <v>120.634</v>
      </c>
      <c r="KM4" s="1">
        <v>121.256</v>
      </c>
      <c r="KN4" s="1">
        <v>111.223</v>
      </c>
      <c r="KO4" s="1">
        <v>94.519000000000005</v>
      </c>
      <c r="KP4" s="1">
        <v>87.007000000000005</v>
      </c>
      <c r="KQ4" s="1">
        <v>88.093000000000004</v>
      </c>
      <c r="KR4" s="1">
        <v>87.503</v>
      </c>
      <c r="KS4" s="1">
        <v>89.472999999999999</v>
      </c>
      <c r="KT4" s="1">
        <v>92.49</v>
      </c>
      <c r="KU4" s="1">
        <v>94.653000000000006</v>
      </c>
      <c r="KV4" s="1">
        <v>94.117999999999995</v>
      </c>
      <c r="KW4" s="1">
        <v>93.915999999999997</v>
      </c>
      <c r="KX4" s="1">
        <v>95.215000000000003</v>
      </c>
      <c r="KY4" s="1">
        <v>98.150999999999996</v>
      </c>
      <c r="KZ4" s="1">
        <v>95.899000000000001</v>
      </c>
      <c r="LA4" s="1">
        <v>95.361000000000004</v>
      </c>
      <c r="LB4" s="1">
        <v>94.724000000000004</v>
      </c>
      <c r="LC4" s="1">
        <v>104.527</v>
      </c>
      <c r="LD4" s="1">
        <v>109.069</v>
      </c>
      <c r="LE4" s="1">
        <v>113.867</v>
      </c>
      <c r="LF4" s="1">
        <v>112.70699999999999</v>
      </c>
      <c r="LG4" s="1">
        <v>112.41200000000001</v>
      </c>
      <c r="LH4" s="1">
        <v>111.861</v>
      </c>
      <c r="LI4" s="1">
        <v>111.429</v>
      </c>
      <c r="LJ4" s="1">
        <v>111.172</v>
      </c>
      <c r="LK4" s="1">
        <v>114.64400000000001</v>
      </c>
      <c r="LL4" s="1">
        <v>115.05500000000001</v>
      </c>
      <c r="LM4" s="1">
        <v>125.97199999999999</v>
      </c>
      <c r="LN4" s="1">
        <v>132.613</v>
      </c>
      <c r="LO4" s="1">
        <v>136.10400000000001</v>
      </c>
      <c r="LP4" s="1">
        <v>137.274</v>
      </c>
      <c r="LQ4" s="1">
        <v>143.14699999999999</v>
      </c>
      <c r="LR4" s="1">
        <v>142.88499999999999</v>
      </c>
      <c r="LS4" s="1">
        <v>140.994</v>
      </c>
      <c r="LT4" s="1">
        <v>136.827</v>
      </c>
      <c r="LU4" s="1">
        <v>133.553</v>
      </c>
      <c r="LV4" s="1">
        <v>138.791</v>
      </c>
      <c r="LW4" s="1">
        <v>140.26499999999999</v>
      </c>
      <c r="LX4" s="1">
        <v>139.083</v>
      </c>
      <c r="LY4" s="1">
        <v>145.6</v>
      </c>
      <c r="LZ4" s="1">
        <v>151.87200000000001</v>
      </c>
      <c r="MA4" s="1">
        <v>158.37799999999999</v>
      </c>
      <c r="MB4" s="1">
        <v>160.982</v>
      </c>
      <c r="MC4" s="1">
        <v>158.47499999999999</v>
      </c>
      <c r="MD4" s="1">
        <v>154.649</v>
      </c>
      <c r="ME4" s="1">
        <v>152.89699999999999</v>
      </c>
      <c r="MF4" s="1">
        <v>154.358</v>
      </c>
      <c r="MG4" s="1">
        <v>155.947</v>
      </c>
      <c r="MH4" s="1">
        <v>153.38900000000001</v>
      </c>
      <c r="MI4" s="1">
        <v>156.256</v>
      </c>
      <c r="MJ4" s="1">
        <v>162.21899999999999</v>
      </c>
      <c r="MK4" s="1">
        <v>167.68899999999999</v>
      </c>
      <c r="ML4" s="1">
        <v>171.601</v>
      </c>
      <c r="MM4" s="1">
        <v>168.405</v>
      </c>
      <c r="MN4" s="1">
        <v>169.64500000000001</v>
      </c>
      <c r="MO4" s="1">
        <v>167.566</v>
      </c>
      <c r="MP4" s="1">
        <v>168.94499999999999</v>
      </c>
      <c r="MQ4" s="1">
        <v>171.33199999999999</v>
      </c>
      <c r="MR4" s="1">
        <v>170.69800000000001</v>
      </c>
      <c r="MS4" s="1">
        <v>172.61199999999999</v>
      </c>
      <c r="MT4" s="1">
        <v>178.53299999999999</v>
      </c>
      <c r="MU4" s="1">
        <v>185.80699999999999</v>
      </c>
      <c r="MV4" s="1">
        <v>183.74700000000001</v>
      </c>
      <c r="MW4" s="1">
        <v>179.05500000000001</v>
      </c>
      <c r="MX4" s="1">
        <v>174.608</v>
      </c>
      <c r="MY4" s="1">
        <v>182.47200000000001</v>
      </c>
      <c r="MZ4" s="1">
        <v>191.24600000000001</v>
      </c>
      <c r="NA4" s="1">
        <v>189.74600000000001</v>
      </c>
      <c r="NB4" s="1">
        <v>191.029</v>
      </c>
      <c r="NC4" s="1">
        <v>213.33500000000001</v>
      </c>
      <c r="ND4" s="1">
        <v>221.23400000000001</v>
      </c>
      <c r="NE4" s="1">
        <v>221.17</v>
      </c>
      <c r="NF4" s="1">
        <v>221.81700000000001</v>
      </c>
      <c r="NG4" s="1">
        <v>222.697</v>
      </c>
      <c r="NH4" s="1">
        <v>224.304</v>
      </c>
      <c r="NI4" s="1">
        <v>220.751</v>
      </c>
      <c r="NJ4" s="1">
        <v>211.26499999999999</v>
      </c>
      <c r="NK4" s="1">
        <v>213.94</v>
      </c>
      <c r="NL4" s="1">
        <v>225.785</v>
      </c>
      <c r="NM4" s="1">
        <v>228.40100000000001</v>
      </c>
      <c r="NN4" s="1">
        <v>243.11199999999999</v>
      </c>
      <c r="NO4" s="1">
        <v>241.55500000000001</v>
      </c>
      <c r="NP4" s="1">
        <v>236.95099999999999</v>
      </c>
      <c r="NQ4" s="1">
        <v>249.11799999999999</v>
      </c>
      <c r="NR4" s="1">
        <v>246.739</v>
      </c>
      <c r="NS4" s="1">
        <v>271.53199999999998</v>
      </c>
      <c r="NT4" s="1">
        <v>286.73500000000001</v>
      </c>
      <c r="NU4" s="1">
        <v>294.35700000000003</v>
      </c>
      <c r="NV4" s="1">
        <v>296.221</v>
      </c>
      <c r="NW4" s="1">
        <v>284.35899999999998</v>
      </c>
      <c r="NX4" s="1">
        <v>278.471</v>
      </c>
      <c r="NY4" s="1">
        <v>280.13299999999998</v>
      </c>
      <c r="NZ4" s="1">
        <v>280.59100000000001</v>
      </c>
      <c r="OA4" s="1">
        <v>276.33699999999999</v>
      </c>
      <c r="OB4" s="1">
        <v>277.28699999999998</v>
      </c>
      <c r="OC4" s="1">
        <v>275.69200000000001</v>
      </c>
      <c r="OD4" s="1">
        <v>273.20299999999997</v>
      </c>
      <c r="OE4" s="1">
        <v>271.21100000000001</v>
      </c>
      <c r="OF4" s="1">
        <v>266.74400000000003</v>
      </c>
      <c r="OG4" s="1">
        <v>265.65800000000002</v>
      </c>
      <c r="OH4" s="1">
        <v>265.16399999999999</v>
      </c>
      <c r="OI4" s="1">
        <v>273.17899999999997</v>
      </c>
      <c r="OJ4" s="1">
        <v>281.38</v>
      </c>
      <c r="OK4" s="1">
        <v>286.14800000000002</v>
      </c>
      <c r="OL4" s="1">
        <v>282.46800000000002</v>
      </c>
      <c r="OM4" s="1">
        <v>278.30200000000002</v>
      </c>
      <c r="ON4" s="1">
        <v>271.988</v>
      </c>
      <c r="OO4" s="1">
        <v>265.23500000000001</v>
      </c>
      <c r="OP4" s="1">
        <v>261.517</v>
      </c>
      <c r="OQ4" s="1">
        <v>263.18</v>
      </c>
      <c r="OR4" s="1">
        <v>255.548</v>
      </c>
      <c r="OS4" s="1">
        <v>245.959</v>
      </c>
      <c r="OT4" s="1">
        <v>238.64699999999999</v>
      </c>
      <c r="OU4" s="1">
        <v>190.58099999999999</v>
      </c>
      <c r="OV4" s="1">
        <v>193.07300000000001</v>
      </c>
      <c r="OW4" s="1">
        <v>193.535</v>
      </c>
      <c r="OX4" s="1">
        <v>196.23500000000001</v>
      </c>
      <c r="OY4" s="1">
        <v>199.684</v>
      </c>
      <c r="OZ4" s="1">
        <v>175.95099999999999</v>
      </c>
      <c r="PA4" s="1">
        <v>169.745</v>
      </c>
      <c r="PB4" s="1">
        <v>164.464</v>
      </c>
      <c r="PC4" s="1">
        <v>159.839</v>
      </c>
      <c r="PD4" s="1">
        <v>157.72200000000001</v>
      </c>
      <c r="PE4" s="1">
        <v>157.72800000000001</v>
      </c>
      <c r="PF4" s="1">
        <v>154.87</v>
      </c>
      <c r="PG4" s="1">
        <v>151.16</v>
      </c>
      <c r="PH4" s="1">
        <v>155.19</v>
      </c>
      <c r="PI4" s="1">
        <v>159.02000000000001</v>
      </c>
      <c r="PJ4" s="1">
        <v>160.434</v>
      </c>
      <c r="PK4" s="1">
        <v>161.74</v>
      </c>
      <c r="PL4" s="1">
        <v>162.86000000000001</v>
      </c>
      <c r="PM4" s="1">
        <v>166.52799999999999</v>
      </c>
      <c r="PN4" s="1">
        <v>170.46799999999999</v>
      </c>
      <c r="PO4" s="1">
        <v>170.238</v>
      </c>
      <c r="PP4" s="1">
        <v>169.15899999999999</v>
      </c>
      <c r="PQ4" s="1">
        <v>152.29</v>
      </c>
      <c r="PR4" s="1">
        <v>146.61500000000001</v>
      </c>
      <c r="PS4" s="1">
        <v>142.29499999999999</v>
      </c>
      <c r="PT4" s="1">
        <v>136.68799999999999</v>
      </c>
      <c r="PU4" s="1">
        <v>137.488</v>
      </c>
      <c r="PV4" s="1">
        <v>134.83799999999999</v>
      </c>
      <c r="PW4" s="1">
        <v>132.46799999999999</v>
      </c>
      <c r="PX4" s="1">
        <v>131.06899999999999</v>
      </c>
      <c r="PY4" s="1">
        <v>130.929</v>
      </c>
      <c r="PZ4" s="1">
        <v>129.27199999999999</v>
      </c>
      <c r="QA4" s="1">
        <v>128.44</v>
      </c>
      <c r="QB4" s="1">
        <v>120.968</v>
      </c>
      <c r="QC4" s="1">
        <v>120.51</v>
      </c>
      <c r="QD4" s="1">
        <v>118.09399999999999</v>
      </c>
      <c r="QE4" s="1">
        <v>113.011</v>
      </c>
      <c r="QF4" s="1">
        <v>111.952</v>
      </c>
      <c r="QG4" s="1">
        <v>115.089</v>
      </c>
      <c r="QH4" s="1">
        <v>117.983</v>
      </c>
      <c r="QI4" s="1">
        <v>117.742</v>
      </c>
      <c r="QJ4" s="1">
        <v>119.648</v>
      </c>
      <c r="QK4" s="1">
        <v>117.206</v>
      </c>
      <c r="QL4" s="1">
        <v>118.896</v>
      </c>
      <c r="QM4" s="1">
        <v>119.378</v>
      </c>
      <c r="QN4" s="1">
        <v>122.473</v>
      </c>
      <c r="QO4" s="1">
        <v>132.916</v>
      </c>
      <c r="QP4" s="1">
        <v>135.36699999999999</v>
      </c>
      <c r="QQ4" s="1">
        <v>143.33799999999999</v>
      </c>
      <c r="QR4" s="1">
        <v>151.84700000000001</v>
      </c>
      <c r="QS4" s="1">
        <v>157.352</v>
      </c>
      <c r="QT4" s="1">
        <v>158.785</v>
      </c>
      <c r="QU4" s="1">
        <v>166.36699999999999</v>
      </c>
      <c r="QV4" s="1">
        <v>167.32900000000001</v>
      </c>
      <c r="QW4" s="1">
        <v>169.69200000000001</v>
      </c>
      <c r="QX4" s="1">
        <v>175.267</v>
      </c>
      <c r="QY4" s="1">
        <v>177.05</v>
      </c>
      <c r="QZ4" s="1">
        <v>181.256</v>
      </c>
      <c r="RA4" s="1">
        <v>182.095</v>
      </c>
      <c r="RB4" s="1">
        <v>182.19300000000001</v>
      </c>
      <c r="RC4" s="1">
        <v>180.27500000000001</v>
      </c>
      <c r="RD4" s="1">
        <v>178.571</v>
      </c>
      <c r="RE4" s="1">
        <v>178.28399999999999</v>
      </c>
      <c r="RF4" s="1">
        <v>175.09700000000001</v>
      </c>
      <c r="RG4" s="1">
        <v>175.91200000000001</v>
      </c>
      <c r="RH4" s="1">
        <v>175.11199999999999</v>
      </c>
      <c r="RI4" s="1">
        <v>177.934</v>
      </c>
      <c r="RJ4" s="1">
        <v>177.69900000000001</v>
      </c>
      <c r="RK4" s="1">
        <v>177.661</v>
      </c>
      <c r="RL4" s="1">
        <v>180.345</v>
      </c>
      <c r="RM4" s="1">
        <v>183.74700000000001</v>
      </c>
      <c r="RN4" s="1">
        <v>183.095</v>
      </c>
      <c r="RO4" s="1">
        <v>183.72</v>
      </c>
      <c r="RP4" s="1">
        <v>183.619</v>
      </c>
      <c r="RQ4" s="1">
        <v>177.95099999999999</v>
      </c>
      <c r="RR4" s="1">
        <v>176.38499999999999</v>
      </c>
      <c r="RS4" s="1">
        <v>174.50200000000001</v>
      </c>
      <c r="RT4" s="1">
        <v>168.38800000000001</v>
      </c>
      <c r="RU4" s="1">
        <v>167.94200000000001</v>
      </c>
      <c r="RV4" s="1">
        <v>168.46600000000001</v>
      </c>
      <c r="RW4" s="1">
        <v>169.965</v>
      </c>
      <c r="RX4" s="1">
        <v>170.34800000000001</v>
      </c>
      <c r="RY4" s="1">
        <v>168.52199999999999</v>
      </c>
      <c r="RZ4" s="1">
        <v>166.548</v>
      </c>
      <c r="SA4" s="1">
        <v>167.91800000000001</v>
      </c>
      <c r="SB4" s="1">
        <v>171.83600000000001</v>
      </c>
      <c r="SC4" s="1">
        <v>170.988</v>
      </c>
      <c r="SD4" s="1">
        <v>174.43100000000001</v>
      </c>
      <c r="SE4" s="1">
        <v>181.54499999999999</v>
      </c>
      <c r="SF4" s="1">
        <v>182.72800000000001</v>
      </c>
      <c r="SG4" s="1">
        <v>184.09200000000001</v>
      </c>
      <c r="SH4" s="1">
        <v>184.75200000000001</v>
      </c>
      <c r="SI4" s="1">
        <v>186.184</v>
      </c>
      <c r="SJ4" s="1">
        <v>186.74100000000001</v>
      </c>
      <c r="SK4" s="1">
        <v>186.81</v>
      </c>
      <c r="SL4" s="1">
        <v>187.36</v>
      </c>
      <c r="SM4" s="1">
        <v>188.30500000000001</v>
      </c>
      <c r="SN4" s="1">
        <v>189.315</v>
      </c>
      <c r="SO4" s="1">
        <v>191.38499999999999</v>
      </c>
      <c r="SP4" s="1">
        <v>189.084</v>
      </c>
      <c r="SQ4" s="1">
        <v>194.19499999999999</v>
      </c>
      <c r="SR4" s="1">
        <v>202.35599999999999</v>
      </c>
    </row>
    <row r="5" spans="1:516" x14ac:dyDescent="0.25">
      <c r="A5" s="1" t="s">
        <v>201</v>
      </c>
      <c r="B5" s="1" t="str">
        <f>_xlfn.XLOOKUP(A5,bonds[worksheet get],bonds[unique lookup],"-")</f>
        <v>SOLBBB 5.425 PERP nc-23</v>
      </c>
      <c r="C5" s="1" t="str">
        <f>_xlfn.XLOOKUP(A5,bonds[worksheet get],bonds[ID_ISIN],"-")</f>
        <v>XS0992293901</v>
      </c>
      <c r="D5" s="1">
        <f>_xll.BDH(A5,"blp_i_sprd_mid","-2AY",,"Dates=H","Fill=C","Sort=R","Dir=H","cols=509;rows=1")</f>
        <v>298.36700000000002</v>
      </c>
      <c r="E5" s="1">
        <v>305.572</v>
      </c>
      <c r="F5" s="1">
        <v>309.42500000000001</v>
      </c>
      <c r="G5" s="1">
        <v>312.55799999999999</v>
      </c>
      <c r="H5" s="1">
        <v>313.97000000000003</v>
      </c>
      <c r="I5" s="1">
        <v>313.88799999999998</v>
      </c>
      <c r="J5" s="1">
        <v>312.78800000000001</v>
      </c>
      <c r="K5" s="1">
        <v>307.56900000000002</v>
      </c>
      <c r="L5" s="1">
        <v>301.01499999999999</v>
      </c>
      <c r="M5" s="1">
        <v>306.327</v>
      </c>
      <c r="N5" s="1">
        <v>298.154</v>
      </c>
      <c r="O5" s="1">
        <v>294.60700000000003</v>
      </c>
      <c r="P5" s="1">
        <v>285.53199999999998</v>
      </c>
      <c r="Q5" s="1">
        <v>281.536</v>
      </c>
      <c r="R5" s="1">
        <v>301.28100000000001</v>
      </c>
      <c r="S5" s="1">
        <v>295.58499999999998</v>
      </c>
      <c r="T5" s="1">
        <v>290.87799999999999</v>
      </c>
      <c r="U5" s="1">
        <v>265.32400000000001</v>
      </c>
      <c r="V5" s="1">
        <v>253.41900000000001</v>
      </c>
      <c r="W5" s="1">
        <v>249.2</v>
      </c>
      <c r="X5" s="1">
        <v>267.51100000000002</v>
      </c>
      <c r="Y5" s="1">
        <v>320.28199999999998</v>
      </c>
      <c r="Z5" s="1">
        <v>347.488</v>
      </c>
      <c r="AA5" s="1">
        <v>375.00900000000001</v>
      </c>
      <c r="AB5" s="1">
        <v>376.09399999999999</v>
      </c>
      <c r="AC5" s="1">
        <v>373.57799999999997</v>
      </c>
      <c r="AD5" s="1">
        <v>368.00400000000002</v>
      </c>
      <c r="AE5" s="1">
        <v>369.31599999999997</v>
      </c>
      <c r="AF5" s="1">
        <v>391.642</v>
      </c>
      <c r="AG5" s="1">
        <v>426.47399999999999</v>
      </c>
      <c r="AH5" s="1">
        <v>409.77600000000001</v>
      </c>
      <c r="AI5" s="1">
        <v>413.726</v>
      </c>
      <c r="AJ5" s="1">
        <v>417.23</v>
      </c>
      <c r="AK5" s="1">
        <v>429.274</v>
      </c>
      <c r="AL5" s="1">
        <v>435.23200000000003</v>
      </c>
      <c r="AM5" s="1">
        <v>437.46699999999998</v>
      </c>
      <c r="AN5" s="1">
        <v>437.899</v>
      </c>
      <c r="AO5" s="1">
        <v>429.36500000000001</v>
      </c>
      <c r="AP5" s="1">
        <v>418.697</v>
      </c>
      <c r="AQ5" s="1">
        <v>417.46800000000002</v>
      </c>
      <c r="AR5" s="1">
        <v>410.12700000000001</v>
      </c>
      <c r="AS5" s="1">
        <v>415.03800000000001</v>
      </c>
      <c r="AT5" s="1">
        <v>405.22699999999998</v>
      </c>
      <c r="AU5" s="1">
        <v>399.173</v>
      </c>
      <c r="AV5" s="1">
        <v>391.24</v>
      </c>
      <c r="AW5" s="1">
        <v>360.40499999999997</v>
      </c>
      <c r="AX5" s="1">
        <v>351.68099999999998</v>
      </c>
      <c r="AY5" s="1">
        <v>339.64499999999998</v>
      </c>
      <c r="AZ5" s="1">
        <v>337.61399999999998</v>
      </c>
      <c r="BA5" s="1">
        <v>347.137</v>
      </c>
      <c r="BB5" s="1">
        <v>350.79599999999999</v>
      </c>
      <c r="BC5" s="1">
        <v>360.58800000000002</v>
      </c>
      <c r="BD5" s="1">
        <v>357.94400000000002</v>
      </c>
      <c r="BE5" s="1">
        <v>351.50599999999997</v>
      </c>
      <c r="BF5" s="1">
        <v>352.69600000000003</v>
      </c>
      <c r="BG5" s="1">
        <v>350.91399999999999</v>
      </c>
      <c r="BH5" s="1">
        <v>345.14299999999997</v>
      </c>
      <c r="BI5" s="1">
        <v>359.57</v>
      </c>
      <c r="BJ5" s="1">
        <v>405.92500000000001</v>
      </c>
      <c r="BK5" s="1">
        <v>439.267</v>
      </c>
      <c r="BL5" s="1">
        <v>460.363</v>
      </c>
      <c r="BM5" s="1">
        <v>474.78</v>
      </c>
      <c r="BN5" s="1">
        <v>474.45600000000002</v>
      </c>
      <c r="BO5" s="1">
        <v>467.89499999999998</v>
      </c>
      <c r="BP5" s="1">
        <v>458.964</v>
      </c>
      <c r="BQ5" s="1">
        <v>450.57900000000001</v>
      </c>
      <c r="BR5" s="1">
        <v>453.29</v>
      </c>
      <c r="BS5" s="1">
        <v>443.25700000000001</v>
      </c>
      <c r="BT5" s="1">
        <v>438.85700000000003</v>
      </c>
      <c r="BU5" s="1">
        <v>428.12200000000001</v>
      </c>
      <c r="BV5" s="1">
        <v>434.18200000000002</v>
      </c>
      <c r="BW5" s="1">
        <v>440.63200000000001</v>
      </c>
      <c r="BX5" s="1">
        <v>427.21199999999999</v>
      </c>
      <c r="BY5" s="1">
        <v>428.09100000000001</v>
      </c>
      <c r="BZ5" s="1">
        <v>433.85199999999998</v>
      </c>
      <c r="CA5" s="1">
        <v>398.58300000000003</v>
      </c>
      <c r="CB5" s="1">
        <v>368.38299999999998</v>
      </c>
      <c r="CC5" s="1">
        <v>326.77600000000001</v>
      </c>
      <c r="CD5" s="1">
        <v>324.23599999999999</v>
      </c>
      <c r="CE5" s="1">
        <v>283.70400000000001</v>
      </c>
      <c r="CF5" s="1">
        <v>273.29199999999997</v>
      </c>
      <c r="CG5" s="1">
        <v>281.24700000000001</v>
      </c>
      <c r="CH5" s="1">
        <v>229.36099999999999</v>
      </c>
      <c r="CI5" s="1">
        <v>212.25700000000001</v>
      </c>
      <c r="CJ5" s="1">
        <v>223.828</v>
      </c>
      <c r="CK5" s="1">
        <v>212.31899999999999</v>
      </c>
      <c r="CL5" s="1">
        <v>215.607</v>
      </c>
      <c r="CM5" s="1">
        <v>211.386</v>
      </c>
      <c r="CN5" s="1">
        <v>191.74299999999999</v>
      </c>
      <c r="CO5" s="1">
        <v>178.482</v>
      </c>
      <c r="CP5" s="1">
        <v>174.542</v>
      </c>
      <c r="CQ5" s="1">
        <v>165.83600000000001</v>
      </c>
      <c r="CR5" s="1">
        <v>156.041</v>
      </c>
      <c r="CS5" s="1">
        <v>158.125</v>
      </c>
      <c r="CT5" s="1">
        <v>158.733</v>
      </c>
      <c r="CU5" s="1">
        <v>159.42599999999999</v>
      </c>
      <c r="CV5" s="1">
        <v>158.649</v>
      </c>
      <c r="CW5" s="1">
        <v>161.15100000000001</v>
      </c>
      <c r="CX5" s="1">
        <v>163.08799999999999</v>
      </c>
      <c r="CY5" s="1">
        <v>163.148</v>
      </c>
      <c r="CZ5" s="1">
        <v>163.863</v>
      </c>
      <c r="DA5" s="1">
        <v>166.09100000000001</v>
      </c>
      <c r="DB5" s="1">
        <v>165.51599999999999</v>
      </c>
      <c r="DC5" s="1">
        <v>162.85900000000001</v>
      </c>
      <c r="DD5" s="1">
        <v>164.72800000000001</v>
      </c>
      <c r="DE5" s="1">
        <v>168.63300000000001</v>
      </c>
      <c r="DF5" s="1">
        <v>173.35499999999999</v>
      </c>
      <c r="DG5" s="1">
        <v>173.655</v>
      </c>
      <c r="DH5" s="1">
        <v>167.00899999999999</v>
      </c>
      <c r="DI5" s="1">
        <v>160.60400000000001</v>
      </c>
      <c r="DJ5" s="1">
        <v>159.18899999999999</v>
      </c>
      <c r="DK5" s="1">
        <v>160.31800000000001</v>
      </c>
      <c r="DL5" s="1">
        <v>152.047</v>
      </c>
      <c r="DM5" s="1">
        <v>148.67699999999999</v>
      </c>
      <c r="DN5" s="1">
        <v>144.839</v>
      </c>
      <c r="DO5" s="1">
        <v>143.67400000000001</v>
      </c>
      <c r="DP5" s="1">
        <v>141.535</v>
      </c>
      <c r="DQ5" s="1">
        <v>142.58600000000001</v>
      </c>
      <c r="DR5" s="1">
        <v>147</v>
      </c>
      <c r="DS5" s="1">
        <v>147.107</v>
      </c>
      <c r="DT5" s="1">
        <v>145.15100000000001</v>
      </c>
      <c r="DU5" s="1">
        <v>145.79400000000001</v>
      </c>
      <c r="DV5" s="1">
        <v>147.77500000000001</v>
      </c>
      <c r="DW5" s="1">
        <v>147.53200000000001</v>
      </c>
      <c r="DX5" s="1">
        <v>152.28299999999999</v>
      </c>
      <c r="DY5" s="1">
        <v>152.209</v>
      </c>
      <c r="DZ5" s="1">
        <v>151.45099999999999</v>
      </c>
      <c r="EA5" s="1">
        <v>150.22</v>
      </c>
      <c r="EB5" s="1">
        <v>148.51900000000001</v>
      </c>
      <c r="EC5" s="1">
        <v>144.59899999999999</v>
      </c>
      <c r="ED5" s="1">
        <v>145.483</v>
      </c>
      <c r="EE5" s="1">
        <v>149.35499999999999</v>
      </c>
      <c r="EF5" s="1">
        <v>147.69</v>
      </c>
      <c r="EG5" s="1">
        <v>148.964</v>
      </c>
      <c r="EH5" s="1">
        <v>152.74199999999999</v>
      </c>
      <c r="EI5" s="1">
        <v>155.447</v>
      </c>
      <c r="EJ5" s="1">
        <v>157.577</v>
      </c>
      <c r="EK5" s="1">
        <v>159.97399999999999</v>
      </c>
      <c r="EL5" s="1">
        <v>160.40100000000001</v>
      </c>
      <c r="EM5" s="1">
        <v>161.43899999999999</v>
      </c>
      <c r="EN5" s="1">
        <v>167.18299999999999</v>
      </c>
      <c r="EO5" s="1">
        <v>170.64699999999999</v>
      </c>
      <c r="EP5" s="1">
        <v>169.221</v>
      </c>
      <c r="EQ5" s="1">
        <v>172.83099999999999</v>
      </c>
      <c r="ER5" s="1">
        <v>175.31800000000001</v>
      </c>
      <c r="ES5" s="1">
        <v>180.53299999999999</v>
      </c>
      <c r="ET5" s="1">
        <v>187.01599999999999</v>
      </c>
      <c r="EU5" s="1">
        <v>189.631</v>
      </c>
      <c r="EV5" s="1">
        <v>185.255</v>
      </c>
      <c r="EW5" s="1">
        <v>188.78800000000001</v>
      </c>
      <c r="EX5" s="1">
        <v>190.81899999999999</v>
      </c>
      <c r="EY5" s="1">
        <v>192.64400000000001</v>
      </c>
      <c r="EZ5" s="1">
        <v>192.15</v>
      </c>
      <c r="FA5" s="1">
        <v>194.726</v>
      </c>
      <c r="FB5" s="1">
        <v>198.89599999999999</v>
      </c>
      <c r="FC5" s="1">
        <v>199.374</v>
      </c>
      <c r="FD5" s="1">
        <v>200.37899999999999</v>
      </c>
      <c r="FE5" s="1">
        <v>192.78100000000001</v>
      </c>
      <c r="FF5" s="1">
        <v>187.37100000000001</v>
      </c>
      <c r="FG5" s="1">
        <v>186.77600000000001</v>
      </c>
      <c r="FH5" s="1">
        <v>188.268</v>
      </c>
      <c r="FI5" s="1">
        <v>185.25899999999999</v>
      </c>
      <c r="FJ5" s="1">
        <v>180.64599999999999</v>
      </c>
      <c r="FK5" s="1">
        <v>179.846</v>
      </c>
      <c r="FL5" s="1">
        <v>180.012</v>
      </c>
      <c r="FM5" s="1">
        <v>177.322</v>
      </c>
      <c r="FN5" s="1">
        <v>178.80699999999999</v>
      </c>
      <c r="FO5" s="1">
        <v>177.83600000000001</v>
      </c>
      <c r="FP5" s="1">
        <v>180.642</v>
      </c>
      <c r="FQ5" s="1">
        <v>184.68899999999999</v>
      </c>
      <c r="FR5" s="1">
        <v>185.91499999999999</v>
      </c>
      <c r="FS5" s="1">
        <v>182.14500000000001</v>
      </c>
      <c r="FT5" s="1">
        <v>181.24700000000001</v>
      </c>
      <c r="FU5" s="1">
        <v>177.74799999999999</v>
      </c>
      <c r="FV5" s="1">
        <v>180.047</v>
      </c>
      <c r="FW5" s="1">
        <v>182.625</v>
      </c>
      <c r="FX5" s="1">
        <v>184.28899999999999</v>
      </c>
      <c r="FY5" s="1">
        <v>183.971</v>
      </c>
      <c r="FZ5" s="1">
        <v>185.50200000000001</v>
      </c>
      <c r="GA5" s="1">
        <v>189.148</v>
      </c>
      <c r="GB5" s="1">
        <v>192.36500000000001</v>
      </c>
      <c r="GC5" s="1">
        <v>192.304</v>
      </c>
      <c r="GD5" s="1">
        <v>196.899</v>
      </c>
      <c r="GE5" s="1">
        <v>199.66300000000001</v>
      </c>
      <c r="GF5" s="1">
        <v>200.02799999999999</v>
      </c>
      <c r="GG5" s="1">
        <v>203.881</v>
      </c>
      <c r="GH5" s="1">
        <v>208.989</v>
      </c>
      <c r="GI5" s="1">
        <v>211.43299999999999</v>
      </c>
      <c r="GJ5" s="1">
        <v>208.703</v>
      </c>
      <c r="GK5" s="1">
        <v>208.13</v>
      </c>
      <c r="GL5" s="1">
        <v>208.83699999999999</v>
      </c>
      <c r="GM5" s="1">
        <v>202.97800000000001</v>
      </c>
      <c r="GN5" s="1">
        <v>199.55099999999999</v>
      </c>
      <c r="GO5" s="1">
        <v>202.09700000000001</v>
      </c>
      <c r="GP5" s="1">
        <v>202.691</v>
      </c>
      <c r="GQ5" s="1">
        <v>204.267</v>
      </c>
      <c r="GR5" s="1">
        <v>205.05500000000001</v>
      </c>
      <c r="GS5" s="1">
        <v>202.24299999999999</v>
      </c>
      <c r="GT5" s="1">
        <v>200.43</v>
      </c>
      <c r="GU5" s="1">
        <v>195.91900000000001</v>
      </c>
      <c r="GV5" s="1">
        <v>199.77699999999999</v>
      </c>
      <c r="GW5" s="1">
        <v>198.28</v>
      </c>
      <c r="GX5" s="1">
        <v>193.119</v>
      </c>
      <c r="GY5" s="1">
        <v>191.93299999999999</v>
      </c>
      <c r="GZ5" s="1">
        <v>188.77199999999999</v>
      </c>
      <c r="HA5" s="1">
        <v>189.10300000000001</v>
      </c>
      <c r="HB5" s="1">
        <v>207.08699999999999</v>
      </c>
      <c r="HC5" s="1">
        <v>206.2</v>
      </c>
      <c r="HD5" s="1">
        <v>203.03200000000001</v>
      </c>
      <c r="HE5" s="1">
        <v>202.863</v>
      </c>
      <c r="HF5" s="1">
        <v>200.226</v>
      </c>
      <c r="HG5" s="1">
        <v>208.52799999999999</v>
      </c>
      <c r="HH5" s="1">
        <v>212.79400000000001</v>
      </c>
      <c r="HI5" s="1">
        <v>208.381</v>
      </c>
      <c r="HJ5" s="1">
        <v>207.93799999999999</v>
      </c>
      <c r="HK5" s="1">
        <v>207.506</v>
      </c>
      <c r="HL5" s="1">
        <v>207.1</v>
      </c>
      <c r="HM5" s="1">
        <v>206.779</v>
      </c>
      <c r="HN5" s="1">
        <v>203.98099999999999</v>
      </c>
      <c r="HO5" s="1">
        <v>205.072</v>
      </c>
      <c r="HP5" s="1">
        <v>203.95599999999999</v>
      </c>
      <c r="HQ5" s="1">
        <v>209.315</v>
      </c>
      <c r="HR5" s="1">
        <v>218.09899999999999</v>
      </c>
      <c r="HS5" s="1">
        <v>220.16200000000001</v>
      </c>
      <c r="HT5" s="1">
        <v>231.39400000000001</v>
      </c>
      <c r="HU5" s="1">
        <v>235.09800000000001</v>
      </c>
      <c r="HV5" s="1">
        <v>223.61799999999999</v>
      </c>
      <c r="HW5" s="1">
        <v>217.37</v>
      </c>
      <c r="HX5" s="1">
        <v>214.505</v>
      </c>
      <c r="HY5" s="1">
        <v>216.65199999999999</v>
      </c>
      <c r="HZ5" s="1">
        <v>216.52600000000001</v>
      </c>
      <c r="IA5" s="1">
        <v>219.23699999999999</v>
      </c>
      <c r="IB5" s="1">
        <v>218.023</v>
      </c>
      <c r="IC5" s="1">
        <v>220.262</v>
      </c>
      <c r="ID5" s="1">
        <v>213.56700000000001</v>
      </c>
      <c r="IE5" s="1">
        <v>200.60499999999999</v>
      </c>
      <c r="IF5" s="1">
        <v>195.58</v>
      </c>
      <c r="IG5" s="1">
        <v>193.012</v>
      </c>
      <c r="IH5" s="1">
        <v>183.47900000000001</v>
      </c>
      <c r="II5" s="1">
        <v>179.357</v>
      </c>
      <c r="IJ5" s="1">
        <v>176.815</v>
      </c>
      <c r="IK5" s="1">
        <v>184.875</v>
      </c>
      <c r="IL5" s="1">
        <v>185.857</v>
      </c>
      <c r="IM5" s="1">
        <v>186.916</v>
      </c>
      <c r="IN5" s="1">
        <v>184.02699999999999</v>
      </c>
      <c r="IO5" s="1">
        <v>184.37799999999999</v>
      </c>
      <c r="IP5" s="1">
        <v>177.92099999999999</v>
      </c>
      <c r="IQ5" s="1">
        <v>173.40700000000001</v>
      </c>
      <c r="IR5" s="1">
        <v>172.48</v>
      </c>
      <c r="IS5" s="1">
        <v>170.53800000000001</v>
      </c>
      <c r="IT5" s="1">
        <v>170.89</v>
      </c>
      <c r="IU5" s="1">
        <v>179.214</v>
      </c>
      <c r="IV5" s="1">
        <v>180.922</v>
      </c>
      <c r="IW5" s="1">
        <v>173.48</v>
      </c>
      <c r="IX5" s="1">
        <v>168.91</v>
      </c>
      <c r="IY5" s="1">
        <v>170.04400000000001</v>
      </c>
      <c r="IZ5" s="1">
        <v>172.54900000000001</v>
      </c>
      <c r="JA5" s="1">
        <v>177.26</v>
      </c>
      <c r="JB5" s="1">
        <v>177.58500000000001</v>
      </c>
      <c r="JC5" s="1">
        <v>182.18299999999999</v>
      </c>
      <c r="JD5" s="1">
        <v>185.851</v>
      </c>
      <c r="JE5" s="1">
        <v>185.77</v>
      </c>
      <c r="JF5" s="1">
        <v>186.56200000000001</v>
      </c>
      <c r="JG5" s="1">
        <v>183.59299999999999</v>
      </c>
      <c r="JH5" s="1">
        <v>183.41399999999999</v>
      </c>
      <c r="JI5" s="1">
        <v>183.399</v>
      </c>
      <c r="JJ5" s="1">
        <v>192.90199999999999</v>
      </c>
      <c r="JK5" s="1">
        <v>206.28299999999999</v>
      </c>
      <c r="JL5" s="1">
        <v>214.69</v>
      </c>
      <c r="JM5" s="1">
        <v>217.13499999999999</v>
      </c>
      <c r="JN5" s="1">
        <v>219.535</v>
      </c>
      <c r="JO5" s="1">
        <v>220.07499999999999</v>
      </c>
      <c r="JP5" s="1">
        <v>217.76900000000001</v>
      </c>
      <c r="JQ5" s="1">
        <v>226.35900000000001</v>
      </c>
      <c r="JR5" s="1">
        <v>235.958</v>
      </c>
      <c r="JS5" s="1">
        <v>239.62100000000001</v>
      </c>
      <c r="JT5" s="1">
        <v>245.202</v>
      </c>
      <c r="JU5" s="1">
        <v>251.06899999999999</v>
      </c>
      <c r="JV5" s="1">
        <v>256.596</v>
      </c>
      <c r="JW5" s="1">
        <v>254.56399999999999</v>
      </c>
      <c r="JX5" s="1">
        <v>249.21299999999999</v>
      </c>
      <c r="JY5" s="1">
        <v>251.006</v>
      </c>
      <c r="JZ5" s="1">
        <v>249.51</v>
      </c>
      <c r="KA5" s="1">
        <v>250.232</v>
      </c>
      <c r="KB5" s="1">
        <v>247.92</v>
      </c>
      <c r="KC5" s="1">
        <v>249.96</v>
      </c>
      <c r="KD5" s="1">
        <v>238.209</v>
      </c>
      <c r="KE5" s="1">
        <v>230.15700000000001</v>
      </c>
      <c r="KF5" s="1">
        <v>227.56800000000001</v>
      </c>
      <c r="KG5" s="1">
        <v>228.684</v>
      </c>
      <c r="KH5" s="1">
        <v>227.124</v>
      </c>
      <c r="KI5" s="1">
        <v>233.98599999999999</v>
      </c>
      <c r="KJ5" s="1">
        <v>232.62799999999999</v>
      </c>
      <c r="KK5" s="1">
        <v>232.047</v>
      </c>
      <c r="KL5" s="1">
        <v>228.46100000000001</v>
      </c>
      <c r="KM5" s="1">
        <v>231.55099999999999</v>
      </c>
      <c r="KN5" s="1">
        <v>218.87</v>
      </c>
      <c r="KO5" s="1">
        <v>210.56299999999999</v>
      </c>
      <c r="KP5" s="1">
        <v>200.00399999999999</v>
      </c>
      <c r="KQ5" s="1">
        <v>200.398</v>
      </c>
      <c r="KR5" s="1">
        <v>200.96799999999999</v>
      </c>
      <c r="KS5" s="1">
        <v>205.06299999999999</v>
      </c>
      <c r="KT5" s="1">
        <v>207.06</v>
      </c>
      <c r="KU5" s="1">
        <v>210.88</v>
      </c>
      <c r="KV5" s="1">
        <v>209.815</v>
      </c>
      <c r="KW5" s="1">
        <v>210.477</v>
      </c>
      <c r="KX5" s="1">
        <v>209.88</v>
      </c>
      <c r="KY5" s="1">
        <v>211.446</v>
      </c>
      <c r="KZ5" s="1">
        <v>209.72800000000001</v>
      </c>
      <c r="LA5" s="1">
        <v>215.72399999999999</v>
      </c>
      <c r="LB5" s="1">
        <v>214.679</v>
      </c>
      <c r="LC5" s="1">
        <v>222.90299999999999</v>
      </c>
      <c r="LD5" s="1">
        <v>229.74799999999999</v>
      </c>
      <c r="LE5" s="1">
        <v>234.471</v>
      </c>
      <c r="LF5" s="1">
        <v>231.94900000000001</v>
      </c>
      <c r="LG5" s="1">
        <v>230.86799999999999</v>
      </c>
      <c r="LH5" s="1">
        <v>230.94300000000001</v>
      </c>
      <c r="LI5" s="1">
        <v>229.893</v>
      </c>
      <c r="LJ5" s="1">
        <v>228.292</v>
      </c>
      <c r="LK5" s="1">
        <v>233.547</v>
      </c>
      <c r="LL5" s="1">
        <v>235.173</v>
      </c>
      <c r="LM5" s="1">
        <v>244.102</v>
      </c>
      <c r="LN5" s="1">
        <v>248.25200000000001</v>
      </c>
      <c r="LO5" s="1">
        <v>253.423</v>
      </c>
      <c r="LP5" s="1">
        <v>251.24100000000001</v>
      </c>
      <c r="LQ5" s="1">
        <v>256.68900000000002</v>
      </c>
      <c r="LR5" s="1">
        <v>255.761</v>
      </c>
      <c r="LS5" s="1">
        <v>254.161</v>
      </c>
      <c r="LT5" s="1">
        <v>251.55699999999999</v>
      </c>
      <c r="LU5" s="1">
        <v>248.822</v>
      </c>
      <c r="LV5" s="1">
        <v>255.45</v>
      </c>
      <c r="LW5" s="1">
        <v>259.81799999999998</v>
      </c>
      <c r="LX5" s="1">
        <v>257.565</v>
      </c>
      <c r="LY5" s="1">
        <v>261.81599999999997</v>
      </c>
      <c r="LZ5" s="1">
        <v>265.04399999999998</v>
      </c>
      <c r="MA5" s="1">
        <v>271.25299999999999</v>
      </c>
      <c r="MB5" s="1">
        <v>273.96100000000001</v>
      </c>
      <c r="MC5" s="1">
        <v>271.86700000000002</v>
      </c>
      <c r="MD5" s="1">
        <v>263.49</v>
      </c>
      <c r="ME5" s="1">
        <v>259.11399999999998</v>
      </c>
      <c r="MF5" s="1">
        <v>261.065</v>
      </c>
      <c r="MG5" s="1">
        <v>261.577</v>
      </c>
      <c r="MH5" s="1">
        <v>259.07499999999999</v>
      </c>
      <c r="MI5" s="1">
        <v>265.80200000000002</v>
      </c>
      <c r="MJ5" s="1">
        <v>275.35599999999999</v>
      </c>
      <c r="MK5" s="1">
        <v>279.78399999999999</v>
      </c>
      <c r="ML5" s="1">
        <v>283.45699999999999</v>
      </c>
      <c r="MM5" s="1">
        <v>281.48</v>
      </c>
      <c r="MN5" s="1">
        <v>283.88200000000001</v>
      </c>
      <c r="MO5" s="1">
        <v>284.11799999999999</v>
      </c>
      <c r="MP5" s="1">
        <v>287.98700000000002</v>
      </c>
      <c r="MQ5" s="1">
        <v>292.108</v>
      </c>
      <c r="MR5" s="1">
        <v>293.07900000000001</v>
      </c>
      <c r="MS5" s="1">
        <v>292.60300000000001</v>
      </c>
      <c r="MT5" s="1">
        <v>299.25200000000001</v>
      </c>
      <c r="MU5" s="1">
        <v>305.84100000000001</v>
      </c>
      <c r="MV5" s="1">
        <v>306.75799999999998</v>
      </c>
      <c r="MW5" s="1">
        <v>302.54500000000002</v>
      </c>
      <c r="MX5" s="1">
        <v>293.39</v>
      </c>
      <c r="MY5" s="1">
        <v>297.28500000000003</v>
      </c>
      <c r="MZ5" s="1">
        <v>303.47800000000001</v>
      </c>
      <c r="NA5" s="1">
        <v>304.13299999999998</v>
      </c>
      <c r="NB5" s="1">
        <v>307.83</v>
      </c>
      <c r="NC5" s="1">
        <v>322.75</v>
      </c>
      <c r="ND5" s="1">
        <v>326.52</v>
      </c>
      <c r="NE5" s="1">
        <v>324.74900000000002</v>
      </c>
      <c r="NF5" s="1">
        <v>326.803</v>
      </c>
      <c r="NG5" s="1">
        <v>328.315</v>
      </c>
      <c r="NH5" s="1">
        <v>326.87200000000001</v>
      </c>
      <c r="NI5" s="1">
        <v>324.30399999999997</v>
      </c>
      <c r="NJ5" s="1">
        <v>320.21699999999998</v>
      </c>
      <c r="NK5" s="1">
        <v>324.26499999999999</v>
      </c>
      <c r="NL5" s="1">
        <v>331.08100000000002</v>
      </c>
      <c r="NM5" s="1">
        <v>333.21899999999999</v>
      </c>
      <c r="NN5" s="1">
        <v>341.30399999999997</v>
      </c>
      <c r="NO5" s="1">
        <v>340.67899999999997</v>
      </c>
      <c r="NP5" s="1">
        <v>337.81400000000002</v>
      </c>
      <c r="NQ5" s="1">
        <v>345.14100000000002</v>
      </c>
      <c r="NR5" s="1">
        <v>343.22899999999998</v>
      </c>
      <c r="NS5" s="1">
        <v>357.84</v>
      </c>
      <c r="NT5" s="1">
        <v>369.22800000000001</v>
      </c>
      <c r="NU5" s="1">
        <v>376.03800000000001</v>
      </c>
      <c r="NV5" s="1">
        <v>379.03899999999999</v>
      </c>
      <c r="NW5" s="1">
        <v>369.93599999999998</v>
      </c>
      <c r="NX5" s="1">
        <v>362.27499999999998</v>
      </c>
      <c r="NY5" s="1">
        <v>361.85399999999998</v>
      </c>
      <c r="NZ5" s="1">
        <v>361.00799999999998</v>
      </c>
      <c r="OA5" s="1">
        <v>357.56700000000001</v>
      </c>
      <c r="OB5" s="1">
        <v>358.46499999999997</v>
      </c>
      <c r="OC5" s="1">
        <v>359.11700000000002</v>
      </c>
      <c r="OD5" s="1">
        <v>357.392</v>
      </c>
      <c r="OE5" s="1">
        <v>355.45699999999999</v>
      </c>
      <c r="OF5" s="1">
        <v>352.34300000000002</v>
      </c>
      <c r="OG5" s="1">
        <v>352.99900000000002</v>
      </c>
      <c r="OH5" s="1">
        <v>351.86700000000002</v>
      </c>
      <c r="OI5" s="1">
        <v>356.79500000000002</v>
      </c>
      <c r="OJ5" s="1">
        <v>363.85</v>
      </c>
      <c r="OK5" s="1">
        <v>367.07900000000001</v>
      </c>
      <c r="OL5" s="1">
        <v>362.43299999999999</v>
      </c>
      <c r="OM5" s="1">
        <v>361.43900000000002</v>
      </c>
      <c r="ON5" s="1">
        <v>355.73599999999999</v>
      </c>
      <c r="OO5" s="1">
        <v>350.64299999999997</v>
      </c>
      <c r="OP5" s="1">
        <v>345.61700000000002</v>
      </c>
      <c r="OQ5" s="1">
        <v>347.25299999999999</v>
      </c>
      <c r="OR5" s="1">
        <v>341.58199999999999</v>
      </c>
      <c r="OS5" s="1">
        <v>331.19499999999999</v>
      </c>
      <c r="OT5" s="1">
        <v>323.34399999999999</v>
      </c>
      <c r="OU5" s="1">
        <v>279.90100000000001</v>
      </c>
      <c r="OV5" s="1">
        <v>283.35000000000002</v>
      </c>
      <c r="OW5" s="1">
        <v>283.81400000000002</v>
      </c>
      <c r="OX5" s="1">
        <v>283.44099999999997</v>
      </c>
      <c r="OY5" s="1">
        <v>285.87599999999998</v>
      </c>
      <c r="OZ5" s="1">
        <v>270.78800000000001</v>
      </c>
      <c r="PA5" s="1">
        <v>266.02300000000002</v>
      </c>
      <c r="PB5" s="1">
        <v>261.95100000000002</v>
      </c>
      <c r="PC5" s="1">
        <v>254.83699999999999</v>
      </c>
      <c r="PD5" s="1">
        <v>251.10400000000001</v>
      </c>
      <c r="PE5" s="1">
        <v>250.374</v>
      </c>
      <c r="PF5" s="1">
        <v>247.45599999999999</v>
      </c>
      <c r="PG5" s="1">
        <v>243.62100000000001</v>
      </c>
      <c r="PH5" s="1">
        <v>246.20699999999999</v>
      </c>
      <c r="PI5" s="1">
        <v>249.21299999999999</v>
      </c>
      <c r="PJ5" s="1">
        <v>250.00700000000001</v>
      </c>
      <c r="PK5" s="1">
        <v>250.74199999999999</v>
      </c>
      <c r="PL5" s="1">
        <v>252.56200000000001</v>
      </c>
      <c r="PM5" s="1">
        <v>259.06299999999999</v>
      </c>
      <c r="PN5" s="1">
        <v>258.74799999999999</v>
      </c>
      <c r="PO5" s="1">
        <v>256.83800000000002</v>
      </c>
      <c r="PP5" s="1">
        <v>257.60399999999998</v>
      </c>
      <c r="PQ5" s="1">
        <v>247.655</v>
      </c>
      <c r="PR5" s="1">
        <v>244.12299999999999</v>
      </c>
      <c r="PS5" s="1">
        <v>241.11099999999999</v>
      </c>
      <c r="PT5" s="1">
        <v>236.672</v>
      </c>
      <c r="PU5" s="1">
        <v>236.11600000000001</v>
      </c>
      <c r="PV5" s="1">
        <v>237.435</v>
      </c>
      <c r="PW5" s="1">
        <v>233.672</v>
      </c>
      <c r="PX5" s="1">
        <v>232.02500000000001</v>
      </c>
      <c r="PY5" s="1">
        <v>229.83199999999999</v>
      </c>
      <c r="PZ5" s="1">
        <v>229.631</v>
      </c>
      <c r="QA5" s="1">
        <v>228.95099999999999</v>
      </c>
      <c r="QB5" s="1">
        <v>220.755</v>
      </c>
      <c r="QC5" s="1">
        <v>219.881</v>
      </c>
      <c r="QD5" s="1">
        <v>218.75</v>
      </c>
      <c r="QE5" s="1">
        <v>209.471</v>
      </c>
      <c r="QF5" s="1">
        <v>209.76499999999999</v>
      </c>
      <c r="QG5" s="1">
        <v>213.13200000000001</v>
      </c>
      <c r="QH5" s="1">
        <v>216.63399999999999</v>
      </c>
      <c r="QI5" s="1">
        <v>214.292</v>
      </c>
      <c r="QJ5" s="1">
        <v>215.608</v>
      </c>
      <c r="QK5" s="1">
        <v>211.30500000000001</v>
      </c>
      <c r="QL5" s="1">
        <v>212.23400000000001</v>
      </c>
      <c r="QM5" s="1">
        <v>213.47300000000001</v>
      </c>
      <c r="QN5" s="1">
        <v>216.37700000000001</v>
      </c>
      <c r="QO5" s="1">
        <v>227.27099999999999</v>
      </c>
      <c r="QP5" s="1">
        <v>228.565</v>
      </c>
      <c r="QQ5" s="1">
        <v>234.07900000000001</v>
      </c>
      <c r="QR5" s="1">
        <v>241.57900000000001</v>
      </c>
      <c r="QS5" s="1">
        <v>246.352</v>
      </c>
      <c r="QT5" s="1">
        <v>248.50700000000001</v>
      </c>
      <c r="QU5" s="1">
        <v>256.83</v>
      </c>
      <c r="QV5" s="1">
        <v>258.62099999999998</v>
      </c>
      <c r="QW5" s="1">
        <v>258.46699999999998</v>
      </c>
      <c r="QX5" s="1">
        <v>261.61200000000002</v>
      </c>
      <c r="QY5" s="1">
        <v>263.226</v>
      </c>
      <c r="QZ5" s="1">
        <v>266.63200000000001</v>
      </c>
      <c r="RA5" s="1">
        <v>266.35000000000002</v>
      </c>
      <c r="RB5" s="1">
        <v>266.06599999999997</v>
      </c>
      <c r="RC5" s="1">
        <v>265.59399999999999</v>
      </c>
      <c r="RD5" s="1">
        <v>263.892</v>
      </c>
      <c r="RE5" s="1">
        <v>261.60599999999999</v>
      </c>
      <c r="RF5" s="1">
        <v>257.86599999999999</v>
      </c>
      <c r="RG5" s="1">
        <v>260.07100000000003</v>
      </c>
      <c r="RH5" s="1">
        <v>260.41199999999998</v>
      </c>
      <c r="RI5" s="1">
        <v>261.67899999999997</v>
      </c>
      <c r="RJ5" s="1">
        <v>261.59699999999998</v>
      </c>
      <c r="RK5" s="1">
        <v>261.51499999999999</v>
      </c>
      <c r="RL5" s="1">
        <v>262.39499999999998</v>
      </c>
      <c r="RM5" s="1">
        <v>264.654</v>
      </c>
      <c r="RN5" s="1">
        <v>264.072</v>
      </c>
      <c r="RO5" s="1">
        <v>264.31200000000001</v>
      </c>
      <c r="RP5" s="1">
        <v>264.92899999999997</v>
      </c>
      <c r="RQ5" s="1">
        <v>261.20699999999999</v>
      </c>
      <c r="RR5" s="1">
        <v>260.41199999999998</v>
      </c>
      <c r="RS5" s="1">
        <v>258.86</v>
      </c>
      <c r="RT5" s="1">
        <v>252.45099999999999</v>
      </c>
      <c r="RU5" s="1">
        <v>251.60900000000001</v>
      </c>
      <c r="RV5" s="1">
        <v>251.012</v>
      </c>
      <c r="RW5" s="1">
        <v>253.376</v>
      </c>
      <c r="RX5" s="1">
        <v>253.21899999999999</v>
      </c>
      <c r="RY5" s="1">
        <v>249.53899999999999</v>
      </c>
      <c r="RZ5" s="1">
        <v>246.66499999999999</v>
      </c>
      <c r="SA5" s="1">
        <v>248.393</v>
      </c>
      <c r="SB5" s="1">
        <v>250.08799999999999</v>
      </c>
      <c r="SC5" s="1">
        <v>252.17699999999999</v>
      </c>
      <c r="SD5" s="1">
        <v>252.846</v>
      </c>
      <c r="SE5" s="1">
        <v>256.61399999999998</v>
      </c>
      <c r="SF5" s="1">
        <v>257.53300000000002</v>
      </c>
      <c r="SG5" s="1">
        <v>256.65300000000002</v>
      </c>
      <c r="SH5" s="1">
        <v>259.221</v>
      </c>
      <c r="SI5" s="1">
        <v>260.61700000000002</v>
      </c>
      <c r="SJ5" s="1">
        <v>260.36799999999999</v>
      </c>
      <c r="SK5" s="1">
        <v>259.447</v>
      </c>
      <c r="SL5" s="1">
        <v>258.19799999999998</v>
      </c>
      <c r="SM5" s="1">
        <v>259.14</v>
      </c>
      <c r="SN5" s="1">
        <v>259.22300000000001</v>
      </c>
      <c r="SO5" s="1">
        <v>258.774</v>
      </c>
      <c r="SP5" s="1">
        <v>257.25599999999997</v>
      </c>
      <c r="SQ5" s="1">
        <v>260.827</v>
      </c>
      <c r="SR5" s="1">
        <v>270.75599999999997</v>
      </c>
    </row>
    <row r="6" spans="1:516" x14ac:dyDescent="0.25">
      <c r="A6" s="1" t="s">
        <v>205</v>
      </c>
      <c r="B6" s="1" t="str">
        <f>_xlfn.XLOOKUP(A6,bonds[worksheet get],bonds[unique lookup],"-")</f>
        <v>SOLBBB 4 1/4 PERP nc-23</v>
      </c>
      <c r="C6" s="1" t="str">
        <f>_xlfn.XLOOKUP(A6,bonds[worksheet get],bonds[ID_ISIN],"-")</f>
        <v>BE6309987400</v>
      </c>
      <c r="D6" s="1">
        <f>_xll.BDH(A6,"blp_i_sprd_mid","-2AY",,"Dates=H","Fill=C","Sort=R","Dir=H","cols=406;rows=1")</f>
        <v>329.92500000000001</v>
      </c>
      <c r="E6" s="1">
        <v>340.29199999999997</v>
      </c>
      <c r="F6" s="1">
        <v>346.37299999999999</v>
      </c>
      <c r="G6" s="1">
        <v>352.06</v>
      </c>
      <c r="H6" s="1">
        <v>355.911</v>
      </c>
      <c r="I6" s="1">
        <v>355.887</v>
      </c>
      <c r="J6" s="1">
        <v>355.113</v>
      </c>
      <c r="K6" s="1">
        <v>347.851</v>
      </c>
      <c r="L6" s="1">
        <v>338.81700000000001</v>
      </c>
      <c r="M6" s="1">
        <v>342.25900000000001</v>
      </c>
      <c r="N6" s="1">
        <v>337.63</v>
      </c>
      <c r="O6" s="1">
        <v>335.02699999999999</v>
      </c>
      <c r="P6" s="1">
        <v>321.56599999999997</v>
      </c>
      <c r="Q6" s="1">
        <v>314.33800000000002</v>
      </c>
      <c r="R6" s="1">
        <v>335.76100000000002</v>
      </c>
      <c r="S6" s="1">
        <v>329.04</v>
      </c>
      <c r="T6" s="1">
        <v>321.31400000000002</v>
      </c>
      <c r="U6" s="1">
        <v>296.69</v>
      </c>
      <c r="V6" s="1">
        <v>281.68799999999999</v>
      </c>
      <c r="W6" s="1">
        <v>272.255</v>
      </c>
      <c r="X6" s="1">
        <v>287.702</v>
      </c>
      <c r="Y6" s="1">
        <v>332.36500000000001</v>
      </c>
      <c r="Z6" s="1">
        <v>358.02699999999999</v>
      </c>
      <c r="AA6" s="1">
        <v>387.47199999999998</v>
      </c>
      <c r="AB6" s="1">
        <v>390.72</v>
      </c>
      <c r="AC6" s="1">
        <v>390.60599999999999</v>
      </c>
      <c r="AD6" s="1">
        <v>381.822</v>
      </c>
      <c r="AE6" s="1">
        <v>382.81799999999998</v>
      </c>
      <c r="AF6" s="1">
        <v>408.73700000000002</v>
      </c>
      <c r="AG6" s="1">
        <v>442.95600000000002</v>
      </c>
      <c r="AH6" s="1">
        <v>427.93799999999999</v>
      </c>
      <c r="AI6" s="1">
        <v>428.09800000000001</v>
      </c>
      <c r="AJ6" s="1">
        <v>430.846</v>
      </c>
      <c r="AK6" s="1">
        <v>438.28199999999998</v>
      </c>
      <c r="AL6" s="1">
        <v>444.56599999999997</v>
      </c>
      <c r="AM6" s="1">
        <v>446.80399999999997</v>
      </c>
      <c r="AN6" s="1">
        <v>446.79199999999997</v>
      </c>
      <c r="AO6" s="1">
        <v>435.47800000000001</v>
      </c>
      <c r="AP6" s="1">
        <v>423.45</v>
      </c>
      <c r="AQ6" s="1">
        <v>422.04500000000002</v>
      </c>
      <c r="AR6" s="1">
        <v>462.70800000000003</v>
      </c>
      <c r="AS6" s="1">
        <v>421.29700000000003</v>
      </c>
      <c r="AT6" s="1">
        <v>413.03899999999999</v>
      </c>
      <c r="AU6" s="1">
        <v>407.50700000000001</v>
      </c>
      <c r="AV6" s="1">
        <v>396.99799999999999</v>
      </c>
      <c r="AW6" s="1">
        <v>365.86599999999999</v>
      </c>
      <c r="AX6" s="1">
        <v>360.77800000000002</v>
      </c>
      <c r="AY6" s="1">
        <v>352.92599999999999</v>
      </c>
      <c r="AZ6" s="1">
        <v>352.22</v>
      </c>
      <c r="BA6" s="1">
        <v>362.899</v>
      </c>
      <c r="BB6" s="1">
        <v>369.15800000000002</v>
      </c>
      <c r="BC6" s="1">
        <v>376.68700000000001</v>
      </c>
      <c r="BD6" s="1">
        <v>376.29199999999997</v>
      </c>
      <c r="BE6" s="1">
        <v>369.50299999999999</v>
      </c>
      <c r="BF6" s="1">
        <v>369.45699999999999</v>
      </c>
      <c r="BG6" s="1">
        <v>368.404</v>
      </c>
      <c r="BH6" s="1">
        <v>364.51400000000001</v>
      </c>
      <c r="BI6" s="1">
        <v>372.56299999999999</v>
      </c>
      <c r="BJ6" s="1">
        <v>416.90199999999999</v>
      </c>
      <c r="BK6" s="1">
        <v>448.286</v>
      </c>
      <c r="BL6" s="1">
        <v>462.76499999999999</v>
      </c>
      <c r="BM6" s="1">
        <v>478.14100000000002</v>
      </c>
      <c r="BN6" s="1">
        <v>480.50900000000001</v>
      </c>
      <c r="BO6" s="1">
        <v>474.52499999999998</v>
      </c>
      <c r="BP6" s="1">
        <v>474.27300000000002</v>
      </c>
      <c r="BQ6" s="1">
        <v>471.11700000000002</v>
      </c>
      <c r="BR6" s="1">
        <v>468.54</v>
      </c>
      <c r="BS6" s="1">
        <v>465.053</v>
      </c>
      <c r="BT6" s="1">
        <v>464.97399999999999</v>
      </c>
      <c r="BU6" s="1">
        <v>455.66399999999999</v>
      </c>
      <c r="BV6" s="1">
        <v>474.72300000000001</v>
      </c>
      <c r="BW6" s="1">
        <v>477.65600000000001</v>
      </c>
      <c r="BX6" s="1">
        <v>467.23399999999998</v>
      </c>
      <c r="BY6" s="1">
        <v>469.50900000000001</v>
      </c>
      <c r="BZ6" s="1">
        <v>472.96199999999999</v>
      </c>
      <c r="CA6" s="1">
        <v>417.54599999999999</v>
      </c>
      <c r="CB6" s="1">
        <v>374.57600000000002</v>
      </c>
      <c r="CC6" s="1">
        <v>327.24</v>
      </c>
      <c r="CD6" s="1">
        <v>319.07799999999997</v>
      </c>
      <c r="CE6" s="1">
        <v>280.22300000000001</v>
      </c>
      <c r="CF6" s="1">
        <v>274.98200000000003</v>
      </c>
      <c r="CG6" s="1">
        <v>281.23500000000001</v>
      </c>
      <c r="CH6" s="1">
        <v>228.13800000000001</v>
      </c>
      <c r="CI6" s="1">
        <v>210.977</v>
      </c>
      <c r="CJ6" s="1">
        <v>204.19800000000001</v>
      </c>
      <c r="CK6" s="1">
        <v>207.36099999999999</v>
      </c>
      <c r="CL6" s="1">
        <v>214.81700000000001</v>
      </c>
      <c r="CM6" s="1">
        <v>209.44200000000001</v>
      </c>
      <c r="CN6" s="1">
        <v>192.27600000000001</v>
      </c>
      <c r="CO6" s="1">
        <v>180.15299999999999</v>
      </c>
      <c r="CP6" s="1">
        <v>175.05199999999999</v>
      </c>
      <c r="CQ6" s="1">
        <v>168.928</v>
      </c>
      <c r="CR6" s="1">
        <v>157.60599999999999</v>
      </c>
      <c r="CS6" s="1">
        <v>159.28800000000001</v>
      </c>
      <c r="CT6" s="1">
        <v>160.19800000000001</v>
      </c>
      <c r="CU6" s="1">
        <v>160.87299999999999</v>
      </c>
      <c r="CV6" s="1">
        <v>160.56399999999999</v>
      </c>
      <c r="CW6" s="1">
        <v>161.916</v>
      </c>
      <c r="CX6" s="1">
        <v>161.48400000000001</v>
      </c>
      <c r="CY6" s="1">
        <v>161.708</v>
      </c>
      <c r="CZ6" s="1">
        <v>163.05799999999999</v>
      </c>
      <c r="DA6" s="1">
        <v>165.19</v>
      </c>
      <c r="DB6" s="1">
        <v>161.52600000000001</v>
      </c>
      <c r="DC6" s="1">
        <v>159.238</v>
      </c>
      <c r="DD6" s="1">
        <v>162.535</v>
      </c>
      <c r="DE6" s="1">
        <v>167.48</v>
      </c>
      <c r="DF6" s="1">
        <v>173.47399999999999</v>
      </c>
      <c r="DG6" s="1">
        <v>173.39699999999999</v>
      </c>
      <c r="DH6" s="1">
        <v>168.899</v>
      </c>
      <c r="DI6" s="1">
        <v>161.066</v>
      </c>
      <c r="DJ6" s="1">
        <v>158.88800000000001</v>
      </c>
      <c r="DK6" s="1">
        <v>160.00200000000001</v>
      </c>
      <c r="DL6" s="1">
        <v>148.90799999999999</v>
      </c>
      <c r="DM6" s="1">
        <v>145.61699999999999</v>
      </c>
      <c r="DN6" s="1">
        <v>141.13900000000001</v>
      </c>
      <c r="DO6" s="1">
        <v>141.09</v>
      </c>
      <c r="DP6" s="1">
        <v>139.136</v>
      </c>
      <c r="DQ6" s="1">
        <v>140.285</v>
      </c>
      <c r="DR6" s="1">
        <v>144.101</v>
      </c>
      <c r="DS6" s="1">
        <v>143.93899999999999</v>
      </c>
      <c r="DT6" s="1">
        <v>141.71700000000001</v>
      </c>
      <c r="DU6" s="1">
        <v>143.744</v>
      </c>
      <c r="DV6" s="1">
        <v>145.91800000000001</v>
      </c>
      <c r="DW6" s="1">
        <v>145.49700000000001</v>
      </c>
      <c r="DX6" s="1">
        <v>151.696</v>
      </c>
      <c r="DY6" s="1">
        <v>151.72399999999999</v>
      </c>
      <c r="DZ6" s="1">
        <v>150.828</v>
      </c>
      <c r="EA6" s="1">
        <v>149.851</v>
      </c>
      <c r="EB6" s="1">
        <v>147.173</v>
      </c>
      <c r="EC6" s="1">
        <v>143.60499999999999</v>
      </c>
      <c r="ED6" s="1">
        <v>144.47499999999999</v>
      </c>
      <c r="EE6" s="1">
        <v>146.50800000000001</v>
      </c>
      <c r="EF6" s="1">
        <v>145.92699999999999</v>
      </c>
      <c r="EG6" s="1">
        <v>147.69200000000001</v>
      </c>
      <c r="EH6" s="1">
        <v>152.19300000000001</v>
      </c>
      <c r="EI6" s="1">
        <v>151.922</v>
      </c>
      <c r="EJ6" s="1">
        <v>153.74100000000001</v>
      </c>
      <c r="EK6" s="1">
        <v>156.93199999999999</v>
      </c>
      <c r="EL6" s="1">
        <v>158.661</v>
      </c>
      <c r="EM6" s="1">
        <v>157.72200000000001</v>
      </c>
      <c r="EN6" s="1">
        <v>165.59200000000001</v>
      </c>
      <c r="EO6" s="1">
        <v>169.55199999999999</v>
      </c>
      <c r="EP6" s="1">
        <v>168.37200000000001</v>
      </c>
      <c r="EQ6" s="1">
        <v>169.566</v>
      </c>
      <c r="ER6" s="1">
        <v>174.155</v>
      </c>
      <c r="ES6" s="1">
        <v>179.83699999999999</v>
      </c>
      <c r="ET6" s="1">
        <v>186.69499999999999</v>
      </c>
      <c r="EU6" s="1">
        <v>189.691</v>
      </c>
      <c r="EV6" s="1">
        <v>185.846</v>
      </c>
      <c r="EW6" s="1">
        <v>189.02</v>
      </c>
      <c r="EX6" s="1">
        <v>192.58500000000001</v>
      </c>
      <c r="EY6" s="1">
        <v>192.99299999999999</v>
      </c>
      <c r="EZ6" s="1">
        <v>194</v>
      </c>
      <c r="FA6" s="1">
        <v>198.15</v>
      </c>
      <c r="FB6" s="1">
        <v>203.733</v>
      </c>
      <c r="FC6" s="1">
        <v>203.32599999999999</v>
      </c>
      <c r="FD6" s="1">
        <v>204.679</v>
      </c>
      <c r="FE6" s="1">
        <v>196.155</v>
      </c>
      <c r="FF6" s="1">
        <v>193.899</v>
      </c>
      <c r="FG6" s="1">
        <v>193.47499999999999</v>
      </c>
      <c r="FH6" s="1">
        <v>192.70400000000001</v>
      </c>
      <c r="FI6" s="1">
        <v>190.56299999999999</v>
      </c>
      <c r="FJ6" s="1">
        <v>185.59800000000001</v>
      </c>
      <c r="FK6" s="1">
        <v>185.50399999999999</v>
      </c>
      <c r="FL6" s="1">
        <v>185.429</v>
      </c>
      <c r="FM6" s="1">
        <v>178.869</v>
      </c>
      <c r="FN6" s="1">
        <v>178.25399999999999</v>
      </c>
      <c r="FO6" s="1">
        <v>177.51300000000001</v>
      </c>
      <c r="FP6" s="1">
        <v>182.79400000000001</v>
      </c>
      <c r="FQ6" s="1">
        <v>188.93199999999999</v>
      </c>
      <c r="FR6" s="1">
        <v>190.59</v>
      </c>
      <c r="FS6" s="1">
        <v>186.32400000000001</v>
      </c>
      <c r="FT6" s="1">
        <v>185.08</v>
      </c>
      <c r="FU6" s="1">
        <v>180.464</v>
      </c>
      <c r="FV6" s="1">
        <v>182.82</v>
      </c>
      <c r="FW6" s="1">
        <v>184.601</v>
      </c>
      <c r="FX6" s="1">
        <v>186.12799999999999</v>
      </c>
      <c r="FY6" s="1">
        <v>186.029</v>
      </c>
      <c r="FZ6" s="1">
        <v>188.03200000000001</v>
      </c>
      <c r="GA6" s="1">
        <v>189.98099999999999</v>
      </c>
      <c r="GB6" s="1">
        <v>193.57599999999999</v>
      </c>
      <c r="GC6" s="1">
        <v>195.72</v>
      </c>
      <c r="GD6" s="1">
        <v>198.768</v>
      </c>
      <c r="GE6" s="1">
        <v>202.88800000000001</v>
      </c>
      <c r="GF6" s="1">
        <v>203.36500000000001</v>
      </c>
      <c r="GG6" s="1">
        <v>207.589</v>
      </c>
      <c r="GH6" s="1">
        <v>212.91</v>
      </c>
      <c r="GI6" s="1">
        <v>213.68100000000001</v>
      </c>
      <c r="GJ6" s="1">
        <v>210.73500000000001</v>
      </c>
      <c r="GK6" s="1">
        <v>209.75399999999999</v>
      </c>
      <c r="GL6" s="1">
        <v>211.57300000000001</v>
      </c>
      <c r="GM6" s="1">
        <v>206.03899999999999</v>
      </c>
      <c r="GN6" s="1">
        <v>203.64699999999999</v>
      </c>
      <c r="GO6" s="1">
        <v>205.58099999999999</v>
      </c>
      <c r="GP6" s="1">
        <v>206.339</v>
      </c>
      <c r="GQ6" s="1">
        <v>207.40700000000001</v>
      </c>
      <c r="GR6" s="1">
        <v>208.32599999999999</v>
      </c>
      <c r="GS6" s="1">
        <v>205.64699999999999</v>
      </c>
      <c r="GT6" s="1">
        <v>205.255</v>
      </c>
      <c r="GU6" s="1">
        <v>200.63800000000001</v>
      </c>
      <c r="GV6" s="1">
        <v>205.31700000000001</v>
      </c>
      <c r="GW6" s="1">
        <v>204.256</v>
      </c>
      <c r="GX6" s="1">
        <v>199.898</v>
      </c>
      <c r="GY6" s="1">
        <v>195.69900000000001</v>
      </c>
      <c r="GZ6" s="1">
        <v>192.96199999999999</v>
      </c>
      <c r="HA6" s="1">
        <v>194.80199999999999</v>
      </c>
      <c r="HB6" s="1">
        <v>214.227</v>
      </c>
      <c r="HC6" s="1">
        <v>213.87799999999999</v>
      </c>
      <c r="HD6" s="1">
        <v>212.33500000000001</v>
      </c>
      <c r="HE6" s="1">
        <v>211.51</v>
      </c>
      <c r="HF6" s="1">
        <v>208.23599999999999</v>
      </c>
      <c r="HG6" s="1">
        <v>215.321</v>
      </c>
      <c r="HH6" s="1">
        <v>217.58500000000001</v>
      </c>
      <c r="HI6" s="1">
        <v>213.47499999999999</v>
      </c>
      <c r="HJ6" s="1">
        <v>212.86699999999999</v>
      </c>
      <c r="HK6" s="1">
        <v>213.44300000000001</v>
      </c>
      <c r="HL6" s="1">
        <v>214.45500000000001</v>
      </c>
      <c r="HM6" s="1">
        <v>213.65600000000001</v>
      </c>
      <c r="HN6" s="1">
        <v>209.006</v>
      </c>
      <c r="HO6" s="1">
        <v>210.952</v>
      </c>
      <c r="HP6" s="1">
        <v>210.28299999999999</v>
      </c>
      <c r="HQ6" s="1">
        <v>219.34299999999999</v>
      </c>
      <c r="HR6" s="1">
        <v>228.52799999999999</v>
      </c>
      <c r="HS6" s="1">
        <v>231.52600000000001</v>
      </c>
      <c r="HT6" s="1">
        <v>244.393</v>
      </c>
      <c r="HU6" s="1">
        <v>251.33699999999999</v>
      </c>
      <c r="HV6" s="1">
        <v>237.15799999999999</v>
      </c>
      <c r="HW6" s="1">
        <v>230.649</v>
      </c>
      <c r="HX6" s="1">
        <v>224.29400000000001</v>
      </c>
      <c r="HY6" s="1">
        <v>223.06700000000001</v>
      </c>
      <c r="HZ6" s="1">
        <v>222.84200000000001</v>
      </c>
      <c r="IA6" s="1">
        <v>226.374</v>
      </c>
      <c r="IB6" s="1">
        <v>221.74</v>
      </c>
      <c r="IC6" s="1">
        <v>227.37700000000001</v>
      </c>
      <c r="ID6" s="1">
        <v>215.751</v>
      </c>
      <c r="IE6" s="1">
        <v>202.34700000000001</v>
      </c>
      <c r="IF6" s="1">
        <v>200.33099999999999</v>
      </c>
      <c r="IG6" s="1">
        <v>198.87799999999999</v>
      </c>
      <c r="IH6" s="1">
        <v>189.55</v>
      </c>
      <c r="II6" s="1">
        <v>183.434</v>
      </c>
      <c r="IJ6" s="1">
        <v>182.05</v>
      </c>
      <c r="IK6" s="1">
        <v>196.083</v>
      </c>
      <c r="IL6" s="1">
        <v>199.22800000000001</v>
      </c>
      <c r="IM6" s="1">
        <v>203.80199999999999</v>
      </c>
      <c r="IN6" s="1">
        <v>201.70599999999999</v>
      </c>
      <c r="IO6" s="1">
        <v>203.58</v>
      </c>
      <c r="IP6" s="1">
        <v>196.255</v>
      </c>
      <c r="IQ6" s="1">
        <v>192.52600000000001</v>
      </c>
      <c r="IR6" s="1">
        <v>192.24</v>
      </c>
      <c r="IS6" s="1">
        <v>191.321</v>
      </c>
      <c r="IT6" s="1">
        <v>191.50700000000001</v>
      </c>
      <c r="IU6" s="1">
        <v>204.364</v>
      </c>
      <c r="IV6" s="1">
        <v>207.952</v>
      </c>
      <c r="IW6" s="1">
        <v>194.572</v>
      </c>
      <c r="IX6" s="1">
        <v>191.03200000000001</v>
      </c>
      <c r="IY6" s="1">
        <v>190.78</v>
      </c>
      <c r="IZ6" s="1">
        <v>194.45500000000001</v>
      </c>
      <c r="JA6" s="1">
        <v>204.977</v>
      </c>
      <c r="JB6" s="1">
        <v>208.32599999999999</v>
      </c>
      <c r="JC6" s="1">
        <v>219.06299999999999</v>
      </c>
      <c r="JD6" s="1">
        <v>225.24700000000001</v>
      </c>
      <c r="JE6" s="1">
        <v>226.82</v>
      </c>
      <c r="JF6" s="1">
        <v>226.91800000000001</v>
      </c>
      <c r="JG6" s="1">
        <v>228.56100000000001</v>
      </c>
      <c r="JH6" s="1">
        <v>228.535</v>
      </c>
      <c r="JI6" s="1">
        <v>229.351</v>
      </c>
      <c r="JJ6" s="1">
        <v>237.17</v>
      </c>
      <c r="JK6" s="1">
        <v>249.74</v>
      </c>
      <c r="JL6" s="1">
        <v>258.96499999999997</v>
      </c>
      <c r="JM6" s="1">
        <v>258.91300000000001</v>
      </c>
      <c r="JN6" s="1">
        <v>258.89999999999998</v>
      </c>
      <c r="JO6" s="1">
        <v>258.23700000000002</v>
      </c>
      <c r="JP6" s="1">
        <v>254.096</v>
      </c>
      <c r="JQ6" s="1">
        <v>261.839</v>
      </c>
      <c r="JR6" s="1">
        <v>271.327</v>
      </c>
      <c r="JS6" s="1">
        <v>274.851</v>
      </c>
      <c r="JT6" s="1">
        <v>279.68700000000001</v>
      </c>
      <c r="JU6" s="1">
        <v>291.42899999999997</v>
      </c>
      <c r="JV6" s="1">
        <v>300.113</v>
      </c>
      <c r="JW6" s="1">
        <v>296.94600000000003</v>
      </c>
      <c r="JX6" s="1">
        <v>287.02199999999999</v>
      </c>
      <c r="JY6" s="1">
        <v>289.15899999999999</v>
      </c>
      <c r="JZ6" s="1">
        <v>287.42599999999999</v>
      </c>
      <c r="KA6" s="1">
        <v>287.81799999999998</v>
      </c>
      <c r="KB6" s="1">
        <v>286.91000000000003</v>
      </c>
      <c r="KC6" s="1">
        <v>288.57400000000001</v>
      </c>
      <c r="KD6" s="1">
        <v>278.06</v>
      </c>
      <c r="KE6" s="1">
        <v>272.43799999999999</v>
      </c>
      <c r="KF6" s="1">
        <v>272.30099999999999</v>
      </c>
      <c r="KG6" s="1">
        <v>272.65300000000002</v>
      </c>
      <c r="KH6" s="1">
        <v>271.36900000000003</v>
      </c>
      <c r="KI6" s="1">
        <v>283.88400000000001</v>
      </c>
      <c r="KJ6" s="1">
        <v>283.63799999999998</v>
      </c>
      <c r="KK6" s="1">
        <v>283.53800000000001</v>
      </c>
      <c r="KL6" s="1">
        <v>277.86</v>
      </c>
      <c r="KM6" s="1">
        <v>282.23099999999999</v>
      </c>
      <c r="KN6" s="1">
        <v>255.67599999999999</v>
      </c>
      <c r="KO6" s="1">
        <v>244.20599999999999</v>
      </c>
      <c r="KP6" s="1">
        <v>234.2</v>
      </c>
      <c r="KQ6" s="1">
        <v>230.648</v>
      </c>
      <c r="KR6" s="1">
        <v>228.65100000000001</v>
      </c>
      <c r="KS6" s="1">
        <v>231.566</v>
      </c>
      <c r="KT6" s="1">
        <v>232.352</v>
      </c>
      <c r="KU6" s="1">
        <v>234.63499999999999</v>
      </c>
      <c r="KV6" s="1">
        <v>232.583</v>
      </c>
      <c r="KW6" s="1">
        <v>230.97300000000001</v>
      </c>
      <c r="KX6" s="1">
        <v>227.50299999999999</v>
      </c>
      <c r="KY6" s="1">
        <v>231.554</v>
      </c>
      <c r="KZ6" s="1">
        <v>234.339</v>
      </c>
      <c r="LA6" s="1">
        <v>232.28100000000001</v>
      </c>
      <c r="LB6" s="1">
        <v>229.994</v>
      </c>
      <c r="LC6" s="1">
        <v>237.05199999999999</v>
      </c>
      <c r="LD6" s="1">
        <v>244.67099999999999</v>
      </c>
      <c r="LE6" s="1">
        <v>247.572</v>
      </c>
      <c r="LF6" s="1">
        <v>246.46299999999999</v>
      </c>
      <c r="LG6" s="1">
        <v>246.839</v>
      </c>
      <c r="LH6" s="1">
        <v>243.255</v>
      </c>
      <c r="LI6" s="1">
        <v>240.61</v>
      </c>
      <c r="LJ6" s="1">
        <v>238.202</v>
      </c>
      <c r="LK6" s="1">
        <v>240.73500000000001</v>
      </c>
      <c r="LL6" s="1">
        <v>243.99</v>
      </c>
      <c r="LM6" s="1">
        <v>260.78100000000001</v>
      </c>
      <c r="LN6" s="1">
        <v>264.58600000000001</v>
      </c>
      <c r="LO6" s="1">
        <v>270.97500000000002</v>
      </c>
      <c r="LP6" s="1">
        <v>271.42500000000001</v>
      </c>
      <c r="LQ6" s="1">
        <v>278.14299999999997</v>
      </c>
      <c r="LR6" s="1">
        <v>275.59300000000002</v>
      </c>
      <c r="LS6" s="1">
        <v>275.45</v>
      </c>
      <c r="LT6" s="1">
        <v>270.452</v>
      </c>
      <c r="LU6" s="1">
        <v>268.24</v>
      </c>
      <c r="LV6" s="1">
        <v>276.00299999999999</v>
      </c>
      <c r="LW6" s="1">
        <v>282.10300000000001</v>
      </c>
      <c r="LX6" s="1">
        <v>279.476</v>
      </c>
      <c r="LY6" s="1">
        <v>283.81700000000001</v>
      </c>
      <c r="LZ6" s="1">
        <v>292.476</v>
      </c>
      <c r="MA6" s="1">
        <v>299.31799999999998</v>
      </c>
      <c r="MB6" s="1">
        <v>306.52800000000002</v>
      </c>
      <c r="MC6" s="1">
        <v>302.70100000000002</v>
      </c>
      <c r="MD6" s="1">
        <v>293.02999999999997</v>
      </c>
      <c r="ME6" s="1">
        <v>286.274</v>
      </c>
      <c r="MF6" s="1">
        <v>287.27199999999999</v>
      </c>
      <c r="MG6" s="1">
        <v>283.20499999999998</v>
      </c>
      <c r="MH6" s="1">
        <v>281.363</v>
      </c>
      <c r="MI6" s="1">
        <v>284.55599999999998</v>
      </c>
      <c r="MJ6" s="1">
        <v>297.22500000000002</v>
      </c>
      <c r="MK6" s="1">
        <v>301.35500000000002</v>
      </c>
      <c r="ML6" s="1">
        <v>305.35399999999998</v>
      </c>
      <c r="MM6" s="1">
        <v>304.267</v>
      </c>
      <c r="MN6" s="1">
        <v>305.24900000000002</v>
      </c>
      <c r="MO6" s="1">
        <v>305.303</v>
      </c>
      <c r="MP6" s="1">
        <v>309.65499999999997</v>
      </c>
      <c r="MQ6" s="1">
        <v>312.30900000000003</v>
      </c>
      <c r="MR6" s="1">
        <v>310.70100000000002</v>
      </c>
      <c r="MS6" s="1">
        <v>309.82600000000002</v>
      </c>
      <c r="MT6" s="1">
        <v>320.84399999999999</v>
      </c>
      <c r="MU6" s="1">
        <v>334.19400000000002</v>
      </c>
      <c r="MV6" s="1">
        <v>334.75299999999999</v>
      </c>
      <c r="MW6" s="1">
        <v>333.15</v>
      </c>
      <c r="MX6" s="1">
        <v>322.23399999999998</v>
      </c>
      <c r="MY6" s="1">
        <v>328.036</v>
      </c>
      <c r="MZ6" s="1">
        <v>337.30200000000002</v>
      </c>
      <c r="NA6" s="1">
        <v>338.988</v>
      </c>
      <c r="NB6" s="1">
        <v>342.72</v>
      </c>
      <c r="NC6" s="1">
        <v>363.07400000000001</v>
      </c>
      <c r="ND6" s="1">
        <v>365.75299999999999</v>
      </c>
      <c r="NE6" s="1">
        <v>364.21899999999999</v>
      </c>
      <c r="NF6" s="1">
        <v>362.89100000000002</v>
      </c>
      <c r="NG6" s="1">
        <v>366.09699999999998</v>
      </c>
      <c r="NH6" s="1">
        <v>362.98899999999998</v>
      </c>
      <c r="NI6" s="1">
        <v>358.30700000000002</v>
      </c>
      <c r="NJ6" s="1">
        <v>350.67500000000001</v>
      </c>
      <c r="NK6" s="1">
        <v>350.34300000000002</v>
      </c>
      <c r="NL6" s="1">
        <v>356.48500000000001</v>
      </c>
      <c r="NM6" s="1">
        <v>359.10399999999998</v>
      </c>
      <c r="NN6" s="1">
        <v>367.988</v>
      </c>
      <c r="NO6" s="1">
        <v>364.11599999999999</v>
      </c>
      <c r="NP6" s="1">
        <v>356.53500000000003</v>
      </c>
      <c r="NQ6" s="1">
        <v>361.904</v>
      </c>
      <c r="NR6" s="1">
        <v>358.21600000000001</v>
      </c>
      <c r="NS6" s="1">
        <v>379.38600000000002</v>
      </c>
      <c r="NT6" s="1">
        <v>403.12900000000002</v>
      </c>
      <c r="NU6" s="1">
        <v>411.48200000000003</v>
      </c>
      <c r="NV6" s="1">
        <v>415.77</v>
      </c>
      <c r="NW6" s="1">
        <v>408.97300000000001</v>
      </c>
      <c r="NX6" s="1">
        <v>400.20299999999997</v>
      </c>
      <c r="NY6" s="1">
        <v>400.31099999999998</v>
      </c>
      <c r="NZ6" s="1">
        <v>399.29899999999998</v>
      </c>
      <c r="OA6" s="1">
        <v>395.149</v>
      </c>
      <c r="OB6" s="1">
        <v>397.541</v>
      </c>
      <c r="OC6" s="1">
        <v>397.85300000000001</v>
      </c>
      <c r="OD6" s="1">
        <v>397.33300000000003</v>
      </c>
      <c r="OE6" s="1">
        <v>394.452</v>
      </c>
      <c r="OF6" s="1">
        <v>390.92099999999999</v>
      </c>
      <c r="OG6" s="1">
        <v>391.60899999999998</v>
      </c>
      <c r="OH6" s="1">
        <v>386.58100000000002</v>
      </c>
      <c r="OI6" s="1">
        <v>392.95100000000002</v>
      </c>
      <c r="OJ6" s="1">
        <v>399.79599999999999</v>
      </c>
      <c r="OK6" s="1">
        <v>401.77600000000001</v>
      </c>
      <c r="OL6" s="1">
        <v>398.24</v>
      </c>
      <c r="OM6" s="1">
        <v>399.4</v>
      </c>
      <c r="ON6" s="1">
        <v>395.58</v>
      </c>
      <c r="OO6" s="1">
        <v>395.52199999999999</v>
      </c>
      <c r="OP6" s="1">
        <v>391.47500000000002</v>
      </c>
      <c r="OQ6" s="1">
        <v>396.62400000000002</v>
      </c>
      <c r="OR6" s="1">
        <v>394.65300000000002</v>
      </c>
      <c r="OS6" s="1">
        <v>391.17700000000002</v>
      </c>
    </row>
    <row r="7" spans="1:516" x14ac:dyDescent="0.25">
      <c r="A7" s="1" t="s">
        <v>209</v>
      </c>
      <c r="B7" s="1" t="str">
        <f>_xlfn.XLOOKUP(A7,bonds[worksheet get],bonds[unique lookup],"-")</f>
        <v>SOLBBB 5.869 PERP nc-24</v>
      </c>
      <c r="C7" s="1" t="str">
        <f>_xlfn.XLOOKUP(A7,bonds[worksheet get],bonds[ID_ISIN],"-")</f>
        <v>XS1323897725</v>
      </c>
      <c r="D7" s="1">
        <f>_xll.BDH(A7,"blp_i_sprd_mid","-2AY",,"Dates=H","Fill=C","Sort=R","Dir=H","cols=509;rows=1")</f>
        <v>339.56799999999998</v>
      </c>
      <c r="E7" s="1">
        <v>346.983</v>
      </c>
      <c r="F7" s="1">
        <v>352.92399999999998</v>
      </c>
      <c r="G7" s="1">
        <v>358.23899999999998</v>
      </c>
      <c r="H7" s="1">
        <v>361.209</v>
      </c>
      <c r="I7" s="1">
        <v>360.57900000000001</v>
      </c>
      <c r="J7" s="1">
        <v>359.86200000000002</v>
      </c>
      <c r="K7" s="1">
        <v>356.95499999999998</v>
      </c>
      <c r="L7" s="1">
        <v>353.245</v>
      </c>
      <c r="M7" s="1">
        <v>355.512</v>
      </c>
      <c r="N7" s="1">
        <v>349.83</v>
      </c>
      <c r="O7" s="1">
        <v>349.65300000000002</v>
      </c>
      <c r="P7" s="1">
        <v>340.02499999999998</v>
      </c>
      <c r="Q7" s="1">
        <v>334.55500000000001</v>
      </c>
      <c r="R7" s="1">
        <v>354.59399999999999</v>
      </c>
      <c r="S7" s="1">
        <v>347.69900000000001</v>
      </c>
      <c r="T7" s="1">
        <v>342.03500000000003</v>
      </c>
      <c r="U7" s="1">
        <v>316.976</v>
      </c>
      <c r="V7" s="1">
        <v>304.70499999999998</v>
      </c>
      <c r="W7" s="1">
        <v>301.04500000000002</v>
      </c>
      <c r="X7" s="1">
        <v>317.31200000000001</v>
      </c>
      <c r="Y7" s="1">
        <v>357.01299999999998</v>
      </c>
      <c r="Z7" s="1">
        <v>372.28800000000001</v>
      </c>
      <c r="AA7" s="1">
        <v>398.29300000000001</v>
      </c>
      <c r="AB7" s="1">
        <v>400.56799999999998</v>
      </c>
      <c r="AC7" s="1">
        <v>402.637</v>
      </c>
      <c r="AD7" s="1">
        <v>398.24900000000002</v>
      </c>
      <c r="AE7" s="1">
        <v>399.53899999999999</v>
      </c>
      <c r="AF7" s="1">
        <v>422.21899999999999</v>
      </c>
      <c r="AG7" s="1">
        <v>438.08</v>
      </c>
      <c r="AH7" s="1">
        <v>444.01799999999997</v>
      </c>
      <c r="AI7" s="1">
        <v>450.33100000000002</v>
      </c>
      <c r="AJ7" s="1">
        <v>459.34699999999998</v>
      </c>
      <c r="AK7" s="1">
        <v>467.46600000000001</v>
      </c>
      <c r="AL7" s="1">
        <v>475.14400000000001</v>
      </c>
      <c r="AM7" s="1">
        <v>478.72500000000002</v>
      </c>
      <c r="AN7" s="1">
        <v>480.13099999999997</v>
      </c>
      <c r="AO7" s="1">
        <v>470.74200000000002</v>
      </c>
      <c r="AP7" s="1">
        <v>465.18900000000002</v>
      </c>
      <c r="AQ7" s="1">
        <v>459.58199999999999</v>
      </c>
      <c r="AR7" s="1">
        <v>471.59100000000001</v>
      </c>
      <c r="AS7" s="1">
        <v>460.19600000000003</v>
      </c>
      <c r="AT7" s="1">
        <v>456.41500000000002</v>
      </c>
      <c r="AU7" s="1">
        <v>454.32799999999997</v>
      </c>
      <c r="AV7" s="1">
        <v>450.28100000000001</v>
      </c>
      <c r="AW7" s="1">
        <v>419.19900000000001</v>
      </c>
      <c r="AX7" s="1">
        <v>414.50700000000001</v>
      </c>
      <c r="AY7" s="1">
        <v>414.02199999999999</v>
      </c>
      <c r="AZ7" s="1">
        <v>414.96800000000002</v>
      </c>
      <c r="BA7" s="1">
        <v>434.31700000000001</v>
      </c>
      <c r="BB7" s="1">
        <v>439.27800000000002</v>
      </c>
      <c r="BC7" s="1">
        <v>454.529</v>
      </c>
      <c r="BD7" s="1">
        <v>460.75299999999999</v>
      </c>
      <c r="BE7" s="1">
        <v>460.55599999999998</v>
      </c>
      <c r="BF7" s="1">
        <v>463.87700000000001</v>
      </c>
      <c r="BG7" s="1">
        <v>463.904</v>
      </c>
      <c r="BH7" s="1">
        <v>461.82499999999999</v>
      </c>
      <c r="BI7" s="1">
        <v>473.55200000000002</v>
      </c>
      <c r="BJ7" s="1">
        <v>515.79</v>
      </c>
      <c r="BK7" s="1">
        <v>534.71699999999998</v>
      </c>
      <c r="BL7" s="1">
        <v>550.35900000000004</v>
      </c>
      <c r="BM7" s="1">
        <v>564.35500000000002</v>
      </c>
      <c r="BN7" s="1">
        <v>566.08399999999995</v>
      </c>
      <c r="BO7" s="1">
        <v>563.51499999999999</v>
      </c>
      <c r="BP7" s="1">
        <v>562.53599999999994</v>
      </c>
      <c r="BQ7" s="1">
        <v>561.06799999999998</v>
      </c>
      <c r="BR7" s="1">
        <v>564.08600000000001</v>
      </c>
      <c r="BS7" s="1">
        <v>558.72900000000004</v>
      </c>
      <c r="BT7" s="1">
        <v>555.52099999999996</v>
      </c>
      <c r="BU7" s="1">
        <v>545.51400000000001</v>
      </c>
      <c r="BV7" s="1">
        <v>574.80600000000004</v>
      </c>
      <c r="BW7" s="1">
        <v>567.65899999999999</v>
      </c>
      <c r="BX7" s="1">
        <v>546.07500000000005</v>
      </c>
      <c r="BY7" s="1">
        <v>542.44000000000005</v>
      </c>
      <c r="BZ7" s="1">
        <v>536.81299999999999</v>
      </c>
      <c r="CA7" s="1">
        <v>471.173</v>
      </c>
      <c r="CB7" s="1">
        <v>413.01600000000002</v>
      </c>
      <c r="CC7" s="1">
        <v>358.67200000000003</v>
      </c>
      <c r="CD7" s="1">
        <v>351.19499999999999</v>
      </c>
      <c r="CE7" s="1">
        <v>308.346</v>
      </c>
      <c r="CF7" s="1">
        <v>298.29599999999999</v>
      </c>
      <c r="CG7" s="1">
        <v>306.03199999999998</v>
      </c>
      <c r="CH7" s="1">
        <v>253.85300000000001</v>
      </c>
      <c r="CI7" s="1">
        <v>235.202</v>
      </c>
      <c r="CJ7" s="1">
        <v>229.31299999999999</v>
      </c>
      <c r="CK7" s="1">
        <v>233.11</v>
      </c>
      <c r="CL7" s="1">
        <v>239.46700000000001</v>
      </c>
      <c r="CM7" s="1">
        <v>234.745</v>
      </c>
      <c r="CN7" s="1">
        <v>216.06100000000001</v>
      </c>
      <c r="CO7" s="1">
        <v>201.94499999999999</v>
      </c>
      <c r="CP7" s="1">
        <v>192.71199999999999</v>
      </c>
      <c r="CQ7" s="1">
        <v>184.07900000000001</v>
      </c>
      <c r="CR7" s="1">
        <v>175.22900000000001</v>
      </c>
      <c r="CS7" s="1">
        <v>175.226</v>
      </c>
      <c r="CT7" s="1">
        <v>175.67699999999999</v>
      </c>
      <c r="CU7" s="1">
        <v>176.697</v>
      </c>
      <c r="CV7" s="1">
        <v>176.37899999999999</v>
      </c>
      <c r="CW7" s="1">
        <v>177.286</v>
      </c>
      <c r="CX7" s="1">
        <v>177.495</v>
      </c>
      <c r="CY7" s="1">
        <v>176.75399999999999</v>
      </c>
      <c r="CZ7" s="1">
        <v>178.93</v>
      </c>
      <c r="DA7" s="1">
        <v>181.005</v>
      </c>
      <c r="DB7" s="1">
        <v>177.624</v>
      </c>
      <c r="DC7" s="1">
        <v>174.21299999999999</v>
      </c>
      <c r="DD7" s="1">
        <v>174.953</v>
      </c>
      <c r="DE7" s="1">
        <v>180.524</v>
      </c>
      <c r="DF7" s="1">
        <v>185.4</v>
      </c>
      <c r="DG7" s="1">
        <v>184.012</v>
      </c>
      <c r="DH7" s="1">
        <v>177.45400000000001</v>
      </c>
      <c r="DI7" s="1">
        <v>170.19800000000001</v>
      </c>
      <c r="DJ7" s="1">
        <v>168.654</v>
      </c>
      <c r="DK7" s="1">
        <v>171.631</v>
      </c>
      <c r="DL7" s="1">
        <v>160.03899999999999</v>
      </c>
      <c r="DM7" s="1">
        <v>158.33000000000001</v>
      </c>
      <c r="DN7" s="1">
        <v>154.25899999999999</v>
      </c>
      <c r="DO7" s="1">
        <v>154.624</v>
      </c>
      <c r="DP7" s="1">
        <v>153.023</v>
      </c>
      <c r="DQ7" s="1">
        <v>158.07400000000001</v>
      </c>
      <c r="DR7" s="1">
        <v>164.12200000000001</v>
      </c>
      <c r="DS7" s="1">
        <v>165.54</v>
      </c>
      <c r="DT7" s="1">
        <v>164.22399999999999</v>
      </c>
      <c r="DU7" s="1">
        <v>166.42500000000001</v>
      </c>
      <c r="DV7" s="1">
        <v>168.506</v>
      </c>
      <c r="DW7" s="1">
        <v>167.43899999999999</v>
      </c>
      <c r="DX7" s="1">
        <v>172.19</v>
      </c>
      <c r="DY7" s="1">
        <v>174.221</v>
      </c>
      <c r="DZ7" s="1">
        <v>173.77099999999999</v>
      </c>
      <c r="EA7" s="1">
        <v>171.833</v>
      </c>
      <c r="EB7" s="1">
        <v>168.84800000000001</v>
      </c>
      <c r="EC7" s="1">
        <v>166.37100000000001</v>
      </c>
      <c r="ED7" s="1">
        <v>164.25800000000001</v>
      </c>
      <c r="EE7" s="1">
        <v>169.90600000000001</v>
      </c>
      <c r="EF7" s="1">
        <v>168.23599999999999</v>
      </c>
      <c r="EG7" s="1">
        <v>170.108</v>
      </c>
      <c r="EH7" s="1">
        <v>172.66900000000001</v>
      </c>
      <c r="EI7" s="1">
        <v>172.97300000000001</v>
      </c>
      <c r="EJ7" s="1">
        <v>174.89400000000001</v>
      </c>
      <c r="EK7" s="1">
        <v>177.57599999999999</v>
      </c>
      <c r="EL7" s="1">
        <v>178.833</v>
      </c>
      <c r="EM7" s="1">
        <v>179.66900000000001</v>
      </c>
      <c r="EN7" s="1">
        <v>186.81</v>
      </c>
      <c r="EO7" s="1">
        <v>189.143</v>
      </c>
      <c r="EP7" s="1">
        <v>187.87100000000001</v>
      </c>
      <c r="EQ7" s="1">
        <v>190.81100000000001</v>
      </c>
      <c r="ER7" s="1">
        <v>194.62100000000001</v>
      </c>
      <c r="ES7" s="1">
        <v>199.71</v>
      </c>
      <c r="ET7" s="1">
        <v>202.768</v>
      </c>
      <c r="EU7" s="1">
        <v>205.876</v>
      </c>
      <c r="EV7" s="1">
        <v>202.042</v>
      </c>
      <c r="EW7" s="1">
        <v>205.24700000000001</v>
      </c>
      <c r="EX7" s="1">
        <v>207.14</v>
      </c>
      <c r="EY7" s="1">
        <v>207.34700000000001</v>
      </c>
      <c r="EZ7" s="1">
        <v>207.666</v>
      </c>
      <c r="FA7" s="1">
        <v>211.857</v>
      </c>
      <c r="FB7" s="1">
        <v>215.364</v>
      </c>
      <c r="FC7" s="1">
        <v>214.434</v>
      </c>
      <c r="FD7" s="1">
        <v>216.292</v>
      </c>
      <c r="FE7" s="1">
        <v>208.20599999999999</v>
      </c>
      <c r="FF7" s="1">
        <v>204.86</v>
      </c>
      <c r="FG7" s="1">
        <v>201.011</v>
      </c>
      <c r="FH7" s="1">
        <v>200.233</v>
      </c>
      <c r="FI7" s="1">
        <v>198.62200000000001</v>
      </c>
      <c r="FJ7" s="1">
        <v>192.01400000000001</v>
      </c>
      <c r="FK7" s="1">
        <v>191.22399999999999</v>
      </c>
      <c r="FL7" s="1">
        <v>190.172</v>
      </c>
      <c r="FM7" s="1">
        <v>186.82599999999999</v>
      </c>
      <c r="FN7" s="1">
        <v>189.363</v>
      </c>
      <c r="FO7" s="1">
        <v>187.863</v>
      </c>
      <c r="FP7" s="1">
        <v>190.946</v>
      </c>
      <c r="FQ7" s="1">
        <v>194.74600000000001</v>
      </c>
      <c r="FR7" s="1">
        <v>195.08</v>
      </c>
      <c r="FS7" s="1">
        <v>192.81800000000001</v>
      </c>
      <c r="FT7" s="1">
        <v>191.73699999999999</v>
      </c>
      <c r="FU7" s="1">
        <v>187.73599999999999</v>
      </c>
      <c r="FV7" s="1">
        <v>188.98</v>
      </c>
      <c r="FW7" s="1">
        <v>192.81399999999999</v>
      </c>
      <c r="FX7" s="1">
        <v>192.905</v>
      </c>
      <c r="FY7" s="1">
        <v>192.56299999999999</v>
      </c>
      <c r="FZ7" s="1">
        <v>192.91200000000001</v>
      </c>
      <c r="GA7" s="1">
        <v>196.00800000000001</v>
      </c>
      <c r="GB7" s="1">
        <v>198.94200000000001</v>
      </c>
      <c r="GC7" s="1">
        <v>200.00399999999999</v>
      </c>
      <c r="GD7" s="1">
        <v>203.34399999999999</v>
      </c>
      <c r="GE7" s="1">
        <v>206.05500000000001</v>
      </c>
      <c r="GF7" s="1">
        <v>206.40899999999999</v>
      </c>
      <c r="GG7" s="1">
        <v>212.21799999999999</v>
      </c>
      <c r="GH7" s="1">
        <v>216.71899999999999</v>
      </c>
      <c r="GI7" s="1">
        <v>219.61600000000001</v>
      </c>
      <c r="GJ7" s="1">
        <v>216.73500000000001</v>
      </c>
      <c r="GK7" s="1">
        <v>216.74100000000001</v>
      </c>
      <c r="GL7" s="1">
        <v>218.41300000000001</v>
      </c>
      <c r="GM7" s="1">
        <v>214.142</v>
      </c>
      <c r="GN7" s="1">
        <v>211.21600000000001</v>
      </c>
      <c r="GO7" s="1">
        <v>212.44800000000001</v>
      </c>
      <c r="GP7" s="1">
        <v>213.24600000000001</v>
      </c>
      <c r="GQ7" s="1">
        <v>213.86699999999999</v>
      </c>
      <c r="GR7" s="1">
        <v>215.07</v>
      </c>
      <c r="GS7" s="1">
        <v>210.78800000000001</v>
      </c>
      <c r="GT7" s="1">
        <v>209.904</v>
      </c>
      <c r="GU7" s="1">
        <v>205.02</v>
      </c>
      <c r="GV7" s="1">
        <v>207.042</v>
      </c>
      <c r="GW7" s="1">
        <v>207.61600000000001</v>
      </c>
      <c r="GX7" s="1">
        <v>204.01599999999999</v>
      </c>
      <c r="GY7" s="1">
        <v>199.649</v>
      </c>
      <c r="GZ7" s="1">
        <v>195.90899999999999</v>
      </c>
      <c r="HA7" s="1">
        <v>199.768</v>
      </c>
      <c r="HB7" s="1">
        <v>219.31</v>
      </c>
      <c r="HC7" s="1">
        <v>218.20400000000001</v>
      </c>
      <c r="HD7" s="1">
        <v>216.542</v>
      </c>
      <c r="HE7" s="1">
        <v>216.50200000000001</v>
      </c>
      <c r="HF7" s="1">
        <v>213.25899999999999</v>
      </c>
      <c r="HG7" s="1">
        <v>220.15199999999999</v>
      </c>
      <c r="HH7" s="1">
        <v>223.49</v>
      </c>
      <c r="HI7" s="1">
        <v>217.411</v>
      </c>
      <c r="HJ7" s="1">
        <v>217.33600000000001</v>
      </c>
      <c r="HK7" s="1">
        <v>217.739</v>
      </c>
      <c r="HL7" s="1">
        <v>220.786</v>
      </c>
      <c r="HM7" s="1">
        <v>219.40600000000001</v>
      </c>
      <c r="HN7" s="1">
        <v>217.773</v>
      </c>
      <c r="HO7" s="1">
        <v>218.24799999999999</v>
      </c>
      <c r="HP7" s="1">
        <v>218.52099999999999</v>
      </c>
      <c r="HQ7" s="1">
        <v>226.108</v>
      </c>
      <c r="HR7" s="1">
        <v>236.328</v>
      </c>
      <c r="HS7" s="1">
        <v>239.59100000000001</v>
      </c>
      <c r="HT7" s="1">
        <v>249.65899999999999</v>
      </c>
      <c r="HU7" s="1">
        <v>254.12200000000001</v>
      </c>
      <c r="HV7" s="1">
        <v>242.36500000000001</v>
      </c>
      <c r="HW7" s="1">
        <v>237.036</v>
      </c>
      <c r="HX7" s="1">
        <v>233.22200000000001</v>
      </c>
      <c r="HY7" s="1">
        <v>234.983</v>
      </c>
      <c r="HZ7" s="1">
        <v>237.59100000000001</v>
      </c>
      <c r="IA7" s="1">
        <v>243.251</v>
      </c>
      <c r="IB7" s="1">
        <v>240.39</v>
      </c>
      <c r="IC7" s="1">
        <v>244.63399999999999</v>
      </c>
      <c r="ID7" s="1">
        <v>237.88399999999999</v>
      </c>
      <c r="IE7" s="1">
        <v>224.43199999999999</v>
      </c>
      <c r="IF7" s="1">
        <v>221.21299999999999</v>
      </c>
      <c r="IG7" s="1">
        <v>218.85499999999999</v>
      </c>
      <c r="IH7" s="1">
        <v>211.67400000000001</v>
      </c>
      <c r="II7" s="1">
        <v>208.279</v>
      </c>
      <c r="IJ7" s="1">
        <v>206.93899999999999</v>
      </c>
      <c r="IK7" s="1">
        <v>213.40100000000001</v>
      </c>
      <c r="IL7" s="1">
        <v>212.642</v>
      </c>
      <c r="IM7" s="1">
        <v>213.10900000000001</v>
      </c>
      <c r="IN7" s="1">
        <v>213.39500000000001</v>
      </c>
      <c r="IO7" s="1">
        <v>213.59700000000001</v>
      </c>
      <c r="IP7" s="1">
        <v>206.51599999999999</v>
      </c>
      <c r="IQ7" s="1">
        <v>199.84899999999999</v>
      </c>
      <c r="IR7" s="1">
        <v>199.15700000000001</v>
      </c>
      <c r="IS7" s="1">
        <v>197.61600000000001</v>
      </c>
      <c r="IT7" s="1">
        <v>198.245</v>
      </c>
      <c r="IU7" s="1">
        <v>207.578</v>
      </c>
      <c r="IV7" s="1">
        <v>209.649</v>
      </c>
      <c r="IW7" s="1">
        <v>197.29400000000001</v>
      </c>
      <c r="IX7" s="1">
        <v>194.21600000000001</v>
      </c>
      <c r="IY7" s="1">
        <v>194.78200000000001</v>
      </c>
      <c r="IZ7" s="1">
        <v>199.25800000000001</v>
      </c>
      <c r="JA7" s="1">
        <v>209.39699999999999</v>
      </c>
      <c r="JB7" s="1">
        <v>211.89699999999999</v>
      </c>
      <c r="JC7" s="1">
        <v>223.506</v>
      </c>
      <c r="JD7" s="1">
        <v>230.97800000000001</v>
      </c>
      <c r="JE7" s="1">
        <v>231.85499999999999</v>
      </c>
      <c r="JF7" s="1">
        <v>232.72499999999999</v>
      </c>
      <c r="JG7" s="1">
        <v>230.83099999999999</v>
      </c>
      <c r="JH7" s="1">
        <v>230.62100000000001</v>
      </c>
      <c r="JI7" s="1">
        <v>231.57400000000001</v>
      </c>
      <c r="JJ7" s="1">
        <v>240.19200000000001</v>
      </c>
      <c r="JK7" s="1">
        <v>255.99</v>
      </c>
      <c r="JL7" s="1">
        <v>264.75400000000002</v>
      </c>
      <c r="JM7" s="1">
        <v>267.27699999999999</v>
      </c>
      <c r="JN7" s="1">
        <v>269.77300000000002</v>
      </c>
      <c r="JO7" s="1">
        <v>270.21300000000002</v>
      </c>
      <c r="JP7" s="1">
        <v>266.03100000000001</v>
      </c>
      <c r="JQ7" s="1">
        <v>275.31</v>
      </c>
      <c r="JR7" s="1">
        <v>285.178</v>
      </c>
      <c r="JS7" s="1">
        <v>287.94400000000002</v>
      </c>
      <c r="JT7" s="1">
        <v>292.04700000000003</v>
      </c>
      <c r="JU7" s="1">
        <v>299.16300000000001</v>
      </c>
      <c r="JV7" s="1">
        <v>304.678</v>
      </c>
      <c r="JW7" s="1">
        <v>301.238</v>
      </c>
      <c r="JX7" s="1">
        <v>288.48899999999998</v>
      </c>
      <c r="JY7" s="1">
        <v>289.86099999999999</v>
      </c>
      <c r="JZ7" s="1">
        <v>287.75099999999998</v>
      </c>
      <c r="KA7" s="1">
        <v>290.35700000000003</v>
      </c>
      <c r="KB7" s="1">
        <v>286.10199999999998</v>
      </c>
      <c r="KC7" s="1">
        <v>288.99900000000002</v>
      </c>
      <c r="KD7" s="1">
        <v>269.91300000000001</v>
      </c>
      <c r="KE7" s="1">
        <v>262.93099999999998</v>
      </c>
      <c r="KF7" s="1">
        <v>261.28399999999999</v>
      </c>
      <c r="KG7" s="1">
        <v>261.62599999999998</v>
      </c>
      <c r="KH7" s="1">
        <v>258.72199999999998</v>
      </c>
      <c r="KI7" s="1">
        <v>264.80799999999999</v>
      </c>
      <c r="KJ7" s="1">
        <v>264.79500000000002</v>
      </c>
      <c r="KK7" s="1">
        <v>264.012</v>
      </c>
      <c r="KL7" s="1">
        <v>258.47399999999999</v>
      </c>
      <c r="KM7" s="1">
        <v>261.37900000000002</v>
      </c>
      <c r="KN7" s="1">
        <v>246.26599999999999</v>
      </c>
      <c r="KO7" s="1">
        <v>235.59899999999999</v>
      </c>
      <c r="KP7" s="1">
        <v>225.08199999999999</v>
      </c>
      <c r="KQ7" s="1">
        <v>222.49199999999999</v>
      </c>
      <c r="KR7" s="1">
        <v>221.916</v>
      </c>
      <c r="KS7" s="1">
        <v>226.86</v>
      </c>
      <c r="KT7" s="1">
        <v>228.50299999999999</v>
      </c>
      <c r="KU7" s="1">
        <v>230.70400000000001</v>
      </c>
      <c r="KV7" s="1">
        <v>228.17500000000001</v>
      </c>
      <c r="KW7" s="1">
        <v>228.065</v>
      </c>
      <c r="KX7" s="1">
        <v>225.63399999999999</v>
      </c>
      <c r="KY7" s="1">
        <v>226.63</v>
      </c>
      <c r="KZ7" s="1">
        <v>223.93299999999999</v>
      </c>
      <c r="LA7" s="1">
        <v>225.626</v>
      </c>
      <c r="LB7" s="1">
        <v>224.691</v>
      </c>
      <c r="LC7" s="1">
        <v>228.38900000000001</v>
      </c>
      <c r="LD7" s="1">
        <v>233.958</v>
      </c>
      <c r="LE7" s="1">
        <v>239.13800000000001</v>
      </c>
      <c r="LF7" s="1">
        <v>236.25200000000001</v>
      </c>
      <c r="LG7" s="1">
        <v>235.84200000000001</v>
      </c>
      <c r="LH7" s="1">
        <v>234.41200000000001</v>
      </c>
      <c r="LI7" s="1">
        <v>233.50399999999999</v>
      </c>
      <c r="LJ7" s="1">
        <v>229.83099999999999</v>
      </c>
      <c r="LK7" s="1">
        <v>234.16</v>
      </c>
      <c r="LL7" s="1">
        <v>235.84800000000001</v>
      </c>
      <c r="LM7" s="1">
        <v>254.99199999999999</v>
      </c>
      <c r="LN7" s="1">
        <v>259.42899999999997</v>
      </c>
      <c r="LO7" s="1">
        <v>266.33499999999998</v>
      </c>
      <c r="LP7" s="1">
        <v>264.52199999999999</v>
      </c>
      <c r="LQ7" s="1">
        <v>274.08499999999998</v>
      </c>
      <c r="LR7" s="1">
        <v>272.78800000000001</v>
      </c>
      <c r="LS7" s="1">
        <v>271.74700000000001</v>
      </c>
      <c r="LT7" s="1">
        <v>269.06299999999999</v>
      </c>
      <c r="LU7" s="1">
        <v>265.76299999999998</v>
      </c>
      <c r="LV7" s="1">
        <v>275.79599999999999</v>
      </c>
      <c r="LW7" s="1">
        <v>280.233</v>
      </c>
      <c r="LX7" s="1">
        <v>277.78899999999999</v>
      </c>
      <c r="LY7" s="1">
        <v>283.13299999999998</v>
      </c>
      <c r="LZ7" s="1">
        <v>287.67399999999998</v>
      </c>
      <c r="MA7" s="1">
        <v>294.95800000000003</v>
      </c>
      <c r="MB7" s="1">
        <v>299.66800000000001</v>
      </c>
      <c r="MC7" s="1">
        <v>296.81599999999997</v>
      </c>
      <c r="MD7" s="1">
        <v>291.91699999999997</v>
      </c>
      <c r="ME7" s="1">
        <v>285.51100000000002</v>
      </c>
      <c r="MF7" s="1">
        <v>286.37</v>
      </c>
      <c r="MG7" s="1">
        <v>285.82400000000001</v>
      </c>
      <c r="MH7" s="1">
        <v>282.339</v>
      </c>
      <c r="MI7" s="1">
        <v>287.23</v>
      </c>
      <c r="MJ7" s="1">
        <v>294.31099999999998</v>
      </c>
      <c r="MK7" s="1">
        <v>298.286</v>
      </c>
      <c r="ML7" s="1">
        <v>303.113</v>
      </c>
      <c r="MM7" s="1">
        <v>302.03300000000002</v>
      </c>
      <c r="MN7" s="1">
        <v>304.80799999999999</v>
      </c>
      <c r="MO7" s="1">
        <v>304.649</v>
      </c>
      <c r="MP7" s="1">
        <v>309.44900000000001</v>
      </c>
      <c r="MQ7" s="1">
        <v>311.77100000000002</v>
      </c>
      <c r="MR7" s="1">
        <v>311.15899999999999</v>
      </c>
      <c r="MS7" s="1">
        <v>311.27999999999997</v>
      </c>
      <c r="MT7" s="1">
        <v>319.209</v>
      </c>
      <c r="MU7" s="1">
        <v>327.392</v>
      </c>
      <c r="MV7" s="1">
        <v>328.024</v>
      </c>
      <c r="MW7" s="1">
        <v>321.42500000000001</v>
      </c>
      <c r="MX7" s="1">
        <v>311.80900000000003</v>
      </c>
      <c r="MY7" s="1">
        <v>316.93700000000001</v>
      </c>
      <c r="MZ7" s="1">
        <v>327.28300000000002</v>
      </c>
      <c r="NA7" s="1">
        <v>327.65100000000001</v>
      </c>
      <c r="NB7" s="1">
        <v>333.38499999999999</v>
      </c>
      <c r="NC7" s="1">
        <v>347.02300000000002</v>
      </c>
      <c r="ND7" s="1">
        <v>349.49</v>
      </c>
      <c r="NE7" s="1">
        <v>348.875</v>
      </c>
      <c r="NF7" s="1">
        <v>349.47399999999999</v>
      </c>
      <c r="NG7" s="1">
        <v>352.07499999999999</v>
      </c>
      <c r="NH7" s="1">
        <v>349.97399999999999</v>
      </c>
      <c r="NI7" s="1">
        <v>349.04899999999998</v>
      </c>
      <c r="NJ7" s="1">
        <v>345.62700000000001</v>
      </c>
      <c r="NK7" s="1">
        <v>348.87599999999998</v>
      </c>
      <c r="NL7" s="1">
        <v>357.03399999999999</v>
      </c>
      <c r="NM7" s="1">
        <v>358.04300000000001</v>
      </c>
      <c r="NN7" s="1">
        <v>366.851</v>
      </c>
      <c r="NO7" s="1">
        <v>365.15499999999997</v>
      </c>
      <c r="NP7" s="1">
        <v>362.536</v>
      </c>
      <c r="NQ7" s="1">
        <v>366.863</v>
      </c>
      <c r="NR7" s="1">
        <v>364.15499999999997</v>
      </c>
      <c r="NS7" s="1">
        <v>376.59899999999999</v>
      </c>
      <c r="NT7" s="1">
        <v>391.584</v>
      </c>
      <c r="NU7" s="1">
        <v>394.56</v>
      </c>
      <c r="NV7" s="1">
        <v>398.77199999999999</v>
      </c>
      <c r="NW7" s="1">
        <v>393.40600000000001</v>
      </c>
      <c r="NX7" s="1">
        <v>386.62299999999999</v>
      </c>
      <c r="NY7" s="1">
        <v>386.04899999999998</v>
      </c>
      <c r="NZ7" s="1">
        <v>385.16899999999998</v>
      </c>
      <c r="OA7" s="1">
        <v>382.89499999999998</v>
      </c>
      <c r="OB7" s="1">
        <v>382.93</v>
      </c>
      <c r="OC7" s="1">
        <v>383.101</v>
      </c>
      <c r="OD7" s="1">
        <v>380.149</v>
      </c>
      <c r="OE7" s="1">
        <v>377.85300000000001</v>
      </c>
      <c r="OF7" s="1">
        <v>373.97300000000001</v>
      </c>
      <c r="OG7" s="1">
        <v>375.60300000000001</v>
      </c>
      <c r="OH7" s="1">
        <v>373.32400000000001</v>
      </c>
      <c r="OI7" s="1">
        <v>382.06700000000001</v>
      </c>
      <c r="OJ7" s="1">
        <v>391.36799999999999</v>
      </c>
      <c r="OK7" s="1">
        <v>395.67899999999997</v>
      </c>
      <c r="OL7" s="1">
        <v>392.19099999999997</v>
      </c>
      <c r="OM7" s="1">
        <v>391.78100000000001</v>
      </c>
      <c r="ON7" s="1">
        <v>386.70299999999997</v>
      </c>
      <c r="OO7" s="1">
        <v>383.21100000000001</v>
      </c>
      <c r="OP7" s="1">
        <v>377.39400000000001</v>
      </c>
      <c r="OQ7" s="1">
        <v>380.13499999999999</v>
      </c>
      <c r="OR7" s="1">
        <v>373.41399999999999</v>
      </c>
      <c r="OS7" s="1">
        <v>361.53399999999999</v>
      </c>
      <c r="OT7" s="1">
        <v>355.20600000000002</v>
      </c>
      <c r="OU7" s="1">
        <v>315.18599999999998</v>
      </c>
      <c r="OV7" s="1">
        <v>321.82299999999998</v>
      </c>
      <c r="OW7" s="1">
        <v>321.36900000000003</v>
      </c>
      <c r="OX7" s="1">
        <v>321.52</v>
      </c>
      <c r="OY7" s="1">
        <v>325.73599999999999</v>
      </c>
      <c r="OZ7" s="1">
        <v>306.93599999999998</v>
      </c>
      <c r="PA7" s="1">
        <v>301.19099999999997</v>
      </c>
      <c r="PB7" s="1">
        <v>295.56400000000002</v>
      </c>
      <c r="PC7" s="1">
        <v>287.75099999999998</v>
      </c>
      <c r="PD7" s="1">
        <v>284.84199999999998</v>
      </c>
      <c r="PE7" s="1">
        <v>284.52100000000002</v>
      </c>
      <c r="PF7" s="1">
        <v>282.09800000000001</v>
      </c>
      <c r="PG7" s="1">
        <v>276.94499999999999</v>
      </c>
      <c r="PH7" s="1">
        <v>279.51</v>
      </c>
      <c r="PI7" s="1">
        <v>281.85899999999998</v>
      </c>
      <c r="PJ7" s="1">
        <v>283.87400000000002</v>
      </c>
      <c r="PK7" s="1">
        <v>283.70299999999997</v>
      </c>
      <c r="PL7" s="1">
        <v>285.64999999999998</v>
      </c>
      <c r="PM7" s="1">
        <v>291.69</v>
      </c>
      <c r="PN7" s="1">
        <v>294.23099999999999</v>
      </c>
      <c r="PO7" s="1">
        <v>292.18200000000002</v>
      </c>
      <c r="PP7" s="1">
        <v>292.63600000000002</v>
      </c>
      <c r="PQ7" s="1">
        <v>283.34100000000001</v>
      </c>
      <c r="PR7" s="1">
        <v>281.47800000000001</v>
      </c>
      <c r="PS7" s="1">
        <v>279.01799999999997</v>
      </c>
      <c r="PT7" s="1">
        <v>273.26100000000002</v>
      </c>
      <c r="PU7" s="1">
        <v>272.00799999999998</v>
      </c>
      <c r="PV7" s="1">
        <v>273.74900000000002</v>
      </c>
      <c r="PW7" s="1">
        <v>270.15499999999997</v>
      </c>
      <c r="PX7" s="1">
        <v>268.66300000000001</v>
      </c>
      <c r="PY7" s="1">
        <v>266.29500000000002</v>
      </c>
      <c r="PZ7" s="1">
        <v>266.18799999999999</v>
      </c>
      <c r="QA7" s="1">
        <v>264.863</v>
      </c>
      <c r="QB7" s="1">
        <v>256.23399999999998</v>
      </c>
      <c r="QC7" s="1">
        <v>256.39100000000002</v>
      </c>
      <c r="QD7" s="1">
        <v>255.21100000000001</v>
      </c>
      <c r="QE7" s="1">
        <v>244.82499999999999</v>
      </c>
      <c r="QF7" s="1">
        <v>244.953</v>
      </c>
      <c r="QG7" s="1">
        <v>247.744</v>
      </c>
      <c r="QH7" s="1">
        <v>251.85599999999999</v>
      </c>
      <c r="QI7" s="1">
        <v>250.95400000000001</v>
      </c>
      <c r="QJ7" s="1">
        <v>253.137</v>
      </c>
      <c r="QK7" s="1">
        <v>248.54900000000001</v>
      </c>
      <c r="QL7" s="1">
        <v>249.745</v>
      </c>
      <c r="QM7" s="1">
        <v>251.41200000000001</v>
      </c>
      <c r="QN7" s="1">
        <v>254.029</v>
      </c>
      <c r="QO7" s="1">
        <v>264.57</v>
      </c>
      <c r="QP7" s="1">
        <v>266.291</v>
      </c>
      <c r="QQ7" s="1">
        <v>272.17700000000002</v>
      </c>
      <c r="QR7" s="1">
        <v>278.017</v>
      </c>
      <c r="QS7" s="1">
        <v>283.01100000000002</v>
      </c>
      <c r="QT7" s="1">
        <v>287.25400000000002</v>
      </c>
      <c r="QU7" s="1">
        <v>293.32499999999999</v>
      </c>
      <c r="QV7" s="1">
        <v>295.79199999999997</v>
      </c>
      <c r="QW7" s="1">
        <v>295.29300000000001</v>
      </c>
      <c r="QX7" s="1">
        <v>297.58499999999998</v>
      </c>
      <c r="QY7" s="1">
        <v>299.012</v>
      </c>
      <c r="QZ7" s="1">
        <v>301.78699999999998</v>
      </c>
      <c r="RA7" s="1">
        <v>301.99400000000003</v>
      </c>
      <c r="RB7" s="1">
        <v>302.09699999999998</v>
      </c>
      <c r="RC7" s="1">
        <v>302.137</v>
      </c>
      <c r="RD7" s="1">
        <v>300.61099999999999</v>
      </c>
      <c r="RE7" s="1">
        <v>298.404</v>
      </c>
      <c r="RF7" s="1">
        <v>293.66199999999998</v>
      </c>
      <c r="RG7" s="1">
        <v>295.80500000000001</v>
      </c>
      <c r="RH7" s="1">
        <v>296.43799999999999</v>
      </c>
      <c r="RI7" s="1">
        <v>297.19799999999998</v>
      </c>
      <c r="RJ7" s="1">
        <v>297.63200000000001</v>
      </c>
      <c r="RK7" s="1">
        <v>297.47500000000002</v>
      </c>
      <c r="RL7" s="1">
        <v>297.72699999999998</v>
      </c>
      <c r="RM7" s="1">
        <v>299.92200000000003</v>
      </c>
      <c r="RN7" s="1">
        <v>299.334</v>
      </c>
      <c r="RO7" s="1">
        <v>299.089</v>
      </c>
      <c r="RP7" s="1">
        <v>298.99</v>
      </c>
      <c r="RQ7" s="1">
        <v>293</v>
      </c>
      <c r="RR7" s="1">
        <v>291.50900000000001</v>
      </c>
      <c r="RS7" s="1">
        <v>288.91000000000003</v>
      </c>
      <c r="RT7" s="1">
        <v>282.60399999999998</v>
      </c>
      <c r="RU7" s="1">
        <v>281.30700000000002</v>
      </c>
      <c r="RV7" s="1">
        <v>280.678</v>
      </c>
      <c r="RW7" s="1">
        <v>283.20600000000002</v>
      </c>
      <c r="RX7" s="1">
        <v>282.42</v>
      </c>
      <c r="RY7" s="1">
        <v>279.07400000000001</v>
      </c>
      <c r="RZ7" s="1">
        <v>275.29199999999997</v>
      </c>
      <c r="SA7" s="1">
        <v>278.15100000000001</v>
      </c>
      <c r="SB7" s="1">
        <v>280.37099999999998</v>
      </c>
      <c r="SC7" s="1">
        <v>281.80200000000002</v>
      </c>
      <c r="SD7" s="1">
        <v>281.58999999999997</v>
      </c>
      <c r="SE7" s="1">
        <v>286.226</v>
      </c>
      <c r="SF7" s="1">
        <v>285.733</v>
      </c>
      <c r="SG7" s="1">
        <v>285.61599999999999</v>
      </c>
      <c r="SH7" s="1">
        <v>286.48899999999998</v>
      </c>
      <c r="SI7" s="1">
        <v>288.24900000000002</v>
      </c>
      <c r="SJ7" s="1">
        <v>288.23500000000001</v>
      </c>
      <c r="SK7" s="1">
        <v>286.16500000000002</v>
      </c>
      <c r="SL7" s="1">
        <v>284.23200000000003</v>
      </c>
      <c r="SM7" s="1">
        <v>286.17399999999998</v>
      </c>
      <c r="SN7" s="1">
        <v>286.32</v>
      </c>
      <c r="SO7" s="1">
        <v>285.18200000000002</v>
      </c>
      <c r="SP7" s="1">
        <v>281.70499999999998</v>
      </c>
      <c r="SQ7" s="1">
        <v>286.98899999999998</v>
      </c>
      <c r="SR7" s="1">
        <v>301.98</v>
      </c>
    </row>
    <row r="8" spans="1:516" x14ac:dyDescent="0.25">
      <c r="A8" s="1" t="s">
        <v>214</v>
      </c>
      <c r="B8" s="1" t="str">
        <f>_xlfn.XLOOKUP(A8,bonds[worksheet get],bonds[unique lookup],"-")</f>
        <v>BAYNGR 2 3/8 04/02/75 nc-22</v>
      </c>
      <c r="C8" s="1" t="str">
        <f>_xlfn.XLOOKUP(A8,bonds[worksheet get],bonds[ID_ISIN],"-")</f>
        <v>DE000A14J611</v>
      </c>
      <c r="D8" s="1">
        <f>_xll.BDH(A8,"blp_i_sprd_mid","-2AY",,"Dates=H","Fill=C","Sort=R","Dir=H","cols=509;rows=1")</f>
        <v>277.72000000000003</v>
      </c>
      <c r="E8" s="1">
        <f>_xll.BDH(A8,"blp_i_sprd_mid","-2AY",,"Dates=H","Fill=C","Sort=R","Dir=H","cols=509;rows=1")</f>
        <v>277.72000000000003</v>
      </c>
      <c r="F8" s="1">
        <v>300.154</v>
      </c>
      <c r="G8" s="1">
        <v>295.20800000000003</v>
      </c>
      <c r="H8" s="1">
        <v>302.77999999999997</v>
      </c>
      <c r="I8" s="1">
        <v>301.00099999999998</v>
      </c>
      <c r="J8" s="1">
        <v>300.63200000000001</v>
      </c>
      <c r="K8" s="1">
        <v>297.57299999999998</v>
      </c>
      <c r="L8" s="1">
        <v>297.02800000000002</v>
      </c>
      <c r="M8" s="1">
        <v>294.60500000000002</v>
      </c>
      <c r="N8" s="1">
        <v>317.64499999999998</v>
      </c>
      <c r="O8" s="1">
        <v>309.28500000000003</v>
      </c>
      <c r="P8" s="1">
        <v>305.37400000000002</v>
      </c>
      <c r="Q8" s="1">
        <v>292.15899999999999</v>
      </c>
      <c r="R8" s="1">
        <v>279.91699999999997</v>
      </c>
      <c r="S8" s="1">
        <v>336.69799999999998</v>
      </c>
      <c r="T8" s="1">
        <v>333.45600000000002</v>
      </c>
      <c r="U8" s="1">
        <v>334.29899999999998</v>
      </c>
      <c r="V8" s="1">
        <v>286.78899999999999</v>
      </c>
      <c r="W8" s="1">
        <v>240.60499999999999</v>
      </c>
      <c r="X8" s="1">
        <v>210.72200000000001</v>
      </c>
      <c r="Y8" s="1">
        <v>219.298</v>
      </c>
      <c r="Z8" s="1">
        <v>246.096</v>
      </c>
      <c r="AA8" s="1">
        <v>256.70800000000003</v>
      </c>
      <c r="AB8" s="1">
        <v>272.28300000000002</v>
      </c>
      <c r="AC8" s="1">
        <v>267.93599999999998</v>
      </c>
      <c r="AD8" s="1">
        <v>257.02100000000002</v>
      </c>
      <c r="AE8" s="1">
        <v>240.54599999999999</v>
      </c>
      <c r="AF8" s="1">
        <v>232.90899999999999</v>
      </c>
      <c r="AG8" s="1">
        <v>254.84700000000001</v>
      </c>
      <c r="AH8" s="1">
        <v>300.26600000000002</v>
      </c>
      <c r="AI8" s="1">
        <v>298.24200000000002</v>
      </c>
      <c r="AJ8" s="1">
        <v>298.267</v>
      </c>
      <c r="AK8" s="1">
        <v>307.86399999999998</v>
      </c>
      <c r="AL8" s="1">
        <v>326.99700000000001</v>
      </c>
      <c r="AM8" s="1">
        <v>351.97699999999998</v>
      </c>
      <c r="AN8" s="1">
        <v>353.40100000000001</v>
      </c>
      <c r="AO8" s="1">
        <v>350.70299999999997</v>
      </c>
      <c r="AP8" s="1">
        <v>336.47800000000001</v>
      </c>
      <c r="AQ8" s="1">
        <v>325.69</v>
      </c>
      <c r="AR8" s="1">
        <v>317.98500000000001</v>
      </c>
      <c r="AS8" s="1">
        <v>323.80399999999997</v>
      </c>
      <c r="AT8" s="1">
        <v>316.738</v>
      </c>
      <c r="AU8" s="1">
        <v>315.70400000000001</v>
      </c>
      <c r="AV8" s="1">
        <v>317.99700000000001</v>
      </c>
      <c r="AW8" s="1">
        <v>319.31599999999997</v>
      </c>
      <c r="AX8" s="1">
        <v>278.76</v>
      </c>
      <c r="AY8" s="1">
        <v>271.94799999999998</v>
      </c>
      <c r="AZ8" s="1">
        <v>262.94</v>
      </c>
      <c r="BA8" s="1">
        <v>257.91199999999998</v>
      </c>
      <c r="BB8" s="1">
        <v>279.27</v>
      </c>
      <c r="BC8" s="1">
        <v>283.76799999999997</v>
      </c>
      <c r="BD8" s="1">
        <v>292.28800000000001</v>
      </c>
      <c r="BE8" s="1">
        <v>292.351</v>
      </c>
      <c r="BF8" s="1">
        <v>288.19499999999999</v>
      </c>
      <c r="BG8" s="1">
        <v>287.62700000000001</v>
      </c>
      <c r="BH8" s="1">
        <v>290.34100000000001</v>
      </c>
      <c r="BI8" s="1">
        <v>281.54700000000003</v>
      </c>
      <c r="BJ8" s="1">
        <v>292.07400000000001</v>
      </c>
      <c r="BK8" s="1">
        <v>358.48899999999998</v>
      </c>
      <c r="BL8" s="1">
        <v>412.70600000000002</v>
      </c>
      <c r="BM8" s="1">
        <v>442.53</v>
      </c>
      <c r="BN8" s="1">
        <v>482.52499999999998</v>
      </c>
      <c r="BO8" s="1">
        <v>504.56599999999997</v>
      </c>
      <c r="BP8" s="1">
        <v>503.113</v>
      </c>
      <c r="BQ8" s="1">
        <v>520.93899999999996</v>
      </c>
      <c r="BR8" s="1">
        <v>541.79499999999996</v>
      </c>
      <c r="BS8" s="1">
        <v>552.01700000000005</v>
      </c>
      <c r="BT8" s="1">
        <v>565.851</v>
      </c>
      <c r="BU8" s="1">
        <v>607.70100000000002</v>
      </c>
      <c r="BV8" s="1">
        <v>653.01800000000003</v>
      </c>
      <c r="BW8" s="1">
        <v>794.70500000000004</v>
      </c>
      <c r="BX8" s="1">
        <v>824.56700000000001</v>
      </c>
      <c r="BY8" s="1">
        <v>807.54200000000003</v>
      </c>
      <c r="BZ8" s="1">
        <v>855.63499999999999</v>
      </c>
      <c r="CA8" s="1">
        <v>831.97500000000002</v>
      </c>
      <c r="CB8" s="1">
        <v>622.78399999999999</v>
      </c>
      <c r="CC8" s="1">
        <v>472.303</v>
      </c>
      <c r="CD8" s="1">
        <v>384.084</v>
      </c>
      <c r="CE8" s="1">
        <v>369.05</v>
      </c>
      <c r="CF8" s="1">
        <v>305.36700000000002</v>
      </c>
      <c r="CG8" s="1">
        <v>294.52100000000002</v>
      </c>
      <c r="CH8" s="1">
        <v>309.93200000000002</v>
      </c>
      <c r="CI8" s="1">
        <v>248.398</v>
      </c>
      <c r="CJ8" s="1">
        <v>210.57400000000001</v>
      </c>
      <c r="CK8" s="1">
        <v>201.929</v>
      </c>
      <c r="CL8" s="1">
        <v>209.80799999999999</v>
      </c>
      <c r="CM8" s="1">
        <v>232.67099999999999</v>
      </c>
      <c r="CN8" s="1">
        <v>235.273</v>
      </c>
      <c r="CO8" s="1">
        <v>208.63300000000001</v>
      </c>
      <c r="CP8" s="1">
        <v>186.779</v>
      </c>
      <c r="CQ8" s="1">
        <v>181.501</v>
      </c>
      <c r="CR8" s="1">
        <v>172.42099999999999</v>
      </c>
      <c r="CS8" s="1">
        <v>153.82300000000001</v>
      </c>
      <c r="CT8" s="1">
        <v>156.12799999999999</v>
      </c>
      <c r="CU8" s="1">
        <v>159.87700000000001</v>
      </c>
      <c r="CV8" s="1">
        <v>163.636</v>
      </c>
      <c r="CW8" s="1">
        <v>165.41499999999999</v>
      </c>
      <c r="CX8" s="1">
        <v>163.80500000000001</v>
      </c>
      <c r="CY8" s="1">
        <v>162.721</v>
      </c>
      <c r="CZ8" s="1">
        <v>161.78299999999999</v>
      </c>
      <c r="DA8" s="1">
        <v>162.88200000000001</v>
      </c>
      <c r="DB8" s="1">
        <v>164.85499999999999</v>
      </c>
      <c r="DC8" s="1">
        <v>164.25</v>
      </c>
      <c r="DD8" s="1">
        <v>161.214</v>
      </c>
      <c r="DE8" s="1">
        <v>164.26</v>
      </c>
      <c r="DF8" s="1">
        <v>167.447</v>
      </c>
      <c r="DG8" s="1">
        <v>173.61600000000001</v>
      </c>
      <c r="DH8" s="1">
        <v>172.80500000000001</v>
      </c>
      <c r="DI8" s="1">
        <v>171.24799999999999</v>
      </c>
      <c r="DJ8" s="1">
        <v>167.154</v>
      </c>
      <c r="DK8" s="1">
        <v>167.24</v>
      </c>
      <c r="DL8" s="1">
        <v>168.017</v>
      </c>
      <c r="DM8" s="1">
        <v>153.78700000000001</v>
      </c>
      <c r="DN8" s="1">
        <v>157.42599999999999</v>
      </c>
      <c r="DO8" s="1">
        <v>151.58699999999999</v>
      </c>
      <c r="DP8" s="1">
        <v>149.95699999999999</v>
      </c>
      <c r="DQ8" s="1">
        <v>148.887</v>
      </c>
      <c r="DR8" s="1">
        <v>151.21199999999999</v>
      </c>
      <c r="DS8" s="1">
        <v>159.624</v>
      </c>
      <c r="DT8" s="1">
        <v>168.39699999999999</v>
      </c>
      <c r="DU8" s="1">
        <v>171.61099999999999</v>
      </c>
      <c r="DV8" s="1">
        <v>174.00299999999999</v>
      </c>
      <c r="DW8" s="1">
        <v>176.99299999999999</v>
      </c>
      <c r="DX8" s="1">
        <v>181.18299999999999</v>
      </c>
      <c r="DY8" s="1">
        <v>184.048</v>
      </c>
      <c r="DZ8" s="1">
        <v>169.822</v>
      </c>
      <c r="EA8" s="1">
        <v>166.32900000000001</v>
      </c>
      <c r="EB8" s="1">
        <v>165.006</v>
      </c>
      <c r="EC8" s="1">
        <v>161.96700000000001</v>
      </c>
      <c r="ED8" s="1">
        <v>160.11000000000001</v>
      </c>
      <c r="EE8" s="1">
        <v>159.99600000000001</v>
      </c>
      <c r="EF8" s="1">
        <v>161.001</v>
      </c>
      <c r="EG8" s="1">
        <v>161.661</v>
      </c>
      <c r="EH8" s="1">
        <v>161.249</v>
      </c>
      <c r="EI8" s="1">
        <v>165.66200000000001</v>
      </c>
      <c r="EJ8" s="1">
        <v>167.24600000000001</v>
      </c>
      <c r="EK8" s="1">
        <v>167.798</v>
      </c>
      <c r="EL8" s="1">
        <v>170.37299999999999</v>
      </c>
      <c r="EM8" s="1">
        <v>169.95500000000001</v>
      </c>
      <c r="EN8" s="1">
        <v>170.03200000000001</v>
      </c>
      <c r="EO8" s="1">
        <v>178.648</v>
      </c>
      <c r="EP8" s="1">
        <v>178.876</v>
      </c>
      <c r="EQ8" s="1">
        <v>179.24700000000001</v>
      </c>
      <c r="ER8" s="1">
        <v>179.92099999999999</v>
      </c>
      <c r="ES8" s="1">
        <v>185.976</v>
      </c>
      <c r="ET8" s="1">
        <v>191.25399999999999</v>
      </c>
      <c r="EU8" s="1">
        <v>196.61</v>
      </c>
      <c r="EV8" s="1">
        <v>196.31700000000001</v>
      </c>
      <c r="EW8" s="1">
        <v>191.446</v>
      </c>
      <c r="EX8" s="1">
        <v>194.83600000000001</v>
      </c>
      <c r="EY8" s="1">
        <v>197.11600000000001</v>
      </c>
      <c r="EZ8" s="1">
        <v>192.99600000000001</v>
      </c>
      <c r="FA8" s="1">
        <v>191.334</v>
      </c>
      <c r="FB8" s="1">
        <v>198.346</v>
      </c>
      <c r="FC8" s="1">
        <v>206.78899999999999</v>
      </c>
      <c r="FD8" s="1">
        <v>212.23400000000001</v>
      </c>
      <c r="FE8" s="1">
        <v>213.00399999999999</v>
      </c>
      <c r="FF8" s="1">
        <v>205.8</v>
      </c>
      <c r="FG8" s="1">
        <v>201.255</v>
      </c>
      <c r="FH8" s="1">
        <v>200.36799999999999</v>
      </c>
      <c r="FI8" s="1">
        <v>199.03700000000001</v>
      </c>
      <c r="FJ8" s="1">
        <v>196.88900000000001</v>
      </c>
      <c r="FK8" s="1">
        <v>192.642</v>
      </c>
      <c r="FL8" s="1">
        <v>191.334</v>
      </c>
      <c r="FM8" s="1">
        <v>183.012</v>
      </c>
      <c r="FN8" s="1">
        <v>180.24199999999999</v>
      </c>
      <c r="FO8" s="1">
        <v>187.035</v>
      </c>
      <c r="FP8" s="1">
        <v>180.30199999999999</v>
      </c>
      <c r="FQ8" s="1">
        <v>187.95599999999999</v>
      </c>
      <c r="FR8" s="1">
        <v>200.149</v>
      </c>
      <c r="FS8" s="1">
        <v>201.42599999999999</v>
      </c>
      <c r="FT8" s="1">
        <v>204.464</v>
      </c>
      <c r="FU8" s="1">
        <v>197.35</v>
      </c>
      <c r="FV8" s="1">
        <v>194.70599999999999</v>
      </c>
      <c r="FW8" s="1">
        <v>202.245</v>
      </c>
      <c r="FX8" s="1">
        <v>206.87100000000001</v>
      </c>
      <c r="FY8" s="1">
        <v>208.81700000000001</v>
      </c>
      <c r="FZ8" s="1">
        <v>209.63200000000001</v>
      </c>
      <c r="GA8" s="1">
        <v>212.69900000000001</v>
      </c>
      <c r="GB8" s="1">
        <v>215.67099999999999</v>
      </c>
      <c r="GC8" s="1">
        <v>216.465</v>
      </c>
      <c r="GD8" s="1">
        <v>217.381</v>
      </c>
      <c r="GE8" s="1">
        <v>216.602</v>
      </c>
      <c r="GF8" s="1">
        <v>220.47200000000001</v>
      </c>
      <c r="GG8" s="1">
        <v>221.012</v>
      </c>
      <c r="GH8" s="1">
        <v>229.529</v>
      </c>
      <c r="GI8" s="1">
        <v>234.14</v>
      </c>
      <c r="GJ8" s="1">
        <v>236.11</v>
      </c>
      <c r="GK8" s="1">
        <v>233.84200000000001</v>
      </c>
      <c r="GL8" s="1">
        <v>238.71299999999999</v>
      </c>
      <c r="GM8" s="1">
        <v>240.09800000000001</v>
      </c>
      <c r="GN8" s="1">
        <v>233.261</v>
      </c>
      <c r="GO8" s="1">
        <v>228.499</v>
      </c>
      <c r="GP8" s="1">
        <v>241.71199999999999</v>
      </c>
      <c r="GQ8" s="1">
        <v>242.81700000000001</v>
      </c>
      <c r="GR8" s="1">
        <v>252.761</v>
      </c>
      <c r="GS8" s="1">
        <v>254.78800000000001</v>
      </c>
      <c r="GT8" s="1">
        <v>249.286</v>
      </c>
      <c r="GU8" s="1">
        <v>249.042</v>
      </c>
      <c r="GV8" s="1">
        <v>244.52099999999999</v>
      </c>
      <c r="GW8" s="1">
        <v>250.423</v>
      </c>
      <c r="GX8" s="1">
        <v>250.149</v>
      </c>
      <c r="GY8" s="1">
        <v>240.51900000000001</v>
      </c>
      <c r="GZ8" s="1">
        <v>232.78700000000001</v>
      </c>
      <c r="HA8" s="1">
        <v>229.376</v>
      </c>
      <c r="HB8" s="1">
        <v>229.053</v>
      </c>
      <c r="HC8" s="1">
        <v>259.66300000000001</v>
      </c>
      <c r="HD8" s="1">
        <v>255.46700000000001</v>
      </c>
      <c r="HE8" s="1">
        <v>245.39400000000001</v>
      </c>
      <c r="HF8" s="1">
        <v>237.096</v>
      </c>
      <c r="HG8" s="1">
        <v>235.39699999999999</v>
      </c>
      <c r="HH8" s="1">
        <v>240.37</v>
      </c>
      <c r="HI8" s="1">
        <v>237.83799999999999</v>
      </c>
      <c r="HJ8" s="1">
        <v>235.88499999999999</v>
      </c>
      <c r="HK8" s="1">
        <v>233.422</v>
      </c>
      <c r="HL8" s="1">
        <v>233.44800000000001</v>
      </c>
      <c r="HM8" s="1">
        <v>233.82400000000001</v>
      </c>
      <c r="HN8" s="1">
        <v>228.05</v>
      </c>
      <c r="HO8" s="1">
        <v>229.946</v>
      </c>
      <c r="HP8" s="1">
        <v>227.333</v>
      </c>
      <c r="HQ8" s="1">
        <v>224.7</v>
      </c>
      <c r="HR8" s="1">
        <v>235.50399999999999</v>
      </c>
      <c r="HS8" s="1">
        <v>248.613</v>
      </c>
      <c r="HT8" s="1">
        <v>258.767</v>
      </c>
      <c r="HU8" s="1">
        <v>270.26</v>
      </c>
      <c r="HV8" s="1">
        <v>270.11700000000002</v>
      </c>
      <c r="HW8" s="1">
        <v>265.35399999999998</v>
      </c>
      <c r="HX8" s="1">
        <v>258.05700000000002</v>
      </c>
      <c r="HY8" s="1">
        <v>246.624</v>
      </c>
      <c r="HZ8" s="1">
        <v>236.35499999999999</v>
      </c>
      <c r="IA8" s="1">
        <v>252.66900000000001</v>
      </c>
      <c r="IB8" s="1">
        <v>272.07900000000001</v>
      </c>
      <c r="IC8" s="1">
        <v>283.12099999999998</v>
      </c>
      <c r="ID8" s="1">
        <v>305.58199999999999</v>
      </c>
      <c r="IE8" s="1">
        <v>293.815</v>
      </c>
      <c r="IF8" s="1">
        <v>288.44099999999997</v>
      </c>
      <c r="IG8" s="1">
        <v>280.85300000000001</v>
      </c>
      <c r="IH8" s="1">
        <v>265.80099999999999</v>
      </c>
      <c r="II8" s="1">
        <v>239.95699999999999</v>
      </c>
      <c r="IJ8" s="1">
        <v>233.94</v>
      </c>
      <c r="IK8" s="1">
        <v>233.917</v>
      </c>
      <c r="IL8" s="1">
        <v>252.65600000000001</v>
      </c>
      <c r="IM8" s="1">
        <v>261.79399999999998</v>
      </c>
      <c r="IN8" s="1">
        <v>273.45800000000003</v>
      </c>
      <c r="IO8" s="1">
        <v>274.90499999999997</v>
      </c>
      <c r="IP8" s="1">
        <v>273.04500000000002</v>
      </c>
      <c r="IQ8" s="1">
        <v>261.14800000000002</v>
      </c>
      <c r="IR8" s="1">
        <v>255.51</v>
      </c>
      <c r="IS8" s="1">
        <v>264.58100000000002</v>
      </c>
      <c r="IT8" s="1">
        <v>263.20800000000003</v>
      </c>
      <c r="IU8" s="1">
        <v>261.31200000000001</v>
      </c>
      <c r="IV8" s="1">
        <v>267.69299999999998</v>
      </c>
      <c r="IW8" s="1">
        <v>272.185</v>
      </c>
      <c r="IX8" s="1">
        <v>252.37799999999999</v>
      </c>
      <c r="IY8" s="1">
        <v>236.006</v>
      </c>
      <c r="IZ8" s="1">
        <v>232.124</v>
      </c>
      <c r="JA8" s="1">
        <v>239.84299999999999</v>
      </c>
      <c r="JB8" s="1">
        <v>256.15899999999999</v>
      </c>
      <c r="JC8" s="1">
        <v>257.37700000000001</v>
      </c>
      <c r="JD8" s="1">
        <v>267.27</v>
      </c>
      <c r="JE8" s="1">
        <v>282.31099999999998</v>
      </c>
      <c r="JF8" s="1">
        <v>322.00900000000001</v>
      </c>
      <c r="JG8" s="1">
        <v>326.11799999999999</v>
      </c>
      <c r="JH8" s="1">
        <v>326.18700000000001</v>
      </c>
      <c r="JI8" s="1">
        <v>327.05</v>
      </c>
      <c r="JJ8" s="1">
        <v>320.40699999999998</v>
      </c>
      <c r="JK8" s="1">
        <v>322.00700000000001</v>
      </c>
      <c r="JL8" s="1">
        <v>331.73899999999998</v>
      </c>
      <c r="JM8" s="1">
        <v>337.88900000000001</v>
      </c>
      <c r="JN8" s="1">
        <v>336.93</v>
      </c>
      <c r="JO8" s="1">
        <v>333.58699999999999</v>
      </c>
      <c r="JP8" s="1">
        <v>332.46699999999998</v>
      </c>
      <c r="JQ8" s="1">
        <v>310.63499999999999</v>
      </c>
      <c r="JR8" s="1">
        <v>319.87099999999998</v>
      </c>
      <c r="JS8" s="1">
        <v>327.26799999999997</v>
      </c>
      <c r="JT8" s="1">
        <v>329.892</v>
      </c>
      <c r="JU8" s="1">
        <v>341.72199999999998</v>
      </c>
      <c r="JV8" s="1">
        <v>360.53699999999998</v>
      </c>
      <c r="JW8" s="1">
        <v>376.65899999999999</v>
      </c>
      <c r="JX8" s="1">
        <v>372.55399999999997</v>
      </c>
      <c r="JY8" s="1">
        <v>365.88799999999998</v>
      </c>
      <c r="JZ8" s="1">
        <v>372.89499999999998</v>
      </c>
      <c r="KA8" s="1">
        <v>370.947</v>
      </c>
      <c r="KB8" s="1">
        <v>377.30500000000001</v>
      </c>
      <c r="KC8" s="1">
        <v>374.31900000000002</v>
      </c>
      <c r="KD8" s="1">
        <v>385.19400000000002</v>
      </c>
      <c r="KE8" s="1">
        <v>374.43599999999998</v>
      </c>
      <c r="KF8" s="1">
        <v>371.90199999999999</v>
      </c>
      <c r="KG8" s="1">
        <v>360.47</v>
      </c>
      <c r="KH8" s="1">
        <v>343.96</v>
      </c>
      <c r="KI8" s="1">
        <v>340.75</v>
      </c>
      <c r="KJ8" s="1">
        <v>341.27</v>
      </c>
      <c r="KK8" s="1">
        <v>335.97800000000001</v>
      </c>
      <c r="KL8" s="1">
        <v>318.08699999999999</v>
      </c>
      <c r="KM8" s="1">
        <v>307.44099999999997</v>
      </c>
      <c r="KN8" s="1">
        <v>316.512</v>
      </c>
      <c r="KO8" s="1">
        <v>305.60599999999999</v>
      </c>
      <c r="KP8" s="1">
        <v>277.767</v>
      </c>
      <c r="KQ8" s="1">
        <v>268.48500000000001</v>
      </c>
      <c r="KR8" s="1">
        <v>265.22699999999998</v>
      </c>
      <c r="KS8" s="1">
        <v>271.00200000000001</v>
      </c>
      <c r="KT8" s="1">
        <v>296.64299999999997</v>
      </c>
      <c r="KU8" s="1">
        <v>302.58100000000002</v>
      </c>
      <c r="KV8" s="1">
        <v>307.52699999999999</v>
      </c>
      <c r="KW8" s="1">
        <v>301.34300000000002</v>
      </c>
      <c r="KX8" s="1">
        <v>303.18599999999998</v>
      </c>
      <c r="KY8" s="1">
        <v>303.12400000000002</v>
      </c>
      <c r="KZ8" s="1">
        <v>303.51299999999998</v>
      </c>
      <c r="LA8" s="1">
        <v>300.77499999999998</v>
      </c>
      <c r="LB8" s="1">
        <v>305.53399999999999</v>
      </c>
      <c r="LC8" s="1">
        <v>306.476</v>
      </c>
      <c r="LD8" s="1">
        <v>312.03800000000001</v>
      </c>
      <c r="LE8" s="1">
        <v>317.75900000000001</v>
      </c>
      <c r="LF8" s="1">
        <v>320.90499999999997</v>
      </c>
      <c r="LG8" s="1">
        <v>316.41699999999997</v>
      </c>
      <c r="LH8" s="1">
        <v>313.19400000000002</v>
      </c>
      <c r="LI8" s="1">
        <v>308.221</v>
      </c>
      <c r="LJ8" s="1">
        <v>304.59100000000001</v>
      </c>
      <c r="LK8" s="1">
        <v>302.05799999999999</v>
      </c>
      <c r="LL8" s="1">
        <v>303.65499999999997</v>
      </c>
      <c r="LM8" s="1">
        <v>301.61900000000003</v>
      </c>
      <c r="LN8" s="1">
        <v>321.14699999999999</v>
      </c>
      <c r="LO8" s="1">
        <v>343.83699999999999</v>
      </c>
      <c r="LP8" s="1">
        <v>336.91</v>
      </c>
      <c r="LQ8" s="1">
        <v>312.3</v>
      </c>
      <c r="LR8" s="1">
        <v>300.85199999999998</v>
      </c>
      <c r="LS8" s="1">
        <v>294.35199999999998</v>
      </c>
      <c r="LT8" s="1">
        <v>300.38600000000002</v>
      </c>
      <c r="LU8" s="1">
        <v>312.12</v>
      </c>
      <c r="LV8" s="1">
        <v>255.96299999999999</v>
      </c>
      <c r="LW8" s="1">
        <v>261.32900000000001</v>
      </c>
      <c r="LX8" s="1">
        <v>264.37900000000002</v>
      </c>
      <c r="LY8" s="1">
        <v>261.596</v>
      </c>
      <c r="LZ8" s="1">
        <v>264.57600000000002</v>
      </c>
      <c r="MA8" s="1">
        <v>271.41300000000001</v>
      </c>
      <c r="MB8" s="1">
        <v>280.52999999999997</v>
      </c>
      <c r="MC8" s="1">
        <v>284.67700000000002</v>
      </c>
      <c r="MD8" s="1">
        <v>281.42599999999999</v>
      </c>
      <c r="ME8" s="1">
        <v>277.69600000000003</v>
      </c>
      <c r="MF8" s="1">
        <v>274.95600000000002</v>
      </c>
      <c r="MG8" s="1">
        <v>275.77300000000002</v>
      </c>
      <c r="MH8" s="1">
        <v>274.74099999999999</v>
      </c>
      <c r="MI8" s="1">
        <v>269.43900000000002</v>
      </c>
      <c r="MJ8" s="1">
        <v>275.25400000000002</v>
      </c>
      <c r="MK8" s="1">
        <v>284.63200000000001</v>
      </c>
      <c r="ML8" s="1">
        <v>295.81400000000002</v>
      </c>
      <c r="MM8" s="1">
        <v>300.46300000000002</v>
      </c>
      <c r="MN8" s="1">
        <v>298.02300000000002</v>
      </c>
      <c r="MO8" s="1">
        <v>297.93099999999998</v>
      </c>
      <c r="MP8" s="1">
        <v>297.89</v>
      </c>
      <c r="MQ8" s="1">
        <v>301.59199999999998</v>
      </c>
      <c r="MR8" s="1">
        <v>303.21100000000001</v>
      </c>
      <c r="MS8" s="1">
        <v>300.91399999999999</v>
      </c>
      <c r="MT8" s="1">
        <v>299.02800000000002</v>
      </c>
      <c r="MU8" s="1">
        <v>311.904</v>
      </c>
      <c r="MV8" s="1">
        <v>328.733</v>
      </c>
      <c r="MW8" s="1">
        <v>331.38</v>
      </c>
      <c r="MX8" s="1">
        <v>321.65199999999999</v>
      </c>
      <c r="MY8" s="1">
        <v>300.08800000000002</v>
      </c>
      <c r="MZ8" s="1">
        <v>304.91800000000001</v>
      </c>
      <c r="NA8" s="1">
        <v>320.42399999999998</v>
      </c>
      <c r="NB8" s="1">
        <v>320.46600000000001</v>
      </c>
      <c r="NC8" s="1">
        <v>326.017</v>
      </c>
      <c r="ND8" s="1">
        <v>339.50700000000001</v>
      </c>
      <c r="NE8" s="1">
        <v>338.15699999999998</v>
      </c>
      <c r="NF8" s="1">
        <v>325.78300000000002</v>
      </c>
      <c r="NG8" s="1">
        <v>322.12</v>
      </c>
      <c r="NH8" s="1">
        <v>323.255</v>
      </c>
      <c r="NI8" s="1">
        <v>319.92700000000002</v>
      </c>
      <c r="NJ8" s="1">
        <v>316.65600000000001</v>
      </c>
      <c r="NK8" s="1">
        <v>307.65300000000002</v>
      </c>
      <c r="NL8" s="1">
        <v>315.084</v>
      </c>
      <c r="NM8" s="1">
        <v>335.23</v>
      </c>
      <c r="NN8" s="1">
        <v>335.34899999999999</v>
      </c>
      <c r="NO8" s="1">
        <v>350.03399999999999</v>
      </c>
      <c r="NP8" s="1">
        <v>348.45699999999999</v>
      </c>
      <c r="NQ8" s="1">
        <v>338.75</v>
      </c>
      <c r="NR8" s="1">
        <v>345.03100000000001</v>
      </c>
      <c r="NS8" s="1">
        <v>338.05599999999998</v>
      </c>
      <c r="NT8" s="1">
        <v>379.33600000000001</v>
      </c>
      <c r="NU8" s="1">
        <v>398.86200000000002</v>
      </c>
      <c r="NV8" s="1">
        <v>415.197</v>
      </c>
      <c r="NW8" s="1">
        <v>421.767</v>
      </c>
      <c r="NX8" s="1">
        <v>391.64299999999997</v>
      </c>
      <c r="NY8" s="1">
        <v>375.84</v>
      </c>
      <c r="NZ8" s="1">
        <v>375.22800000000001</v>
      </c>
      <c r="OA8" s="1">
        <v>375.02800000000002</v>
      </c>
      <c r="OB8" s="1">
        <v>368.77600000000001</v>
      </c>
      <c r="OC8" s="1">
        <v>370.19299999999998</v>
      </c>
      <c r="OD8" s="1">
        <v>365.05599999999998</v>
      </c>
      <c r="OE8" s="1">
        <v>360.11799999999999</v>
      </c>
      <c r="OF8" s="1">
        <v>356.69099999999997</v>
      </c>
      <c r="OG8" s="1">
        <v>351.99599999999998</v>
      </c>
      <c r="OH8" s="1">
        <v>347.00099999999998</v>
      </c>
      <c r="OI8" s="1">
        <v>347.83800000000002</v>
      </c>
      <c r="OJ8" s="1">
        <v>374.54599999999999</v>
      </c>
      <c r="OK8" s="1">
        <v>400.80399999999997</v>
      </c>
      <c r="OL8" s="1">
        <v>413.34300000000002</v>
      </c>
      <c r="OM8" s="1">
        <v>413.20400000000001</v>
      </c>
      <c r="ON8" s="1">
        <v>419.59100000000001</v>
      </c>
      <c r="OO8" s="1">
        <v>396.99200000000002</v>
      </c>
      <c r="OP8" s="1">
        <v>380.88099999999997</v>
      </c>
      <c r="OQ8" s="1">
        <v>369.63099999999997</v>
      </c>
      <c r="OR8" s="1">
        <v>371.26799999999997</v>
      </c>
      <c r="OS8" s="1">
        <v>359.565</v>
      </c>
      <c r="OT8" s="1">
        <v>348.30399999999997</v>
      </c>
      <c r="OU8" s="1">
        <v>342.15499999999997</v>
      </c>
      <c r="OV8" s="1">
        <v>334.447</v>
      </c>
      <c r="OW8" s="1">
        <v>338.90499999999997</v>
      </c>
      <c r="OX8" s="1">
        <v>338.68900000000002</v>
      </c>
      <c r="OY8" s="1">
        <v>338.08</v>
      </c>
      <c r="OZ8" s="1">
        <v>366.834</v>
      </c>
      <c r="PA8" s="1">
        <v>346.33199999999999</v>
      </c>
      <c r="PB8" s="1">
        <v>338.98899999999998</v>
      </c>
      <c r="PC8" s="1">
        <v>326.31900000000002</v>
      </c>
      <c r="PD8" s="1">
        <v>307.142</v>
      </c>
      <c r="PE8" s="1">
        <v>292.49400000000003</v>
      </c>
      <c r="PF8" s="1">
        <v>288.63900000000001</v>
      </c>
      <c r="PG8" s="1">
        <v>285.851</v>
      </c>
      <c r="PH8" s="1">
        <v>278.50799999999998</v>
      </c>
      <c r="PI8" s="1">
        <v>279.61200000000002</v>
      </c>
      <c r="PJ8" s="1">
        <v>281.86</v>
      </c>
      <c r="PK8" s="1">
        <v>278.07299999999998</v>
      </c>
      <c r="PL8" s="1">
        <v>278.22000000000003</v>
      </c>
      <c r="PM8" s="1">
        <v>281.59300000000002</v>
      </c>
      <c r="PN8" s="1">
        <v>290.20400000000001</v>
      </c>
      <c r="PO8" s="1">
        <v>295.97500000000002</v>
      </c>
      <c r="PP8" s="1">
        <v>298.59899999999999</v>
      </c>
      <c r="PQ8" s="1">
        <v>300.48500000000001</v>
      </c>
      <c r="PR8" s="1">
        <v>294.95</v>
      </c>
      <c r="PS8" s="1">
        <v>293.06</v>
      </c>
      <c r="PT8" s="1">
        <v>283.82100000000003</v>
      </c>
      <c r="PU8" s="1">
        <v>254.8</v>
      </c>
      <c r="PV8" s="1">
        <v>255.697</v>
      </c>
      <c r="PW8" s="1">
        <v>253.41499999999999</v>
      </c>
      <c r="PX8" s="1">
        <v>250.26300000000001</v>
      </c>
      <c r="PY8" s="1">
        <v>252.751</v>
      </c>
      <c r="PZ8" s="1">
        <v>252.22300000000001</v>
      </c>
      <c r="QA8" s="1">
        <v>250.488</v>
      </c>
      <c r="QB8" s="1">
        <v>254.44499999999999</v>
      </c>
      <c r="QC8" s="1">
        <v>258.89400000000001</v>
      </c>
      <c r="QD8" s="1">
        <v>256.71699999999998</v>
      </c>
      <c r="QE8" s="1">
        <v>255.268</v>
      </c>
      <c r="QF8" s="1">
        <v>249.85</v>
      </c>
      <c r="QG8" s="1">
        <v>248.465</v>
      </c>
      <c r="QH8" s="1">
        <v>249.94800000000001</v>
      </c>
      <c r="QI8" s="1">
        <v>254.33699999999999</v>
      </c>
      <c r="QJ8" s="1">
        <v>252.822</v>
      </c>
      <c r="QK8" s="1">
        <v>253.84200000000001</v>
      </c>
      <c r="QL8" s="1">
        <v>249.983</v>
      </c>
      <c r="QM8" s="1">
        <v>251.18899999999999</v>
      </c>
      <c r="QN8" s="1">
        <v>251.155</v>
      </c>
      <c r="QO8" s="1">
        <v>252.179</v>
      </c>
      <c r="QP8" s="1">
        <v>253.24600000000001</v>
      </c>
      <c r="QQ8" s="1">
        <v>253.14599999999999</v>
      </c>
      <c r="QR8" s="1">
        <v>256.64699999999999</v>
      </c>
      <c r="QS8" s="1">
        <v>260.77499999999998</v>
      </c>
      <c r="QT8" s="1">
        <v>264.84899999999999</v>
      </c>
      <c r="QU8" s="1">
        <v>265.81200000000001</v>
      </c>
      <c r="QV8" s="1">
        <v>268.92200000000003</v>
      </c>
      <c r="QW8" s="1">
        <v>270.75299999999999</v>
      </c>
      <c r="QX8" s="1">
        <v>269.50900000000001</v>
      </c>
      <c r="QY8" s="1">
        <v>271.30099999999999</v>
      </c>
      <c r="QZ8" s="1">
        <v>278.39600000000002</v>
      </c>
      <c r="RA8" s="1">
        <v>282.20100000000002</v>
      </c>
      <c r="RB8" s="1">
        <v>280.18799999999999</v>
      </c>
      <c r="RC8" s="1">
        <v>274.11</v>
      </c>
      <c r="RD8" s="1">
        <v>273.327</v>
      </c>
      <c r="RE8" s="1">
        <v>271.11399999999998</v>
      </c>
      <c r="RF8" s="1">
        <v>267.452</v>
      </c>
      <c r="RG8" s="1">
        <v>264.36</v>
      </c>
      <c r="RH8" s="1">
        <v>266.17399999999998</v>
      </c>
      <c r="RI8" s="1">
        <v>263.65100000000001</v>
      </c>
      <c r="RJ8" s="1">
        <v>269.28500000000003</v>
      </c>
      <c r="RK8" s="1">
        <v>270.39100000000002</v>
      </c>
      <c r="RL8" s="1">
        <v>266.577</v>
      </c>
      <c r="RM8" s="1">
        <v>266.03100000000001</v>
      </c>
      <c r="RN8" s="1">
        <v>299.42099999999999</v>
      </c>
      <c r="RO8" s="1">
        <v>303.99299999999999</v>
      </c>
      <c r="RP8" s="1">
        <v>300.43</v>
      </c>
      <c r="RQ8" s="1">
        <v>284.96600000000001</v>
      </c>
      <c r="RR8" s="1">
        <v>279.71499999999997</v>
      </c>
      <c r="RS8" s="1">
        <v>266.92399999999998</v>
      </c>
      <c r="RT8" s="1">
        <v>221.96700000000001</v>
      </c>
      <c r="RU8" s="1">
        <v>211.93700000000001</v>
      </c>
      <c r="RV8" s="1">
        <v>209.249</v>
      </c>
      <c r="RW8" s="1">
        <v>209.458</v>
      </c>
      <c r="RX8" s="1">
        <v>212.45599999999999</v>
      </c>
      <c r="RY8" s="1">
        <v>211.36699999999999</v>
      </c>
      <c r="RZ8" s="1">
        <v>207.767</v>
      </c>
      <c r="SA8" s="1">
        <v>195.482</v>
      </c>
      <c r="SB8" s="1">
        <v>194.96</v>
      </c>
      <c r="SC8" s="1">
        <v>194.435</v>
      </c>
      <c r="SD8" s="1">
        <v>192.06899999999999</v>
      </c>
      <c r="SE8" s="1">
        <v>188.46899999999999</v>
      </c>
      <c r="SF8" s="1">
        <v>191.43899999999999</v>
      </c>
      <c r="SG8" s="1">
        <v>190.36099999999999</v>
      </c>
      <c r="SH8" s="1">
        <v>189.61799999999999</v>
      </c>
      <c r="SI8" s="1">
        <v>191.327</v>
      </c>
      <c r="SJ8" s="1">
        <v>192.51900000000001</v>
      </c>
      <c r="SK8" s="1">
        <v>192.86500000000001</v>
      </c>
      <c r="SL8" s="1">
        <v>191.70500000000001</v>
      </c>
      <c r="SM8" s="1">
        <v>190.42599999999999</v>
      </c>
      <c r="SN8" s="1">
        <v>192.685</v>
      </c>
      <c r="SO8" s="1">
        <v>193.738</v>
      </c>
      <c r="SP8" s="1">
        <v>194.61199999999999</v>
      </c>
      <c r="SQ8" s="1">
        <v>190.005</v>
      </c>
      <c r="SR8" s="1">
        <v>201.13800000000001</v>
      </c>
      <c r="SS8" s="1">
        <v>212.10300000000001</v>
      </c>
      <c r="SV8" s="1">
        <v>226.65799999999999</v>
      </c>
    </row>
    <row r="9" spans="1:516" x14ac:dyDescent="0.25">
      <c r="A9" s="1" t="s">
        <v>65</v>
      </c>
      <c r="B9" s="1" t="str">
        <f>_xlfn.XLOOKUP(A9,bonds[worksheet get],bonds[unique lookup],"-")</f>
        <v>BAYNGR 3 3/4 07/01/74 nc-24</v>
      </c>
      <c r="C9" s="1" t="str">
        <f>_xlfn.XLOOKUP(A9,bonds[worksheet get],bonds[ID_ISIN],"-")</f>
        <v>DE000A11QR73</v>
      </c>
      <c r="D9" s="1">
        <f>_xll.BDH(A9,"blp_i_sprd_mid","-2AY",,"Dates=H","Fill=C","Sort=R","Dir=H","cols=509;rows=1")</f>
        <v>296.07499999999999</v>
      </c>
      <c r="E9" s="1">
        <v>299.84500000000003</v>
      </c>
      <c r="F9" s="1">
        <v>304.37599999999998</v>
      </c>
      <c r="G9" s="1">
        <v>310.09699999999998</v>
      </c>
      <c r="H9" s="1">
        <v>308.83</v>
      </c>
      <c r="I9" s="1">
        <v>304.22800000000001</v>
      </c>
      <c r="J9" s="1">
        <v>302.584</v>
      </c>
      <c r="K9" s="1">
        <v>297.49</v>
      </c>
      <c r="L9" s="1">
        <v>295.79899999999998</v>
      </c>
      <c r="M9" s="1">
        <v>313.863</v>
      </c>
      <c r="N9" s="1">
        <v>306.13099999999997</v>
      </c>
      <c r="O9" s="1">
        <v>305.48</v>
      </c>
      <c r="P9" s="1">
        <v>296.29899999999998</v>
      </c>
      <c r="Q9" s="1">
        <v>286.34899999999999</v>
      </c>
      <c r="R9" s="1">
        <v>313.411</v>
      </c>
      <c r="S9" s="1">
        <v>308.423</v>
      </c>
      <c r="T9" s="1">
        <v>308.12700000000001</v>
      </c>
      <c r="U9" s="1">
        <v>278.12799999999999</v>
      </c>
      <c r="V9" s="1">
        <v>248.535</v>
      </c>
      <c r="W9" s="1">
        <v>226.41499999999999</v>
      </c>
      <c r="X9" s="1">
        <v>233.964</v>
      </c>
      <c r="Y9" s="1">
        <v>262.47300000000001</v>
      </c>
      <c r="Z9" s="1">
        <v>271.62700000000001</v>
      </c>
      <c r="AA9" s="1">
        <v>289.846</v>
      </c>
      <c r="AB9" s="1">
        <v>286.50799999999998</v>
      </c>
      <c r="AC9" s="1">
        <v>280.88499999999999</v>
      </c>
      <c r="AD9" s="1">
        <v>270.70100000000002</v>
      </c>
      <c r="AE9" s="1">
        <v>269.7</v>
      </c>
      <c r="AF9" s="1">
        <v>292.80099999999999</v>
      </c>
      <c r="AG9" s="1">
        <v>332.161</v>
      </c>
      <c r="AH9" s="1">
        <v>335.90600000000001</v>
      </c>
      <c r="AI9" s="1">
        <v>335.17700000000002</v>
      </c>
      <c r="AJ9" s="1">
        <v>340.036</v>
      </c>
      <c r="AK9" s="1">
        <v>355.20800000000003</v>
      </c>
      <c r="AL9" s="1">
        <v>372.42099999999999</v>
      </c>
      <c r="AM9" s="1">
        <v>378.66</v>
      </c>
      <c r="AN9" s="1">
        <v>379.00700000000001</v>
      </c>
      <c r="AO9" s="1">
        <v>370.09100000000001</v>
      </c>
      <c r="AP9" s="1">
        <v>363.916</v>
      </c>
      <c r="AQ9" s="1">
        <v>361.29599999999999</v>
      </c>
      <c r="AR9" s="1">
        <v>365.34800000000001</v>
      </c>
      <c r="AS9" s="1">
        <v>362.58</v>
      </c>
      <c r="AT9" s="1">
        <v>361.96300000000002</v>
      </c>
      <c r="AU9" s="1">
        <v>361.666</v>
      </c>
      <c r="AV9" s="1">
        <v>361.49900000000002</v>
      </c>
      <c r="AW9" s="1">
        <v>342.44799999999998</v>
      </c>
      <c r="AX9" s="1">
        <v>334.76900000000001</v>
      </c>
      <c r="AY9" s="1">
        <v>330.34800000000001</v>
      </c>
      <c r="AZ9" s="1">
        <v>325.87799999999999</v>
      </c>
      <c r="BA9" s="1">
        <v>344.517</v>
      </c>
      <c r="BB9" s="1">
        <v>353.32400000000001</v>
      </c>
      <c r="BC9" s="1">
        <v>358.65600000000001</v>
      </c>
      <c r="BD9" s="1">
        <v>362.83800000000002</v>
      </c>
      <c r="BE9" s="1">
        <v>355.37900000000002</v>
      </c>
      <c r="BF9" s="1">
        <v>353.92099999999999</v>
      </c>
      <c r="BG9" s="1">
        <v>357.80799999999999</v>
      </c>
      <c r="BH9" s="1">
        <v>346.71699999999998</v>
      </c>
      <c r="BI9" s="1">
        <v>346.28800000000001</v>
      </c>
      <c r="BJ9" s="1">
        <v>397.37599999999998</v>
      </c>
      <c r="BK9" s="1">
        <v>429.39800000000002</v>
      </c>
      <c r="BL9" s="1">
        <v>454.23599999999999</v>
      </c>
      <c r="BM9" s="1">
        <v>499.25700000000001</v>
      </c>
      <c r="BN9" s="1">
        <v>519.83900000000006</v>
      </c>
      <c r="BO9" s="1">
        <v>523.18100000000004</v>
      </c>
      <c r="BP9" s="1">
        <v>532.66999999999996</v>
      </c>
      <c r="BQ9" s="1">
        <v>544.58799999999997</v>
      </c>
      <c r="BR9" s="1">
        <v>559.125</v>
      </c>
      <c r="BS9" s="1">
        <v>565.88099999999997</v>
      </c>
      <c r="BT9" s="1">
        <v>585.11900000000003</v>
      </c>
      <c r="BU9" s="1">
        <v>618.91899999999998</v>
      </c>
      <c r="BV9" s="1">
        <v>695.45</v>
      </c>
      <c r="BW9" s="1">
        <v>729.30899999999997</v>
      </c>
      <c r="BX9" s="1">
        <v>704.23400000000004</v>
      </c>
      <c r="BY9" s="1">
        <v>726.97500000000002</v>
      </c>
      <c r="BZ9" s="1">
        <v>716.72400000000005</v>
      </c>
      <c r="CA9" s="1">
        <v>548.99300000000005</v>
      </c>
      <c r="CB9" s="1">
        <v>465.35500000000002</v>
      </c>
      <c r="CC9" s="1">
        <v>388.59899999999999</v>
      </c>
      <c r="CD9" s="1">
        <v>374.72</v>
      </c>
      <c r="CE9" s="1">
        <v>329.714</v>
      </c>
      <c r="CF9" s="1">
        <v>318.39600000000002</v>
      </c>
      <c r="CG9" s="1">
        <v>338.64499999999998</v>
      </c>
      <c r="CH9" s="1">
        <v>275.62900000000002</v>
      </c>
      <c r="CI9" s="1">
        <v>244.89500000000001</v>
      </c>
      <c r="CJ9" s="1">
        <v>236.75399999999999</v>
      </c>
      <c r="CK9" s="1">
        <v>242.34899999999999</v>
      </c>
      <c r="CL9" s="1">
        <v>257.62599999999998</v>
      </c>
      <c r="CM9" s="1">
        <v>257.29300000000001</v>
      </c>
      <c r="CN9" s="1">
        <v>238.37799999999999</v>
      </c>
      <c r="CO9" s="1">
        <v>216.03800000000001</v>
      </c>
      <c r="CP9" s="1">
        <v>206.93299999999999</v>
      </c>
      <c r="CQ9" s="1">
        <v>199.76499999999999</v>
      </c>
      <c r="CR9" s="1">
        <v>182.15100000000001</v>
      </c>
      <c r="CS9" s="1">
        <v>183.86500000000001</v>
      </c>
      <c r="CT9" s="1">
        <v>187.07300000000001</v>
      </c>
      <c r="CU9" s="1">
        <v>189.10300000000001</v>
      </c>
      <c r="CV9" s="1">
        <v>188.33099999999999</v>
      </c>
      <c r="CW9" s="1">
        <v>187.511</v>
      </c>
      <c r="CX9" s="1">
        <v>188.214</v>
      </c>
      <c r="CY9" s="1">
        <v>187.34200000000001</v>
      </c>
      <c r="CZ9" s="1">
        <v>188.01</v>
      </c>
      <c r="DA9" s="1">
        <v>189.703</v>
      </c>
      <c r="DB9" s="1">
        <v>188.755</v>
      </c>
      <c r="DC9" s="1">
        <v>187.31</v>
      </c>
      <c r="DD9" s="1">
        <v>191.43700000000001</v>
      </c>
      <c r="DE9" s="1">
        <v>198.16300000000001</v>
      </c>
      <c r="DF9" s="1">
        <v>205.94300000000001</v>
      </c>
      <c r="DG9" s="1">
        <v>204.79400000000001</v>
      </c>
      <c r="DH9" s="1">
        <v>203.77099999999999</v>
      </c>
      <c r="DI9" s="1">
        <v>199.97300000000001</v>
      </c>
      <c r="DJ9" s="1">
        <v>198.82</v>
      </c>
      <c r="DK9" s="1">
        <v>202.06299999999999</v>
      </c>
      <c r="DL9" s="1">
        <v>190.46700000000001</v>
      </c>
      <c r="DM9" s="1">
        <v>195.14</v>
      </c>
      <c r="DN9" s="1">
        <v>188.73400000000001</v>
      </c>
      <c r="DO9" s="1">
        <v>188.404</v>
      </c>
      <c r="DP9" s="1">
        <v>187.648</v>
      </c>
      <c r="DQ9" s="1">
        <v>192.274</v>
      </c>
      <c r="DR9" s="1">
        <v>202.40600000000001</v>
      </c>
      <c r="DS9" s="1">
        <v>209.559</v>
      </c>
      <c r="DT9" s="1">
        <v>209.76900000000001</v>
      </c>
      <c r="DU9" s="1">
        <v>212.59700000000001</v>
      </c>
      <c r="DV9" s="1">
        <v>215.54499999999999</v>
      </c>
      <c r="DW9" s="1">
        <v>217.292</v>
      </c>
      <c r="DX9" s="1">
        <v>221.84200000000001</v>
      </c>
      <c r="DY9" s="1">
        <v>216.28299999999999</v>
      </c>
      <c r="DZ9" s="1">
        <v>212.40100000000001</v>
      </c>
      <c r="EA9" s="1">
        <v>210.9</v>
      </c>
      <c r="EB9" s="1">
        <v>205.92599999999999</v>
      </c>
      <c r="EC9" s="1">
        <v>205.99100000000001</v>
      </c>
      <c r="ED9" s="1">
        <v>203.03299999999999</v>
      </c>
      <c r="EE9" s="1">
        <v>207.08699999999999</v>
      </c>
      <c r="EF9" s="1">
        <v>207.34899999999999</v>
      </c>
      <c r="EG9" s="1">
        <v>205.946</v>
      </c>
      <c r="EH9" s="1">
        <v>209.922</v>
      </c>
      <c r="EI9" s="1">
        <v>209.20400000000001</v>
      </c>
      <c r="EJ9" s="1">
        <v>210.79400000000001</v>
      </c>
      <c r="EK9" s="1">
        <v>215.69800000000001</v>
      </c>
      <c r="EL9" s="1">
        <v>217.166</v>
      </c>
      <c r="EM9" s="1">
        <v>219.83500000000001</v>
      </c>
      <c r="EN9" s="1">
        <v>227.25</v>
      </c>
      <c r="EO9" s="1">
        <v>228.95699999999999</v>
      </c>
      <c r="EP9" s="1">
        <v>228.24100000000001</v>
      </c>
      <c r="EQ9" s="1">
        <v>228.68100000000001</v>
      </c>
      <c r="ER9" s="1">
        <v>231.245</v>
      </c>
      <c r="ES9" s="1">
        <v>234.78</v>
      </c>
      <c r="ET9" s="1">
        <v>240.19900000000001</v>
      </c>
      <c r="EU9" s="1">
        <v>242.958</v>
      </c>
      <c r="EV9" s="1">
        <v>234.27699999999999</v>
      </c>
      <c r="EW9" s="1">
        <v>237.959</v>
      </c>
      <c r="EX9" s="1">
        <v>239.869</v>
      </c>
      <c r="EY9" s="1">
        <v>240.71700000000001</v>
      </c>
      <c r="EZ9" s="1">
        <v>238.88</v>
      </c>
      <c r="FA9" s="1">
        <v>242.37700000000001</v>
      </c>
      <c r="FB9" s="1">
        <v>248.13900000000001</v>
      </c>
      <c r="FC9" s="1">
        <v>250.24</v>
      </c>
      <c r="FD9" s="1">
        <v>251.93700000000001</v>
      </c>
      <c r="FE9" s="1">
        <v>246.73699999999999</v>
      </c>
      <c r="FF9" s="1">
        <v>244.27699999999999</v>
      </c>
      <c r="FG9" s="1">
        <v>245.44</v>
      </c>
      <c r="FH9" s="1">
        <v>244.661</v>
      </c>
      <c r="FI9" s="1">
        <v>240.625</v>
      </c>
      <c r="FJ9" s="1">
        <v>234.62799999999999</v>
      </c>
      <c r="FK9" s="1">
        <v>234.89599999999999</v>
      </c>
      <c r="FL9" s="1">
        <v>230.77699999999999</v>
      </c>
      <c r="FM9" s="1">
        <v>223.76900000000001</v>
      </c>
      <c r="FN9" s="1">
        <v>222.24299999999999</v>
      </c>
      <c r="FO9" s="1">
        <v>211.732</v>
      </c>
      <c r="FP9" s="1">
        <v>217.74799999999999</v>
      </c>
      <c r="FQ9" s="1">
        <v>229.458</v>
      </c>
      <c r="FR9" s="1">
        <v>231.154</v>
      </c>
      <c r="FS9" s="1">
        <v>228.72800000000001</v>
      </c>
      <c r="FT9" s="1">
        <v>224.661</v>
      </c>
      <c r="FU9" s="1">
        <v>221.57400000000001</v>
      </c>
      <c r="FV9" s="1">
        <v>224.05600000000001</v>
      </c>
      <c r="FW9" s="1">
        <v>228.91499999999999</v>
      </c>
      <c r="FX9" s="1">
        <v>229.471</v>
      </c>
      <c r="FY9" s="1">
        <v>229.46700000000001</v>
      </c>
      <c r="FZ9" s="1">
        <v>231.13499999999999</v>
      </c>
      <c r="GA9" s="1">
        <v>233.047</v>
      </c>
      <c r="GB9" s="1">
        <v>235.17500000000001</v>
      </c>
      <c r="GC9" s="1">
        <v>234.685</v>
      </c>
      <c r="GD9" s="1">
        <v>235.3</v>
      </c>
      <c r="GE9" s="1">
        <v>237.619</v>
      </c>
      <c r="GF9" s="1">
        <v>238.40100000000001</v>
      </c>
      <c r="GG9" s="1">
        <v>247.98500000000001</v>
      </c>
      <c r="GH9" s="1">
        <v>252.73699999999999</v>
      </c>
      <c r="GI9" s="1">
        <v>255.66200000000001</v>
      </c>
      <c r="GJ9" s="1">
        <v>254.05699999999999</v>
      </c>
      <c r="GK9" s="1">
        <v>258.26799999999997</v>
      </c>
      <c r="GL9" s="1">
        <v>261.38</v>
      </c>
      <c r="GM9" s="1">
        <v>255.26300000000001</v>
      </c>
      <c r="GN9" s="1">
        <v>252.983</v>
      </c>
      <c r="GO9" s="1">
        <v>261.053</v>
      </c>
      <c r="GP9" s="1">
        <v>261.33800000000002</v>
      </c>
      <c r="GQ9" s="1">
        <v>269.26100000000002</v>
      </c>
      <c r="GR9" s="1">
        <v>271.28899999999999</v>
      </c>
      <c r="GS9" s="1">
        <v>268.30900000000003</v>
      </c>
      <c r="GT9" s="1">
        <v>268.88200000000001</v>
      </c>
      <c r="GU9" s="1">
        <v>265.50299999999999</v>
      </c>
      <c r="GV9" s="1">
        <v>270.274</v>
      </c>
      <c r="GW9" s="1">
        <v>266.94900000000001</v>
      </c>
      <c r="GX9" s="1">
        <v>260.84500000000003</v>
      </c>
      <c r="GY9" s="1">
        <v>257.33300000000003</v>
      </c>
      <c r="GZ9" s="1">
        <v>254.185</v>
      </c>
      <c r="HA9" s="1">
        <v>256.57600000000002</v>
      </c>
      <c r="HB9" s="1">
        <v>283.32499999999999</v>
      </c>
      <c r="HC9" s="1">
        <v>281.02600000000001</v>
      </c>
      <c r="HD9" s="1">
        <v>274.35700000000003</v>
      </c>
      <c r="HE9" s="1">
        <v>272.233</v>
      </c>
      <c r="HF9" s="1">
        <v>269.09399999999999</v>
      </c>
      <c r="HG9" s="1">
        <v>275.19900000000001</v>
      </c>
      <c r="HH9" s="1">
        <v>274.94099999999997</v>
      </c>
      <c r="HI9" s="1">
        <v>272.85700000000003</v>
      </c>
      <c r="HJ9" s="1">
        <v>271.09500000000003</v>
      </c>
      <c r="HK9" s="1">
        <v>271.55200000000002</v>
      </c>
      <c r="HL9" s="1">
        <v>272.19099999999997</v>
      </c>
      <c r="HM9" s="1">
        <v>266.97300000000001</v>
      </c>
      <c r="HN9" s="1">
        <v>262.50400000000002</v>
      </c>
      <c r="HO9" s="1">
        <v>264.97300000000001</v>
      </c>
      <c r="HP9" s="1">
        <v>266.19499999999999</v>
      </c>
      <c r="HQ9" s="1">
        <v>274.04399999999998</v>
      </c>
      <c r="HR9" s="1">
        <v>285.90300000000002</v>
      </c>
      <c r="HS9" s="1">
        <v>292.53399999999999</v>
      </c>
      <c r="HT9" s="1">
        <v>305.47800000000001</v>
      </c>
      <c r="HU9" s="1">
        <v>308.31099999999998</v>
      </c>
      <c r="HV9" s="1">
        <v>299.54700000000003</v>
      </c>
      <c r="HW9" s="1">
        <v>293.88499999999999</v>
      </c>
      <c r="HX9" s="1">
        <v>285.108</v>
      </c>
      <c r="HY9" s="1">
        <v>276.298</v>
      </c>
      <c r="HZ9" s="1">
        <v>290.89999999999998</v>
      </c>
      <c r="IA9" s="1">
        <v>302.78100000000001</v>
      </c>
      <c r="IB9" s="1">
        <v>310.72000000000003</v>
      </c>
      <c r="IC9" s="1">
        <v>321.99</v>
      </c>
      <c r="ID9" s="1">
        <v>314.65800000000002</v>
      </c>
      <c r="IE9" s="1">
        <v>311.57</v>
      </c>
      <c r="IF9" s="1">
        <v>310.14</v>
      </c>
      <c r="IG9" s="1">
        <v>299.63499999999999</v>
      </c>
      <c r="IH9" s="1">
        <v>279.70499999999998</v>
      </c>
      <c r="II9" s="1">
        <v>274.67599999999999</v>
      </c>
      <c r="IJ9" s="1">
        <v>275.166</v>
      </c>
      <c r="IK9" s="1">
        <v>287.56099999999998</v>
      </c>
      <c r="IL9" s="1">
        <v>295.68</v>
      </c>
      <c r="IM9" s="1">
        <v>302.12099999999998</v>
      </c>
      <c r="IN9" s="1">
        <v>302.93900000000002</v>
      </c>
      <c r="IO9" s="1">
        <v>302.38400000000001</v>
      </c>
      <c r="IP9" s="1">
        <v>293.959</v>
      </c>
      <c r="IQ9" s="1">
        <v>290.733</v>
      </c>
      <c r="IR9" s="1">
        <v>293.80099999999999</v>
      </c>
      <c r="IS9" s="1">
        <v>290.98500000000001</v>
      </c>
      <c r="IT9" s="1">
        <v>292.33800000000002</v>
      </c>
      <c r="IU9" s="1">
        <v>298.12200000000001</v>
      </c>
      <c r="IV9" s="1">
        <v>304.80399999999997</v>
      </c>
      <c r="IW9" s="1">
        <v>291.26299999999998</v>
      </c>
      <c r="IX9" s="1">
        <v>282.23099999999999</v>
      </c>
      <c r="IY9" s="1">
        <v>280.91899999999998</v>
      </c>
      <c r="IZ9" s="1">
        <v>286.12099999999998</v>
      </c>
      <c r="JA9" s="1">
        <v>300.58699999999999</v>
      </c>
      <c r="JB9" s="1">
        <v>305.91500000000002</v>
      </c>
      <c r="JC9" s="1">
        <v>318.62</v>
      </c>
      <c r="JD9" s="1">
        <v>326.98399999999998</v>
      </c>
      <c r="JE9" s="1">
        <v>357.93299999999999</v>
      </c>
      <c r="JF9" s="1">
        <v>360.786</v>
      </c>
      <c r="JG9" s="1">
        <v>359.08</v>
      </c>
      <c r="JH9" s="1">
        <v>359.149</v>
      </c>
      <c r="JI9" s="1">
        <v>355.93900000000002</v>
      </c>
      <c r="JJ9" s="1">
        <v>354.846</v>
      </c>
      <c r="JK9" s="1">
        <v>361.67500000000001</v>
      </c>
      <c r="JL9" s="1">
        <v>365.53300000000002</v>
      </c>
      <c r="JM9" s="1">
        <v>366.64400000000001</v>
      </c>
      <c r="JN9" s="1">
        <v>364.68099999999998</v>
      </c>
      <c r="JO9" s="1">
        <v>363.54700000000003</v>
      </c>
      <c r="JP9" s="1">
        <v>351.06200000000001</v>
      </c>
      <c r="JQ9" s="1">
        <v>353.78199999999998</v>
      </c>
      <c r="JR9" s="1">
        <v>360.90499999999997</v>
      </c>
      <c r="JS9" s="1">
        <v>361.16</v>
      </c>
      <c r="JT9" s="1">
        <v>370.08</v>
      </c>
      <c r="JU9" s="1">
        <v>378.64100000000002</v>
      </c>
      <c r="JV9" s="1">
        <v>385.77499999999998</v>
      </c>
      <c r="JW9" s="1">
        <v>383.99599999999998</v>
      </c>
      <c r="JX9" s="1">
        <v>380.154</v>
      </c>
      <c r="JY9" s="1">
        <v>383.90600000000001</v>
      </c>
      <c r="JZ9" s="1">
        <v>383.56</v>
      </c>
      <c r="KA9" s="1">
        <v>383.68599999999998</v>
      </c>
      <c r="KB9" s="1">
        <v>383.012</v>
      </c>
      <c r="KC9" s="1">
        <v>388.79500000000002</v>
      </c>
      <c r="KD9" s="1">
        <v>380.00599999999997</v>
      </c>
      <c r="KE9" s="1">
        <v>377.29</v>
      </c>
      <c r="KF9" s="1">
        <v>371.822</v>
      </c>
      <c r="KG9" s="1">
        <v>361.55200000000002</v>
      </c>
      <c r="KH9" s="1">
        <v>357.84699999999998</v>
      </c>
      <c r="KI9" s="1">
        <v>357.16699999999997</v>
      </c>
      <c r="KJ9" s="1">
        <v>351.762</v>
      </c>
      <c r="KK9" s="1">
        <v>335.28100000000001</v>
      </c>
      <c r="KL9" s="1">
        <v>326.62799999999999</v>
      </c>
      <c r="KM9" s="1">
        <v>332.98399999999998</v>
      </c>
      <c r="KN9" s="1">
        <v>323.76299999999998</v>
      </c>
      <c r="KO9" s="1">
        <v>305.60899999999998</v>
      </c>
      <c r="KP9" s="1">
        <v>299.98899999999998</v>
      </c>
      <c r="KQ9" s="1">
        <v>297.35899999999998</v>
      </c>
      <c r="KR9" s="1">
        <v>302.54399999999998</v>
      </c>
      <c r="KS9" s="1">
        <v>323.02100000000002</v>
      </c>
      <c r="KT9" s="1">
        <v>328.48599999999999</v>
      </c>
      <c r="KU9" s="1">
        <v>333.16699999999997</v>
      </c>
      <c r="KV9" s="1">
        <v>330.69499999999999</v>
      </c>
      <c r="KW9" s="1">
        <v>332.59199999999998</v>
      </c>
      <c r="KX9" s="1">
        <v>330.69</v>
      </c>
      <c r="KY9" s="1">
        <v>332.584</v>
      </c>
      <c r="KZ9" s="1">
        <v>329.392</v>
      </c>
      <c r="LA9" s="1">
        <v>332.55700000000002</v>
      </c>
      <c r="LB9" s="1">
        <v>334.298</v>
      </c>
      <c r="LC9" s="1">
        <v>342.50799999999998</v>
      </c>
      <c r="LD9" s="1">
        <v>349.54300000000001</v>
      </c>
      <c r="LE9" s="1">
        <v>352.12</v>
      </c>
      <c r="LF9" s="1">
        <v>347.52</v>
      </c>
      <c r="LG9" s="1">
        <v>347.41500000000002</v>
      </c>
      <c r="LH9" s="1">
        <v>345.06</v>
      </c>
      <c r="LI9" s="1">
        <v>344.78</v>
      </c>
      <c r="LJ9" s="1">
        <v>342.70699999999999</v>
      </c>
      <c r="LK9" s="1">
        <v>346.07900000000001</v>
      </c>
      <c r="LL9" s="1">
        <v>345.1</v>
      </c>
      <c r="LM9" s="1">
        <v>358.31700000000001</v>
      </c>
      <c r="LN9" s="1">
        <v>372.94499999999999</v>
      </c>
      <c r="LO9" s="1">
        <v>369.73899999999998</v>
      </c>
      <c r="LP9" s="1">
        <v>349.88400000000001</v>
      </c>
      <c r="LQ9" s="1">
        <v>344.58100000000002</v>
      </c>
      <c r="LR9" s="1">
        <v>337.00799999999998</v>
      </c>
      <c r="LS9" s="1">
        <v>342.08699999999999</v>
      </c>
      <c r="LT9" s="1">
        <v>347.79899999999998</v>
      </c>
      <c r="LU9" s="1">
        <v>298.03100000000001</v>
      </c>
      <c r="LV9" s="1">
        <v>302.73700000000002</v>
      </c>
      <c r="LW9" s="1">
        <v>304.90699999999998</v>
      </c>
      <c r="LX9" s="1">
        <v>304.346</v>
      </c>
      <c r="LY9" s="1">
        <v>307.80500000000001</v>
      </c>
      <c r="LZ9" s="1">
        <v>313.72699999999998</v>
      </c>
      <c r="MA9" s="1">
        <v>322.41199999999998</v>
      </c>
      <c r="MB9" s="1">
        <v>325.28199999999998</v>
      </c>
      <c r="MC9" s="1">
        <v>322.86399999999998</v>
      </c>
      <c r="MD9" s="1">
        <v>319.529</v>
      </c>
      <c r="ME9" s="1">
        <v>315.12299999999999</v>
      </c>
      <c r="MF9" s="1">
        <v>318.41800000000001</v>
      </c>
      <c r="MG9" s="1">
        <v>318.21600000000001</v>
      </c>
      <c r="MH9" s="1">
        <v>315.24400000000003</v>
      </c>
      <c r="MI9" s="1">
        <v>318.54500000000002</v>
      </c>
      <c r="MJ9" s="1">
        <v>327.96699999999998</v>
      </c>
      <c r="MK9" s="1">
        <v>331.96199999999999</v>
      </c>
      <c r="ML9" s="1">
        <v>336.04399999999998</v>
      </c>
      <c r="MM9" s="1">
        <v>332.51</v>
      </c>
      <c r="MN9" s="1">
        <v>333.92899999999997</v>
      </c>
      <c r="MO9" s="1">
        <v>332.24900000000002</v>
      </c>
      <c r="MP9" s="1">
        <v>333.601</v>
      </c>
      <c r="MQ9" s="1">
        <v>335.45400000000001</v>
      </c>
      <c r="MR9" s="1">
        <v>332.06299999999999</v>
      </c>
      <c r="MS9" s="1">
        <v>331.536</v>
      </c>
      <c r="MT9" s="1">
        <v>337.64100000000002</v>
      </c>
      <c r="MU9" s="1">
        <v>353.28</v>
      </c>
      <c r="MV9" s="1">
        <v>355.62799999999999</v>
      </c>
      <c r="MW9" s="1">
        <v>346.82</v>
      </c>
      <c r="MX9" s="1">
        <v>332.62700000000001</v>
      </c>
      <c r="MY9" s="1">
        <v>332.596</v>
      </c>
      <c r="MZ9" s="1">
        <v>340.69600000000003</v>
      </c>
      <c r="NA9" s="1">
        <v>339.56900000000002</v>
      </c>
      <c r="NB9" s="1">
        <v>341.43599999999998</v>
      </c>
      <c r="NC9" s="1">
        <v>347.62400000000002</v>
      </c>
      <c r="ND9" s="1">
        <v>346.73200000000003</v>
      </c>
      <c r="NE9" s="1">
        <v>338.90600000000001</v>
      </c>
      <c r="NF9" s="1">
        <v>335.94299999999998</v>
      </c>
      <c r="NG9" s="1">
        <v>336.81099999999998</v>
      </c>
      <c r="NH9" s="1">
        <v>334.29599999999999</v>
      </c>
      <c r="NI9" s="1">
        <v>331.94499999999999</v>
      </c>
      <c r="NJ9" s="1">
        <v>323.95</v>
      </c>
      <c r="NK9" s="1">
        <v>332.517</v>
      </c>
      <c r="NL9" s="1">
        <v>348.88</v>
      </c>
      <c r="NM9" s="1">
        <v>355.53</v>
      </c>
      <c r="NN9" s="1">
        <v>369.32100000000003</v>
      </c>
      <c r="NO9" s="1">
        <v>369.56400000000002</v>
      </c>
      <c r="NP9" s="1">
        <v>366.65499999999997</v>
      </c>
      <c r="NQ9" s="1">
        <v>376.30700000000002</v>
      </c>
      <c r="NR9" s="1">
        <v>373.84800000000001</v>
      </c>
      <c r="NS9" s="1">
        <v>401.33699999999999</v>
      </c>
      <c r="NT9" s="1">
        <v>417.63</v>
      </c>
      <c r="NU9" s="1">
        <v>431.79399999999998</v>
      </c>
      <c r="NV9" s="1">
        <v>437.28800000000001</v>
      </c>
      <c r="NW9" s="1">
        <v>417.15100000000001</v>
      </c>
      <c r="NX9" s="1">
        <v>404.83199999999999</v>
      </c>
      <c r="NY9" s="1">
        <v>405.14100000000002</v>
      </c>
      <c r="NZ9" s="1">
        <v>404.51499999999999</v>
      </c>
      <c r="OA9" s="1">
        <v>401.54700000000003</v>
      </c>
      <c r="OB9" s="1">
        <v>417.86399999999998</v>
      </c>
      <c r="OC9" s="1">
        <v>400.25</v>
      </c>
      <c r="OD9" s="1">
        <v>396.52199999999999</v>
      </c>
      <c r="OE9" s="1">
        <v>394.33100000000002</v>
      </c>
      <c r="OF9" s="1">
        <v>390.85899999999998</v>
      </c>
      <c r="OG9" s="1">
        <v>389.23599999999999</v>
      </c>
      <c r="OH9" s="1">
        <v>391.13499999999999</v>
      </c>
      <c r="OI9" s="1">
        <v>408.15199999999999</v>
      </c>
      <c r="OJ9" s="1">
        <v>424.67500000000001</v>
      </c>
      <c r="OK9" s="1">
        <v>429.64</v>
      </c>
      <c r="OL9" s="1">
        <v>427.57100000000003</v>
      </c>
      <c r="OM9" s="1">
        <v>429.173</v>
      </c>
      <c r="ON9" s="1">
        <v>411.87099999999998</v>
      </c>
      <c r="OO9" s="1">
        <v>399.33800000000002</v>
      </c>
      <c r="OP9" s="1">
        <v>389.81700000000001</v>
      </c>
      <c r="OQ9" s="1">
        <v>389.59699999999998</v>
      </c>
      <c r="OR9" s="1">
        <v>380.16399999999999</v>
      </c>
      <c r="OS9" s="1">
        <v>368.21100000000001</v>
      </c>
      <c r="OT9" s="1">
        <v>363.45400000000001</v>
      </c>
      <c r="OU9" s="1">
        <v>360.04599999999999</v>
      </c>
      <c r="OV9" s="1">
        <v>363.33499999999998</v>
      </c>
      <c r="OW9" s="1">
        <v>363.404</v>
      </c>
      <c r="OX9" s="1">
        <v>363.72500000000002</v>
      </c>
      <c r="OY9" s="1">
        <v>385.14</v>
      </c>
      <c r="OZ9" s="1">
        <v>368.81099999999998</v>
      </c>
      <c r="PA9" s="1">
        <v>362.18700000000001</v>
      </c>
      <c r="PB9" s="1">
        <v>347.46</v>
      </c>
      <c r="PC9" s="1">
        <v>323.851</v>
      </c>
      <c r="PD9" s="1">
        <v>305.44299999999998</v>
      </c>
      <c r="PE9" s="1">
        <v>301.33600000000001</v>
      </c>
      <c r="PF9" s="1">
        <v>298.41800000000001</v>
      </c>
      <c r="PG9" s="1">
        <v>293.97699999999998</v>
      </c>
      <c r="PH9" s="1">
        <v>294.64600000000002</v>
      </c>
      <c r="PI9" s="1">
        <v>296.71600000000001</v>
      </c>
      <c r="PJ9" s="1">
        <v>296.65699999999998</v>
      </c>
      <c r="PK9" s="1">
        <v>296.75</v>
      </c>
      <c r="PL9" s="1">
        <v>300.08100000000002</v>
      </c>
      <c r="PM9" s="1">
        <v>308.88400000000001</v>
      </c>
      <c r="PN9" s="1">
        <v>312.62799999999999</v>
      </c>
      <c r="PO9" s="1">
        <v>315.90300000000002</v>
      </c>
      <c r="PP9" s="1">
        <v>316.04300000000001</v>
      </c>
      <c r="PQ9" s="1">
        <v>309.99700000000001</v>
      </c>
      <c r="PR9" s="1">
        <v>306.92700000000002</v>
      </c>
      <c r="PS9" s="1">
        <v>300.40300000000002</v>
      </c>
      <c r="PT9" s="1">
        <v>275.76600000000002</v>
      </c>
      <c r="PU9" s="1">
        <v>274.774</v>
      </c>
      <c r="PV9" s="1">
        <v>273.572</v>
      </c>
      <c r="PW9" s="1">
        <v>271.36700000000002</v>
      </c>
      <c r="PX9" s="1">
        <v>273.06099999999998</v>
      </c>
      <c r="PY9" s="1">
        <v>271.529</v>
      </c>
      <c r="PZ9" s="1">
        <v>271.52199999999999</v>
      </c>
      <c r="QA9" s="1">
        <v>274.53899999999999</v>
      </c>
      <c r="QB9" s="1">
        <v>276.18400000000003</v>
      </c>
      <c r="QC9" s="1">
        <v>275.12900000000002</v>
      </c>
      <c r="QD9" s="1">
        <v>274.78300000000002</v>
      </c>
      <c r="QE9" s="1">
        <v>269.82100000000003</v>
      </c>
      <c r="QF9" s="1">
        <v>270.22199999999998</v>
      </c>
      <c r="QG9" s="1">
        <v>273.29399999999998</v>
      </c>
      <c r="QH9" s="1">
        <v>277.54899999999998</v>
      </c>
      <c r="QI9" s="1">
        <v>275.42399999999998</v>
      </c>
      <c r="QJ9" s="1">
        <v>276.33600000000001</v>
      </c>
      <c r="QK9" s="1">
        <v>272.29599999999999</v>
      </c>
      <c r="QL9" s="1">
        <v>273.73099999999999</v>
      </c>
      <c r="QM9" s="1">
        <v>275.08499999999998</v>
      </c>
      <c r="QN9" s="1">
        <v>275.51299999999998</v>
      </c>
      <c r="QO9" s="1">
        <v>277.81400000000002</v>
      </c>
      <c r="QP9" s="1">
        <v>277.17899999999997</v>
      </c>
      <c r="QQ9" s="1">
        <v>279.10199999999998</v>
      </c>
      <c r="QR9" s="1">
        <v>281.73399999999998</v>
      </c>
      <c r="QS9" s="1">
        <v>286.76299999999998</v>
      </c>
      <c r="QT9" s="1">
        <v>288.303</v>
      </c>
      <c r="QU9" s="1">
        <v>291.39600000000002</v>
      </c>
      <c r="QV9" s="1">
        <v>293.37299999999999</v>
      </c>
      <c r="QW9" s="1">
        <v>292.56299999999999</v>
      </c>
      <c r="QX9" s="1">
        <v>294.80399999999997</v>
      </c>
      <c r="QY9" s="1">
        <v>299.72300000000001</v>
      </c>
      <c r="QZ9" s="1">
        <v>303.495</v>
      </c>
      <c r="RA9" s="1">
        <v>302.53399999999999</v>
      </c>
      <c r="RB9" s="1">
        <v>296.84899999999999</v>
      </c>
      <c r="RC9" s="1">
        <v>296.34699999999998</v>
      </c>
      <c r="RD9" s="1">
        <v>296.04399999999998</v>
      </c>
      <c r="RE9" s="1">
        <v>292.70600000000002</v>
      </c>
      <c r="RF9" s="1">
        <v>289.62700000000001</v>
      </c>
      <c r="RG9" s="1">
        <v>291.41199999999998</v>
      </c>
      <c r="RH9" s="1">
        <v>291.572</v>
      </c>
      <c r="RI9" s="1">
        <v>292.83699999999999</v>
      </c>
      <c r="RJ9" s="1">
        <v>294.10500000000002</v>
      </c>
      <c r="RK9" s="1">
        <v>288.56</v>
      </c>
      <c r="RL9" s="1">
        <v>284.91000000000003</v>
      </c>
      <c r="RM9" s="1">
        <v>313.76799999999997</v>
      </c>
      <c r="RN9" s="1">
        <v>316.05500000000001</v>
      </c>
      <c r="RO9" s="1">
        <v>312.44799999999998</v>
      </c>
      <c r="RP9" s="1">
        <v>301.95600000000002</v>
      </c>
      <c r="RQ9" s="1">
        <v>300.31799999999998</v>
      </c>
      <c r="RR9" s="1">
        <v>292.65699999999998</v>
      </c>
      <c r="RS9" s="1">
        <v>242.13300000000001</v>
      </c>
      <c r="RT9" s="1">
        <v>233.39</v>
      </c>
      <c r="RU9" s="1">
        <v>228.86199999999999</v>
      </c>
      <c r="RV9" s="1">
        <v>227.64500000000001</v>
      </c>
      <c r="RW9" s="1">
        <v>229.19499999999999</v>
      </c>
      <c r="RX9" s="1">
        <v>226.09700000000001</v>
      </c>
      <c r="RY9" s="1">
        <v>222.33199999999999</v>
      </c>
      <c r="RZ9" s="1">
        <v>215.07300000000001</v>
      </c>
      <c r="SA9" s="1">
        <v>214.77199999999999</v>
      </c>
      <c r="SB9" s="1">
        <v>214.16</v>
      </c>
      <c r="SC9" s="1">
        <v>212.58799999999999</v>
      </c>
      <c r="SD9" s="1">
        <v>210.80099999999999</v>
      </c>
      <c r="SE9" s="1">
        <v>212.80199999999999</v>
      </c>
      <c r="SF9" s="1">
        <v>213.214</v>
      </c>
      <c r="SG9" s="1">
        <v>213.13499999999999</v>
      </c>
      <c r="SH9" s="1">
        <v>214.61199999999999</v>
      </c>
      <c r="SI9" s="1">
        <v>216.19900000000001</v>
      </c>
      <c r="SJ9" s="1">
        <v>216.04400000000001</v>
      </c>
      <c r="SK9" s="1">
        <v>215.57400000000001</v>
      </c>
      <c r="SL9" s="1">
        <v>214.56899999999999</v>
      </c>
      <c r="SM9" s="1">
        <v>217.18199999999999</v>
      </c>
      <c r="SN9" s="1">
        <v>217.38399999999999</v>
      </c>
      <c r="SO9" s="1">
        <v>217.37700000000001</v>
      </c>
      <c r="SP9" s="1">
        <v>211.53700000000001</v>
      </c>
      <c r="SQ9" s="1">
        <v>220.977</v>
      </c>
      <c r="SR9" s="1">
        <v>230.089</v>
      </c>
      <c r="SS9" s="1">
        <v>220.977</v>
      </c>
      <c r="ST9" s="1">
        <v>230.089</v>
      </c>
    </row>
    <row r="10" spans="1:516" x14ac:dyDescent="0.25">
      <c r="A10" s="1" t="s">
        <v>219</v>
      </c>
      <c r="B10" s="1" t="str">
        <f>_xlfn.XLOOKUP(A10,bonds[worksheet get],bonds[unique lookup],"-")</f>
        <v>BAYNGR 2 3/8 11/12/79 nc-25</v>
      </c>
      <c r="C10" s="1" t="str">
        <f>_xlfn.XLOOKUP(A10,bonds[worksheet get],bonds[ID_ISIN],"-")</f>
        <v>XS2077670003</v>
      </c>
      <c r="D10" s="1">
        <f>_xll.BDH(A10,"blp_i_sprd_mid","-2AY",,"Dates=H","Fill=C","Sort=R","Dir=H","cols=164;rows=1")</f>
        <v>319.40100000000001</v>
      </c>
      <c r="E10" s="1">
        <f>_xll.BDH(A10,"blp_i_sprd_mid","-2AY",,"Dates=H","Fill=C","Sort=R","Dir=H","cols=164;rows=1")</f>
        <v>319.40100000000001</v>
      </c>
      <c r="F10" s="1">
        <v>323.25200000000001</v>
      </c>
      <c r="G10" s="1">
        <v>327.404</v>
      </c>
      <c r="H10" s="1">
        <v>332.39</v>
      </c>
      <c r="I10" s="1">
        <v>330.58800000000002</v>
      </c>
      <c r="J10" s="1">
        <v>323.31</v>
      </c>
      <c r="K10" s="1">
        <v>321.04700000000003</v>
      </c>
      <c r="L10" s="1">
        <v>315.07900000000001</v>
      </c>
      <c r="M10" s="1">
        <v>313.88900000000001</v>
      </c>
      <c r="N10" s="1">
        <v>331.70100000000002</v>
      </c>
      <c r="O10" s="1">
        <v>325.36500000000001</v>
      </c>
      <c r="P10" s="1">
        <v>323.69499999999999</v>
      </c>
      <c r="Q10" s="1">
        <v>312.32799999999997</v>
      </c>
      <c r="R10" s="1">
        <v>304.68700000000001</v>
      </c>
      <c r="S10" s="1">
        <v>331.16800000000001</v>
      </c>
      <c r="T10" s="1">
        <v>325.27999999999997</v>
      </c>
      <c r="U10" s="1">
        <v>326.99700000000001</v>
      </c>
      <c r="V10" s="1">
        <v>298.47800000000001</v>
      </c>
      <c r="W10" s="1">
        <v>267.27699999999999</v>
      </c>
      <c r="X10" s="1">
        <v>250.239</v>
      </c>
      <c r="Y10" s="1">
        <v>256.08100000000002</v>
      </c>
      <c r="Z10" s="1">
        <v>286.58699999999999</v>
      </c>
      <c r="AA10" s="1">
        <v>294.50299999999999</v>
      </c>
      <c r="AB10" s="1">
        <v>313.7</v>
      </c>
      <c r="AC10" s="1">
        <v>312.52699999999999</v>
      </c>
      <c r="AD10" s="1">
        <v>312.04899999999998</v>
      </c>
      <c r="AE10" s="1">
        <v>300.56</v>
      </c>
      <c r="AF10" s="1">
        <v>301.46600000000001</v>
      </c>
      <c r="AG10" s="1">
        <v>325.41500000000002</v>
      </c>
      <c r="AH10" s="1">
        <v>362.55200000000002</v>
      </c>
      <c r="AI10" s="1">
        <v>366.93200000000002</v>
      </c>
      <c r="AJ10" s="1">
        <v>368.12099999999998</v>
      </c>
      <c r="AK10" s="1">
        <v>376.00700000000001</v>
      </c>
      <c r="AL10" s="1">
        <v>393.59300000000002</v>
      </c>
      <c r="AM10" s="1">
        <v>412.20699999999999</v>
      </c>
      <c r="AN10" s="1">
        <v>423.14299999999997</v>
      </c>
      <c r="AO10" s="1">
        <v>421.04399999999998</v>
      </c>
      <c r="AP10" s="1">
        <v>408.78</v>
      </c>
      <c r="AQ10" s="1">
        <v>403.69600000000003</v>
      </c>
      <c r="AR10" s="1">
        <v>400.52499999999998</v>
      </c>
      <c r="AS10" s="1">
        <v>400.28800000000001</v>
      </c>
      <c r="AT10" s="1">
        <v>403.54399999999998</v>
      </c>
      <c r="AU10" s="1">
        <v>403.37599999999998</v>
      </c>
      <c r="AV10" s="1">
        <v>405.90899999999999</v>
      </c>
      <c r="AW10" s="1">
        <v>405.53800000000001</v>
      </c>
      <c r="AX10" s="1">
        <v>375.58300000000003</v>
      </c>
      <c r="AY10" s="1">
        <v>365.428</v>
      </c>
      <c r="AZ10" s="1">
        <v>358.44400000000002</v>
      </c>
      <c r="BA10" s="1">
        <v>354.19600000000003</v>
      </c>
      <c r="BB10" s="1">
        <v>368.92899999999997</v>
      </c>
      <c r="BC10" s="1">
        <v>372.31</v>
      </c>
      <c r="BD10" s="1">
        <v>382.19099999999997</v>
      </c>
      <c r="BE10" s="1">
        <v>383.90300000000002</v>
      </c>
      <c r="BF10" s="1">
        <v>376.64600000000002</v>
      </c>
      <c r="BG10" s="1">
        <v>375.54700000000003</v>
      </c>
      <c r="BH10" s="1">
        <v>375.52</v>
      </c>
      <c r="BI10" s="1">
        <v>370.51400000000001</v>
      </c>
      <c r="BJ10" s="1">
        <v>373.83100000000002</v>
      </c>
      <c r="BK10" s="1">
        <v>430.29899999999998</v>
      </c>
      <c r="BL10" s="1">
        <v>458.20299999999997</v>
      </c>
      <c r="BM10" s="1">
        <v>479.02</v>
      </c>
      <c r="BN10" s="1">
        <v>505.755</v>
      </c>
      <c r="BO10" s="1">
        <v>519.05799999999999</v>
      </c>
      <c r="BP10" s="1">
        <v>514.87</v>
      </c>
      <c r="BQ10" s="1">
        <v>523.00099999999998</v>
      </c>
      <c r="BR10" s="1">
        <v>527.54200000000003</v>
      </c>
      <c r="BS10" s="1">
        <v>538.99699999999996</v>
      </c>
      <c r="BT10" s="1">
        <v>539.44200000000001</v>
      </c>
      <c r="BU10" s="1">
        <v>566.17200000000003</v>
      </c>
      <c r="BV10" s="1">
        <v>598.31399999999996</v>
      </c>
      <c r="BW10" s="1">
        <v>660.06500000000005</v>
      </c>
      <c r="BX10" s="1">
        <v>671.97500000000002</v>
      </c>
      <c r="BY10" s="1">
        <v>655.32899999999995</v>
      </c>
      <c r="BZ10" s="1">
        <v>678.44600000000003</v>
      </c>
      <c r="CA10" s="1">
        <v>648.59199999999998</v>
      </c>
      <c r="CB10" s="1">
        <v>511.06599999999997</v>
      </c>
      <c r="CC10" s="1">
        <v>450.62900000000002</v>
      </c>
      <c r="CD10" s="1">
        <v>391.50700000000001</v>
      </c>
      <c r="CE10" s="1">
        <v>388.12900000000002</v>
      </c>
      <c r="CF10" s="1">
        <v>335.89400000000001</v>
      </c>
      <c r="CG10" s="1">
        <v>326.89400000000001</v>
      </c>
      <c r="CH10" s="1">
        <v>341.11500000000001</v>
      </c>
      <c r="CI10" s="1">
        <v>280.25099999999998</v>
      </c>
      <c r="CJ10" s="1">
        <v>255.79599999999999</v>
      </c>
      <c r="CK10" s="1">
        <v>245.68299999999999</v>
      </c>
      <c r="CL10" s="1">
        <v>251.78800000000001</v>
      </c>
      <c r="CM10" s="1">
        <v>268.536</v>
      </c>
      <c r="CN10" s="1">
        <v>267.26100000000002</v>
      </c>
      <c r="CO10" s="1">
        <v>249.279</v>
      </c>
      <c r="CP10" s="1">
        <v>225.761</v>
      </c>
      <c r="CQ10" s="1">
        <v>220.63</v>
      </c>
      <c r="CR10" s="1">
        <v>212.381</v>
      </c>
      <c r="CS10" s="1">
        <v>197.62799999999999</v>
      </c>
      <c r="CT10" s="1">
        <v>199.58500000000001</v>
      </c>
      <c r="CU10" s="1">
        <v>200.72200000000001</v>
      </c>
      <c r="CV10" s="1">
        <v>201.423</v>
      </c>
      <c r="CW10" s="1">
        <v>199.44900000000001</v>
      </c>
      <c r="CX10" s="1">
        <v>197.876</v>
      </c>
      <c r="CY10" s="1">
        <v>197.27099999999999</v>
      </c>
      <c r="CZ10" s="1">
        <v>196.36099999999999</v>
      </c>
      <c r="DA10" s="1">
        <v>197.46</v>
      </c>
      <c r="DB10" s="1">
        <v>198.58600000000001</v>
      </c>
      <c r="DC10" s="1">
        <v>195.791</v>
      </c>
      <c r="DD10" s="1">
        <v>194.01499999999999</v>
      </c>
      <c r="DE10" s="1">
        <v>198.04400000000001</v>
      </c>
      <c r="DF10" s="1">
        <v>204.828</v>
      </c>
      <c r="DG10" s="1">
        <v>212.215</v>
      </c>
      <c r="DH10" s="1">
        <v>212.74799999999999</v>
      </c>
      <c r="DI10" s="1">
        <v>209.69499999999999</v>
      </c>
      <c r="DJ10" s="1">
        <v>205.46</v>
      </c>
      <c r="DK10" s="1">
        <v>205.767</v>
      </c>
      <c r="DL10" s="1">
        <v>210.083</v>
      </c>
      <c r="DM10" s="1">
        <v>198.995</v>
      </c>
      <c r="DN10" s="1">
        <v>201.709</v>
      </c>
      <c r="DO10" s="1">
        <v>195.14099999999999</v>
      </c>
      <c r="DP10" s="1">
        <v>193.15700000000001</v>
      </c>
      <c r="DQ10" s="1">
        <v>190.714</v>
      </c>
      <c r="DR10" s="1">
        <v>194.07599999999999</v>
      </c>
      <c r="DS10" s="1">
        <v>204.82599999999999</v>
      </c>
      <c r="DT10" s="1">
        <v>211.24299999999999</v>
      </c>
      <c r="DU10" s="1">
        <v>211.08699999999999</v>
      </c>
      <c r="DV10" s="1">
        <v>213.07499999999999</v>
      </c>
      <c r="DW10" s="1">
        <v>217.76900000000001</v>
      </c>
      <c r="DX10" s="1">
        <v>220.452</v>
      </c>
      <c r="DY10" s="1">
        <v>226.53</v>
      </c>
      <c r="DZ10" s="1">
        <v>225.94900000000001</v>
      </c>
      <c r="EA10" s="1">
        <v>223.398</v>
      </c>
      <c r="EB10" s="1">
        <v>221.047</v>
      </c>
      <c r="EC10" s="1">
        <v>215.44800000000001</v>
      </c>
      <c r="ED10" s="1">
        <v>215.23699999999999</v>
      </c>
      <c r="EE10" s="1">
        <v>213.35</v>
      </c>
      <c r="EF10" s="1">
        <v>217.34200000000001</v>
      </c>
      <c r="EG10" s="1">
        <v>219.803</v>
      </c>
      <c r="EH10" s="1">
        <v>218.16499999999999</v>
      </c>
      <c r="EI10" s="1">
        <v>220.35499999999999</v>
      </c>
      <c r="EJ10" s="1">
        <v>220.54400000000001</v>
      </c>
      <c r="EK10" s="1">
        <v>221.655</v>
      </c>
      <c r="EL10" s="1">
        <v>225.774</v>
      </c>
      <c r="EM10" s="1">
        <v>225.99299999999999</v>
      </c>
      <c r="EN10" s="1">
        <v>227.29499999999999</v>
      </c>
      <c r="EO10" s="1">
        <v>231.90799999999999</v>
      </c>
      <c r="EP10" s="1">
        <v>233.57900000000001</v>
      </c>
      <c r="EQ10" s="1">
        <v>231.483</v>
      </c>
      <c r="ER10" s="1">
        <v>232.142</v>
      </c>
      <c r="ES10" s="1">
        <v>234.124</v>
      </c>
      <c r="ET10" s="1">
        <v>238.423</v>
      </c>
      <c r="EU10" s="1">
        <v>242.67099999999999</v>
      </c>
      <c r="EV10" s="1">
        <v>247.04599999999999</v>
      </c>
      <c r="EW10" s="1">
        <v>240.232</v>
      </c>
      <c r="EX10" s="1">
        <v>244.917</v>
      </c>
      <c r="EY10" s="1">
        <v>246.93799999999999</v>
      </c>
      <c r="EZ10" s="1">
        <v>246.95699999999999</v>
      </c>
      <c r="FA10" s="1">
        <v>244.167</v>
      </c>
      <c r="FB10" s="1">
        <v>248.45400000000001</v>
      </c>
      <c r="FC10" s="1">
        <v>255.489</v>
      </c>
      <c r="FD10" s="1">
        <v>257.37200000000001</v>
      </c>
      <c r="FE10" s="1">
        <v>260.34800000000001</v>
      </c>
      <c r="FF10" s="1">
        <v>256.983</v>
      </c>
      <c r="FG10" s="1">
        <v>256.12099999999998</v>
      </c>
      <c r="FH10" s="1">
        <v>256.53100000000001</v>
      </c>
      <c r="FI10" s="1">
        <v>257</v>
      </c>
      <c r="FJ10" s="1">
        <v>254.178</v>
      </c>
      <c r="FK10" s="1">
        <v>249.23099999999999</v>
      </c>
      <c r="FL10" s="1">
        <v>252.393</v>
      </c>
    </row>
    <row r="11" spans="1:516" x14ac:dyDescent="0.25">
      <c r="A11" s="1" t="s">
        <v>223</v>
      </c>
      <c r="B11" s="1" t="str">
        <f>_xlfn.XLOOKUP(A11,bonds[worksheet get],bonds[unique lookup],"-")</f>
        <v>BAYNGR 3 1/8 11/12/79 nc-27</v>
      </c>
      <c r="C11" s="1" t="str">
        <f>_xlfn.XLOOKUP(A11,bonds[worksheet get],bonds[ID_ISIN],"-")</f>
        <v>XS2077670342</v>
      </c>
      <c r="D11" s="1">
        <f>_xll.BDH(A11,"blp_i_sprd_mid","-2AY",,"Dates=H","Fill=C","Sort=R","Dir=H","cols=164;rows=1")</f>
        <v>337.72</v>
      </c>
      <c r="E11" s="1">
        <f>_xll.BDH(A11,"blp_i_sprd_mid","-2AY",,"Dates=H","Fill=C","Sort=R","Dir=H","cols=164;rows=1")</f>
        <v>337.72</v>
      </c>
      <c r="F11" s="1">
        <f>_xll.BDH(A11,"blp_i_sprd_mid","-2AY",,"Dates=H","Fill=C","Sort=R","Dir=H","cols=164;rows=1")</f>
        <v>337.72</v>
      </c>
      <c r="G11" s="1">
        <v>340.89299999999997</v>
      </c>
      <c r="H11" s="1">
        <v>343.82900000000001</v>
      </c>
      <c r="I11" s="1">
        <v>348.15100000000001</v>
      </c>
      <c r="J11" s="1">
        <v>347.54599999999999</v>
      </c>
      <c r="K11" s="1">
        <v>344.65499999999997</v>
      </c>
      <c r="L11" s="1">
        <v>341.33</v>
      </c>
      <c r="M11" s="1">
        <v>338.40300000000002</v>
      </c>
      <c r="N11" s="1">
        <v>336.90800000000002</v>
      </c>
      <c r="O11" s="1">
        <v>350.04500000000002</v>
      </c>
      <c r="P11" s="1">
        <v>343.84899999999999</v>
      </c>
      <c r="Q11" s="1">
        <v>341.74200000000002</v>
      </c>
      <c r="R11" s="1">
        <v>333.86200000000002</v>
      </c>
      <c r="S11" s="1">
        <v>327.53300000000002</v>
      </c>
      <c r="T11" s="1">
        <v>345.04199999999997</v>
      </c>
      <c r="U11" s="1">
        <v>338.512</v>
      </c>
      <c r="V11" s="1">
        <v>336.54500000000002</v>
      </c>
      <c r="W11" s="1">
        <v>313.45699999999999</v>
      </c>
      <c r="X11" s="1">
        <v>292.14400000000001</v>
      </c>
      <c r="Y11" s="1">
        <v>283.20299999999997</v>
      </c>
      <c r="Z11" s="1">
        <v>288.08999999999997</v>
      </c>
      <c r="AA11" s="1">
        <v>313.46800000000002</v>
      </c>
      <c r="AB11" s="1">
        <v>320.99099999999999</v>
      </c>
      <c r="AC11" s="1">
        <v>336.27800000000002</v>
      </c>
      <c r="AD11" s="1">
        <v>337.31599999999997</v>
      </c>
      <c r="AE11" s="1">
        <v>337.90699999999998</v>
      </c>
      <c r="AF11" s="1">
        <v>329.98200000000003</v>
      </c>
      <c r="AG11" s="1">
        <v>330.03699999999998</v>
      </c>
      <c r="AH11" s="1">
        <v>350.30599999999998</v>
      </c>
      <c r="AI11" s="1">
        <v>382.12299999999999</v>
      </c>
      <c r="AJ11" s="1">
        <v>382.29500000000002</v>
      </c>
      <c r="AK11" s="1">
        <v>382.68400000000003</v>
      </c>
      <c r="AL11" s="1">
        <v>385.26499999999999</v>
      </c>
      <c r="AM11" s="1">
        <v>394.21899999999999</v>
      </c>
      <c r="AN11" s="1">
        <v>407.44900000000001</v>
      </c>
      <c r="AO11" s="1">
        <v>412.4</v>
      </c>
      <c r="AP11" s="1">
        <v>411.97800000000001</v>
      </c>
      <c r="AQ11" s="1">
        <v>404.697</v>
      </c>
      <c r="AR11" s="1">
        <v>399.137</v>
      </c>
      <c r="AS11" s="1">
        <v>396.85700000000003</v>
      </c>
      <c r="AT11" s="1">
        <v>400.04</v>
      </c>
      <c r="AU11" s="1">
        <v>398.59699999999998</v>
      </c>
      <c r="AV11" s="1">
        <v>397.04599999999999</v>
      </c>
      <c r="AW11" s="1">
        <v>399.08</v>
      </c>
      <c r="AX11" s="1">
        <v>399.625</v>
      </c>
      <c r="AY11" s="1">
        <v>380.65899999999999</v>
      </c>
      <c r="AZ11" s="1">
        <v>371.1</v>
      </c>
      <c r="BA11" s="1">
        <v>366.87700000000001</v>
      </c>
      <c r="BB11" s="1">
        <v>363.80200000000002</v>
      </c>
      <c r="BC11" s="1">
        <v>375.34</v>
      </c>
      <c r="BD11" s="1">
        <v>376.48099999999999</v>
      </c>
      <c r="BE11" s="1">
        <v>382.11700000000002</v>
      </c>
      <c r="BF11" s="1">
        <v>387.42500000000001</v>
      </c>
      <c r="BG11" s="1">
        <v>376.08800000000002</v>
      </c>
      <c r="BH11" s="1">
        <v>374.78500000000003</v>
      </c>
      <c r="BI11" s="1">
        <v>375.49099999999999</v>
      </c>
      <c r="BJ11" s="1">
        <v>368.22699999999998</v>
      </c>
      <c r="BK11" s="1">
        <v>364.75400000000002</v>
      </c>
      <c r="BL11" s="1">
        <v>394.36500000000001</v>
      </c>
      <c r="BM11" s="1">
        <v>415.07600000000002</v>
      </c>
      <c r="BN11" s="1">
        <v>421.34500000000003</v>
      </c>
      <c r="BO11" s="1">
        <v>436.80799999999999</v>
      </c>
      <c r="BP11" s="1">
        <v>443.09300000000002</v>
      </c>
      <c r="BQ11" s="1">
        <v>440.834</v>
      </c>
      <c r="BR11" s="1">
        <v>443.42599999999999</v>
      </c>
      <c r="BS11" s="1">
        <v>448.399</v>
      </c>
      <c r="BT11" s="1">
        <v>453.69600000000003</v>
      </c>
      <c r="BU11" s="1">
        <v>453.87799999999999</v>
      </c>
      <c r="BV11" s="1">
        <v>473.142</v>
      </c>
      <c r="BW11" s="1">
        <v>494.25099999999998</v>
      </c>
      <c r="BX11" s="1">
        <v>565.67399999999998</v>
      </c>
      <c r="BY11" s="1">
        <v>581.41300000000001</v>
      </c>
      <c r="BZ11" s="1">
        <v>561.23</v>
      </c>
      <c r="CA11" s="1">
        <v>569.35500000000002</v>
      </c>
      <c r="CB11" s="1">
        <v>565.06200000000001</v>
      </c>
      <c r="CC11" s="1">
        <v>479.06799999999998</v>
      </c>
      <c r="CD11" s="1">
        <v>426.98</v>
      </c>
      <c r="CE11" s="1">
        <v>389.279</v>
      </c>
      <c r="CF11" s="1">
        <v>391.29399999999998</v>
      </c>
      <c r="CG11" s="1">
        <v>356.93400000000003</v>
      </c>
      <c r="CH11" s="1">
        <v>354.76299999999998</v>
      </c>
      <c r="CI11" s="1">
        <v>364.87299999999999</v>
      </c>
      <c r="CJ11" s="1">
        <v>309.29700000000003</v>
      </c>
      <c r="CK11" s="1">
        <v>285.32299999999998</v>
      </c>
      <c r="CL11" s="1">
        <v>279.375</v>
      </c>
      <c r="CM11" s="1">
        <v>283.577</v>
      </c>
      <c r="CN11" s="1">
        <v>297.91199999999998</v>
      </c>
      <c r="CO11" s="1">
        <v>298.42399999999998</v>
      </c>
      <c r="CP11" s="1">
        <v>283.60199999999998</v>
      </c>
      <c r="CQ11" s="1">
        <v>266.69099999999997</v>
      </c>
      <c r="CR11" s="1">
        <v>264.75799999999998</v>
      </c>
      <c r="CS11" s="1">
        <v>256.464</v>
      </c>
      <c r="CT11" s="1">
        <v>243.31800000000001</v>
      </c>
      <c r="CU11" s="1">
        <v>247.096</v>
      </c>
      <c r="CV11" s="1">
        <v>247.751</v>
      </c>
      <c r="CW11" s="1">
        <v>249.07300000000001</v>
      </c>
      <c r="CX11" s="1">
        <v>247.88399999999999</v>
      </c>
      <c r="CY11" s="1">
        <v>246.727</v>
      </c>
      <c r="CZ11" s="1">
        <v>246.791</v>
      </c>
      <c r="DA11" s="1">
        <v>245.828</v>
      </c>
      <c r="DB11" s="1">
        <v>247.476</v>
      </c>
      <c r="DC11" s="1">
        <v>249.21199999999999</v>
      </c>
      <c r="DD11" s="1">
        <v>245.87700000000001</v>
      </c>
      <c r="DE11" s="1">
        <v>243.59700000000001</v>
      </c>
      <c r="DF11" s="1">
        <v>246.22900000000001</v>
      </c>
      <c r="DG11" s="1">
        <v>251.11600000000001</v>
      </c>
      <c r="DH11" s="1">
        <v>259.37799999999999</v>
      </c>
      <c r="DI11" s="1">
        <v>258.77600000000001</v>
      </c>
      <c r="DJ11" s="1">
        <v>256.24299999999999</v>
      </c>
      <c r="DK11" s="1">
        <v>252.44200000000001</v>
      </c>
      <c r="DL11" s="1">
        <v>253.505</v>
      </c>
      <c r="DM11" s="1">
        <v>257.93200000000002</v>
      </c>
      <c r="DN11" s="1">
        <v>245.25200000000001</v>
      </c>
      <c r="DO11" s="1">
        <v>247.92400000000001</v>
      </c>
      <c r="DP11" s="1">
        <v>242.21100000000001</v>
      </c>
      <c r="DQ11" s="1">
        <v>241.739</v>
      </c>
      <c r="DR11" s="1">
        <v>240.15899999999999</v>
      </c>
      <c r="DS11" s="1">
        <v>247.89</v>
      </c>
      <c r="DT11" s="1">
        <v>258.33699999999999</v>
      </c>
      <c r="DU11" s="1">
        <v>266.08100000000002</v>
      </c>
      <c r="DV11" s="1">
        <v>265.36900000000003</v>
      </c>
      <c r="DW11" s="1">
        <v>267.03800000000001</v>
      </c>
      <c r="DX11" s="1">
        <v>272.447</v>
      </c>
      <c r="DY11" s="1">
        <v>274.15800000000002</v>
      </c>
      <c r="DZ11" s="1">
        <v>279.50900000000001</v>
      </c>
      <c r="EA11" s="1">
        <v>280.62299999999999</v>
      </c>
      <c r="EB11" s="1">
        <v>277.44499999999999</v>
      </c>
      <c r="EC11" s="1">
        <v>275.25700000000001</v>
      </c>
      <c r="ED11" s="1">
        <v>269.51400000000001</v>
      </c>
      <c r="EE11" s="1">
        <v>267.76400000000001</v>
      </c>
      <c r="EF11" s="1">
        <v>267.03399999999999</v>
      </c>
      <c r="EG11" s="1">
        <v>272.33</v>
      </c>
      <c r="EH11" s="1">
        <v>269.87700000000001</v>
      </c>
      <c r="EI11" s="1">
        <v>271.33199999999999</v>
      </c>
      <c r="EJ11" s="1">
        <v>273.315</v>
      </c>
      <c r="EK11" s="1">
        <v>272.14800000000002</v>
      </c>
      <c r="EL11" s="1">
        <v>273.48200000000003</v>
      </c>
      <c r="EM11" s="1">
        <v>278.07799999999997</v>
      </c>
      <c r="EN11" s="1">
        <v>278.23200000000003</v>
      </c>
      <c r="EO11" s="1">
        <v>280.41199999999998</v>
      </c>
      <c r="EP11" s="1">
        <v>281.822</v>
      </c>
      <c r="EQ11" s="1">
        <v>285.24400000000003</v>
      </c>
      <c r="ER11" s="1">
        <v>282.13200000000001</v>
      </c>
      <c r="ES11" s="1">
        <v>283.61500000000001</v>
      </c>
      <c r="ET11" s="1">
        <v>285.71100000000001</v>
      </c>
      <c r="EU11" s="1">
        <v>290.55900000000003</v>
      </c>
      <c r="EV11" s="1">
        <v>293.38299999999998</v>
      </c>
      <c r="EW11" s="1">
        <v>297.113</v>
      </c>
      <c r="EX11" s="1">
        <v>289.65499999999997</v>
      </c>
      <c r="EY11" s="1">
        <v>294.37</v>
      </c>
      <c r="EZ11" s="1">
        <v>294.81799999999998</v>
      </c>
      <c r="FA11" s="1">
        <v>294.34800000000001</v>
      </c>
      <c r="FB11" s="1">
        <v>290.01799999999997</v>
      </c>
      <c r="FC11" s="1">
        <v>291.54199999999997</v>
      </c>
      <c r="FD11" s="1">
        <v>300.65600000000001</v>
      </c>
      <c r="FE11" s="1">
        <v>302.79599999999999</v>
      </c>
      <c r="FF11" s="1">
        <v>305.20100000000002</v>
      </c>
      <c r="FG11" s="1">
        <v>301.82299999999998</v>
      </c>
      <c r="FH11" s="1">
        <v>300.44900000000001</v>
      </c>
      <c r="FI11" s="1">
        <v>300.44299999999998</v>
      </c>
      <c r="FJ11" s="1">
        <v>300.05799999999999</v>
      </c>
      <c r="FK11" s="1">
        <v>296.51</v>
      </c>
      <c r="FL11" s="1">
        <v>288.524</v>
      </c>
      <c r="FM11" s="1">
        <v>291.15100000000001</v>
      </c>
    </row>
    <row r="12" spans="1:516" x14ac:dyDescent="0.25">
      <c r="A12" s="1" t="s">
        <v>227</v>
      </c>
      <c r="B12" s="1" t="str">
        <f>_xlfn.XLOOKUP(A12,bonds[worksheet get],bonds[unique lookup],"-")</f>
        <v>FIRMEN 3 3/4 PERP nc-25</v>
      </c>
      <c r="C12" s="1" t="str">
        <f>_xlfn.XLOOKUP(A12,bonds[worksheet get],bonds[ID_ISIN],"-")</f>
        <v>XS2182055009</v>
      </c>
      <c r="D12" s="1">
        <f>_xll.BDH(A12,"blp_i_sprd_mid","-2AY",,"Dates=H","Fill=C","Sort=R","Dir=H","cols=26;rows=1")</f>
        <v>321.00299999999999</v>
      </c>
      <c r="E12" s="1">
        <v>325.09399999999999</v>
      </c>
      <c r="F12" s="1">
        <v>331.81400000000002</v>
      </c>
      <c r="G12" s="1">
        <v>346.13900000000001</v>
      </c>
      <c r="H12" s="1">
        <v>350.81200000000001</v>
      </c>
      <c r="I12" s="1">
        <v>350.99599999999998</v>
      </c>
      <c r="J12" s="1">
        <v>351.32799999999997</v>
      </c>
      <c r="K12" s="1">
        <v>352.20400000000001</v>
      </c>
      <c r="L12" s="1">
        <v>352.46300000000002</v>
      </c>
      <c r="M12" s="1">
        <v>362.08199999999999</v>
      </c>
      <c r="N12" s="1">
        <v>356.00400000000002</v>
      </c>
      <c r="O12" s="1">
        <v>356.68200000000002</v>
      </c>
      <c r="P12" s="1">
        <v>350.41899999999998</v>
      </c>
      <c r="Q12" s="1">
        <v>345.67899999999997</v>
      </c>
      <c r="R12" s="1">
        <v>361.35199999999998</v>
      </c>
      <c r="S12" s="1">
        <v>353.56700000000001</v>
      </c>
      <c r="T12" s="1">
        <v>354.87400000000002</v>
      </c>
      <c r="U12" s="1">
        <v>337.84399999999999</v>
      </c>
      <c r="V12" s="1">
        <v>326.97000000000003</v>
      </c>
      <c r="W12" s="1">
        <v>301.56</v>
      </c>
      <c r="X12" s="1">
        <v>311.30099999999999</v>
      </c>
      <c r="Y12" s="1">
        <v>344.00099999999998</v>
      </c>
      <c r="Z12" s="1">
        <v>356.19799999999998</v>
      </c>
      <c r="AA12" s="1">
        <v>367.99900000000002</v>
      </c>
      <c r="AB12" s="1">
        <v>375.88099999999997</v>
      </c>
      <c r="AC12" s="1">
        <v>378.98599999999999</v>
      </c>
    </row>
    <row r="13" spans="1:516" x14ac:dyDescent="0.25">
      <c r="A13" s="1" t="s">
        <v>230</v>
      </c>
      <c r="B13" s="1" t="str">
        <f>_xlfn.XLOOKUP(A13,bonds[worksheet get],bonds[unique lookup],"-")</f>
        <v>MRKGR 2 5/8 12/12/74 nc-21</v>
      </c>
      <c r="C13" s="1" t="str">
        <f>_xlfn.XLOOKUP(A13,bonds[worksheet get],bonds[ID_ISIN],"-")</f>
        <v>XS1152338072</v>
      </c>
      <c r="D13" s="1">
        <f>_xll.BDH(A13,"blp_i_sprd_mid","-2AY",,"Dates=H","Fill=C","Sort=R","Dir=H","cols=509;rows=1")</f>
        <v>215.68799999999999</v>
      </c>
      <c r="E13" s="1">
        <v>216.10900000000001</v>
      </c>
      <c r="F13" s="1">
        <v>216.95699999999999</v>
      </c>
      <c r="G13" s="1">
        <v>216.05</v>
      </c>
      <c r="H13" s="1">
        <v>203.64599999999999</v>
      </c>
      <c r="I13" s="1">
        <v>203.654</v>
      </c>
      <c r="J13" s="1">
        <v>202.50700000000001</v>
      </c>
      <c r="K13" s="1">
        <v>198.14699999999999</v>
      </c>
      <c r="L13" s="1">
        <v>195.46199999999999</v>
      </c>
      <c r="M13" s="1">
        <v>195.06100000000001</v>
      </c>
      <c r="N13" s="1">
        <v>179.72200000000001</v>
      </c>
      <c r="O13" s="1">
        <v>174.12200000000001</v>
      </c>
      <c r="P13" s="1">
        <v>164.05500000000001</v>
      </c>
      <c r="Q13" s="1">
        <v>155.15700000000001</v>
      </c>
      <c r="R13" s="1">
        <v>182.37700000000001</v>
      </c>
      <c r="S13" s="1">
        <v>176.67</v>
      </c>
      <c r="T13" s="1">
        <v>169.649</v>
      </c>
      <c r="U13" s="1">
        <v>158.304</v>
      </c>
      <c r="V13" s="1">
        <v>126.47</v>
      </c>
      <c r="W13" s="1">
        <v>92.957999999999998</v>
      </c>
      <c r="X13" s="1">
        <v>92.712999999999994</v>
      </c>
      <c r="Y13" s="1">
        <v>121.3</v>
      </c>
      <c r="Z13" s="1">
        <v>123.699</v>
      </c>
      <c r="AA13" s="1">
        <v>138.56100000000001</v>
      </c>
      <c r="AB13" s="1">
        <v>141.50200000000001</v>
      </c>
      <c r="AC13" s="1">
        <v>140.654</v>
      </c>
      <c r="AD13" s="1">
        <v>140.80600000000001</v>
      </c>
      <c r="AE13" s="1">
        <v>143.27199999999999</v>
      </c>
      <c r="AF13" s="1">
        <v>148.98500000000001</v>
      </c>
      <c r="AG13" s="1">
        <v>151.74</v>
      </c>
      <c r="AH13" s="1">
        <v>169.41200000000001</v>
      </c>
      <c r="AI13" s="1">
        <v>175.702</v>
      </c>
      <c r="AJ13" s="1">
        <v>167.72499999999999</v>
      </c>
      <c r="AK13" s="1">
        <v>177.95599999999999</v>
      </c>
      <c r="AL13" s="1">
        <v>211.67</v>
      </c>
      <c r="AM13" s="1">
        <v>215.114</v>
      </c>
      <c r="AN13" s="1">
        <v>211.39500000000001</v>
      </c>
      <c r="AO13" s="1">
        <v>189.12799999999999</v>
      </c>
      <c r="AP13" s="1">
        <v>180.357</v>
      </c>
      <c r="AQ13" s="1">
        <v>194.512</v>
      </c>
      <c r="AR13" s="1">
        <v>194.55099999999999</v>
      </c>
      <c r="AS13" s="1">
        <v>183.411</v>
      </c>
      <c r="AT13" s="1">
        <v>192.666</v>
      </c>
      <c r="AU13" s="1">
        <v>196.334</v>
      </c>
      <c r="AV13" s="1">
        <v>209.595</v>
      </c>
      <c r="AW13" s="1">
        <v>183.917</v>
      </c>
      <c r="AX13" s="1">
        <v>171.96700000000001</v>
      </c>
      <c r="AY13" s="1">
        <v>152.79300000000001</v>
      </c>
      <c r="AZ13" s="1">
        <v>164.19499999999999</v>
      </c>
      <c r="BA13" s="1">
        <v>199.97</v>
      </c>
      <c r="BB13" s="1">
        <v>192.32400000000001</v>
      </c>
      <c r="BC13" s="1">
        <v>212.25899999999999</v>
      </c>
      <c r="BD13" s="1">
        <v>221.73400000000001</v>
      </c>
      <c r="BE13" s="1">
        <v>225.959</v>
      </c>
      <c r="BF13" s="1">
        <v>227.57599999999999</v>
      </c>
      <c r="BG13" s="1">
        <v>243.791</v>
      </c>
      <c r="BH13" s="1">
        <v>229.09800000000001</v>
      </c>
      <c r="BI13" s="1">
        <v>247.65600000000001</v>
      </c>
      <c r="BJ13" s="1">
        <v>344.65199999999999</v>
      </c>
      <c r="BK13" s="1">
        <v>405.33699999999999</v>
      </c>
      <c r="BL13" s="1">
        <v>417.447</v>
      </c>
      <c r="BM13" s="1">
        <v>471.02499999999998</v>
      </c>
      <c r="BN13" s="1">
        <v>474.98700000000002</v>
      </c>
      <c r="BO13" s="1">
        <v>490.32600000000002</v>
      </c>
      <c r="BP13" s="1">
        <v>481.06299999999999</v>
      </c>
      <c r="BQ13" s="1">
        <v>512.96900000000005</v>
      </c>
      <c r="BR13" s="1">
        <v>518.92999999999995</v>
      </c>
      <c r="BS13" s="1">
        <v>530.20399999999995</v>
      </c>
      <c r="BT13" s="1">
        <v>553.46100000000001</v>
      </c>
      <c r="BU13" s="1">
        <v>577.40499999999997</v>
      </c>
      <c r="BV13" s="1">
        <v>621.05999999999995</v>
      </c>
      <c r="BW13" s="1">
        <v>637.404</v>
      </c>
      <c r="BX13" s="1">
        <v>606.39599999999996</v>
      </c>
      <c r="BY13" s="1">
        <v>630.88499999999999</v>
      </c>
      <c r="BZ13" s="1">
        <v>609.14499999999998</v>
      </c>
      <c r="CA13" s="1">
        <v>449.27100000000002</v>
      </c>
      <c r="CB13" s="1">
        <v>378.78899999999999</v>
      </c>
      <c r="CC13" s="1">
        <v>252.41800000000001</v>
      </c>
      <c r="CD13" s="1">
        <v>215.821</v>
      </c>
      <c r="CE13" s="1">
        <v>184.345</v>
      </c>
      <c r="CF13" s="1">
        <v>181.11799999999999</v>
      </c>
      <c r="CG13" s="1">
        <v>204.316</v>
      </c>
      <c r="CH13" s="1">
        <v>124.008</v>
      </c>
      <c r="CI13" s="1">
        <v>98.448999999999998</v>
      </c>
      <c r="CJ13" s="1">
        <v>94.988</v>
      </c>
      <c r="CK13" s="1">
        <v>101.40900000000001</v>
      </c>
      <c r="CL13" s="1">
        <v>115.29600000000001</v>
      </c>
      <c r="CM13" s="1">
        <v>113.187</v>
      </c>
      <c r="CN13" s="1">
        <v>83.69</v>
      </c>
      <c r="CO13" s="1">
        <v>77.001000000000005</v>
      </c>
      <c r="CP13" s="1">
        <v>66.748000000000005</v>
      </c>
      <c r="CQ13" s="1">
        <v>59.738</v>
      </c>
      <c r="CR13" s="1">
        <v>52.51</v>
      </c>
      <c r="CS13" s="1">
        <v>54.859000000000002</v>
      </c>
      <c r="CT13" s="1">
        <v>55.655999999999999</v>
      </c>
      <c r="CU13" s="1">
        <v>57.287999999999997</v>
      </c>
      <c r="CV13" s="1">
        <v>55.947000000000003</v>
      </c>
      <c r="CW13" s="1">
        <v>55.726999999999997</v>
      </c>
      <c r="CX13" s="1">
        <v>55.838000000000001</v>
      </c>
      <c r="CY13" s="1">
        <v>55.988</v>
      </c>
      <c r="CZ13" s="1">
        <v>56.124000000000002</v>
      </c>
      <c r="DA13" s="1">
        <v>56.686</v>
      </c>
      <c r="DB13" s="1">
        <v>56.57</v>
      </c>
      <c r="DC13" s="1">
        <v>55.418999999999997</v>
      </c>
      <c r="DD13" s="1">
        <v>58.170999999999999</v>
      </c>
      <c r="DE13" s="1">
        <v>58.805999999999997</v>
      </c>
      <c r="DF13" s="1">
        <v>60.741</v>
      </c>
      <c r="DG13" s="1">
        <v>62.319000000000003</v>
      </c>
      <c r="DH13" s="1">
        <v>61.51</v>
      </c>
      <c r="DI13" s="1">
        <v>58.792999999999999</v>
      </c>
      <c r="DJ13" s="1">
        <v>60.189</v>
      </c>
      <c r="DK13" s="1">
        <v>60.805999999999997</v>
      </c>
      <c r="DL13" s="1">
        <v>55.457999999999998</v>
      </c>
      <c r="DM13" s="1">
        <v>52.079000000000001</v>
      </c>
      <c r="DN13" s="1">
        <v>50.164999999999999</v>
      </c>
      <c r="DO13" s="1">
        <v>50.332000000000001</v>
      </c>
      <c r="DP13" s="1">
        <v>47.555</v>
      </c>
      <c r="DQ13" s="1">
        <v>48.039000000000001</v>
      </c>
      <c r="DR13" s="1">
        <v>48.786999999999999</v>
      </c>
      <c r="DS13" s="1">
        <v>50.040999999999997</v>
      </c>
      <c r="DT13" s="1">
        <v>50.417999999999999</v>
      </c>
      <c r="DU13" s="1">
        <v>50.106999999999999</v>
      </c>
      <c r="DV13" s="1">
        <v>49.866</v>
      </c>
      <c r="DW13" s="1">
        <v>49.856999999999999</v>
      </c>
      <c r="DX13" s="1">
        <v>49.155000000000001</v>
      </c>
      <c r="DY13" s="1">
        <v>47.304000000000002</v>
      </c>
      <c r="DZ13" s="1">
        <v>46.915999999999997</v>
      </c>
      <c r="EA13" s="1">
        <v>45.539000000000001</v>
      </c>
      <c r="EB13" s="1">
        <v>42.768999999999998</v>
      </c>
      <c r="EC13" s="1">
        <v>42.572000000000003</v>
      </c>
      <c r="ED13" s="1">
        <v>43.533000000000001</v>
      </c>
      <c r="EE13" s="1">
        <v>44.51</v>
      </c>
      <c r="EF13" s="1">
        <v>46.134999999999998</v>
      </c>
      <c r="EG13" s="1">
        <v>48.628</v>
      </c>
      <c r="EH13" s="1">
        <v>46.006</v>
      </c>
      <c r="EI13" s="1">
        <v>49.277999999999999</v>
      </c>
      <c r="EJ13" s="1">
        <v>50.613</v>
      </c>
      <c r="EK13" s="1">
        <v>48.555999999999997</v>
      </c>
      <c r="EL13" s="1">
        <v>49.914000000000001</v>
      </c>
      <c r="EM13" s="1">
        <v>50.194000000000003</v>
      </c>
      <c r="EN13" s="1">
        <v>51.883000000000003</v>
      </c>
      <c r="EO13" s="1">
        <v>53.463999999999999</v>
      </c>
      <c r="EP13" s="1">
        <v>52.707000000000001</v>
      </c>
      <c r="EQ13" s="1">
        <v>53.08</v>
      </c>
      <c r="ER13" s="1">
        <v>54.921999999999997</v>
      </c>
      <c r="ES13" s="1">
        <v>57.067</v>
      </c>
      <c r="ET13" s="1">
        <v>60.06</v>
      </c>
      <c r="EU13" s="1">
        <v>61.581000000000003</v>
      </c>
      <c r="EV13" s="1">
        <v>58.832000000000001</v>
      </c>
      <c r="EW13" s="1">
        <v>59.792000000000002</v>
      </c>
      <c r="EX13" s="1">
        <v>62.368000000000002</v>
      </c>
      <c r="EY13" s="1">
        <v>62.704000000000001</v>
      </c>
      <c r="EZ13" s="1">
        <v>61.481000000000002</v>
      </c>
      <c r="FA13" s="1">
        <v>65.566999999999993</v>
      </c>
      <c r="FB13" s="1">
        <v>69.165000000000006</v>
      </c>
      <c r="FC13" s="1">
        <v>69.161000000000001</v>
      </c>
      <c r="FD13" s="1">
        <v>69.570999999999998</v>
      </c>
      <c r="FE13" s="1">
        <v>66.341999999999999</v>
      </c>
      <c r="FF13" s="1">
        <v>62.972000000000001</v>
      </c>
      <c r="FG13" s="1">
        <v>62.485999999999997</v>
      </c>
      <c r="FH13" s="1">
        <v>62.648000000000003</v>
      </c>
      <c r="FI13" s="1">
        <v>62.307000000000002</v>
      </c>
      <c r="FJ13" s="1">
        <v>61.674999999999997</v>
      </c>
      <c r="FK13" s="1">
        <v>62.046999999999997</v>
      </c>
      <c r="FL13" s="1">
        <v>62.228000000000002</v>
      </c>
      <c r="FM13" s="1">
        <v>59.204999999999998</v>
      </c>
      <c r="FN13" s="1">
        <v>61.125999999999998</v>
      </c>
      <c r="FO13" s="1">
        <v>60.85</v>
      </c>
      <c r="FP13" s="1">
        <v>64.078000000000003</v>
      </c>
      <c r="FQ13" s="1">
        <v>66.025000000000006</v>
      </c>
      <c r="FR13" s="1">
        <v>67.975999999999999</v>
      </c>
      <c r="FS13" s="1">
        <v>67.819999999999993</v>
      </c>
      <c r="FT13" s="1">
        <v>64.393000000000001</v>
      </c>
      <c r="FU13" s="1">
        <v>63.502000000000002</v>
      </c>
      <c r="FV13" s="1">
        <v>64.051000000000002</v>
      </c>
      <c r="FW13" s="1">
        <v>65.605999999999995</v>
      </c>
      <c r="FX13" s="1">
        <v>67.533000000000001</v>
      </c>
      <c r="FY13" s="1">
        <v>67.488</v>
      </c>
      <c r="FZ13" s="1">
        <v>69.769000000000005</v>
      </c>
      <c r="GA13" s="1">
        <v>69.707999999999998</v>
      </c>
      <c r="GB13" s="1">
        <v>69.391999999999996</v>
      </c>
      <c r="GC13" s="1">
        <v>72.72</v>
      </c>
      <c r="GD13" s="1">
        <v>74.418000000000006</v>
      </c>
      <c r="GE13" s="1">
        <v>76.123999999999995</v>
      </c>
      <c r="GF13" s="1">
        <v>77.703999999999994</v>
      </c>
      <c r="GG13" s="1">
        <v>79.927999999999997</v>
      </c>
      <c r="GH13" s="1">
        <v>82.950999999999993</v>
      </c>
      <c r="GI13" s="1">
        <v>87.057000000000002</v>
      </c>
      <c r="GJ13" s="1">
        <v>85.013999999999996</v>
      </c>
      <c r="GK13" s="1">
        <v>84.593000000000004</v>
      </c>
      <c r="GL13" s="1">
        <v>84.274000000000001</v>
      </c>
      <c r="GM13" s="1">
        <v>80.388000000000005</v>
      </c>
      <c r="GN13" s="1">
        <v>77.896000000000001</v>
      </c>
      <c r="GO13" s="1">
        <v>79.742000000000004</v>
      </c>
      <c r="GP13" s="1">
        <v>79.638000000000005</v>
      </c>
      <c r="GQ13" s="1">
        <v>78.870999999999995</v>
      </c>
      <c r="GR13" s="1">
        <v>79.861000000000004</v>
      </c>
      <c r="GS13" s="1">
        <v>78.097999999999999</v>
      </c>
      <c r="GT13" s="1">
        <v>78.197999999999993</v>
      </c>
      <c r="GU13" s="1">
        <v>76.289000000000001</v>
      </c>
      <c r="GV13" s="1">
        <v>80.954999999999998</v>
      </c>
      <c r="GW13" s="1">
        <v>82.135999999999996</v>
      </c>
      <c r="GX13" s="1">
        <v>77.308999999999997</v>
      </c>
      <c r="GY13" s="1">
        <v>73.521000000000001</v>
      </c>
      <c r="GZ13" s="1">
        <v>71.256</v>
      </c>
      <c r="HA13" s="1">
        <v>71.444000000000003</v>
      </c>
      <c r="HB13" s="1">
        <v>84.28</v>
      </c>
      <c r="HC13" s="1">
        <v>83.599000000000004</v>
      </c>
      <c r="HD13" s="1">
        <v>79.004000000000005</v>
      </c>
      <c r="HE13" s="1">
        <v>78.775999999999996</v>
      </c>
      <c r="HF13" s="1">
        <v>78.338999999999999</v>
      </c>
      <c r="HG13" s="1">
        <v>80.698999999999998</v>
      </c>
      <c r="HH13" s="1">
        <v>80.016000000000005</v>
      </c>
      <c r="HI13" s="1">
        <v>77.088999999999999</v>
      </c>
      <c r="HJ13" s="1">
        <v>75.962000000000003</v>
      </c>
      <c r="HK13" s="1">
        <v>76.301000000000002</v>
      </c>
      <c r="HL13" s="1">
        <v>73.539000000000001</v>
      </c>
      <c r="HM13" s="1">
        <v>72.085999999999999</v>
      </c>
      <c r="HN13" s="1">
        <v>70.033000000000001</v>
      </c>
      <c r="HO13" s="1">
        <v>71.304000000000002</v>
      </c>
      <c r="HP13" s="1">
        <v>69.257999999999996</v>
      </c>
      <c r="HQ13" s="1">
        <v>75.710999999999999</v>
      </c>
      <c r="HR13" s="1">
        <v>82.397999999999996</v>
      </c>
      <c r="HS13" s="1">
        <v>86.078999999999994</v>
      </c>
      <c r="HT13" s="1">
        <v>92.686000000000007</v>
      </c>
      <c r="HU13" s="1">
        <v>98.117999999999995</v>
      </c>
      <c r="HV13" s="1">
        <v>87.340999999999994</v>
      </c>
      <c r="HW13" s="1">
        <v>83.667000000000002</v>
      </c>
      <c r="HX13" s="1">
        <v>83.379000000000005</v>
      </c>
      <c r="HY13" s="1">
        <v>83.995999999999995</v>
      </c>
      <c r="HZ13" s="1">
        <v>83.147000000000006</v>
      </c>
      <c r="IA13" s="1">
        <v>98.742000000000004</v>
      </c>
      <c r="IB13" s="1">
        <v>92.912000000000006</v>
      </c>
      <c r="IC13" s="1">
        <v>95.716999999999999</v>
      </c>
      <c r="ID13" s="1">
        <v>86.183999999999997</v>
      </c>
      <c r="IE13" s="1">
        <v>77.536000000000001</v>
      </c>
      <c r="IF13" s="1">
        <v>78.015000000000001</v>
      </c>
      <c r="IG13" s="1">
        <v>77.209999999999994</v>
      </c>
      <c r="IH13" s="1">
        <v>72.831000000000003</v>
      </c>
      <c r="II13" s="1">
        <v>71.605999999999995</v>
      </c>
      <c r="IJ13" s="1">
        <v>71.399000000000001</v>
      </c>
      <c r="IK13" s="1">
        <v>79.858000000000004</v>
      </c>
      <c r="IL13" s="1">
        <v>81.677000000000007</v>
      </c>
      <c r="IM13" s="1">
        <v>83.658000000000001</v>
      </c>
      <c r="IN13" s="1">
        <v>83.477000000000004</v>
      </c>
      <c r="IO13" s="1">
        <v>82.567999999999998</v>
      </c>
      <c r="IP13" s="1">
        <v>79.52</v>
      </c>
      <c r="IQ13" s="1">
        <v>79.274000000000001</v>
      </c>
      <c r="IR13" s="1">
        <v>78.563000000000002</v>
      </c>
      <c r="IS13" s="1">
        <v>78.905000000000001</v>
      </c>
      <c r="IT13" s="1">
        <v>79.613</v>
      </c>
      <c r="IU13" s="1">
        <v>84.471999999999994</v>
      </c>
      <c r="IV13" s="1">
        <v>83.653000000000006</v>
      </c>
      <c r="IW13" s="1">
        <v>81.584000000000003</v>
      </c>
      <c r="IX13" s="1">
        <v>80.058999999999997</v>
      </c>
      <c r="IY13" s="1">
        <v>82.054000000000002</v>
      </c>
      <c r="IZ13" s="1">
        <v>83.771000000000001</v>
      </c>
      <c r="JA13" s="1">
        <v>89.423000000000002</v>
      </c>
      <c r="JB13" s="1">
        <v>89.852000000000004</v>
      </c>
      <c r="JC13" s="1">
        <v>95.638999999999996</v>
      </c>
      <c r="JD13" s="1">
        <v>96.813999999999993</v>
      </c>
      <c r="JE13" s="1">
        <v>99.385999999999996</v>
      </c>
      <c r="JF13" s="1">
        <v>92.852000000000004</v>
      </c>
      <c r="JG13" s="1">
        <v>85.292000000000002</v>
      </c>
      <c r="JH13" s="1">
        <v>81.956999999999994</v>
      </c>
      <c r="JI13" s="1">
        <v>82</v>
      </c>
      <c r="JJ13" s="1">
        <v>84.730999999999995</v>
      </c>
      <c r="JK13" s="1">
        <v>97.891000000000005</v>
      </c>
      <c r="JL13" s="1">
        <v>103.786</v>
      </c>
      <c r="JM13" s="1">
        <v>111.083</v>
      </c>
      <c r="JN13" s="1">
        <v>113.496</v>
      </c>
      <c r="JO13" s="1">
        <v>117</v>
      </c>
      <c r="JP13" s="1">
        <v>110.078</v>
      </c>
      <c r="JQ13" s="1">
        <v>119.718</v>
      </c>
      <c r="JR13" s="1">
        <v>130.68799999999999</v>
      </c>
      <c r="JS13" s="1">
        <v>133.37700000000001</v>
      </c>
      <c r="JT13" s="1">
        <v>137.078</v>
      </c>
      <c r="JU13" s="1">
        <v>144.16200000000001</v>
      </c>
      <c r="JV13" s="1">
        <v>151.94800000000001</v>
      </c>
      <c r="JW13" s="1">
        <v>150.68799999999999</v>
      </c>
      <c r="JX13" s="1">
        <v>149.21199999999999</v>
      </c>
      <c r="JY13" s="1">
        <v>150.434</v>
      </c>
      <c r="JZ13" s="1">
        <v>148.334</v>
      </c>
      <c r="KA13" s="1">
        <v>149.83600000000001</v>
      </c>
      <c r="KB13" s="1">
        <v>146.99</v>
      </c>
      <c r="KC13" s="1">
        <v>150.84700000000001</v>
      </c>
      <c r="KD13" s="1">
        <v>138.91900000000001</v>
      </c>
      <c r="KE13" s="1">
        <v>133.678</v>
      </c>
      <c r="KF13" s="1">
        <v>130.88399999999999</v>
      </c>
      <c r="KG13" s="1">
        <v>130.27000000000001</v>
      </c>
      <c r="KH13" s="1">
        <v>128.45699999999999</v>
      </c>
      <c r="KI13" s="1">
        <v>128.52000000000001</v>
      </c>
      <c r="KJ13" s="1">
        <v>129.12</v>
      </c>
      <c r="KK13" s="1">
        <v>124.202</v>
      </c>
      <c r="KL13" s="1">
        <v>120.693</v>
      </c>
      <c r="KM13" s="1">
        <v>120.438</v>
      </c>
      <c r="KN13" s="1">
        <v>117.506</v>
      </c>
      <c r="KO13" s="1">
        <v>103.47199999999999</v>
      </c>
      <c r="KP13" s="1">
        <v>89.727999999999994</v>
      </c>
      <c r="KQ13" s="1">
        <v>90.491</v>
      </c>
      <c r="KR13" s="1">
        <v>89.917000000000002</v>
      </c>
      <c r="KS13" s="1">
        <v>91.369</v>
      </c>
      <c r="KT13" s="1">
        <v>91.22</v>
      </c>
      <c r="KU13" s="1">
        <v>92.11</v>
      </c>
      <c r="KV13" s="1">
        <v>90.382999999999996</v>
      </c>
      <c r="KW13" s="1">
        <v>87.777000000000001</v>
      </c>
      <c r="KX13" s="1">
        <v>83.335999999999999</v>
      </c>
      <c r="KY13" s="1">
        <v>83.093999999999994</v>
      </c>
      <c r="KZ13" s="1">
        <v>82.332999999999998</v>
      </c>
      <c r="LA13" s="1">
        <v>79.183999999999997</v>
      </c>
      <c r="LB13" s="1">
        <v>77.400000000000006</v>
      </c>
      <c r="LC13" s="1">
        <v>78.314999999999998</v>
      </c>
      <c r="LD13" s="1">
        <v>79.628</v>
      </c>
      <c r="LE13" s="1">
        <v>83.614999999999995</v>
      </c>
      <c r="LF13" s="1">
        <v>78.561000000000007</v>
      </c>
      <c r="LG13" s="1">
        <v>76.260999999999996</v>
      </c>
      <c r="LH13" s="1">
        <v>73.725999999999999</v>
      </c>
      <c r="LI13" s="1">
        <v>69.89</v>
      </c>
      <c r="LJ13" s="1">
        <v>68.634</v>
      </c>
      <c r="LK13" s="1">
        <v>70.570999999999998</v>
      </c>
      <c r="LL13" s="1">
        <v>72.415000000000006</v>
      </c>
      <c r="LM13" s="1">
        <v>78.087999999999994</v>
      </c>
      <c r="LN13" s="1">
        <v>80.212999999999994</v>
      </c>
      <c r="LO13" s="1">
        <v>82.411000000000001</v>
      </c>
      <c r="LP13" s="1">
        <v>86.515000000000001</v>
      </c>
      <c r="LQ13" s="1">
        <v>93.302000000000007</v>
      </c>
      <c r="LR13" s="1">
        <v>89.54</v>
      </c>
      <c r="LS13" s="1">
        <v>90.438000000000002</v>
      </c>
      <c r="LT13" s="1">
        <v>90.21</v>
      </c>
      <c r="LU13" s="1">
        <v>92.956999999999994</v>
      </c>
      <c r="LV13" s="1">
        <v>99.007999999999996</v>
      </c>
      <c r="LW13" s="1">
        <v>106.241</v>
      </c>
      <c r="LX13" s="1">
        <v>107.249</v>
      </c>
      <c r="LY13" s="1">
        <v>119.70699999999999</v>
      </c>
      <c r="LZ13" s="1">
        <v>130.55199999999999</v>
      </c>
      <c r="MA13" s="1">
        <v>140.881</v>
      </c>
      <c r="MB13" s="1">
        <v>145.53399999999999</v>
      </c>
      <c r="MC13" s="1">
        <v>143.58799999999999</v>
      </c>
      <c r="MD13" s="1">
        <v>140.417</v>
      </c>
      <c r="ME13" s="1">
        <v>137.38</v>
      </c>
      <c r="MF13" s="1">
        <v>139.10400000000001</v>
      </c>
      <c r="MG13" s="1">
        <v>142.792</v>
      </c>
      <c r="MH13" s="1">
        <v>137.434</v>
      </c>
      <c r="MI13" s="1">
        <v>131.56</v>
      </c>
      <c r="MJ13" s="1">
        <v>113.38</v>
      </c>
      <c r="MK13" s="1">
        <v>117.669</v>
      </c>
      <c r="ML13" s="1">
        <v>120.89400000000001</v>
      </c>
      <c r="MM13" s="1">
        <v>120.28100000000001</v>
      </c>
      <c r="MN13" s="1">
        <v>121.633</v>
      </c>
      <c r="MO13" s="1">
        <v>121.08499999999999</v>
      </c>
      <c r="MP13" s="1">
        <v>123.952</v>
      </c>
      <c r="MQ13" s="1">
        <v>131.666</v>
      </c>
      <c r="MR13" s="1">
        <v>127.66800000000001</v>
      </c>
      <c r="MS13" s="1">
        <v>127.759</v>
      </c>
      <c r="MT13" s="1">
        <v>135.12799999999999</v>
      </c>
      <c r="MU13" s="1">
        <v>145.54300000000001</v>
      </c>
      <c r="MV13" s="1">
        <v>144.405</v>
      </c>
      <c r="MW13" s="1">
        <v>140.41200000000001</v>
      </c>
      <c r="MX13" s="1">
        <v>133.77699999999999</v>
      </c>
      <c r="MY13" s="1">
        <v>136.55600000000001</v>
      </c>
      <c r="MZ13" s="1">
        <v>146.55799999999999</v>
      </c>
      <c r="NA13" s="1">
        <v>145.77600000000001</v>
      </c>
      <c r="NB13" s="1">
        <v>149.80199999999999</v>
      </c>
      <c r="NC13" s="1">
        <v>161.01900000000001</v>
      </c>
      <c r="ND13" s="1">
        <v>163.25399999999999</v>
      </c>
      <c r="NE13" s="1">
        <v>163.67699999999999</v>
      </c>
      <c r="NF13" s="1">
        <v>162.64599999999999</v>
      </c>
      <c r="NG13" s="1">
        <v>164.17500000000001</v>
      </c>
      <c r="NH13" s="1">
        <v>162.816</v>
      </c>
      <c r="NI13" s="1">
        <v>158.24100000000001</v>
      </c>
      <c r="NJ13" s="1">
        <v>149.845</v>
      </c>
      <c r="NK13" s="1">
        <v>141.96799999999999</v>
      </c>
      <c r="NL13" s="1">
        <v>143.53</v>
      </c>
      <c r="NM13" s="1">
        <v>144.536</v>
      </c>
      <c r="NN13" s="1">
        <v>147.233</v>
      </c>
      <c r="NO13" s="1">
        <v>147.256</v>
      </c>
      <c r="NP13" s="1">
        <v>141.52099999999999</v>
      </c>
      <c r="NQ13" s="1">
        <v>148.82599999999999</v>
      </c>
      <c r="NR13" s="1">
        <v>149.62100000000001</v>
      </c>
      <c r="NS13" s="1">
        <v>169.286</v>
      </c>
      <c r="NT13" s="1">
        <v>177.71100000000001</v>
      </c>
      <c r="NU13" s="1">
        <v>184.87299999999999</v>
      </c>
      <c r="NV13" s="1">
        <v>184.85499999999999</v>
      </c>
      <c r="NW13" s="1">
        <v>176.845</v>
      </c>
      <c r="NX13" s="1">
        <v>172.55699999999999</v>
      </c>
      <c r="NY13" s="1">
        <v>170.76</v>
      </c>
      <c r="NZ13" s="1">
        <v>170.375</v>
      </c>
      <c r="OA13" s="1">
        <v>168.56</v>
      </c>
      <c r="OB13" s="1">
        <v>165.52</v>
      </c>
      <c r="OC13" s="1">
        <v>163.90199999999999</v>
      </c>
      <c r="OD13" s="1">
        <v>162.23400000000001</v>
      </c>
      <c r="OE13" s="1">
        <v>161.101</v>
      </c>
      <c r="OF13" s="1">
        <v>154.04900000000001</v>
      </c>
      <c r="OG13" s="1">
        <v>152.846</v>
      </c>
      <c r="OH13" s="1">
        <v>156.965</v>
      </c>
      <c r="OI13" s="1">
        <v>174.49600000000001</v>
      </c>
      <c r="OJ13" s="1">
        <v>226.23699999999999</v>
      </c>
      <c r="OK13" s="1">
        <v>234.73599999999999</v>
      </c>
      <c r="OL13" s="1">
        <v>233.4</v>
      </c>
      <c r="OM13" s="1">
        <v>233.279</v>
      </c>
      <c r="ON13" s="1">
        <v>225.60300000000001</v>
      </c>
      <c r="OO13" s="1">
        <v>215.71600000000001</v>
      </c>
      <c r="OP13" s="1">
        <v>206.72499999999999</v>
      </c>
      <c r="OQ13" s="1">
        <v>210.77</v>
      </c>
      <c r="OR13" s="1">
        <v>206.476</v>
      </c>
      <c r="OS13" s="1">
        <v>201.40299999999999</v>
      </c>
      <c r="OT13" s="1">
        <v>198.84100000000001</v>
      </c>
      <c r="OU13" s="1">
        <v>199.92099999999999</v>
      </c>
      <c r="OV13" s="1">
        <v>202.23</v>
      </c>
      <c r="OW13" s="1">
        <v>202.11699999999999</v>
      </c>
      <c r="OX13" s="1">
        <v>205.875</v>
      </c>
      <c r="OY13" s="1">
        <v>211.834</v>
      </c>
      <c r="OZ13" s="1">
        <v>187.54</v>
      </c>
      <c r="PA13" s="1">
        <v>172.46299999999999</v>
      </c>
      <c r="PB13" s="1">
        <v>158.90100000000001</v>
      </c>
      <c r="PC13" s="1">
        <v>151.672</v>
      </c>
      <c r="PD13" s="1">
        <v>145.262</v>
      </c>
      <c r="PE13" s="1">
        <v>141.339</v>
      </c>
      <c r="PF13" s="1">
        <v>139.62299999999999</v>
      </c>
      <c r="PG13" s="1">
        <v>136.584</v>
      </c>
      <c r="PH13" s="1">
        <v>139.38499999999999</v>
      </c>
      <c r="PI13" s="1">
        <v>142.30199999999999</v>
      </c>
      <c r="PJ13" s="1">
        <v>141.65299999999999</v>
      </c>
      <c r="PK13" s="1">
        <v>142.19800000000001</v>
      </c>
      <c r="PL13" s="1">
        <v>143.572</v>
      </c>
      <c r="PM13" s="1">
        <v>146.12</v>
      </c>
      <c r="PN13" s="1">
        <v>150.15299999999999</v>
      </c>
      <c r="PO13" s="1">
        <v>150.40700000000001</v>
      </c>
      <c r="PP13" s="1">
        <v>149.79599999999999</v>
      </c>
      <c r="PQ13" s="1">
        <v>144.649</v>
      </c>
      <c r="PR13" s="1">
        <v>143.70699999999999</v>
      </c>
      <c r="PS13" s="1">
        <v>139.346</v>
      </c>
      <c r="PT13" s="1">
        <v>135.774</v>
      </c>
      <c r="PU13" s="1">
        <v>136.62299999999999</v>
      </c>
      <c r="PV13" s="1">
        <v>134.03899999999999</v>
      </c>
      <c r="PW13" s="1">
        <v>133.536</v>
      </c>
      <c r="PX13" s="1">
        <v>133.316</v>
      </c>
      <c r="PY13" s="1">
        <v>131.767</v>
      </c>
      <c r="PZ13" s="1">
        <v>130.94900000000001</v>
      </c>
      <c r="QA13" s="1">
        <v>128.43100000000001</v>
      </c>
      <c r="QB13" s="1">
        <v>121.017</v>
      </c>
      <c r="QC13" s="1">
        <v>120.191</v>
      </c>
      <c r="QD13" s="1">
        <v>117.678</v>
      </c>
      <c r="QE13" s="1">
        <v>115.075</v>
      </c>
      <c r="QF13" s="1">
        <v>112.914</v>
      </c>
      <c r="QG13" s="1">
        <v>114.045</v>
      </c>
      <c r="QH13" s="1">
        <v>114.925</v>
      </c>
      <c r="QI13" s="1">
        <v>112.485</v>
      </c>
      <c r="QJ13" s="1">
        <v>114.161</v>
      </c>
      <c r="QK13" s="1">
        <v>113.443</v>
      </c>
      <c r="QL13" s="1">
        <v>114.694</v>
      </c>
      <c r="QM13" s="1">
        <v>115.387</v>
      </c>
      <c r="QN13" s="1">
        <v>115.949</v>
      </c>
      <c r="QO13" s="1">
        <v>114.82</v>
      </c>
      <c r="QP13" s="1">
        <v>115.634</v>
      </c>
      <c r="QQ13" s="1">
        <v>118.181</v>
      </c>
      <c r="QR13" s="1">
        <v>120.202</v>
      </c>
      <c r="QS13" s="1">
        <v>121.33499999999999</v>
      </c>
      <c r="QT13" s="1">
        <v>122.401</v>
      </c>
      <c r="QU13" s="1">
        <v>123.92400000000001</v>
      </c>
      <c r="QV13" s="1">
        <v>124.375</v>
      </c>
      <c r="QW13" s="1">
        <v>123.526</v>
      </c>
      <c r="QX13" s="1">
        <v>123.21599999999999</v>
      </c>
      <c r="QY13" s="1">
        <v>125.248</v>
      </c>
      <c r="QZ13" s="1">
        <v>126.712</v>
      </c>
      <c r="RA13" s="1">
        <v>127.423</v>
      </c>
      <c r="RB13" s="1">
        <v>124.09399999999999</v>
      </c>
      <c r="RC13" s="1">
        <v>123.931</v>
      </c>
      <c r="RD13" s="1">
        <v>123.23699999999999</v>
      </c>
      <c r="RE13" s="1">
        <v>121.48399999999999</v>
      </c>
      <c r="RF13" s="1">
        <v>120.60599999999999</v>
      </c>
      <c r="RG13" s="1">
        <v>120.259</v>
      </c>
      <c r="RH13" s="1">
        <v>119.051</v>
      </c>
      <c r="RI13" s="1">
        <v>120.15</v>
      </c>
      <c r="RJ13" s="1">
        <v>119.48</v>
      </c>
      <c r="RK13" s="1">
        <v>120.866</v>
      </c>
      <c r="RL13" s="1">
        <v>124.221</v>
      </c>
      <c r="RM13" s="1">
        <v>129.55699999999999</v>
      </c>
      <c r="RN13" s="1">
        <v>129.25700000000001</v>
      </c>
      <c r="RO13" s="1">
        <v>127.93</v>
      </c>
      <c r="RP13" s="1">
        <v>128.75899999999999</v>
      </c>
      <c r="RQ13" s="1">
        <v>127.26600000000001</v>
      </c>
      <c r="RR13" s="1">
        <v>125.66800000000001</v>
      </c>
      <c r="RS13" s="1">
        <v>120.00700000000001</v>
      </c>
      <c r="RT13" s="1">
        <v>113.47499999999999</v>
      </c>
      <c r="RU13" s="1">
        <v>112.175</v>
      </c>
      <c r="RV13" s="1">
        <v>112.438</v>
      </c>
      <c r="RW13" s="1">
        <v>113.383</v>
      </c>
      <c r="RX13" s="1">
        <v>112.05500000000001</v>
      </c>
      <c r="RY13" s="1">
        <v>111.123</v>
      </c>
      <c r="RZ13" s="1">
        <v>106.932</v>
      </c>
      <c r="SA13" s="1">
        <v>110.164</v>
      </c>
      <c r="SB13" s="1">
        <v>112.809</v>
      </c>
      <c r="SC13" s="1">
        <v>115.229</v>
      </c>
      <c r="SD13" s="1">
        <v>118.53700000000001</v>
      </c>
      <c r="SE13" s="1">
        <v>124.44199999999999</v>
      </c>
      <c r="SF13" s="1">
        <v>124.896</v>
      </c>
      <c r="SG13" s="1">
        <v>125.485</v>
      </c>
      <c r="SH13" s="1">
        <v>125.45</v>
      </c>
      <c r="SI13" s="1">
        <v>126.224</v>
      </c>
      <c r="SJ13" s="1">
        <v>125.458</v>
      </c>
      <c r="SK13" s="1">
        <v>123.587</v>
      </c>
      <c r="SL13" s="1">
        <v>123.05500000000001</v>
      </c>
      <c r="SM13" s="1">
        <v>124.93</v>
      </c>
      <c r="SN13" s="1">
        <v>126.532</v>
      </c>
      <c r="SO13" s="1">
        <v>127.214</v>
      </c>
      <c r="SP13" s="1">
        <v>127.471</v>
      </c>
      <c r="SQ13" s="1">
        <v>137.48099999999999</v>
      </c>
      <c r="SR13" s="1">
        <v>149.714</v>
      </c>
    </row>
    <row r="14" spans="1:516" x14ac:dyDescent="0.25">
      <c r="A14" s="1" t="s">
        <v>231</v>
      </c>
      <c r="B14" s="1" t="str">
        <f>_xlfn.XLOOKUP(A14,bonds[worksheet get],bonds[unique lookup],"-")</f>
        <v>MRKGR 3 3/8 12/12/74 nc-24</v>
      </c>
      <c r="C14" s="1" t="str">
        <f>_xlfn.XLOOKUP(A14,bonds[worksheet get],bonds[ID_ISIN],"-")</f>
        <v>XS1152343668</v>
      </c>
      <c r="D14" s="1">
        <f>_xll.BDH(A14,"blp_i_sprd_mid","-2AY",,"Dates=H","Fill=C","Sort=R","Dir=H","cols=509;rows=1")</f>
        <v>183.20400000000001</v>
      </c>
      <c r="E14" s="1">
        <v>183.78</v>
      </c>
      <c r="F14" s="1">
        <v>185.49100000000001</v>
      </c>
      <c r="G14" s="1">
        <v>188.34200000000001</v>
      </c>
      <c r="H14" s="1">
        <v>188.12899999999999</v>
      </c>
      <c r="I14" s="1">
        <v>185.279</v>
      </c>
      <c r="J14" s="1">
        <v>184.499</v>
      </c>
      <c r="K14" s="1">
        <v>180.386</v>
      </c>
      <c r="L14" s="1">
        <v>178.61799999999999</v>
      </c>
      <c r="M14" s="1">
        <v>180.03200000000001</v>
      </c>
      <c r="N14" s="1">
        <v>169.589</v>
      </c>
      <c r="O14" s="1">
        <v>168.39400000000001</v>
      </c>
      <c r="P14" s="1">
        <v>162.279</v>
      </c>
      <c r="Q14" s="1">
        <v>155.73699999999999</v>
      </c>
      <c r="R14" s="1">
        <v>169.86099999999999</v>
      </c>
      <c r="S14" s="1">
        <v>167.19900000000001</v>
      </c>
      <c r="T14" s="1">
        <v>165.06899999999999</v>
      </c>
      <c r="U14" s="1">
        <v>151.35</v>
      </c>
      <c r="V14" s="1">
        <v>140.91499999999999</v>
      </c>
      <c r="W14" s="1">
        <v>129.69300000000001</v>
      </c>
      <c r="X14" s="1">
        <v>132.46199999999999</v>
      </c>
      <c r="Y14" s="1">
        <v>149.64599999999999</v>
      </c>
      <c r="Z14" s="1">
        <v>156.49600000000001</v>
      </c>
      <c r="AA14" s="1">
        <v>164.91900000000001</v>
      </c>
      <c r="AB14" s="1">
        <v>167.16499999999999</v>
      </c>
      <c r="AC14" s="1">
        <v>167.322</v>
      </c>
      <c r="AD14" s="1">
        <v>163.661</v>
      </c>
      <c r="AE14" s="1">
        <v>162.011</v>
      </c>
      <c r="AF14" s="1">
        <v>170.67699999999999</v>
      </c>
      <c r="AG14" s="1">
        <v>181.54</v>
      </c>
      <c r="AH14" s="1">
        <v>186.483</v>
      </c>
      <c r="AI14" s="1">
        <v>188.834</v>
      </c>
      <c r="AJ14" s="1">
        <v>190.33099999999999</v>
      </c>
      <c r="AK14" s="1">
        <v>196.61</v>
      </c>
      <c r="AL14" s="1">
        <v>205.37299999999999</v>
      </c>
      <c r="AM14" s="1">
        <v>210.614</v>
      </c>
      <c r="AN14" s="1">
        <v>212.39</v>
      </c>
      <c r="AO14" s="1">
        <v>209.04499999999999</v>
      </c>
      <c r="AP14" s="1">
        <v>207.05</v>
      </c>
      <c r="AQ14" s="1">
        <v>209.678</v>
      </c>
      <c r="AR14" s="1">
        <v>209.61199999999999</v>
      </c>
      <c r="AS14" s="1">
        <v>209.673</v>
      </c>
      <c r="AT14" s="1">
        <v>212.125</v>
      </c>
      <c r="AU14" s="1">
        <v>216.74700000000001</v>
      </c>
      <c r="AV14" s="1">
        <v>216.06399999999999</v>
      </c>
      <c r="AW14" s="1">
        <v>209.494</v>
      </c>
      <c r="AX14" s="1">
        <v>204.26</v>
      </c>
      <c r="AY14" s="1">
        <v>201.86500000000001</v>
      </c>
      <c r="AZ14" s="1">
        <v>202.381</v>
      </c>
      <c r="BA14" s="1">
        <v>223.708</v>
      </c>
      <c r="BB14" s="1">
        <v>230.52199999999999</v>
      </c>
      <c r="BC14" s="1">
        <v>239.68</v>
      </c>
      <c r="BD14" s="1">
        <v>244.94900000000001</v>
      </c>
      <c r="BE14" s="1">
        <v>246.935</v>
      </c>
      <c r="BF14" s="1">
        <v>251.423</v>
      </c>
      <c r="BG14" s="1">
        <v>255.346</v>
      </c>
      <c r="BH14" s="1">
        <v>257.23700000000002</v>
      </c>
      <c r="BI14" s="1">
        <v>265.99799999999999</v>
      </c>
      <c r="BJ14" s="1">
        <v>299.63900000000001</v>
      </c>
      <c r="BK14" s="1">
        <v>312.88299999999998</v>
      </c>
      <c r="BL14" s="1">
        <v>322.70100000000002</v>
      </c>
      <c r="BM14" s="1">
        <v>342.01100000000002</v>
      </c>
      <c r="BN14" s="1">
        <v>346.26600000000002</v>
      </c>
      <c r="BO14" s="1">
        <v>346.46100000000001</v>
      </c>
      <c r="BP14" s="1">
        <v>346.71300000000002</v>
      </c>
      <c r="BQ14" s="1">
        <v>348.55700000000002</v>
      </c>
      <c r="BR14" s="1">
        <v>352.37099999999998</v>
      </c>
      <c r="BS14" s="1">
        <v>355.04199999999997</v>
      </c>
      <c r="BT14" s="1">
        <v>353.55799999999999</v>
      </c>
      <c r="BU14" s="1">
        <v>354.33699999999999</v>
      </c>
      <c r="BV14" s="1">
        <v>371.47199999999998</v>
      </c>
      <c r="BW14" s="1">
        <v>379.529</v>
      </c>
      <c r="BX14" s="1">
        <v>361.64100000000002</v>
      </c>
      <c r="BY14" s="1">
        <v>363.60899999999998</v>
      </c>
      <c r="BZ14" s="1">
        <v>364.53</v>
      </c>
      <c r="CA14" s="1">
        <v>320.10500000000002</v>
      </c>
      <c r="CB14" s="1">
        <v>280.88</v>
      </c>
      <c r="CC14" s="1">
        <v>230.47800000000001</v>
      </c>
      <c r="CD14" s="1">
        <v>227.61</v>
      </c>
      <c r="CE14" s="1">
        <v>204.09800000000001</v>
      </c>
      <c r="CF14" s="1">
        <v>201.40700000000001</v>
      </c>
      <c r="CG14" s="1">
        <v>207.74199999999999</v>
      </c>
      <c r="CH14" s="1">
        <v>159.369</v>
      </c>
      <c r="CI14" s="1">
        <v>140.75299999999999</v>
      </c>
      <c r="CJ14" s="1">
        <v>135.51599999999999</v>
      </c>
      <c r="CK14" s="1">
        <v>137.94499999999999</v>
      </c>
      <c r="CL14" s="1">
        <v>146.93600000000001</v>
      </c>
      <c r="CM14" s="1">
        <v>141.387</v>
      </c>
      <c r="CN14" s="1">
        <v>126.84699999999999</v>
      </c>
      <c r="CO14" s="1">
        <v>117.64400000000001</v>
      </c>
      <c r="CP14" s="1">
        <v>112.13</v>
      </c>
      <c r="CQ14" s="1">
        <v>105.86</v>
      </c>
      <c r="CR14" s="1">
        <v>97.46</v>
      </c>
      <c r="CS14" s="1">
        <v>99.947000000000003</v>
      </c>
      <c r="CT14" s="1">
        <v>101.501</v>
      </c>
      <c r="CU14" s="1">
        <v>102.563</v>
      </c>
      <c r="CV14" s="1">
        <v>101.95399999999999</v>
      </c>
      <c r="CW14" s="1">
        <v>102.51300000000001</v>
      </c>
      <c r="CX14" s="1">
        <v>101.47</v>
      </c>
      <c r="CY14" s="1">
        <v>100.642</v>
      </c>
      <c r="CZ14" s="1">
        <v>101.27500000000001</v>
      </c>
      <c r="DA14" s="1">
        <v>102.10899999999999</v>
      </c>
      <c r="DB14" s="1">
        <v>100.79900000000001</v>
      </c>
      <c r="DC14" s="1">
        <v>99.114999999999995</v>
      </c>
      <c r="DD14" s="1">
        <v>100.184</v>
      </c>
      <c r="DE14" s="1">
        <v>102.866</v>
      </c>
      <c r="DF14" s="1">
        <v>106.90300000000001</v>
      </c>
      <c r="DG14" s="1">
        <v>105.83499999999999</v>
      </c>
      <c r="DH14" s="1">
        <v>104.268</v>
      </c>
      <c r="DI14" s="1">
        <v>101.797</v>
      </c>
      <c r="DJ14" s="1">
        <v>100.56699999999999</v>
      </c>
      <c r="DK14" s="1">
        <v>102.952</v>
      </c>
      <c r="DL14" s="1">
        <v>94.85</v>
      </c>
      <c r="DM14" s="1">
        <v>92.671999999999997</v>
      </c>
      <c r="DN14" s="1">
        <v>88.728999999999999</v>
      </c>
      <c r="DO14" s="1">
        <v>88.206000000000003</v>
      </c>
      <c r="DP14" s="1">
        <v>86.406999999999996</v>
      </c>
      <c r="DQ14" s="1">
        <v>86.122</v>
      </c>
      <c r="DR14" s="1">
        <v>88.147000000000006</v>
      </c>
      <c r="DS14" s="1">
        <v>87.89</v>
      </c>
      <c r="DT14" s="1">
        <v>85.972999999999999</v>
      </c>
      <c r="DU14" s="1">
        <v>86.292000000000002</v>
      </c>
      <c r="DV14" s="1">
        <v>87.954999999999998</v>
      </c>
      <c r="DW14" s="1">
        <v>87.3</v>
      </c>
      <c r="DX14" s="1">
        <v>90.88</v>
      </c>
      <c r="DY14" s="1">
        <v>90.921999999999997</v>
      </c>
      <c r="DZ14" s="1">
        <v>89.183000000000007</v>
      </c>
      <c r="EA14" s="1">
        <v>88.545000000000002</v>
      </c>
      <c r="EB14" s="1">
        <v>85.641000000000005</v>
      </c>
      <c r="EC14" s="1">
        <v>86.001000000000005</v>
      </c>
      <c r="ED14" s="1">
        <v>83.936999999999998</v>
      </c>
      <c r="EE14" s="1">
        <v>88.015000000000001</v>
      </c>
      <c r="EF14" s="1">
        <v>88.227999999999994</v>
      </c>
      <c r="EG14" s="1">
        <v>88.78</v>
      </c>
      <c r="EH14" s="1">
        <v>89.721000000000004</v>
      </c>
      <c r="EI14" s="1">
        <v>90.341999999999999</v>
      </c>
      <c r="EJ14" s="1">
        <v>92.42</v>
      </c>
      <c r="EK14" s="1">
        <v>94.63</v>
      </c>
      <c r="EL14" s="1">
        <v>95.349000000000004</v>
      </c>
      <c r="EM14" s="1">
        <v>96.492999999999995</v>
      </c>
      <c r="EN14" s="1">
        <v>99.022000000000006</v>
      </c>
      <c r="EO14" s="1">
        <v>101.7</v>
      </c>
      <c r="EP14" s="1">
        <v>100.154</v>
      </c>
      <c r="EQ14" s="1">
        <v>101.563</v>
      </c>
      <c r="ER14" s="1">
        <v>102.56699999999999</v>
      </c>
      <c r="ES14" s="1">
        <v>104.169</v>
      </c>
      <c r="ET14" s="1">
        <v>107.36799999999999</v>
      </c>
      <c r="EU14" s="1">
        <v>109.75700000000001</v>
      </c>
      <c r="EV14" s="1">
        <v>104.675</v>
      </c>
      <c r="EW14" s="1">
        <v>108.696</v>
      </c>
      <c r="EX14" s="1">
        <v>109.5</v>
      </c>
      <c r="EY14" s="1">
        <v>110.15300000000001</v>
      </c>
      <c r="EZ14" s="1">
        <v>108.98</v>
      </c>
      <c r="FA14" s="1">
        <v>111.77</v>
      </c>
      <c r="FB14" s="1">
        <v>118.971</v>
      </c>
      <c r="FC14" s="1">
        <v>118.78100000000001</v>
      </c>
      <c r="FD14" s="1">
        <v>120.313</v>
      </c>
      <c r="FE14" s="1">
        <v>116.099</v>
      </c>
      <c r="FF14" s="1">
        <v>115.387</v>
      </c>
      <c r="FG14" s="1">
        <v>115.791</v>
      </c>
      <c r="FH14" s="1">
        <v>116.601</v>
      </c>
      <c r="FI14" s="1">
        <v>114.575</v>
      </c>
      <c r="FJ14" s="1">
        <v>110.982</v>
      </c>
      <c r="FK14" s="1">
        <v>110.48099999999999</v>
      </c>
      <c r="FL14" s="1">
        <v>109.883</v>
      </c>
      <c r="FM14" s="1">
        <v>107.20099999999999</v>
      </c>
      <c r="FN14" s="1">
        <v>111.643</v>
      </c>
      <c r="FO14" s="1">
        <v>110</v>
      </c>
      <c r="FP14" s="1">
        <v>113.709</v>
      </c>
      <c r="FQ14" s="1">
        <v>116.533</v>
      </c>
      <c r="FR14" s="1">
        <v>117.33</v>
      </c>
      <c r="FS14" s="1">
        <v>115.229</v>
      </c>
      <c r="FT14" s="1">
        <v>114.828</v>
      </c>
      <c r="FU14" s="1">
        <v>112.803</v>
      </c>
      <c r="FV14" s="1">
        <v>115.14100000000001</v>
      </c>
      <c r="FW14" s="1">
        <v>117.994</v>
      </c>
      <c r="FX14" s="1">
        <v>119.45099999999999</v>
      </c>
      <c r="FY14" s="1">
        <v>117.502</v>
      </c>
      <c r="FZ14" s="1">
        <v>116.73099999999999</v>
      </c>
      <c r="GA14" s="1">
        <v>120.072</v>
      </c>
      <c r="GB14" s="1">
        <v>121.80500000000001</v>
      </c>
      <c r="GC14" s="1">
        <v>122.16500000000001</v>
      </c>
      <c r="GD14" s="1">
        <v>125.27</v>
      </c>
      <c r="GE14" s="1">
        <v>129.251</v>
      </c>
      <c r="GF14" s="1">
        <v>129.06399999999999</v>
      </c>
      <c r="GG14" s="1">
        <v>132.60499999999999</v>
      </c>
      <c r="GH14" s="1">
        <v>138.11199999999999</v>
      </c>
      <c r="GI14" s="1">
        <v>141.417</v>
      </c>
      <c r="GJ14" s="1">
        <v>138.19300000000001</v>
      </c>
      <c r="GK14" s="1">
        <v>138.83799999999999</v>
      </c>
      <c r="GL14" s="1">
        <v>138.85300000000001</v>
      </c>
      <c r="GM14" s="1">
        <v>134.78700000000001</v>
      </c>
      <c r="GN14" s="1">
        <v>131.958</v>
      </c>
      <c r="GO14" s="1">
        <v>133.06899999999999</v>
      </c>
      <c r="GP14" s="1">
        <v>134.279</v>
      </c>
      <c r="GQ14" s="1">
        <v>134.65</v>
      </c>
      <c r="GR14" s="1">
        <v>135.636</v>
      </c>
      <c r="GS14" s="1">
        <v>135.227</v>
      </c>
      <c r="GT14" s="1">
        <v>134.761</v>
      </c>
      <c r="GU14" s="1">
        <v>130.41800000000001</v>
      </c>
      <c r="GV14" s="1">
        <v>133.26900000000001</v>
      </c>
      <c r="GW14" s="1">
        <v>132.32400000000001</v>
      </c>
      <c r="GX14" s="1">
        <v>126.3</v>
      </c>
      <c r="GY14" s="1">
        <v>121.41</v>
      </c>
      <c r="GZ14" s="1">
        <v>117.63200000000001</v>
      </c>
      <c r="HA14" s="1">
        <v>122.367</v>
      </c>
      <c r="HB14" s="1">
        <v>139.934</v>
      </c>
      <c r="HC14" s="1">
        <v>138.703</v>
      </c>
      <c r="HD14" s="1">
        <v>135.26300000000001</v>
      </c>
      <c r="HE14" s="1">
        <v>134.70099999999999</v>
      </c>
      <c r="HF14" s="1">
        <v>131.489</v>
      </c>
      <c r="HG14" s="1">
        <v>135.59899999999999</v>
      </c>
      <c r="HH14" s="1">
        <v>138.12700000000001</v>
      </c>
      <c r="HI14" s="1">
        <v>136.07499999999999</v>
      </c>
      <c r="HJ14" s="1">
        <v>136.01900000000001</v>
      </c>
      <c r="HK14" s="1">
        <v>136.98099999999999</v>
      </c>
      <c r="HL14" s="1">
        <v>139.79</v>
      </c>
      <c r="HM14" s="1">
        <v>137.88300000000001</v>
      </c>
      <c r="HN14" s="1">
        <v>137.24700000000001</v>
      </c>
      <c r="HO14" s="1">
        <v>139.81700000000001</v>
      </c>
      <c r="HP14" s="1">
        <v>140.38200000000001</v>
      </c>
      <c r="HQ14" s="1">
        <v>150.31299999999999</v>
      </c>
      <c r="HR14" s="1">
        <v>166.12100000000001</v>
      </c>
      <c r="HS14" s="1">
        <v>171.92699999999999</v>
      </c>
      <c r="HT14" s="1">
        <v>181.01</v>
      </c>
      <c r="HU14" s="1">
        <v>184.36</v>
      </c>
      <c r="HV14" s="1">
        <v>175.476</v>
      </c>
      <c r="HW14" s="1">
        <v>172.80099999999999</v>
      </c>
      <c r="HX14" s="1">
        <v>169.078</v>
      </c>
      <c r="HY14" s="1">
        <v>170.99199999999999</v>
      </c>
      <c r="HZ14" s="1">
        <v>172.18100000000001</v>
      </c>
      <c r="IA14" s="1">
        <v>176.60300000000001</v>
      </c>
      <c r="IB14" s="1">
        <v>175.87899999999999</v>
      </c>
      <c r="IC14" s="1">
        <v>178.398</v>
      </c>
      <c r="ID14" s="1">
        <v>167.035</v>
      </c>
      <c r="IE14" s="1">
        <v>157.66900000000001</v>
      </c>
      <c r="IF14" s="1">
        <v>153.21100000000001</v>
      </c>
      <c r="IG14" s="1">
        <v>151.72800000000001</v>
      </c>
      <c r="IH14" s="1">
        <v>142.97200000000001</v>
      </c>
      <c r="II14" s="1">
        <v>142.25800000000001</v>
      </c>
      <c r="IJ14" s="1">
        <v>142.58699999999999</v>
      </c>
      <c r="IK14" s="1">
        <v>149.387</v>
      </c>
      <c r="IL14" s="1">
        <v>152.696</v>
      </c>
      <c r="IM14" s="1">
        <v>155.54499999999999</v>
      </c>
      <c r="IN14" s="1">
        <v>153.583</v>
      </c>
      <c r="IO14" s="1">
        <v>152.01400000000001</v>
      </c>
      <c r="IP14" s="1">
        <v>147.19999999999999</v>
      </c>
      <c r="IQ14" s="1">
        <v>142.482</v>
      </c>
      <c r="IR14" s="1">
        <v>141.398</v>
      </c>
      <c r="IS14" s="1">
        <v>140.02199999999999</v>
      </c>
      <c r="IT14" s="1">
        <v>140.19300000000001</v>
      </c>
      <c r="IU14" s="1">
        <v>145.577</v>
      </c>
      <c r="IV14" s="1">
        <v>149.98099999999999</v>
      </c>
      <c r="IW14" s="1">
        <v>147.50700000000001</v>
      </c>
      <c r="IX14" s="1">
        <v>142.18700000000001</v>
      </c>
      <c r="IY14" s="1">
        <v>145.512</v>
      </c>
      <c r="IZ14" s="1">
        <v>145.923</v>
      </c>
      <c r="JA14" s="1">
        <v>153.47499999999999</v>
      </c>
      <c r="JB14" s="1">
        <v>156.04300000000001</v>
      </c>
      <c r="JC14" s="1">
        <v>160.626</v>
      </c>
      <c r="JD14" s="1">
        <v>165.38499999999999</v>
      </c>
      <c r="JE14" s="1">
        <v>166.72300000000001</v>
      </c>
      <c r="JF14" s="1">
        <v>166.85900000000001</v>
      </c>
      <c r="JG14" s="1">
        <v>163.48699999999999</v>
      </c>
      <c r="JH14" s="1">
        <v>163.33000000000001</v>
      </c>
      <c r="JI14" s="1">
        <v>163.11199999999999</v>
      </c>
      <c r="JJ14" s="1">
        <v>170.41800000000001</v>
      </c>
      <c r="JK14" s="1">
        <v>190.958</v>
      </c>
      <c r="JL14" s="1">
        <v>196.346</v>
      </c>
      <c r="JM14" s="1">
        <v>202.404</v>
      </c>
      <c r="JN14" s="1">
        <v>202.71700000000001</v>
      </c>
      <c r="JO14" s="1">
        <v>204.36500000000001</v>
      </c>
      <c r="JP14" s="1">
        <v>199.851</v>
      </c>
      <c r="JQ14" s="1">
        <v>205.06100000000001</v>
      </c>
      <c r="JR14" s="1">
        <v>211.30699999999999</v>
      </c>
      <c r="JS14" s="1">
        <v>213.09700000000001</v>
      </c>
      <c r="JT14" s="1">
        <v>216.96100000000001</v>
      </c>
      <c r="JU14" s="1">
        <v>220.404</v>
      </c>
      <c r="JV14" s="1">
        <v>223.518</v>
      </c>
      <c r="JW14" s="1">
        <v>222.08699999999999</v>
      </c>
      <c r="JX14" s="1">
        <v>220.453</v>
      </c>
      <c r="JY14" s="1">
        <v>220.87799999999999</v>
      </c>
      <c r="JZ14" s="1">
        <v>218.33799999999999</v>
      </c>
      <c r="KA14" s="1">
        <v>218.52600000000001</v>
      </c>
      <c r="KB14" s="1">
        <v>216.16800000000001</v>
      </c>
      <c r="KC14" s="1">
        <v>216.756</v>
      </c>
      <c r="KD14" s="1">
        <v>209.095</v>
      </c>
      <c r="KE14" s="1">
        <v>205.97300000000001</v>
      </c>
      <c r="KF14" s="1">
        <v>204.15100000000001</v>
      </c>
      <c r="KG14" s="1">
        <v>202.821</v>
      </c>
      <c r="KH14" s="1">
        <v>199.56899999999999</v>
      </c>
      <c r="KI14" s="1">
        <v>201.68600000000001</v>
      </c>
      <c r="KJ14" s="1">
        <v>201.00200000000001</v>
      </c>
      <c r="KK14" s="1">
        <v>199.22399999999999</v>
      </c>
      <c r="KL14" s="1">
        <v>195.39599999999999</v>
      </c>
      <c r="KM14" s="1">
        <v>196.08699999999999</v>
      </c>
      <c r="KN14" s="1">
        <v>193.33</v>
      </c>
      <c r="KO14" s="1">
        <v>183.21799999999999</v>
      </c>
      <c r="KP14" s="1">
        <v>174.495</v>
      </c>
      <c r="KQ14" s="1">
        <v>174.054</v>
      </c>
      <c r="KR14" s="1">
        <v>174.99</v>
      </c>
      <c r="KS14" s="1">
        <v>176.17599999999999</v>
      </c>
      <c r="KT14" s="1">
        <v>176.798</v>
      </c>
      <c r="KU14" s="1">
        <v>178.64699999999999</v>
      </c>
      <c r="KV14" s="1">
        <v>178.41200000000001</v>
      </c>
      <c r="KW14" s="1">
        <v>178.58500000000001</v>
      </c>
      <c r="KX14" s="1">
        <v>175.17500000000001</v>
      </c>
      <c r="KY14" s="1">
        <v>175.76400000000001</v>
      </c>
      <c r="KZ14" s="1">
        <v>172.876</v>
      </c>
      <c r="LA14" s="1">
        <v>172.571</v>
      </c>
      <c r="LB14" s="1">
        <v>172.36699999999999</v>
      </c>
      <c r="LC14" s="1">
        <v>174.173</v>
      </c>
      <c r="LD14" s="1">
        <v>178.08600000000001</v>
      </c>
      <c r="LE14" s="1">
        <v>180.571</v>
      </c>
      <c r="LF14" s="1">
        <v>175.88800000000001</v>
      </c>
      <c r="LG14" s="1">
        <v>174.55799999999999</v>
      </c>
      <c r="LH14" s="1">
        <v>172.53700000000001</v>
      </c>
      <c r="LI14" s="1">
        <v>172.87700000000001</v>
      </c>
      <c r="LJ14" s="1">
        <v>171.15299999999999</v>
      </c>
      <c r="LK14" s="1">
        <v>172.721</v>
      </c>
      <c r="LL14" s="1">
        <v>173.08799999999999</v>
      </c>
      <c r="LM14" s="1">
        <v>178.48500000000001</v>
      </c>
      <c r="LN14" s="1">
        <v>179.65899999999999</v>
      </c>
      <c r="LO14" s="1">
        <v>185.57300000000001</v>
      </c>
      <c r="LP14" s="1">
        <v>183.137</v>
      </c>
      <c r="LQ14" s="1">
        <v>188.124</v>
      </c>
      <c r="LR14" s="1">
        <v>190.21</v>
      </c>
      <c r="LS14" s="1">
        <v>192.72</v>
      </c>
      <c r="LT14" s="1">
        <v>189.54</v>
      </c>
      <c r="LU14" s="1">
        <v>190.39599999999999</v>
      </c>
      <c r="LV14" s="1">
        <v>197.63800000000001</v>
      </c>
      <c r="LW14" s="1">
        <v>201.46299999999999</v>
      </c>
      <c r="LX14" s="1">
        <v>202.52199999999999</v>
      </c>
      <c r="LY14" s="1">
        <v>209.946</v>
      </c>
      <c r="LZ14" s="1">
        <v>216.46299999999999</v>
      </c>
      <c r="MA14" s="1">
        <v>221.751</v>
      </c>
      <c r="MB14" s="1">
        <v>224.304</v>
      </c>
      <c r="MC14" s="1">
        <v>222.881</v>
      </c>
      <c r="MD14" s="1">
        <v>215.084</v>
      </c>
      <c r="ME14" s="1">
        <v>209.846</v>
      </c>
      <c r="MF14" s="1">
        <v>209.51400000000001</v>
      </c>
      <c r="MG14" s="1">
        <v>206.85599999999999</v>
      </c>
      <c r="MH14" s="1">
        <v>200.672</v>
      </c>
      <c r="MI14" s="1">
        <v>199.56399999999999</v>
      </c>
      <c r="MJ14" s="1">
        <v>189.87799999999999</v>
      </c>
      <c r="MK14" s="1">
        <v>192.048</v>
      </c>
      <c r="ML14" s="1">
        <v>196.614</v>
      </c>
      <c r="MM14" s="1">
        <v>195.005</v>
      </c>
      <c r="MN14" s="1">
        <v>197.00700000000001</v>
      </c>
      <c r="MO14" s="1">
        <v>195.11</v>
      </c>
      <c r="MP14" s="1">
        <v>197.714</v>
      </c>
      <c r="MQ14" s="1">
        <v>203.285</v>
      </c>
      <c r="MR14" s="1">
        <v>205.35</v>
      </c>
      <c r="MS14" s="1">
        <v>205.619</v>
      </c>
      <c r="MT14" s="1">
        <v>211.023</v>
      </c>
      <c r="MU14" s="1">
        <v>217.947</v>
      </c>
      <c r="MV14" s="1">
        <v>219.10599999999999</v>
      </c>
      <c r="MW14" s="1">
        <v>213.73500000000001</v>
      </c>
      <c r="MX14" s="1">
        <v>208.27099999999999</v>
      </c>
      <c r="MY14" s="1">
        <v>209.89699999999999</v>
      </c>
      <c r="MZ14" s="1">
        <v>212.922</v>
      </c>
      <c r="NA14" s="1">
        <v>214.78399999999999</v>
      </c>
      <c r="NB14" s="1">
        <v>218.303</v>
      </c>
      <c r="NC14" s="1">
        <v>223.06800000000001</v>
      </c>
      <c r="ND14" s="1">
        <v>224.11500000000001</v>
      </c>
      <c r="NE14" s="1">
        <v>220.76599999999999</v>
      </c>
      <c r="NF14" s="1">
        <v>220.61</v>
      </c>
      <c r="NG14" s="1">
        <v>222.96899999999999</v>
      </c>
      <c r="NH14" s="1">
        <v>221.21</v>
      </c>
      <c r="NI14" s="1">
        <v>219.34899999999999</v>
      </c>
      <c r="NJ14" s="1">
        <v>214.94900000000001</v>
      </c>
      <c r="NK14" s="1">
        <v>213.71100000000001</v>
      </c>
      <c r="NL14" s="1">
        <v>217.07499999999999</v>
      </c>
      <c r="NM14" s="1">
        <v>218.578</v>
      </c>
      <c r="NN14" s="1">
        <v>222.06</v>
      </c>
      <c r="NO14" s="1">
        <v>219.857</v>
      </c>
      <c r="NP14" s="1">
        <v>216.17</v>
      </c>
      <c r="NQ14" s="1">
        <v>219.95699999999999</v>
      </c>
      <c r="NR14" s="1">
        <v>219.21899999999999</v>
      </c>
      <c r="NS14" s="1">
        <v>227</v>
      </c>
      <c r="NT14" s="1">
        <v>232.49700000000001</v>
      </c>
      <c r="NU14" s="1">
        <v>235.136</v>
      </c>
      <c r="NV14" s="1">
        <v>239.22900000000001</v>
      </c>
      <c r="NW14" s="1">
        <v>231.86099999999999</v>
      </c>
      <c r="NX14" s="1">
        <v>225.065</v>
      </c>
      <c r="NY14" s="1">
        <v>225.125</v>
      </c>
      <c r="NZ14" s="1">
        <v>223.44900000000001</v>
      </c>
      <c r="OA14" s="1">
        <v>220.84800000000001</v>
      </c>
      <c r="OB14" s="1">
        <v>219.96799999999999</v>
      </c>
      <c r="OC14" s="1">
        <v>220.22800000000001</v>
      </c>
      <c r="OD14" s="1">
        <v>218.83799999999999</v>
      </c>
      <c r="OE14" s="1">
        <v>217.142</v>
      </c>
      <c r="OF14" s="1">
        <v>212.95599999999999</v>
      </c>
      <c r="OG14" s="1">
        <v>211.411</v>
      </c>
      <c r="OH14" s="1">
        <v>209.76300000000001</v>
      </c>
      <c r="OI14" s="1">
        <v>219.119</v>
      </c>
      <c r="OJ14" s="1">
        <v>234.767</v>
      </c>
      <c r="OK14" s="1">
        <v>236.26900000000001</v>
      </c>
      <c r="OL14" s="1">
        <v>234.827</v>
      </c>
      <c r="OM14" s="1">
        <v>233.60900000000001</v>
      </c>
      <c r="ON14" s="1">
        <v>225.99100000000001</v>
      </c>
      <c r="OO14" s="1">
        <v>221.893</v>
      </c>
      <c r="OP14" s="1">
        <v>216.18600000000001</v>
      </c>
      <c r="OQ14" s="1">
        <v>215.71299999999999</v>
      </c>
      <c r="OR14" s="1">
        <v>213.892</v>
      </c>
      <c r="OS14" s="1">
        <v>208.42</v>
      </c>
      <c r="OT14" s="1">
        <v>206.01599999999999</v>
      </c>
      <c r="OU14" s="1">
        <v>202.89099999999999</v>
      </c>
      <c r="OV14" s="1">
        <v>204.56100000000001</v>
      </c>
      <c r="OW14" s="1">
        <v>203.42500000000001</v>
      </c>
      <c r="OX14" s="1">
        <v>204.779</v>
      </c>
      <c r="OY14" s="1">
        <v>205.64</v>
      </c>
      <c r="OZ14" s="1">
        <v>195.52</v>
      </c>
      <c r="PA14" s="1">
        <v>189.56399999999999</v>
      </c>
      <c r="PB14" s="1">
        <v>184.14400000000001</v>
      </c>
      <c r="PC14" s="1">
        <v>178.63499999999999</v>
      </c>
      <c r="PD14" s="1">
        <v>174.446</v>
      </c>
      <c r="PE14" s="1">
        <v>173.364</v>
      </c>
      <c r="PF14" s="1">
        <v>171.583</v>
      </c>
      <c r="PG14" s="1">
        <v>169.03899999999999</v>
      </c>
      <c r="PH14" s="1">
        <v>170.71899999999999</v>
      </c>
      <c r="PI14" s="1">
        <v>172.45500000000001</v>
      </c>
      <c r="PJ14" s="1">
        <v>173.32900000000001</v>
      </c>
      <c r="PK14" s="1">
        <v>172.922</v>
      </c>
      <c r="PL14" s="1">
        <v>173.79400000000001</v>
      </c>
      <c r="PM14" s="1">
        <v>175.63300000000001</v>
      </c>
      <c r="PN14" s="1">
        <v>178.172</v>
      </c>
      <c r="PO14" s="1">
        <v>178.05799999999999</v>
      </c>
      <c r="PP14" s="1">
        <v>177.899</v>
      </c>
      <c r="PQ14" s="1">
        <v>170.97</v>
      </c>
      <c r="PR14" s="1">
        <v>171.16900000000001</v>
      </c>
      <c r="PS14" s="1">
        <v>168.33799999999999</v>
      </c>
      <c r="PT14" s="1">
        <v>163.166</v>
      </c>
      <c r="PU14" s="1">
        <v>162.41499999999999</v>
      </c>
      <c r="PV14" s="1">
        <v>164.00200000000001</v>
      </c>
      <c r="PW14" s="1">
        <v>162.27699999999999</v>
      </c>
      <c r="PX14" s="1">
        <v>159.98400000000001</v>
      </c>
      <c r="PY14" s="1">
        <v>158.303</v>
      </c>
      <c r="PZ14" s="1">
        <v>158.48400000000001</v>
      </c>
      <c r="QA14" s="1">
        <v>156.33799999999999</v>
      </c>
      <c r="QB14" s="1">
        <v>149.99700000000001</v>
      </c>
      <c r="QC14" s="1">
        <v>150.91399999999999</v>
      </c>
      <c r="QD14" s="1">
        <v>149.613</v>
      </c>
      <c r="QE14" s="1">
        <v>145.77000000000001</v>
      </c>
      <c r="QF14" s="1">
        <v>146.614</v>
      </c>
      <c r="QG14" s="1">
        <v>150.898</v>
      </c>
      <c r="QH14" s="1">
        <v>152.35499999999999</v>
      </c>
      <c r="QI14" s="1">
        <v>149.60400000000001</v>
      </c>
      <c r="QJ14" s="1">
        <v>150.167</v>
      </c>
      <c r="QK14" s="1">
        <v>146.803</v>
      </c>
      <c r="QL14" s="1">
        <v>148.14699999999999</v>
      </c>
      <c r="QM14" s="1">
        <v>148.55199999999999</v>
      </c>
      <c r="QN14" s="1">
        <v>148.82400000000001</v>
      </c>
      <c r="QO14" s="1">
        <v>151.09100000000001</v>
      </c>
      <c r="QP14" s="1">
        <v>150.87100000000001</v>
      </c>
      <c r="QQ14" s="1">
        <v>150.78</v>
      </c>
      <c r="QR14" s="1">
        <v>152.74299999999999</v>
      </c>
      <c r="QS14" s="1">
        <v>154.37700000000001</v>
      </c>
      <c r="QT14" s="1">
        <v>156.10599999999999</v>
      </c>
      <c r="QU14" s="1">
        <v>157.72200000000001</v>
      </c>
      <c r="QV14" s="1">
        <v>158.268</v>
      </c>
      <c r="QW14" s="1">
        <v>157.98599999999999</v>
      </c>
      <c r="QX14" s="1">
        <v>160.01400000000001</v>
      </c>
      <c r="QY14" s="1">
        <v>160.50200000000001</v>
      </c>
      <c r="QZ14" s="1">
        <v>162.78200000000001</v>
      </c>
      <c r="RA14" s="1">
        <v>162.37299999999999</v>
      </c>
      <c r="RB14" s="1">
        <v>162.892</v>
      </c>
      <c r="RC14" s="1">
        <v>163.827</v>
      </c>
      <c r="RD14" s="1">
        <v>163.10300000000001</v>
      </c>
      <c r="RE14" s="1">
        <v>160.90100000000001</v>
      </c>
      <c r="RF14" s="1">
        <v>158.27600000000001</v>
      </c>
      <c r="RG14" s="1">
        <v>159.42400000000001</v>
      </c>
      <c r="RH14" s="1">
        <v>158.857</v>
      </c>
      <c r="RI14" s="1">
        <v>160.13200000000001</v>
      </c>
      <c r="RJ14" s="1">
        <v>161.17599999999999</v>
      </c>
      <c r="RK14" s="1">
        <v>162.21299999999999</v>
      </c>
      <c r="RL14" s="1">
        <v>164.673</v>
      </c>
      <c r="RM14" s="1">
        <v>168.27</v>
      </c>
      <c r="RN14" s="1">
        <v>168.22900000000001</v>
      </c>
      <c r="RO14" s="1">
        <v>168.34299999999999</v>
      </c>
      <c r="RP14" s="1">
        <v>168.97</v>
      </c>
      <c r="RQ14" s="1">
        <v>166.33500000000001</v>
      </c>
      <c r="RR14" s="1">
        <v>166.32599999999999</v>
      </c>
      <c r="RS14" s="1">
        <v>163.81200000000001</v>
      </c>
      <c r="RT14" s="1">
        <v>158.536</v>
      </c>
      <c r="RU14" s="1">
        <v>157.11199999999999</v>
      </c>
      <c r="RV14" s="1">
        <v>156.71299999999999</v>
      </c>
      <c r="RW14" s="1">
        <v>158.20400000000001</v>
      </c>
      <c r="RX14" s="1">
        <v>156.875</v>
      </c>
      <c r="RY14" s="1">
        <v>154.06899999999999</v>
      </c>
      <c r="RZ14" s="1">
        <v>152.416</v>
      </c>
      <c r="SA14" s="1">
        <v>155.047</v>
      </c>
      <c r="SB14" s="1">
        <v>155.90799999999999</v>
      </c>
      <c r="SC14" s="1">
        <v>159.29900000000001</v>
      </c>
      <c r="SD14" s="1">
        <v>160.565</v>
      </c>
      <c r="SE14" s="1">
        <v>164.447</v>
      </c>
      <c r="SF14" s="1">
        <v>163.946</v>
      </c>
      <c r="SG14" s="1">
        <v>163.35</v>
      </c>
      <c r="SH14" s="1">
        <v>165.18799999999999</v>
      </c>
      <c r="SI14" s="1">
        <v>166.89599999999999</v>
      </c>
      <c r="SJ14" s="1">
        <v>166.834</v>
      </c>
      <c r="SK14" s="1">
        <v>166.12100000000001</v>
      </c>
      <c r="SL14" s="1">
        <v>164.506</v>
      </c>
      <c r="SM14" s="1">
        <v>167.09899999999999</v>
      </c>
      <c r="SN14" s="1">
        <v>166.68199999999999</v>
      </c>
      <c r="SO14" s="1">
        <v>167.26499999999999</v>
      </c>
      <c r="SP14" s="1">
        <v>165.95099999999999</v>
      </c>
      <c r="SQ14" s="1">
        <v>171.00800000000001</v>
      </c>
      <c r="SR14" s="1">
        <v>177.26</v>
      </c>
    </row>
    <row r="15" spans="1:516" x14ac:dyDescent="0.25">
      <c r="A15" s="1" t="s">
        <v>232</v>
      </c>
      <c r="B15" s="1" t="str">
        <f>_xlfn.XLOOKUP(A15,bonds[worksheet get],bonds[unique lookup],"-")</f>
        <v>MRKGR 1 5/8 06/25/79 nc-24</v>
      </c>
      <c r="C15" s="1" t="str">
        <f>_xlfn.XLOOKUP(A15,bonds[worksheet get],bonds[ID_ISIN],"-")</f>
        <v>XS2011260531</v>
      </c>
      <c r="D15" s="1">
        <f>_xll.BDH(A15,"blp_i_sprd_mid","-2AY",,"Dates=H","Fill=C","Sort=R","Dir=H","cols=266;rows=1")</f>
        <v>193.881</v>
      </c>
      <c r="E15" s="1">
        <v>194.191</v>
      </c>
      <c r="F15" s="1">
        <v>197.42699999999999</v>
      </c>
      <c r="G15" s="1">
        <v>204.958</v>
      </c>
      <c r="H15" s="1">
        <v>206.33799999999999</v>
      </c>
      <c r="I15" s="1">
        <v>205.251</v>
      </c>
      <c r="J15" s="1">
        <v>203.58500000000001</v>
      </c>
      <c r="K15" s="1">
        <v>201.98400000000001</v>
      </c>
      <c r="L15" s="1">
        <v>198.523</v>
      </c>
      <c r="M15" s="1">
        <v>199.15100000000001</v>
      </c>
      <c r="N15" s="1">
        <v>190.488</v>
      </c>
      <c r="O15" s="1">
        <v>188.55799999999999</v>
      </c>
      <c r="P15" s="1">
        <v>182.93100000000001</v>
      </c>
      <c r="Q15" s="1">
        <v>176.87799999999999</v>
      </c>
      <c r="R15" s="1">
        <v>191.00899999999999</v>
      </c>
      <c r="S15" s="1">
        <v>186.54400000000001</v>
      </c>
      <c r="T15" s="1">
        <v>189.68100000000001</v>
      </c>
      <c r="U15" s="1">
        <v>177.673</v>
      </c>
      <c r="V15" s="1">
        <v>167.03899999999999</v>
      </c>
      <c r="W15" s="1">
        <v>155.959</v>
      </c>
      <c r="X15" s="1">
        <v>161.286</v>
      </c>
      <c r="Y15" s="1">
        <v>177.43600000000001</v>
      </c>
      <c r="Z15" s="1">
        <v>181.755</v>
      </c>
      <c r="AA15" s="1">
        <v>189.93899999999999</v>
      </c>
      <c r="AB15" s="1">
        <v>191.702</v>
      </c>
      <c r="AC15" s="1">
        <v>192.81800000000001</v>
      </c>
      <c r="AD15" s="1">
        <v>187.61699999999999</v>
      </c>
      <c r="AE15" s="1">
        <v>189.06</v>
      </c>
      <c r="AF15" s="1">
        <v>198.13499999999999</v>
      </c>
      <c r="AG15" s="1">
        <v>212.131</v>
      </c>
      <c r="AH15" s="1">
        <v>215.036</v>
      </c>
      <c r="AI15" s="1">
        <v>219.983</v>
      </c>
      <c r="AJ15" s="1">
        <v>225.01499999999999</v>
      </c>
      <c r="AK15" s="1">
        <v>234.84100000000001</v>
      </c>
      <c r="AL15" s="1">
        <v>244.23099999999999</v>
      </c>
      <c r="AM15" s="1">
        <v>249.79599999999999</v>
      </c>
      <c r="AN15" s="1">
        <v>250.40799999999999</v>
      </c>
      <c r="AO15" s="1">
        <v>248.95099999999999</v>
      </c>
      <c r="AP15" s="1">
        <v>245.76400000000001</v>
      </c>
      <c r="AQ15" s="1">
        <v>248.018</v>
      </c>
      <c r="AR15" s="1">
        <v>251.39400000000001</v>
      </c>
      <c r="AS15" s="1">
        <v>253.07</v>
      </c>
      <c r="AT15" s="1">
        <v>253.577</v>
      </c>
      <c r="AU15" s="1">
        <v>260.90699999999998</v>
      </c>
      <c r="AV15" s="1">
        <v>259.99400000000003</v>
      </c>
      <c r="AW15" s="1">
        <v>250.839</v>
      </c>
      <c r="AX15" s="1">
        <v>244.434</v>
      </c>
      <c r="AY15" s="1">
        <v>240.166</v>
      </c>
      <c r="AZ15" s="1">
        <v>237.73</v>
      </c>
      <c r="BA15" s="1">
        <v>258.46499999999997</v>
      </c>
      <c r="BB15" s="1">
        <v>271.10000000000002</v>
      </c>
      <c r="BC15" s="1">
        <v>274.803</v>
      </c>
      <c r="BD15" s="1">
        <v>279.60700000000003</v>
      </c>
      <c r="BE15" s="1">
        <v>277.01400000000001</v>
      </c>
      <c r="BF15" s="1">
        <v>279.37400000000002</v>
      </c>
      <c r="BG15" s="1">
        <v>281.19299999999998</v>
      </c>
      <c r="BH15" s="1">
        <v>278.803</v>
      </c>
      <c r="BI15" s="1">
        <v>281.94299999999998</v>
      </c>
      <c r="BJ15" s="1">
        <v>317.262</v>
      </c>
      <c r="BK15" s="1">
        <v>345.505</v>
      </c>
      <c r="BL15" s="1">
        <v>363.077</v>
      </c>
      <c r="BM15" s="1">
        <v>383.88900000000001</v>
      </c>
      <c r="BN15" s="1">
        <v>391.92899999999997</v>
      </c>
      <c r="BO15" s="1">
        <v>394.94400000000002</v>
      </c>
      <c r="BP15" s="1">
        <v>395.07600000000002</v>
      </c>
      <c r="BQ15" s="1">
        <v>400.85300000000001</v>
      </c>
      <c r="BR15" s="1">
        <v>410.83699999999999</v>
      </c>
      <c r="BS15" s="1">
        <v>416.48</v>
      </c>
      <c r="BT15" s="1">
        <v>417.11200000000002</v>
      </c>
      <c r="BU15" s="1">
        <v>418.73200000000003</v>
      </c>
      <c r="BV15" s="1">
        <v>467.404</v>
      </c>
      <c r="BW15" s="1">
        <v>485.661</v>
      </c>
      <c r="BX15" s="1">
        <v>472.24</v>
      </c>
      <c r="BY15" s="1">
        <v>473.43900000000002</v>
      </c>
      <c r="BZ15" s="1">
        <v>470.17200000000003</v>
      </c>
      <c r="CA15" s="1">
        <v>402.649</v>
      </c>
      <c r="CB15" s="1">
        <v>332.709</v>
      </c>
      <c r="CC15" s="1">
        <v>267.52600000000001</v>
      </c>
      <c r="CD15" s="1">
        <v>262.947</v>
      </c>
      <c r="CE15" s="1">
        <v>232.84700000000001</v>
      </c>
      <c r="CF15" s="1">
        <v>230.38900000000001</v>
      </c>
      <c r="CG15" s="1">
        <v>241.46299999999999</v>
      </c>
      <c r="CH15" s="1">
        <v>189.09</v>
      </c>
      <c r="CI15" s="1">
        <v>168.03100000000001</v>
      </c>
      <c r="CJ15" s="1">
        <v>162.56</v>
      </c>
      <c r="CK15" s="1">
        <v>166.29900000000001</v>
      </c>
      <c r="CL15" s="1">
        <v>177.083</v>
      </c>
      <c r="CM15" s="1">
        <v>172.11500000000001</v>
      </c>
      <c r="CN15" s="1">
        <v>155.86799999999999</v>
      </c>
      <c r="CO15" s="1">
        <v>143.98400000000001</v>
      </c>
      <c r="CP15" s="1">
        <v>141.029</v>
      </c>
      <c r="CQ15" s="1">
        <v>134.745</v>
      </c>
      <c r="CR15" s="1">
        <v>117.154</v>
      </c>
      <c r="CS15" s="1">
        <v>119.872</v>
      </c>
      <c r="CT15" s="1">
        <v>120.92100000000001</v>
      </c>
      <c r="CU15" s="1">
        <v>122.56399999999999</v>
      </c>
      <c r="CV15" s="1">
        <v>121.18899999999999</v>
      </c>
      <c r="CW15" s="1">
        <v>121.482</v>
      </c>
      <c r="CX15" s="1">
        <v>120.88800000000001</v>
      </c>
      <c r="CY15" s="1">
        <v>120.41500000000001</v>
      </c>
      <c r="CZ15" s="1">
        <v>120.852</v>
      </c>
      <c r="DA15" s="1">
        <v>121.69</v>
      </c>
      <c r="DB15" s="1">
        <v>119.97</v>
      </c>
      <c r="DC15" s="1">
        <v>118.03100000000001</v>
      </c>
      <c r="DD15" s="1">
        <v>122.176</v>
      </c>
      <c r="DE15" s="1">
        <v>128.267</v>
      </c>
      <c r="DF15" s="1">
        <v>134.464</v>
      </c>
      <c r="DG15" s="1">
        <v>134.22900000000001</v>
      </c>
      <c r="DH15" s="1">
        <v>132.27199999999999</v>
      </c>
      <c r="DI15" s="1">
        <v>128.673</v>
      </c>
      <c r="DJ15" s="1">
        <v>128.83500000000001</v>
      </c>
      <c r="DK15" s="1">
        <v>131.49199999999999</v>
      </c>
      <c r="DL15" s="1">
        <v>119.941</v>
      </c>
      <c r="DM15" s="1">
        <v>116.40600000000001</v>
      </c>
      <c r="DN15" s="1">
        <v>110.90300000000001</v>
      </c>
      <c r="DO15" s="1">
        <v>110.56399999999999</v>
      </c>
      <c r="DP15" s="1">
        <v>108.29600000000001</v>
      </c>
      <c r="DQ15" s="1">
        <v>108.53400000000001</v>
      </c>
      <c r="DR15" s="1">
        <v>113.86</v>
      </c>
      <c r="DS15" s="1">
        <v>115.553</v>
      </c>
      <c r="DT15" s="1">
        <v>112.441</v>
      </c>
      <c r="DU15" s="1">
        <v>111.959</v>
      </c>
      <c r="DV15" s="1">
        <v>113.384</v>
      </c>
      <c r="DW15" s="1">
        <v>112.33499999999999</v>
      </c>
      <c r="DX15" s="1">
        <v>115.97799999999999</v>
      </c>
      <c r="DY15" s="1">
        <v>115.956</v>
      </c>
      <c r="DZ15" s="1">
        <v>113.538</v>
      </c>
      <c r="EA15" s="1">
        <v>111.771</v>
      </c>
      <c r="EB15" s="1">
        <v>109.01300000000001</v>
      </c>
      <c r="EC15" s="1">
        <v>109.577</v>
      </c>
      <c r="ED15" s="1">
        <v>107.44199999999999</v>
      </c>
      <c r="EE15" s="1">
        <v>111.318</v>
      </c>
      <c r="EF15" s="1">
        <v>111.657</v>
      </c>
      <c r="EG15" s="1">
        <v>112.096</v>
      </c>
      <c r="EH15" s="1">
        <v>112.768</v>
      </c>
      <c r="EI15" s="1">
        <v>112.994</v>
      </c>
      <c r="EJ15" s="1">
        <v>115.152</v>
      </c>
      <c r="EK15" s="1">
        <v>118.682</v>
      </c>
      <c r="EL15" s="1">
        <v>118.762</v>
      </c>
      <c r="EM15" s="1">
        <v>120.479</v>
      </c>
      <c r="EN15" s="1">
        <v>124.333</v>
      </c>
      <c r="EO15" s="1">
        <v>127.529</v>
      </c>
      <c r="EP15" s="1">
        <v>125.81699999999999</v>
      </c>
      <c r="EQ15" s="1">
        <v>128.721</v>
      </c>
      <c r="ER15" s="1">
        <v>131.04900000000001</v>
      </c>
      <c r="ES15" s="1">
        <v>134.86799999999999</v>
      </c>
      <c r="ET15" s="1">
        <v>138.596</v>
      </c>
      <c r="EU15" s="1">
        <v>141.423</v>
      </c>
      <c r="EV15" s="1">
        <v>134.91</v>
      </c>
      <c r="EW15" s="1">
        <v>139.27699999999999</v>
      </c>
      <c r="EX15" s="1">
        <v>140.54300000000001</v>
      </c>
      <c r="EY15" s="1">
        <v>140.05000000000001</v>
      </c>
      <c r="EZ15" s="1">
        <v>138.36199999999999</v>
      </c>
      <c r="FA15" s="1">
        <v>142.27099999999999</v>
      </c>
      <c r="FB15" s="1">
        <v>152.97300000000001</v>
      </c>
      <c r="FC15" s="1">
        <v>153.21899999999999</v>
      </c>
      <c r="FD15" s="1">
        <v>153.583</v>
      </c>
      <c r="FE15" s="1">
        <v>150.017</v>
      </c>
      <c r="FF15" s="1">
        <v>147.16800000000001</v>
      </c>
      <c r="FG15" s="1">
        <v>146.07400000000001</v>
      </c>
      <c r="FH15" s="1">
        <v>145.31899999999999</v>
      </c>
      <c r="FI15" s="1">
        <v>141.541</v>
      </c>
      <c r="FJ15" s="1">
        <v>137.08000000000001</v>
      </c>
      <c r="FK15" s="1">
        <v>135.72499999999999</v>
      </c>
      <c r="FL15" s="1">
        <v>135.167</v>
      </c>
      <c r="FM15" s="1">
        <v>128.035</v>
      </c>
      <c r="FN15" s="1">
        <v>131.45699999999999</v>
      </c>
      <c r="FO15" s="1">
        <v>130.21700000000001</v>
      </c>
      <c r="FP15" s="1">
        <v>134.501</v>
      </c>
      <c r="FQ15" s="1">
        <v>138.06200000000001</v>
      </c>
      <c r="FR15" s="1">
        <v>138.50299999999999</v>
      </c>
      <c r="FS15" s="1">
        <v>135.262</v>
      </c>
      <c r="FT15" s="1">
        <v>134.715</v>
      </c>
      <c r="FU15" s="1">
        <v>129.607</v>
      </c>
      <c r="FV15" s="1">
        <v>131.762</v>
      </c>
      <c r="FW15" s="1">
        <v>135.89699999999999</v>
      </c>
      <c r="FX15" s="1">
        <v>137.11199999999999</v>
      </c>
      <c r="FY15" s="1">
        <v>136.19999999999999</v>
      </c>
      <c r="FZ15" s="1">
        <v>135.06100000000001</v>
      </c>
      <c r="GA15" s="1">
        <v>138.27699999999999</v>
      </c>
      <c r="GB15" s="1">
        <v>140.28800000000001</v>
      </c>
      <c r="GC15" s="1">
        <v>140.553</v>
      </c>
      <c r="GD15" s="1">
        <v>143.83000000000001</v>
      </c>
      <c r="GE15" s="1">
        <v>146.53399999999999</v>
      </c>
      <c r="GF15" s="1">
        <v>146.64699999999999</v>
      </c>
      <c r="GG15" s="1">
        <v>150.79499999999999</v>
      </c>
      <c r="GH15" s="1">
        <v>155.35599999999999</v>
      </c>
      <c r="GI15" s="1">
        <v>159.00200000000001</v>
      </c>
      <c r="GJ15" s="1">
        <v>156.40199999999999</v>
      </c>
      <c r="GK15" s="1">
        <v>156.61099999999999</v>
      </c>
      <c r="GL15" s="1">
        <v>157.59200000000001</v>
      </c>
      <c r="GM15" s="1">
        <v>151.55099999999999</v>
      </c>
      <c r="GN15" s="1">
        <v>146.976</v>
      </c>
      <c r="GO15" s="1">
        <v>148.79400000000001</v>
      </c>
      <c r="GP15" s="1">
        <v>150.721</v>
      </c>
      <c r="GQ15" s="1">
        <v>153.965</v>
      </c>
      <c r="GR15" s="1">
        <v>153.99700000000001</v>
      </c>
      <c r="GS15" s="1">
        <v>151.63300000000001</v>
      </c>
      <c r="GT15" s="1">
        <v>154.179</v>
      </c>
      <c r="GU15" s="1">
        <v>152.51499999999999</v>
      </c>
      <c r="GV15" s="1">
        <v>158.01400000000001</v>
      </c>
      <c r="GW15" s="1">
        <v>156.44300000000001</v>
      </c>
      <c r="GX15" s="1">
        <v>149.29300000000001</v>
      </c>
      <c r="GY15" s="1">
        <v>144.31299999999999</v>
      </c>
      <c r="GZ15" s="1">
        <v>138.94499999999999</v>
      </c>
      <c r="HA15" s="1">
        <v>144.83500000000001</v>
      </c>
      <c r="HB15" s="1">
        <v>166.768</v>
      </c>
      <c r="HC15" s="1">
        <v>164.83500000000001</v>
      </c>
      <c r="HD15" s="1">
        <v>159.297</v>
      </c>
      <c r="HE15" s="1">
        <v>159.06</v>
      </c>
      <c r="HF15" s="1">
        <v>156.14500000000001</v>
      </c>
      <c r="HG15" s="1">
        <v>161.46600000000001</v>
      </c>
      <c r="HH15" s="1">
        <v>163.238</v>
      </c>
      <c r="HI15" s="1">
        <v>157.60499999999999</v>
      </c>
      <c r="HJ15" s="1">
        <v>157.02099999999999</v>
      </c>
      <c r="HK15" s="1">
        <v>158.38200000000001</v>
      </c>
      <c r="HL15" s="1">
        <v>158.99</v>
      </c>
      <c r="HM15" s="1">
        <v>157.56</v>
      </c>
      <c r="HN15" s="1">
        <v>154.44200000000001</v>
      </c>
      <c r="HO15" s="1">
        <v>154.709</v>
      </c>
      <c r="HP15" s="1">
        <v>154.58199999999999</v>
      </c>
      <c r="HQ15" s="1">
        <v>164.42599999999999</v>
      </c>
      <c r="HR15" s="1">
        <v>175.49</v>
      </c>
      <c r="HS15" s="1">
        <v>178.756</v>
      </c>
      <c r="HT15" s="1">
        <v>187.286</v>
      </c>
      <c r="HU15" s="1">
        <v>192.846</v>
      </c>
      <c r="HV15" s="1">
        <v>182.745</v>
      </c>
      <c r="HW15" s="1">
        <v>177.86600000000001</v>
      </c>
      <c r="HX15" s="1">
        <v>174.87</v>
      </c>
      <c r="HY15" s="1">
        <v>176.73699999999999</v>
      </c>
      <c r="HZ15" s="1">
        <v>179.36</v>
      </c>
      <c r="IA15" s="1">
        <v>184.49100000000001</v>
      </c>
      <c r="IB15" s="1">
        <v>185.113</v>
      </c>
      <c r="IC15" s="1">
        <v>185.803</v>
      </c>
      <c r="ID15" s="1">
        <v>173.38</v>
      </c>
      <c r="IE15" s="1">
        <v>165.49600000000001</v>
      </c>
      <c r="IF15" s="1">
        <v>160.84</v>
      </c>
      <c r="IG15" s="1">
        <v>156.798</v>
      </c>
      <c r="IH15" s="1">
        <v>148.24700000000001</v>
      </c>
      <c r="II15" s="1">
        <v>146.09</v>
      </c>
      <c r="IJ15" s="1">
        <v>146.53700000000001</v>
      </c>
      <c r="IK15" s="1">
        <v>158.82300000000001</v>
      </c>
      <c r="IL15" s="1">
        <v>163.023</v>
      </c>
      <c r="IM15" s="1">
        <v>165.70500000000001</v>
      </c>
      <c r="IN15" s="1">
        <v>164.69399999999999</v>
      </c>
      <c r="IO15" s="1">
        <v>163.404</v>
      </c>
      <c r="IP15" s="1">
        <v>154.90899999999999</v>
      </c>
      <c r="IQ15" s="1">
        <v>152.03200000000001</v>
      </c>
      <c r="IR15" s="1">
        <v>152.15600000000001</v>
      </c>
      <c r="IS15" s="1">
        <v>149.62</v>
      </c>
      <c r="IT15" s="1">
        <v>150.84399999999999</v>
      </c>
      <c r="IU15" s="1">
        <v>157.39500000000001</v>
      </c>
      <c r="IV15" s="1">
        <v>157.34399999999999</v>
      </c>
      <c r="IW15" s="1">
        <v>154.53700000000001</v>
      </c>
      <c r="IX15" s="1">
        <v>150.04599999999999</v>
      </c>
      <c r="IY15" s="1">
        <v>151.232</v>
      </c>
      <c r="IZ15" s="1">
        <v>151.501</v>
      </c>
      <c r="JA15" s="1">
        <v>159.38900000000001</v>
      </c>
      <c r="JB15" s="1">
        <v>162.02500000000001</v>
      </c>
      <c r="JC15" s="1">
        <v>169.45</v>
      </c>
      <c r="JD15" s="1">
        <v>177.292</v>
      </c>
      <c r="JE15" s="1">
        <v>177.77799999999999</v>
      </c>
      <c r="JF15" s="1">
        <v>179.21299999999999</v>
      </c>
      <c r="JG15" s="1">
        <v>176.744</v>
      </c>
      <c r="JH15" s="1">
        <v>176.01499999999999</v>
      </c>
      <c r="JI15" s="1">
        <v>178.31700000000001</v>
      </c>
    </row>
    <row r="16" spans="1:516" x14ac:dyDescent="0.25">
      <c r="A16" s="1" t="s">
        <v>233</v>
      </c>
      <c r="B16" s="1" t="str">
        <f>_xlfn.XLOOKUP(A16,bonds[worksheet get],bonds[unique lookup],"-")</f>
        <v>MRKGR 2 7/8 06/25/79 nc-29</v>
      </c>
      <c r="C16" s="1" t="str">
        <f>_xlfn.XLOOKUP(A16,bonds[worksheet get],bonds[ID_ISIN],"-")</f>
        <v>XS2011260705</v>
      </c>
      <c r="D16" s="1">
        <f>_xll.BDH(A16,"blp_i_sprd_mid","-2AY",,"Dates=H","Fill=C","Sort=R","Dir=H","cols=266;rows=1")</f>
        <v>244.738</v>
      </c>
      <c r="E16" s="1">
        <v>245.73400000000001</v>
      </c>
      <c r="F16" s="1">
        <v>246.38499999999999</v>
      </c>
      <c r="G16" s="1">
        <v>252.11099999999999</v>
      </c>
      <c r="H16" s="1">
        <v>253.84700000000001</v>
      </c>
      <c r="I16" s="1">
        <v>252.22300000000001</v>
      </c>
      <c r="J16" s="1">
        <v>250.923</v>
      </c>
      <c r="K16" s="1">
        <v>248.54499999999999</v>
      </c>
      <c r="L16" s="1">
        <v>245.16800000000001</v>
      </c>
      <c r="M16" s="1">
        <v>246.976</v>
      </c>
      <c r="N16" s="1">
        <v>239.94</v>
      </c>
      <c r="O16" s="1">
        <v>238.98099999999999</v>
      </c>
      <c r="P16" s="1">
        <v>233.17400000000001</v>
      </c>
      <c r="Q16" s="1">
        <v>229.21600000000001</v>
      </c>
      <c r="R16" s="1">
        <v>238.37299999999999</v>
      </c>
      <c r="S16" s="1">
        <v>234.12899999999999</v>
      </c>
      <c r="T16" s="1">
        <v>234.08799999999999</v>
      </c>
      <c r="U16" s="1">
        <v>222.97800000000001</v>
      </c>
      <c r="V16" s="1">
        <v>215.24299999999999</v>
      </c>
      <c r="W16" s="1">
        <v>211.21799999999999</v>
      </c>
      <c r="X16" s="1">
        <v>210.5</v>
      </c>
      <c r="Y16" s="1">
        <v>222.774</v>
      </c>
      <c r="Z16" s="1">
        <v>227.00399999999999</v>
      </c>
      <c r="AA16" s="1">
        <v>233.233</v>
      </c>
      <c r="AB16" s="1">
        <v>235.935</v>
      </c>
      <c r="AC16" s="1">
        <v>237.488</v>
      </c>
      <c r="AD16" s="1">
        <v>234.53100000000001</v>
      </c>
      <c r="AE16" s="1">
        <v>234.505</v>
      </c>
      <c r="AF16" s="1">
        <v>241.81800000000001</v>
      </c>
      <c r="AG16" s="1">
        <v>255.60599999999999</v>
      </c>
      <c r="AH16" s="1">
        <v>255.59200000000001</v>
      </c>
      <c r="AI16" s="1">
        <v>257.28800000000001</v>
      </c>
      <c r="AJ16" s="1">
        <v>258.91699999999997</v>
      </c>
      <c r="AK16" s="1">
        <v>266.154</v>
      </c>
      <c r="AL16" s="1">
        <v>272.28500000000003</v>
      </c>
      <c r="AM16" s="1">
        <v>277.55500000000001</v>
      </c>
      <c r="AN16" s="1">
        <v>277.77699999999999</v>
      </c>
      <c r="AO16" s="1">
        <v>276.26299999999998</v>
      </c>
      <c r="AP16" s="1">
        <v>275.34800000000001</v>
      </c>
      <c r="AQ16" s="1">
        <v>273.58499999999998</v>
      </c>
      <c r="AR16" s="1">
        <v>273.11500000000001</v>
      </c>
      <c r="AS16" s="1">
        <v>275.70299999999997</v>
      </c>
      <c r="AT16" s="1">
        <v>275.27300000000002</v>
      </c>
      <c r="AU16" s="1">
        <v>279.923</v>
      </c>
      <c r="AV16" s="1">
        <v>279.61</v>
      </c>
      <c r="AW16" s="1">
        <v>272.98599999999999</v>
      </c>
      <c r="AX16" s="1">
        <v>264.33699999999999</v>
      </c>
      <c r="AY16" s="1">
        <v>261.94499999999999</v>
      </c>
      <c r="AZ16" s="1">
        <v>263.00700000000001</v>
      </c>
      <c r="BA16" s="1">
        <v>274.97699999999998</v>
      </c>
      <c r="BB16" s="1">
        <v>278.077</v>
      </c>
      <c r="BC16" s="1">
        <v>280.06400000000002</v>
      </c>
      <c r="BD16" s="1">
        <v>287.81799999999998</v>
      </c>
      <c r="BE16" s="1">
        <v>285.22199999999998</v>
      </c>
      <c r="BF16" s="1">
        <v>289.50099999999998</v>
      </c>
      <c r="BG16" s="1">
        <v>292.202</v>
      </c>
      <c r="BH16" s="1">
        <v>290.38499999999999</v>
      </c>
      <c r="BI16" s="1">
        <v>290.34699999999998</v>
      </c>
      <c r="BJ16" s="1">
        <v>308.637</v>
      </c>
      <c r="BK16" s="1">
        <v>318.024</v>
      </c>
      <c r="BL16" s="1">
        <v>322.63600000000002</v>
      </c>
      <c r="BM16" s="1">
        <v>337.29199999999997</v>
      </c>
      <c r="BN16" s="1">
        <v>342.95400000000001</v>
      </c>
      <c r="BO16" s="1">
        <v>344.25900000000001</v>
      </c>
      <c r="BP16" s="1">
        <v>343.233</v>
      </c>
      <c r="BQ16" s="1">
        <v>344.16699999999997</v>
      </c>
      <c r="BR16" s="1">
        <v>355.13299999999998</v>
      </c>
      <c r="BS16" s="1">
        <v>357.37200000000001</v>
      </c>
      <c r="BT16" s="1">
        <v>353.11700000000002</v>
      </c>
      <c r="BU16" s="1">
        <v>348.173</v>
      </c>
      <c r="BV16" s="1">
        <v>372.64499999999998</v>
      </c>
      <c r="BW16" s="1">
        <v>382.86</v>
      </c>
      <c r="BX16" s="1">
        <v>373.363</v>
      </c>
      <c r="BY16" s="1">
        <v>368.30399999999997</v>
      </c>
      <c r="BZ16" s="1">
        <v>369.43900000000002</v>
      </c>
      <c r="CA16" s="1">
        <v>345.72699999999998</v>
      </c>
      <c r="CB16" s="1">
        <v>309.745</v>
      </c>
      <c r="CC16" s="1">
        <v>281.90199999999999</v>
      </c>
      <c r="CD16" s="1">
        <v>286.18599999999998</v>
      </c>
      <c r="CE16" s="1">
        <v>267.31799999999998</v>
      </c>
      <c r="CF16" s="1">
        <v>267.22699999999998</v>
      </c>
      <c r="CG16" s="1">
        <v>275.22300000000001</v>
      </c>
      <c r="CH16" s="1">
        <v>238.22300000000001</v>
      </c>
      <c r="CI16" s="1">
        <v>221.096</v>
      </c>
      <c r="CJ16" s="1">
        <v>213.953</v>
      </c>
      <c r="CK16" s="1">
        <v>216.708</v>
      </c>
      <c r="CL16" s="1">
        <v>224.66399999999999</v>
      </c>
      <c r="CM16" s="1">
        <v>224.88300000000001</v>
      </c>
      <c r="CN16" s="1">
        <v>213.37799999999999</v>
      </c>
      <c r="CO16" s="1">
        <v>205.447</v>
      </c>
      <c r="CP16" s="1">
        <v>206.435</v>
      </c>
      <c r="CQ16" s="1">
        <v>201.07</v>
      </c>
      <c r="CR16" s="1">
        <v>189.66</v>
      </c>
      <c r="CS16" s="1">
        <v>192.702</v>
      </c>
      <c r="CT16" s="1">
        <v>191.78100000000001</v>
      </c>
      <c r="CU16" s="1">
        <v>191.44499999999999</v>
      </c>
      <c r="CV16" s="1">
        <v>190.453</v>
      </c>
      <c r="CW16" s="1">
        <v>190.92500000000001</v>
      </c>
      <c r="CX16" s="1">
        <v>191.02500000000001</v>
      </c>
      <c r="CY16" s="1">
        <v>189.851</v>
      </c>
      <c r="CZ16" s="1">
        <v>190.82</v>
      </c>
      <c r="DA16" s="1">
        <v>192.393</v>
      </c>
      <c r="DB16" s="1">
        <v>188.857</v>
      </c>
      <c r="DC16" s="1">
        <v>186.62</v>
      </c>
      <c r="DD16" s="1">
        <v>187.57900000000001</v>
      </c>
      <c r="DE16" s="1">
        <v>193.797</v>
      </c>
      <c r="DF16" s="1">
        <v>200.12799999999999</v>
      </c>
      <c r="DG16" s="1">
        <v>200.261</v>
      </c>
      <c r="DH16" s="1">
        <v>197.846</v>
      </c>
      <c r="DI16" s="1">
        <v>196.339</v>
      </c>
      <c r="DJ16" s="1">
        <v>196.02699999999999</v>
      </c>
      <c r="DK16" s="1">
        <v>201.68299999999999</v>
      </c>
      <c r="DL16" s="1">
        <v>191.73400000000001</v>
      </c>
      <c r="DM16" s="1">
        <v>188.83199999999999</v>
      </c>
      <c r="DN16" s="1">
        <v>182.999</v>
      </c>
      <c r="DO16" s="1">
        <v>183.232</v>
      </c>
      <c r="DP16" s="1">
        <v>179.69200000000001</v>
      </c>
      <c r="DQ16" s="1">
        <v>181.053</v>
      </c>
      <c r="DR16" s="1">
        <v>187.32300000000001</v>
      </c>
      <c r="DS16" s="1">
        <v>187.75</v>
      </c>
      <c r="DT16" s="1">
        <v>185.31700000000001</v>
      </c>
      <c r="DU16" s="1">
        <v>184.05799999999999</v>
      </c>
      <c r="DV16" s="1">
        <v>187.28200000000001</v>
      </c>
      <c r="DW16" s="1">
        <v>186.96</v>
      </c>
      <c r="DX16" s="1">
        <v>189.99</v>
      </c>
      <c r="DY16" s="1">
        <v>190.99799999999999</v>
      </c>
      <c r="DZ16" s="1">
        <v>189.99100000000001</v>
      </c>
      <c r="EA16" s="1">
        <v>189.04300000000001</v>
      </c>
      <c r="EB16" s="1">
        <v>184.37</v>
      </c>
      <c r="EC16" s="1">
        <v>181.22399999999999</v>
      </c>
      <c r="ED16" s="1">
        <v>181.929</v>
      </c>
      <c r="EE16" s="1">
        <v>186.70400000000001</v>
      </c>
      <c r="EF16" s="1">
        <v>186.673</v>
      </c>
      <c r="EG16" s="1">
        <v>186.58</v>
      </c>
      <c r="EH16" s="1">
        <v>188.024</v>
      </c>
      <c r="EI16" s="1">
        <v>187.547</v>
      </c>
      <c r="EJ16" s="1">
        <v>189.64400000000001</v>
      </c>
      <c r="EK16" s="1">
        <v>194.441</v>
      </c>
      <c r="EL16" s="1">
        <v>194.96600000000001</v>
      </c>
      <c r="EM16" s="1">
        <v>196.55</v>
      </c>
      <c r="EN16" s="1">
        <v>198.739</v>
      </c>
      <c r="EO16" s="1">
        <v>202.72499999999999</v>
      </c>
      <c r="EP16" s="1">
        <v>200.80199999999999</v>
      </c>
      <c r="EQ16" s="1">
        <v>203.54300000000001</v>
      </c>
      <c r="ER16" s="1">
        <v>205.916</v>
      </c>
      <c r="ES16" s="1">
        <v>209.32499999999999</v>
      </c>
      <c r="ET16" s="1">
        <v>212.869</v>
      </c>
      <c r="EU16" s="1">
        <v>216.42599999999999</v>
      </c>
      <c r="EV16" s="1">
        <v>208.78800000000001</v>
      </c>
      <c r="EW16" s="1">
        <v>213.50200000000001</v>
      </c>
      <c r="EX16" s="1">
        <v>214.61199999999999</v>
      </c>
      <c r="EY16" s="1">
        <v>214.71799999999999</v>
      </c>
      <c r="EZ16" s="1">
        <v>212.72200000000001</v>
      </c>
      <c r="FA16" s="1">
        <v>216.31800000000001</v>
      </c>
      <c r="FB16" s="1">
        <v>227.45400000000001</v>
      </c>
      <c r="FC16" s="1">
        <v>227.28700000000001</v>
      </c>
      <c r="FD16" s="1">
        <v>228.08699999999999</v>
      </c>
      <c r="FE16" s="1">
        <v>221.99</v>
      </c>
      <c r="FF16" s="1">
        <v>219.45699999999999</v>
      </c>
      <c r="FG16" s="1">
        <v>217.417</v>
      </c>
      <c r="FH16" s="1">
        <v>217.166</v>
      </c>
      <c r="FI16" s="1">
        <v>210.95099999999999</v>
      </c>
      <c r="FJ16" s="1">
        <v>206.26300000000001</v>
      </c>
      <c r="FK16" s="1">
        <v>204.41300000000001</v>
      </c>
      <c r="FL16" s="1">
        <v>204.24799999999999</v>
      </c>
      <c r="FM16" s="1">
        <v>196.529</v>
      </c>
      <c r="FN16" s="1">
        <v>199.50899999999999</v>
      </c>
      <c r="FO16" s="1">
        <v>196.596</v>
      </c>
      <c r="FP16" s="1">
        <v>201.84200000000001</v>
      </c>
      <c r="FQ16" s="1">
        <v>206.732</v>
      </c>
      <c r="FR16" s="1">
        <v>208.68700000000001</v>
      </c>
      <c r="FS16" s="1">
        <v>204.41900000000001</v>
      </c>
      <c r="FT16" s="1">
        <v>202.435</v>
      </c>
      <c r="FU16" s="1">
        <v>197.84399999999999</v>
      </c>
      <c r="FV16" s="1">
        <v>200.42699999999999</v>
      </c>
      <c r="FW16" s="1">
        <v>205.27500000000001</v>
      </c>
      <c r="FX16" s="1">
        <v>207.172</v>
      </c>
      <c r="FY16" s="1">
        <v>203.523</v>
      </c>
      <c r="FZ16" s="1">
        <v>200.77699999999999</v>
      </c>
      <c r="GA16" s="1">
        <v>204.28899999999999</v>
      </c>
      <c r="GB16" s="1">
        <v>207.255</v>
      </c>
      <c r="GC16" s="1">
        <v>204.37</v>
      </c>
      <c r="GD16" s="1">
        <v>206.68899999999999</v>
      </c>
      <c r="GE16" s="1">
        <v>210.49199999999999</v>
      </c>
      <c r="GF16" s="1">
        <v>208.62299999999999</v>
      </c>
      <c r="GG16" s="1">
        <v>215.113</v>
      </c>
      <c r="GH16" s="1">
        <v>220.21</v>
      </c>
      <c r="GI16" s="1">
        <v>225.05500000000001</v>
      </c>
      <c r="GJ16" s="1">
        <v>222.327</v>
      </c>
      <c r="GK16" s="1">
        <v>222.923</v>
      </c>
      <c r="GL16" s="1">
        <v>223.708</v>
      </c>
      <c r="GM16" s="1">
        <v>218.57900000000001</v>
      </c>
      <c r="GN16" s="1">
        <v>217.25899999999999</v>
      </c>
      <c r="GO16" s="1">
        <v>218.64699999999999</v>
      </c>
      <c r="GP16" s="1">
        <v>219.904</v>
      </c>
      <c r="GQ16" s="1">
        <v>224.12100000000001</v>
      </c>
      <c r="GR16" s="1">
        <v>224.93100000000001</v>
      </c>
      <c r="GS16" s="1">
        <v>226.947</v>
      </c>
      <c r="GT16" s="1">
        <v>225.83500000000001</v>
      </c>
      <c r="GU16" s="1">
        <v>220.64099999999999</v>
      </c>
      <c r="GV16" s="1">
        <v>223.11500000000001</v>
      </c>
      <c r="GW16" s="1">
        <v>220.37</v>
      </c>
      <c r="GX16" s="1">
        <v>212.35400000000001</v>
      </c>
      <c r="GY16" s="1">
        <v>208.12100000000001</v>
      </c>
      <c r="GZ16" s="1">
        <v>200.78399999999999</v>
      </c>
      <c r="HA16" s="1">
        <v>210.23699999999999</v>
      </c>
      <c r="HB16" s="1">
        <v>223.46799999999999</v>
      </c>
      <c r="HC16" s="1">
        <v>222.15700000000001</v>
      </c>
      <c r="HD16" s="1">
        <v>220.13300000000001</v>
      </c>
      <c r="HE16" s="1">
        <v>222.05</v>
      </c>
      <c r="HF16" s="1">
        <v>216.07400000000001</v>
      </c>
      <c r="HG16" s="1">
        <v>224.542</v>
      </c>
      <c r="HH16" s="1">
        <v>228.35900000000001</v>
      </c>
      <c r="HI16" s="1">
        <v>223.858</v>
      </c>
      <c r="HJ16" s="1">
        <v>224.5</v>
      </c>
      <c r="HK16" s="1">
        <v>225.67500000000001</v>
      </c>
      <c r="HL16" s="1">
        <v>229.58099999999999</v>
      </c>
      <c r="HM16" s="1">
        <v>226.274</v>
      </c>
      <c r="HN16" s="1">
        <v>222.667</v>
      </c>
      <c r="HO16" s="1">
        <v>222.46700000000001</v>
      </c>
      <c r="HP16" s="1">
        <v>221.98400000000001</v>
      </c>
      <c r="HQ16" s="1">
        <v>230.69</v>
      </c>
      <c r="HR16" s="1">
        <v>236.89400000000001</v>
      </c>
      <c r="HS16" s="1">
        <v>238.005</v>
      </c>
      <c r="HT16" s="1">
        <v>249.29599999999999</v>
      </c>
      <c r="HU16" s="1">
        <v>249.83699999999999</v>
      </c>
      <c r="HV16" s="1">
        <v>238.66399999999999</v>
      </c>
      <c r="HW16" s="1">
        <v>231.029</v>
      </c>
      <c r="HX16" s="1">
        <v>226.44200000000001</v>
      </c>
      <c r="HY16" s="1">
        <v>226.88900000000001</v>
      </c>
      <c r="HZ16" s="1">
        <v>227.643</v>
      </c>
      <c r="IA16" s="1">
        <v>235.38900000000001</v>
      </c>
      <c r="IB16" s="1">
        <v>235.20400000000001</v>
      </c>
      <c r="IC16" s="1">
        <v>237.02600000000001</v>
      </c>
      <c r="ID16" s="1">
        <v>228.28</v>
      </c>
      <c r="IE16" s="1">
        <v>219.047</v>
      </c>
      <c r="IF16" s="1">
        <v>214.619</v>
      </c>
      <c r="IG16" s="1">
        <v>210.80600000000001</v>
      </c>
      <c r="IH16" s="1">
        <v>201.80799999999999</v>
      </c>
      <c r="II16" s="1">
        <v>199.34899999999999</v>
      </c>
      <c r="IJ16" s="1">
        <v>198.90299999999999</v>
      </c>
      <c r="IK16" s="1">
        <v>211.59700000000001</v>
      </c>
      <c r="IL16" s="1">
        <v>216.376</v>
      </c>
      <c r="IM16" s="1">
        <v>220.20500000000001</v>
      </c>
      <c r="IN16" s="1">
        <v>219.06299999999999</v>
      </c>
      <c r="IO16" s="1">
        <v>218.55500000000001</v>
      </c>
      <c r="IP16" s="1">
        <v>212.52199999999999</v>
      </c>
      <c r="IQ16" s="1">
        <v>208.28800000000001</v>
      </c>
      <c r="IR16" s="1">
        <v>207.672</v>
      </c>
      <c r="IS16" s="1">
        <v>204.09100000000001</v>
      </c>
      <c r="IT16" s="1">
        <v>205.83699999999999</v>
      </c>
      <c r="IU16" s="1">
        <v>215.04599999999999</v>
      </c>
      <c r="IV16" s="1">
        <v>217.38800000000001</v>
      </c>
      <c r="IW16" s="1">
        <v>216.95500000000001</v>
      </c>
      <c r="IX16" s="1">
        <v>212.52199999999999</v>
      </c>
      <c r="IY16" s="1">
        <v>214.72200000000001</v>
      </c>
      <c r="IZ16" s="1">
        <v>216.01300000000001</v>
      </c>
      <c r="JA16" s="1">
        <v>218.86600000000001</v>
      </c>
      <c r="JB16" s="1">
        <v>219.49799999999999</v>
      </c>
      <c r="JC16" s="1">
        <v>227.995</v>
      </c>
      <c r="JD16" s="1">
        <v>240.57499999999999</v>
      </c>
      <c r="JE16" s="1">
        <v>242.65600000000001</v>
      </c>
      <c r="JF16" s="1">
        <v>243.81200000000001</v>
      </c>
      <c r="JG16" s="1">
        <v>241.477</v>
      </c>
      <c r="JH16" s="1">
        <v>240.792</v>
      </c>
      <c r="JI16" s="1">
        <v>242.6</v>
      </c>
    </row>
    <row r="17" spans="1:516" x14ac:dyDescent="0.25">
      <c r="A17" s="1" t="s">
        <v>234</v>
      </c>
      <c r="B17" s="1" t="str">
        <f>_xlfn.XLOOKUP(A17,bonds[worksheet get],bonds[unique lookup],"-")</f>
        <v>AKEFP 4 3/4 PERP nc-20</v>
      </c>
      <c r="C17" s="1" t="str">
        <f>_xlfn.XLOOKUP(A17,bonds[worksheet get],bonds[ID_ISIN],"-")</f>
        <v>FR0012278539</v>
      </c>
      <c r="D17" s="1">
        <f>_xll.BDH(A17,"blp_i_sprd_mid","-2AY",,"Dates=H","Fill=C","Sort=R","Dir=H","cols=508;rows=1")</f>
        <v>191.245</v>
      </c>
      <c r="E17" s="1">
        <v>190.583</v>
      </c>
      <c r="F17" s="1">
        <v>179.941</v>
      </c>
      <c r="G17" s="1">
        <v>217.726</v>
      </c>
      <c r="H17" s="1">
        <v>239.291</v>
      </c>
      <c r="I17" s="1">
        <v>252.96100000000001</v>
      </c>
      <c r="J17" s="1">
        <v>239.774</v>
      </c>
      <c r="K17" s="1">
        <v>250.34</v>
      </c>
      <c r="L17" s="1">
        <v>213.523</v>
      </c>
      <c r="M17" s="1">
        <v>245.846</v>
      </c>
      <c r="N17" s="1">
        <v>220.589</v>
      </c>
      <c r="O17" s="1">
        <v>218.73699999999999</v>
      </c>
      <c r="P17" s="1">
        <v>215.70099999999999</v>
      </c>
      <c r="Q17" s="1">
        <v>222.06899999999999</v>
      </c>
      <c r="R17" s="1">
        <v>251.76300000000001</v>
      </c>
      <c r="S17" s="1">
        <v>162.066</v>
      </c>
      <c r="T17" s="1">
        <v>196.869</v>
      </c>
      <c r="U17" s="1">
        <v>190.76900000000001</v>
      </c>
      <c r="V17" s="1">
        <v>83.186000000000007</v>
      </c>
      <c r="W17" s="1">
        <v>16.707999999999998</v>
      </c>
      <c r="X17" s="1">
        <v>82.772000000000006</v>
      </c>
      <c r="Y17" s="1">
        <v>169.583</v>
      </c>
      <c r="Z17" s="1">
        <v>178.785</v>
      </c>
      <c r="AA17" s="1">
        <v>177.34200000000001</v>
      </c>
      <c r="AB17" s="1">
        <v>189.874</v>
      </c>
      <c r="AC17" s="1">
        <v>188.13200000000001</v>
      </c>
      <c r="AD17" s="1">
        <v>191.21199999999999</v>
      </c>
      <c r="AE17" s="1">
        <v>175.374</v>
      </c>
      <c r="AF17" s="1">
        <v>177.54900000000001</v>
      </c>
      <c r="AG17" s="1">
        <v>250.31</v>
      </c>
      <c r="AH17" s="1">
        <v>247.042</v>
      </c>
      <c r="AI17" s="1">
        <v>263.22000000000003</v>
      </c>
      <c r="AJ17" s="1">
        <v>285.77</v>
      </c>
      <c r="AK17" s="1">
        <v>343.49900000000002</v>
      </c>
      <c r="AL17" s="1">
        <v>318.82900000000001</v>
      </c>
      <c r="AM17" s="1">
        <v>317.87099999999998</v>
      </c>
      <c r="AN17" s="1">
        <v>315.44400000000002</v>
      </c>
      <c r="AO17" s="1">
        <v>278.04700000000003</v>
      </c>
      <c r="AP17" s="1">
        <v>289.94099999999997</v>
      </c>
      <c r="AQ17" s="1">
        <v>268.38600000000002</v>
      </c>
      <c r="AR17" s="1">
        <v>260.09300000000002</v>
      </c>
      <c r="AS17" s="1">
        <v>280.87299999999999</v>
      </c>
      <c r="AT17" s="1">
        <v>272.97199999999998</v>
      </c>
      <c r="AU17" s="1">
        <v>277.08600000000001</v>
      </c>
      <c r="AV17" s="1">
        <v>251.56899999999999</v>
      </c>
      <c r="AW17" s="1">
        <v>252.49299999999999</v>
      </c>
      <c r="AX17" s="1">
        <v>245.702</v>
      </c>
      <c r="AY17" s="1">
        <v>254.40799999999999</v>
      </c>
      <c r="AZ17" s="1">
        <v>328.69799999999998</v>
      </c>
      <c r="BA17" s="1">
        <v>327.01</v>
      </c>
      <c r="BB17" s="1">
        <v>332.27300000000002</v>
      </c>
      <c r="BC17" s="1">
        <v>338.80599999999998</v>
      </c>
      <c r="BD17" s="1">
        <v>340.71300000000002</v>
      </c>
      <c r="BE17" s="1">
        <v>338.56400000000002</v>
      </c>
      <c r="BF17" s="1">
        <v>340.50200000000001</v>
      </c>
      <c r="BG17" s="1">
        <v>299.69099999999997</v>
      </c>
      <c r="BH17" s="1">
        <v>275.56299999999999</v>
      </c>
      <c r="BI17" s="1">
        <v>407.18599999999998</v>
      </c>
      <c r="BJ17" s="1">
        <v>608.16600000000005</v>
      </c>
      <c r="BK17" s="1">
        <v>690.15700000000004</v>
      </c>
      <c r="BL17" s="1">
        <v>788.87400000000002</v>
      </c>
      <c r="BM17" s="1">
        <v>796.37199999999996</v>
      </c>
      <c r="BN17" s="1">
        <v>800.26599999999996</v>
      </c>
      <c r="BO17" s="1">
        <v>799.31</v>
      </c>
      <c r="BP17" s="1">
        <v>800.31899999999996</v>
      </c>
      <c r="BQ17" s="1">
        <v>815.11900000000003</v>
      </c>
      <c r="BR17" s="1">
        <v>797.65499999999997</v>
      </c>
      <c r="BS17" s="1">
        <v>825.899</v>
      </c>
      <c r="BT17" s="1">
        <v>830.31700000000001</v>
      </c>
      <c r="BU17" s="1">
        <v>884.81399999999996</v>
      </c>
      <c r="BV17" s="1">
        <v>870.58199999999999</v>
      </c>
      <c r="BW17" s="1">
        <v>844.40899999999999</v>
      </c>
      <c r="BX17" s="1">
        <v>923.60199999999998</v>
      </c>
      <c r="BY17" s="1">
        <v>864.99199999999996</v>
      </c>
      <c r="BZ17" s="1">
        <v>751.55100000000004</v>
      </c>
      <c r="CA17" s="1">
        <v>573.94600000000003</v>
      </c>
      <c r="CB17" s="1">
        <v>398.65199999999999</v>
      </c>
      <c r="CC17" s="1">
        <v>321.08</v>
      </c>
      <c r="CD17" s="1">
        <v>217.80699999999999</v>
      </c>
      <c r="CE17" s="1">
        <v>218.02500000000001</v>
      </c>
      <c r="CF17" s="1">
        <v>229.08199999999999</v>
      </c>
      <c r="CG17" s="1">
        <v>136.25800000000001</v>
      </c>
      <c r="CH17" s="1">
        <v>115.44</v>
      </c>
      <c r="CI17" s="1">
        <v>114.895</v>
      </c>
      <c r="CJ17" s="1">
        <v>124.631</v>
      </c>
      <c r="CK17" s="1">
        <v>129.101</v>
      </c>
      <c r="CL17" s="1">
        <v>139.00899999999999</v>
      </c>
      <c r="CM17" s="1">
        <v>91.194000000000003</v>
      </c>
      <c r="CN17" s="1">
        <v>77.472999999999999</v>
      </c>
      <c r="CO17" s="1">
        <v>68.525000000000006</v>
      </c>
      <c r="CP17" s="1">
        <v>60.658999999999999</v>
      </c>
      <c r="CQ17" s="1">
        <v>56.39</v>
      </c>
      <c r="CR17" s="1">
        <v>54.298999999999999</v>
      </c>
      <c r="CS17" s="1">
        <v>55.963999999999999</v>
      </c>
      <c r="CT17" s="1">
        <v>53.405999999999999</v>
      </c>
      <c r="CU17" s="1">
        <v>54.162999999999997</v>
      </c>
      <c r="CV17" s="1">
        <v>52.417000000000002</v>
      </c>
      <c r="CW17" s="1">
        <v>49.793999999999997</v>
      </c>
      <c r="CX17" s="1">
        <v>51.392000000000003</v>
      </c>
      <c r="CY17" s="1">
        <v>52.27</v>
      </c>
      <c r="CZ17" s="1">
        <v>50.786000000000001</v>
      </c>
      <c r="DA17" s="1">
        <v>53.606000000000002</v>
      </c>
      <c r="DB17" s="1">
        <v>53.883000000000003</v>
      </c>
      <c r="DC17" s="1">
        <v>57.78</v>
      </c>
      <c r="DD17" s="1">
        <v>59.777999999999999</v>
      </c>
      <c r="DE17" s="1">
        <v>60.146000000000001</v>
      </c>
      <c r="DF17" s="1">
        <v>58.399000000000001</v>
      </c>
      <c r="DG17" s="1">
        <v>58.938000000000002</v>
      </c>
      <c r="DH17" s="1">
        <v>52.029000000000003</v>
      </c>
      <c r="DI17" s="1">
        <v>54.951000000000001</v>
      </c>
      <c r="DJ17" s="1">
        <v>50.609000000000002</v>
      </c>
      <c r="DK17" s="1">
        <v>42.875999999999998</v>
      </c>
      <c r="DL17" s="1">
        <v>34.499000000000002</v>
      </c>
      <c r="DM17" s="1">
        <v>34.988999999999997</v>
      </c>
      <c r="DN17" s="1">
        <v>39.014000000000003</v>
      </c>
      <c r="DO17" s="1">
        <v>36.598999999999997</v>
      </c>
      <c r="DP17" s="1">
        <v>38.484000000000002</v>
      </c>
      <c r="DQ17" s="1">
        <v>37.540999999999997</v>
      </c>
      <c r="DR17" s="1">
        <v>37.317999999999998</v>
      </c>
      <c r="DS17" s="1">
        <v>37.488</v>
      </c>
      <c r="DT17" s="1">
        <v>38.939</v>
      </c>
      <c r="DU17" s="1">
        <v>37.701999999999998</v>
      </c>
      <c r="DV17" s="1">
        <v>38.962000000000003</v>
      </c>
      <c r="DW17" s="1">
        <v>40.390999999999998</v>
      </c>
      <c r="DX17" s="1">
        <v>41.71</v>
      </c>
      <c r="DY17" s="1">
        <v>36.162999999999997</v>
      </c>
      <c r="DZ17" s="1">
        <v>32.823999999999998</v>
      </c>
      <c r="EA17" s="1">
        <v>34.392000000000003</v>
      </c>
      <c r="EB17" s="1">
        <v>24.129000000000001</v>
      </c>
      <c r="EC17" s="1">
        <v>31.335999999999999</v>
      </c>
      <c r="ED17" s="1">
        <v>31.498000000000001</v>
      </c>
      <c r="EE17" s="1">
        <v>36.030999999999999</v>
      </c>
      <c r="EF17" s="1">
        <v>36.630000000000003</v>
      </c>
      <c r="EG17" s="1">
        <v>34.607999999999997</v>
      </c>
      <c r="EH17" s="1">
        <v>37.119999999999997</v>
      </c>
      <c r="EI17" s="1">
        <v>40.944000000000003</v>
      </c>
      <c r="EJ17" s="1">
        <v>46.082999999999998</v>
      </c>
      <c r="EK17" s="1">
        <v>52.000999999999998</v>
      </c>
      <c r="EL17" s="1">
        <v>52.674999999999997</v>
      </c>
      <c r="EM17" s="1">
        <v>56.878999999999998</v>
      </c>
      <c r="EN17" s="1">
        <v>56.819000000000003</v>
      </c>
      <c r="EO17" s="1">
        <v>58.773000000000003</v>
      </c>
      <c r="EP17" s="1">
        <v>60.607999999999997</v>
      </c>
      <c r="EQ17" s="1">
        <v>56.387999999999998</v>
      </c>
      <c r="ER17" s="1">
        <v>58.671999999999997</v>
      </c>
      <c r="ES17" s="1">
        <v>61.258000000000003</v>
      </c>
      <c r="ET17" s="1">
        <v>57.901000000000003</v>
      </c>
      <c r="EU17" s="1">
        <v>56.526000000000003</v>
      </c>
      <c r="EV17" s="1">
        <v>58.177</v>
      </c>
      <c r="EW17" s="1">
        <v>59.558999999999997</v>
      </c>
      <c r="EX17" s="1">
        <v>59.987000000000002</v>
      </c>
      <c r="EY17" s="1">
        <v>57.658000000000001</v>
      </c>
      <c r="EZ17" s="1">
        <v>54.143999999999998</v>
      </c>
      <c r="FA17" s="1">
        <v>54.465000000000003</v>
      </c>
      <c r="FB17" s="1">
        <v>56.606000000000002</v>
      </c>
      <c r="FC17" s="1">
        <v>52.999000000000002</v>
      </c>
      <c r="FD17" s="1">
        <v>52.002000000000002</v>
      </c>
      <c r="FE17" s="1">
        <v>46.786999999999999</v>
      </c>
      <c r="FF17" s="1">
        <v>44.453000000000003</v>
      </c>
      <c r="FG17" s="1">
        <v>45.070999999999998</v>
      </c>
      <c r="FH17" s="1">
        <v>46.932000000000002</v>
      </c>
      <c r="FI17" s="1">
        <v>46.116999999999997</v>
      </c>
      <c r="FJ17" s="1">
        <v>45.652999999999999</v>
      </c>
      <c r="FK17" s="1">
        <v>42.828000000000003</v>
      </c>
      <c r="FL17" s="1">
        <v>40.01</v>
      </c>
      <c r="FM17" s="1">
        <v>43.06</v>
      </c>
      <c r="FN17" s="1">
        <v>42.581000000000003</v>
      </c>
      <c r="FO17" s="1">
        <v>44.73</v>
      </c>
      <c r="FP17" s="1">
        <v>47.000999999999998</v>
      </c>
      <c r="FQ17" s="1">
        <v>44.805999999999997</v>
      </c>
      <c r="FR17" s="1">
        <v>45.631999999999998</v>
      </c>
      <c r="FS17" s="1">
        <v>42.826999999999998</v>
      </c>
      <c r="FT17" s="1">
        <v>42.091000000000001</v>
      </c>
      <c r="FU17" s="1">
        <v>43.424999999999997</v>
      </c>
      <c r="FV17" s="1">
        <v>45.256999999999998</v>
      </c>
      <c r="FW17" s="1">
        <v>45.683999999999997</v>
      </c>
      <c r="FX17" s="1">
        <v>47.066000000000003</v>
      </c>
      <c r="FY17" s="1">
        <v>51.078000000000003</v>
      </c>
      <c r="FZ17" s="1">
        <v>52.494999999999997</v>
      </c>
      <c r="GA17" s="1">
        <v>51.540999999999997</v>
      </c>
      <c r="GB17" s="1">
        <v>55.378</v>
      </c>
      <c r="GC17" s="1">
        <v>56.625999999999998</v>
      </c>
      <c r="GD17" s="1">
        <v>55.741</v>
      </c>
      <c r="GE17" s="1">
        <v>57.027000000000001</v>
      </c>
      <c r="GF17" s="1">
        <v>59.984999999999999</v>
      </c>
      <c r="GG17" s="1">
        <v>60.107999999999997</v>
      </c>
      <c r="GH17" s="1">
        <v>59.308999999999997</v>
      </c>
      <c r="GI17" s="1">
        <v>60.67</v>
      </c>
      <c r="GJ17" s="1">
        <v>61.113</v>
      </c>
      <c r="GK17" s="1">
        <v>60.651000000000003</v>
      </c>
      <c r="GL17" s="1">
        <v>57.627000000000002</v>
      </c>
      <c r="GM17" s="1">
        <v>56.963000000000001</v>
      </c>
      <c r="GN17" s="1">
        <v>56.722999999999999</v>
      </c>
      <c r="GO17" s="1">
        <v>54.963000000000001</v>
      </c>
      <c r="GP17" s="1">
        <v>52.241999999999997</v>
      </c>
      <c r="GQ17" s="1">
        <v>53.883000000000003</v>
      </c>
      <c r="GR17" s="1">
        <v>51.177999999999997</v>
      </c>
      <c r="GS17" s="1">
        <v>50.442</v>
      </c>
      <c r="GT17" s="1">
        <v>47.741</v>
      </c>
      <c r="GU17" s="1">
        <v>53.947000000000003</v>
      </c>
      <c r="GV17" s="1">
        <v>52.08</v>
      </c>
      <c r="GW17" s="1">
        <v>48.917999999999999</v>
      </c>
      <c r="GX17" s="1">
        <v>40.268000000000001</v>
      </c>
      <c r="GY17" s="1">
        <v>43.896999999999998</v>
      </c>
      <c r="GZ17" s="1">
        <v>45.067</v>
      </c>
      <c r="HA17" s="1">
        <v>52.191000000000003</v>
      </c>
      <c r="HB17" s="1">
        <v>53.664000000000001</v>
      </c>
      <c r="HC17" s="1">
        <v>53.25</v>
      </c>
      <c r="HD17" s="1">
        <v>55.237000000000002</v>
      </c>
      <c r="HE17" s="1">
        <v>56.378999999999998</v>
      </c>
      <c r="HF17" s="1">
        <v>61.48</v>
      </c>
      <c r="HG17" s="1">
        <v>60.176000000000002</v>
      </c>
      <c r="HH17" s="1">
        <v>56.222999999999999</v>
      </c>
      <c r="HI17" s="1">
        <v>56.067</v>
      </c>
      <c r="HJ17" s="1">
        <v>57.171999999999997</v>
      </c>
      <c r="HK17" s="1">
        <v>59.746000000000002</v>
      </c>
      <c r="HL17" s="1">
        <v>58.823</v>
      </c>
      <c r="HM17" s="1">
        <v>57.009</v>
      </c>
      <c r="HN17" s="1">
        <v>60.338000000000001</v>
      </c>
      <c r="HO17" s="1">
        <v>60.268000000000001</v>
      </c>
      <c r="HP17" s="1">
        <v>65.021000000000001</v>
      </c>
      <c r="HQ17" s="1">
        <v>66.304000000000002</v>
      </c>
      <c r="HR17" s="1">
        <v>66.611000000000004</v>
      </c>
      <c r="HS17" s="1">
        <v>71.718000000000004</v>
      </c>
      <c r="HT17" s="1">
        <v>72.503</v>
      </c>
      <c r="HU17" s="1">
        <v>67.722999999999999</v>
      </c>
      <c r="HV17" s="1">
        <v>64.75</v>
      </c>
      <c r="HW17" s="1">
        <v>64.724999999999994</v>
      </c>
      <c r="HX17" s="1">
        <v>63.933</v>
      </c>
      <c r="HY17" s="1">
        <v>63.872</v>
      </c>
      <c r="HZ17" s="1">
        <v>69.242000000000004</v>
      </c>
      <c r="IA17" s="1">
        <v>69.989000000000004</v>
      </c>
      <c r="IB17" s="1">
        <v>72.994</v>
      </c>
      <c r="IC17" s="1">
        <v>64.786000000000001</v>
      </c>
      <c r="ID17" s="1">
        <v>62.619</v>
      </c>
      <c r="IE17" s="1">
        <v>64.271000000000001</v>
      </c>
      <c r="IF17" s="1">
        <v>63.707000000000001</v>
      </c>
      <c r="IG17" s="1">
        <v>58.551000000000002</v>
      </c>
      <c r="IH17" s="1">
        <v>60.679000000000002</v>
      </c>
      <c r="II17" s="1">
        <v>61.085000000000001</v>
      </c>
      <c r="IJ17" s="1">
        <v>63.673999999999999</v>
      </c>
      <c r="IK17" s="1">
        <v>63.774000000000001</v>
      </c>
      <c r="IL17" s="1">
        <v>64.466999999999999</v>
      </c>
      <c r="IM17" s="1">
        <v>65.120999999999995</v>
      </c>
      <c r="IN17" s="1">
        <v>66.554000000000002</v>
      </c>
      <c r="IO17" s="1">
        <v>64.424000000000007</v>
      </c>
      <c r="IP17" s="1">
        <v>65.468000000000004</v>
      </c>
      <c r="IQ17" s="1">
        <v>66.667000000000002</v>
      </c>
      <c r="IR17" s="1">
        <v>64.134</v>
      </c>
      <c r="IS17" s="1">
        <v>64.247</v>
      </c>
      <c r="IT17" s="1">
        <v>66.662999999999997</v>
      </c>
      <c r="IU17" s="1">
        <v>68.555000000000007</v>
      </c>
      <c r="IV17" s="1">
        <v>57.186</v>
      </c>
      <c r="IW17" s="1">
        <v>57.765999999999998</v>
      </c>
      <c r="IX17" s="1">
        <v>50.134</v>
      </c>
      <c r="IY17" s="1">
        <v>53.173999999999999</v>
      </c>
      <c r="IZ17" s="1">
        <v>55.246000000000002</v>
      </c>
      <c r="JA17" s="1">
        <v>53.923000000000002</v>
      </c>
      <c r="JB17" s="1">
        <v>55.664999999999999</v>
      </c>
      <c r="JC17" s="1">
        <v>57.662999999999997</v>
      </c>
      <c r="JD17" s="1">
        <v>57.744</v>
      </c>
      <c r="JE17" s="1">
        <v>56.823999999999998</v>
      </c>
      <c r="JF17" s="1">
        <v>55.542000000000002</v>
      </c>
      <c r="JG17" s="1">
        <v>49.665999999999997</v>
      </c>
      <c r="JH17" s="1">
        <v>50.055</v>
      </c>
      <c r="JI17" s="1">
        <v>53.981000000000002</v>
      </c>
      <c r="JJ17" s="1">
        <v>54.811</v>
      </c>
      <c r="JK17" s="1">
        <v>56.886000000000003</v>
      </c>
      <c r="JL17" s="1">
        <v>55.68</v>
      </c>
      <c r="JM17" s="1">
        <v>55.154000000000003</v>
      </c>
      <c r="JN17" s="1">
        <v>53.48</v>
      </c>
      <c r="JO17" s="1">
        <v>49.323</v>
      </c>
      <c r="JP17" s="1">
        <v>50.738</v>
      </c>
      <c r="JQ17" s="1">
        <v>54.64</v>
      </c>
      <c r="JR17" s="1">
        <v>54.145000000000003</v>
      </c>
      <c r="JS17" s="1">
        <v>58.689</v>
      </c>
      <c r="JT17" s="1">
        <v>96.188999999999993</v>
      </c>
      <c r="JU17" s="1">
        <v>102.431</v>
      </c>
      <c r="JV17" s="1">
        <v>102.099</v>
      </c>
      <c r="JW17" s="1">
        <v>103.199</v>
      </c>
      <c r="JX17" s="1">
        <v>106.845</v>
      </c>
      <c r="JY17" s="1">
        <v>103.273</v>
      </c>
      <c r="JZ17" s="1">
        <v>104.59699999999999</v>
      </c>
      <c r="KA17" s="1">
        <v>105.91200000000001</v>
      </c>
      <c r="KB17" s="1">
        <v>107.54</v>
      </c>
      <c r="KC17" s="1">
        <v>93.262</v>
      </c>
      <c r="KD17" s="1">
        <v>90.522999999999996</v>
      </c>
      <c r="KE17" s="1">
        <v>83.825000000000003</v>
      </c>
      <c r="KF17" s="1">
        <v>84.768000000000001</v>
      </c>
      <c r="KG17" s="1">
        <v>83.239000000000004</v>
      </c>
      <c r="KH17" s="1">
        <v>85.667000000000002</v>
      </c>
      <c r="KI17" s="1">
        <v>81.822000000000003</v>
      </c>
      <c r="KJ17" s="1">
        <v>81.793999999999997</v>
      </c>
      <c r="KK17" s="1">
        <v>78.372</v>
      </c>
      <c r="KL17" s="1">
        <v>82.528999999999996</v>
      </c>
      <c r="KM17" s="1">
        <v>74.614999999999995</v>
      </c>
      <c r="KN17" s="1">
        <v>67.576999999999998</v>
      </c>
      <c r="KO17" s="1">
        <v>58.249000000000002</v>
      </c>
      <c r="KP17" s="1">
        <v>53.895000000000003</v>
      </c>
      <c r="KQ17" s="1">
        <v>53.524999999999999</v>
      </c>
      <c r="KR17" s="1">
        <v>55.256</v>
      </c>
      <c r="KS17" s="1">
        <v>56.817999999999998</v>
      </c>
      <c r="KT17" s="1">
        <v>56.168999999999997</v>
      </c>
      <c r="KU17" s="1">
        <v>57.46</v>
      </c>
      <c r="KV17" s="1">
        <v>57.863999999999997</v>
      </c>
      <c r="KW17" s="1">
        <v>59.478000000000002</v>
      </c>
      <c r="KX17" s="1">
        <v>60.633000000000003</v>
      </c>
      <c r="KY17" s="1">
        <v>58.567999999999998</v>
      </c>
      <c r="KZ17" s="1">
        <v>56.444000000000003</v>
      </c>
      <c r="LA17" s="1">
        <v>55.957999999999998</v>
      </c>
      <c r="LB17" s="1">
        <v>59.167999999999999</v>
      </c>
      <c r="LC17" s="1">
        <v>61.406999999999996</v>
      </c>
      <c r="LD17" s="1">
        <v>70.191000000000003</v>
      </c>
      <c r="LE17" s="1">
        <v>69.515000000000001</v>
      </c>
      <c r="LF17" s="1">
        <v>71.257000000000005</v>
      </c>
      <c r="LG17" s="1">
        <v>71.665999999999997</v>
      </c>
      <c r="LH17" s="1">
        <v>72.02</v>
      </c>
      <c r="LI17" s="1">
        <v>72.472999999999999</v>
      </c>
      <c r="LJ17" s="1">
        <v>72.766000000000005</v>
      </c>
      <c r="LK17" s="1">
        <v>76.451999999999998</v>
      </c>
      <c r="LL17" s="1">
        <v>80.844999999999999</v>
      </c>
      <c r="LM17" s="1">
        <v>85.084000000000003</v>
      </c>
      <c r="LN17" s="1">
        <v>88.001999999999995</v>
      </c>
      <c r="LO17" s="1">
        <v>86.570999999999998</v>
      </c>
      <c r="LP17" s="1">
        <v>88.751000000000005</v>
      </c>
      <c r="LQ17" s="1">
        <v>85.090999999999994</v>
      </c>
      <c r="LR17" s="1">
        <v>82.55</v>
      </c>
      <c r="LS17" s="1">
        <v>81.281999999999996</v>
      </c>
      <c r="LT17" s="1">
        <v>78.656000000000006</v>
      </c>
      <c r="LU17" s="1">
        <v>79.046999999999997</v>
      </c>
      <c r="LV17" s="1">
        <v>84.555000000000007</v>
      </c>
      <c r="LW17" s="1">
        <v>84.712999999999994</v>
      </c>
      <c r="LX17" s="1">
        <v>88.51</v>
      </c>
      <c r="LY17" s="1">
        <v>91.135000000000005</v>
      </c>
      <c r="LZ17" s="1">
        <v>96.385999999999996</v>
      </c>
      <c r="MA17" s="1">
        <v>99.159000000000006</v>
      </c>
      <c r="MB17" s="1">
        <v>99.293000000000006</v>
      </c>
      <c r="MC17" s="1">
        <v>97.763000000000005</v>
      </c>
      <c r="MD17" s="1">
        <v>97.272999999999996</v>
      </c>
      <c r="ME17" s="1">
        <v>95.433000000000007</v>
      </c>
      <c r="MF17" s="1">
        <v>96.247</v>
      </c>
      <c r="MG17" s="1">
        <v>94.396000000000001</v>
      </c>
      <c r="MH17" s="1">
        <v>95.686999999999998</v>
      </c>
      <c r="MI17" s="1">
        <v>97.917000000000002</v>
      </c>
      <c r="MJ17" s="1">
        <v>103.81</v>
      </c>
      <c r="MK17" s="1">
        <v>119.747</v>
      </c>
      <c r="ML17" s="1">
        <v>119.80200000000001</v>
      </c>
      <c r="MM17" s="1">
        <v>121.476</v>
      </c>
      <c r="MN17" s="1">
        <v>122.93</v>
      </c>
      <c r="MO17" s="1">
        <v>125.574</v>
      </c>
      <c r="MP17" s="1">
        <v>126.676</v>
      </c>
      <c r="MQ17" s="1">
        <v>128.50299999999999</v>
      </c>
      <c r="MR17" s="1">
        <v>131.089</v>
      </c>
      <c r="MS17" s="1">
        <v>134.88200000000001</v>
      </c>
      <c r="MT17" s="1">
        <v>144.762</v>
      </c>
      <c r="MU17" s="1">
        <v>143.64500000000001</v>
      </c>
      <c r="MV17" s="1">
        <v>137.46199999999999</v>
      </c>
      <c r="MW17" s="1">
        <v>132.32599999999999</v>
      </c>
      <c r="MX17" s="1">
        <v>132.827</v>
      </c>
      <c r="MY17" s="1">
        <v>138.11699999999999</v>
      </c>
      <c r="MZ17" s="1">
        <v>141.43299999999999</v>
      </c>
      <c r="NA17" s="1">
        <v>142.17699999999999</v>
      </c>
      <c r="NB17" s="1">
        <v>158.364</v>
      </c>
      <c r="NC17" s="1">
        <v>163.06399999999999</v>
      </c>
      <c r="ND17" s="1">
        <v>163.43600000000001</v>
      </c>
      <c r="NE17" s="1">
        <v>171</v>
      </c>
      <c r="NF17" s="1">
        <v>171.09299999999999</v>
      </c>
      <c r="NG17" s="1">
        <v>173.32900000000001</v>
      </c>
      <c r="NH17" s="1">
        <v>173.65299999999999</v>
      </c>
      <c r="NI17" s="1">
        <v>171.03899999999999</v>
      </c>
      <c r="NJ17" s="1">
        <v>177.66200000000001</v>
      </c>
      <c r="NK17" s="1">
        <v>186.35499999999999</v>
      </c>
      <c r="NL17" s="1">
        <v>188.8</v>
      </c>
      <c r="NM17" s="1">
        <v>203.89500000000001</v>
      </c>
      <c r="NN17" s="1">
        <v>208.16300000000001</v>
      </c>
      <c r="NO17" s="1">
        <v>209.53399999999999</v>
      </c>
      <c r="NP17" s="1">
        <v>217.84</v>
      </c>
      <c r="NQ17" s="1">
        <v>221.50899999999999</v>
      </c>
      <c r="NR17" s="1">
        <v>252.953</v>
      </c>
      <c r="NS17" s="1">
        <v>266.57900000000001</v>
      </c>
      <c r="NT17" s="1">
        <v>277.99599999999998</v>
      </c>
      <c r="NU17" s="1">
        <v>283.96899999999999</v>
      </c>
      <c r="NV17" s="1">
        <v>256.74799999999999</v>
      </c>
      <c r="NW17" s="1">
        <v>255.45400000000001</v>
      </c>
      <c r="NX17" s="1">
        <v>251.75200000000001</v>
      </c>
      <c r="NY17" s="1">
        <v>253.48500000000001</v>
      </c>
      <c r="NZ17" s="1">
        <v>251.58500000000001</v>
      </c>
      <c r="OA17" s="1">
        <v>260.66199999999998</v>
      </c>
      <c r="OB17" s="1">
        <v>273.97399999999999</v>
      </c>
      <c r="OC17" s="1">
        <v>258.49900000000002</v>
      </c>
      <c r="OD17" s="1">
        <v>258.27999999999997</v>
      </c>
      <c r="OE17" s="1">
        <v>249.06399999999999</v>
      </c>
      <c r="OF17" s="1">
        <v>246.50899999999999</v>
      </c>
      <c r="OG17" s="1">
        <v>246.34399999999999</v>
      </c>
      <c r="OH17" s="1">
        <v>264.20600000000002</v>
      </c>
      <c r="OI17" s="1">
        <v>280.36799999999999</v>
      </c>
      <c r="OJ17" s="1">
        <v>285.62599999999998</v>
      </c>
      <c r="OK17" s="1">
        <v>278.60300000000001</v>
      </c>
      <c r="OL17" s="1">
        <v>281.02800000000002</v>
      </c>
      <c r="OM17" s="1">
        <v>272.43099999999998</v>
      </c>
      <c r="ON17" s="1">
        <v>259.38799999999998</v>
      </c>
      <c r="OO17" s="1">
        <v>251.84399999999999</v>
      </c>
      <c r="OP17" s="1">
        <v>252.035</v>
      </c>
      <c r="OQ17" s="1">
        <v>238.244</v>
      </c>
      <c r="OR17" s="1">
        <v>216.495</v>
      </c>
      <c r="OS17" s="1">
        <v>203.17099999999999</v>
      </c>
      <c r="OT17" s="1">
        <v>202.17400000000001</v>
      </c>
      <c r="OU17" s="1">
        <v>204.12</v>
      </c>
      <c r="OV17" s="1">
        <v>205.596</v>
      </c>
      <c r="OW17" s="1">
        <v>209.83600000000001</v>
      </c>
      <c r="OX17" s="1">
        <v>218.75299999999999</v>
      </c>
      <c r="OY17" s="1">
        <v>207.96600000000001</v>
      </c>
      <c r="OZ17" s="1">
        <v>194.34899999999999</v>
      </c>
      <c r="PA17" s="1">
        <v>194.327</v>
      </c>
      <c r="PB17" s="1">
        <v>185.05199999999999</v>
      </c>
      <c r="PC17" s="1">
        <v>179.54300000000001</v>
      </c>
      <c r="PD17" s="1">
        <v>173.49</v>
      </c>
      <c r="PE17" s="1">
        <v>165.51400000000001</v>
      </c>
      <c r="PF17" s="1">
        <v>161.297</v>
      </c>
      <c r="PG17" s="1">
        <v>165.637</v>
      </c>
      <c r="PH17" s="1">
        <v>170.41399999999999</v>
      </c>
      <c r="PI17" s="1">
        <v>174.67</v>
      </c>
      <c r="PJ17" s="1">
        <v>178.76900000000001</v>
      </c>
      <c r="PK17" s="1">
        <v>185.51300000000001</v>
      </c>
      <c r="PL17" s="1">
        <v>195.87899999999999</v>
      </c>
      <c r="PM17" s="1">
        <v>202.93299999999999</v>
      </c>
      <c r="PN17" s="1">
        <v>209.31800000000001</v>
      </c>
      <c r="PO17" s="1">
        <v>211.06800000000001</v>
      </c>
      <c r="PP17" s="1">
        <v>199.15799999999999</v>
      </c>
      <c r="PQ17" s="1">
        <v>198.58600000000001</v>
      </c>
      <c r="PR17" s="1">
        <v>192.13</v>
      </c>
      <c r="PS17" s="1">
        <v>178.65799999999999</v>
      </c>
      <c r="PT17" s="1">
        <v>176.01</v>
      </c>
      <c r="PU17" s="1">
        <v>171.54400000000001</v>
      </c>
      <c r="PV17" s="1">
        <v>160.411</v>
      </c>
      <c r="PW17" s="1">
        <v>159.93100000000001</v>
      </c>
      <c r="PX17" s="1">
        <v>155.73400000000001</v>
      </c>
      <c r="PY17" s="1">
        <v>151.01499999999999</v>
      </c>
      <c r="PZ17" s="1">
        <v>146.887</v>
      </c>
      <c r="QA17" s="1">
        <v>132.79900000000001</v>
      </c>
      <c r="QB17" s="1">
        <v>132.11600000000001</v>
      </c>
      <c r="QC17" s="1">
        <v>132.78299999999999</v>
      </c>
      <c r="QD17" s="1">
        <v>130.16900000000001</v>
      </c>
      <c r="QE17" s="1">
        <v>124.557</v>
      </c>
      <c r="QF17" s="1">
        <v>125.694</v>
      </c>
      <c r="QG17" s="1">
        <v>129.31299999999999</v>
      </c>
      <c r="QH17" s="1">
        <v>127.718</v>
      </c>
      <c r="QI17" s="1">
        <v>128.37299999999999</v>
      </c>
      <c r="QJ17" s="1">
        <v>126.892</v>
      </c>
      <c r="QK17" s="1">
        <v>127.545</v>
      </c>
      <c r="QL17" s="1">
        <v>128.833</v>
      </c>
      <c r="QM17" s="1">
        <v>128.74700000000001</v>
      </c>
      <c r="QN17" s="1">
        <v>128.001</v>
      </c>
      <c r="QO17" s="1">
        <v>126.929</v>
      </c>
      <c r="QP17" s="1">
        <v>128.755</v>
      </c>
      <c r="QQ17" s="1">
        <v>130.20699999999999</v>
      </c>
      <c r="QR17" s="1">
        <v>130.358</v>
      </c>
      <c r="QS17" s="1">
        <v>130.32400000000001</v>
      </c>
      <c r="QT17" s="1">
        <v>134.321</v>
      </c>
      <c r="QU17" s="1">
        <v>134.44999999999999</v>
      </c>
      <c r="QV17" s="1">
        <v>136.07499999999999</v>
      </c>
      <c r="QW17" s="1">
        <v>138.989</v>
      </c>
      <c r="QX17" s="1">
        <v>138.874</v>
      </c>
      <c r="QY17" s="1">
        <v>141.91300000000001</v>
      </c>
      <c r="QZ17" s="1">
        <v>143.02099999999999</v>
      </c>
      <c r="RA17" s="1">
        <v>143.59800000000001</v>
      </c>
      <c r="RB17" s="1">
        <v>144.06100000000001</v>
      </c>
      <c r="RC17" s="1">
        <v>141.32300000000001</v>
      </c>
      <c r="RD17" s="1">
        <v>141.50700000000001</v>
      </c>
      <c r="RE17" s="1">
        <v>140.47399999999999</v>
      </c>
      <c r="RF17" s="1">
        <v>141.565</v>
      </c>
      <c r="RG17" s="1">
        <v>143.041</v>
      </c>
      <c r="RH17" s="1">
        <v>143.54300000000001</v>
      </c>
      <c r="RI17" s="1">
        <v>143.47499999999999</v>
      </c>
      <c r="RJ17" s="1">
        <v>144.13300000000001</v>
      </c>
      <c r="RK17" s="1">
        <v>145.929</v>
      </c>
      <c r="RL17" s="1">
        <v>147.97800000000001</v>
      </c>
      <c r="RM17" s="1">
        <v>147.078</v>
      </c>
      <c r="RN17" s="1">
        <v>149.45699999999999</v>
      </c>
      <c r="RO17" s="1">
        <v>150.82499999999999</v>
      </c>
      <c r="RP17" s="1">
        <v>147.03299999999999</v>
      </c>
      <c r="RQ17" s="1">
        <v>148.12</v>
      </c>
      <c r="RR17" s="1">
        <v>145.09399999999999</v>
      </c>
      <c r="RS17" s="1">
        <v>137.66300000000001</v>
      </c>
      <c r="RT17" s="1">
        <v>137.70599999999999</v>
      </c>
      <c r="RU17" s="1">
        <v>137.65799999999999</v>
      </c>
      <c r="RV17" s="1">
        <v>140.274</v>
      </c>
      <c r="RW17" s="1">
        <v>138.83500000000001</v>
      </c>
      <c r="RX17" s="1">
        <v>136.61799999999999</v>
      </c>
      <c r="RY17" s="1">
        <v>133.15299999999999</v>
      </c>
      <c r="RZ17" s="1">
        <v>134.89400000000001</v>
      </c>
      <c r="SA17" s="1">
        <v>138.726</v>
      </c>
      <c r="SB17" s="1">
        <v>137.12200000000001</v>
      </c>
      <c r="SC17" s="1">
        <v>138.39599999999999</v>
      </c>
      <c r="SD17" s="1">
        <v>144.20500000000001</v>
      </c>
      <c r="SE17" s="1">
        <v>143.226</v>
      </c>
      <c r="SF17" s="1">
        <v>145.053</v>
      </c>
      <c r="SG17" s="1">
        <v>146.43600000000001</v>
      </c>
      <c r="SH17" s="1">
        <v>147.41300000000001</v>
      </c>
      <c r="SI17" s="1">
        <v>144.49299999999999</v>
      </c>
      <c r="SJ17" s="1">
        <v>145.83799999999999</v>
      </c>
      <c r="SK17" s="1">
        <v>145.81200000000001</v>
      </c>
      <c r="SL17" s="1">
        <v>145.59399999999999</v>
      </c>
      <c r="SM17" s="1">
        <v>147.608</v>
      </c>
      <c r="SN17" s="1">
        <v>148.39400000000001</v>
      </c>
      <c r="SO17" s="1">
        <v>142.88800000000001</v>
      </c>
      <c r="SP17" s="1">
        <v>148.94300000000001</v>
      </c>
      <c r="SQ17" s="1">
        <v>159.86799999999999</v>
      </c>
    </row>
    <row r="18" spans="1:516" x14ac:dyDescent="0.25">
      <c r="A18" s="1" t="s">
        <v>236</v>
      </c>
      <c r="B18" s="1" t="str">
        <f>_xlfn.XLOOKUP(A18,bonds[worksheet get],bonds[unique lookup],"-")</f>
        <v>AKEFP 2 3/4 PERP nc-24</v>
      </c>
      <c r="C18" s="1" t="str">
        <f>_xlfn.XLOOKUP(A18,bonds[worksheet get],bonds[ID_ISIN],"-")</f>
        <v>FR0013425170</v>
      </c>
      <c r="D18" s="1">
        <f>_xll.BDH(A18,"blp_i_sprd_mid","-2AY",,"Dates=H","Fill=C","Sort=R","Dir=H","cols=275;rows=1")</f>
        <v>299.78500000000003</v>
      </c>
      <c r="E18" s="1">
        <v>299.92099999999999</v>
      </c>
      <c r="F18" s="1">
        <v>299.17200000000003</v>
      </c>
      <c r="G18" s="1">
        <v>301.084</v>
      </c>
      <c r="H18" s="1">
        <v>302.29899999999998</v>
      </c>
      <c r="I18" s="1">
        <v>300.63</v>
      </c>
      <c r="J18" s="1">
        <v>299.37900000000002</v>
      </c>
      <c r="K18" s="1">
        <v>294.786</v>
      </c>
      <c r="L18" s="1">
        <v>293.06</v>
      </c>
      <c r="M18" s="1">
        <v>298.298</v>
      </c>
      <c r="N18" s="1">
        <v>294.072</v>
      </c>
      <c r="O18" s="1">
        <v>295.69600000000003</v>
      </c>
      <c r="P18" s="1">
        <v>281.51799999999997</v>
      </c>
      <c r="Q18" s="1">
        <v>269.45100000000002</v>
      </c>
      <c r="R18" s="1">
        <v>284.08699999999999</v>
      </c>
      <c r="S18" s="1">
        <v>277.25900000000001</v>
      </c>
      <c r="T18" s="1">
        <v>276.56599999999997</v>
      </c>
      <c r="U18" s="1">
        <v>253.61600000000001</v>
      </c>
      <c r="V18" s="1">
        <v>239.505</v>
      </c>
      <c r="W18" s="1">
        <v>233.27199999999999</v>
      </c>
      <c r="X18" s="1">
        <v>243.589</v>
      </c>
      <c r="Y18" s="1">
        <v>268.36399999999998</v>
      </c>
      <c r="Z18" s="1">
        <v>296.923</v>
      </c>
      <c r="AA18" s="1">
        <v>307.928</v>
      </c>
      <c r="AB18" s="1">
        <v>315.50400000000002</v>
      </c>
      <c r="AC18" s="1">
        <v>315.36700000000002</v>
      </c>
      <c r="AD18" s="1">
        <v>310.45600000000002</v>
      </c>
      <c r="AE18" s="1">
        <v>310.39699999999999</v>
      </c>
      <c r="AF18" s="1">
        <v>330.80399999999997</v>
      </c>
      <c r="AG18" s="1">
        <v>350.483</v>
      </c>
      <c r="AH18" s="1">
        <v>349.94799999999998</v>
      </c>
      <c r="AI18" s="1">
        <v>351.73899999999998</v>
      </c>
      <c r="AJ18" s="1">
        <v>358.49400000000003</v>
      </c>
      <c r="AK18" s="1">
        <v>366.721</v>
      </c>
      <c r="AL18" s="1">
        <v>373.38900000000001</v>
      </c>
      <c r="AM18" s="1">
        <v>378.34399999999999</v>
      </c>
      <c r="AN18" s="1">
        <v>380.86599999999999</v>
      </c>
      <c r="AO18" s="1">
        <v>370.43099999999998</v>
      </c>
      <c r="AP18" s="1">
        <v>364.17</v>
      </c>
      <c r="AQ18" s="1">
        <v>360.012</v>
      </c>
      <c r="AR18" s="1">
        <v>356.71899999999999</v>
      </c>
      <c r="AS18" s="1">
        <v>358.31200000000001</v>
      </c>
      <c r="AT18" s="1">
        <v>360.63400000000001</v>
      </c>
      <c r="AU18" s="1">
        <v>362.37200000000001</v>
      </c>
      <c r="AV18" s="1">
        <v>363.16399999999999</v>
      </c>
      <c r="AW18" s="1">
        <v>350.89299999999997</v>
      </c>
      <c r="AX18" s="1">
        <v>343.08499999999998</v>
      </c>
      <c r="AY18" s="1">
        <v>344.22800000000001</v>
      </c>
      <c r="AZ18" s="1">
        <v>344.21699999999998</v>
      </c>
      <c r="BA18" s="1">
        <v>362.4</v>
      </c>
      <c r="BB18" s="1">
        <v>377.54199999999997</v>
      </c>
      <c r="BC18" s="1">
        <v>398.16300000000001</v>
      </c>
      <c r="BD18" s="1">
        <v>407.14299999999997</v>
      </c>
      <c r="BE18" s="1">
        <v>407.11500000000001</v>
      </c>
      <c r="BF18" s="1">
        <v>416.666</v>
      </c>
      <c r="BG18" s="1">
        <v>422.18</v>
      </c>
      <c r="BH18" s="1">
        <v>416.10599999999999</v>
      </c>
      <c r="BI18" s="1">
        <v>417.34800000000001</v>
      </c>
      <c r="BJ18" s="1">
        <v>448.54</v>
      </c>
      <c r="BK18" s="1">
        <v>490.09300000000002</v>
      </c>
      <c r="BL18" s="1">
        <v>523.18200000000002</v>
      </c>
      <c r="BM18" s="1">
        <v>561.27200000000005</v>
      </c>
      <c r="BN18" s="1">
        <v>564.93700000000001</v>
      </c>
      <c r="BO18" s="1">
        <v>562.59699999999998</v>
      </c>
      <c r="BP18" s="1">
        <v>559.45399999999995</v>
      </c>
      <c r="BQ18" s="1">
        <v>560.38400000000001</v>
      </c>
      <c r="BR18" s="1">
        <v>559.56700000000001</v>
      </c>
      <c r="BS18" s="1">
        <v>545.23</v>
      </c>
      <c r="BT18" s="1">
        <v>541.24900000000002</v>
      </c>
      <c r="BU18" s="1">
        <v>521.01800000000003</v>
      </c>
      <c r="BV18" s="1">
        <v>550.10500000000002</v>
      </c>
      <c r="BW18" s="1">
        <v>552.35</v>
      </c>
      <c r="BX18" s="1">
        <v>538.55100000000004</v>
      </c>
      <c r="BY18" s="1">
        <v>544.49300000000005</v>
      </c>
      <c r="BZ18" s="1">
        <v>540.90700000000004</v>
      </c>
      <c r="CA18" s="1">
        <v>445.34899999999999</v>
      </c>
      <c r="CB18" s="1">
        <v>404.017</v>
      </c>
      <c r="CC18" s="1">
        <v>340.375</v>
      </c>
      <c r="CD18" s="1">
        <v>329.17</v>
      </c>
      <c r="CE18" s="1">
        <v>283.39100000000002</v>
      </c>
      <c r="CF18" s="1">
        <v>277.358</v>
      </c>
      <c r="CG18" s="1">
        <v>287.70299999999997</v>
      </c>
      <c r="CH18" s="1">
        <v>227.983</v>
      </c>
      <c r="CI18" s="1">
        <v>205.035</v>
      </c>
      <c r="CJ18" s="1">
        <v>197.119</v>
      </c>
      <c r="CK18" s="1">
        <v>200.59700000000001</v>
      </c>
      <c r="CL18" s="1">
        <v>213.13300000000001</v>
      </c>
      <c r="CM18" s="1">
        <v>208.03399999999999</v>
      </c>
      <c r="CN18" s="1">
        <v>194.15</v>
      </c>
      <c r="CO18" s="1">
        <v>181.13300000000001</v>
      </c>
      <c r="CP18" s="1">
        <v>169.86199999999999</v>
      </c>
      <c r="CQ18" s="1">
        <v>163.15</v>
      </c>
      <c r="CR18" s="1">
        <v>147.048</v>
      </c>
      <c r="CS18" s="1">
        <v>148.71100000000001</v>
      </c>
      <c r="CT18" s="1">
        <v>149.279</v>
      </c>
      <c r="CU18" s="1">
        <v>150.178</v>
      </c>
      <c r="CV18" s="1">
        <v>149.50899999999999</v>
      </c>
      <c r="CW18" s="1">
        <v>150.286</v>
      </c>
      <c r="CX18" s="1">
        <v>150.18700000000001</v>
      </c>
      <c r="CY18" s="1">
        <v>149.36000000000001</v>
      </c>
      <c r="CZ18" s="1">
        <v>150.255</v>
      </c>
      <c r="DA18" s="1">
        <v>151.59299999999999</v>
      </c>
      <c r="DB18" s="1">
        <v>150.28100000000001</v>
      </c>
      <c r="DC18" s="1">
        <v>148.33500000000001</v>
      </c>
      <c r="DD18" s="1">
        <v>150.06399999999999</v>
      </c>
      <c r="DE18" s="1">
        <v>153.76400000000001</v>
      </c>
      <c r="DF18" s="1">
        <v>157.89500000000001</v>
      </c>
      <c r="DG18" s="1">
        <v>157.233</v>
      </c>
      <c r="DH18" s="1">
        <v>156.45500000000001</v>
      </c>
      <c r="DI18" s="1">
        <v>153.94</v>
      </c>
      <c r="DJ18" s="1">
        <v>154.08600000000001</v>
      </c>
      <c r="DK18" s="1">
        <v>157.99299999999999</v>
      </c>
      <c r="DL18" s="1">
        <v>148.33000000000001</v>
      </c>
      <c r="DM18" s="1">
        <v>146.554</v>
      </c>
      <c r="DN18" s="1">
        <v>142.518</v>
      </c>
      <c r="DO18" s="1">
        <v>142.07400000000001</v>
      </c>
      <c r="DP18" s="1">
        <v>140.351</v>
      </c>
      <c r="DQ18" s="1">
        <v>141.31399999999999</v>
      </c>
      <c r="DR18" s="1">
        <v>144.976</v>
      </c>
      <c r="DS18" s="1">
        <v>145.86600000000001</v>
      </c>
      <c r="DT18" s="1">
        <v>146.71299999999999</v>
      </c>
      <c r="DU18" s="1">
        <v>149.74100000000001</v>
      </c>
      <c r="DV18" s="1">
        <v>151.23099999999999</v>
      </c>
      <c r="DW18" s="1">
        <v>150.465</v>
      </c>
      <c r="DX18" s="1">
        <v>152.803</v>
      </c>
      <c r="DY18" s="1">
        <v>152.28</v>
      </c>
      <c r="DZ18" s="1">
        <v>145.863</v>
      </c>
      <c r="EA18" s="1">
        <v>140.084</v>
      </c>
      <c r="EB18" s="1">
        <v>139.65799999999999</v>
      </c>
      <c r="EC18" s="1">
        <v>140.28700000000001</v>
      </c>
      <c r="ED18" s="1">
        <v>138.16399999999999</v>
      </c>
      <c r="EE18" s="1">
        <v>142.05600000000001</v>
      </c>
      <c r="EF18" s="1">
        <v>142.30099999999999</v>
      </c>
      <c r="EG18" s="1">
        <v>142.58600000000001</v>
      </c>
      <c r="EH18" s="1">
        <v>143.059</v>
      </c>
      <c r="EI18" s="1">
        <v>143.643</v>
      </c>
      <c r="EJ18" s="1">
        <v>145.28299999999999</v>
      </c>
      <c r="EK18" s="1">
        <v>147.47900000000001</v>
      </c>
      <c r="EL18" s="1">
        <v>149.245</v>
      </c>
      <c r="EM18" s="1">
        <v>154.09200000000001</v>
      </c>
      <c r="EN18" s="1">
        <v>159.56800000000001</v>
      </c>
      <c r="EO18" s="1">
        <v>164.11</v>
      </c>
      <c r="EP18" s="1">
        <v>163.13800000000001</v>
      </c>
      <c r="EQ18" s="1">
        <v>165.755</v>
      </c>
      <c r="ER18" s="1">
        <v>170.16900000000001</v>
      </c>
      <c r="ES18" s="1">
        <v>174.239</v>
      </c>
      <c r="ET18" s="1">
        <v>179.89400000000001</v>
      </c>
      <c r="EU18" s="1">
        <v>182.40199999999999</v>
      </c>
      <c r="EV18" s="1">
        <v>178.124</v>
      </c>
      <c r="EW18" s="1">
        <v>182.535</v>
      </c>
      <c r="EX18" s="1">
        <v>183.41300000000001</v>
      </c>
      <c r="EY18" s="1">
        <v>182.12700000000001</v>
      </c>
      <c r="EZ18" s="1">
        <v>181.62700000000001</v>
      </c>
      <c r="FA18" s="1">
        <v>181.376</v>
      </c>
      <c r="FB18" s="1">
        <v>186.149</v>
      </c>
      <c r="FC18" s="1">
        <v>187.65600000000001</v>
      </c>
      <c r="FD18" s="1">
        <v>188.98</v>
      </c>
      <c r="FE18" s="1">
        <v>183.09700000000001</v>
      </c>
      <c r="FF18" s="1">
        <v>174.517</v>
      </c>
      <c r="FG18" s="1">
        <v>170.81200000000001</v>
      </c>
      <c r="FH18" s="1">
        <v>169.26900000000001</v>
      </c>
      <c r="FI18" s="1">
        <v>167.27099999999999</v>
      </c>
      <c r="FJ18" s="1">
        <v>167.09100000000001</v>
      </c>
      <c r="FK18" s="1">
        <v>167.166</v>
      </c>
      <c r="FL18" s="1">
        <v>167.65700000000001</v>
      </c>
      <c r="FM18" s="1">
        <v>166.01900000000001</v>
      </c>
      <c r="FN18" s="1">
        <v>170.11099999999999</v>
      </c>
      <c r="FO18" s="1">
        <v>169.73500000000001</v>
      </c>
      <c r="FP18" s="1">
        <v>181.13200000000001</v>
      </c>
      <c r="FQ18" s="1">
        <v>185.01</v>
      </c>
      <c r="FR18" s="1">
        <v>186.233</v>
      </c>
      <c r="FS18" s="1">
        <v>184.94499999999999</v>
      </c>
      <c r="FT18" s="1">
        <v>182.565</v>
      </c>
      <c r="FU18" s="1">
        <v>179.72300000000001</v>
      </c>
      <c r="FV18" s="1">
        <v>181.256</v>
      </c>
      <c r="FW18" s="1">
        <v>186.964</v>
      </c>
      <c r="FX18" s="1">
        <v>189.69900000000001</v>
      </c>
      <c r="FY18" s="1">
        <v>188.92699999999999</v>
      </c>
      <c r="FZ18" s="1">
        <v>188.714</v>
      </c>
      <c r="GA18" s="1">
        <v>191.34800000000001</v>
      </c>
      <c r="GB18" s="1">
        <v>194.02500000000001</v>
      </c>
      <c r="GC18" s="1">
        <v>195.64599999999999</v>
      </c>
      <c r="GD18" s="1">
        <v>200.327</v>
      </c>
      <c r="GE18" s="1">
        <v>205.119</v>
      </c>
      <c r="GF18" s="1">
        <v>205.32300000000001</v>
      </c>
      <c r="GG18" s="1">
        <v>214.316</v>
      </c>
      <c r="GH18" s="1">
        <v>220.04499999999999</v>
      </c>
      <c r="GI18" s="1">
        <v>222.76599999999999</v>
      </c>
      <c r="GJ18" s="1">
        <v>220.87200000000001</v>
      </c>
      <c r="GK18" s="1">
        <v>222.054</v>
      </c>
      <c r="GL18" s="1">
        <v>225.761</v>
      </c>
      <c r="GM18" s="1">
        <v>220.934</v>
      </c>
      <c r="GN18" s="1">
        <v>219.209</v>
      </c>
      <c r="GO18" s="1">
        <v>223.38300000000001</v>
      </c>
      <c r="GP18" s="1">
        <v>224.911</v>
      </c>
      <c r="GQ18" s="1">
        <v>224.607</v>
      </c>
      <c r="GR18" s="1">
        <v>225.01499999999999</v>
      </c>
      <c r="GS18" s="1">
        <v>223.92500000000001</v>
      </c>
      <c r="GT18" s="1">
        <v>226.10499999999999</v>
      </c>
      <c r="GU18" s="1">
        <v>222.78700000000001</v>
      </c>
      <c r="GV18" s="1">
        <v>227.90799999999999</v>
      </c>
      <c r="GW18" s="1">
        <v>225.40299999999999</v>
      </c>
      <c r="GX18" s="1">
        <v>213.64599999999999</v>
      </c>
      <c r="GY18" s="1">
        <v>203.995</v>
      </c>
      <c r="GZ18" s="1">
        <v>196.55699999999999</v>
      </c>
      <c r="HA18" s="1">
        <v>198.82</v>
      </c>
      <c r="HB18" s="1">
        <v>221.77799999999999</v>
      </c>
      <c r="HC18" s="1">
        <v>219.637</v>
      </c>
      <c r="HD18" s="1">
        <v>218.33699999999999</v>
      </c>
      <c r="HE18" s="1">
        <v>218.28800000000001</v>
      </c>
      <c r="HF18" s="1">
        <v>214.458</v>
      </c>
      <c r="HG18" s="1">
        <v>219.74299999999999</v>
      </c>
      <c r="HH18" s="1">
        <v>220.89599999999999</v>
      </c>
      <c r="HI18" s="1">
        <v>215.38800000000001</v>
      </c>
      <c r="HJ18" s="1">
        <v>213.44300000000001</v>
      </c>
      <c r="HK18" s="1">
        <v>213.999</v>
      </c>
      <c r="HL18" s="1">
        <v>213.435</v>
      </c>
      <c r="HM18" s="1">
        <v>211.08699999999999</v>
      </c>
      <c r="HN18" s="1">
        <v>205.98599999999999</v>
      </c>
      <c r="HO18" s="1">
        <v>208.32300000000001</v>
      </c>
      <c r="HP18" s="1">
        <v>208.511</v>
      </c>
      <c r="HQ18" s="1">
        <v>212.80600000000001</v>
      </c>
      <c r="HR18" s="1">
        <v>218.71600000000001</v>
      </c>
      <c r="HS18" s="1">
        <v>222.15799999999999</v>
      </c>
      <c r="HT18" s="1">
        <v>233.20500000000001</v>
      </c>
      <c r="HU18" s="1">
        <v>235.464</v>
      </c>
      <c r="HV18" s="1">
        <v>225.21</v>
      </c>
      <c r="HW18" s="1">
        <v>221.1</v>
      </c>
      <c r="HX18" s="1">
        <v>220.31</v>
      </c>
      <c r="HY18" s="1">
        <v>221.16200000000001</v>
      </c>
      <c r="HZ18" s="1">
        <v>221.67500000000001</v>
      </c>
      <c r="IA18" s="1">
        <v>233.999</v>
      </c>
      <c r="IB18" s="1">
        <v>241.36099999999999</v>
      </c>
      <c r="IC18" s="1">
        <v>249.91399999999999</v>
      </c>
      <c r="ID18" s="1">
        <v>244.18100000000001</v>
      </c>
      <c r="IE18" s="1">
        <v>235.56800000000001</v>
      </c>
      <c r="IF18" s="1">
        <v>233.63900000000001</v>
      </c>
      <c r="IG18" s="1">
        <v>228.11600000000001</v>
      </c>
      <c r="IH18" s="1">
        <v>218.86799999999999</v>
      </c>
      <c r="II18" s="1">
        <v>216.65600000000001</v>
      </c>
      <c r="IJ18" s="1">
        <v>214.62299999999999</v>
      </c>
      <c r="IK18" s="1">
        <v>220.59899999999999</v>
      </c>
      <c r="IL18" s="1">
        <v>222.66</v>
      </c>
      <c r="IM18" s="1">
        <v>229.32599999999999</v>
      </c>
      <c r="IN18" s="1">
        <v>227.346</v>
      </c>
      <c r="IO18" s="1">
        <v>226.25399999999999</v>
      </c>
      <c r="IP18" s="1">
        <v>217.666</v>
      </c>
      <c r="IQ18" s="1">
        <v>214.62200000000001</v>
      </c>
      <c r="IR18" s="1">
        <v>213.72900000000001</v>
      </c>
      <c r="IS18" s="1">
        <v>211.27699999999999</v>
      </c>
      <c r="IT18" s="1">
        <v>212.696</v>
      </c>
      <c r="IU18" s="1">
        <v>219.89599999999999</v>
      </c>
      <c r="IV18" s="1">
        <v>220.37799999999999</v>
      </c>
      <c r="IW18" s="1">
        <v>206.58</v>
      </c>
      <c r="IX18" s="1">
        <v>200.10599999999999</v>
      </c>
      <c r="IY18" s="1">
        <v>208.376</v>
      </c>
      <c r="IZ18" s="1">
        <v>214.261</v>
      </c>
      <c r="JA18" s="1">
        <v>223.00899999999999</v>
      </c>
      <c r="JB18" s="1">
        <v>226.57400000000001</v>
      </c>
      <c r="JC18" s="1">
        <v>235.70400000000001</v>
      </c>
      <c r="JD18" s="1">
        <v>240.30799999999999</v>
      </c>
      <c r="JE18" s="1">
        <v>240.32</v>
      </c>
      <c r="JF18" s="1">
        <v>238.06899999999999</v>
      </c>
      <c r="JG18" s="1">
        <v>234.721</v>
      </c>
      <c r="JH18" s="1">
        <v>234.82599999999999</v>
      </c>
      <c r="JI18" s="1">
        <v>232.68700000000001</v>
      </c>
      <c r="JJ18" s="1">
        <v>242.27</v>
      </c>
      <c r="JK18" s="1">
        <v>252.93600000000001</v>
      </c>
      <c r="JL18" s="1">
        <v>263.22800000000001</v>
      </c>
      <c r="JM18" s="1">
        <v>265.58800000000002</v>
      </c>
      <c r="JN18" s="1">
        <v>264.74799999999999</v>
      </c>
      <c r="JO18" s="1">
        <v>266.57600000000002</v>
      </c>
      <c r="JP18" s="1">
        <v>256.24599999999998</v>
      </c>
      <c r="JQ18" s="1">
        <v>261.029</v>
      </c>
      <c r="JR18" s="1">
        <v>271.69400000000002</v>
      </c>
    </row>
    <row r="19" spans="1:516" x14ac:dyDescent="0.25">
      <c r="A19" s="1" t="s">
        <v>238</v>
      </c>
      <c r="B19" s="1" t="str">
        <f>_xlfn.XLOOKUP(A19,bonds[worksheet get],bonds[unique lookup],"-")</f>
        <v>AKEFP 1 1/2 PERP nc-25</v>
      </c>
      <c r="C19" s="1" t="str">
        <f>_xlfn.XLOOKUP(A19,bonds[worksheet get],bonds[ID_ISIN],"-")</f>
        <v>FR0013478252</v>
      </c>
      <c r="D19" s="1">
        <f>_xll.BDH(A19,"blp_i_sprd_mid","-2AY",,"Dates=H","Fill=C","Sort=R","Dir=H","cols=119;rows=1")</f>
        <v>296.71600000000001</v>
      </c>
      <c r="E19" s="1">
        <v>296.85000000000002</v>
      </c>
      <c r="F19" s="1">
        <v>295.79599999999999</v>
      </c>
      <c r="G19" s="1">
        <v>299.13499999999999</v>
      </c>
      <c r="H19" s="1">
        <v>299.90600000000001</v>
      </c>
      <c r="I19" s="1">
        <v>298.536</v>
      </c>
      <c r="J19" s="1">
        <v>294.95600000000002</v>
      </c>
      <c r="K19" s="1">
        <v>292.30599999999998</v>
      </c>
      <c r="L19" s="1">
        <v>284.78699999999998</v>
      </c>
      <c r="M19" s="1">
        <v>289.19</v>
      </c>
      <c r="N19" s="1">
        <v>286.45100000000002</v>
      </c>
      <c r="O19" s="1">
        <v>286.608</v>
      </c>
      <c r="P19" s="1">
        <v>276.95699999999999</v>
      </c>
      <c r="Q19" s="1">
        <v>266.46499999999997</v>
      </c>
      <c r="R19" s="1">
        <v>275.81099999999998</v>
      </c>
      <c r="S19" s="1">
        <v>267.87</v>
      </c>
      <c r="T19" s="1">
        <v>264.67099999999999</v>
      </c>
      <c r="U19" s="1">
        <v>236.68799999999999</v>
      </c>
      <c r="V19" s="1">
        <v>226.131</v>
      </c>
      <c r="W19" s="1">
        <v>223.679</v>
      </c>
      <c r="X19" s="1">
        <v>232.51400000000001</v>
      </c>
      <c r="Y19" s="1">
        <v>263.15899999999999</v>
      </c>
      <c r="Z19" s="1">
        <v>288.18900000000002</v>
      </c>
      <c r="AA19" s="1">
        <v>304.89100000000002</v>
      </c>
      <c r="AB19" s="1">
        <v>308.36200000000002</v>
      </c>
      <c r="AC19" s="1">
        <v>310.56700000000001</v>
      </c>
      <c r="AD19" s="1">
        <v>305.69400000000002</v>
      </c>
      <c r="AE19" s="1">
        <v>307.22199999999998</v>
      </c>
      <c r="AF19" s="1">
        <v>329.11700000000002</v>
      </c>
      <c r="AG19" s="1">
        <v>347.58699999999999</v>
      </c>
      <c r="AH19" s="1">
        <v>348.42399999999998</v>
      </c>
      <c r="AI19" s="1">
        <v>351.26799999999997</v>
      </c>
      <c r="AJ19" s="1">
        <v>358.238</v>
      </c>
      <c r="AK19" s="1">
        <v>366.83300000000003</v>
      </c>
      <c r="AL19" s="1">
        <v>372</v>
      </c>
      <c r="AM19" s="1">
        <v>376.17500000000001</v>
      </c>
      <c r="AN19" s="1">
        <v>376.03199999999998</v>
      </c>
      <c r="AO19" s="1">
        <v>368.55200000000002</v>
      </c>
      <c r="AP19" s="1">
        <v>361.24099999999999</v>
      </c>
      <c r="AQ19" s="1">
        <v>360.78300000000002</v>
      </c>
      <c r="AR19" s="1">
        <v>358.92399999999998</v>
      </c>
      <c r="AS19" s="1">
        <v>360.63499999999999</v>
      </c>
      <c r="AT19" s="1">
        <v>362.14</v>
      </c>
      <c r="AU19" s="1">
        <v>366.45</v>
      </c>
      <c r="AV19" s="1">
        <v>365.83699999999999</v>
      </c>
      <c r="AW19" s="1">
        <v>352.83600000000001</v>
      </c>
      <c r="AX19" s="1">
        <v>346.95600000000002</v>
      </c>
      <c r="AY19" s="1">
        <v>343.91199999999998</v>
      </c>
      <c r="AZ19" s="1">
        <v>348.73</v>
      </c>
      <c r="BA19" s="1">
        <v>365.02699999999999</v>
      </c>
      <c r="BB19" s="1">
        <v>379.80500000000001</v>
      </c>
      <c r="BC19" s="1">
        <v>407.12099999999998</v>
      </c>
      <c r="BD19" s="1">
        <v>418.61500000000001</v>
      </c>
      <c r="BE19" s="1">
        <v>419.99599999999998</v>
      </c>
      <c r="BF19" s="1">
        <v>433.59100000000001</v>
      </c>
      <c r="BG19" s="1">
        <v>440.00200000000001</v>
      </c>
      <c r="BH19" s="1">
        <v>434.536</v>
      </c>
      <c r="BI19" s="1">
        <v>434.48399999999998</v>
      </c>
      <c r="BJ19" s="1">
        <v>446.61</v>
      </c>
      <c r="BK19" s="1">
        <v>478.98399999999998</v>
      </c>
      <c r="BL19" s="1">
        <v>494.98500000000001</v>
      </c>
      <c r="BM19" s="1">
        <v>518.56700000000001</v>
      </c>
      <c r="BN19" s="1">
        <v>523.61900000000003</v>
      </c>
      <c r="BO19" s="1">
        <v>519.32600000000002</v>
      </c>
      <c r="BP19" s="1">
        <v>517.73</v>
      </c>
      <c r="BQ19" s="1">
        <v>521.62</v>
      </c>
      <c r="BR19" s="1">
        <v>522.96199999999999</v>
      </c>
      <c r="BS19" s="1">
        <v>513.85299999999995</v>
      </c>
      <c r="BT19" s="1">
        <v>506.56200000000001</v>
      </c>
      <c r="BU19" s="1">
        <v>500.21</v>
      </c>
      <c r="BV19" s="1">
        <v>522.726</v>
      </c>
      <c r="BW19" s="1">
        <v>531.13400000000001</v>
      </c>
      <c r="BX19" s="1">
        <v>511.78899999999999</v>
      </c>
      <c r="BY19" s="1">
        <v>504.161</v>
      </c>
      <c r="BZ19" s="1">
        <v>506.149</v>
      </c>
      <c r="CA19" s="1">
        <v>434.09899999999999</v>
      </c>
      <c r="CB19" s="1">
        <v>404.01400000000001</v>
      </c>
      <c r="CC19" s="1">
        <v>337.87799999999999</v>
      </c>
      <c r="CD19" s="1">
        <v>337.12299999999999</v>
      </c>
      <c r="CE19" s="1">
        <v>294.71100000000001</v>
      </c>
      <c r="CF19" s="1">
        <v>289.71499999999997</v>
      </c>
      <c r="CG19" s="1">
        <v>298.11200000000002</v>
      </c>
      <c r="CH19" s="1">
        <v>243.833</v>
      </c>
      <c r="CI19" s="1">
        <v>223.38900000000001</v>
      </c>
      <c r="CJ19" s="1">
        <v>214.61799999999999</v>
      </c>
      <c r="CK19" s="1">
        <v>221.494</v>
      </c>
      <c r="CL19" s="1">
        <v>229.89599999999999</v>
      </c>
      <c r="CM19" s="1">
        <v>225.37299999999999</v>
      </c>
      <c r="CN19" s="1">
        <v>212.52</v>
      </c>
      <c r="CO19" s="1">
        <v>199.727</v>
      </c>
      <c r="CP19" s="1">
        <v>193.68899999999999</v>
      </c>
      <c r="CQ19" s="1">
        <v>188.023</v>
      </c>
      <c r="CR19" s="1">
        <v>174.46700000000001</v>
      </c>
      <c r="CS19" s="1">
        <v>176.38499999999999</v>
      </c>
      <c r="CT19" s="1">
        <v>176.31399999999999</v>
      </c>
      <c r="CU19" s="1">
        <v>177.096</v>
      </c>
      <c r="CV19" s="1">
        <v>176.37100000000001</v>
      </c>
      <c r="CW19" s="1">
        <v>177.77600000000001</v>
      </c>
      <c r="CX19" s="1">
        <v>177.84100000000001</v>
      </c>
      <c r="CY19" s="1">
        <v>177.09100000000001</v>
      </c>
      <c r="CZ19" s="1">
        <v>177.851</v>
      </c>
      <c r="DA19" s="1">
        <v>179.10599999999999</v>
      </c>
      <c r="DB19" s="1">
        <v>176.79400000000001</v>
      </c>
      <c r="DC19" s="1">
        <v>172.661</v>
      </c>
      <c r="DD19" s="1">
        <v>173.13300000000001</v>
      </c>
      <c r="DE19" s="1">
        <v>177.429</v>
      </c>
      <c r="DF19" s="1">
        <v>185.358</v>
      </c>
      <c r="DG19" s="1">
        <v>185.29599999999999</v>
      </c>
      <c r="DH19" s="1">
        <v>183.042</v>
      </c>
      <c r="DI19" s="1">
        <v>181.25899999999999</v>
      </c>
      <c r="DJ19" s="1">
        <v>182.49600000000001</v>
      </c>
      <c r="DK19" s="1">
        <v>188.34100000000001</v>
      </c>
      <c r="DL19" s="1">
        <v>175.25399999999999</v>
      </c>
      <c r="DM19" s="1">
        <v>172.02600000000001</v>
      </c>
      <c r="DN19" s="1">
        <v>165.886</v>
      </c>
      <c r="DO19" s="1">
        <v>165.15899999999999</v>
      </c>
      <c r="DP19" s="1">
        <v>160.39500000000001</v>
      </c>
      <c r="DQ19" s="1">
        <v>160.07900000000001</v>
      </c>
      <c r="DR19" s="1">
        <v>166.745</v>
      </c>
    </row>
    <row r="20" spans="1:516" x14ac:dyDescent="0.25">
      <c r="A20" s="1" t="s">
        <v>240</v>
      </c>
      <c r="B20" s="1" t="str">
        <f>_xlfn.XLOOKUP(A20,bonds[worksheet get],bonds[unique lookup],"-")</f>
        <v>LXSGR 4 1/2 12/06/76 nc-23</v>
      </c>
      <c r="C20" s="1" t="str">
        <f>_xlfn.XLOOKUP(A20,bonds[worksheet get],bonds[ID_ISIN],"-")</f>
        <v>XS1405763019</v>
      </c>
      <c r="D20" s="1">
        <f>_xll.BDH(A20,"blp_i_sprd_mid","-2AY",,"Dates=H","Fill=C","Sort=R","Dir=H","cols=509;rows=1")</f>
        <v>324.77499999999998</v>
      </c>
      <c r="E20" s="1">
        <v>325.21499999999997</v>
      </c>
      <c r="F20" s="1">
        <v>326.75200000000001</v>
      </c>
      <c r="G20" s="1">
        <v>330.745</v>
      </c>
      <c r="H20" s="1">
        <v>330.553</v>
      </c>
      <c r="I20" s="1">
        <v>331.524</v>
      </c>
      <c r="J20" s="1">
        <v>328.52199999999999</v>
      </c>
      <c r="K20" s="1">
        <v>323.93299999999999</v>
      </c>
      <c r="L20" s="1">
        <v>323.20699999999999</v>
      </c>
      <c r="M20" s="1">
        <v>322.56700000000001</v>
      </c>
      <c r="N20" s="1">
        <v>313.48500000000001</v>
      </c>
      <c r="O20" s="1">
        <v>309.745</v>
      </c>
      <c r="P20" s="1">
        <v>295.84399999999999</v>
      </c>
      <c r="Q20" s="1">
        <v>285.24200000000002</v>
      </c>
      <c r="R20" s="1">
        <v>306.04399999999998</v>
      </c>
      <c r="S20" s="1">
        <v>300.42700000000002</v>
      </c>
      <c r="T20" s="1">
        <v>303.03399999999999</v>
      </c>
      <c r="U20" s="1">
        <v>284.64600000000002</v>
      </c>
      <c r="V20" s="1">
        <v>269.334</v>
      </c>
      <c r="W20" s="1">
        <v>260.79399999999998</v>
      </c>
      <c r="X20" s="1">
        <v>279.678</v>
      </c>
      <c r="Y20" s="1">
        <v>305.13200000000001</v>
      </c>
      <c r="Z20" s="1">
        <v>316.41199999999998</v>
      </c>
      <c r="AA20" s="1">
        <v>334.19400000000002</v>
      </c>
      <c r="AB20" s="1">
        <v>339.16199999999998</v>
      </c>
      <c r="AC20" s="1">
        <v>340.68900000000002</v>
      </c>
      <c r="AD20" s="1">
        <v>334.625</v>
      </c>
      <c r="AE20" s="1">
        <v>336.22399999999999</v>
      </c>
      <c r="AF20" s="1">
        <v>362.68</v>
      </c>
      <c r="AG20" s="1">
        <v>372.35500000000002</v>
      </c>
      <c r="AH20" s="1">
        <v>384.82100000000003</v>
      </c>
      <c r="AI20" s="1">
        <v>390.39</v>
      </c>
      <c r="AJ20" s="1">
        <v>394.78199999999998</v>
      </c>
      <c r="AK20" s="1">
        <v>408.22500000000002</v>
      </c>
      <c r="AL20" s="1">
        <v>425.69499999999999</v>
      </c>
      <c r="AM20" s="1">
        <v>430.71199999999999</v>
      </c>
      <c r="AN20" s="1">
        <v>430.86799999999999</v>
      </c>
      <c r="AO20" s="1">
        <v>423.57799999999997</v>
      </c>
      <c r="AP20" s="1">
        <v>420.88499999999999</v>
      </c>
      <c r="AQ20" s="1">
        <v>421.62400000000002</v>
      </c>
      <c r="AR20" s="1">
        <v>396.80500000000001</v>
      </c>
      <c r="AS20" s="1">
        <v>421.24599999999998</v>
      </c>
      <c r="AT20" s="1">
        <v>428.24</v>
      </c>
      <c r="AU20" s="1">
        <v>433.745</v>
      </c>
      <c r="AV20" s="1">
        <v>433.839</v>
      </c>
      <c r="AW20" s="1">
        <v>430.94099999999997</v>
      </c>
      <c r="AX20" s="1">
        <v>436.40699999999998</v>
      </c>
      <c r="AY20" s="1">
        <v>441.64</v>
      </c>
      <c r="AZ20" s="1">
        <v>444.71899999999999</v>
      </c>
      <c r="BA20" s="1">
        <v>467.84800000000001</v>
      </c>
      <c r="BB20" s="1">
        <v>475.30700000000002</v>
      </c>
      <c r="BC20" s="1">
        <v>483.738</v>
      </c>
      <c r="BD20" s="1">
        <v>489.11099999999999</v>
      </c>
      <c r="BE20" s="1">
        <v>491.625</v>
      </c>
      <c r="BF20" s="1">
        <v>501.67200000000003</v>
      </c>
      <c r="BG20" s="1">
        <v>504.08800000000002</v>
      </c>
      <c r="BH20" s="1">
        <v>502.745</v>
      </c>
      <c r="BI20" s="1">
        <v>504.55599999999998</v>
      </c>
      <c r="BJ20" s="1">
        <v>556.18700000000001</v>
      </c>
      <c r="BK20" s="1">
        <v>577.49099999999999</v>
      </c>
      <c r="BL20" s="1">
        <v>591.26400000000001</v>
      </c>
      <c r="BM20" s="1">
        <v>607.56200000000001</v>
      </c>
      <c r="BN20" s="1">
        <v>610.40700000000004</v>
      </c>
      <c r="BO20" s="1">
        <v>608.34500000000003</v>
      </c>
      <c r="BP20" s="1">
        <v>606.42399999999998</v>
      </c>
      <c r="BQ20" s="1">
        <v>606.76800000000003</v>
      </c>
      <c r="BR20" s="1">
        <v>608.89</v>
      </c>
      <c r="BS20" s="1">
        <v>608.77200000000005</v>
      </c>
      <c r="BT20" s="1">
        <v>621.69799999999998</v>
      </c>
      <c r="BU20" s="1">
        <v>614.245</v>
      </c>
      <c r="BV20" s="1">
        <v>650.822</v>
      </c>
      <c r="BW20" s="1">
        <v>644.23</v>
      </c>
      <c r="BX20" s="1">
        <v>613.66300000000001</v>
      </c>
      <c r="BY20" s="1">
        <v>612.16399999999999</v>
      </c>
      <c r="BZ20" s="1">
        <v>617.36900000000003</v>
      </c>
      <c r="CA20" s="1">
        <v>534.46199999999999</v>
      </c>
      <c r="CB20" s="1">
        <v>462.12400000000002</v>
      </c>
      <c r="CC20" s="1">
        <v>382.85399999999998</v>
      </c>
      <c r="CD20" s="1">
        <v>369.59199999999998</v>
      </c>
      <c r="CE20" s="1">
        <v>317.79199999999997</v>
      </c>
      <c r="CF20" s="1">
        <v>306.72699999999998</v>
      </c>
      <c r="CG20" s="1">
        <v>309.01799999999997</v>
      </c>
      <c r="CH20" s="1">
        <v>264.09699999999998</v>
      </c>
      <c r="CI20" s="1">
        <v>233.75399999999999</v>
      </c>
      <c r="CJ20" s="1">
        <v>221.209</v>
      </c>
      <c r="CK20" s="1">
        <v>227.36799999999999</v>
      </c>
      <c r="CL20" s="1">
        <v>237.83600000000001</v>
      </c>
      <c r="CM20" s="1">
        <v>233.958</v>
      </c>
      <c r="CN20" s="1">
        <v>208.886</v>
      </c>
      <c r="CO20" s="1">
        <v>193.07599999999999</v>
      </c>
      <c r="CP20" s="1">
        <v>183.203</v>
      </c>
      <c r="CQ20" s="1">
        <v>172.881</v>
      </c>
      <c r="CR20" s="1">
        <v>158.65600000000001</v>
      </c>
      <c r="CS20" s="1">
        <v>160.346</v>
      </c>
      <c r="CT20" s="1">
        <v>162.32400000000001</v>
      </c>
      <c r="CU20" s="1">
        <v>163.90600000000001</v>
      </c>
      <c r="CV20" s="1">
        <v>163.56899999999999</v>
      </c>
      <c r="CW20" s="1">
        <v>165.815</v>
      </c>
      <c r="CX20" s="1">
        <v>165.637</v>
      </c>
      <c r="CY20" s="1">
        <v>166.59299999999999</v>
      </c>
      <c r="CZ20" s="1">
        <v>168.405</v>
      </c>
      <c r="DA20" s="1">
        <v>169.34200000000001</v>
      </c>
      <c r="DB20" s="1">
        <v>168.12899999999999</v>
      </c>
      <c r="DC20" s="1">
        <v>167.05600000000001</v>
      </c>
      <c r="DD20" s="1">
        <v>171.24700000000001</v>
      </c>
      <c r="DE20" s="1">
        <v>175.33699999999999</v>
      </c>
      <c r="DF20" s="1">
        <v>186.18100000000001</v>
      </c>
      <c r="DG20" s="1">
        <v>185.66900000000001</v>
      </c>
      <c r="DH20" s="1">
        <v>180.84</v>
      </c>
      <c r="DI20" s="1">
        <v>176.25200000000001</v>
      </c>
      <c r="DJ20" s="1">
        <v>176.547</v>
      </c>
      <c r="DK20" s="1">
        <v>176.94300000000001</v>
      </c>
      <c r="DL20" s="1">
        <v>166.19200000000001</v>
      </c>
      <c r="DM20" s="1">
        <v>161.929</v>
      </c>
      <c r="DN20" s="1">
        <v>160.85599999999999</v>
      </c>
      <c r="DO20" s="1">
        <v>162.32400000000001</v>
      </c>
      <c r="DP20" s="1">
        <v>161.624</v>
      </c>
      <c r="DQ20" s="1">
        <v>164.80099999999999</v>
      </c>
      <c r="DR20" s="1">
        <v>171.417</v>
      </c>
      <c r="DS20" s="1">
        <v>175.00399999999999</v>
      </c>
      <c r="DT20" s="1">
        <v>176.39400000000001</v>
      </c>
      <c r="DU20" s="1">
        <v>177.05199999999999</v>
      </c>
      <c r="DV20" s="1">
        <v>180.54400000000001</v>
      </c>
      <c r="DW20" s="1">
        <v>180.20699999999999</v>
      </c>
      <c r="DX20" s="1">
        <v>184.744</v>
      </c>
      <c r="DY20" s="1">
        <v>183.32</v>
      </c>
      <c r="DZ20" s="1">
        <v>181.727</v>
      </c>
      <c r="EA20" s="1">
        <v>180.291</v>
      </c>
      <c r="EB20" s="1">
        <v>176.26900000000001</v>
      </c>
      <c r="EC20" s="1">
        <v>175.964</v>
      </c>
      <c r="ED20" s="1">
        <v>175.45099999999999</v>
      </c>
      <c r="EE20" s="1">
        <v>176.69200000000001</v>
      </c>
      <c r="EF20" s="1">
        <v>178.63</v>
      </c>
      <c r="EG20" s="1">
        <v>180.02699999999999</v>
      </c>
      <c r="EH20" s="1">
        <v>181.02099999999999</v>
      </c>
      <c r="EI20" s="1">
        <v>182.14599999999999</v>
      </c>
      <c r="EJ20" s="1">
        <v>183.16</v>
      </c>
      <c r="EK20" s="1">
        <v>186.08600000000001</v>
      </c>
      <c r="EL20" s="1">
        <v>187.06200000000001</v>
      </c>
      <c r="EM20" s="1">
        <v>187.01300000000001</v>
      </c>
      <c r="EN20" s="1">
        <v>193.215</v>
      </c>
      <c r="EO20" s="1">
        <v>196.59200000000001</v>
      </c>
      <c r="EP20" s="1">
        <v>195.048</v>
      </c>
      <c r="EQ20" s="1">
        <v>200.95500000000001</v>
      </c>
      <c r="ER20" s="1">
        <v>204.14400000000001</v>
      </c>
      <c r="ES20" s="1">
        <v>209.82300000000001</v>
      </c>
      <c r="ET20" s="1">
        <v>213.46</v>
      </c>
      <c r="EU20" s="1">
        <v>212.75800000000001</v>
      </c>
      <c r="EV20" s="1">
        <v>207.505</v>
      </c>
      <c r="EW20" s="1">
        <v>210.357</v>
      </c>
      <c r="EX20" s="1">
        <v>211.964</v>
      </c>
      <c r="EY20" s="1">
        <v>210.2</v>
      </c>
      <c r="EZ20" s="1">
        <v>207.10400000000001</v>
      </c>
      <c r="FA20" s="1">
        <v>210.07900000000001</v>
      </c>
      <c r="FB20" s="1">
        <v>212.685</v>
      </c>
      <c r="FC20" s="1">
        <v>210.90299999999999</v>
      </c>
      <c r="FD20" s="1">
        <v>212.495</v>
      </c>
      <c r="FE20" s="1">
        <v>204.364</v>
      </c>
      <c r="FF20" s="1">
        <v>202.63900000000001</v>
      </c>
      <c r="FG20" s="1">
        <v>201.12200000000001</v>
      </c>
      <c r="FH20" s="1">
        <v>200.96600000000001</v>
      </c>
      <c r="FI20" s="1">
        <v>199.52099999999999</v>
      </c>
      <c r="FJ20" s="1">
        <v>194.56899999999999</v>
      </c>
      <c r="FK20" s="1">
        <v>193.96</v>
      </c>
      <c r="FL20" s="1">
        <v>191.25399999999999</v>
      </c>
      <c r="FM20" s="1">
        <v>187.95599999999999</v>
      </c>
      <c r="FN20" s="1">
        <v>192.52099999999999</v>
      </c>
      <c r="FO20" s="1">
        <v>190.85400000000001</v>
      </c>
      <c r="FP20" s="1">
        <v>193.39699999999999</v>
      </c>
      <c r="FQ20" s="1">
        <v>196.43700000000001</v>
      </c>
      <c r="FR20" s="1">
        <v>197.089</v>
      </c>
      <c r="FS20" s="1">
        <v>194.846</v>
      </c>
      <c r="FT20" s="1">
        <v>192.39599999999999</v>
      </c>
      <c r="FU20" s="1">
        <v>190.613</v>
      </c>
      <c r="FV20" s="1">
        <v>191.65199999999999</v>
      </c>
      <c r="FW20" s="1">
        <v>194.054</v>
      </c>
      <c r="FX20" s="1">
        <v>194.29499999999999</v>
      </c>
      <c r="FY20" s="1">
        <v>194.11099999999999</v>
      </c>
      <c r="FZ20" s="1">
        <v>194.822</v>
      </c>
      <c r="GA20" s="1">
        <v>196.66800000000001</v>
      </c>
      <c r="GB20" s="1">
        <v>199.446</v>
      </c>
      <c r="GC20" s="1">
        <v>202.06299999999999</v>
      </c>
      <c r="GD20" s="1">
        <v>203.15100000000001</v>
      </c>
      <c r="GE20" s="1">
        <v>205.54400000000001</v>
      </c>
      <c r="GF20" s="1">
        <v>208.2</v>
      </c>
      <c r="GG20" s="1">
        <v>212.80199999999999</v>
      </c>
      <c r="GH20" s="1">
        <v>215.11799999999999</v>
      </c>
      <c r="GI20" s="1">
        <v>218.54</v>
      </c>
      <c r="GJ20" s="1">
        <v>216.28</v>
      </c>
      <c r="GK20" s="1">
        <v>216.60400000000001</v>
      </c>
      <c r="GL20" s="1">
        <v>217.095</v>
      </c>
      <c r="GM20" s="1">
        <v>214.12100000000001</v>
      </c>
      <c r="GN20" s="1">
        <v>212.499</v>
      </c>
      <c r="GO20" s="1">
        <v>212.60400000000001</v>
      </c>
      <c r="GP20" s="1">
        <v>213.464</v>
      </c>
      <c r="GQ20" s="1">
        <v>213.96100000000001</v>
      </c>
      <c r="GR20" s="1">
        <v>213.97399999999999</v>
      </c>
      <c r="GS20" s="1">
        <v>210.53200000000001</v>
      </c>
      <c r="GT20" s="1">
        <v>209.40700000000001</v>
      </c>
      <c r="GU20" s="1">
        <v>205.33199999999999</v>
      </c>
      <c r="GV20" s="1">
        <v>209.286</v>
      </c>
      <c r="GW20" s="1">
        <v>208.12100000000001</v>
      </c>
      <c r="GX20" s="1">
        <v>199.13</v>
      </c>
      <c r="GY20" s="1">
        <v>195.673</v>
      </c>
      <c r="GZ20" s="1">
        <v>189.53399999999999</v>
      </c>
      <c r="HA20" s="1">
        <v>192.3</v>
      </c>
      <c r="HB20" s="1">
        <v>211.64599999999999</v>
      </c>
      <c r="HC20" s="1">
        <v>208.83099999999999</v>
      </c>
      <c r="HD20" s="1">
        <v>207.73699999999999</v>
      </c>
      <c r="HE20" s="1">
        <v>207.81899999999999</v>
      </c>
      <c r="HF20" s="1">
        <v>205.83600000000001</v>
      </c>
      <c r="HG20" s="1">
        <v>211.56899999999999</v>
      </c>
      <c r="HH20" s="1">
        <v>214.08699999999999</v>
      </c>
      <c r="HI20" s="1">
        <v>211.85</v>
      </c>
      <c r="HJ20" s="1">
        <v>211.126</v>
      </c>
      <c r="HK20" s="1">
        <v>211.59100000000001</v>
      </c>
      <c r="HL20" s="1">
        <v>211.98500000000001</v>
      </c>
      <c r="HM20" s="1">
        <v>211.86699999999999</v>
      </c>
      <c r="HN20" s="1">
        <v>210.995</v>
      </c>
      <c r="HO20" s="1">
        <v>212.54499999999999</v>
      </c>
      <c r="HP20" s="1">
        <v>210.059</v>
      </c>
      <c r="HQ20" s="1">
        <v>215.03100000000001</v>
      </c>
      <c r="HR20" s="1">
        <v>222.78700000000001</v>
      </c>
      <c r="HS20" s="1">
        <v>223.59100000000001</v>
      </c>
      <c r="HT20" s="1">
        <v>233.107</v>
      </c>
      <c r="HU20" s="1">
        <v>237.19900000000001</v>
      </c>
      <c r="HV20" s="1">
        <v>226.43700000000001</v>
      </c>
      <c r="HW20" s="1">
        <v>221.07300000000001</v>
      </c>
      <c r="HX20" s="1">
        <v>213.584</v>
      </c>
      <c r="HY20" s="1">
        <v>216.47499999999999</v>
      </c>
      <c r="HZ20" s="1">
        <v>220.458</v>
      </c>
      <c r="IA20" s="1">
        <v>226.34100000000001</v>
      </c>
      <c r="IB20" s="1">
        <v>229.56700000000001</v>
      </c>
      <c r="IC20" s="1">
        <v>231.31299999999999</v>
      </c>
      <c r="ID20" s="1">
        <v>222.42400000000001</v>
      </c>
      <c r="IE20" s="1">
        <v>209.071</v>
      </c>
      <c r="IF20" s="1">
        <v>207.35400000000001</v>
      </c>
      <c r="IG20" s="1">
        <v>210.041</v>
      </c>
      <c r="IH20" s="1">
        <v>200.69399999999999</v>
      </c>
      <c r="II20" s="1">
        <v>198.31800000000001</v>
      </c>
      <c r="IJ20" s="1">
        <v>198.81299999999999</v>
      </c>
      <c r="IK20" s="1">
        <v>205.221</v>
      </c>
      <c r="IL20" s="1">
        <v>206.49299999999999</v>
      </c>
      <c r="IM20" s="1">
        <v>206.15700000000001</v>
      </c>
      <c r="IN20" s="1">
        <v>205.214</v>
      </c>
      <c r="IO20" s="1">
        <v>203.02799999999999</v>
      </c>
      <c r="IP20" s="1">
        <v>197.18299999999999</v>
      </c>
      <c r="IQ20" s="1">
        <v>192.583</v>
      </c>
      <c r="IR20" s="1">
        <v>192.691</v>
      </c>
      <c r="IS20" s="1">
        <v>192.05199999999999</v>
      </c>
      <c r="IT20" s="1">
        <v>192.29400000000001</v>
      </c>
      <c r="IU20" s="1">
        <v>198.96299999999999</v>
      </c>
      <c r="IV20" s="1">
        <v>201.32300000000001</v>
      </c>
      <c r="IW20" s="1">
        <v>195.441</v>
      </c>
      <c r="IX20" s="1">
        <v>190.73</v>
      </c>
      <c r="IY20" s="1">
        <v>190.40299999999999</v>
      </c>
      <c r="IZ20" s="1">
        <v>192.12299999999999</v>
      </c>
      <c r="JA20" s="1">
        <v>199.05699999999999</v>
      </c>
      <c r="JB20" s="1">
        <v>198.29400000000001</v>
      </c>
      <c r="JC20" s="1">
        <v>204.858</v>
      </c>
      <c r="JD20" s="1">
        <v>212.017</v>
      </c>
      <c r="JE20" s="1">
        <v>214.57400000000001</v>
      </c>
      <c r="JF20" s="1">
        <v>212.958</v>
      </c>
      <c r="JG20" s="1">
        <v>212.38200000000001</v>
      </c>
      <c r="JH20" s="1">
        <v>211.399</v>
      </c>
      <c r="JI20" s="1">
        <v>209.81200000000001</v>
      </c>
      <c r="JJ20" s="1">
        <v>212.69200000000001</v>
      </c>
      <c r="JK20" s="1">
        <v>225.667</v>
      </c>
      <c r="JL20" s="1">
        <v>236.94900000000001</v>
      </c>
      <c r="JM20" s="1">
        <v>240.655</v>
      </c>
      <c r="JN20" s="1">
        <v>241.10300000000001</v>
      </c>
      <c r="JO20" s="1">
        <v>241.41399999999999</v>
      </c>
      <c r="JP20" s="1">
        <v>236.16900000000001</v>
      </c>
      <c r="JQ20" s="1">
        <v>251.63900000000001</v>
      </c>
      <c r="JR20" s="1">
        <v>259.70100000000002</v>
      </c>
      <c r="JS20" s="1">
        <v>259.815</v>
      </c>
      <c r="JT20" s="1">
        <v>264.56900000000002</v>
      </c>
      <c r="JU20" s="1">
        <v>269.89299999999997</v>
      </c>
      <c r="JV20" s="1">
        <v>277.767</v>
      </c>
      <c r="JW20" s="1">
        <v>276.77499999999998</v>
      </c>
      <c r="JX20" s="1">
        <v>273.50299999999999</v>
      </c>
      <c r="JY20" s="1">
        <v>275.58699999999999</v>
      </c>
      <c r="JZ20" s="1">
        <v>273.04000000000002</v>
      </c>
      <c r="KA20" s="1">
        <v>274.35199999999998</v>
      </c>
      <c r="KB20" s="1">
        <v>270.56799999999998</v>
      </c>
      <c r="KC20" s="1">
        <v>275.11599999999999</v>
      </c>
      <c r="KD20" s="1">
        <v>265.50400000000002</v>
      </c>
      <c r="KE20" s="1">
        <v>262.66399999999999</v>
      </c>
      <c r="KF20" s="1">
        <v>258.95299999999997</v>
      </c>
      <c r="KG20" s="1">
        <v>258.27800000000002</v>
      </c>
      <c r="KH20" s="1">
        <v>257.791</v>
      </c>
      <c r="KI20" s="1">
        <v>261.745</v>
      </c>
      <c r="KJ20" s="1">
        <v>260.09500000000003</v>
      </c>
      <c r="KK20" s="1">
        <v>260.30700000000002</v>
      </c>
      <c r="KL20" s="1">
        <v>252.73400000000001</v>
      </c>
      <c r="KM20" s="1">
        <v>254.851</v>
      </c>
      <c r="KN20" s="1">
        <v>231.41399999999999</v>
      </c>
      <c r="KO20" s="1">
        <v>213.297</v>
      </c>
      <c r="KP20" s="1">
        <v>206.82900000000001</v>
      </c>
      <c r="KQ20" s="1">
        <v>206.637</v>
      </c>
      <c r="KR20" s="1">
        <v>206.62200000000001</v>
      </c>
      <c r="KS20" s="1">
        <v>209.36</v>
      </c>
      <c r="KT20" s="1">
        <v>210.631</v>
      </c>
      <c r="KU20" s="1">
        <v>211.482</v>
      </c>
      <c r="KV20" s="1">
        <v>208.05500000000001</v>
      </c>
      <c r="KW20" s="1">
        <v>207.30199999999999</v>
      </c>
      <c r="KX20" s="1">
        <v>206.029</v>
      </c>
      <c r="KY20" s="1">
        <v>206.767</v>
      </c>
      <c r="KZ20" s="1">
        <v>205.52799999999999</v>
      </c>
      <c r="LA20" s="1">
        <v>206.57599999999999</v>
      </c>
      <c r="LB20" s="1">
        <v>208.96799999999999</v>
      </c>
      <c r="LC20" s="1">
        <v>213.09299999999999</v>
      </c>
      <c r="LD20" s="1">
        <v>224.40100000000001</v>
      </c>
      <c r="LE20" s="1">
        <v>232.40299999999999</v>
      </c>
      <c r="LF20" s="1">
        <v>231.40199999999999</v>
      </c>
      <c r="LG20" s="1">
        <v>232.38300000000001</v>
      </c>
      <c r="LH20" s="1">
        <v>232.32400000000001</v>
      </c>
      <c r="LI20" s="1">
        <v>237.48099999999999</v>
      </c>
      <c r="LJ20" s="1">
        <v>237.38200000000001</v>
      </c>
      <c r="LK20" s="1">
        <v>243.80699999999999</v>
      </c>
      <c r="LL20" s="1">
        <v>246.91900000000001</v>
      </c>
      <c r="LM20" s="1">
        <v>256.87700000000001</v>
      </c>
      <c r="LN20" s="1">
        <v>264.53399999999999</v>
      </c>
      <c r="LO20" s="1">
        <v>266.35599999999999</v>
      </c>
      <c r="LP20" s="1">
        <v>262.35199999999998</v>
      </c>
      <c r="LQ20" s="1">
        <v>267.55</v>
      </c>
      <c r="LR20" s="1">
        <v>265.59500000000003</v>
      </c>
      <c r="LS20" s="1">
        <v>263.60899999999998</v>
      </c>
      <c r="LT20" s="1">
        <v>256.86500000000001</v>
      </c>
      <c r="LU20" s="1">
        <v>254.92400000000001</v>
      </c>
      <c r="LV20" s="1">
        <v>256.45</v>
      </c>
      <c r="LW20" s="1">
        <v>265.25200000000001</v>
      </c>
      <c r="LX20" s="1">
        <v>268.3</v>
      </c>
      <c r="LY20" s="1">
        <v>276.74099999999999</v>
      </c>
      <c r="LZ20" s="1">
        <v>280.48200000000003</v>
      </c>
      <c r="MA20" s="1">
        <v>285.55500000000001</v>
      </c>
      <c r="MB20" s="1">
        <v>288.38600000000002</v>
      </c>
      <c r="MC20" s="1">
        <v>286.27800000000002</v>
      </c>
      <c r="MD20" s="1">
        <v>280.91899999999998</v>
      </c>
      <c r="ME20" s="1">
        <v>276.85599999999999</v>
      </c>
      <c r="MF20" s="1">
        <v>278.03300000000002</v>
      </c>
      <c r="MG20" s="1">
        <v>277.452</v>
      </c>
      <c r="MH20" s="1">
        <v>276.27699999999999</v>
      </c>
      <c r="MI20" s="1">
        <v>279.07499999999999</v>
      </c>
      <c r="MJ20" s="1">
        <v>284.3</v>
      </c>
      <c r="MK20" s="1">
        <v>291.68299999999999</v>
      </c>
      <c r="ML20" s="1">
        <v>294.91699999999997</v>
      </c>
      <c r="MM20" s="1">
        <v>294.58</v>
      </c>
      <c r="MN20" s="1">
        <v>296.255</v>
      </c>
      <c r="MO20" s="1">
        <v>298.56299999999999</v>
      </c>
      <c r="MP20" s="1">
        <v>297.97000000000003</v>
      </c>
      <c r="MQ20" s="1">
        <v>302.04000000000002</v>
      </c>
      <c r="MR20" s="1">
        <v>302.43</v>
      </c>
      <c r="MS20" s="1">
        <v>303.101</v>
      </c>
      <c r="MT20" s="1">
        <v>306.678</v>
      </c>
      <c r="MU20" s="1">
        <v>313.685</v>
      </c>
      <c r="MV20" s="1">
        <v>313.08800000000002</v>
      </c>
      <c r="MW20" s="1">
        <v>305.97000000000003</v>
      </c>
      <c r="MX20" s="1">
        <v>293.87799999999999</v>
      </c>
      <c r="MY20" s="1">
        <v>296.774</v>
      </c>
      <c r="MZ20" s="1">
        <v>298.62</v>
      </c>
      <c r="NA20" s="1">
        <v>301.02699999999999</v>
      </c>
      <c r="NB20" s="1">
        <v>302.37700000000001</v>
      </c>
      <c r="NC20" s="1">
        <v>313.649</v>
      </c>
      <c r="ND20" s="1">
        <v>314.625</v>
      </c>
      <c r="NE20" s="1">
        <v>311.80500000000001</v>
      </c>
      <c r="NF20" s="1">
        <v>312.21100000000001</v>
      </c>
      <c r="NG20" s="1">
        <v>313.68700000000001</v>
      </c>
      <c r="NH20" s="1">
        <v>309.988</v>
      </c>
      <c r="NI20" s="1">
        <v>300.72000000000003</v>
      </c>
      <c r="NJ20" s="1">
        <v>292.69799999999998</v>
      </c>
      <c r="NK20" s="1">
        <v>307.81599999999997</v>
      </c>
      <c r="NL20" s="1">
        <v>340.26499999999999</v>
      </c>
      <c r="NM20" s="1">
        <v>345.649</v>
      </c>
      <c r="NN20" s="1">
        <v>362.92899999999997</v>
      </c>
      <c r="NO20" s="1">
        <v>359.673</v>
      </c>
      <c r="NP20" s="1">
        <v>355.19400000000002</v>
      </c>
      <c r="NQ20" s="1">
        <v>372.29300000000001</v>
      </c>
      <c r="NR20" s="1">
        <v>373.048</v>
      </c>
      <c r="NS20" s="1">
        <v>395.87700000000001</v>
      </c>
      <c r="NT20" s="1">
        <v>406.90899999999999</v>
      </c>
      <c r="NU20" s="1">
        <v>417.17099999999999</v>
      </c>
      <c r="NV20" s="1">
        <v>422.60399999999998</v>
      </c>
      <c r="NW20" s="1">
        <v>402.88</v>
      </c>
      <c r="NX20" s="1">
        <v>395.85399999999998</v>
      </c>
      <c r="NY20" s="1">
        <v>394.75599999999997</v>
      </c>
      <c r="NZ20" s="1">
        <v>393.89100000000002</v>
      </c>
      <c r="OA20" s="1">
        <v>393.54700000000003</v>
      </c>
      <c r="OB20" s="1">
        <v>392.94600000000003</v>
      </c>
      <c r="OC20" s="1">
        <v>391.79700000000003</v>
      </c>
      <c r="OD20" s="1">
        <v>390.572</v>
      </c>
      <c r="OE20" s="1">
        <v>389.71899999999999</v>
      </c>
      <c r="OF20" s="1">
        <v>384.84500000000003</v>
      </c>
      <c r="OG20" s="1">
        <v>383.12799999999999</v>
      </c>
      <c r="OH20" s="1">
        <v>384.18400000000003</v>
      </c>
      <c r="OI20" s="1">
        <v>404.32900000000001</v>
      </c>
      <c r="OJ20" s="1">
        <v>423.79500000000002</v>
      </c>
      <c r="OK20" s="1">
        <v>425.55799999999999</v>
      </c>
      <c r="OL20" s="1">
        <v>418.41</v>
      </c>
      <c r="OM20" s="1">
        <v>417.82400000000001</v>
      </c>
      <c r="ON20" s="1">
        <v>392.61399999999998</v>
      </c>
      <c r="OO20" s="1">
        <v>369.89299999999997</v>
      </c>
      <c r="OP20" s="1">
        <v>347.25799999999998</v>
      </c>
      <c r="OQ20" s="1">
        <v>345.10700000000003</v>
      </c>
      <c r="OR20" s="1">
        <v>333.51100000000002</v>
      </c>
      <c r="OS20" s="1">
        <v>317.17</v>
      </c>
      <c r="OT20" s="1">
        <v>303.88099999999997</v>
      </c>
      <c r="OU20" s="1">
        <v>297.548</v>
      </c>
      <c r="OV20" s="1">
        <v>300.68</v>
      </c>
      <c r="OW20" s="1">
        <v>299.71699999999998</v>
      </c>
      <c r="OX20" s="1">
        <v>301.08499999999998</v>
      </c>
      <c r="OY20" s="1">
        <v>304.42200000000003</v>
      </c>
      <c r="OZ20" s="1">
        <v>286.62700000000001</v>
      </c>
      <c r="PA20" s="1">
        <v>279.803</v>
      </c>
      <c r="PB20" s="1">
        <v>274.02999999999997</v>
      </c>
      <c r="PC20" s="1">
        <v>265.06700000000001</v>
      </c>
      <c r="PD20" s="1">
        <v>261.86399999999998</v>
      </c>
      <c r="PE20" s="1">
        <v>261.18700000000001</v>
      </c>
      <c r="PF20" s="1">
        <v>260.35500000000002</v>
      </c>
      <c r="PG20" s="1">
        <v>257.512</v>
      </c>
      <c r="PH20" s="1">
        <v>260.37200000000001</v>
      </c>
      <c r="PI20" s="1">
        <v>263.505</v>
      </c>
      <c r="PJ20" s="1">
        <v>264.16000000000003</v>
      </c>
      <c r="PK20" s="1">
        <v>265.94900000000001</v>
      </c>
      <c r="PL20" s="1">
        <v>271.64</v>
      </c>
      <c r="PM20" s="1">
        <v>277.45299999999997</v>
      </c>
      <c r="PN20" s="1">
        <v>276.55399999999997</v>
      </c>
      <c r="PO20" s="1">
        <v>275.99700000000001</v>
      </c>
      <c r="PP20" s="1">
        <v>276.39</v>
      </c>
      <c r="PQ20" s="1">
        <v>266.642</v>
      </c>
      <c r="PR20" s="1">
        <v>264.42099999999999</v>
      </c>
      <c r="PS20" s="1">
        <v>260.39800000000002</v>
      </c>
      <c r="PT20" s="1">
        <v>255.08699999999999</v>
      </c>
      <c r="PU20" s="1">
        <v>254.58099999999999</v>
      </c>
      <c r="PV20" s="1">
        <v>255.21799999999999</v>
      </c>
      <c r="PW20" s="1">
        <v>252.017</v>
      </c>
      <c r="PX20" s="1">
        <v>251.17400000000001</v>
      </c>
      <c r="PY20" s="1">
        <v>239.72900000000001</v>
      </c>
      <c r="PZ20" s="1">
        <v>235.44200000000001</v>
      </c>
      <c r="QA20" s="1">
        <v>234.33</v>
      </c>
      <c r="QB20" s="1">
        <v>219.32499999999999</v>
      </c>
      <c r="QC20" s="1">
        <v>212.16200000000001</v>
      </c>
      <c r="QD20" s="1">
        <v>212.501</v>
      </c>
      <c r="QE20" s="1">
        <v>208.983</v>
      </c>
      <c r="QF20" s="1">
        <v>209.864</v>
      </c>
      <c r="QG20" s="1">
        <v>213.708</v>
      </c>
      <c r="QH20" s="1">
        <v>216.143</v>
      </c>
      <c r="QI20" s="1">
        <v>214.37299999999999</v>
      </c>
      <c r="QJ20" s="1">
        <v>215.04499999999999</v>
      </c>
      <c r="QK20" s="1">
        <v>211.38900000000001</v>
      </c>
      <c r="QL20" s="1">
        <v>212.44399999999999</v>
      </c>
      <c r="QM20" s="1">
        <v>213.083</v>
      </c>
      <c r="QN20" s="1">
        <v>215.55799999999999</v>
      </c>
      <c r="QO20" s="1">
        <v>217.42400000000001</v>
      </c>
      <c r="QP20" s="1">
        <v>217.279</v>
      </c>
      <c r="QQ20" s="1">
        <v>217.52</v>
      </c>
      <c r="QR20" s="1">
        <v>219.55199999999999</v>
      </c>
      <c r="QS20" s="1">
        <v>220.43299999999999</v>
      </c>
      <c r="QT20" s="1">
        <v>221.15600000000001</v>
      </c>
      <c r="QU20" s="1">
        <v>223.73099999999999</v>
      </c>
      <c r="QV20" s="1">
        <v>224.74799999999999</v>
      </c>
      <c r="QW20" s="1">
        <v>225.35499999999999</v>
      </c>
      <c r="QX20" s="1">
        <v>228.28200000000001</v>
      </c>
      <c r="QY20" s="1">
        <v>230.559</v>
      </c>
      <c r="QZ20" s="1">
        <v>233.017</v>
      </c>
      <c r="RA20" s="1">
        <v>232.36600000000001</v>
      </c>
      <c r="RB20" s="1">
        <v>231.67400000000001</v>
      </c>
      <c r="RC20" s="1">
        <v>232.476</v>
      </c>
      <c r="RD20" s="1">
        <v>232.21199999999999</v>
      </c>
      <c r="RE20" s="1">
        <v>229.333</v>
      </c>
      <c r="RF20" s="1">
        <v>224.62899999999999</v>
      </c>
      <c r="RG20" s="1">
        <v>225.911</v>
      </c>
      <c r="RH20" s="1">
        <v>225.721</v>
      </c>
      <c r="RI20" s="1">
        <v>227.87799999999999</v>
      </c>
      <c r="RJ20" s="1">
        <v>228.756</v>
      </c>
      <c r="RK20" s="1">
        <v>228.947</v>
      </c>
      <c r="RL20" s="1">
        <v>228.72399999999999</v>
      </c>
      <c r="RM20" s="1">
        <v>231.17400000000001</v>
      </c>
      <c r="RN20" s="1">
        <v>231.09299999999999</v>
      </c>
      <c r="RO20" s="1">
        <v>230.726</v>
      </c>
      <c r="RP20" s="1">
        <v>231.39</v>
      </c>
      <c r="RQ20" s="1">
        <v>227.57599999999999</v>
      </c>
      <c r="RR20" s="1">
        <v>227.38399999999999</v>
      </c>
      <c r="RS20" s="1">
        <v>222.87</v>
      </c>
      <c r="RT20" s="1">
        <v>221.547</v>
      </c>
      <c r="RU20" s="1">
        <v>222.00399999999999</v>
      </c>
      <c r="RV20" s="1">
        <v>229.73</v>
      </c>
      <c r="RW20" s="1">
        <v>230.98699999999999</v>
      </c>
      <c r="RX20" s="1">
        <v>229.047</v>
      </c>
      <c r="RY20" s="1">
        <v>227.56700000000001</v>
      </c>
      <c r="RZ20" s="1">
        <v>226.25299999999999</v>
      </c>
      <c r="SA20" s="1">
        <v>227.65100000000001</v>
      </c>
      <c r="SB20" s="1">
        <v>228.304</v>
      </c>
      <c r="SC20" s="1">
        <v>230.98400000000001</v>
      </c>
      <c r="SD20" s="1">
        <v>231.71600000000001</v>
      </c>
      <c r="SE20" s="1">
        <v>237.64699999999999</v>
      </c>
      <c r="SF20" s="1">
        <v>237.71700000000001</v>
      </c>
      <c r="SG20" s="1">
        <v>238.303</v>
      </c>
      <c r="SH20" s="1">
        <v>240.68899999999999</v>
      </c>
      <c r="SI20" s="1">
        <v>242.08500000000001</v>
      </c>
      <c r="SJ20" s="1">
        <v>243.346</v>
      </c>
      <c r="SK20" s="1">
        <v>243.11600000000001</v>
      </c>
      <c r="SL20" s="1">
        <v>242.16399999999999</v>
      </c>
      <c r="SM20" s="1">
        <v>244.25299999999999</v>
      </c>
      <c r="SN20" s="1">
        <v>242.20400000000001</v>
      </c>
      <c r="SO20" s="1">
        <v>242.18899999999999</v>
      </c>
      <c r="SP20" s="1">
        <v>241.39699999999999</v>
      </c>
      <c r="SQ20" s="1">
        <v>246.327</v>
      </c>
      <c r="SR20" s="1">
        <v>250.93899999999999</v>
      </c>
      <c r="SS20" s="1">
        <v>250.93899999999999</v>
      </c>
      <c r="SV20" s="1">
        <v>253.684</v>
      </c>
    </row>
    <row r="21" spans="1:516" x14ac:dyDescent="0.25">
      <c r="A21" s="1" t="s">
        <v>242</v>
      </c>
      <c r="B21" s="1" t="str">
        <f>_xlfn.XLOOKUP(A21,bonds[worksheet get],bonds[unique lookup],"-")</f>
        <v>LHNVX 3 PERP nc-24</v>
      </c>
      <c r="C21" s="1" t="str">
        <f>_xlfn.XLOOKUP(A21,bonds[worksheet get],bonds[ID_ISIN],"-")</f>
        <v>XS1713466495</v>
      </c>
      <c r="D21" s="1">
        <f>_xll.BDH(A21,"blp_i_sprd_mid","-2AY",,"Dates=H","Fill=C","Sort=R","Dir=H","cols=319;rows=1")</f>
        <v>297.38799999999998</v>
      </c>
      <c r="E21" s="1">
        <v>307.20800000000003</v>
      </c>
      <c r="F21" s="1">
        <v>306.30700000000002</v>
      </c>
      <c r="G21" s="1">
        <v>310.60399999999998</v>
      </c>
      <c r="H21" s="1">
        <v>313.42</v>
      </c>
      <c r="I21" s="1">
        <v>311.08600000000001</v>
      </c>
      <c r="J21" s="1">
        <v>308.52300000000002</v>
      </c>
      <c r="K21" s="1">
        <v>312.77999999999997</v>
      </c>
      <c r="L21" s="1">
        <v>299.8</v>
      </c>
      <c r="M21" s="1">
        <v>301.44499999999999</v>
      </c>
      <c r="N21" s="1">
        <v>299.44099999999997</v>
      </c>
      <c r="O21" s="1">
        <v>286.54700000000003</v>
      </c>
      <c r="P21" s="1">
        <v>287.60500000000002</v>
      </c>
      <c r="Q21" s="1">
        <v>280.56900000000002</v>
      </c>
      <c r="R21" s="1">
        <v>275.94600000000003</v>
      </c>
      <c r="S21" s="1">
        <v>303</v>
      </c>
      <c r="T21" s="1">
        <v>298.221</v>
      </c>
      <c r="U21" s="1">
        <v>304.46600000000001</v>
      </c>
      <c r="V21" s="1">
        <v>282.55200000000002</v>
      </c>
      <c r="W21" s="1">
        <v>273.90300000000002</v>
      </c>
      <c r="X21" s="1">
        <v>273.11399999999998</v>
      </c>
      <c r="Y21" s="1">
        <v>285.255</v>
      </c>
      <c r="Z21" s="1">
        <v>314.57900000000001</v>
      </c>
      <c r="AA21" s="1">
        <v>319.32100000000003</v>
      </c>
      <c r="AB21" s="1">
        <v>334.53500000000003</v>
      </c>
      <c r="AC21" s="1">
        <v>336.40499999999997</v>
      </c>
      <c r="AD21" s="1">
        <v>339.54599999999999</v>
      </c>
      <c r="AE21" s="1">
        <v>330.64100000000002</v>
      </c>
      <c r="AF21" s="1">
        <v>334.358</v>
      </c>
      <c r="AG21" s="1">
        <v>351.41199999999998</v>
      </c>
      <c r="AH21" s="1">
        <v>367.63200000000001</v>
      </c>
      <c r="AI21" s="1">
        <v>366.69799999999998</v>
      </c>
      <c r="AJ21" s="1">
        <v>368.86900000000003</v>
      </c>
      <c r="AK21" s="1">
        <v>376.65100000000001</v>
      </c>
      <c r="AL21" s="1">
        <v>385.02100000000002</v>
      </c>
      <c r="AM21" s="1">
        <v>393.923</v>
      </c>
      <c r="AN21" s="1">
        <v>395.48700000000002</v>
      </c>
      <c r="AO21" s="1">
        <v>390.75700000000001</v>
      </c>
      <c r="AP21" s="1">
        <v>378.80700000000002</v>
      </c>
      <c r="AQ21" s="1">
        <v>379.58800000000002</v>
      </c>
      <c r="AR21" s="1">
        <v>371.197</v>
      </c>
      <c r="AS21" s="1">
        <v>373.35199999999998</v>
      </c>
      <c r="AT21" s="1">
        <v>373.15699999999998</v>
      </c>
      <c r="AU21" s="1">
        <v>377.33300000000003</v>
      </c>
      <c r="AV21" s="1">
        <v>373.39</v>
      </c>
      <c r="AW21" s="1">
        <v>380.05700000000002</v>
      </c>
      <c r="AX21" s="1">
        <v>374.63200000000001</v>
      </c>
      <c r="AY21" s="1">
        <v>373.01600000000002</v>
      </c>
      <c r="AZ21" s="1">
        <v>382.08499999999998</v>
      </c>
      <c r="BA21" s="1">
        <v>386.137</v>
      </c>
      <c r="BB21" s="1">
        <v>419.44499999999999</v>
      </c>
      <c r="BC21" s="1">
        <v>430.56</v>
      </c>
      <c r="BD21" s="1">
        <v>435.54599999999999</v>
      </c>
      <c r="BE21" s="1">
        <v>449.01400000000001</v>
      </c>
      <c r="BF21" s="1">
        <v>451.69200000000001</v>
      </c>
      <c r="BG21" s="1">
        <v>454.60300000000001</v>
      </c>
      <c r="BH21" s="1">
        <v>466.51600000000002</v>
      </c>
      <c r="BI21" s="1">
        <v>468.02199999999999</v>
      </c>
      <c r="BJ21" s="1">
        <v>473.24099999999999</v>
      </c>
      <c r="BK21" s="1">
        <v>516.34400000000005</v>
      </c>
      <c r="BL21" s="1">
        <v>601.17100000000005</v>
      </c>
      <c r="BM21" s="1">
        <v>618.05200000000002</v>
      </c>
      <c r="BN21" s="1">
        <v>670.75</v>
      </c>
      <c r="BO21" s="1">
        <v>689.38499999999999</v>
      </c>
      <c r="BP21" s="1">
        <v>680.41899999999998</v>
      </c>
      <c r="BQ21" s="1">
        <v>691.17399999999998</v>
      </c>
      <c r="BR21" s="1">
        <v>697.16</v>
      </c>
      <c r="BS21" s="1">
        <v>699.02800000000002</v>
      </c>
      <c r="BT21" s="1">
        <v>698.48</v>
      </c>
      <c r="BU21" s="1">
        <v>703.73199999999997</v>
      </c>
      <c r="BV21" s="1">
        <v>718.29600000000005</v>
      </c>
      <c r="BW21" s="1">
        <v>759.57899999999995</v>
      </c>
      <c r="BX21" s="1">
        <v>770.15599999999995</v>
      </c>
      <c r="BY21" s="1">
        <v>738.96199999999999</v>
      </c>
      <c r="BZ21" s="1">
        <v>744.16200000000003</v>
      </c>
      <c r="CA21" s="1">
        <v>742.54399999999998</v>
      </c>
      <c r="CB21" s="1">
        <v>626.14099999999996</v>
      </c>
      <c r="CC21" s="1">
        <v>505.52600000000001</v>
      </c>
      <c r="CD21" s="1">
        <v>409.45699999999999</v>
      </c>
      <c r="CE21" s="1">
        <v>399.601</v>
      </c>
      <c r="CF21" s="1">
        <v>329.02600000000001</v>
      </c>
      <c r="CG21" s="1">
        <v>317.44400000000002</v>
      </c>
      <c r="CH21" s="1">
        <v>319.88900000000001</v>
      </c>
      <c r="CI21" s="1">
        <v>274.87</v>
      </c>
      <c r="CJ21" s="1">
        <v>241.066</v>
      </c>
      <c r="CK21" s="1">
        <v>235.68100000000001</v>
      </c>
      <c r="CL21" s="1">
        <v>240.851</v>
      </c>
      <c r="CM21" s="1">
        <v>248.74799999999999</v>
      </c>
      <c r="CN21" s="1">
        <v>246.386</v>
      </c>
      <c r="CO21" s="1">
        <v>217.48500000000001</v>
      </c>
      <c r="CP21" s="1">
        <v>202.369</v>
      </c>
      <c r="CQ21" s="1">
        <v>192.41900000000001</v>
      </c>
      <c r="CR21" s="1">
        <v>183.964</v>
      </c>
      <c r="CS21" s="1">
        <v>173.83099999999999</v>
      </c>
      <c r="CT21" s="1">
        <v>174.886</v>
      </c>
      <c r="CU21" s="1">
        <v>175.61099999999999</v>
      </c>
      <c r="CV21" s="1">
        <v>177.52</v>
      </c>
      <c r="CW21" s="1">
        <v>175.999</v>
      </c>
      <c r="CX21" s="1">
        <v>177.27699999999999</v>
      </c>
      <c r="CY21" s="1">
        <v>176.66800000000001</v>
      </c>
      <c r="CZ21" s="1">
        <v>176.001</v>
      </c>
      <c r="DA21" s="1">
        <v>177.49299999999999</v>
      </c>
      <c r="DB21" s="1">
        <v>178.322</v>
      </c>
      <c r="DC21" s="1">
        <v>176.22800000000001</v>
      </c>
      <c r="DD21" s="1">
        <v>175.886</v>
      </c>
      <c r="DE21" s="1">
        <v>181.74700000000001</v>
      </c>
      <c r="DF21" s="1">
        <v>188.19900000000001</v>
      </c>
      <c r="DG21" s="1">
        <v>192.92699999999999</v>
      </c>
      <c r="DH21" s="1">
        <v>196.023</v>
      </c>
      <c r="DI21" s="1">
        <v>192.172</v>
      </c>
      <c r="DJ21" s="1">
        <v>187.60400000000001</v>
      </c>
      <c r="DK21" s="1">
        <v>185.934</v>
      </c>
      <c r="DL21" s="1">
        <v>186.98599999999999</v>
      </c>
      <c r="DM21" s="1">
        <v>176.078</v>
      </c>
      <c r="DN21" s="1">
        <v>173.08799999999999</v>
      </c>
      <c r="DO21" s="1">
        <v>169.935</v>
      </c>
      <c r="DP21" s="1">
        <v>170.13200000000001</v>
      </c>
      <c r="DQ21" s="1">
        <v>171.16300000000001</v>
      </c>
      <c r="DR21" s="1">
        <v>172.78299999999999</v>
      </c>
      <c r="DS21" s="1">
        <v>177.46199999999999</v>
      </c>
      <c r="DT21" s="1">
        <v>181.30699999999999</v>
      </c>
      <c r="DU21" s="1">
        <v>179.334</v>
      </c>
      <c r="DV21" s="1">
        <v>178.86799999999999</v>
      </c>
      <c r="DW21" s="1">
        <v>182.20599999999999</v>
      </c>
      <c r="DX21" s="1">
        <v>182.251</v>
      </c>
      <c r="DY21" s="1">
        <v>185.768</v>
      </c>
      <c r="DZ21" s="1">
        <v>184.744</v>
      </c>
      <c r="EA21" s="1">
        <v>184.202</v>
      </c>
      <c r="EB21" s="1">
        <v>183.79599999999999</v>
      </c>
      <c r="EC21" s="1">
        <v>178.72300000000001</v>
      </c>
      <c r="ED21" s="1">
        <v>178.018</v>
      </c>
      <c r="EE21" s="1">
        <v>176.726</v>
      </c>
      <c r="EF21" s="1">
        <v>179.34800000000001</v>
      </c>
      <c r="EG21" s="1">
        <v>179.43700000000001</v>
      </c>
      <c r="EH21" s="1">
        <v>182.904</v>
      </c>
      <c r="EI21" s="1">
        <v>182.80799999999999</v>
      </c>
      <c r="EJ21" s="1">
        <v>182.62100000000001</v>
      </c>
      <c r="EK21" s="1">
        <v>187.72800000000001</v>
      </c>
      <c r="EL21" s="1">
        <v>188.04599999999999</v>
      </c>
      <c r="EM21" s="1">
        <v>190.28200000000001</v>
      </c>
      <c r="EN21" s="1">
        <v>192.41</v>
      </c>
      <c r="EO21" s="1">
        <v>196.839</v>
      </c>
      <c r="EP21" s="1">
        <v>194.86600000000001</v>
      </c>
      <c r="EQ21" s="1">
        <v>195.39400000000001</v>
      </c>
      <c r="ER21" s="1">
        <v>197.494</v>
      </c>
      <c r="ES21" s="1">
        <v>204.71</v>
      </c>
      <c r="ET21" s="1">
        <v>207.72499999999999</v>
      </c>
      <c r="EU21" s="1">
        <v>212.70099999999999</v>
      </c>
      <c r="EV21" s="1">
        <v>205.18299999999999</v>
      </c>
      <c r="EW21" s="1">
        <v>211.97399999999999</v>
      </c>
      <c r="EX21" s="1">
        <v>216.19900000000001</v>
      </c>
      <c r="EY21" s="1">
        <v>215.00700000000001</v>
      </c>
      <c r="EZ21" s="1">
        <v>216.12799999999999</v>
      </c>
      <c r="FA21" s="1">
        <v>213.642</v>
      </c>
      <c r="FB21" s="1">
        <v>216.23699999999999</v>
      </c>
      <c r="FC21" s="1">
        <v>218.047</v>
      </c>
      <c r="FD21" s="1">
        <v>219.571</v>
      </c>
      <c r="FE21" s="1">
        <v>215.733</v>
      </c>
      <c r="FF21" s="1">
        <v>213.62200000000001</v>
      </c>
      <c r="FG21" s="1">
        <v>214.39699999999999</v>
      </c>
      <c r="FH21" s="1">
        <v>216.99100000000001</v>
      </c>
      <c r="FI21" s="1">
        <v>214.691</v>
      </c>
      <c r="FJ21" s="1">
        <v>208.36</v>
      </c>
      <c r="FK21" s="1">
        <v>206.607</v>
      </c>
      <c r="FL21" s="1">
        <v>206.261</v>
      </c>
      <c r="FM21" s="1">
        <v>202.19499999999999</v>
      </c>
      <c r="FN21" s="1">
        <v>208.126</v>
      </c>
      <c r="FO21" s="1">
        <v>207.03700000000001</v>
      </c>
      <c r="FP21" s="1">
        <v>212.96600000000001</v>
      </c>
      <c r="FQ21" s="1">
        <v>219.292</v>
      </c>
      <c r="FR21" s="1">
        <v>220.798</v>
      </c>
      <c r="FS21" s="1">
        <v>215.44900000000001</v>
      </c>
      <c r="FT21" s="1">
        <v>216.94499999999999</v>
      </c>
      <c r="FU21" s="1">
        <v>214.654</v>
      </c>
      <c r="FV21" s="1">
        <v>217.25899999999999</v>
      </c>
      <c r="FW21" s="1">
        <v>220.334</v>
      </c>
      <c r="FX21" s="1">
        <v>220.24199999999999</v>
      </c>
      <c r="FY21" s="1">
        <v>218.69900000000001</v>
      </c>
      <c r="FZ21" s="1">
        <v>219.101</v>
      </c>
      <c r="GA21" s="1">
        <v>218.88200000000001</v>
      </c>
      <c r="GB21" s="1">
        <v>222.74799999999999</v>
      </c>
      <c r="GC21" s="1">
        <v>223.68899999999999</v>
      </c>
      <c r="GD21" s="1">
        <v>225.33199999999999</v>
      </c>
      <c r="GE21" s="1">
        <v>230.31200000000001</v>
      </c>
      <c r="GF21" s="1">
        <v>230.75</v>
      </c>
      <c r="GG21" s="1">
        <v>239.03399999999999</v>
      </c>
      <c r="GH21" s="1">
        <v>242.261</v>
      </c>
      <c r="GI21" s="1">
        <v>246.81800000000001</v>
      </c>
      <c r="GJ21" s="1">
        <v>236.00800000000001</v>
      </c>
      <c r="GK21" s="1">
        <v>235.40600000000001</v>
      </c>
      <c r="GL21" s="1">
        <v>235.95099999999999</v>
      </c>
      <c r="GM21" s="1">
        <v>228.73400000000001</v>
      </c>
      <c r="GN21" s="1">
        <v>219.81700000000001</v>
      </c>
      <c r="GO21" s="1">
        <v>223.13499999999999</v>
      </c>
      <c r="GP21" s="1">
        <v>222.61199999999999</v>
      </c>
      <c r="GQ21" s="1">
        <v>221.17500000000001</v>
      </c>
      <c r="GR21" s="1">
        <v>220.88399999999999</v>
      </c>
      <c r="GS21" s="1">
        <v>219.56800000000001</v>
      </c>
      <c r="GT21" s="1">
        <v>216.69499999999999</v>
      </c>
      <c r="GU21" s="1">
        <v>214.828</v>
      </c>
      <c r="GV21" s="1">
        <v>216.29300000000001</v>
      </c>
      <c r="GW21" s="1">
        <v>212.654</v>
      </c>
      <c r="GX21" s="1">
        <v>208.06200000000001</v>
      </c>
      <c r="GY21" s="1">
        <v>207.25299999999999</v>
      </c>
      <c r="GZ21" s="1">
        <v>204.24199999999999</v>
      </c>
      <c r="HA21" s="1">
        <v>209.75399999999999</v>
      </c>
      <c r="HB21" s="1">
        <v>227.69900000000001</v>
      </c>
      <c r="HC21" s="1">
        <v>227.95699999999999</v>
      </c>
      <c r="HD21" s="1">
        <v>229.09200000000001</v>
      </c>
      <c r="HE21" s="1">
        <v>230.93600000000001</v>
      </c>
      <c r="HF21" s="1">
        <v>226.84399999999999</v>
      </c>
      <c r="HG21" s="1">
        <v>232.197</v>
      </c>
      <c r="HH21" s="1">
        <v>234.571</v>
      </c>
      <c r="HI21" s="1">
        <v>234.39</v>
      </c>
      <c r="HJ21" s="1">
        <v>234.51900000000001</v>
      </c>
      <c r="HK21" s="1">
        <v>237.006</v>
      </c>
      <c r="HL21" s="1">
        <v>238.01</v>
      </c>
      <c r="HM21" s="1">
        <v>237.72900000000001</v>
      </c>
      <c r="HN21" s="1">
        <v>231.923</v>
      </c>
      <c r="HO21" s="1">
        <v>238.28100000000001</v>
      </c>
      <c r="HP21" s="1">
        <v>237.21</v>
      </c>
      <c r="HQ21" s="1">
        <v>245.95699999999999</v>
      </c>
      <c r="HR21" s="1">
        <v>256.63</v>
      </c>
      <c r="HS21" s="1">
        <v>256.46100000000001</v>
      </c>
      <c r="HT21" s="1">
        <v>265.04199999999997</v>
      </c>
      <c r="HU21" s="1">
        <v>264.49599999999998</v>
      </c>
      <c r="HV21" s="1">
        <v>253.86799999999999</v>
      </c>
      <c r="HW21" s="1">
        <v>250.51</v>
      </c>
      <c r="HX21" s="1">
        <v>248.12799999999999</v>
      </c>
      <c r="HY21" s="1">
        <v>252.601</v>
      </c>
      <c r="HZ21" s="1">
        <v>265.27800000000002</v>
      </c>
      <c r="IA21" s="1">
        <v>273.29599999999999</v>
      </c>
      <c r="IB21" s="1">
        <v>277.06900000000002</v>
      </c>
      <c r="IC21" s="1">
        <v>279.07400000000001</v>
      </c>
      <c r="ID21" s="1">
        <v>267.97300000000001</v>
      </c>
      <c r="IE21" s="1">
        <v>255.374</v>
      </c>
      <c r="IF21" s="1">
        <v>248.79400000000001</v>
      </c>
      <c r="IG21" s="1">
        <v>247.785</v>
      </c>
      <c r="IH21" s="1">
        <v>235.43</v>
      </c>
      <c r="II21" s="1">
        <v>232.22</v>
      </c>
      <c r="IJ21" s="1">
        <v>232.53200000000001</v>
      </c>
      <c r="IK21" s="1">
        <v>240.16399999999999</v>
      </c>
      <c r="IL21" s="1">
        <v>249.59299999999999</v>
      </c>
      <c r="IM21" s="1">
        <v>253.81100000000001</v>
      </c>
      <c r="IN21" s="1">
        <v>252.89099999999999</v>
      </c>
      <c r="IO21" s="1">
        <v>253.29900000000001</v>
      </c>
      <c r="IP21" s="1">
        <v>248.60900000000001</v>
      </c>
      <c r="IQ21" s="1">
        <v>244.85</v>
      </c>
      <c r="IR21" s="1">
        <v>244.941</v>
      </c>
      <c r="IS21" s="1">
        <v>245.20699999999999</v>
      </c>
      <c r="IT21" s="1">
        <v>244.87200000000001</v>
      </c>
      <c r="IU21" s="1">
        <v>249.31200000000001</v>
      </c>
      <c r="IV21" s="1">
        <v>249.971</v>
      </c>
      <c r="IW21" s="1">
        <v>246.43700000000001</v>
      </c>
      <c r="IX21" s="1">
        <v>238.721</v>
      </c>
      <c r="IY21" s="1">
        <v>243.34200000000001</v>
      </c>
      <c r="IZ21" s="1">
        <v>239.137</v>
      </c>
      <c r="JA21" s="1">
        <v>245.548</v>
      </c>
      <c r="JB21" s="1">
        <v>243.91300000000001</v>
      </c>
      <c r="JC21" s="1">
        <v>250.56100000000001</v>
      </c>
      <c r="JD21" s="1">
        <v>252.71299999999999</v>
      </c>
      <c r="JE21" s="1">
        <v>251.6</v>
      </c>
      <c r="JF21" s="1">
        <v>251.024</v>
      </c>
      <c r="JG21" s="1">
        <v>248.3</v>
      </c>
      <c r="JH21" s="1">
        <v>249.03299999999999</v>
      </c>
      <c r="JI21" s="1">
        <v>250.58099999999999</v>
      </c>
      <c r="JJ21" s="1">
        <v>259</v>
      </c>
      <c r="JK21" s="1">
        <v>268.78500000000003</v>
      </c>
      <c r="JL21" s="1">
        <v>278.14699999999999</v>
      </c>
      <c r="JM21" s="1">
        <v>282.964</v>
      </c>
      <c r="JN21" s="1">
        <v>284.58</v>
      </c>
      <c r="JO21" s="1">
        <v>285.77999999999997</v>
      </c>
      <c r="JP21" s="1">
        <v>281.04199999999997</v>
      </c>
      <c r="JQ21" s="1">
        <v>289.637</v>
      </c>
      <c r="JR21" s="1">
        <v>297.512</v>
      </c>
      <c r="JS21" s="1">
        <v>298.78800000000001</v>
      </c>
      <c r="JT21" s="1">
        <v>311.19</v>
      </c>
      <c r="JU21" s="1">
        <v>321.07100000000003</v>
      </c>
      <c r="JV21" s="1">
        <v>331.92200000000003</v>
      </c>
      <c r="JW21" s="1">
        <v>332.87900000000002</v>
      </c>
      <c r="JX21" s="1">
        <v>326.827</v>
      </c>
      <c r="JY21" s="1">
        <v>329.32100000000003</v>
      </c>
      <c r="JZ21" s="1">
        <v>328.50700000000001</v>
      </c>
      <c r="KA21" s="1">
        <v>332.03800000000001</v>
      </c>
      <c r="KB21" s="1">
        <v>332.48599999999999</v>
      </c>
      <c r="KC21" s="1">
        <v>337.22699999999998</v>
      </c>
      <c r="KD21" s="1">
        <v>316.99799999999999</v>
      </c>
      <c r="KE21" s="1">
        <v>310.23700000000002</v>
      </c>
      <c r="KF21" s="1">
        <v>308.49599999999998</v>
      </c>
      <c r="KG21" s="1">
        <v>305.40199999999999</v>
      </c>
      <c r="KH21" s="1">
        <v>310.89800000000002</v>
      </c>
      <c r="KI21" s="1">
        <v>317.02699999999999</v>
      </c>
      <c r="KJ21" s="1">
        <v>314.26499999999999</v>
      </c>
      <c r="KK21" s="1">
        <v>320.77</v>
      </c>
      <c r="KL21" s="1">
        <v>304.83999999999997</v>
      </c>
      <c r="KM21" s="1">
        <v>321.18900000000002</v>
      </c>
      <c r="KN21" s="1">
        <v>313.21800000000002</v>
      </c>
      <c r="KO21" s="1">
        <v>304.83100000000002</v>
      </c>
      <c r="KP21" s="1">
        <v>293.45299999999997</v>
      </c>
      <c r="KQ21" s="1">
        <v>292.30500000000001</v>
      </c>
      <c r="KR21" s="1">
        <v>291.52600000000001</v>
      </c>
      <c r="KS21" s="1">
        <v>293.46499999999997</v>
      </c>
      <c r="KT21" s="1">
        <v>295.351</v>
      </c>
      <c r="KU21" s="1">
        <v>297.49900000000002</v>
      </c>
      <c r="KV21" s="1">
        <v>297.41199999999998</v>
      </c>
      <c r="KW21" s="1">
        <v>296.33999999999997</v>
      </c>
      <c r="KX21" s="1">
        <v>295.11399999999998</v>
      </c>
      <c r="KY21" s="1">
        <v>294.65800000000002</v>
      </c>
      <c r="KZ21" s="1">
        <v>289.77800000000002</v>
      </c>
      <c r="LA21" s="1">
        <v>288.22399999999999</v>
      </c>
      <c r="LB21" s="1">
        <v>287.24900000000002</v>
      </c>
      <c r="LC21" s="1">
        <v>292.31400000000002</v>
      </c>
      <c r="LD21" s="1">
        <v>300.73</v>
      </c>
      <c r="LE21" s="1">
        <v>309.01600000000002</v>
      </c>
      <c r="LF21" s="1">
        <v>307.95600000000002</v>
      </c>
      <c r="LG21" s="1">
        <v>305.84300000000002</v>
      </c>
      <c r="LH21" s="1">
        <v>303.98500000000001</v>
      </c>
      <c r="LI21" s="1">
        <v>304.495</v>
      </c>
      <c r="LJ21" s="1">
        <v>302.45699999999999</v>
      </c>
    </row>
    <row r="22" spans="1:516" x14ac:dyDescent="0.25">
      <c r="A22" s="1" t="s">
        <v>243</v>
      </c>
      <c r="B22" s="1" t="str">
        <f>_xlfn.XLOOKUP(A22,bonds[worksheet get],bonds[unique lookup],"-")</f>
        <v>EVKGR 2 1/8 07/07/77 nc-22</v>
      </c>
      <c r="C22" s="1" t="str">
        <f>_xlfn.XLOOKUP(A22,bonds[worksheet get],bonds[ID_ISIN],"-")</f>
        <v>DE000A2GSFF1</v>
      </c>
      <c r="D22" s="1">
        <f>_xll.BDH(A22,"blp_i_sprd_mid","-2AY",,"Dates=H","Fill=C","Sort=R","Dir=H","cols=509;rows=1")</f>
        <v>310.041</v>
      </c>
      <c r="E22" s="1">
        <v>311.91500000000002</v>
      </c>
      <c r="F22" s="1">
        <v>316.93099999999998</v>
      </c>
      <c r="G22" s="1">
        <v>317.10300000000001</v>
      </c>
      <c r="H22" s="1">
        <v>316.80500000000001</v>
      </c>
      <c r="I22" s="1">
        <v>314.24700000000001</v>
      </c>
      <c r="J22" s="1">
        <v>310.52800000000002</v>
      </c>
      <c r="K22" s="1">
        <v>311.17700000000002</v>
      </c>
      <c r="L22" s="1">
        <v>307.95600000000002</v>
      </c>
      <c r="M22" s="1">
        <v>300.06799999999998</v>
      </c>
      <c r="N22" s="1">
        <v>296.38499999999999</v>
      </c>
      <c r="O22" s="1">
        <v>292.52999999999997</v>
      </c>
      <c r="P22" s="1">
        <v>281.21800000000002</v>
      </c>
      <c r="Q22" s="1">
        <v>270.84199999999998</v>
      </c>
      <c r="R22" s="1">
        <v>296.73599999999999</v>
      </c>
      <c r="S22" s="1">
        <v>288.76400000000001</v>
      </c>
      <c r="T22" s="1">
        <v>282.30399999999997</v>
      </c>
      <c r="U22" s="1">
        <v>265.77300000000002</v>
      </c>
      <c r="V22" s="1">
        <v>250.93199999999999</v>
      </c>
      <c r="W22" s="1">
        <v>232.89099999999999</v>
      </c>
      <c r="X22" s="1">
        <v>247.46700000000001</v>
      </c>
      <c r="Y22" s="1">
        <v>317.87299999999999</v>
      </c>
      <c r="Z22" s="1">
        <v>345.15800000000002</v>
      </c>
      <c r="AA22" s="1">
        <v>358.68700000000001</v>
      </c>
      <c r="AB22" s="1">
        <v>360.65499999999997</v>
      </c>
      <c r="AC22" s="1">
        <v>359.649</v>
      </c>
      <c r="AD22" s="1">
        <v>353.06599999999997</v>
      </c>
      <c r="AE22" s="1">
        <v>350.26900000000001</v>
      </c>
      <c r="AF22" s="1">
        <v>377.322</v>
      </c>
      <c r="AG22" s="1">
        <v>385.28899999999999</v>
      </c>
      <c r="AH22" s="1">
        <v>388.64800000000002</v>
      </c>
      <c r="AI22" s="1">
        <v>388.161</v>
      </c>
      <c r="AJ22" s="1">
        <v>387.45299999999997</v>
      </c>
      <c r="AK22" s="1">
        <v>397.91899999999998</v>
      </c>
      <c r="AL22" s="1">
        <v>402.67899999999997</v>
      </c>
      <c r="AM22" s="1">
        <v>403.238</v>
      </c>
      <c r="AN22" s="1">
        <v>395.654</v>
      </c>
      <c r="AO22" s="1">
        <v>362.16800000000001</v>
      </c>
      <c r="AP22" s="1">
        <v>357.46699999999998</v>
      </c>
      <c r="AQ22" s="1">
        <v>355.161</v>
      </c>
      <c r="AR22" s="1">
        <v>353.077</v>
      </c>
      <c r="AS22" s="1">
        <v>354.18799999999999</v>
      </c>
      <c r="AT22" s="1">
        <v>352.73200000000003</v>
      </c>
      <c r="AU22" s="1">
        <v>355.82900000000001</v>
      </c>
      <c r="AV22" s="1">
        <v>354.60899999999998</v>
      </c>
      <c r="AW22" s="1">
        <v>320.68200000000002</v>
      </c>
      <c r="AX22" s="1">
        <v>317.30900000000003</v>
      </c>
      <c r="AY22" s="1">
        <v>310.99599999999998</v>
      </c>
      <c r="AZ22" s="1">
        <v>311.39</v>
      </c>
      <c r="BA22" s="1">
        <v>327.399</v>
      </c>
      <c r="BB22" s="1">
        <v>333.68799999999999</v>
      </c>
      <c r="BC22" s="1">
        <v>335.68200000000002</v>
      </c>
      <c r="BD22" s="1">
        <v>338.27800000000002</v>
      </c>
      <c r="BE22" s="1">
        <v>338.76</v>
      </c>
      <c r="BF22" s="1">
        <v>339.35599999999999</v>
      </c>
      <c r="BG22" s="1">
        <v>341.09199999999998</v>
      </c>
      <c r="BH22" s="1">
        <v>335.834</v>
      </c>
      <c r="BI22" s="1">
        <v>349.76400000000001</v>
      </c>
      <c r="BJ22" s="1">
        <v>388.3</v>
      </c>
      <c r="BK22" s="1">
        <v>431.25099999999998</v>
      </c>
      <c r="BL22" s="1">
        <v>451.84199999999998</v>
      </c>
      <c r="BM22" s="1">
        <v>483.56400000000002</v>
      </c>
      <c r="BN22" s="1">
        <v>490.988</v>
      </c>
      <c r="BO22" s="1">
        <v>491.44200000000001</v>
      </c>
      <c r="BP22" s="1">
        <v>486.39100000000002</v>
      </c>
      <c r="BQ22" s="1">
        <v>492.93599999999998</v>
      </c>
      <c r="BR22" s="1">
        <v>496.88799999999998</v>
      </c>
      <c r="BS22" s="1">
        <v>497.04</v>
      </c>
      <c r="BT22" s="1">
        <v>500.41300000000001</v>
      </c>
      <c r="BU22" s="1">
        <v>497.03</v>
      </c>
      <c r="BV22" s="1">
        <v>527.30799999999999</v>
      </c>
      <c r="BW22" s="1">
        <v>529.85299999999995</v>
      </c>
      <c r="BX22" s="1">
        <v>506.09899999999999</v>
      </c>
      <c r="BY22" s="1">
        <v>510.47</v>
      </c>
      <c r="BZ22" s="1">
        <v>507.125</v>
      </c>
      <c r="CA22" s="1">
        <v>442.40199999999999</v>
      </c>
      <c r="CB22" s="1">
        <v>381.29399999999998</v>
      </c>
      <c r="CC22" s="1">
        <v>276.161</v>
      </c>
      <c r="CD22" s="1">
        <v>258.21499999999997</v>
      </c>
      <c r="CE22" s="1">
        <v>229.12700000000001</v>
      </c>
      <c r="CF22" s="1">
        <v>217.976</v>
      </c>
      <c r="CG22" s="1">
        <v>210.81100000000001</v>
      </c>
      <c r="CH22" s="1">
        <v>166.64400000000001</v>
      </c>
      <c r="CI22" s="1">
        <v>147.821</v>
      </c>
      <c r="CJ22" s="1">
        <v>143.375</v>
      </c>
      <c r="CK22" s="1">
        <v>148.91</v>
      </c>
      <c r="CL22" s="1">
        <v>156.90799999999999</v>
      </c>
      <c r="CM22" s="1">
        <v>153.512</v>
      </c>
      <c r="CN22" s="1">
        <v>135.84899999999999</v>
      </c>
      <c r="CO22" s="1">
        <v>126.337</v>
      </c>
      <c r="CP22" s="1">
        <v>117.383</v>
      </c>
      <c r="CQ22" s="1">
        <v>110.733</v>
      </c>
      <c r="CR22" s="1">
        <v>102.229</v>
      </c>
      <c r="CS22" s="1">
        <v>103.264</v>
      </c>
      <c r="CT22" s="1">
        <v>105.55</v>
      </c>
      <c r="CU22" s="1">
        <v>107.265</v>
      </c>
      <c r="CV22" s="1">
        <v>106.50700000000001</v>
      </c>
      <c r="CW22" s="1">
        <v>107.117</v>
      </c>
      <c r="CX22" s="1">
        <v>105.244</v>
      </c>
      <c r="CY22" s="1">
        <v>105.208</v>
      </c>
      <c r="CZ22" s="1">
        <v>105.256</v>
      </c>
      <c r="DA22" s="1">
        <v>104.803</v>
      </c>
      <c r="DB22" s="1">
        <v>103.566</v>
      </c>
      <c r="DC22" s="1">
        <v>103.333</v>
      </c>
      <c r="DD22" s="1">
        <v>106.128</v>
      </c>
      <c r="DE22" s="1">
        <v>108.045</v>
      </c>
      <c r="DF22" s="1">
        <v>116.551</v>
      </c>
      <c r="DG22" s="1">
        <v>116.477</v>
      </c>
      <c r="DH22" s="1">
        <v>115.667</v>
      </c>
      <c r="DI22" s="1">
        <v>113.224</v>
      </c>
      <c r="DJ22" s="1">
        <v>113.47</v>
      </c>
      <c r="DK22" s="1">
        <v>110.289</v>
      </c>
      <c r="DL22" s="1">
        <v>99.212999999999994</v>
      </c>
      <c r="DM22" s="1">
        <v>97.837000000000003</v>
      </c>
      <c r="DN22" s="1">
        <v>94.426000000000002</v>
      </c>
      <c r="DO22" s="1">
        <v>96.417000000000002</v>
      </c>
      <c r="DP22" s="1">
        <v>95.844999999999999</v>
      </c>
      <c r="DQ22" s="1">
        <v>96.200999999999993</v>
      </c>
      <c r="DR22" s="1">
        <v>99.54</v>
      </c>
      <c r="DS22" s="1">
        <v>102.3</v>
      </c>
      <c r="DT22" s="1">
        <v>101.479</v>
      </c>
      <c r="DU22" s="1">
        <v>102.449</v>
      </c>
      <c r="DV22" s="1">
        <v>103.27200000000001</v>
      </c>
      <c r="DW22" s="1">
        <v>105.12</v>
      </c>
      <c r="DX22" s="1">
        <v>108.809</v>
      </c>
      <c r="DY22" s="1">
        <v>107.244</v>
      </c>
      <c r="DZ22" s="1">
        <v>105.239</v>
      </c>
      <c r="EA22" s="1">
        <v>104.70099999999999</v>
      </c>
      <c r="EB22" s="1">
        <v>102.533</v>
      </c>
      <c r="EC22" s="1">
        <v>101.735</v>
      </c>
      <c r="ED22" s="1">
        <v>102.048</v>
      </c>
      <c r="EE22" s="1">
        <v>104.133</v>
      </c>
      <c r="EF22" s="1">
        <v>105.75700000000001</v>
      </c>
      <c r="EG22" s="1">
        <v>106.562</v>
      </c>
      <c r="EH22" s="1">
        <v>106.833</v>
      </c>
      <c r="EI22" s="1">
        <v>107.79600000000001</v>
      </c>
      <c r="EJ22" s="1">
        <v>110.014</v>
      </c>
      <c r="EK22" s="1">
        <v>114.999</v>
      </c>
      <c r="EL22" s="1">
        <v>118.56100000000001</v>
      </c>
      <c r="EM22" s="1">
        <v>124.224</v>
      </c>
      <c r="EN22" s="1">
        <v>133.19</v>
      </c>
      <c r="EO22" s="1">
        <v>134.517</v>
      </c>
      <c r="EP22" s="1">
        <v>134.33199999999999</v>
      </c>
      <c r="EQ22" s="1">
        <v>137.029</v>
      </c>
      <c r="ER22" s="1">
        <v>140.65799999999999</v>
      </c>
      <c r="ES22" s="1">
        <v>143.316</v>
      </c>
      <c r="ET22" s="1">
        <v>146.732</v>
      </c>
      <c r="EU22" s="1">
        <v>147.97399999999999</v>
      </c>
      <c r="EV22" s="1">
        <v>144.041</v>
      </c>
      <c r="EW22" s="1">
        <v>147.012</v>
      </c>
      <c r="EX22" s="1">
        <v>149.23500000000001</v>
      </c>
      <c r="EY22" s="1">
        <v>149.79900000000001</v>
      </c>
      <c r="EZ22" s="1">
        <v>149.238</v>
      </c>
      <c r="FA22" s="1">
        <v>154.49700000000001</v>
      </c>
      <c r="FB22" s="1">
        <v>159.51499999999999</v>
      </c>
      <c r="FC22" s="1">
        <v>160.08500000000001</v>
      </c>
      <c r="FD22" s="1">
        <v>159.71199999999999</v>
      </c>
      <c r="FE22" s="1">
        <v>154.26900000000001</v>
      </c>
      <c r="FF22" s="1">
        <v>151.29300000000001</v>
      </c>
      <c r="FG22" s="1">
        <v>148.733</v>
      </c>
      <c r="FH22" s="1">
        <v>146.86500000000001</v>
      </c>
      <c r="FI22" s="1">
        <v>142.29</v>
      </c>
      <c r="FJ22" s="1">
        <v>138.93899999999999</v>
      </c>
      <c r="FK22" s="1">
        <v>137.66300000000001</v>
      </c>
      <c r="FL22" s="1">
        <v>134.065</v>
      </c>
      <c r="FM22" s="1">
        <v>128.68899999999999</v>
      </c>
      <c r="FN22" s="1">
        <v>123.968</v>
      </c>
      <c r="FO22" s="1">
        <v>114.8</v>
      </c>
      <c r="FP22" s="1">
        <v>116.121</v>
      </c>
      <c r="FQ22" s="1">
        <v>118.206</v>
      </c>
      <c r="FR22" s="1">
        <v>116.63800000000001</v>
      </c>
      <c r="FS22" s="1">
        <v>115.077</v>
      </c>
      <c r="FT22" s="1">
        <v>114.038</v>
      </c>
      <c r="FU22" s="1">
        <v>111.65600000000001</v>
      </c>
      <c r="FV22" s="1">
        <v>110.401</v>
      </c>
      <c r="FW22" s="1">
        <v>113.161</v>
      </c>
      <c r="FX22" s="1">
        <v>113.09699999999999</v>
      </c>
      <c r="FY22" s="1">
        <v>112.17</v>
      </c>
      <c r="FZ22" s="1">
        <v>111.923</v>
      </c>
      <c r="GA22" s="1">
        <v>112.414</v>
      </c>
      <c r="GB22" s="1">
        <v>114.256</v>
      </c>
      <c r="GC22" s="1">
        <v>115.482</v>
      </c>
      <c r="GD22" s="1">
        <v>118.604</v>
      </c>
      <c r="GE22" s="1">
        <v>119.374</v>
      </c>
      <c r="GF22" s="1">
        <v>119.878</v>
      </c>
      <c r="GG22" s="1">
        <v>122.48</v>
      </c>
      <c r="GH22" s="1">
        <v>125.46899999999999</v>
      </c>
      <c r="GI22" s="1">
        <v>127.54900000000001</v>
      </c>
      <c r="GJ22" s="1">
        <v>120.596</v>
      </c>
      <c r="GK22" s="1">
        <v>121.131</v>
      </c>
      <c r="GL22" s="1">
        <v>120.771</v>
      </c>
      <c r="GM22" s="1">
        <v>119.099</v>
      </c>
      <c r="GN22" s="1">
        <v>114.857</v>
      </c>
      <c r="GO22" s="1">
        <v>117.104</v>
      </c>
      <c r="GP22" s="1">
        <v>118.221</v>
      </c>
      <c r="GQ22" s="1">
        <v>118.39700000000001</v>
      </c>
      <c r="GR22" s="1">
        <v>117.075</v>
      </c>
      <c r="GS22" s="1">
        <v>116.099</v>
      </c>
      <c r="GT22" s="1">
        <v>114.613</v>
      </c>
      <c r="GU22" s="1">
        <v>111.298</v>
      </c>
      <c r="GV22" s="1">
        <v>114.071</v>
      </c>
      <c r="GW22" s="1">
        <v>113.20699999999999</v>
      </c>
      <c r="GX22" s="1">
        <v>109.214</v>
      </c>
      <c r="GY22" s="1">
        <v>105.929</v>
      </c>
      <c r="GZ22" s="1">
        <v>101.03100000000001</v>
      </c>
      <c r="HA22" s="1">
        <v>101.75</v>
      </c>
      <c r="HB22" s="1">
        <v>124.517</v>
      </c>
      <c r="HC22" s="1">
        <v>121.693</v>
      </c>
      <c r="HD22" s="1">
        <v>119.789</v>
      </c>
      <c r="HE22" s="1">
        <v>118.32</v>
      </c>
      <c r="HF22" s="1">
        <v>117.754</v>
      </c>
      <c r="HG22" s="1">
        <v>125.26</v>
      </c>
      <c r="HH22" s="1">
        <v>126.551</v>
      </c>
      <c r="HI22" s="1">
        <v>124.61499999999999</v>
      </c>
      <c r="HJ22" s="1">
        <v>126.839</v>
      </c>
      <c r="HK22" s="1">
        <v>129.77699999999999</v>
      </c>
      <c r="HL22" s="1">
        <v>130.74700000000001</v>
      </c>
      <c r="HM22" s="1">
        <v>130.39400000000001</v>
      </c>
      <c r="HN22" s="1">
        <v>129.75899999999999</v>
      </c>
      <c r="HO22" s="1">
        <v>131.17599999999999</v>
      </c>
      <c r="HP22" s="1">
        <v>130.58799999999999</v>
      </c>
      <c r="HQ22" s="1">
        <v>140.02600000000001</v>
      </c>
      <c r="HR22" s="1">
        <v>149.93700000000001</v>
      </c>
      <c r="HS22" s="1">
        <v>152.124</v>
      </c>
      <c r="HT22" s="1">
        <v>158.60300000000001</v>
      </c>
      <c r="HU22" s="1">
        <v>160.619</v>
      </c>
      <c r="HV22" s="1">
        <v>149.62799999999999</v>
      </c>
      <c r="HW22" s="1">
        <v>148.88300000000001</v>
      </c>
      <c r="HX22" s="1">
        <v>148.185</v>
      </c>
      <c r="HY22" s="1">
        <v>154.07300000000001</v>
      </c>
      <c r="HZ22" s="1">
        <v>158.315</v>
      </c>
      <c r="IA22" s="1">
        <v>165.2</v>
      </c>
      <c r="IB22" s="1">
        <v>166.55</v>
      </c>
      <c r="IC22" s="1">
        <v>171.56700000000001</v>
      </c>
      <c r="ID22" s="1">
        <v>151.267</v>
      </c>
      <c r="IE22" s="1">
        <v>142.60900000000001</v>
      </c>
      <c r="IF22" s="1">
        <v>140.37200000000001</v>
      </c>
      <c r="IG22" s="1">
        <v>139.23500000000001</v>
      </c>
      <c r="IH22" s="1">
        <v>129.26900000000001</v>
      </c>
      <c r="II22" s="1">
        <v>129.738</v>
      </c>
      <c r="IJ22" s="1">
        <v>130.042</v>
      </c>
      <c r="IK22" s="1">
        <v>142.178</v>
      </c>
      <c r="IL22" s="1">
        <v>149.28100000000001</v>
      </c>
      <c r="IM22" s="1">
        <v>151.935</v>
      </c>
      <c r="IN22" s="1">
        <v>149.91</v>
      </c>
      <c r="IO22" s="1">
        <v>149.01400000000001</v>
      </c>
      <c r="IP22" s="1">
        <v>140.47200000000001</v>
      </c>
      <c r="IQ22" s="1">
        <v>134.09700000000001</v>
      </c>
      <c r="IR22" s="1">
        <v>132.76599999999999</v>
      </c>
      <c r="IS22" s="1">
        <v>133.37100000000001</v>
      </c>
      <c r="IT22" s="1">
        <v>134.24799999999999</v>
      </c>
      <c r="IU22" s="1">
        <v>138.84100000000001</v>
      </c>
      <c r="IV22" s="1">
        <v>140.21899999999999</v>
      </c>
      <c r="IW22" s="1">
        <v>123.53</v>
      </c>
      <c r="IX22" s="1">
        <v>110.506</v>
      </c>
      <c r="IY22" s="1">
        <v>110.309</v>
      </c>
      <c r="IZ22" s="1">
        <v>120.337</v>
      </c>
      <c r="JA22" s="1">
        <v>131.52799999999999</v>
      </c>
      <c r="JB22" s="1">
        <v>135.83699999999999</v>
      </c>
      <c r="JC22" s="1">
        <v>144.82599999999999</v>
      </c>
      <c r="JD22" s="1">
        <v>147.82499999999999</v>
      </c>
      <c r="JE22" s="1">
        <v>147.387</v>
      </c>
      <c r="JF22" s="1">
        <v>144.917</v>
      </c>
      <c r="JG22" s="1">
        <v>143.917</v>
      </c>
      <c r="JH22" s="1">
        <v>144.56100000000001</v>
      </c>
      <c r="JI22" s="1">
        <v>143.46700000000001</v>
      </c>
      <c r="JJ22" s="1">
        <v>148.23500000000001</v>
      </c>
      <c r="JK22" s="1">
        <v>165.33099999999999</v>
      </c>
      <c r="JL22" s="1">
        <v>186.82900000000001</v>
      </c>
      <c r="JM22" s="1">
        <v>191.33799999999999</v>
      </c>
      <c r="JN22" s="1">
        <v>193.60900000000001</v>
      </c>
      <c r="JO22" s="1">
        <v>198.256</v>
      </c>
      <c r="JP22" s="1">
        <v>196.92699999999999</v>
      </c>
      <c r="JQ22" s="1">
        <v>206.142</v>
      </c>
      <c r="JR22" s="1">
        <v>211.68299999999999</v>
      </c>
      <c r="JS22" s="1">
        <v>213.81</v>
      </c>
      <c r="JT22" s="1">
        <v>216.208</v>
      </c>
      <c r="JU22" s="1">
        <v>220.90600000000001</v>
      </c>
      <c r="JV22" s="1">
        <v>224.27699999999999</v>
      </c>
      <c r="JW22" s="1">
        <v>221.71700000000001</v>
      </c>
      <c r="JX22" s="1">
        <v>217.37299999999999</v>
      </c>
      <c r="JY22" s="1">
        <v>218.86500000000001</v>
      </c>
      <c r="JZ22" s="1">
        <v>214.58099999999999</v>
      </c>
      <c r="KA22" s="1">
        <v>213.29300000000001</v>
      </c>
      <c r="KB22" s="1">
        <v>212.91399999999999</v>
      </c>
      <c r="KC22" s="1">
        <v>216.26599999999999</v>
      </c>
      <c r="KD22" s="1">
        <v>199.999</v>
      </c>
      <c r="KE22" s="1">
        <v>183.47900000000001</v>
      </c>
      <c r="KF22" s="1">
        <v>180.12700000000001</v>
      </c>
      <c r="KG22" s="1">
        <v>178.50399999999999</v>
      </c>
      <c r="KH22" s="1">
        <v>176.46</v>
      </c>
      <c r="KI22" s="1">
        <v>183.37299999999999</v>
      </c>
      <c r="KJ22" s="1">
        <v>182.68100000000001</v>
      </c>
      <c r="KK22" s="1">
        <v>184.221</v>
      </c>
      <c r="KL22" s="1">
        <v>180.19900000000001</v>
      </c>
      <c r="KM22" s="1">
        <v>180.65799999999999</v>
      </c>
      <c r="KN22" s="1">
        <v>171.62100000000001</v>
      </c>
      <c r="KO22" s="1">
        <v>157.40100000000001</v>
      </c>
      <c r="KP22" s="1">
        <v>145.95599999999999</v>
      </c>
      <c r="KQ22" s="1">
        <v>145.95099999999999</v>
      </c>
      <c r="KR22" s="1">
        <v>146.95699999999999</v>
      </c>
      <c r="KS22" s="1">
        <v>147.16800000000001</v>
      </c>
      <c r="KT22" s="1">
        <v>148.86600000000001</v>
      </c>
      <c r="KU22" s="1">
        <v>151.76300000000001</v>
      </c>
      <c r="KV22" s="1">
        <v>150.65799999999999</v>
      </c>
      <c r="KW22" s="1">
        <v>151.11600000000001</v>
      </c>
      <c r="KX22" s="1">
        <v>150.25299999999999</v>
      </c>
      <c r="KY22" s="1">
        <v>150.86500000000001</v>
      </c>
      <c r="KZ22" s="1">
        <v>154.011</v>
      </c>
      <c r="LA22" s="1">
        <v>151.41900000000001</v>
      </c>
      <c r="LB22" s="1">
        <v>148.476</v>
      </c>
      <c r="LC22" s="1">
        <v>161.126</v>
      </c>
      <c r="LD22" s="1">
        <v>171.62200000000001</v>
      </c>
      <c r="LE22" s="1">
        <v>179.12799999999999</v>
      </c>
      <c r="LF22" s="1">
        <v>176.63499999999999</v>
      </c>
      <c r="LG22" s="1">
        <v>177.48099999999999</v>
      </c>
      <c r="LH22" s="1">
        <v>177.155</v>
      </c>
      <c r="LI22" s="1">
        <v>177.23699999999999</v>
      </c>
      <c r="LJ22" s="1">
        <v>175.624</v>
      </c>
      <c r="LK22" s="1">
        <v>176.947</v>
      </c>
      <c r="LL22" s="1">
        <v>178.089</v>
      </c>
      <c r="LM22" s="1">
        <v>188.083</v>
      </c>
      <c r="LN22" s="1">
        <v>192.292</v>
      </c>
      <c r="LO22" s="1">
        <v>194.25200000000001</v>
      </c>
      <c r="LP22" s="1">
        <v>193.05500000000001</v>
      </c>
      <c r="LQ22" s="1">
        <v>196.923</v>
      </c>
      <c r="LR22" s="1">
        <v>191.78200000000001</v>
      </c>
      <c r="LS22" s="1">
        <v>188.68899999999999</v>
      </c>
      <c r="LT22" s="1">
        <v>185.15899999999999</v>
      </c>
      <c r="LU22" s="1">
        <v>181.23699999999999</v>
      </c>
      <c r="LV22" s="1">
        <v>184.17500000000001</v>
      </c>
      <c r="LW22" s="1">
        <v>188.173</v>
      </c>
      <c r="LX22" s="1">
        <v>187.61799999999999</v>
      </c>
      <c r="LY22" s="1">
        <v>195.66399999999999</v>
      </c>
      <c r="LZ22" s="1">
        <v>204.75399999999999</v>
      </c>
      <c r="MA22" s="1">
        <v>213.17</v>
      </c>
      <c r="MB22" s="1">
        <v>221.785</v>
      </c>
      <c r="MC22" s="1">
        <v>220.315</v>
      </c>
      <c r="MD22" s="1">
        <v>217.666</v>
      </c>
      <c r="ME22" s="1">
        <v>218.209</v>
      </c>
      <c r="MF22" s="1">
        <v>222.994</v>
      </c>
      <c r="MG22" s="1">
        <v>223.53200000000001</v>
      </c>
      <c r="MH22" s="1">
        <v>221.01599999999999</v>
      </c>
      <c r="MI22" s="1">
        <v>224.76599999999999</v>
      </c>
      <c r="MJ22" s="1">
        <v>235.44800000000001</v>
      </c>
      <c r="MK22" s="1">
        <v>253.30699999999999</v>
      </c>
      <c r="ML22" s="1">
        <v>260.34899999999999</v>
      </c>
      <c r="MM22" s="1">
        <v>260.65800000000002</v>
      </c>
      <c r="MN22" s="1">
        <v>266.404</v>
      </c>
      <c r="MO22" s="1">
        <v>265.74900000000002</v>
      </c>
      <c r="MP22" s="1">
        <v>266.61900000000003</v>
      </c>
      <c r="MQ22" s="1">
        <v>273.15899999999999</v>
      </c>
      <c r="MR22" s="1">
        <v>269.78800000000001</v>
      </c>
      <c r="MS22" s="1">
        <v>270.14100000000002</v>
      </c>
      <c r="MT22" s="1">
        <v>274.02699999999999</v>
      </c>
      <c r="MU22" s="1">
        <v>285.911</v>
      </c>
      <c r="MV22" s="1">
        <v>285.154</v>
      </c>
      <c r="MW22" s="1">
        <v>274.584</v>
      </c>
      <c r="MX22" s="1">
        <v>257.28500000000003</v>
      </c>
      <c r="MY22" s="1">
        <v>267.10199999999998</v>
      </c>
      <c r="MZ22" s="1">
        <v>271.01799999999997</v>
      </c>
      <c r="NA22" s="1">
        <v>270.19900000000001</v>
      </c>
      <c r="NB22" s="1">
        <v>272.65800000000002</v>
      </c>
      <c r="NC22" s="1">
        <v>279.85300000000001</v>
      </c>
      <c r="ND22" s="1">
        <v>277.18900000000002</v>
      </c>
      <c r="NE22" s="1">
        <v>271.245</v>
      </c>
      <c r="NF22" s="1">
        <v>269.74099999999999</v>
      </c>
      <c r="NG22" s="1">
        <v>271.84500000000003</v>
      </c>
      <c r="NH22" s="1">
        <v>269.57600000000002</v>
      </c>
      <c r="NI22" s="1">
        <v>261.18</v>
      </c>
      <c r="NJ22" s="1">
        <v>253.60599999999999</v>
      </c>
      <c r="NK22" s="1">
        <v>259.14699999999999</v>
      </c>
      <c r="NL22" s="1">
        <v>273.82</v>
      </c>
      <c r="NM22" s="1">
        <v>273.904</v>
      </c>
      <c r="NN22" s="1">
        <v>289.98899999999998</v>
      </c>
      <c r="NO22" s="1">
        <v>288.16500000000002</v>
      </c>
      <c r="NP22" s="1">
        <v>284.428</v>
      </c>
      <c r="NQ22" s="1">
        <v>295.79000000000002</v>
      </c>
      <c r="NR22" s="1">
        <v>302.67899999999997</v>
      </c>
      <c r="NS22" s="1">
        <v>317.08600000000001</v>
      </c>
      <c r="NT22" s="1">
        <v>329.91500000000002</v>
      </c>
      <c r="NU22" s="1">
        <v>333.37700000000001</v>
      </c>
      <c r="NV22" s="1">
        <v>334.45600000000002</v>
      </c>
      <c r="NW22" s="1">
        <v>319.74900000000002</v>
      </c>
      <c r="NX22" s="1">
        <v>313.49599999999998</v>
      </c>
      <c r="NY22" s="1">
        <v>312.59899999999999</v>
      </c>
      <c r="NZ22" s="1">
        <v>312.72699999999998</v>
      </c>
      <c r="OA22" s="1">
        <v>311.30200000000002</v>
      </c>
      <c r="OB22" s="1">
        <v>310.77999999999997</v>
      </c>
      <c r="OC22" s="1">
        <v>308.89400000000001</v>
      </c>
      <c r="OD22" s="1">
        <v>305.99299999999999</v>
      </c>
      <c r="OE22" s="1">
        <v>303.5</v>
      </c>
      <c r="OF22" s="1">
        <v>298.62099999999998</v>
      </c>
      <c r="OG22" s="1">
        <v>301.23500000000001</v>
      </c>
      <c r="OH22" s="1">
        <v>305.99299999999999</v>
      </c>
      <c r="OI22" s="1">
        <v>324.00700000000001</v>
      </c>
      <c r="OJ22" s="1">
        <v>353.25599999999997</v>
      </c>
      <c r="OK22" s="1">
        <v>357.19900000000001</v>
      </c>
      <c r="OL22" s="1">
        <v>350.90899999999999</v>
      </c>
      <c r="OM22" s="1">
        <v>348.87700000000001</v>
      </c>
      <c r="ON22" s="1">
        <v>327.30700000000002</v>
      </c>
      <c r="OO22" s="1">
        <v>307.3</v>
      </c>
      <c r="OP22" s="1">
        <v>297.32400000000001</v>
      </c>
      <c r="OQ22" s="1">
        <v>294.322</v>
      </c>
      <c r="OR22" s="1">
        <v>283.31</v>
      </c>
      <c r="OS22" s="1">
        <v>270.65600000000001</v>
      </c>
      <c r="OT22" s="1">
        <v>260.89600000000002</v>
      </c>
      <c r="OU22" s="1">
        <v>256.95299999999997</v>
      </c>
      <c r="OV22" s="1">
        <v>259.495</v>
      </c>
      <c r="OW22" s="1">
        <v>258.19</v>
      </c>
      <c r="OX22" s="1">
        <v>256.80900000000003</v>
      </c>
      <c r="OY22" s="1">
        <v>263.72500000000002</v>
      </c>
      <c r="OZ22" s="1">
        <v>241.35599999999999</v>
      </c>
      <c r="PA22" s="1">
        <v>228.084</v>
      </c>
      <c r="PB22" s="1">
        <v>218.09299999999999</v>
      </c>
      <c r="PC22" s="1">
        <v>210.30699999999999</v>
      </c>
      <c r="PD22" s="1">
        <v>206.04599999999999</v>
      </c>
      <c r="PE22" s="1">
        <v>205.06399999999999</v>
      </c>
      <c r="PF22" s="1">
        <v>204.00200000000001</v>
      </c>
      <c r="PG22" s="1">
        <v>201.71799999999999</v>
      </c>
      <c r="PH22" s="1">
        <v>203.06200000000001</v>
      </c>
      <c r="PI22" s="1">
        <v>210.899</v>
      </c>
      <c r="PJ22" s="1">
        <v>215.18700000000001</v>
      </c>
      <c r="PK22" s="1">
        <v>215.06700000000001</v>
      </c>
      <c r="PL22" s="1">
        <v>216.52500000000001</v>
      </c>
      <c r="PM22" s="1">
        <v>223.518</v>
      </c>
      <c r="PN22" s="1">
        <v>224.09899999999999</v>
      </c>
      <c r="PO22" s="1">
        <v>222.94</v>
      </c>
      <c r="PP22" s="1">
        <v>222.73599999999999</v>
      </c>
      <c r="PQ22" s="1">
        <v>205.8</v>
      </c>
      <c r="PR22" s="1">
        <v>200.42500000000001</v>
      </c>
      <c r="PS22" s="1">
        <v>192.126</v>
      </c>
      <c r="PT22" s="1">
        <v>188.84700000000001</v>
      </c>
      <c r="PU22" s="1">
        <v>189.06700000000001</v>
      </c>
      <c r="PV22" s="1">
        <v>189.376</v>
      </c>
      <c r="PW22" s="1">
        <v>185.93299999999999</v>
      </c>
      <c r="PX22" s="1">
        <v>184.619</v>
      </c>
      <c r="PY22" s="1">
        <v>181.40899999999999</v>
      </c>
      <c r="PZ22" s="1">
        <v>179.52199999999999</v>
      </c>
      <c r="QA22" s="1">
        <v>179.934</v>
      </c>
      <c r="QB22" s="1">
        <v>171.35900000000001</v>
      </c>
      <c r="QC22" s="1">
        <v>169.28</v>
      </c>
      <c r="QD22" s="1">
        <v>166.73</v>
      </c>
      <c r="QE22" s="1">
        <v>163.68199999999999</v>
      </c>
      <c r="QF22" s="1">
        <v>164.25</v>
      </c>
      <c r="QG22" s="1">
        <v>168</v>
      </c>
      <c r="QH22" s="1">
        <v>169.38399999999999</v>
      </c>
      <c r="QI22" s="1">
        <v>164.614</v>
      </c>
      <c r="QJ22" s="1">
        <v>164.44499999999999</v>
      </c>
      <c r="QK22" s="1">
        <v>158.68899999999999</v>
      </c>
      <c r="QL22" s="1">
        <v>159.81</v>
      </c>
      <c r="QM22" s="1">
        <v>159.24100000000001</v>
      </c>
      <c r="QN22" s="1">
        <v>161.41999999999999</v>
      </c>
      <c r="QO22" s="1">
        <v>163.49100000000001</v>
      </c>
      <c r="QP22" s="1">
        <v>162.43899999999999</v>
      </c>
      <c r="QQ22" s="1">
        <v>163.423</v>
      </c>
      <c r="QR22" s="1">
        <v>164.477</v>
      </c>
      <c r="QS22" s="1">
        <v>165.29300000000001</v>
      </c>
      <c r="QT22" s="1">
        <v>165.52799999999999</v>
      </c>
      <c r="QU22" s="1">
        <v>167.608</v>
      </c>
      <c r="QV22" s="1">
        <v>168.04499999999999</v>
      </c>
      <c r="QW22" s="1">
        <v>168.196</v>
      </c>
      <c r="QX22" s="1">
        <v>168.60900000000001</v>
      </c>
      <c r="QY22" s="1">
        <v>169.48699999999999</v>
      </c>
      <c r="QZ22" s="1">
        <v>172.26</v>
      </c>
      <c r="RA22" s="1">
        <v>171.61799999999999</v>
      </c>
      <c r="RB22" s="1">
        <v>172.78299999999999</v>
      </c>
      <c r="RC22" s="1">
        <v>173.36799999999999</v>
      </c>
      <c r="RD22" s="1">
        <v>171.613</v>
      </c>
      <c r="RE22" s="1">
        <v>169.678</v>
      </c>
      <c r="RF22" s="1">
        <v>167.322</v>
      </c>
      <c r="RG22" s="1">
        <v>167.90899999999999</v>
      </c>
      <c r="RH22" s="1">
        <v>169.43199999999999</v>
      </c>
      <c r="RI22" s="1">
        <v>169.03200000000001</v>
      </c>
      <c r="RJ22" s="1">
        <v>169.36</v>
      </c>
      <c r="RK22" s="1">
        <v>169.72200000000001</v>
      </c>
      <c r="RL22" s="1">
        <v>173.602</v>
      </c>
      <c r="RM22" s="1">
        <v>178.47</v>
      </c>
      <c r="RN22" s="1">
        <v>177.14400000000001</v>
      </c>
      <c r="RO22" s="1">
        <v>176.45599999999999</v>
      </c>
      <c r="RP22" s="1">
        <v>175.666</v>
      </c>
      <c r="RQ22" s="1">
        <v>173.922</v>
      </c>
      <c r="RR22" s="1">
        <v>173.81800000000001</v>
      </c>
      <c r="RS22" s="1">
        <v>170.94900000000001</v>
      </c>
      <c r="RT22" s="1">
        <v>167.33199999999999</v>
      </c>
      <c r="RU22" s="1">
        <v>165.34200000000001</v>
      </c>
      <c r="RV22" s="1">
        <v>164.90100000000001</v>
      </c>
      <c r="RW22" s="1">
        <v>166.09800000000001</v>
      </c>
      <c r="RX22" s="1">
        <v>165.28800000000001</v>
      </c>
      <c r="RY22" s="1">
        <v>163.59399999999999</v>
      </c>
      <c r="RZ22" s="1">
        <v>161.898</v>
      </c>
      <c r="SA22" s="1">
        <v>163.74799999999999</v>
      </c>
      <c r="SB22" s="1">
        <v>166.607</v>
      </c>
      <c r="SC22" s="1">
        <v>169.012</v>
      </c>
      <c r="SD22" s="1">
        <v>170.345</v>
      </c>
      <c r="SE22" s="1">
        <v>177.04300000000001</v>
      </c>
      <c r="SF22" s="1">
        <v>178.494</v>
      </c>
      <c r="SG22" s="1">
        <v>178.30099999999999</v>
      </c>
      <c r="SH22" s="1">
        <v>179.66499999999999</v>
      </c>
      <c r="SI22" s="1">
        <v>179.72900000000001</v>
      </c>
      <c r="SJ22" s="1">
        <v>179.62100000000001</v>
      </c>
      <c r="SK22" s="1">
        <v>180.09200000000001</v>
      </c>
      <c r="SL22" s="1">
        <v>182.904</v>
      </c>
      <c r="SM22" s="1">
        <v>186.441</v>
      </c>
      <c r="SN22" s="1">
        <v>191.50399999999999</v>
      </c>
      <c r="SO22" s="1">
        <v>193.60900000000001</v>
      </c>
      <c r="SP22" s="1">
        <v>192.26400000000001</v>
      </c>
      <c r="SQ22" s="1">
        <v>200.405</v>
      </c>
      <c r="SR22" s="1">
        <v>208.08600000000001</v>
      </c>
    </row>
    <row r="23" spans="1:516" x14ac:dyDescent="0.25">
      <c r="A23" s="1" t="s">
        <v>101</v>
      </c>
      <c r="B23" s="1" t="str">
        <f>_xlfn.XLOOKUP(A23,bonds[worksheet get],bonds[unique lookup],"-")</f>
        <v>ERFFP 2 7/8 PERP nc-22</v>
      </c>
      <c r="C23" s="1" t="str">
        <f>_xlfn.XLOOKUP(A23,bonds[worksheet get],bonds[ID_ISIN],"-")</f>
        <v>XS2051471105</v>
      </c>
      <c r="D23" s="1">
        <f>_xll.BDH(A23,"blp_i_sprd_mid","-2AY",,"Dates=H","Fill=C","Sort=R","Dir=H","cols=209;rows=1")</f>
        <v>431.38799999999998</v>
      </c>
      <c r="E23" s="1">
        <v>427.49599999999998</v>
      </c>
      <c r="F23" s="1">
        <v>427.01799999999997</v>
      </c>
      <c r="G23" s="1">
        <v>427.65100000000001</v>
      </c>
      <c r="H23" s="1">
        <v>429.90499999999997</v>
      </c>
      <c r="I23" s="1">
        <v>439.34</v>
      </c>
      <c r="J23" s="1">
        <v>440.24299999999999</v>
      </c>
      <c r="K23" s="1">
        <v>446.05700000000002</v>
      </c>
      <c r="L23" s="1">
        <v>445.55700000000002</v>
      </c>
      <c r="M23" s="1">
        <v>445.512</v>
      </c>
      <c r="N23" s="1">
        <v>443.68700000000001</v>
      </c>
      <c r="O23" s="1">
        <v>442.83800000000002</v>
      </c>
      <c r="P23" s="1">
        <v>440.90699999999998</v>
      </c>
      <c r="Q23" s="1">
        <v>444.18900000000002</v>
      </c>
      <c r="R23" s="1">
        <v>437.46499999999997</v>
      </c>
      <c r="S23" s="1">
        <v>440.74</v>
      </c>
      <c r="T23" s="1">
        <v>424.86500000000001</v>
      </c>
      <c r="U23" s="1">
        <v>433.94099999999997</v>
      </c>
      <c r="V23" s="1">
        <v>413.84399999999999</v>
      </c>
      <c r="W23" s="1">
        <v>405.45299999999997</v>
      </c>
      <c r="X23" s="1">
        <v>414.346</v>
      </c>
      <c r="Y23" s="1">
        <v>473.279</v>
      </c>
      <c r="Z23" s="1">
        <v>487.005</v>
      </c>
      <c r="AA23" s="1">
        <v>483.32299999999998</v>
      </c>
      <c r="AB23" s="1">
        <v>485.54899999999998</v>
      </c>
      <c r="AC23" s="1">
        <v>484.59399999999999</v>
      </c>
      <c r="AD23" s="1">
        <v>485.584</v>
      </c>
      <c r="AE23" s="1">
        <v>478.53100000000001</v>
      </c>
      <c r="AF23" s="1">
        <v>487.95100000000002</v>
      </c>
      <c r="AG23" s="1">
        <v>503.75099999999998</v>
      </c>
      <c r="AH23" s="1">
        <v>516.24099999999999</v>
      </c>
      <c r="AI23" s="1">
        <v>518.08900000000006</v>
      </c>
      <c r="AJ23" s="1">
        <v>517.822</v>
      </c>
      <c r="AK23" s="1">
        <v>525.65300000000002</v>
      </c>
      <c r="AL23" s="1">
        <v>528.39300000000003</v>
      </c>
      <c r="AM23" s="1">
        <v>540.51900000000001</v>
      </c>
      <c r="AN23" s="1">
        <v>554.12599999999998</v>
      </c>
      <c r="AO23" s="1">
        <v>543.11300000000006</v>
      </c>
      <c r="AP23" s="1">
        <v>539.16700000000003</v>
      </c>
      <c r="AQ23" s="1">
        <v>546.11300000000006</v>
      </c>
      <c r="AR23" s="1">
        <v>545.95299999999997</v>
      </c>
      <c r="AS23" s="1">
        <v>543.73599999999999</v>
      </c>
      <c r="AT23" s="1">
        <v>543.73299999999995</v>
      </c>
      <c r="AU23" s="1">
        <v>543.79200000000003</v>
      </c>
      <c r="AV23" s="1">
        <v>548.39599999999996</v>
      </c>
      <c r="AW23" s="1">
        <v>541.38300000000004</v>
      </c>
      <c r="AX23" s="1">
        <v>534.55899999999997</v>
      </c>
      <c r="AY23" s="1">
        <v>543.67200000000003</v>
      </c>
      <c r="AZ23" s="1">
        <v>544.17100000000005</v>
      </c>
      <c r="BA23" s="1">
        <v>538.41099999999994</v>
      </c>
      <c r="BB23" s="1">
        <v>537.54399999999998</v>
      </c>
      <c r="BC23" s="1">
        <v>537.84199999999998</v>
      </c>
      <c r="BD23" s="1">
        <v>534.495</v>
      </c>
      <c r="BE23" s="1">
        <v>539.24900000000002</v>
      </c>
      <c r="BF23" s="1">
        <v>533.34400000000005</v>
      </c>
      <c r="BG23" s="1">
        <v>532.197</v>
      </c>
      <c r="BH23" s="1">
        <v>523.22500000000002</v>
      </c>
      <c r="BI23" s="1">
        <v>540.55399999999997</v>
      </c>
      <c r="BJ23" s="1">
        <v>594.90499999999997</v>
      </c>
      <c r="BK23" s="1">
        <v>594.00900000000001</v>
      </c>
      <c r="BL23" s="1">
        <v>608.846</v>
      </c>
      <c r="BM23" s="1">
        <v>606.63400000000001</v>
      </c>
      <c r="BN23" s="1">
        <v>621.42200000000003</v>
      </c>
      <c r="BO23" s="1">
        <v>597.26900000000001</v>
      </c>
      <c r="BP23" s="1">
        <v>661.404</v>
      </c>
      <c r="BQ23" s="1">
        <v>659.66800000000001</v>
      </c>
      <c r="BR23" s="1">
        <v>626.47199999999998</v>
      </c>
      <c r="BS23" s="1">
        <v>620.87</v>
      </c>
      <c r="BT23" s="1">
        <v>629.86900000000003</v>
      </c>
      <c r="BU23" s="1">
        <v>620.96299999999997</v>
      </c>
      <c r="BV23" s="1">
        <v>618.702</v>
      </c>
      <c r="BW23" s="1">
        <v>618.971</v>
      </c>
      <c r="BX23" s="1">
        <v>612.75300000000004</v>
      </c>
      <c r="BY23" s="1">
        <v>584.46299999999997</v>
      </c>
      <c r="BZ23" s="1">
        <v>572.46</v>
      </c>
      <c r="CA23" s="1">
        <v>548.29600000000005</v>
      </c>
      <c r="CB23" s="1">
        <v>520.37199999999996</v>
      </c>
      <c r="CC23" s="1">
        <v>519.50800000000004</v>
      </c>
      <c r="CD23" s="1">
        <v>528.298</v>
      </c>
      <c r="CE23" s="1">
        <v>450.78300000000002</v>
      </c>
      <c r="CF23" s="1">
        <v>433.13</v>
      </c>
      <c r="CG23" s="1">
        <v>434.15</v>
      </c>
      <c r="CH23" s="1">
        <v>437.97399999999999</v>
      </c>
      <c r="CI23" s="1">
        <v>440.34699999999998</v>
      </c>
      <c r="CJ23" s="1">
        <v>444.41899999999998</v>
      </c>
      <c r="CK23" s="1">
        <v>408.19400000000002</v>
      </c>
      <c r="CL23" s="1">
        <v>380.185</v>
      </c>
      <c r="CM23" s="1">
        <v>365.01</v>
      </c>
      <c r="CN23" s="1">
        <v>351.14499999999998</v>
      </c>
      <c r="CO23" s="1">
        <v>336.67200000000003</v>
      </c>
      <c r="CP23" s="1">
        <v>337.93299999999999</v>
      </c>
      <c r="CQ23" s="1">
        <v>339.483</v>
      </c>
      <c r="CR23" s="1">
        <v>338.43599999999998</v>
      </c>
      <c r="CS23" s="1">
        <v>337.29899999999998</v>
      </c>
      <c r="CT23" s="1">
        <v>336.43200000000002</v>
      </c>
      <c r="CU23" s="1">
        <v>336.50400000000002</v>
      </c>
      <c r="CV23" s="1">
        <v>338.58800000000002</v>
      </c>
      <c r="CW23" s="1">
        <v>339.37599999999998</v>
      </c>
      <c r="CX23" s="1">
        <v>341.60500000000002</v>
      </c>
      <c r="CY23" s="1">
        <v>340.4</v>
      </c>
      <c r="CZ23" s="1">
        <v>339.30399999999997</v>
      </c>
      <c r="DA23" s="1">
        <v>336.71600000000001</v>
      </c>
      <c r="DB23" s="1">
        <v>338.96600000000001</v>
      </c>
      <c r="DC23" s="1">
        <v>342.4</v>
      </c>
      <c r="DD23" s="1">
        <v>341.87400000000002</v>
      </c>
      <c r="DE23" s="1">
        <v>340.09100000000001</v>
      </c>
      <c r="DF23" s="1">
        <v>337.59300000000002</v>
      </c>
      <c r="DG23" s="1">
        <v>336.40300000000002</v>
      </c>
      <c r="DH23" s="1">
        <v>333.67</v>
      </c>
      <c r="DI23" s="1">
        <v>326.49</v>
      </c>
      <c r="DJ23" s="1">
        <v>331.33699999999999</v>
      </c>
      <c r="DK23" s="1">
        <v>326.80700000000002</v>
      </c>
      <c r="DL23" s="1">
        <v>321.73099999999999</v>
      </c>
      <c r="DM23" s="1">
        <v>334.35199999999998</v>
      </c>
      <c r="DN23" s="1">
        <v>339.80799999999999</v>
      </c>
      <c r="DO23" s="1">
        <v>360.34199999999998</v>
      </c>
      <c r="DP23" s="1">
        <v>361.84</v>
      </c>
      <c r="DQ23" s="1">
        <v>364.67700000000002</v>
      </c>
      <c r="DR23" s="1">
        <v>373.76600000000002</v>
      </c>
      <c r="DS23" s="1">
        <v>378.50200000000001</v>
      </c>
      <c r="DT23" s="1">
        <v>379.75599999999997</v>
      </c>
      <c r="DU23" s="1">
        <v>391.32100000000003</v>
      </c>
      <c r="DV23" s="1">
        <v>394.88799999999998</v>
      </c>
      <c r="DW23" s="1">
        <v>394.62599999999998</v>
      </c>
      <c r="DX23" s="1">
        <v>393.995</v>
      </c>
      <c r="DY23" s="1">
        <v>389.97699999999998</v>
      </c>
      <c r="DZ23" s="1">
        <v>386.36399999999998</v>
      </c>
      <c r="EA23" s="1">
        <v>386.55700000000002</v>
      </c>
      <c r="EB23" s="1">
        <v>389.822</v>
      </c>
      <c r="EC23" s="1">
        <v>392.15899999999999</v>
      </c>
      <c r="ED23" s="1">
        <v>392.14499999999998</v>
      </c>
      <c r="EE23" s="1">
        <v>392.26799999999997</v>
      </c>
      <c r="EF23" s="1">
        <v>391.625</v>
      </c>
      <c r="EG23" s="1">
        <v>390.18099999999998</v>
      </c>
      <c r="EH23" s="1">
        <v>393.65499999999997</v>
      </c>
      <c r="EI23" s="1">
        <v>393.084</v>
      </c>
      <c r="EJ23" s="1">
        <v>392.036</v>
      </c>
      <c r="EK23" s="1">
        <v>392.58</v>
      </c>
      <c r="EL23" s="1">
        <v>394.10599999999999</v>
      </c>
      <c r="EM23" s="1">
        <v>393.85399999999998</v>
      </c>
      <c r="EN23" s="1">
        <v>395.31</v>
      </c>
      <c r="EO23" s="1">
        <v>395.096</v>
      </c>
      <c r="EP23" s="1">
        <v>395.80599999999998</v>
      </c>
      <c r="EQ23" s="1">
        <v>396.49</v>
      </c>
      <c r="ER23" s="1">
        <v>398.28300000000002</v>
      </c>
      <c r="ES23" s="1">
        <v>400.82</v>
      </c>
      <c r="ET23" s="1">
        <v>397.32299999999998</v>
      </c>
      <c r="EU23" s="1">
        <v>393.98899999999998</v>
      </c>
      <c r="EV23" s="1">
        <v>393.96699999999998</v>
      </c>
      <c r="EW23" s="1">
        <v>393.339</v>
      </c>
      <c r="EX23" s="1">
        <v>389.59100000000001</v>
      </c>
      <c r="EY23" s="1">
        <v>389.53</v>
      </c>
      <c r="EZ23" s="1">
        <v>393.24799999999999</v>
      </c>
      <c r="FA23" s="1">
        <v>397.39600000000002</v>
      </c>
      <c r="FB23" s="1">
        <v>397.95800000000003</v>
      </c>
      <c r="FC23" s="1">
        <v>396.14600000000002</v>
      </c>
      <c r="FD23" s="1">
        <v>397.05200000000002</v>
      </c>
      <c r="FE23" s="1">
        <v>394.06200000000001</v>
      </c>
      <c r="FF23" s="1">
        <v>395.97899999999998</v>
      </c>
      <c r="FG23" s="1">
        <v>391.27100000000002</v>
      </c>
      <c r="FH23" s="1">
        <v>386.577</v>
      </c>
      <c r="FI23" s="1">
        <v>385.06799999999998</v>
      </c>
      <c r="FJ23" s="1">
        <v>384.38900000000001</v>
      </c>
      <c r="FK23" s="1">
        <v>377.87400000000002</v>
      </c>
      <c r="FL23" s="1">
        <v>380.39699999999999</v>
      </c>
      <c r="FM23" s="1">
        <v>380.733</v>
      </c>
      <c r="FN23" s="1">
        <v>377.642</v>
      </c>
      <c r="FO23" s="1">
        <v>379.75099999999998</v>
      </c>
      <c r="FP23" s="1">
        <v>388.35899999999998</v>
      </c>
      <c r="FQ23" s="1">
        <v>389.08499999999998</v>
      </c>
      <c r="FR23" s="1">
        <v>389.351</v>
      </c>
      <c r="FS23" s="1">
        <v>393.05900000000003</v>
      </c>
      <c r="FT23" s="1">
        <v>397.44099999999997</v>
      </c>
      <c r="FU23" s="1">
        <v>412.38799999999998</v>
      </c>
      <c r="FV23" s="1">
        <v>417.98500000000001</v>
      </c>
      <c r="FW23" s="1">
        <v>416.59800000000001</v>
      </c>
      <c r="FX23" s="1">
        <v>418.83199999999999</v>
      </c>
      <c r="FY23" s="1">
        <v>422.70299999999997</v>
      </c>
      <c r="FZ23" s="1">
        <v>419.08499999999998</v>
      </c>
      <c r="GA23" s="1">
        <v>485.23599999999999</v>
      </c>
      <c r="GB23" s="1">
        <v>442.79</v>
      </c>
      <c r="GC23" s="1">
        <v>337.64499999999998</v>
      </c>
      <c r="GD23" s="1">
        <v>342.32400000000001</v>
      </c>
      <c r="GE23" s="1">
        <v>344.678</v>
      </c>
      <c r="GF23" s="1">
        <v>350.38</v>
      </c>
      <c r="GG23" s="1">
        <v>349.803</v>
      </c>
      <c r="GH23" s="1">
        <v>352.19200000000001</v>
      </c>
      <c r="GI23" s="1">
        <v>350.42099999999999</v>
      </c>
      <c r="GJ23" s="1">
        <v>352.50200000000001</v>
      </c>
      <c r="GK23" s="1">
        <v>352.38799999999998</v>
      </c>
      <c r="GL23" s="1">
        <v>348.64</v>
      </c>
      <c r="GM23" s="1">
        <v>344.899</v>
      </c>
      <c r="GN23" s="1">
        <v>346.99400000000003</v>
      </c>
      <c r="GO23" s="1">
        <v>347.43700000000001</v>
      </c>
      <c r="GP23" s="1">
        <v>346.80399999999997</v>
      </c>
      <c r="GQ23" s="1">
        <v>346.32100000000003</v>
      </c>
      <c r="GR23" s="1">
        <v>346.09199999999998</v>
      </c>
      <c r="GS23" s="1">
        <v>342.88200000000001</v>
      </c>
      <c r="GT23" s="1">
        <v>340.53100000000001</v>
      </c>
      <c r="GU23" s="1">
        <v>344.68200000000002</v>
      </c>
      <c r="GV23" s="1">
        <v>346.286</v>
      </c>
      <c r="GW23" s="1">
        <v>347.20299999999997</v>
      </c>
      <c r="GX23" s="1">
        <v>342.149</v>
      </c>
      <c r="GY23" s="1">
        <v>336.32299999999998</v>
      </c>
      <c r="GZ23" s="1">
        <v>337.36599999999999</v>
      </c>
      <c r="HA23" s="1">
        <v>351.03800000000001</v>
      </c>
      <c r="HB23" s="1">
        <v>350.44600000000003</v>
      </c>
      <c r="HC23" s="1">
        <v>351.42</v>
      </c>
      <c r="HD23" s="1">
        <v>355.37</v>
      </c>
    </row>
    <row r="24" spans="1:516" x14ac:dyDescent="0.25">
      <c r="A24" s="1" t="s">
        <v>244</v>
      </c>
      <c r="B24" s="1" t="str">
        <f>_xlfn.XLOOKUP(A24,bonds[worksheet get],bonds[unique lookup],"-")</f>
        <v>ERFFP 4 7/8 PERP nc-23</v>
      </c>
      <c r="C24" s="1" t="str">
        <f>_xlfn.XLOOKUP(A24,bonds[worksheet get],bonds[ID_ISIN],"-")</f>
        <v>XS1224953882</v>
      </c>
      <c r="D24" s="1">
        <f>_xll.BDH(A24,"blp_i_sprd_mid","-2AY",,"Dates=H","Fill=C","Sort=R","Dir=H","cols=509;rows=1")</f>
        <v>359.47199999999998</v>
      </c>
      <c r="E24" s="1">
        <v>383.363</v>
      </c>
      <c r="F24" s="1">
        <v>384.16199999999998</v>
      </c>
      <c r="G24" s="1">
        <v>388.995</v>
      </c>
      <c r="H24" s="1">
        <v>394.85700000000003</v>
      </c>
      <c r="I24" s="1">
        <v>393.76</v>
      </c>
      <c r="J24" s="1">
        <v>392.42500000000001</v>
      </c>
      <c r="K24" s="1">
        <v>386.65499999999997</v>
      </c>
      <c r="L24" s="1">
        <v>382.07600000000002</v>
      </c>
      <c r="M24" s="1">
        <v>382.58199999999999</v>
      </c>
      <c r="N24" s="1">
        <v>384.01600000000002</v>
      </c>
      <c r="O24" s="1">
        <v>381.654</v>
      </c>
      <c r="P24" s="1">
        <v>380.71499999999997</v>
      </c>
      <c r="Q24" s="1">
        <v>368.108</v>
      </c>
      <c r="R24" s="1">
        <v>366.48099999999999</v>
      </c>
      <c r="S24" s="1">
        <v>368.755</v>
      </c>
      <c r="T24" s="1">
        <v>361.56099999999998</v>
      </c>
      <c r="U24" s="1">
        <v>360.03899999999999</v>
      </c>
      <c r="V24" s="1">
        <v>347.17500000000001</v>
      </c>
      <c r="W24" s="1">
        <v>341.65699999999998</v>
      </c>
      <c r="X24" s="1">
        <v>340.577</v>
      </c>
      <c r="Y24" s="1">
        <v>349.31200000000001</v>
      </c>
      <c r="Z24" s="1">
        <v>399.8</v>
      </c>
      <c r="AA24" s="1">
        <v>406.80700000000002</v>
      </c>
      <c r="AB24" s="1">
        <v>418.262</v>
      </c>
      <c r="AC24" s="1">
        <v>419.91399999999999</v>
      </c>
      <c r="AD24" s="1">
        <v>414.54500000000002</v>
      </c>
      <c r="AE24" s="1">
        <v>415.38400000000001</v>
      </c>
      <c r="AF24" s="1">
        <v>419.21499999999997</v>
      </c>
      <c r="AG24" s="1">
        <v>447.07600000000002</v>
      </c>
      <c r="AH24" s="1">
        <v>449.31200000000001</v>
      </c>
      <c r="AI24" s="1">
        <v>452.971</v>
      </c>
      <c r="AJ24" s="1">
        <v>471.911</v>
      </c>
      <c r="AK24" s="1">
        <v>471.77499999999998</v>
      </c>
      <c r="AL24" s="1">
        <v>493.22699999999998</v>
      </c>
      <c r="AM24" s="1">
        <v>491.61200000000002</v>
      </c>
      <c r="AN24" s="1">
        <v>496.601</v>
      </c>
      <c r="AO24" s="1">
        <v>496.214</v>
      </c>
      <c r="AP24" s="1">
        <v>496.33</v>
      </c>
      <c r="AQ24" s="1">
        <v>500.017</v>
      </c>
      <c r="AR24" s="1">
        <v>498.45</v>
      </c>
      <c r="AS24" s="1">
        <v>495.601</v>
      </c>
      <c r="AT24" s="1">
        <v>496.55</v>
      </c>
      <c r="AU24" s="1">
        <v>499.40800000000002</v>
      </c>
      <c r="AV24" s="1">
        <v>503.25200000000001</v>
      </c>
      <c r="AW24" s="1">
        <v>501.774</v>
      </c>
      <c r="AX24" s="1">
        <v>488.93099999999998</v>
      </c>
      <c r="AY24" s="1">
        <v>484.20100000000002</v>
      </c>
      <c r="AZ24" s="1">
        <v>481.34899999999999</v>
      </c>
      <c r="BA24" s="1">
        <v>492.024</v>
      </c>
      <c r="BB24" s="1">
        <v>499.77800000000002</v>
      </c>
      <c r="BC24" s="1">
        <v>494.54899999999998</v>
      </c>
      <c r="BD24" s="1">
        <v>513.51499999999999</v>
      </c>
      <c r="BE24" s="1">
        <v>512.79</v>
      </c>
      <c r="BF24" s="1">
        <v>514.32000000000005</v>
      </c>
      <c r="BG24" s="1">
        <v>517.36699999999996</v>
      </c>
      <c r="BH24" s="1">
        <v>525.38800000000003</v>
      </c>
      <c r="BI24" s="1">
        <v>519.15599999999995</v>
      </c>
      <c r="BJ24" s="1">
        <v>547.46400000000006</v>
      </c>
      <c r="BK24" s="1">
        <v>569.42600000000004</v>
      </c>
      <c r="BL24" s="1">
        <v>665.51599999999996</v>
      </c>
      <c r="BM24" s="1">
        <v>687.14700000000005</v>
      </c>
      <c r="BN24" s="1">
        <v>731.37699999999995</v>
      </c>
      <c r="BO24" s="1">
        <v>731.24699999999996</v>
      </c>
      <c r="BP24" s="1">
        <v>715.97199999999998</v>
      </c>
      <c r="BQ24" s="1">
        <v>761.40599999999995</v>
      </c>
      <c r="BR24" s="1">
        <v>758.26</v>
      </c>
      <c r="BS24" s="1">
        <v>767.14300000000003</v>
      </c>
      <c r="BT24" s="1">
        <v>761.21500000000003</v>
      </c>
      <c r="BU24" s="1">
        <v>803.49300000000005</v>
      </c>
      <c r="BV24" s="1">
        <v>860.39300000000003</v>
      </c>
      <c r="BW24" s="1">
        <v>872.56100000000004</v>
      </c>
      <c r="BX24" s="1">
        <v>879.87400000000002</v>
      </c>
      <c r="BY24" s="1">
        <v>807.06399999999996</v>
      </c>
      <c r="BZ24" s="1">
        <v>809.67100000000005</v>
      </c>
      <c r="CA24" s="1">
        <v>818.78300000000002</v>
      </c>
      <c r="CB24" s="1">
        <v>740.303</v>
      </c>
      <c r="CC24" s="1">
        <v>692.803</v>
      </c>
      <c r="CD24" s="1">
        <v>609.779</v>
      </c>
      <c r="CE24" s="1">
        <v>598.66300000000001</v>
      </c>
      <c r="CF24" s="1">
        <v>545.96100000000001</v>
      </c>
      <c r="CG24" s="1">
        <v>532.50199999999995</v>
      </c>
      <c r="CH24" s="1">
        <v>538.73199999999997</v>
      </c>
      <c r="CI24" s="1">
        <v>450.71300000000002</v>
      </c>
      <c r="CJ24" s="1">
        <v>414.089</v>
      </c>
      <c r="CK24" s="1">
        <v>411.59399999999999</v>
      </c>
      <c r="CL24" s="1">
        <v>429.726</v>
      </c>
      <c r="CM24" s="1">
        <v>430.09800000000001</v>
      </c>
      <c r="CN24" s="1">
        <v>427.762</v>
      </c>
      <c r="CO24" s="1">
        <v>394.161</v>
      </c>
      <c r="CP24" s="1">
        <v>371.71100000000001</v>
      </c>
      <c r="CQ24" s="1">
        <v>357.721</v>
      </c>
      <c r="CR24" s="1">
        <v>351.41</v>
      </c>
      <c r="CS24" s="1">
        <v>336.553</v>
      </c>
      <c r="CT24" s="1">
        <v>334.94900000000001</v>
      </c>
      <c r="CU24" s="1">
        <v>336.209</v>
      </c>
      <c r="CV24" s="1">
        <v>335.642</v>
      </c>
      <c r="CW24" s="1">
        <v>331.22199999999998</v>
      </c>
      <c r="CX24" s="1">
        <v>329.92099999999999</v>
      </c>
      <c r="CY24" s="1">
        <v>328.23700000000002</v>
      </c>
      <c r="CZ24" s="1">
        <v>330.94900000000001</v>
      </c>
      <c r="DA24" s="1">
        <v>332.52300000000002</v>
      </c>
      <c r="DB24" s="1">
        <v>334.60300000000001</v>
      </c>
      <c r="DC24" s="1">
        <v>334.71699999999998</v>
      </c>
      <c r="DD24" s="1">
        <v>333.28100000000001</v>
      </c>
      <c r="DE24" s="1">
        <v>333.613</v>
      </c>
      <c r="DF24" s="1">
        <v>334.55200000000002</v>
      </c>
      <c r="DG24" s="1">
        <v>338.90199999999999</v>
      </c>
      <c r="DH24" s="1">
        <v>339.68099999999998</v>
      </c>
      <c r="DI24" s="1">
        <v>337.47699999999998</v>
      </c>
      <c r="DJ24" s="1">
        <v>332.108</v>
      </c>
      <c r="DK24" s="1">
        <v>325.36399999999998</v>
      </c>
      <c r="DL24" s="1">
        <v>318.73</v>
      </c>
      <c r="DM24" s="1">
        <v>313.16800000000001</v>
      </c>
      <c r="DN24" s="1">
        <v>312.44299999999998</v>
      </c>
      <c r="DO24" s="1">
        <v>310.55099999999999</v>
      </c>
      <c r="DP24" s="1">
        <v>311.51299999999998</v>
      </c>
      <c r="DQ24" s="1">
        <v>314.31099999999998</v>
      </c>
      <c r="DR24" s="1">
        <v>318.12299999999999</v>
      </c>
      <c r="DS24" s="1">
        <v>324.13200000000001</v>
      </c>
      <c r="DT24" s="1">
        <v>330.72899999999998</v>
      </c>
      <c r="DU24" s="1">
        <v>333.06700000000001</v>
      </c>
      <c r="DV24" s="1">
        <v>334</v>
      </c>
      <c r="DW24" s="1">
        <v>336.62599999999998</v>
      </c>
      <c r="DX24" s="1">
        <v>337.45299999999997</v>
      </c>
      <c r="DY24" s="1">
        <v>344.00900000000001</v>
      </c>
      <c r="DZ24" s="1">
        <v>347.22</v>
      </c>
      <c r="EA24" s="1">
        <v>344.13600000000002</v>
      </c>
      <c r="EB24" s="1">
        <v>342.274</v>
      </c>
      <c r="EC24" s="1">
        <v>345.12700000000001</v>
      </c>
      <c r="ED24" s="1">
        <v>336.65600000000001</v>
      </c>
      <c r="EE24" s="1">
        <v>341.72</v>
      </c>
      <c r="EF24" s="1">
        <v>341.178</v>
      </c>
      <c r="EG24" s="1">
        <v>345.12799999999999</v>
      </c>
      <c r="EH24" s="1">
        <v>347.09100000000001</v>
      </c>
      <c r="EI24" s="1">
        <v>348.55700000000002</v>
      </c>
      <c r="EJ24" s="1">
        <v>350.42099999999999</v>
      </c>
      <c r="EK24" s="1">
        <v>352.87099999999998</v>
      </c>
      <c r="EL24" s="1">
        <v>354.16500000000002</v>
      </c>
      <c r="EM24" s="1">
        <v>356.12400000000002</v>
      </c>
      <c r="EN24" s="1">
        <v>359.59199999999998</v>
      </c>
      <c r="EO24" s="1">
        <v>362.73</v>
      </c>
      <c r="EP24" s="1">
        <v>361.755</v>
      </c>
      <c r="EQ24" s="1">
        <v>366.64299999999997</v>
      </c>
      <c r="ER24" s="1">
        <v>368.69600000000003</v>
      </c>
      <c r="ES24" s="1">
        <v>374.77699999999999</v>
      </c>
      <c r="ET24" s="1">
        <v>377.55900000000003</v>
      </c>
      <c r="EU24" s="1">
        <v>378.01600000000002</v>
      </c>
      <c r="EV24" s="1">
        <v>374.678</v>
      </c>
      <c r="EW24" s="1">
        <v>376.81099999999998</v>
      </c>
      <c r="EX24" s="1">
        <v>377.61700000000002</v>
      </c>
      <c r="EY24" s="1">
        <v>377.97199999999998</v>
      </c>
      <c r="EZ24" s="1">
        <v>378.64800000000002</v>
      </c>
      <c r="FA24" s="1">
        <v>383.04300000000001</v>
      </c>
      <c r="FB24" s="1">
        <v>387.04199999999997</v>
      </c>
      <c r="FC24" s="1">
        <v>385.65</v>
      </c>
      <c r="FD24" s="1">
        <v>388.13799999999998</v>
      </c>
      <c r="FE24" s="1">
        <v>381.26100000000002</v>
      </c>
      <c r="FF24" s="1">
        <v>379.077</v>
      </c>
      <c r="FG24" s="1">
        <v>381.14400000000001</v>
      </c>
      <c r="FH24" s="1">
        <v>379.62</v>
      </c>
      <c r="FI24" s="1">
        <v>375.971</v>
      </c>
      <c r="FJ24" s="1">
        <v>374.21300000000002</v>
      </c>
      <c r="FK24" s="1">
        <v>373.18900000000002</v>
      </c>
      <c r="FL24" s="1">
        <v>371.33499999999998</v>
      </c>
      <c r="FM24" s="1">
        <v>370.178</v>
      </c>
      <c r="FN24" s="1">
        <v>374.38499999999999</v>
      </c>
      <c r="FO24" s="1">
        <v>372.92099999999999</v>
      </c>
      <c r="FP24" s="1">
        <v>377.50599999999997</v>
      </c>
      <c r="FQ24" s="1">
        <v>385.54300000000001</v>
      </c>
      <c r="FR24" s="1">
        <v>386.58100000000002</v>
      </c>
      <c r="FS24" s="1">
        <v>390.26400000000001</v>
      </c>
      <c r="FT24" s="1">
        <v>389.04199999999997</v>
      </c>
      <c r="FU24" s="1">
        <v>391.185</v>
      </c>
      <c r="FV24" s="1">
        <v>415.53899999999999</v>
      </c>
      <c r="FW24" s="1">
        <v>423.18599999999998</v>
      </c>
      <c r="FX24" s="1">
        <v>426.48500000000001</v>
      </c>
      <c r="FY24" s="1">
        <v>430.916</v>
      </c>
      <c r="FZ24" s="1">
        <v>439.12799999999999</v>
      </c>
      <c r="GA24" s="1">
        <v>442.673</v>
      </c>
      <c r="GB24" s="1">
        <v>563.41300000000001</v>
      </c>
      <c r="GC24" s="1">
        <v>472.99099999999999</v>
      </c>
      <c r="GD24" s="1">
        <v>331.03199999999998</v>
      </c>
      <c r="GE24" s="1">
        <v>334.49400000000003</v>
      </c>
      <c r="GF24" s="1">
        <v>333.31900000000002</v>
      </c>
      <c r="GG24" s="1">
        <v>337.80599999999998</v>
      </c>
      <c r="GH24" s="1">
        <v>342.18599999999998</v>
      </c>
      <c r="GI24" s="1">
        <v>342.81599999999997</v>
      </c>
      <c r="GJ24" s="1">
        <v>343.11700000000002</v>
      </c>
      <c r="GK24" s="1">
        <v>343.57400000000001</v>
      </c>
      <c r="GL24" s="1">
        <v>345.351</v>
      </c>
      <c r="GM24" s="1">
        <v>341.279</v>
      </c>
      <c r="GN24" s="1">
        <v>334.089</v>
      </c>
      <c r="GO24" s="1">
        <v>338.952</v>
      </c>
      <c r="GP24" s="1">
        <v>339.23899999999998</v>
      </c>
      <c r="GQ24" s="1">
        <v>338.02499999999998</v>
      </c>
      <c r="GR24" s="1">
        <v>335.76100000000002</v>
      </c>
      <c r="GS24" s="1">
        <v>330.44200000000001</v>
      </c>
      <c r="GT24" s="1">
        <v>324.17700000000002</v>
      </c>
      <c r="GU24" s="1">
        <v>325.09800000000001</v>
      </c>
      <c r="GV24" s="1">
        <v>329.673</v>
      </c>
      <c r="GW24" s="1">
        <v>327.45600000000002</v>
      </c>
      <c r="GX24" s="1">
        <v>322.36900000000003</v>
      </c>
      <c r="GY24" s="1">
        <v>318.637</v>
      </c>
      <c r="GZ24" s="1">
        <v>312.714</v>
      </c>
      <c r="HA24" s="1">
        <v>313.42</v>
      </c>
      <c r="HB24" s="1">
        <v>336.39</v>
      </c>
      <c r="HC24" s="1">
        <v>334.17099999999999</v>
      </c>
      <c r="HD24" s="1">
        <v>334.56299999999999</v>
      </c>
      <c r="HE24" s="1">
        <v>334.286</v>
      </c>
      <c r="HF24" s="1">
        <v>332.43</v>
      </c>
      <c r="HG24" s="1">
        <v>334.03800000000001</v>
      </c>
      <c r="HH24" s="1">
        <v>329.03500000000003</v>
      </c>
      <c r="HI24" s="1">
        <v>335.69099999999997</v>
      </c>
      <c r="HJ24" s="1">
        <v>338.95</v>
      </c>
      <c r="HK24" s="1">
        <v>347.36700000000002</v>
      </c>
      <c r="HL24" s="1">
        <v>351.298</v>
      </c>
      <c r="HM24" s="1">
        <v>353.57</v>
      </c>
      <c r="HN24" s="1">
        <v>355.43200000000002</v>
      </c>
      <c r="HO24" s="1">
        <v>355.48700000000002</v>
      </c>
      <c r="HP24" s="1">
        <v>355.13299999999998</v>
      </c>
      <c r="HQ24" s="1">
        <v>362.62799999999999</v>
      </c>
      <c r="HR24" s="1">
        <v>381.75700000000001</v>
      </c>
      <c r="HS24" s="1">
        <v>383.59199999999998</v>
      </c>
      <c r="HT24" s="1">
        <v>388.61399999999998</v>
      </c>
      <c r="HU24" s="1">
        <v>393.10599999999999</v>
      </c>
      <c r="HV24" s="1">
        <v>380.53100000000001</v>
      </c>
      <c r="HW24" s="1">
        <v>379.322</v>
      </c>
      <c r="HX24" s="1">
        <v>374.62099999999998</v>
      </c>
      <c r="HY24" s="1">
        <v>380.30099999999999</v>
      </c>
      <c r="HZ24" s="1">
        <v>386.56200000000001</v>
      </c>
      <c r="IA24" s="1">
        <v>399.13799999999998</v>
      </c>
      <c r="IB24" s="1">
        <v>401.19799999999998</v>
      </c>
      <c r="IC24" s="1">
        <v>400.548</v>
      </c>
      <c r="ID24" s="1">
        <v>391.79500000000002</v>
      </c>
      <c r="IE24" s="1">
        <v>384.96699999999998</v>
      </c>
      <c r="IF24" s="1">
        <v>380.44200000000001</v>
      </c>
      <c r="IG24" s="1">
        <v>382.94200000000001</v>
      </c>
      <c r="IH24" s="1">
        <v>375.87900000000002</v>
      </c>
      <c r="II24" s="1">
        <v>377.92599999999999</v>
      </c>
      <c r="IJ24" s="1">
        <v>380.08300000000003</v>
      </c>
      <c r="IK24" s="1">
        <v>379.34800000000001</v>
      </c>
      <c r="IL24" s="1">
        <v>378.36</v>
      </c>
      <c r="IM24" s="1">
        <v>379.70800000000003</v>
      </c>
      <c r="IN24" s="1">
        <v>371.80099999999999</v>
      </c>
      <c r="IO24" s="1">
        <v>371.79399999999998</v>
      </c>
      <c r="IP24" s="1">
        <v>361.09</v>
      </c>
      <c r="IQ24" s="1">
        <v>356.21499999999997</v>
      </c>
      <c r="IR24" s="1">
        <v>355.50599999999997</v>
      </c>
      <c r="IS24" s="1">
        <v>353.012</v>
      </c>
      <c r="IT24" s="1">
        <v>349.32600000000002</v>
      </c>
      <c r="IU24" s="1">
        <v>356.07499999999999</v>
      </c>
      <c r="IV24" s="1">
        <v>363.80500000000001</v>
      </c>
      <c r="IW24" s="1">
        <v>362.53100000000001</v>
      </c>
      <c r="IX24" s="1">
        <v>356.96100000000001</v>
      </c>
      <c r="IY24" s="1">
        <v>358.33499999999998</v>
      </c>
      <c r="IZ24" s="1">
        <v>367.20699999999999</v>
      </c>
      <c r="JA24" s="1">
        <v>378.197</v>
      </c>
      <c r="JB24" s="1">
        <v>383.63600000000002</v>
      </c>
      <c r="JC24" s="1">
        <v>385.55900000000003</v>
      </c>
      <c r="JD24" s="1">
        <v>390.512</v>
      </c>
      <c r="JE24" s="1">
        <v>391.327</v>
      </c>
      <c r="JF24" s="1">
        <v>388.69600000000003</v>
      </c>
      <c r="JG24" s="1">
        <v>385.07799999999997</v>
      </c>
      <c r="JH24" s="1">
        <v>364.45100000000002</v>
      </c>
      <c r="JI24" s="1">
        <v>357.20299999999997</v>
      </c>
      <c r="JJ24" s="1">
        <v>349.755</v>
      </c>
      <c r="JK24" s="1">
        <v>348.31700000000001</v>
      </c>
      <c r="JL24" s="1">
        <v>352.96800000000002</v>
      </c>
      <c r="JM24" s="1">
        <v>349.65100000000001</v>
      </c>
      <c r="JN24" s="1">
        <v>346.06400000000002</v>
      </c>
      <c r="JO24" s="1">
        <v>343.99</v>
      </c>
      <c r="JP24" s="1">
        <v>336.76600000000002</v>
      </c>
      <c r="JQ24" s="1">
        <v>336.779</v>
      </c>
      <c r="JR24" s="1">
        <v>341.42500000000001</v>
      </c>
      <c r="JS24" s="1">
        <v>335.82100000000003</v>
      </c>
      <c r="JT24" s="1">
        <v>339.94099999999997</v>
      </c>
      <c r="JU24" s="1">
        <v>339.89100000000002</v>
      </c>
      <c r="JV24" s="1">
        <v>342.36500000000001</v>
      </c>
      <c r="JW24" s="1">
        <v>342.37700000000001</v>
      </c>
      <c r="JX24" s="1">
        <v>338.721</v>
      </c>
      <c r="JY24" s="1">
        <v>338.77699999999999</v>
      </c>
      <c r="JZ24" s="1">
        <v>335.06099999999998</v>
      </c>
      <c r="KA24" s="1">
        <v>334.89800000000002</v>
      </c>
      <c r="KB24" s="1">
        <v>335.77300000000002</v>
      </c>
      <c r="KC24" s="1">
        <v>329.27300000000002</v>
      </c>
      <c r="KD24" s="1">
        <v>327.99599999999998</v>
      </c>
      <c r="KE24" s="1">
        <v>326.51299999999998</v>
      </c>
      <c r="KF24" s="1">
        <v>327.11599999999999</v>
      </c>
      <c r="KG24" s="1">
        <v>333.32499999999999</v>
      </c>
      <c r="KH24" s="1">
        <v>332.71699999999998</v>
      </c>
      <c r="KI24" s="1">
        <v>340.846</v>
      </c>
      <c r="KJ24" s="1">
        <v>346.15100000000001</v>
      </c>
      <c r="KK24" s="1">
        <v>341.55799999999999</v>
      </c>
      <c r="KL24" s="1">
        <v>340.923</v>
      </c>
      <c r="KM24" s="1">
        <v>346.08</v>
      </c>
      <c r="KN24" s="1">
        <v>348.85</v>
      </c>
      <c r="KO24" s="1">
        <v>344.30900000000003</v>
      </c>
      <c r="KP24" s="1">
        <v>341.46199999999999</v>
      </c>
      <c r="KQ24" s="1">
        <v>341.024</v>
      </c>
      <c r="KR24" s="1">
        <v>339.26299999999998</v>
      </c>
      <c r="KS24" s="1">
        <v>351.89699999999999</v>
      </c>
      <c r="KT24" s="1">
        <v>353.23599999999999</v>
      </c>
      <c r="KU24" s="1">
        <v>354.584</v>
      </c>
      <c r="KV24" s="1">
        <v>356.47899999999998</v>
      </c>
      <c r="KW24" s="1">
        <v>357.05900000000003</v>
      </c>
      <c r="KX24" s="1">
        <v>359.238</v>
      </c>
      <c r="KY24" s="1">
        <v>361.07499999999999</v>
      </c>
      <c r="KZ24" s="1">
        <v>361.93799999999999</v>
      </c>
      <c r="LA24" s="1">
        <v>370.476</v>
      </c>
      <c r="LB24" s="1">
        <v>374.12400000000002</v>
      </c>
      <c r="LC24" s="1">
        <v>375.70400000000001</v>
      </c>
      <c r="LD24" s="1">
        <v>384.08100000000002</v>
      </c>
      <c r="LE24" s="1">
        <v>390.87900000000002</v>
      </c>
      <c r="LF24" s="1">
        <v>387.63499999999999</v>
      </c>
      <c r="LG24" s="1">
        <v>387.64299999999997</v>
      </c>
      <c r="LH24" s="1">
        <v>387.10300000000001</v>
      </c>
      <c r="LI24" s="1">
        <v>384.13600000000002</v>
      </c>
      <c r="LJ24" s="1">
        <v>382.35399999999998</v>
      </c>
      <c r="LK24" s="1">
        <v>389.03199999999998</v>
      </c>
      <c r="LL24" s="1">
        <v>395.55799999999999</v>
      </c>
      <c r="LM24" s="1">
        <v>405.41899999999998</v>
      </c>
      <c r="LN24" s="1">
        <v>410.50599999999997</v>
      </c>
      <c r="LO24" s="1">
        <v>416.76299999999998</v>
      </c>
      <c r="LP24" s="1">
        <v>415.85</v>
      </c>
      <c r="LQ24" s="1">
        <v>422.09199999999998</v>
      </c>
      <c r="LR24" s="1">
        <v>419.87599999999998</v>
      </c>
      <c r="LS24" s="1">
        <v>419.77300000000002</v>
      </c>
      <c r="LT24" s="1">
        <v>417.59699999999998</v>
      </c>
      <c r="LU24" s="1">
        <v>406.94299999999998</v>
      </c>
      <c r="LV24" s="1">
        <v>416.04</v>
      </c>
      <c r="LW24" s="1">
        <v>423.125</v>
      </c>
      <c r="LX24" s="1">
        <v>438.13</v>
      </c>
      <c r="LY24" s="1">
        <v>445.25099999999998</v>
      </c>
      <c r="LZ24" s="1">
        <v>453.83600000000001</v>
      </c>
      <c r="MA24" s="1">
        <v>459.98500000000001</v>
      </c>
      <c r="MB24" s="1">
        <v>467.29599999999999</v>
      </c>
      <c r="MC24" s="1">
        <v>467.91300000000001</v>
      </c>
      <c r="MD24" s="1">
        <v>468.56799999999998</v>
      </c>
      <c r="ME24" s="1">
        <v>478.05399999999997</v>
      </c>
      <c r="MF24" s="1">
        <v>483.33800000000002</v>
      </c>
      <c r="MG24" s="1">
        <v>491.54599999999999</v>
      </c>
      <c r="MH24" s="1">
        <v>483.88200000000001</v>
      </c>
      <c r="MI24" s="1">
        <v>491.81400000000002</v>
      </c>
      <c r="MJ24" s="1">
        <v>491.59199999999998</v>
      </c>
      <c r="MK24" s="1">
        <v>500.85</v>
      </c>
      <c r="ML24" s="1">
        <v>508.392</v>
      </c>
      <c r="MM24" s="1">
        <v>507.63</v>
      </c>
      <c r="MN24" s="1">
        <v>512.42700000000002</v>
      </c>
      <c r="MO24" s="1">
        <v>512.09400000000005</v>
      </c>
      <c r="MP24" s="1">
        <v>506.81599999999997</v>
      </c>
      <c r="MQ24" s="1">
        <v>499.88299999999998</v>
      </c>
      <c r="MR24" s="1">
        <v>485.48599999999999</v>
      </c>
      <c r="MS24" s="1">
        <v>486.54300000000001</v>
      </c>
      <c r="MT24" s="1">
        <v>489.93</v>
      </c>
      <c r="MU24" s="1">
        <v>488.75099999999998</v>
      </c>
      <c r="MV24" s="1">
        <v>471.75</v>
      </c>
      <c r="MW24" s="1">
        <v>443.78899999999999</v>
      </c>
      <c r="MX24" s="1">
        <v>434.19299999999998</v>
      </c>
      <c r="MY24" s="1">
        <v>433.584</v>
      </c>
      <c r="MZ24" s="1">
        <v>439.92200000000003</v>
      </c>
      <c r="NA24" s="1">
        <v>441.52300000000002</v>
      </c>
      <c r="NB24" s="1">
        <v>451.36799999999999</v>
      </c>
      <c r="NC24" s="1">
        <v>464.44</v>
      </c>
      <c r="ND24" s="1">
        <v>467.50099999999998</v>
      </c>
      <c r="NE24" s="1">
        <v>466.73399999999998</v>
      </c>
      <c r="NF24" s="1">
        <v>468.99099999999999</v>
      </c>
      <c r="NG24" s="1">
        <v>479.31</v>
      </c>
      <c r="NH24" s="1">
        <v>479.476</v>
      </c>
      <c r="NI24" s="1">
        <v>479.935</v>
      </c>
      <c r="NJ24" s="1">
        <v>481.91699999999997</v>
      </c>
      <c r="NK24" s="1">
        <v>482.154</v>
      </c>
      <c r="NL24" s="1">
        <v>495.91899999999998</v>
      </c>
      <c r="NM24" s="1">
        <v>500.87299999999999</v>
      </c>
      <c r="NN24" s="1">
        <v>508.57100000000003</v>
      </c>
      <c r="NO24" s="1">
        <v>511.27600000000001</v>
      </c>
      <c r="NP24" s="1">
        <v>511.82299999999998</v>
      </c>
      <c r="NQ24" s="1">
        <v>511.00299999999999</v>
      </c>
      <c r="NR24" s="1">
        <v>517.05899999999997</v>
      </c>
      <c r="NS24" s="1">
        <v>523.69000000000005</v>
      </c>
      <c r="NT24" s="1">
        <v>523.96400000000006</v>
      </c>
      <c r="NU24" s="1">
        <v>524.54399999999998</v>
      </c>
      <c r="NV24" s="1">
        <v>509.113</v>
      </c>
      <c r="NW24" s="1">
        <v>498.36599999999999</v>
      </c>
      <c r="NX24" s="1">
        <v>482.47300000000001</v>
      </c>
      <c r="NY24" s="1">
        <v>482.12400000000002</v>
      </c>
      <c r="NZ24" s="1">
        <v>477.75900000000001</v>
      </c>
      <c r="OA24" s="1">
        <v>474.84500000000003</v>
      </c>
      <c r="OB24" s="1">
        <v>479.99900000000002</v>
      </c>
      <c r="OC24" s="1">
        <v>470.25700000000001</v>
      </c>
      <c r="OD24" s="1">
        <v>471.14</v>
      </c>
      <c r="OE24" s="1">
        <v>463.79899999999998</v>
      </c>
      <c r="OF24" s="1">
        <v>455.22699999999998</v>
      </c>
      <c r="OG24" s="1">
        <v>455.10399999999998</v>
      </c>
      <c r="OH24" s="1">
        <v>453.363</v>
      </c>
      <c r="OI24" s="1">
        <v>452.93799999999999</v>
      </c>
      <c r="OJ24" s="1">
        <v>457.35500000000002</v>
      </c>
      <c r="OK24" s="1">
        <v>457.35</v>
      </c>
      <c r="OL24" s="1">
        <v>455.61900000000003</v>
      </c>
      <c r="OM24" s="1">
        <v>446.39</v>
      </c>
      <c r="ON24" s="1">
        <v>439.846</v>
      </c>
      <c r="OO24" s="1">
        <v>426.89299999999997</v>
      </c>
      <c r="OP24" s="1">
        <v>419.03800000000001</v>
      </c>
      <c r="OQ24" s="1">
        <v>418.14299999999997</v>
      </c>
      <c r="OR24" s="1">
        <v>413.57100000000003</v>
      </c>
      <c r="OS24" s="1">
        <v>399.47</v>
      </c>
      <c r="OT24" s="1">
        <v>391.63400000000001</v>
      </c>
      <c r="OU24" s="1">
        <v>381.64499999999998</v>
      </c>
      <c r="OV24" s="1">
        <v>387.30599999999998</v>
      </c>
      <c r="OW24" s="1">
        <v>386.89299999999997</v>
      </c>
      <c r="OX24" s="1">
        <v>386.298</v>
      </c>
      <c r="OY24" s="1">
        <v>383.45</v>
      </c>
      <c r="OZ24" s="1">
        <v>351.02</v>
      </c>
      <c r="PA24" s="1">
        <v>333.41399999999999</v>
      </c>
      <c r="PB24" s="1">
        <v>326.07400000000001</v>
      </c>
      <c r="PC24" s="1">
        <v>322.83100000000002</v>
      </c>
      <c r="PD24" s="1">
        <v>320.56</v>
      </c>
      <c r="PE24" s="1">
        <v>318.75299999999999</v>
      </c>
      <c r="PF24" s="1">
        <v>316.19499999999999</v>
      </c>
      <c r="PG24" s="1">
        <v>315.21800000000002</v>
      </c>
      <c r="PH24" s="1">
        <v>314.96699999999998</v>
      </c>
      <c r="PI24" s="1">
        <v>317.62799999999999</v>
      </c>
      <c r="PJ24" s="1">
        <v>317.69099999999997</v>
      </c>
      <c r="PK24" s="1">
        <v>316.54000000000002</v>
      </c>
      <c r="PL24" s="1">
        <v>317.673</v>
      </c>
      <c r="PM24" s="1">
        <v>320.13600000000002</v>
      </c>
      <c r="PN24" s="1">
        <v>319.19900000000001</v>
      </c>
      <c r="PO24" s="1">
        <v>321.30399999999997</v>
      </c>
      <c r="PP24" s="1">
        <v>319.351</v>
      </c>
      <c r="PQ24" s="1">
        <v>315.661</v>
      </c>
      <c r="PR24" s="1">
        <v>314.786</v>
      </c>
      <c r="PS24" s="1">
        <v>308.983</v>
      </c>
      <c r="PT24" s="1">
        <v>306.77</v>
      </c>
      <c r="PU24" s="1">
        <v>307.85000000000002</v>
      </c>
      <c r="PV24" s="1">
        <v>309.03300000000002</v>
      </c>
      <c r="PW24" s="1">
        <v>306.072</v>
      </c>
      <c r="PX24" s="1">
        <v>305.00200000000001</v>
      </c>
      <c r="PY24" s="1">
        <v>302.7</v>
      </c>
      <c r="PZ24" s="1">
        <v>302.98700000000002</v>
      </c>
      <c r="QA24" s="1">
        <v>302.04700000000003</v>
      </c>
      <c r="QB24" s="1">
        <v>291.10199999999998</v>
      </c>
      <c r="QC24" s="1">
        <v>291.28800000000001</v>
      </c>
      <c r="QD24" s="1">
        <v>288.738</v>
      </c>
      <c r="QE24" s="1">
        <v>285.82799999999997</v>
      </c>
      <c r="QF24" s="1">
        <v>287.23599999999999</v>
      </c>
      <c r="QG24" s="1">
        <v>290.55200000000002</v>
      </c>
      <c r="QH24" s="1">
        <v>297.92899999999997</v>
      </c>
      <c r="QI24" s="1">
        <v>295.25700000000001</v>
      </c>
      <c r="QJ24" s="1">
        <v>299.471</v>
      </c>
      <c r="QK24" s="1">
        <v>298.964</v>
      </c>
      <c r="QL24" s="1">
        <v>299.91699999999997</v>
      </c>
      <c r="QM24" s="1">
        <v>297.06900000000002</v>
      </c>
      <c r="QN24" s="1">
        <v>303.77999999999997</v>
      </c>
      <c r="QO24" s="1">
        <v>306.81299999999999</v>
      </c>
      <c r="QP24" s="1">
        <v>315.19400000000002</v>
      </c>
      <c r="QQ24" s="1">
        <v>318.43299999999999</v>
      </c>
      <c r="QR24" s="1">
        <v>319.03300000000002</v>
      </c>
      <c r="QS24" s="1">
        <v>322.471</v>
      </c>
      <c r="QT24" s="1">
        <v>323.66000000000003</v>
      </c>
      <c r="QU24" s="1">
        <v>325.57299999999998</v>
      </c>
      <c r="QV24" s="1">
        <v>326.25299999999999</v>
      </c>
      <c r="QW24" s="1">
        <v>327.13400000000001</v>
      </c>
      <c r="QX24" s="1">
        <v>328.81400000000002</v>
      </c>
      <c r="QY24" s="1">
        <v>324.79500000000002</v>
      </c>
      <c r="QZ24" s="1">
        <v>333.41</v>
      </c>
      <c r="RA24" s="1">
        <v>330.065</v>
      </c>
      <c r="RB24" s="1">
        <v>329.53399999999999</v>
      </c>
      <c r="RC24" s="1">
        <v>330.62799999999999</v>
      </c>
      <c r="RD24" s="1">
        <v>329.11200000000002</v>
      </c>
      <c r="RE24" s="1">
        <v>324.50799999999998</v>
      </c>
      <c r="RF24" s="1">
        <v>322.31</v>
      </c>
      <c r="RG24" s="1">
        <v>322.02199999999999</v>
      </c>
      <c r="RH24" s="1">
        <v>320.34899999999999</v>
      </c>
      <c r="RI24" s="1">
        <v>321.25799999999998</v>
      </c>
      <c r="RJ24" s="1">
        <v>323.20499999999998</v>
      </c>
      <c r="RK24" s="1">
        <v>323.738</v>
      </c>
      <c r="RL24" s="1">
        <v>324.03399999999999</v>
      </c>
      <c r="RM24" s="1">
        <v>325.286</v>
      </c>
      <c r="RN24" s="1">
        <v>324.47500000000002</v>
      </c>
      <c r="RO24" s="1">
        <v>325.85500000000002</v>
      </c>
      <c r="RP24" s="1">
        <v>326.52300000000002</v>
      </c>
      <c r="RQ24" s="1">
        <v>322.84500000000003</v>
      </c>
      <c r="RR24" s="1">
        <v>323.37700000000001</v>
      </c>
      <c r="RS24" s="1">
        <v>323.303</v>
      </c>
      <c r="RT24" s="1">
        <v>319.56400000000002</v>
      </c>
      <c r="RU24" s="1">
        <v>319.06200000000001</v>
      </c>
      <c r="RV24" s="1">
        <v>317.65499999999997</v>
      </c>
      <c r="RW24" s="1">
        <v>318.827</v>
      </c>
      <c r="RX24" s="1">
        <v>317.65899999999999</v>
      </c>
      <c r="RY24" s="1">
        <v>319.64100000000002</v>
      </c>
      <c r="RZ24" s="1">
        <v>314.238</v>
      </c>
      <c r="SA24" s="1">
        <v>314.51600000000002</v>
      </c>
      <c r="SB24" s="1">
        <v>316.62799999999999</v>
      </c>
      <c r="SC24" s="1">
        <v>317.798</v>
      </c>
      <c r="SD24" s="1">
        <v>316.72500000000002</v>
      </c>
      <c r="SE24" s="1">
        <v>319.44200000000001</v>
      </c>
      <c r="SF24" s="1">
        <v>318.28300000000002</v>
      </c>
      <c r="SG24" s="1">
        <v>317.10899999999998</v>
      </c>
      <c r="SH24" s="1">
        <v>317.61900000000003</v>
      </c>
      <c r="SI24" s="1">
        <v>322.53100000000001</v>
      </c>
      <c r="SJ24" s="1">
        <v>318.11200000000002</v>
      </c>
      <c r="SK24" s="1">
        <v>317.64499999999998</v>
      </c>
      <c r="SL24" s="1">
        <v>318.05700000000002</v>
      </c>
      <c r="SM24" s="1">
        <v>317.67399999999998</v>
      </c>
      <c r="SN24" s="1">
        <v>320.86700000000002</v>
      </c>
      <c r="SO24" s="1">
        <v>326.40199999999999</v>
      </c>
      <c r="SP24" s="1">
        <v>322.51900000000001</v>
      </c>
      <c r="SQ24" s="1">
        <v>326.351</v>
      </c>
      <c r="SR24" s="1">
        <v>331.863</v>
      </c>
    </row>
    <row r="25" spans="1:516" x14ac:dyDescent="0.25">
      <c r="A25" s="1" t="s">
        <v>102</v>
      </c>
      <c r="B25" s="1" t="str">
        <f>_xlfn.XLOOKUP(A25,bonds[worksheet get],bonds[unique lookup],"-")</f>
        <v>ERFFP 3 1/4 PERP nc-25</v>
      </c>
      <c r="C25" s="1" t="str">
        <f>_xlfn.XLOOKUP(A25,bonds[worksheet get],bonds[ID_ISIN],"-")</f>
        <v>XS1716945586</v>
      </c>
      <c r="D25" s="1">
        <f>_xll.BDH(A25,"blp_i_sprd_mid","-2AY",,"Dates=H","Fill=C","Sort=R","Dir=H","cols=509;rows=1")</f>
        <v>425.87099999999998</v>
      </c>
      <c r="E25" s="1">
        <v>433.67700000000002</v>
      </c>
      <c r="F25" s="1">
        <v>440.75099999999998</v>
      </c>
      <c r="G25" s="1">
        <v>436.899</v>
      </c>
      <c r="H25" s="1">
        <v>447.45299999999997</v>
      </c>
      <c r="I25" s="1">
        <v>455.34500000000003</v>
      </c>
      <c r="J25" s="1">
        <v>452.83</v>
      </c>
      <c r="K25" s="1">
        <v>450.82400000000001</v>
      </c>
      <c r="L25" s="1">
        <v>445.41399999999999</v>
      </c>
      <c r="M25" s="1">
        <v>444.81099999999998</v>
      </c>
      <c r="N25" s="1">
        <v>445.50299999999999</v>
      </c>
      <c r="O25" s="1">
        <v>444.69900000000001</v>
      </c>
      <c r="P25" s="1">
        <v>447.87900000000002</v>
      </c>
      <c r="Q25" s="1">
        <v>441.51100000000002</v>
      </c>
      <c r="R25" s="1">
        <v>432.113</v>
      </c>
      <c r="S25" s="1">
        <v>440.65800000000002</v>
      </c>
      <c r="T25" s="1">
        <v>432.50599999999997</v>
      </c>
      <c r="U25" s="1">
        <v>435.892</v>
      </c>
      <c r="V25" s="1">
        <v>425.06299999999999</v>
      </c>
      <c r="W25" s="1">
        <v>420.40199999999999</v>
      </c>
      <c r="X25" s="1">
        <v>420.23599999999999</v>
      </c>
      <c r="Y25" s="1">
        <v>419.93700000000001</v>
      </c>
      <c r="Z25" s="1">
        <v>450.57400000000001</v>
      </c>
      <c r="AA25" s="1">
        <v>469.64400000000001</v>
      </c>
      <c r="AB25" s="1">
        <v>475.69600000000003</v>
      </c>
      <c r="AC25" s="1">
        <v>483.096</v>
      </c>
      <c r="AD25" s="1">
        <v>483.54300000000001</v>
      </c>
      <c r="AE25" s="1">
        <v>486.00799999999998</v>
      </c>
      <c r="AF25" s="1">
        <v>490.21600000000001</v>
      </c>
      <c r="AG25" s="1">
        <v>505.64800000000002</v>
      </c>
      <c r="AH25" s="1">
        <v>509.791</v>
      </c>
      <c r="AI25" s="1">
        <v>512.30799999999999</v>
      </c>
      <c r="AJ25" s="1">
        <v>514.99699999999996</v>
      </c>
      <c r="AK25" s="1">
        <v>515.10500000000002</v>
      </c>
      <c r="AL25" s="1">
        <v>526.92899999999997</v>
      </c>
      <c r="AM25" s="1">
        <v>531.76499999999999</v>
      </c>
      <c r="AN25" s="1">
        <v>539.13800000000003</v>
      </c>
      <c r="AO25" s="1">
        <v>538.27300000000002</v>
      </c>
      <c r="AP25" s="1">
        <v>539.37300000000005</v>
      </c>
      <c r="AQ25" s="1">
        <v>536.87300000000005</v>
      </c>
      <c r="AR25" s="1">
        <v>533.21100000000001</v>
      </c>
      <c r="AS25" s="1">
        <v>531.65599999999995</v>
      </c>
      <c r="AT25" s="1">
        <v>534.08900000000006</v>
      </c>
      <c r="AU25" s="1">
        <v>549.63400000000001</v>
      </c>
      <c r="AV25" s="1">
        <v>548.55100000000004</v>
      </c>
      <c r="AW25" s="1">
        <v>548.30899999999997</v>
      </c>
      <c r="AX25" s="1">
        <v>545.22900000000004</v>
      </c>
      <c r="AY25" s="1">
        <v>541.43100000000004</v>
      </c>
      <c r="AZ25" s="1">
        <v>541.59799999999996</v>
      </c>
      <c r="BA25" s="1">
        <v>547.31600000000003</v>
      </c>
      <c r="BB25" s="1">
        <v>556.58100000000002</v>
      </c>
      <c r="BC25" s="1">
        <v>557.90899999999999</v>
      </c>
      <c r="BD25" s="1">
        <v>563.32299999999998</v>
      </c>
      <c r="BE25" s="1">
        <v>566.55999999999995</v>
      </c>
      <c r="BF25" s="1">
        <v>567.48400000000004</v>
      </c>
      <c r="BG25" s="1">
        <v>572.34199999999998</v>
      </c>
      <c r="BH25" s="1">
        <v>576.03700000000003</v>
      </c>
      <c r="BI25" s="1">
        <v>574.87099999999998</v>
      </c>
      <c r="BJ25" s="1">
        <v>580.32600000000002</v>
      </c>
      <c r="BK25" s="1">
        <v>638.33299999999997</v>
      </c>
      <c r="BL25" s="1">
        <v>704.62800000000004</v>
      </c>
      <c r="BM25" s="1">
        <v>730.68499999999995</v>
      </c>
      <c r="BN25" s="1">
        <v>752.33500000000004</v>
      </c>
      <c r="BO25" s="1">
        <v>751.24</v>
      </c>
      <c r="BP25" s="1">
        <v>758.40200000000004</v>
      </c>
      <c r="BQ25" s="1">
        <v>775.13499999999999</v>
      </c>
      <c r="BR25" s="1">
        <v>801.84799999999996</v>
      </c>
      <c r="BS25" s="1">
        <v>801.34699999999998</v>
      </c>
      <c r="BT25" s="1">
        <v>812.28700000000003</v>
      </c>
      <c r="BU25" s="1">
        <v>840.06399999999996</v>
      </c>
      <c r="BV25" s="1">
        <v>840.70699999999999</v>
      </c>
      <c r="BW25" s="1">
        <v>844.29100000000005</v>
      </c>
      <c r="BX25" s="1">
        <v>845.53200000000004</v>
      </c>
      <c r="BY25" s="1">
        <v>833.88699999999994</v>
      </c>
      <c r="BZ25" s="1">
        <v>833.44399999999996</v>
      </c>
      <c r="CA25" s="1">
        <v>838.17100000000005</v>
      </c>
      <c r="CB25" s="1">
        <v>708.92</v>
      </c>
      <c r="CC25" s="1">
        <v>617.36599999999999</v>
      </c>
      <c r="CD25" s="1">
        <v>560.16099999999994</v>
      </c>
      <c r="CE25" s="1">
        <v>558.64300000000003</v>
      </c>
      <c r="CF25" s="1">
        <v>519.87699999999995</v>
      </c>
      <c r="CG25" s="1">
        <v>511.16800000000001</v>
      </c>
      <c r="CH25" s="1">
        <v>516.87800000000004</v>
      </c>
      <c r="CI25" s="1">
        <v>455.87099999999998</v>
      </c>
      <c r="CJ25" s="1">
        <v>438.03100000000001</v>
      </c>
      <c r="CK25" s="1">
        <v>437.69799999999998</v>
      </c>
      <c r="CL25" s="1">
        <v>448.113</v>
      </c>
      <c r="CM25" s="1">
        <v>446.04399999999998</v>
      </c>
      <c r="CN25" s="1">
        <v>444.41</v>
      </c>
      <c r="CO25" s="1">
        <v>418.58499999999998</v>
      </c>
      <c r="CP25" s="1">
        <v>400.25599999999997</v>
      </c>
      <c r="CQ25" s="1">
        <v>392.34300000000002</v>
      </c>
      <c r="CR25" s="1">
        <v>381.70800000000003</v>
      </c>
      <c r="CS25" s="1">
        <v>369.42399999999998</v>
      </c>
      <c r="CT25" s="1">
        <v>365.51499999999999</v>
      </c>
      <c r="CU25" s="1">
        <v>363.42500000000001</v>
      </c>
      <c r="CV25" s="1">
        <v>361.82900000000001</v>
      </c>
      <c r="CW25" s="1">
        <v>359.80500000000001</v>
      </c>
      <c r="CX25" s="1">
        <v>357.80500000000001</v>
      </c>
      <c r="CY25" s="1">
        <v>357.25200000000001</v>
      </c>
      <c r="CZ25" s="1">
        <v>355.21</v>
      </c>
      <c r="DA25" s="1">
        <v>356.77300000000002</v>
      </c>
      <c r="DB25" s="1">
        <v>357.71800000000002</v>
      </c>
      <c r="DC25" s="1">
        <v>356.55599999999998</v>
      </c>
      <c r="DD25" s="1">
        <v>353.63799999999998</v>
      </c>
      <c r="DE25" s="1">
        <v>353.09199999999998</v>
      </c>
      <c r="DF25" s="1">
        <v>356.596</v>
      </c>
      <c r="DG25" s="1">
        <v>360.52100000000002</v>
      </c>
      <c r="DH25" s="1">
        <v>360.51299999999998</v>
      </c>
      <c r="DI25" s="1">
        <v>354.81200000000001</v>
      </c>
      <c r="DJ25" s="1">
        <v>352.43900000000002</v>
      </c>
      <c r="DK25" s="1">
        <v>348.084</v>
      </c>
      <c r="DL25" s="1">
        <v>347.76</v>
      </c>
      <c r="DM25" s="1">
        <v>340.08499999999998</v>
      </c>
      <c r="DN25" s="1">
        <v>338.07400000000001</v>
      </c>
      <c r="DO25" s="1">
        <v>333.78399999999999</v>
      </c>
      <c r="DP25" s="1">
        <v>335.291</v>
      </c>
      <c r="DQ25" s="1">
        <v>334.738</v>
      </c>
      <c r="DR25" s="1">
        <v>339.26299999999998</v>
      </c>
      <c r="DS25" s="1">
        <v>345.60300000000001</v>
      </c>
      <c r="DT25" s="1">
        <v>349.274</v>
      </c>
      <c r="DU25" s="1">
        <v>354.66</v>
      </c>
      <c r="DV25" s="1">
        <v>356.99900000000002</v>
      </c>
      <c r="DW25" s="1">
        <v>360.64</v>
      </c>
      <c r="DX25" s="1">
        <v>364.714</v>
      </c>
      <c r="DY25" s="1">
        <v>368.87799999999999</v>
      </c>
      <c r="DZ25" s="1">
        <v>375.35899999999998</v>
      </c>
      <c r="EA25" s="1">
        <v>375.63099999999997</v>
      </c>
      <c r="EB25" s="1">
        <v>374.44099999999997</v>
      </c>
      <c r="EC25" s="1">
        <v>372.39400000000001</v>
      </c>
      <c r="ED25" s="1">
        <v>367.05</v>
      </c>
      <c r="EE25" s="1">
        <v>367.803</v>
      </c>
      <c r="EF25" s="1">
        <v>369.536</v>
      </c>
      <c r="EG25" s="1">
        <v>371.351</v>
      </c>
      <c r="EH25" s="1">
        <v>373.60700000000003</v>
      </c>
      <c r="EI25" s="1">
        <v>374.63600000000002</v>
      </c>
      <c r="EJ25" s="1">
        <v>374.43799999999999</v>
      </c>
      <c r="EK25" s="1">
        <v>379.24799999999999</v>
      </c>
      <c r="EL25" s="1">
        <v>379.976</v>
      </c>
      <c r="EM25" s="1">
        <v>382.83199999999999</v>
      </c>
      <c r="EN25" s="1">
        <v>384.25400000000002</v>
      </c>
      <c r="EO25" s="1">
        <v>389.834</v>
      </c>
      <c r="EP25" s="1">
        <v>387.66199999999998</v>
      </c>
      <c r="EQ25" s="1">
        <v>390.18400000000003</v>
      </c>
      <c r="ER25" s="1">
        <v>391.58199999999999</v>
      </c>
      <c r="ES25" s="1">
        <v>397.99400000000003</v>
      </c>
      <c r="ET25" s="1">
        <v>401.959</v>
      </c>
      <c r="EU25" s="1">
        <v>404.27199999999999</v>
      </c>
      <c r="EV25" s="1">
        <v>397.928</v>
      </c>
      <c r="EW25" s="1">
        <v>402.10599999999999</v>
      </c>
      <c r="EX25" s="1">
        <v>401.49599999999998</v>
      </c>
      <c r="EY25" s="1">
        <v>401.26400000000001</v>
      </c>
      <c r="EZ25" s="1">
        <v>400.65600000000001</v>
      </c>
      <c r="FA25" s="1">
        <v>401.68200000000002</v>
      </c>
      <c r="FB25" s="1">
        <v>402.85199999999998</v>
      </c>
      <c r="FC25" s="1">
        <v>401.30900000000003</v>
      </c>
      <c r="FD25" s="1">
        <v>402.62599999999998</v>
      </c>
      <c r="FE25" s="1">
        <v>399.24200000000002</v>
      </c>
      <c r="FF25" s="1">
        <v>396.45499999999998</v>
      </c>
      <c r="FG25" s="1">
        <v>395.995</v>
      </c>
      <c r="FH25" s="1">
        <v>394.51</v>
      </c>
      <c r="FI25" s="1">
        <v>386.59199999999998</v>
      </c>
      <c r="FJ25" s="1">
        <v>384.80900000000003</v>
      </c>
      <c r="FK25" s="1">
        <v>383.03500000000003</v>
      </c>
      <c r="FL25" s="1">
        <v>380.80900000000003</v>
      </c>
      <c r="FM25" s="1">
        <v>380.62400000000002</v>
      </c>
      <c r="FN25" s="1">
        <v>385.32799999999997</v>
      </c>
      <c r="FO25" s="1">
        <v>383.38400000000001</v>
      </c>
      <c r="FP25" s="1">
        <v>389.43599999999998</v>
      </c>
      <c r="FQ25" s="1">
        <v>395.46499999999997</v>
      </c>
      <c r="FR25" s="1">
        <v>396.67099999999999</v>
      </c>
      <c r="FS25" s="1">
        <v>397.399</v>
      </c>
      <c r="FT25" s="1">
        <v>396.15800000000002</v>
      </c>
      <c r="FU25" s="1">
        <v>397.61200000000002</v>
      </c>
      <c r="FV25" s="1">
        <v>409.66800000000001</v>
      </c>
      <c r="FW25" s="1">
        <v>418.26499999999999</v>
      </c>
      <c r="FX25" s="1">
        <v>421.50299999999999</v>
      </c>
      <c r="FY25" s="1">
        <v>423.654</v>
      </c>
      <c r="FZ25" s="1">
        <v>424.61099999999999</v>
      </c>
      <c r="GA25" s="1">
        <v>426.30200000000002</v>
      </c>
      <c r="GB25" s="1">
        <v>491.517</v>
      </c>
      <c r="GC25" s="1">
        <v>478.495</v>
      </c>
      <c r="GD25" s="1">
        <v>384.43</v>
      </c>
      <c r="GE25" s="1">
        <v>394.39100000000002</v>
      </c>
      <c r="GF25" s="1">
        <v>394.42399999999998</v>
      </c>
      <c r="GG25" s="1">
        <v>401.40800000000002</v>
      </c>
      <c r="GH25" s="1">
        <v>407.51299999999998</v>
      </c>
      <c r="GI25" s="1">
        <v>410.88499999999999</v>
      </c>
      <c r="GJ25" s="1">
        <v>409.35700000000003</v>
      </c>
      <c r="GK25" s="1">
        <v>413.017</v>
      </c>
      <c r="GL25" s="1">
        <v>413.26100000000002</v>
      </c>
      <c r="GM25" s="1">
        <v>408.452</v>
      </c>
      <c r="GN25" s="1">
        <v>402.18299999999999</v>
      </c>
      <c r="GO25" s="1">
        <v>407.16399999999999</v>
      </c>
      <c r="GP25" s="1">
        <v>408.036</v>
      </c>
      <c r="GQ25" s="1">
        <v>410.46899999999999</v>
      </c>
      <c r="GR25" s="1">
        <v>411.65600000000001</v>
      </c>
      <c r="GS25" s="1">
        <v>412.666</v>
      </c>
      <c r="GT25" s="1">
        <v>410.05700000000002</v>
      </c>
      <c r="GU25" s="1">
        <v>407.85500000000002</v>
      </c>
      <c r="GV25" s="1">
        <v>410.10700000000003</v>
      </c>
      <c r="GW25" s="1">
        <v>408.66</v>
      </c>
      <c r="GX25" s="1">
        <v>400.42500000000001</v>
      </c>
      <c r="GY25" s="1">
        <v>398.21600000000001</v>
      </c>
      <c r="GZ25" s="1">
        <v>390.697</v>
      </c>
      <c r="HA25" s="1">
        <v>392.01600000000002</v>
      </c>
      <c r="HB25" s="1">
        <v>405.66</v>
      </c>
      <c r="HC25" s="1">
        <v>404.46</v>
      </c>
      <c r="HD25" s="1">
        <v>405.58499999999998</v>
      </c>
      <c r="HE25" s="1">
        <v>407.55500000000001</v>
      </c>
      <c r="HF25" s="1">
        <v>403.02699999999999</v>
      </c>
      <c r="HG25" s="1">
        <v>415.97199999999998</v>
      </c>
      <c r="HH25" s="1">
        <v>421.78100000000001</v>
      </c>
      <c r="HI25" s="1">
        <v>427.185</v>
      </c>
      <c r="HJ25" s="1">
        <v>430.947</v>
      </c>
      <c r="HK25" s="1">
        <v>434.90100000000001</v>
      </c>
      <c r="HL25" s="1">
        <v>442.92599999999999</v>
      </c>
      <c r="HM25" s="1">
        <v>441.71100000000001</v>
      </c>
      <c r="HN25" s="1">
        <v>439.45800000000003</v>
      </c>
      <c r="HO25" s="1">
        <v>447.91399999999999</v>
      </c>
      <c r="HP25" s="1">
        <v>447.774</v>
      </c>
      <c r="HQ25" s="1">
        <v>457.72500000000002</v>
      </c>
      <c r="HR25" s="1">
        <v>473.28300000000002</v>
      </c>
      <c r="HS25" s="1">
        <v>474.93099999999998</v>
      </c>
      <c r="HT25" s="1">
        <v>483.81099999999998</v>
      </c>
      <c r="HU25" s="1">
        <v>490.13400000000001</v>
      </c>
      <c r="HV25" s="1">
        <v>478.91899999999998</v>
      </c>
      <c r="HW25" s="1">
        <v>474.48899999999998</v>
      </c>
      <c r="HX25" s="1">
        <v>474.39299999999997</v>
      </c>
      <c r="HY25" s="1">
        <v>476.94</v>
      </c>
      <c r="HZ25" s="1">
        <v>481.25099999999998</v>
      </c>
      <c r="IA25" s="1">
        <v>487.29899999999998</v>
      </c>
      <c r="IB25" s="1">
        <v>486.93900000000002</v>
      </c>
      <c r="IC25" s="1">
        <v>486.16</v>
      </c>
      <c r="ID25" s="1">
        <v>476.79399999999998</v>
      </c>
      <c r="IE25" s="1">
        <v>470.04300000000001</v>
      </c>
      <c r="IF25" s="1">
        <v>468.55200000000002</v>
      </c>
      <c r="IG25" s="1">
        <v>466.95800000000003</v>
      </c>
      <c r="IH25" s="1">
        <v>461.52800000000002</v>
      </c>
      <c r="II25" s="1">
        <v>462.21600000000001</v>
      </c>
      <c r="IJ25" s="1">
        <v>458.447</v>
      </c>
      <c r="IK25" s="1">
        <v>457.81700000000001</v>
      </c>
      <c r="IL25" s="1">
        <v>460.83800000000002</v>
      </c>
      <c r="IM25" s="1">
        <v>464.43299999999999</v>
      </c>
      <c r="IN25" s="1">
        <v>460.625</v>
      </c>
      <c r="IO25" s="1">
        <v>458.28399999999999</v>
      </c>
      <c r="IP25" s="1">
        <v>446.214</v>
      </c>
      <c r="IQ25" s="1">
        <v>437.68900000000002</v>
      </c>
      <c r="IR25" s="1">
        <v>432.041</v>
      </c>
      <c r="IS25" s="1">
        <v>428.98599999999999</v>
      </c>
      <c r="IT25" s="1">
        <v>425.62200000000001</v>
      </c>
      <c r="IU25" s="1">
        <v>431.43799999999999</v>
      </c>
      <c r="IV25" s="1">
        <v>438.05200000000002</v>
      </c>
      <c r="IW25" s="1">
        <v>435.97800000000001</v>
      </c>
      <c r="IX25" s="1">
        <v>428.38200000000001</v>
      </c>
      <c r="IY25" s="1">
        <v>440.37099999999998</v>
      </c>
      <c r="IZ25" s="1">
        <v>456.25599999999997</v>
      </c>
      <c r="JA25" s="1">
        <v>476.16899999999998</v>
      </c>
      <c r="JB25" s="1">
        <v>482.82100000000003</v>
      </c>
      <c r="JC25" s="1">
        <v>495.28500000000003</v>
      </c>
      <c r="JD25" s="1">
        <v>503.02300000000002</v>
      </c>
      <c r="JE25" s="1">
        <v>504.916</v>
      </c>
      <c r="JF25" s="1">
        <v>500.60500000000002</v>
      </c>
      <c r="JG25" s="1">
        <v>496.48399999999998</v>
      </c>
      <c r="JH25" s="1">
        <v>483.13600000000002</v>
      </c>
      <c r="JI25" s="1">
        <v>481.53100000000001</v>
      </c>
      <c r="JJ25" s="1">
        <v>478.60399999999998</v>
      </c>
      <c r="JK25" s="1">
        <v>477.90600000000001</v>
      </c>
      <c r="JL25" s="1">
        <v>475.12400000000002</v>
      </c>
      <c r="JM25" s="1">
        <v>473.10899999999998</v>
      </c>
      <c r="JN25" s="1">
        <v>469.99099999999999</v>
      </c>
      <c r="JO25" s="1">
        <v>464.517</v>
      </c>
      <c r="JP25" s="1">
        <v>449.91800000000001</v>
      </c>
      <c r="JQ25" s="1">
        <v>449.39</v>
      </c>
      <c r="JR25" s="1">
        <v>454.79500000000002</v>
      </c>
      <c r="JS25" s="1">
        <v>450.18900000000002</v>
      </c>
      <c r="JT25" s="1">
        <v>450.59</v>
      </c>
      <c r="JU25" s="1">
        <v>452.35399999999998</v>
      </c>
      <c r="JV25" s="1">
        <v>453.52300000000002</v>
      </c>
      <c r="JW25" s="1">
        <v>450.34300000000002</v>
      </c>
      <c r="JX25" s="1">
        <v>442.13299999999998</v>
      </c>
      <c r="JY25" s="1">
        <v>439.74799999999999</v>
      </c>
      <c r="JZ25" s="1">
        <v>437.34</v>
      </c>
      <c r="KA25" s="1">
        <v>434.41</v>
      </c>
      <c r="KB25" s="1">
        <v>434.84</v>
      </c>
      <c r="KC25" s="1">
        <v>435.05200000000002</v>
      </c>
      <c r="KD25" s="1">
        <v>428.27100000000002</v>
      </c>
      <c r="KE25" s="1">
        <v>427.26</v>
      </c>
      <c r="KF25" s="1">
        <v>427.57</v>
      </c>
      <c r="KG25" s="1">
        <v>429.13499999999999</v>
      </c>
      <c r="KH25" s="1">
        <v>428.08499999999998</v>
      </c>
      <c r="KI25" s="1">
        <v>432.62099999999998</v>
      </c>
      <c r="KJ25" s="1">
        <v>435.14699999999999</v>
      </c>
      <c r="KK25" s="1">
        <v>433.76600000000002</v>
      </c>
      <c r="KL25" s="1">
        <v>428.19499999999999</v>
      </c>
      <c r="KM25" s="1">
        <v>431.63400000000001</v>
      </c>
      <c r="KN25" s="1">
        <v>432.74799999999999</v>
      </c>
      <c r="KO25" s="1">
        <v>429.02800000000002</v>
      </c>
      <c r="KP25" s="1">
        <v>428.19600000000003</v>
      </c>
      <c r="KQ25" s="1">
        <v>427.55</v>
      </c>
      <c r="KR25" s="1">
        <v>422.69600000000003</v>
      </c>
      <c r="KS25" s="1">
        <v>437.28100000000001</v>
      </c>
      <c r="KT25" s="1">
        <v>436.89600000000002</v>
      </c>
      <c r="KU25" s="1">
        <v>437.68799999999999</v>
      </c>
      <c r="KV25" s="1">
        <v>441.48399999999998</v>
      </c>
      <c r="KW25" s="1">
        <v>442.96300000000002</v>
      </c>
      <c r="KX25" s="1">
        <v>440.78300000000002</v>
      </c>
      <c r="KY25" s="1">
        <v>440.49299999999999</v>
      </c>
      <c r="KZ25" s="1">
        <v>437.87900000000002</v>
      </c>
      <c r="LA25" s="1">
        <v>447.733</v>
      </c>
      <c r="LB25" s="1">
        <v>461.73899999999998</v>
      </c>
      <c r="LC25" s="1">
        <v>465.82400000000001</v>
      </c>
      <c r="LD25" s="1">
        <v>478.678</v>
      </c>
      <c r="LE25" s="1">
        <v>485.94200000000001</v>
      </c>
      <c r="LF25" s="1">
        <v>484.12099999999998</v>
      </c>
      <c r="LG25" s="1">
        <v>486.73</v>
      </c>
      <c r="LH25" s="1">
        <v>492.93099999999998</v>
      </c>
      <c r="LI25" s="1">
        <v>488.03100000000001</v>
      </c>
      <c r="LJ25" s="1">
        <v>495.01600000000002</v>
      </c>
      <c r="LK25" s="1">
        <v>502.45299999999997</v>
      </c>
      <c r="LL25" s="1">
        <v>506.07799999999997</v>
      </c>
      <c r="LM25" s="1">
        <v>510.36399999999998</v>
      </c>
      <c r="LN25" s="1">
        <v>516.92399999999998</v>
      </c>
      <c r="LO25" s="1">
        <v>523.4</v>
      </c>
      <c r="LP25" s="1">
        <v>524.38300000000004</v>
      </c>
      <c r="LQ25" s="1">
        <v>536.19200000000001</v>
      </c>
      <c r="LR25" s="1">
        <v>533.14499999999998</v>
      </c>
      <c r="LS25" s="1">
        <v>531.45399999999995</v>
      </c>
      <c r="LT25" s="1">
        <v>519.98400000000004</v>
      </c>
      <c r="LU25" s="1">
        <v>493.79</v>
      </c>
      <c r="LV25" s="1">
        <v>502.26900000000001</v>
      </c>
      <c r="LW25" s="1">
        <v>508.09399999999999</v>
      </c>
      <c r="LX25" s="1">
        <v>514.75</v>
      </c>
      <c r="LY25" s="1">
        <v>521.39599999999996</v>
      </c>
      <c r="LZ25" s="1">
        <v>528.08500000000004</v>
      </c>
      <c r="MA25" s="1">
        <v>532.85900000000004</v>
      </c>
      <c r="MB25" s="1">
        <v>538.60400000000004</v>
      </c>
      <c r="MC25" s="1">
        <v>536.64599999999996</v>
      </c>
      <c r="MD25" s="1">
        <v>535.45299999999997</v>
      </c>
      <c r="ME25" s="1">
        <v>535.57799999999997</v>
      </c>
      <c r="MF25" s="1">
        <v>554.78800000000001</v>
      </c>
      <c r="MG25" s="1">
        <v>551.72900000000004</v>
      </c>
      <c r="MH25" s="1">
        <v>553.47</v>
      </c>
      <c r="MI25" s="1">
        <v>559.01900000000001</v>
      </c>
      <c r="MJ25" s="1">
        <v>570.601</v>
      </c>
      <c r="MK25" s="1">
        <v>576.86</v>
      </c>
      <c r="ML25" s="1">
        <v>579.92100000000005</v>
      </c>
      <c r="MM25" s="1">
        <v>578.52099999999996</v>
      </c>
      <c r="MN25" s="1">
        <v>581.48199999999997</v>
      </c>
      <c r="MO25" s="1">
        <v>583.16499999999996</v>
      </c>
      <c r="MP25" s="1">
        <v>574.26599999999996</v>
      </c>
      <c r="MQ25" s="1">
        <v>565.67100000000005</v>
      </c>
      <c r="MR25" s="1">
        <v>552.21500000000003</v>
      </c>
      <c r="MS25" s="1">
        <v>548.65499999999997</v>
      </c>
      <c r="MT25" s="1">
        <v>550.27800000000002</v>
      </c>
      <c r="MU25" s="1">
        <v>546.49300000000005</v>
      </c>
      <c r="MV25" s="1">
        <v>530.84</v>
      </c>
      <c r="MW25" s="1">
        <v>514.82399999999996</v>
      </c>
      <c r="MX25" s="1">
        <v>505.06200000000001</v>
      </c>
      <c r="MY25" s="1">
        <v>505.12599999999998</v>
      </c>
      <c r="MZ25" s="1">
        <v>507.01100000000002</v>
      </c>
      <c r="NA25" s="1">
        <v>506.86700000000002</v>
      </c>
      <c r="NB25" s="1">
        <v>514.625</v>
      </c>
      <c r="NC25" s="1">
        <v>524.29999999999995</v>
      </c>
      <c r="ND25" s="1">
        <v>526.72199999999998</v>
      </c>
      <c r="NE25" s="1">
        <v>521.77</v>
      </c>
      <c r="NF25" s="1">
        <v>531.10900000000004</v>
      </c>
      <c r="NG25" s="1">
        <v>547.30899999999997</v>
      </c>
      <c r="NH25" s="1">
        <v>551.32799999999997</v>
      </c>
      <c r="NI25" s="1">
        <v>554.28</v>
      </c>
      <c r="NJ25" s="1">
        <v>551.82600000000002</v>
      </c>
      <c r="NK25" s="1">
        <v>555.80799999999999</v>
      </c>
      <c r="NL25" s="1">
        <v>564.75400000000002</v>
      </c>
      <c r="NM25" s="1">
        <v>565.85799999999995</v>
      </c>
      <c r="NN25" s="1">
        <v>576.77200000000005</v>
      </c>
      <c r="NO25" s="1">
        <v>577.01400000000001</v>
      </c>
      <c r="NP25" s="1">
        <v>573.99400000000003</v>
      </c>
      <c r="NQ25" s="1">
        <v>577.22400000000005</v>
      </c>
      <c r="NR25" s="1">
        <v>575.43100000000004</v>
      </c>
      <c r="NS25" s="1">
        <v>588.37099999999998</v>
      </c>
      <c r="NT25" s="1">
        <v>589.55700000000002</v>
      </c>
      <c r="NU25" s="1">
        <v>591.56299999999999</v>
      </c>
      <c r="NV25" s="1">
        <v>557.68899999999996</v>
      </c>
      <c r="NW25" s="1">
        <v>546.11699999999996</v>
      </c>
      <c r="NX25" s="1">
        <v>531.55100000000004</v>
      </c>
      <c r="NY25" s="1">
        <v>531.23500000000001</v>
      </c>
      <c r="NZ25" s="1">
        <v>523.36199999999997</v>
      </c>
      <c r="OA25" s="1">
        <v>521.77300000000002</v>
      </c>
      <c r="OB25" s="1">
        <v>521.48199999999997</v>
      </c>
      <c r="OC25" s="1">
        <v>520.92600000000004</v>
      </c>
      <c r="OD25" s="1">
        <v>520.44399999999996</v>
      </c>
      <c r="OE25" s="1">
        <v>509.49900000000002</v>
      </c>
      <c r="OF25" s="1">
        <v>502.995</v>
      </c>
      <c r="OG25" s="1">
        <v>498.50900000000001</v>
      </c>
      <c r="OH25" s="1">
        <v>498.59800000000001</v>
      </c>
      <c r="OI25" s="1">
        <v>497.30799999999999</v>
      </c>
      <c r="OJ25" s="1">
        <v>496.19</v>
      </c>
      <c r="OK25" s="1">
        <v>494.78399999999999</v>
      </c>
      <c r="OL25" s="1">
        <v>480.02</v>
      </c>
      <c r="OM25" s="1">
        <v>471.38799999999998</v>
      </c>
      <c r="ON25" s="1">
        <v>454.21800000000002</v>
      </c>
      <c r="OO25" s="1">
        <v>438.18799999999999</v>
      </c>
      <c r="OP25" s="1">
        <v>433.827</v>
      </c>
      <c r="OQ25" s="1">
        <v>430.49299999999999</v>
      </c>
      <c r="OR25" s="1">
        <v>427.06</v>
      </c>
      <c r="OS25" s="1">
        <v>417.87599999999998</v>
      </c>
      <c r="OT25" s="1">
        <v>415.57400000000001</v>
      </c>
      <c r="OU25" s="1">
        <v>404.24799999999999</v>
      </c>
      <c r="OV25" s="1">
        <v>407.36200000000002</v>
      </c>
      <c r="OW25" s="1">
        <v>403.488</v>
      </c>
      <c r="OX25" s="1">
        <v>403.029</v>
      </c>
      <c r="OY25" s="1">
        <v>402.19600000000003</v>
      </c>
      <c r="OZ25" s="1">
        <v>374.22699999999998</v>
      </c>
      <c r="PA25" s="1">
        <v>368.66199999999998</v>
      </c>
      <c r="PB25" s="1">
        <v>360.13299999999998</v>
      </c>
      <c r="PC25" s="1">
        <v>357.59699999999998</v>
      </c>
      <c r="PD25" s="1">
        <v>357.18</v>
      </c>
      <c r="PE25" s="1">
        <v>355.52199999999999</v>
      </c>
      <c r="PF25" s="1">
        <v>353.00799999999998</v>
      </c>
      <c r="PG25" s="1">
        <v>351.22300000000001</v>
      </c>
      <c r="PH25" s="1">
        <v>350.51900000000001</v>
      </c>
      <c r="PI25" s="1">
        <v>353.065</v>
      </c>
      <c r="PJ25" s="1">
        <v>353.43</v>
      </c>
      <c r="PK25" s="1">
        <v>351.98200000000003</v>
      </c>
      <c r="PL25" s="1">
        <v>353.23899999999998</v>
      </c>
      <c r="PM25" s="1">
        <v>354.46899999999999</v>
      </c>
      <c r="PN25" s="1">
        <v>354.96199999999999</v>
      </c>
      <c r="PO25" s="1">
        <v>355.67200000000003</v>
      </c>
      <c r="PP25" s="1">
        <v>351.471</v>
      </c>
      <c r="PQ25" s="1">
        <v>347.22699999999998</v>
      </c>
      <c r="PR25" s="1">
        <v>346.51400000000001</v>
      </c>
      <c r="PS25" s="1">
        <v>342.09</v>
      </c>
      <c r="PT25" s="1">
        <v>340.99400000000003</v>
      </c>
      <c r="PU25" s="1">
        <v>341.51499999999999</v>
      </c>
      <c r="PV25" s="1">
        <v>343.34</v>
      </c>
      <c r="PW25" s="1">
        <v>340.13499999999999</v>
      </c>
      <c r="PX25" s="1">
        <v>338.42399999999998</v>
      </c>
      <c r="PY25" s="1">
        <v>336.93299999999999</v>
      </c>
      <c r="PZ25" s="1">
        <v>337.48599999999999</v>
      </c>
      <c r="QA25" s="1">
        <v>336.24</v>
      </c>
      <c r="QB25" s="1">
        <v>330.15699999999998</v>
      </c>
      <c r="QC25" s="1">
        <v>328.46199999999999</v>
      </c>
      <c r="QD25" s="1">
        <v>324.75799999999998</v>
      </c>
      <c r="QE25" s="1">
        <v>324.113</v>
      </c>
      <c r="QF25" s="1">
        <v>325.56900000000002</v>
      </c>
      <c r="QG25" s="1">
        <v>326.75200000000001</v>
      </c>
      <c r="QH25" s="1">
        <v>333.69299999999998</v>
      </c>
      <c r="QI25" s="1">
        <v>331.10199999999998</v>
      </c>
      <c r="QJ25" s="1">
        <v>333.97500000000002</v>
      </c>
      <c r="QK25" s="1">
        <v>332.11200000000002</v>
      </c>
      <c r="QL25" s="1">
        <v>333.44799999999998</v>
      </c>
      <c r="QM25" s="1">
        <v>330.65100000000001</v>
      </c>
      <c r="QN25" s="1">
        <v>331.62400000000002</v>
      </c>
      <c r="QO25" s="1">
        <v>340.88099999999997</v>
      </c>
      <c r="QP25" s="1">
        <v>340.726</v>
      </c>
      <c r="QQ25" s="1">
        <v>340.33600000000001</v>
      </c>
      <c r="QR25" s="1">
        <v>342.01100000000002</v>
      </c>
      <c r="QS25" s="1">
        <v>345.36200000000002</v>
      </c>
      <c r="QT25" s="1">
        <v>347.66500000000002</v>
      </c>
      <c r="QU25" s="1">
        <v>350.91300000000001</v>
      </c>
      <c r="QV25" s="1">
        <v>352.62400000000002</v>
      </c>
      <c r="QW25" s="1">
        <v>351.90499999999997</v>
      </c>
      <c r="QX25" s="1">
        <v>354.30500000000001</v>
      </c>
      <c r="QY25" s="1">
        <v>355.36900000000003</v>
      </c>
      <c r="QZ25" s="1">
        <v>357.86200000000002</v>
      </c>
      <c r="RA25" s="1">
        <v>357.00799999999998</v>
      </c>
      <c r="RB25" s="1">
        <v>355.97800000000001</v>
      </c>
      <c r="RC25" s="1">
        <v>356.52300000000002</v>
      </c>
      <c r="RD25" s="1">
        <v>354.43799999999999</v>
      </c>
      <c r="RE25" s="1">
        <v>350.77199999999999</v>
      </c>
      <c r="RF25" s="1">
        <v>347.00400000000002</v>
      </c>
      <c r="RG25" s="1">
        <v>342.94499999999999</v>
      </c>
      <c r="RH25" s="1">
        <v>345.375</v>
      </c>
      <c r="RI25" s="1">
        <v>341.55799999999999</v>
      </c>
      <c r="RJ25" s="1">
        <v>346.05399999999997</v>
      </c>
      <c r="RK25" s="1">
        <v>344.58300000000003</v>
      </c>
      <c r="RL25" s="1">
        <v>344.17099999999999</v>
      </c>
      <c r="RM25" s="1">
        <v>344.81700000000001</v>
      </c>
      <c r="RN25" s="1">
        <v>345.1</v>
      </c>
      <c r="RO25" s="1">
        <v>343.86599999999999</v>
      </c>
      <c r="RP25" s="1">
        <v>343.35599999999999</v>
      </c>
      <c r="RQ25" s="1">
        <v>339.12</v>
      </c>
      <c r="RR25" s="1">
        <v>342.16500000000002</v>
      </c>
      <c r="RS25" s="1">
        <v>338.82900000000001</v>
      </c>
      <c r="RT25" s="1">
        <v>334.351</v>
      </c>
      <c r="RU25" s="1">
        <v>332.71199999999999</v>
      </c>
      <c r="RV25" s="1">
        <v>331.58100000000002</v>
      </c>
      <c r="RW25" s="1">
        <v>334.05900000000003</v>
      </c>
      <c r="RX25" s="1">
        <v>331.54899999999998</v>
      </c>
      <c r="RY25" s="1">
        <v>331.15899999999999</v>
      </c>
      <c r="RZ25" s="1">
        <v>329.03100000000001</v>
      </c>
      <c r="SA25" s="1">
        <v>332.16</v>
      </c>
      <c r="SB25" s="1">
        <v>333.81200000000001</v>
      </c>
      <c r="SC25" s="1">
        <v>335.37900000000002</v>
      </c>
      <c r="SD25" s="1">
        <v>334.529</v>
      </c>
      <c r="SE25" s="1">
        <v>335.03</v>
      </c>
      <c r="SF25" s="1">
        <v>336.774</v>
      </c>
      <c r="SG25" s="1">
        <v>335.15600000000001</v>
      </c>
      <c r="SH25" s="1">
        <v>336.71899999999999</v>
      </c>
      <c r="SI25" s="1">
        <v>339.83199999999999</v>
      </c>
      <c r="SJ25" s="1">
        <v>338.048</v>
      </c>
      <c r="SK25" s="1">
        <v>336.95</v>
      </c>
      <c r="SL25" s="1">
        <v>336.35</v>
      </c>
      <c r="SM25" s="1">
        <v>343.70499999999998</v>
      </c>
      <c r="SN25" s="1">
        <v>345.02</v>
      </c>
      <c r="SO25" s="1">
        <v>344.40899999999999</v>
      </c>
      <c r="SP25" s="1">
        <v>341.79500000000002</v>
      </c>
      <c r="SQ25" s="1">
        <v>348.06099999999998</v>
      </c>
      <c r="SR25" s="1">
        <v>353.82499999999999</v>
      </c>
    </row>
    <row r="26" spans="1:516" x14ac:dyDescent="0.25">
      <c r="A26" s="1" t="s">
        <v>245</v>
      </c>
      <c r="B26" s="1" t="str">
        <f>_xlfn.XLOOKUP(A26,bonds[worksheet get],bonds[unique lookup],"-")</f>
        <v>BNFP 1 3/4 PERP nc-23</v>
      </c>
      <c r="C26" s="1" t="str">
        <f>_xlfn.XLOOKUP(A26,bonds[worksheet get],bonds[ID_ISIN],"-")</f>
        <v>FR0013292828</v>
      </c>
      <c r="D26" s="1">
        <f>_xll.BDH(A26,"blp_i_sprd_mid","-2AY",,"Dates=H","Fill=C","Sort=R","Dir=H","cols=509;rows=1")</f>
        <v>212.297</v>
      </c>
      <c r="E26" s="1">
        <v>217.845</v>
      </c>
      <c r="F26" s="1">
        <v>221.53700000000001</v>
      </c>
      <c r="G26" s="1">
        <v>229.19300000000001</v>
      </c>
      <c r="H26" s="1">
        <v>232.60900000000001</v>
      </c>
      <c r="I26" s="1">
        <v>231.69800000000001</v>
      </c>
      <c r="J26" s="1">
        <v>230.28800000000001</v>
      </c>
      <c r="K26" s="1">
        <v>228.059</v>
      </c>
      <c r="L26" s="1">
        <v>226.93700000000001</v>
      </c>
      <c r="M26" s="1">
        <v>231.08</v>
      </c>
      <c r="N26" s="1">
        <v>220.893</v>
      </c>
      <c r="O26" s="1">
        <v>221.328</v>
      </c>
      <c r="P26" s="1">
        <v>209.251</v>
      </c>
      <c r="Q26" s="1">
        <v>196.24799999999999</v>
      </c>
      <c r="R26" s="1">
        <v>214.26900000000001</v>
      </c>
      <c r="S26" s="1">
        <v>211.202</v>
      </c>
      <c r="T26" s="1">
        <v>210.80799999999999</v>
      </c>
      <c r="U26" s="1">
        <v>189.93</v>
      </c>
      <c r="V26" s="1">
        <v>169.697</v>
      </c>
      <c r="W26" s="1">
        <v>152.69300000000001</v>
      </c>
      <c r="X26" s="1">
        <v>155.13800000000001</v>
      </c>
      <c r="Y26" s="1">
        <v>184.358</v>
      </c>
      <c r="Z26" s="1">
        <v>195.108</v>
      </c>
      <c r="AA26" s="1">
        <v>207.34</v>
      </c>
      <c r="AB26" s="1">
        <v>206.542</v>
      </c>
      <c r="AC26" s="1">
        <v>199.114</v>
      </c>
      <c r="AD26" s="1">
        <v>187.09399999999999</v>
      </c>
      <c r="AE26" s="1">
        <v>186.64699999999999</v>
      </c>
      <c r="AF26" s="1">
        <v>196.67099999999999</v>
      </c>
      <c r="AG26" s="1">
        <v>216.435</v>
      </c>
      <c r="AH26" s="1">
        <v>218.41</v>
      </c>
      <c r="AI26" s="1">
        <v>222.21600000000001</v>
      </c>
      <c r="AJ26" s="1">
        <v>225.91900000000001</v>
      </c>
      <c r="AK26" s="1">
        <v>237.58699999999999</v>
      </c>
      <c r="AL26" s="1">
        <v>255.655</v>
      </c>
      <c r="AM26" s="1">
        <v>261.99400000000003</v>
      </c>
      <c r="AN26" s="1">
        <v>260.58800000000002</v>
      </c>
      <c r="AO26" s="1">
        <v>247.07</v>
      </c>
      <c r="AP26" s="1">
        <v>240.999</v>
      </c>
      <c r="AQ26" s="1">
        <v>242.14099999999999</v>
      </c>
      <c r="AR26" s="1">
        <v>243.09399999999999</v>
      </c>
      <c r="AS26" s="1">
        <v>245.55099999999999</v>
      </c>
      <c r="AT26" s="1">
        <v>250.126</v>
      </c>
      <c r="AU26" s="1">
        <v>257.34899999999999</v>
      </c>
      <c r="AV26" s="1">
        <v>261.029</v>
      </c>
      <c r="AW26" s="1">
        <v>235.33799999999999</v>
      </c>
      <c r="AX26" s="1">
        <v>230.29900000000001</v>
      </c>
      <c r="AY26" s="1">
        <v>224.161</v>
      </c>
      <c r="AZ26" s="1">
        <v>222.79499999999999</v>
      </c>
      <c r="BA26" s="1">
        <v>241.40799999999999</v>
      </c>
      <c r="BB26" s="1">
        <v>249.273</v>
      </c>
      <c r="BC26" s="1">
        <v>252.82499999999999</v>
      </c>
      <c r="BD26" s="1">
        <v>247.315</v>
      </c>
      <c r="BE26" s="1">
        <v>240.482</v>
      </c>
      <c r="BF26" s="1">
        <v>230.27199999999999</v>
      </c>
      <c r="BG26" s="1">
        <v>224.47499999999999</v>
      </c>
      <c r="BH26" s="1">
        <v>192.18</v>
      </c>
      <c r="BI26" s="1">
        <v>177.93899999999999</v>
      </c>
      <c r="BJ26" s="1">
        <v>198.67699999999999</v>
      </c>
      <c r="BK26" s="1">
        <v>225.06100000000001</v>
      </c>
      <c r="BL26" s="1">
        <v>261.745</v>
      </c>
      <c r="BM26" s="1">
        <v>291.75400000000002</v>
      </c>
      <c r="BN26" s="1">
        <v>313.01600000000002</v>
      </c>
      <c r="BO26" s="1">
        <v>309.67899999999997</v>
      </c>
      <c r="BP26" s="1">
        <v>318.49</v>
      </c>
      <c r="BQ26" s="1">
        <v>328.31299999999999</v>
      </c>
      <c r="BR26" s="1">
        <v>339.87900000000002</v>
      </c>
      <c r="BS26" s="1">
        <v>338.512</v>
      </c>
      <c r="BT26" s="1">
        <v>348.55700000000002</v>
      </c>
      <c r="BU26" s="1">
        <v>379.35199999999998</v>
      </c>
      <c r="BV26" s="1">
        <v>513.52300000000002</v>
      </c>
      <c r="BW26" s="1">
        <v>549.31200000000001</v>
      </c>
      <c r="BX26" s="1">
        <v>517.18200000000002</v>
      </c>
      <c r="BY26" s="1">
        <v>591.846</v>
      </c>
      <c r="BZ26" s="1">
        <v>597.75699999999995</v>
      </c>
      <c r="CA26" s="1">
        <v>493.31799999999998</v>
      </c>
      <c r="CB26" s="1">
        <v>414.08499999999998</v>
      </c>
      <c r="CC26" s="1">
        <v>314.63400000000001</v>
      </c>
      <c r="CD26" s="1">
        <v>316.25599999999997</v>
      </c>
      <c r="CE26" s="1">
        <v>253.06100000000001</v>
      </c>
      <c r="CF26" s="1">
        <v>247.36600000000001</v>
      </c>
      <c r="CG26" s="1">
        <v>272.10199999999998</v>
      </c>
      <c r="CH26" s="1">
        <v>202.447</v>
      </c>
      <c r="CI26" s="1">
        <v>170.92099999999999</v>
      </c>
      <c r="CJ26" s="1">
        <v>147.08500000000001</v>
      </c>
      <c r="CK26" s="1">
        <v>157.37299999999999</v>
      </c>
      <c r="CL26" s="1">
        <v>184.88499999999999</v>
      </c>
      <c r="CM26" s="1">
        <v>187.72399999999999</v>
      </c>
      <c r="CN26" s="1">
        <v>162.91999999999999</v>
      </c>
      <c r="CO26" s="1">
        <v>142.535</v>
      </c>
      <c r="CP26" s="1">
        <v>132.18899999999999</v>
      </c>
      <c r="CQ26" s="1">
        <v>122.405</v>
      </c>
      <c r="CR26" s="1">
        <v>107.128</v>
      </c>
      <c r="CS26" s="1">
        <v>108.596</v>
      </c>
      <c r="CT26" s="1">
        <v>110.49299999999999</v>
      </c>
      <c r="CU26" s="1">
        <v>115.214</v>
      </c>
      <c r="CV26" s="1">
        <v>114.46</v>
      </c>
      <c r="CW26" s="1">
        <v>116.084</v>
      </c>
      <c r="CX26" s="1">
        <v>116.529</v>
      </c>
      <c r="CY26" s="1">
        <v>117.428</v>
      </c>
      <c r="CZ26" s="1">
        <v>126.08</v>
      </c>
      <c r="DA26" s="1">
        <v>128.26900000000001</v>
      </c>
      <c r="DB26" s="1">
        <v>126.815</v>
      </c>
      <c r="DC26" s="1">
        <v>125.21599999999999</v>
      </c>
      <c r="DD26" s="1">
        <v>127.041</v>
      </c>
      <c r="DE26" s="1">
        <v>130.989</v>
      </c>
      <c r="DF26" s="1">
        <v>137.47900000000001</v>
      </c>
      <c r="DG26" s="1">
        <v>138.66900000000001</v>
      </c>
      <c r="DH26" s="1">
        <v>135.87100000000001</v>
      </c>
      <c r="DI26" s="1">
        <v>131.43199999999999</v>
      </c>
      <c r="DJ26" s="1">
        <v>131.989</v>
      </c>
      <c r="DK26" s="1">
        <v>134.53700000000001</v>
      </c>
      <c r="DL26" s="1">
        <v>121.42</v>
      </c>
      <c r="DM26" s="1">
        <v>118.354</v>
      </c>
      <c r="DN26" s="1">
        <v>114.63800000000001</v>
      </c>
      <c r="DO26" s="1">
        <v>114.471</v>
      </c>
      <c r="DP26" s="1">
        <v>112.18</v>
      </c>
      <c r="DQ26" s="1">
        <v>113.18</v>
      </c>
      <c r="DR26" s="1">
        <v>120.039</v>
      </c>
      <c r="DS26" s="1">
        <v>122.4</v>
      </c>
      <c r="DT26" s="1">
        <v>121.587</v>
      </c>
      <c r="DU26" s="1">
        <v>121.096</v>
      </c>
      <c r="DV26" s="1">
        <v>121.1</v>
      </c>
      <c r="DW26" s="1">
        <v>121.304</v>
      </c>
      <c r="DX26" s="1">
        <v>122.194</v>
      </c>
      <c r="DY26" s="1">
        <v>117.244</v>
      </c>
      <c r="DZ26" s="1">
        <v>113.40900000000001</v>
      </c>
      <c r="EA26" s="1">
        <v>110.607</v>
      </c>
      <c r="EB26" s="1">
        <v>107.511</v>
      </c>
      <c r="EC26" s="1">
        <v>105.968</v>
      </c>
      <c r="ED26" s="1">
        <v>106.806</v>
      </c>
      <c r="EE26" s="1">
        <v>109.128</v>
      </c>
      <c r="EF26" s="1">
        <v>109.855</v>
      </c>
      <c r="EG26" s="1">
        <v>110.559</v>
      </c>
      <c r="EH26" s="1">
        <v>110.25700000000001</v>
      </c>
      <c r="EI26" s="1">
        <v>110.012</v>
      </c>
      <c r="EJ26" s="1">
        <v>111.43300000000001</v>
      </c>
      <c r="EK26" s="1">
        <v>114.53400000000001</v>
      </c>
      <c r="EL26" s="1">
        <v>116.54900000000001</v>
      </c>
      <c r="EM26" s="1">
        <v>117.017</v>
      </c>
      <c r="EN26" s="1">
        <v>126.27800000000001</v>
      </c>
      <c r="EO26" s="1">
        <v>127.514</v>
      </c>
      <c r="EP26" s="1">
        <v>126.532</v>
      </c>
      <c r="EQ26" s="1">
        <v>128.059</v>
      </c>
      <c r="ER26" s="1">
        <v>135.35</v>
      </c>
      <c r="ES26" s="1">
        <v>140.916</v>
      </c>
      <c r="ET26" s="1">
        <v>146.99100000000001</v>
      </c>
      <c r="EU26" s="1">
        <v>148.79300000000001</v>
      </c>
      <c r="EV26" s="1">
        <v>143.429</v>
      </c>
      <c r="EW26" s="1">
        <v>146.77600000000001</v>
      </c>
      <c r="EX26" s="1">
        <v>149.249</v>
      </c>
      <c r="EY26" s="1">
        <v>148.96799999999999</v>
      </c>
      <c r="EZ26" s="1">
        <v>147.77500000000001</v>
      </c>
      <c r="FA26" s="1">
        <v>153.47999999999999</v>
      </c>
      <c r="FB26" s="1">
        <v>163.39099999999999</v>
      </c>
      <c r="FC26" s="1">
        <v>163.88399999999999</v>
      </c>
      <c r="FD26" s="1">
        <v>164.22900000000001</v>
      </c>
      <c r="FE26" s="1">
        <v>155.86600000000001</v>
      </c>
      <c r="FF26" s="1">
        <v>153.37100000000001</v>
      </c>
      <c r="FG26" s="1">
        <v>153.172</v>
      </c>
      <c r="FH26" s="1">
        <v>152.78200000000001</v>
      </c>
      <c r="FI26" s="1">
        <v>151.28899999999999</v>
      </c>
      <c r="FJ26" s="1">
        <v>149.232</v>
      </c>
      <c r="FK26" s="1">
        <v>148.822</v>
      </c>
      <c r="FL26" s="1">
        <v>146.816</v>
      </c>
      <c r="FM26" s="1">
        <v>139.21799999999999</v>
      </c>
      <c r="FN26" s="1">
        <v>138.37299999999999</v>
      </c>
      <c r="FO26" s="1">
        <v>136.38800000000001</v>
      </c>
      <c r="FP26" s="1">
        <v>142.392</v>
      </c>
      <c r="FQ26" s="1">
        <v>146.98500000000001</v>
      </c>
      <c r="FR26" s="1">
        <v>147.53899999999999</v>
      </c>
      <c r="FS26" s="1">
        <v>144.63399999999999</v>
      </c>
      <c r="FT26" s="1">
        <v>144.22999999999999</v>
      </c>
      <c r="FU26" s="1">
        <v>141.893</v>
      </c>
      <c r="FV26" s="1">
        <v>144.05500000000001</v>
      </c>
      <c r="FW26" s="1">
        <v>148.559</v>
      </c>
      <c r="FX26" s="1">
        <v>150.922</v>
      </c>
      <c r="FY26" s="1">
        <v>152.74299999999999</v>
      </c>
      <c r="FZ26" s="1">
        <v>157.733</v>
      </c>
      <c r="GA26" s="1">
        <v>160.661</v>
      </c>
      <c r="GB26" s="1">
        <v>145.73099999999999</v>
      </c>
      <c r="GC26" s="1">
        <v>146.42699999999999</v>
      </c>
      <c r="GD26" s="1">
        <v>151.001</v>
      </c>
      <c r="GE26" s="1">
        <v>155.822</v>
      </c>
      <c r="GF26" s="1">
        <v>156.41200000000001</v>
      </c>
      <c r="GG26" s="1">
        <v>162.417</v>
      </c>
      <c r="GH26" s="1">
        <v>166.90299999999999</v>
      </c>
      <c r="GI26" s="1">
        <v>169.35300000000001</v>
      </c>
      <c r="GJ26" s="1">
        <v>164.999</v>
      </c>
      <c r="GK26" s="1">
        <v>165.02099999999999</v>
      </c>
      <c r="GL26" s="1">
        <v>167.68600000000001</v>
      </c>
      <c r="GM26" s="1">
        <v>159.238</v>
      </c>
      <c r="GN26" s="1">
        <v>152.66499999999999</v>
      </c>
      <c r="GO26" s="1">
        <v>153.55500000000001</v>
      </c>
      <c r="GP26" s="1">
        <v>154.49700000000001</v>
      </c>
      <c r="GQ26" s="1">
        <v>157.41300000000001</v>
      </c>
      <c r="GR26" s="1">
        <v>157.26400000000001</v>
      </c>
      <c r="GS26" s="1">
        <v>145.05199999999999</v>
      </c>
      <c r="GT26" s="1">
        <v>144.24199999999999</v>
      </c>
      <c r="GU26" s="1">
        <v>141.11699999999999</v>
      </c>
      <c r="GV26" s="1">
        <v>149.53899999999999</v>
      </c>
      <c r="GW26" s="1">
        <v>147.52000000000001</v>
      </c>
      <c r="GX26" s="1">
        <v>141.14599999999999</v>
      </c>
      <c r="GY26" s="1">
        <v>133.71299999999999</v>
      </c>
      <c r="GZ26" s="1">
        <v>127.60899999999999</v>
      </c>
      <c r="HA26" s="1">
        <v>124.151</v>
      </c>
      <c r="HB26" s="1">
        <v>151.93899999999999</v>
      </c>
      <c r="HC26" s="1">
        <v>150.68799999999999</v>
      </c>
      <c r="HD26" s="1">
        <v>147.363</v>
      </c>
      <c r="HE26" s="1">
        <v>147.53700000000001</v>
      </c>
      <c r="HF26" s="1">
        <v>144.04499999999999</v>
      </c>
      <c r="HG26" s="1">
        <v>152.52500000000001</v>
      </c>
      <c r="HH26" s="1">
        <v>154.78800000000001</v>
      </c>
      <c r="HI26" s="1">
        <v>151.434</v>
      </c>
      <c r="HJ26" s="1">
        <v>150.02099999999999</v>
      </c>
      <c r="HK26" s="1">
        <v>150.52099999999999</v>
      </c>
      <c r="HL26" s="1">
        <v>152.12899999999999</v>
      </c>
      <c r="HM26" s="1">
        <v>150.684</v>
      </c>
      <c r="HN26" s="1">
        <v>150.06200000000001</v>
      </c>
      <c r="HO26" s="1">
        <v>152.917</v>
      </c>
      <c r="HP26" s="1">
        <v>151.46700000000001</v>
      </c>
      <c r="HQ26" s="1">
        <v>160.953</v>
      </c>
      <c r="HR26" s="1">
        <v>170.06100000000001</v>
      </c>
      <c r="HS26" s="1">
        <v>175.46899999999999</v>
      </c>
      <c r="HT26" s="1">
        <v>184.96</v>
      </c>
      <c r="HU26" s="1">
        <v>186.23699999999999</v>
      </c>
      <c r="HV26" s="1">
        <v>173.86</v>
      </c>
      <c r="HW26" s="1">
        <v>172.15799999999999</v>
      </c>
      <c r="HX26" s="1">
        <v>170.52699999999999</v>
      </c>
      <c r="HY26" s="1">
        <v>174.619</v>
      </c>
      <c r="HZ26" s="1">
        <v>178.71299999999999</v>
      </c>
      <c r="IA26" s="1">
        <v>186.52199999999999</v>
      </c>
      <c r="IB26" s="1">
        <v>194.64599999999999</v>
      </c>
      <c r="IC26" s="1">
        <v>201.17699999999999</v>
      </c>
      <c r="ID26" s="1">
        <v>187.25399999999999</v>
      </c>
      <c r="IE26" s="1">
        <v>171.19300000000001</v>
      </c>
      <c r="IF26" s="1">
        <v>167.792</v>
      </c>
      <c r="IG26" s="1">
        <v>164.095</v>
      </c>
      <c r="IH26" s="1">
        <v>136.779</v>
      </c>
      <c r="II26" s="1">
        <v>134.47900000000001</v>
      </c>
      <c r="IJ26" s="1">
        <v>134.56200000000001</v>
      </c>
      <c r="IK26" s="1">
        <v>146.50299999999999</v>
      </c>
      <c r="IL26" s="1">
        <v>151.09399999999999</v>
      </c>
      <c r="IM26" s="1">
        <v>154.19900000000001</v>
      </c>
      <c r="IN26" s="1">
        <v>153.37700000000001</v>
      </c>
      <c r="IO26" s="1">
        <v>154.13399999999999</v>
      </c>
      <c r="IP26" s="1">
        <v>147.95099999999999</v>
      </c>
      <c r="IQ26" s="1">
        <v>140.30799999999999</v>
      </c>
      <c r="IR26" s="1">
        <v>144.22200000000001</v>
      </c>
      <c r="IS26" s="1">
        <v>139.93799999999999</v>
      </c>
      <c r="IT26" s="1">
        <v>141.155</v>
      </c>
      <c r="IU26" s="1">
        <v>152.26300000000001</v>
      </c>
      <c r="IV26" s="1">
        <v>156.36500000000001</v>
      </c>
      <c r="IW26" s="1">
        <v>142.65100000000001</v>
      </c>
      <c r="IX26" s="1">
        <v>133.03700000000001</v>
      </c>
      <c r="IY26" s="1">
        <v>128.797</v>
      </c>
      <c r="IZ26" s="1">
        <v>131.81700000000001</v>
      </c>
      <c r="JA26" s="1">
        <v>138.53200000000001</v>
      </c>
      <c r="JB26" s="1">
        <v>141.45400000000001</v>
      </c>
      <c r="JC26" s="1">
        <v>150.40100000000001</v>
      </c>
      <c r="JD26" s="1">
        <v>153.43700000000001</v>
      </c>
      <c r="JE26" s="1">
        <v>154.33099999999999</v>
      </c>
      <c r="JF26" s="1">
        <v>151.261</v>
      </c>
      <c r="JG26" s="1">
        <v>147.238</v>
      </c>
      <c r="JH26" s="1">
        <v>148.369</v>
      </c>
      <c r="JI26" s="1">
        <v>148.10300000000001</v>
      </c>
      <c r="JJ26" s="1">
        <v>149.298</v>
      </c>
      <c r="JK26" s="1">
        <v>168.15899999999999</v>
      </c>
      <c r="JL26" s="1">
        <v>183.72399999999999</v>
      </c>
      <c r="JM26" s="1">
        <v>189.81399999999999</v>
      </c>
      <c r="JN26" s="1">
        <v>189.93100000000001</v>
      </c>
      <c r="JO26" s="1">
        <v>193.24100000000001</v>
      </c>
      <c r="JP26" s="1">
        <v>186.91</v>
      </c>
      <c r="JQ26" s="1">
        <v>197.87899999999999</v>
      </c>
      <c r="JR26" s="1">
        <v>203.404</v>
      </c>
      <c r="JS26" s="1">
        <v>203.928</v>
      </c>
      <c r="JT26" s="1">
        <v>207.42500000000001</v>
      </c>
      <c r="JU26" s="1">
        <v>218.833</v>
      </c>
      <c r="JV26" s="1">
        <v>232.71299999999999</v>
      </c>
      <c r="JW26" s="1">
        <v>232.02</v>
      </c>
      <c r="JX26" s="1">
        <v>227.31</v>
      </c>
      <c r="JY26" s="1">
        <v>229.62100000000001</v>
      </c>
      <c r="JZ26" s="1">
        <v>227.65</v>
      </c>
      <c r="KA26" s="1">
        <v>226.05</v>
      </c>
      <c r="KB26" s="1">
        <v>226.12200000000001</v>
      </c>
      <c r="KC26" s="1">
        <v>228.03200000000001</v>
      </c>
      <c r="KD26" s="1">
        <v>210.251</v>
      </c>
      <c r="KE26" s="1">
        <v>204.44300000000001</v>
      </c>
      <c r="KF26" s="1">
        <v>202.81899999999999</v>
      </c>
      <c r="KG26" s="1">
        <v>202.483</v>
      </c>
      <c r="KH26" s="1">
        <v>202.51599999999999</v>
      </c>
      <c r="KI26" s="1">
        <v>207.386</v>
      </c>
      <c r="KJ26" s="1">
        <v>207.11</v>
      </c>
      <c r="KK26" s="1">
        <v>206.565</v>
      </c>
      <c r="KL26" s="1">
        <v>198.83600000000001</v>
      </c>
      <c r="KM26" s="1">
        <v>200.26499999999999</v>
      </c>
      <c r="KN26" s="1">
        <v>198.161</v>
      </c>
      <c r="KO26" s="1">
        <v>184.095</v>
      </c>
      <c r="KP26" s="1">
        <v>168.53100000000001</v>
      </c>
      <c r="KQ26" s="1">
        <v>168.346</v>
      </c>
      <c r="KR26" s="1">
        <v>167.95</v>
      </c>
      <c r="KS26" s="1">
        <v>174.72499999999999</v>
      </c>
      <c r="KT26" s="1">
        <v>180.86099999999999</v>
      </c>
      <c r="KU26" s="1">
        <v>184.297</v>
      </c>
      <c r="KV26" s="1">
        <v>186.077</v>
      </c>
      <c r="KW26" s="1">
        <v>186.7</v>
      </c>
      <c r="KX26" s="1">
        <v>191.07300000000001</v>
      </c>
      <c r="KY26" s="1">
        <v>194.184</v>
      </c>
      <c r="KZ26" s="1">
        <v>191.745</v>
      </c>
      <c r="LA26" s="1">
        <v>187.34399999999999</v>
      </c>
      <c r="LB26" s="1">
        <v>184.85400000000001</v>
      </c>
      <c r="LC26" s="1">
        <v>198.23</v>
      </c>
      <c r="LD26" s="1">
        <v>210.35300000000001</v>
      </c>
      <c r="LE26" s="1">
        <v>215.7</v>
      </c>
      <c r="LF26" s="1">
        <v>214.38800000000001</v>
      </c>
      <c r="LG26" s="1">
        <v>217.07300000000001</v>
      </c>
      <c r="LH26" s="1">
        <v>216.65299999999999</v>
      </c>
      <c r="LI26" s="1">
        <v>213.56200000000001</v>
      </c>
      <c r="LJ26" s="1">
        <v>210.988</v>
      </c>
      <c r="LK26" s="1">
        <v>217.703</v>
      </c>
      <c r="LL26" s="1">
        <v>216.87100000000001</v>
      </c>
      <c r="LM26" s="1">
        <v>228.10599999999999</v>
      </c>
      <c r="LN26" s="1">
        <v>234.22900000000001</v>
      </c>
      <c r="LO26" s="1">
        <v>237.85499999999999</v>
      </c>
      <c r="LP26" s="1">
        <v>236.858</v>
      </c>
      <c r="LQ26" s="1">
        <v>246.899</v>
      </c>
      <c r="LR26" s="1">
        <v>237.35499999999999</v>
      </c>
      <c r="LS26" s="1">
        <v>234.75399999999999</v>
      </c>
      <c r="LT26" s="1">
        <v>232.38900000000001</v>
      </c>
      <c r="LU26" s="1">
        <v>223.43799999999999</v>
      </c>
      <c r="LV26" s="1">
        <v>227.61099999999999</v>
      </c>
      <c r="LW26" s="1">
        <v>229.55799999999999</v>
      </c>
      <c r="LX26" s="1">
        <v>231.50700000000001</v>
      </c>
      <c r="LY26" s="1">
        <v>237.15199999999999</v>
      </c>
      <c r="LZ26" s="1">
        <v>243.98</v>
      </c>
      <c r="MA26" s="1">
        <v>255.04599999999999</v>
      </c>
      <c r="MB26" s="1">
        <v>259.416</v>
      </c>
      <c r="MC26" s="1">
        <v>255.90799999999999</v>
      </c>
      <c r="MD26" s="1">
        <v>248.69800000000001</v>
      </c>
      <c r="ME26" s="1">
        <v>241.999</v>
      </c>
      <c r="MF26" s="1">
        <v>242.25299999999999</v>
      </c>
      <c r="MG26" s="1">
        <v>243.10300000000001</v>
      </c>
      <c r="MH26" s="1">
        <v>241.16300000000001</v>
      </c>
      <c r="MI26" s="1">
        <v>240.60499999999999</v>
      </c>
      <c r="MJ26" s="1">
        <v>245.44200000000001</v>
      </c>
      <c r="MK26" s="1">
        <v>251.95699999999999</v>
      </c>
      <c r="ML26" s="1">
        <v>257.79899999999998</v>
      </c>
      <c r="MM26" s="1">
        <v>255.07</v>
      </c>
      <c r="MN26" s="1">
        <v>255.37100000000001</v>
      </c>
      <c r="MO26" s="1">
        <v>253.96299999999999</v>
      </c>
      <c r="MP26" s="1">
        <v>253.999</v>
      </c>
      <c r="MQ26" s="1">
        <v>256.33600000000001</v>
      </c>
      <c r="MR26" s="1">
        <v>252.29599999999999</v>
      </c>
      <c r="MS26" s="1">
        <v>245.71700000000001</v>
      </c>
      <c r="MT26" s="1">
        <v>252.79400000000001</v>
      </c>
      <c r="MU26" s="1">
        <v>264.06700000000001</v>
      </c>
      <c r="MV26" s="1">
        <v>264.839</v>
      </c>
      <c r="MW26" s="1">
        <v>256.12299999999999</v>
      </c>
      <c r="MX26" s="1">
        <v>243.61199999999999</v>
      </c>
      <c r="MY26" s="1">
        <v>248.505</v>
      </c>
      <c r="MZ26" s="1">
        <v>253.81299999999999</v>
      </c>
      <c r="NA26" s="1">
        <v>254.72</v>
      </c>
      <c r="NB26" s="1">
        <v>256.75900000000001</v>
      </c>
      <c r="NC26" s="1">
        <v>269.04199999999997</v>
      </c>
      <c r="ND26" s="1">
        <v>268.69400000000002</v>
      </c>
      <c r="NE26" s="1">
        <v>265.17399999999998</v>
      </c>
      <c r="NF26" s="1">
        <v>261.61399999999998</v>
      </c>
      <c r="NG26" s="1">
        <v>263.88600000000002</v>
      </c>
      <c r="NH26" s="1">
        <v>261.70299999999997</v>
      </c>
      <c r="NI26" s="1">
        <v>257.86099999999999</v>
      </c>
      <c r="NJ26" s="1">
        <v>254.19300000000001</v>
      </c>
      <c r="NK26" s="1">
        <v>271.90499999999997</v>
      </c>
      <c r="NL26" s="1">
        <v>300.267</v>
      </c>
      <c r="NM26" s="1">
        <v>301.29700000000003</v>
      </c>
      <c r="NN26" s="1">
        <v>308.13499999999999</v>
      </c>
      <c r="NO26" s="1">
        <v>307.94600000000003</v>
      </c>
      <c r="NP26" s="1">
        <v>304.07</v>
      </c>
      <c r="NQ26" s="1">
        <v>309.584</v>
      </c>
      <c r="NR26" s="1">
        <v>307.798</v>
      </c>
      <c r="NS26" s="1">
        <v>315.58800000000002</v>
      </c>
      <c r="NT26" s="1">
        <v>321.39800000000002</v>
      </c>
      <c r="NU26" s="1">
        <v>327.91</v>
      </c>
      <c r="NV26" s="1">
        <v>332.00200000000001</v>
      </c>
      <c r="NW26" s="1">
        <v>316.09100000000001</v>
      </c>
      <c r="NX26" s="1">
        <v>306.64299999999997</v>
      </c>
      <c r="NY26" s="1">
        <v>306.08699999999999</v>
      </c>
      <c r="NZ26" s="1">
        <v>305.72899999999998</v>
      </c>
      <c r="OA26" s="1">
        <v>303.613</v>
      </c>
      <c r="OB26" s="1">
        <v>302.976</v>
      </c>
      <c r="OC26" s="1">
        <v>302.39699999999999</v>
      </c>
      <c r="OD26" s="1">
        <v>299.66699999999997</v>
      </c>
      <c r="OE26" s="1">
        <v>298.77699999999999</v>
      </c>
      <c r="OF26" s="1">
        <v>293.767</v>
      </c>
      <c r="OG26" s="1">
        <v>292.267</v>
      </c>
      <c r="OH26" s="1">
        <v>290.79700000000003</v>
      </c>
      <c r="OI26" s="1">
        <v>302.92</v>
      </c>
      <c r="OJ26" s="1">
        <v>319.06299999999999</v>
      </c>
      <c r="OK26" s="1">
        <v>321.57100000000003</v>
      </c>
      <c r="OL26" s="1">
        <v>318.33699999999999</v>
      </c>
      <c r="OM26" s="1">
        <v>318.42599999999999</v>
      </c>
      <c r="ON26" s="1">
        <v>311.88099999999997</v>
      </c>
      <c r="OO26" s="1">
        <v>300.71899999999999</v>
      </c>
      <c r="OP26" s="1">
        <v>286.13499999999999</v>
      </c>
      <c r="OQ26" s="1">
        <v>284.97000000000003</v>
      </c>
      <c r="OR26" s="1">
        <v>280.666</v>
      </c>
      <c r="OS26" s="1">
        <v>270.66500000000002</v>
      </c>
      <c r="OT26" s="1">
        <v>264.78100000000001</v>
      </c>
      <c r="OU26" s="1">
        <v>259.81</v>
      </c>
      <c r="OV26" s="1">
        <v>262.41399999999999</v>
      </c>
      <c r="OW26" s="1">
        <v>262.495</v>
      </c>
      <c r="OX26" s="1">
        <v>266.70499999999998</v>
      </c>
      <c r="OY26" s="1">
        <v>284.20299999999997</v>
      </c>
      <c r="OZ26" s="1">
        <v>256.363</v>
      </c>
      <c r="PA26" s="1">
        <v>245.59700000000001</v>
      </c>
      <c r="PB26" s="1">
        <v>238.48500000000001</v>
      </c>
      <c r="PC26" s="1">
        <v>230.339</v>
      </c>
      <c r="PD26" s="1">
        <v>224.60400000000001</v>
      </c>
      <c r="PE26" s="1">
        <v>223.57900000000001</v>
      </c>
      <c r="PF26" s="1">
        <v>219.547</v>
      </c>
      <c r="PG26" s="1">
        <v>215.023</v>
      </c>
      <c r="PH26" s="1">
        <v>215.84899999999999</v>
      </c>
      <c r="PI26" s="1">
        <v>217.64599999999999</v>
      </c>
      <c r="PJ26" s="1">
        <v>217.23500000000001</v>
      </c>
      <c r="PK26" s="1">
        <v>216.19800000000001</v>
      </c>
      <c r="PL26" s="1">
        <v>219.358</v>
      </c>
      <c r="PM26" s="1">
        <v>220.547</v>
      </c>
      <c r="PN26" s="1">
        <v>228.989</v>
      </c>
      <c r="PO26" s="1">
        <v>236.029</v>
      </c>
      <c r="PP26" s="1">
        <v>240.166</v>
      </c>
      <c r="PQ26" s="1">
        <v>232.78399999999999</v>
      </c>
      <c r="PR26" s="1">
        <v>232.57</v>
      </c>
      <c r="PS26" s="1">
        <v>230.55500000000001</v>
      </c>
      <c r="PT26" s="1">
        <v>225.239</v>
      </c>
      <c r="PU26" s="1">
        <v>228.90100000000001</v>
      </c>
      <c r="PV26" s="1">
        <v>223.72200000000001</v>
      </c>
      <c r="PW26" s="1">
        <v>215.48500000000001</v>
      </c>
      <c r="PX26" s="1">
        <v>206.89099999999999</v>
      </c>
      <c r="PY26" s="1">
        <v>204.39500000000001</v>
      </c>
      <c r="PZ26" s="1">
        <v>202.596</v>
      </c>
      <c r="QA26" s="1">
        <v>201.40799999999999</v>
      </c>
      <c r="QB26" s="1">
        <v>193.102</v>
      </c>
      <c r="QC26" s="1">
        <v>192.53399999999999</v>
      </c>
      <c r="QD26" s="1">
        <v>192.303</v>
      </c>
      <c r="QE26" s="1">
        <v>188.62</v>
      </c>
      <c r="QF26" s="1">
        <v>184.25800000000001</v>
      </c>
      <c r="QG26" s="1">
        <v>186.482</v>
      </c>
      <c r="QH26" s="1">
        <v>188.20699999999999</v>
      </c>
      <c r="QI26" s="1">
        <v>184.245</v>
      </c>
      <c r="QJ26" s="1">
        <v>185.328</v>
      </c>
      <c r="QK26" s="1">
        <v>181.13399999999999</v>
      </c>
      <c r="QL26" s="1">
        <v>180.375</v>
      </c>
      <c r="QM26" s="1">
        <v>180.04499999999999</v>
      </c>
      <c r="QN26" s="1">
        <v>177.67500000000001</v>
      </c>
      <c r="QO26" s="1">
        <v>177.77699999999999</v>
      </c>
      <c r="QP26" s="1">
        <v>177.72200000000001</v>
      </c>
      <c r="QQ26" s="1">
        <v>177.77199999999999</v>
      </c>
      <c r="QR26" s="1">
        <v>179.28899999999999</v>
      </c>
      <c r="QS26" s="1">
        <v>183.93299999999999</v>
      </c>
      <c r="QT26" s="1">
        <v>185.83</v>
      </c>
      <c r="QU26" s="1">
        <v>194.39500000000001</v>
      </c>
      <c r="QV26" s="1">
        <v>197.369</v>
      </c>
      <c r="QW26" s="1">
        <v>196.839</v>
      </c>
      <c r="QX26" s="1">
        <v>200.876</v>
      </c>
      <c r="QY26" s="1">
        <v>206.83699999999999</v>
      </c>
      <c r="QZ26" s="1">
        <v>214.16499999999999</v>
      </c>
      <c r="RA26" s="1">
        <v>213.65</v>
      </c>
      <c r="RB26" s="1">
        <v>212.917</v>
      </c>
      <c r="RC26" s="1">
        <v>211.642</v>
      </c>
      <c r="RD26" s="1">
        <v>207.88</v>
      </c>
      <c r="RE26" s="1">
        <v>202.203</v>
      </c>
      <c r="RF26" s="1">
        <v>197.642</v>
      </c>
      <c r="RG26" s="1">
        <v>198.63800000000001</v>
      </c>
      <c r="RH26" s="1">
        <v>199.56800000000001</v>
      </c>
      <c r="RI26" s="1">
        <v>199.578</v>
      </c>
      <c r="RJ26" s="1">
        <v>199.66399999999999</v>
      </c>
      <c r="RK26" s="1">
        <v>200.40899999999999</v>
      </c>
      <c r="RL26" s="1">
        <v>207.65</v>
      </c>
      <c r="RM26" s="1">
        <v>214.36500000000001</v>
      </c>
      <c r="RN26" s="1">
        <v>213.42</v>
      </c>
      <c r="RO26" s="1">
        <v>213.149</v>
      </c>
      <c r="RP26" s="1">
        <v>211.85499999999999</v>
      </c>
      <c r="RQ26" s="1">
        <v>204.078</v>
      </c>
      <c r="RR26" s="1">
        <v>204.73</v>
      </c>
      <c r="RS26" s="1">
        <v>201.036</v>
      </c>
      <c r="RT26" s="1">
        <v>195.02099999999999</v>
      </c>
      <c r="RU26" s="1">
        <v>192.77600000000001</v>
      </c>
      <c r="RV26" s="1">
        <v>192.47</v>
      </c>
      <c r="RW26" s="1">
        <v>196.94800000000001</v>
      </c>
      <c r="RX26" s="1">
        <v>195.749</v>
      </c>
      <c r="RY26" s="1">
        <v>194.274</v>
      </c>
      <c r="RZ26" s="1">
        <v>191.2</v>
      </c>
      <c r="SA26" s="1">
        <v>194.042</v>
      </c>
      <c r="SB26" s="1">
        <v>196.45699999999999</v>
      </c>
      <c r="SC26" s="1">
        <v>198.01599999999999</v>
      </c>
      <c r="SD26" s="1">
        <v>200.36500000000001</v>
      </c>
      <c r="SE26" s="1">
        <v>204.55699999999999</v>
      </c>
      <c r="SF26" s="1">
        <v>204.542</v>
      </c>
      <c r="SG26" s="1">
        <v>205.59700000000001</v>
      </c>
      <c r="SH26" s="1">
        <v>207.23</v>
      </c>
      <c r="SI26" s="1">
        <v>208.48</v>
      </c>
      <c r="SJ26" s="1">
        <v>208.107</v>
      </c>
      <c r="SK26" s="1">
        <v>207.73</v>
      </c>
      <c r="SL26" s="1">
        <v>206.51499999999999</v>
      </c>
      <c r="SM26" s="1">
        <v>208.566</v>
      </c>
      <c r="SN26" s="1">
        <v>209.47</v>
      </c>
      <c r="SO26" s="1">
        <v>210.47800000000001</v>
      </c>
      <c r="SP26" s="1">
        <v>196.321</v>
      </c>
      <c r="SQ26" s="1">
        <v>205.07400000000001</v>
      </c>
      <c r="SR26" s="1">
        <v>217.23699999999999</v>
      </c>
    </row>
    <row r="27" spans="1:516" x14ac:dyDescent="0.25">
      <c r="A27" s="1" t="s">
        <v>247</v>
      </c>
      <c r="B27" s="1" t="str">
        <f>_xlfn.XLOOKUP(A27,bonds[worksheet get],bonds[unique lookup],"-")</f>
        <v>ECLEAR 2 5/8 04/11/48 nc-28</v>
      </c>
      <c r="C27" s="1" t="str">
        <f>_xlfn.XLOOKUP(A27,bonds[worksheet get],bonds[ID_ISIN],"-")</f>
        <v>XS1797663967</v>
      </c>
      <c r="D27" s="1">
        <f>_xll.BDH(A27,"blp_i_sprd_mid","-2AY",,"Dates=H","Fill=C","Sort=R","Dir=H","cols=509;rows=1")</f>
        <v>191.00700000000001</v>
      </c>
      <c r="E27" s="1">
        <v>192.404</v>
      </c>
      <c r="F27" s="1">
        <v>192.453</v>
      </c>
      <c r="G27" s="1">
        <v>190.99799999999999</v>
      </c>
      <c r="H27" s="1">
        <v>195.11</v>
      </c>
      <c r="I27" s="1">
        <v>195.67599999999999</v>
      </c>
      <c r="J27" s="1">
        <v>196.58600000000001</v>
      </c>
      <c r="K27" s="1">
        <v>195.75700000000001</v>
      </c>
      <c r="L27" s="1">
        <v>196.12899999999999</v>
      </c>
      <c r="M27" s="1">
        <v>194.501</v>
      </c>
      <c r="N27" s="1">
        <v>195.01400000000001</v>
      </c>
      <c r="O27" s="1">
        <v>192.40799999999999</v>
      </c>
      <c r="P27" s="1">
        <v>191.839</v>
      </c>
      <c r="Q27" s="1">
        <v>188.441</v>
      </c>
      <c r="R27" s="1">
        <v>187.702</v>
      </c>
      <c r="S27" s="1">
        <v>194.03299999999999</v>
      </c>
      <c r="T27" s="1">
        <v>192.53700000000001</v>
      </c>
      <c r="U27" s="1">
        <v>189.61199999999999</v>
      </c>
      <c r="V27" s="1">
        <v>179</v>
      </c>
      <c r="W27" s="1">
        <v>174.727</v>
      </c>
      <c r="X27" s="1">
        <v>177.56700000000001</v>
      </c>
      <c r="Y27" s="1">
        <v>181.542</v>
      </c>
      <c r="Z27" s="1">
        <v>202.39</v>
      </c>
      <c r="AA27" s="1">
        <v>213.917</v>
      </c>
      <c r="AB27" s="1">
        <v>222.70500000000001</v>
      </c>
      <c r="AC27" s="1">
        <v>224.554</v>
      </c>
      <c r="AD27" s="1">
        <v>225.71</v>
      </c>
      <c r="AE27" s="1">
        <v>222.43100000000001</v>
      </c>
      <c r="AF27" s="1">
        <v>224.08500000000001</v>
      </c>
      <c r="AG27" s="1">
        <v>229.84200000000001</v>
      </c>
      <c r="AH27" s="1">
        <v>234.596</v>
      </c>
      <c r="AI27" s="1">
        <v>235.542</v>
      </c>
      <c r="AJ27" s="1">
        <v>234.49</v>
      </c>
      <c r="AK27" s="1">
        <v>242.19300000000001</v>
      </c>
      <c r="AL27" s="1">
        <v>243.446</v>
      </c>
      <c r="AM27" s="1">
        <v>246.488</v>
      </c>
      <c r="AN27" s="1">
        <v>248.768</v>
      </c>
      <c r="AO27" s="1">
        <v>245.07400000000001</v>
      </c>
      <c r="AP27" s="1">
        <v>244.179</v>
      </c>
      <c r="AQ27" s="1">
        <v>243.952</v>
      </c>
      <c r="AR27" s="1">
        <v>242.42500000000001</v>
      </c>
      <c r="AS27" s="1">
        <v>245.029</v>
      </c>
      <c r="AT27" s="1">
        <v>247.30199999999999</v>
      </c>
      <c r="AU27" s="1">
        <v>247.209</v>
      </c>
      <c r="AV27" s="1">
        <v>252.93700000000001</v>
      </c>
      <c r="AW27" s="1">
        <v>252.791</v>
      </c>
      <c r="AX27" s="1">
        <v>247.49700000000001</v>
      </c>
      <c r="AY27" s="1">
        <v>242.65</v>
      </c>
      <c r="AZ27" s="1">
        <v>242.363</v>
      </c>
      <c r="BA27" s="1">
        <v>244.56100000000001</v>
      </c>
      <c r="BB27" s="1">
        <v>250.48599999999999</v>
      </c>
      <c r="BC27" s="1">
        <v>252.619</v>
      </c>
      <c r="BD27" s="1">
        <v>255.88300000000001</v>
      </c>
      <c r="BE27" s="1">
        <v>259.64499999999998</v>
      </c>
      <c r="BF27" s="1">
        <v>260.29599999999999</v>
      </c>
      <c r="BG27" s="1">
        <v>261.53199999999998</v>
      </c>
      <c r="BH27" s="1">
        <v>266.15800000000002</v>
      </c>
      <c r="BI27" s="1">
        <v>263.185</v>
      </c>
      <c r="BJ27" s="1">
        <v>255.64400000000001</v>
      </c>
      <c r="BK27" s="1">
        <v>254.923</v>
      </c>
      <c r="BL27" s="1">
        <v>259.512</v>
      </c>
      <c r="BM27" s="1">
        <v>266.48899999999998</v>
      </c>
      <c r="BN27" s="1">
        <v>275.66199999999998</v>
      </c>
      <c r="BO27" s="1">
        <v>276.11</v>
      </c>
      <c r="BP27" s="1">
        <v>274.10700000000003</v>
      </c>
      <c r="BQ27" s="1">
        <v>276.41399999999999</v>
      </c>
      <c r="BR27" s="1">
        <v>273.99</v>
      </c>
      <c r="BS27" s="1">
        <v>276.22899999999998</v>
      </c>
      <c r="BT27" s="1">
        <v>278.92500000000001</v>
      </c>
      <c r="BU27" s="1">
        <v>276.57299999999998</v>
      </c>
      <c r="BV27" s="1">
        <v>274.43799999999999</v>
      </c>
      <c r="BW27" s="1">
        <v>276.18299999999999</v>
      </c>
      <c r="BX27" s="1">
        <v>285.01299999999998</v>
      </c>
      <c r="BY27" s="1">
        <v>270.12</v>
      </c>
      <c r="BZ27" s="1">
        <v>262.02</v>
      </c>
      <c r="CA27" s="1">
        <v>268.37</v>
      </c>
      <c r="CB27" s="1">
        <v>247.26499999999999</v>
      </c>
      <c r="CC27" s="1">
        <v>234.02600000000001</v>
      </c>
      <c r="CD27" s="1">
        <v>212.255</v>
      </c>
      <c r="CE27" s="1">
        <v>216.625</v>
      </c>
      <c r="CF27" s="1">
        <v>208.00800000000001</v>
      </c>
      <c r="CG27" s="1">
        <v>202.52600000000001</v>
      </c>
      <c r="CH27" s="1">
        <v>213.38900000000001</v>
      </c>
      <c r="CI27" s="1">
        <v>195.017</v>
      </c>
      <c r="CJ27" s="1">
        <v>181.90899999999999</v>
      </c>
      <c r="CK27" s="1">
        <v>176.965</v>
      </c>
      <c r="CL27" s="1">
        <v>179.62799999999999</v>
      </c>
      <c r="CM27" s="1">
        <v>185.22800000000001</v>
      </c>
      <c r="CN27" s="1">
        <v>183.53700000000001</v>
      </c>
      <c r="CO27" s="1">
        <v>168.04599999999999</v>
      </c>
      <c r="CP27" s="1">
        <v>158.584</v>
      </c>
      <c r="CQ27" s="1">
        <v>155.72200000000001</v>
      </c>
      <c r="CR27" s="1">
        <v>152.95500000000001</v>
      </c>
      <c r="CS27" s="1">
        <v>148.518</v>
      </c>
      <c r="CT27" s="1">
        <v>148.71</v>
      </c>
      <c r="CU27" s="1">
        <v>147.81700000000001</v>
      </c>
      <c r="CV27" s="1">
        <v>148.363</v>
      </c>
      <c r="CW27" s="1">
        <v>147.76</v>
      </c>
      <c r="CX27" s="1">
        <v>149.49100000000001</v>
      </c>
      <c r="CY27" s="1">
        <v>151.43600000000001</v>
      </c>
      <c r="CZ27" s="1">
        <v>148.285</v>
      </c>
      <c r="DA27" s="1">
        <v>150.262</v>
      </c>
      <c r="DB27" s="1">
        <v>152.58099999999999</v>
      </c>
      <c r="DC27" s="1">
        <v>150.495</v>
      </c>
      <c r="DD27" s="1">
        <v>145.62299999999999</v>
      </c>
      <c r="DE27" s="1">
        <v>147.61000000000001</v>
      </c>
      <c r="DF27" s="1">
        <v>151.559</v>
      </c>
      <c r="DG27" s="1">
        <v>157.76499999999999</v>
      </c>
      <c r="DH27" s="1">
        <v>159.62799999999999</v>
      </c>
      <c r="DI27" s="1">
        <v>154.821</v>
      </c>
      <c r="DJ27" s="1">
        <v>154.26599999999999</v>
      </c>
      <c r="DK27" s="1">
        <v>153.345</v>
      </c>
      <c r="DL27" s="1">
        <v>157.434</v>
      </c>
      <c r="DM27" s="1">
        <v>150.41900000000001</v>
      </c>
      <c r="DN27" s="1">
        <v>145.834</v>
      </c>
      <c r="DO27" s="1">
        <v>142.11799999999999</v>
      </c>
      <c r="DP27" s="1">
        <v>142.14699999999999</v>
      </c>
      <c r="DQ27" s="1">
        <v>138.83099999999999</v>
      </c>
      <c r="DR27" s="1">
        <v>139.61000000000001</v>
      </c>
      <c r="DS27" s="1">
        <v>139.81399999999999</v>
      </c>
      <c r="DT27" s="1">
        <v>139.03800000000001</v>
      </c>
      <c r="DU27" s="1">
        <v>136.06399999999999</v>
      </c>
      <c r="DV27" s="1">
        <v>135.286</v>
      </c>
      <c r="DW27" s="1">
        <v>138.166</v>
      </c>
      <c r="DX27" s="1">
        <v>138.006</v>
      </c>
      <c r="DY27" s="1">
        <v>138.785</v>
      </c>
      <c r="DZ27" s="1">
        <v>140.489</v>
      </c>
      <c r="EA27" s="1">
        <v>140.90199999999999</v>
      </c>
      <c r="EB27" s="1">
        <v>138.613</v>
      </c>
      <c r="EC27" s="1">
        <v>133.209</v>
      </c>
      <c r="ED27" s="1">
        <v>130.922</v>
      </c>
      <c r="EE27" s="1">
        <v>132.77000000000001</v>
      </c>
      <c r="EF27" s="1">
        <v>135.17099999999999</v>
      </c>
      <c r="EG27" s="1">
        <v>135.571</v>
      </c>
      <c r="EH27" s="1">
        <v>136.73400000000001</v>
      </c>
      <c r="EI27" s="1">
        <v>136.64599999999999</v>
      </c>
      <c r="EJ27" s="1">
        <v>137.88</v>
      </c>
      <c r="EK27" s="1">
        <v>140.17500000000001</v>
      </c>
      <c r="EL27" s="1">
        <v>140.14500000000001</v>
      </c>
      <c r="EM27" s="1">
        <v>142.691</v>
      </c>
      <c r="EN27" s="1">
        <v>141.226</v>
      </c>
      <c r="EO27" s="1">
        <v>146.14599999999999</v>
      </c>
      <c r="EP27" s="1">
        <v>143.446</v>
      </c>
      <c r="EQ27" s="1">
        <v>143.75399999999999</v>
      </c>
      <c r="ER27" s="1">
        <v>144.86199999999999</v>
      </c>
      <c r="ES27" s="1">
        <v>145.91800000000001</v>
      </c>
      <c r="ET27" s="1">
        <v>148.363</v>
      </c>
      <c r="EU27" s="1">
        <v>150.471</v>
      </c>
      <c r="EV27" s="1">
        <v>143.762</v>
      </c>
      <c r="EW27" s="1">
        <v>149.46600000000001</v>
      </c>
      <c r="EX27" s="1">
        <v>150.37899999999999</v>
      </c>
      <c r="EY27" s="1">
        <v>149.76</v>
      </c>
      <c r="EZ27" s="1">
        <v>149.67699999999999</v>
      </c>
      <c r="FA27" s="1">
        <v>149.37799999999999</v>
      </c>
      <c r="FB27" s="1">
        <v>152.577</v>
      </c>
      <c r="FC27" s="1">
        <v>149.721</v>
      </c>
      <c r="FD27" s="1">
        <v>152.17599999999999</v>
      </c>
      <c r="FE27" s="1">
        <v>147.00800000000001</v>
      </c>
      <c r="FF27" s="1">
        <v>145.83199999999999</v>
      </c>
      <c r="FG27" s="1">
        <v>144.857</v>
      </c>
      <c r="FH27" s="1">
        <v>144.226</v>
      </c>
      <c r="FI27" s="1">
        <v>140.98599999999999</v>
      </c>
      <c r="FJ27" s="1">
        <v>136.714</v>
      </c>
      <c r="FK27" s="1">
        <v>134.261</v>
      </c>
      <c r="FL27" s="1">
        <v>133.57900000000001</v>
      </c>
      <c r="FM27" s="1">
        <v>129.577</v>
      </c>
      <c r="FN27" s="1">
        <v>135.28399999999999</v>
      </c>
      <c r="FO27" s="1">
        <v>133.001</v>
      </c>
      <c r="FP27" s="1">
        <v>134.846</v>
      </c>
      <c r="FQ27" s="1">
        <v>140.80000000000001</v>
      </c>
      <c r="FR27" s="1">
        <v>142.036</v>
      </c>
      <c r="FS27" s="1">
        <v>138.97800000000001</v>
      </c>
      <c r="FT27" s="1">
        <v>137.26499999999999</v>
      </c>
      <c r="FU27" s="1">
        <v>133.51599999999999</v>
      </c>
      <c r="FV27" s="1">
        <v>136.25800000000001</v>
      </c>
      <c r="FW27" s="1">
        <v>140.96700000000001</v>
      </c>
      <c r="FX27" s="1">
        <v>142.42099999999999</v>
      </c>
      <c r="FY27" s="1">
        <v>141.67500000000001</v>
      </c>
      <c r="FZ27" s="1">
        <v>139.06</v>
      </c>
      <c r="GA27" s="1">
        <v>141.82300000000001</v>
      </c>
      <c r="GB27" s="1">
        <v>145.077</v>
      </c>
      <c r="GC27" s="1">
        <v>144.166</v>
      </c>
      <c r="GD27" s="1">
        <v>144.744</v>
      </c>
      <c r="GE27" s="1">
        <v>152.09700000000001</v>
      </c>
      <c r="GF27" s="1">
        <v>150.066</v>
      </c>
      <c r="GG27" s="1">
        <v>154.86000000000001</v>
      </c>
      <c r="GH27" s="1">
        <v>161.477</v>
      </c>
      <c r="GI27" s="1">
        <v>164.82900000000001</v>
      </c>
      <c r="GJ27" s="1">
        <v>162.59899999999999</v>
      </c>
      <c r="GK27" s="1">
        <v>162.61500000000001</v>
      </c>
      <c r="GL27" s="1">
        <v>163.18100000000001</v>
      </c>
      <c r="GM27" s="1">
        <v>159.63999999999999</v>
      </c>
      <c r="GN27" s="1">
        <v>158.81899999999999</v>
      </c>
      <c r="GO27" s="1">
        <v>160.67599999999999</v>
      </c>
      <c r="GP27" s="1">
        <v>162.35400000000001</v>
      </c>
      <c r="GQ27" s="1">
        <v>161.99199999999999</v>
      </c>
      <c r="GR27" s="1">
        <v>162.667</v>
      </c>
      <c r="GS27" s="1">
        <v>165.672</v>
      </c>
      <c r="GT27" s="1">
        <v>162.048</v>
      </c>
      <c r="GU27" s="1">
        <v>159.59200000000001</v>
      </c>
      <c r="GV27" s="1">
        <v>156.76599999999999</v>
      </c>
      <c r="GW27" s="1">
        <v>155.21</v>
      </c>
      <c r="GX27" s="1">
        <v>151.083</v>
      </c>
      <c r="GY27" s="1">
        <v>148.06899999999999</v>
      </c>
      <c r="GZ27" s="1">
        <v>142.71799999999999</v>
      </c>
      <c r="HA27" s="1">
        <v>149.624</v>
      </c>
      <c r="HB27" s="1">
        <v>164.78100000000001</v>
      </c>
      <c r="HC27" s="1">
        <v>161.59</v>
      </c>
      <c r="HD27" s="1">
        <v>164.19300000000001</v>
      </c>
      <c r="HE27" s="1">
        <v>167.215</v>
      </c>
      <c r="HF27" s="1">
        <v>161.37799999999999</v>
      </c>
      <c r="HG27" s="1">
        <v>170.292</v>
      </c>
      <c r="HH27" s="1">
        <v>172.32900000000001</v>
      </c>
      <c r="HI27" s="1">
        <v>171.78800000000001</v>
      </c>
      <c r="HJ27" s="1">
        <v>172.45500000000001</v>
      </c>
      <c r="HK27" s="1">
        <v>173.8</v>
      </c>
      <c r="HL27" s="1">
        <v>178.239</v>
      </c>
      <c r="HM27" s="1">
        <v>191.666</v>
      </c>
      <c r="HN27" s="1">
        <v>188.386</v>
      </c>
      <c r="HO27" s="1">
        <v>188.22499999999999</v>
      </c>
      <c r="HP27" s="1">
        <v>187.03800000000001</v>
      </c>
      <c r="HQ27" s="1">
        <v>192.8</v>
      </c>
      <c r="HR27" s="1">
        <v>200.92400000000001</v>
      </c>
      <c r="HS27" s="1">
        <v>199.94300000000001</v>
      </c>
      <c r="HT27" s="1">
        <v>208.21600000000001</v>
      </c>
      <c r="HU27" s="1">
        <v>207.828</v>
      </c>
      <c r="HV27" s="1">
        <v>195.49799999999999</v>
      </c>
      <c r="HW27" s="1">
        <v>189.82400000000001</v>
      </c>
      <c r="HX27" s="1">
        <v>187.642</v>
      </c>
      <c r="HY27" s="1">
        <v>187.023</v>
      </c>
      <c r="HZ27" s="1">
        <v>188.559</v>
      </c>
      <c r="IA27" s="1">
        <v>191.50399999999999</v>
      </c>
      <c r="IB27" s="1">
        <v>188.05699999999999</v>
      </c>
      <c r="IC27" s="1">
        <v>190.018</v>
      </c>
      <c r="ID27" s="1">
        <v>181.27500000000001</v>
      </c>
      <c r="IE27" s="1">
        <v>179.185</v>
      </c>
      <c r="IF27" s="1">
        <v>173.29599999999999</v>
      </c>
      <c r="IG27" s="1">
        <v>170.04599999999999</v>
      </c>
      <c r="IH27" s="1">
        <v>167.27</v>
      </c>
      <c r="II27" s="1">
        <v>167.12299999999999</v>
      </c>
      <c r="IJ27" s="1">
        <v>166.25299999999999</v>
      </c>
      <c r="IK27" s="1">
        <v>169.11099999999999</v>
      </c>
      <c r="IL27" s="1">
        <v>168.00200000000001</v>
      </c>
      <c r="IM27" s="1">
        <v>171.494</v>
      </c>
      <c r="IN27" s="1">
        <v>170.93899999999999</v>
      </c>
      <c r="IO27" s="1">
        <v>172.36699999999999</v>
      </c>
      <c r="IP27" s="1">
        <v>167.26400000000001</v>
      </c>
      <c r="IQ27" s="1">
        <v>162.994</v>
      </c>
      <c r="IR27" s="1">
        <v>160.14500000000001</v>
      </c>
      <c r="IS27" s="1">
        <v>156.48699999999999</v>
      </c>
      <c r="IT27" s="1">
        <v>156.75700000000001</v>
      </c>
      <c r="IU27" s="1">
        <v>163.071</v>
      </c>
      <c r="IV27" s="1">
        <v>167.024</v>
      </c>
      <c r="IW27" s="1">
        <v>168.71199999999999</v>
      </c>
      <c r="IX27" s="1">
        <v>165.95</v>
      </c>
      <c r="IY27" s="1">
        <v>173.012</v>
      </c>
      <c r="IZ27" s="1">
        <v>172.81899999999999</v>
      </c>
      <c r="JA27" s="1">
        <v>174.97499999999999</v>
      </c>
      <c r="JB27" s="1">
        <v>176.99700000000001</v>
      </c>
      <c r="JC27" s="1">
        <v>184.30199999999999</v>
      </c>
      <c r="JD27" s="1">
        <v>191.13300000000001</v>
      </c>
      <c r="JE27" s="1">
        <v>189.49799999999999</v>
      </c>
      <c r="JF27" s="1">
        <v>192.08699999999999</v>
      </c>
      <c r="JG27" s="1">
        <v>189.70699999999999</v>
      </c>
      <c r="JH27" s="1">
        <v>189.85499999999999</v>
      </c>
      <c r="JI27" s="1">
        <v>193.13300000000001</v>
      </c>
      <c r="JJ27" s="1">
        <v>200.88200000000001</v>
      </c>
      <c r="JK27" s="1">
        <v>207.88499999999999</v>
      </c>
      <c r="JL27" s="1">
        <v>208.27600000000001</v>
      </c>
      <c r="JM27" s="1">
        <v>210.70699999999999</v>
      </c>
      <c r="JN27" s="1">
        <v>209.87100000000001</v>
      </c>
      <c r="JO27" s="1">
        <v>209.29</v>
      </c>
      <c r="JP27" s="1">
        <v>208.08</v>
      </c>
      <c r="JQ27" s="1">
        <v>209.51400000000001</v>
      </c>
      <c r="JR27" s="1">
        <v>215.179</v>
      </c>
      <c r="JS27" s="1">
        <v>212.78100000000001</v>
      </c>
      <c r="JT27" s="1">
        <v>214.67400000000001</v>
      </c>
      <c r="JU27" s="1">
        <v>215.55699999999999</v>
      </c>
      <c r="JV27" s="1">
        <v>217.61099999999999</v>
      </c>
      <c r="JW27" s="1">
        <v>216.96700000000001</v>
      </c>
      <c r="JX27" s="1">
        <v>212.935</v>
      </c>
      <c r="JY27" s="1">
        <v>212.17099999999999</v>
      </c>
      <c r="JZ27" s="1">
        <v>210.608</v>
      </c>
      <c r="KA27" s="1">
        <v>207.273</v>
      </c>
      <c r="KB27" s="1">
        <v>206.87899999999999</v>
      </c>
      <c r="KC27" s="1">
        <v>207.71100000000001</v>
      </c>
      <c r="KD27" s="1">
        <v>203.012</v>
      </c>
      <c r="KE27" s="1">
        <v>200.42699999999999</v>
      </c>
      <c r="KF27" s="1">
        <v>200.58</v>
      </c>
      <c r="KG27" s="1">
        <v>203.042</v>
      </c>
      <c r="KH27" s="1">
        <v>202.14400000000001</v>
      </c>
      <c r="KI27" s="1">
        <v>205.327</v>
      </c>
      <c r="KJ27" s="1">
        <v>204.755</v>
      </c>
      <c r="KK27" s="1">
        <v>205.29599999999999</v>
      </c>
      <c r="KL27" s="1">
        <v>200.09299999999999</v>
      </c>
      <c r="KM27" s="1">
        <v>201.999</v>
      </c>
      <c r="KN27" s="1">
        <v>199.85300000000001</v>
      </c>
      <c r="KO27" s="1">
        <v>199.49600000000001</v>
      </c>
      <c r="KP27" s="1">
        <v>194.381</v>
      </c>
      <c r="KQ27" s="1">
        <v>193.703</v>
      </c>
      <c r="KR27" s="1">
        <v>193.18600000000001</v>
      </c>
      <c r="KS27" s="1">
        <v>197.006</v>
      </c>
      <c r="KT27" s="1">
        <v>200.108</v>
      </c>
      <c r="KU27" s="1">
        <v>201.27</v>
      </c>
      <c r="KV27" s="1">
        <v>200.483</v>
      </c>
      <c r="KW27" s="1">
        <v>202.447</v>
      </c>
      <c r="KX27" s="1">
        <v>196.637</v>
      </c>
      <c r="KY27" s="1">
        <v>196.26400000000001</v>
      </c>
      <c r="KZ27" s="1">
        <v>192.82400000000001</v>
      </c>
      <c r="LA27" s="1">
        <v>193.012</v>
      </c>
      <c r="LB27" s="1">
        <v>194.24799999999999</v>
      </c>
      <c r="LC27" s="1">
        <v>195.96600000000001</v>
      </c>
      <c r="LD27" s="1">
        <v>202.05</v>
      </c>
      <c r="LE27" s="1">
        <v>204.46</v>
      </c>
      <c r="LF27" s="1">
        <v>201.30500000000001</v>
      </c>
      <c r="LG27" s="1">
        <v>200.684</v>
      </c>
      <c r="LH27" s="1">
        <v>200.73</v>
      </c>
      <c r="LI27" s="1">
        <v>200.96299999999999</v>
      </c>
      <c r="LJ27" s="1">
        <v>200.57300000000001</v>
      </c>
      <c r="LK27" s="1">
        <v>209.23500000000001</v>
      </c>
      <c r="LL27" s="1">
        <v>207.874</v>
      </c>
      <c r="LM27" s="1">
        <v>213.53700000000001</v>
      </c>
      <c r="LN27" s="1">
        <v>213.59399999999999</v>
      </c>
      <c r="LO27" s="1">
        <v>218.70699999999999</v>
      </c>
      <c r="LP27" s="1">
        <v>216.416</v>
      </c>
      <c r="LQ27" s="1">
        <v>220.03299999999999</v>
      </c>
      <c r="LR27" s="1">
        <v>217.59700000000001</v>
      </c>
      <c r="LS27" s="1">
        <v>209.363</v>
      </c>
      <c r="LT27" s="1">
        <v>209.49799999999999</v>
      </c>
      <c r="LU27" s="1">
        <v>202.98699999999999</v>
      </c>
      <c r="LV27" s="1">
        <v>214.77699999999999</v>
      </c>
      <c r="LW27" s="1">
        <v>214.119</v>
      </c>
      <c r="LX27" s="1">
        <v>213.84700000000001</v>
      </c>
      <c r="LY27" s="1">
        <v>216.54499999999999</v>
      </c>
      <c r="LZ27" s="1">
        <v>221.209</v>
      </c>
      <c r="MA27" s="1">
        <v>222.59200000000001</v>
      </c>
      <c r="MB27" s="1">
        <v>223.786</v>
      </c>
      <c r="MC27" s="1">
        <v>220.739</v>
      </c>
      <c r="MD27" s="1">
        <v>214.869</v>
      </c>
      <c r="ME27" s="1">
        <v>211.24799999999999</v>
      </c>
      <c r="MF27" s="1">
        <v>209.41900000000001</v>
      </c>
      <c r="MG27" s="1">
        <v>205.71600000000001</v>
      </c>
      <c r="MH27" s="1">
        <v>206.76</v>
      </c>
      <c r="MI27" s="1">
        <v>211.64599999999999</v>
      </c>
      <c r="MJ27" s="1">
        <v>217.114</v>
      </c>
      <c r="MK27" s="1">
        <v>218.08</v>
      </c>
      <c r="ML27" s="1">
        <v>220.048</v>
      </c>
      <c r="MM27" s="1">
        <v>217.58500000000001</v>
      </c>
      <c r="MN27" s="1">
        <v>219.63200000000001</v>
      </c>
      <c r="MO27" s="1">
        <v>217.77</v>
      </c>
      <c r="MP27" s="1">
        <v>217.03700000000001</v>
      </c>
      <c r="MQ27" s="1">
        <v>217.88399999999999</v>
      </c>
      <c r="MR27" s="1">
        <v>217.22800000000001</v>
      </c>
      <c r="MS27" s="1">
        <v>215.93600000000001</v>
      </c>
      <c r="MT27" s="1">
        <v>218.82900000000001</v>
      </c>
      <c r="MU27" s="1">
        <v>222.447</v>
      </c>
      <c r="MV27" s="1">
        <v>226.083</v>
      </c>
      <c r="MW27" s="1">
        <v>222.89</v>
      </c>
      <c r="MX27" s="1">
        <v>217.655</v>
      </c>
      <c r="MY27" s="1">
        <v>219.81100000000001</v>
      </c>
      <c r="MZ27" s="1">
        <v>222.89</v>
      </c>
      <c r="NA27" s="1">
        <v>223.42099999999999</v>
      </c>
      <c r="NB27" s="1">
        <v>228.72900000000001</v>
      </c>
      <c r="NC27" s="1">
        <v>227.203</v>
      </c>
      <c r="ND27" s="1">
        <v>224.90899999999999</v>
      </c>
      <c r="NE27" s="1">
        <v>222.642</v>
      </c>
      <c r="NF27" s="1">
        <v>223.80600000000001</v>
      </c>
      <c r="NG27" s="1">
        <v>225.12</v>
      </c>
      <c r="NH27" s="1">
        <v>220.18</v>
      </c>
      <c r="NI27" s="1">
        <v>218.68299999999999</v>
      </c>
      <c r="NJ27" s="1">
        <v>214.93299999999999</v>
      </c>
      <c r="NK27" s="1">
        <v>214.869</v>
      </c>
      <c r="NL27" s="1">
        <v>220.92400000000001</v>
      </c>
      <c r="NM27" s="1">
        <v>221.66800000000001</v>
      </c>
      <c r="NN27" s="1">
        <v>223.26599999999999</v>
      </c>
      <c r="NO27" s="1">
        <v>223.49299999999999</v>
      </c>
      <c r="NP27" s="1">
        <v>220.755</v>
      </c>
      <c r="NQ27" s="1">
        <v>219.446</v>
      </c>
      <c r="NR27" s="1">
        <v>219.292</v>
      </c>
      <c r="NS27" s="1">
        <v>222.416</v>
      </c>
      <c r="NT27" s="1">
        <v>224.899</v>
      </c>
      <c r="NU27" s="1">
        <v>226.78399999999999</v>
      </c>
      <c r="NV27" s="1">
        <v>230.71700000000001</v>
      </c>
      <c r="NW27" s="1">
        <v>226.50800000000001</v>
      </c>
      <c r="NX27" s="1">
        <v>216.946</v>
      </c>
      <c r="NY27" s="1">
        <v>216.089</v>
      </c>
      <c r="NZ27" s="1">
        <v>213.624</v>
      </c>
      <c r="OA27" s="1">
        <v>213.29</v>
      </c>
      <c r="OB27" s="1">
        <v>213.46</v>
      </c>
      <c r="OC27" s="1">
        <v>213.61600000000001</v>
      </c>
      <c r="OD27" s="1">
        <v>209.053</v>
      </c>
      <c r="OE27" s="1">
        <v>209.14400000000001</v>
      </c>
      <c r="OF27" s="1">
        <v>203.666</v>
      </c>
      <c r="OG27" s="1">
        <v>203.91200000000001</v>
      </c>
      <c r="OH27" s="1">
        <v>202.55</v>
      </c>
      <c r="OI27" s="1">
        <v>204.13200000000001</v>
      </c>
      <c r="OJ27" s="1">
        <v>208.565</v>
      </c>
      <c r="OK27" s="1">
        <v>208.99600000000001</v>
      </c>
      <c r="OL27" s="1">
        <v>210.048</v>
      </c>
      <c r="OM27" s="1">
        <v>207.86199999999999</v>
      </c>
      <c r="ON27" s="1">
        <v>206.482</v>
      </c>
      <c r="OO27" s="1">
        <v>205.345</v>
      </c>
      <c r="OP27" s="1">
        <v>199.80600000000001</v>
      </c>
      <c r="OQ27" s="1">
        <v>199.98599999999999</v>
      </c>
      <c r="OR27" s="1">
        <v>198.32900000000001</v>
      </c>
      <c r="OS27" s="1">
        <v>193.50299999999999</v>
      </c>
      <c r="OT27" s="1">
        <v>193.23400000000001</v>
      </c>
      <c r="OU27" s="1">
        <v>191.834</v>
      </c>
      <c r="OV27" s="1">
        <v>192.71299999999999</v>
      </c>
      <c r="OW27" s="1">
        <v>191.71799999999999</v>
      </c>
      <c r="OX27" s="1">
        <v>191.792</v>
      </c>
      <c r="OY27" s="1">
        <v>194.62200000000001</v>
      </c>
      <c r="OZ27" s="1">
        <v>190.43199999999999</v>
      </c>
      <c r="PA27" s="1">
        <v>186.77099999999999</v>
      </c>
      <c r="PB27" s="1">
        <v>185.011</v>
      </c>
      <c r="PC27" s="1">
        <v>183.56899999999999</v>
      </c>
      <c r="PD27" s="1">
        <v>183.10900000000001</v>
      </c>
      <c r="PE27" s="1">
        <v>181.34800000000001</v>
      </c>
      <c r="PF27" s="1">
        <v>178.88800000000001</v>
      </c>
      <c r="PG27" s="1">
        <v>177.10599999999999</v>
      </c>
      <c r="PH27" s="1">
        <v>177.35499999999999</v>
      </c>
      <c r="PI27" s="1">
        <v>180.04300000000001</v>
      </c>
      <c r="PJ27" s="1">
        <v>180.274</v>
      </c>
      <c r="PK27" s="1">
        <v>178.89</v>
      </c>
      <c r="PL27" s="1">
        <v>183.46700000000001</v>
      </c>
      <c r="PM27" s="1">
        <v>184.99600000000001</v>
      </c>
      <c r="PN27" s="1">
        <v>185.78899999999999</v>
      </c>
      <c r="PO27" s="1">
        <v>185.85900000000001</v>
      </c>
      <c r="PP27" s="1">
        <v>186.78399999999999</v>
      </c>
      <c r="PQ27" s="1">
        <v>182.309</v>
      </c>
      <c r="PR27" s="1">
        <v>181.79499999999999</v>
      </c>
      <c r="PS27" s="1">
        <v>179.86099999999999</v>
      </c>
      <c r="PT27" s="1">
        <v>176.572</v>
      </c>
      <c r="PU27" s="1">
        <v>178.32599999999999</v>
      </c>
      <c r="PV27" s="1">
        <v>179.23599999999999</v>
      </c>
      <c r="PW27" s="1">
        <v>176.017</v>
      </c>
      <c r="PX27" s="1">
        <v>174.7</v>
      </c>
      <c r="PY27" s="1">
        <v>173.821</v>
      </c>
      <c r="PZ27" s="1">
        <v>173.625</v>
      </c>
      <c r="QA27" s="1">
        <v>172.393</v>
      </c>
      <c r="QB27" s="1">
        <v>166.93100000000001</v>
      </c>
      <c r="QC27" s="1">
        <v>166.56299999999999</v>
      </c>
      <c r="QD27" s="1">
        <v>165.66200000000001</v>
      </c>
      <c r="QE27" s="1">
        <v>163.04400000000001</v>
      </c>
      <c r="QF27" s="1">
        <v>164.34700000000001</v>
      </c>
      <c r="QG27" s="1">
        <v>165.739</v>
      </c>
      <c r="QH27" s="1">
        <v>168.90299999999999</v>
      </c>
      <c r="QI27" s="1">
        <v>165.83500000000001</v>
      </c>
      <c r="QJ27" s="1">
        <v>167.37899999999999</v>
      </c>
      <c r="QK27" s="1">
        <v>165.66399999999999</v>
      </c>
      <c r="QL27" s="1">
        <v>165.351</v>
      </c>
      <c r="QM27" s="1">
        <v>162.47399999999999</v>
      </c>
      <c r="QN27" s="1">
        <v>164.22499999999999</v>
      </c>
      <c r="QO27" s="1">
        <v>166.999</v>
      </c>
      <c r="QP27" s="1">
        <v>165.30799999999999</v>
      </c>
      <c r="QQ27" s="1">
        <v>164.71100000000001</v>
      </c>
      <c r="QR27" s="1">
        <v>165.70099999999999</v>
      </c>
      <c r="QS27" s="1">
        <v>166.947</v>
      </c>
      <c r="QT27" s="1">
        <v>169.46899999999999</v>
      </c>
      <c r="QU27" s="1">
        <v>172.48500000000001</v>
      </c>
      <c r="QV27" s="1">
        <v>174.023</v>
      </c>
      <c r="QW27" s="1">
        <v>173.226</v>
      </c>
      <c r="QX27" s="1">
        <v>175.67099999999999</v>
      </c>
      <c r="QY27" s="1">
        <v>176.21799999999999</v>
      </c>
      <c r="QZ27" s="1">
        <v>177.95099999999999</v>
      </c>
      <c r="RA27" s="1">
        <v>177.053</v>
      </c>
      <c r="RB27" s="1">
        <v>177.66499999999999</v>
      </c>
      <c r="RC27" s="1">
        <v>178.23099999999999</v>
      </c>
      <c r="RD27" s="1">
        <v>176.84700000000001</v>
      </c>
      <c r="RE27" s="1">
        <v>174.60400000000001</v>
      </c>
      <c r="RF27" s="1">
        <v>171.04599999999999</v>
      </c>
      <c r="RG27" s="1">
        <v>172.191</v>
      </c>
      <c r="RH27" s="1">
        <v>175.49100000000001</v>
      </c>
      <c r="RI27" s="1">
        <v>174.87100000000001</v>
      </c>
      <c r="RJ27" s="1">
        <v>174.595</v>
      </c>
      <c r="RK27" s="1">
        <v>175.20099999999999</v>
      </c>
      <c r="RL27" s="1">
        <v>175.03100000000001</v>
      </c>
      <c r="RM27" s="1">
        <v>176.91200000000001</v>
      </c>
      <c r="RN27" s="1">
        <v>175.90299999999999</v>
      </c>
      <c r="RO27" s="1">
        <v>175.85</v>
      </c>
      <c r="RP27" s="1">
        <v>175.798</v>
      </c>
      <c r="RQ27" s="1">
        <v>173.11099999999999</v>
      </c>
      <c r="RR27" s="1">
        <v>175.46899999999999</v>
      </c>
      <c r="RS27" s="1">
        <v>174.25200000000001</v>
      </c>
      <c r="RT27" s="1">
        <v>169.71</v>
      </c>
      <c r="RU27" s="1">
        <v>167.935</v>
      </c>
      <c r="RV27" s="1">
        <v>167.44300000000001</v>
      </c>
      <c r="RW27" s="1">
        <v>168.92500000000001</v>
      </c>
      <c r="RX27" s="1">
        <v>167.67400000000001</v>
      </c>
      <c r="RY27" s="1">
        <v>163.91900000000001</v>
      </c>
      <c r="RZ27" s="1">
        <v>163.006</v>
      </c>
      <c r="SA27" s="1">
        <v>165.44800000000001</v>
      </c>
      <c r="SB27" s="1">
        <v>166.375</v>
      </c>
      <c r="SC27" s="1">
        <v>168.404</v>
      </c>
      <c r="SD27" s="1">
        <v>169.37200000000001</v>
      </c>
      <c r="SE27" s="1">
        <v>172.49100000000001</v>
      </c>
      <c r="SF27" s="1">
        <v>172.566</v>
      </c>
      <c r="SG27" s="1">
        <v>173.31899999999999</v>
      </c>
      <c r="SH27" s="1">
        <v>175.68799999999999</v>
      </c>
      <c r="SI27" s="1">
        <v>178.40199999999999</v>
      </c>
      <c r="SJ27" s="1">
        <v>177.83099999999999</v>
      </c>
      <c r="SK27" s="1">
        <v>177.36699999999999</v>
      </c>
      <c r="SL27" s="1">
        <v>176.35300000000001</v>
      </c>
      <c r="SM27" s="1">
        <v>177.839</v>
      </c>
      <c r="SN27" s="1">
        <v>177.64400000000001</v>
      </c>
      <c r="SO27" s="1">
        <v>178.59200000000001</v>
      </c>
      <c r="SP27" s="1">
        <v>176.90700000000001</v>
      </c>
      <c r="SQ27" s="1">
        <v>180.62</v>
      </c>
      <c r="SR27" s="1">
        <v>184.00200000000001</v>
      </c>
    </row>
    <row r="28" spans="1:516" x14ac:dyDescent="0.25">
      <c r="A28" s="1" t="s">
        <v>59</v>
      </c>
      <c r="B28" s="1" t="str">
        <f>_xlfn.XLOOKUP(A28,bonds[worksheet get],bonds[unique lookup],"-")</f>
        <v>DBOERS 2 3/4 02/05/41 nc-20</v>
      </c>
      <c r="C28" s="1" t="str">
        <f>_xlfn.XLOOKUP(A28,bonds[worksheet get],bonds[ID_ISIN],"-")</f>
        <v>DE000A161W62</v>
      </c>
      <c r="D28" s="1">
        <f>_xll.BDH(A28,"blp_i_sprd_mid","-2AY",,"Dates=H","Fill=C","Sort=R","Dir=H","cols=509;rows=1")</f>
        <v>18.692</v>
      </c>
      <c r="E28" s="1">
        <v>20.178999999999998</v>
      </c>
      <c r="F28" s="1">
        <v>43.597000000000001</v>
      </c>
      <c r="G28" s="1">
        <v>52.575000000000003</v>
      </c>
      <c r="H28" s="1">
        <v>64.573999999999998</v>
      </c>
      <c r="I28" s="1">
        <v>42.491</v>
      </c>
      <c r="J28" s="1">
        <v>65.072999999999993</v>
      </c>
      <c r="K28" s="1">
        <v>80.965000000000003</v>
      </c>
      <c r="L28" s="1">
        <v>52.744</v>
      </c>
      <c r="M28" s="1">
        <v>40.582999999999998</v>
      </c>
      <c r="N28" s="1">
        <v>69.712999999999994</v>
      </c>
      <c r="O28" s="1">
        <v>62.738</v>
      </c>
      <c r="P28" s="1">
        <v>55.018999999999998</v>
      </c>
      <c r="Q28" s="1">
        <v>47.576999999999998</v>
      </c>
      <c r="R28" s="1">
        <v>59.134</v>
      </c>
      <c r="S28" s="1">
        <v>50.664999999999999</v>
      </c>
      <c r="T28" s="1">
        <v>59.674999999999997</v>
      </c>
      <c r="U28" s="1">
        <v>39.582999999999998</v>
      </c>
      <c r="V28" s="1">
        <v>36.381</v>
      </c>
      <c r="W28" s="1">
        <v>35.53</v>
      </c>
      <c r="X28" s="1">
        <v>88.781000000000006</v>
      </c>
      <c r="Y28" s="1">
        <v>126.53700000000001</v>
      </c>
      <c r="Z28" s="1">
        <v>147.39099999999999</v>
      </c>
      <c r="AA28" s="1">
        <v>147.12</v>
      </c>
      <c r="AB28" s="1">
        <v>144.82499999999999</v>
      </c>
      <c r="AC28" s="1">
        <v>149.37200000000001</v>
      </c>
      <c r="AD28" s="1">
        <v>97.21</v>
      </c>
      <c r="AE28" s="1">
        <v>86.808999999999997</v>
      </c>
      <c r="AF28" s="1">
        <v>82.843999999999994</v>
      </c>
      <c r="AG28" s="1">
        <v>124.1</v>
      </c>
      <c r="AH28" s="1">
        <v>128.345</v>
      </c>
      <c r="AI28" s="1">
        <v>124.03</v>
      </c>
      <c r="AJ28" s="1">
        <v>171.108</v>
      </c>
      <c r="AK28" s="1">
        <v>174.476</v>
      </c>
      <c r="AL28" s="1">
        <v>217.22300000000001</v>
      </c>
      <c r="AM28" s="1">
        <v>233.18600000000001</v>
      </c>
      <c r="AN28" s="1">
        <v>230.89</v>
      </c>
      <c r="AO28" s="1">
        <v>187.53200000000001</v>
      </c>
      <c r="AP28" s="1">
        <v>191.565</v>
      </c>
      <c r="AQ28" s="1">
        <v>174.37799999999999</v>
      </c>
      <c r="AR28" s="1">
        <v>178.89</v>
      </c>
      <c r="AS28" s="1">
        <v>162.24199999999999</v>
      </c>
      <c r="AT28" s="1">
        <v>184.184</v>
      </c>
      <c r="AU28" s="1">
        <v>185.18700000000001</v>
      </c>
      <c r="AV28" s="1">
        <v>189.184</v>
      </c>
      <c r="AW28" s="1">
        <v>131.65899999999999</v>
      </c>
      <c r="AX28" s="1">
        <v>129.78200000000001</v>
      </c>
      <c r="AY28" s="1">
        <v>133.90100000000001</v>
      </c>
      <c r="AZ28" s="1">
        <v>134.08699999999999</v>
      </c>
      <c r="BA28" s="1">
        <v>138.16900000000001</v>
      </c>
      <c r="BB28" s="1">
        <v>152.86500000000001</v>
      </c>
      <c r="BC28" s="1">
        <v>171.75800000000001</v>
      </c>
      <c r="BD28" s="1">
        <v>197.298</v>
      </c>
      <c r="BE28" s="1">
        <v>174.36099999999999</v>
      </c>
      <c r="BF28" s="1">
        <v>160.94999999999999</v>
      </c>
      <c r="BG28" s="1">
        <v>181.63</v>
      </c>
      <c r="BH28" s="1">
        <v>184.803</v>
      </c>
      <c r="BI28" s="1">
        <v>181.38</v>
      </c>
      <c r="BJ28" s="1">
        <v>273.541</v>
      </c>
      <c r="BK28" s="1">
        <v>362.42599999999999</v>
      </c>
      <c r="BL28" s="1">
        <v>367.56099999999998</v>
      </c>
      <c r="BM28" s="1">
        <v>405.86900000000003</v>
      </c>
      <c r="BN28" s="1">
        <v>465.79500000000002</v>
      </c>
      <c r="BO28" s="1">
        <v>469.851</v>
      </c>
      <c r="BP28" s="1">
        <v>470.11700000000002</v>
      </c>
      <c r="BQ28" s="1">
        <v>467.839</v>
      </c>
      <c r="BR28" s="1">
        <v>452.47899999999998</v>
      </c>
      <c r="BS28" s="1">
        <v>494.25799999999998</v>
      </c>
      <c r="BT28" s="1">
        <v>523.97500000000002</v>
      </c>
      <c r="BU28" s="1">
        <v>547.20299999999997</v>
      </c>
      <c r="BV28" s="1">
        <v>613.75900000000001</v>
      </c>
      <c r="BW28" s="1">
        <v>603.947</v>
      </c>
      <c r="BX28" s="1">
        <v>625.673</v>
      </c>
      <c r="BY28" s="1">
        <v>650.755</v>
      </c>
      <c r="BZ28" s="1">
        <v>625.33500000000004</v>
      </c>
      <c r="CA28" s="1">
        <v>487.00099999999998</v>
      </c>
      <c r="CB28" s="1">
        <v>382.25599999999997</v>
      </c>
      <c r="CC28" s="1">
        <v>229.88800000000001</v>
      </c>
      <c r="CD28" s="1">
        <v>191.26599999999999</v>
      </c>
      <c r="CE28" s="1">
        <v>98.766000000000005</v>
      </c>
      <c r="CF28" s="1">
        <v>99.337999999999994</v>
      </c>
      <c r="CG28" s="1">
        <v>138.601</v>
      </c>
      <c r="CH28" s="1">
        <v>91.084000000000003</v>
      </c>
      <c r="CI28" s="1">
        <v>78.653000000000006</v>
      </c>
      <c r="CJ28" s="1">
        <v>66.84</v>
      </c>
      <c r="CK28" s="1">
        <v>78.552000000000007</v>
      </c>
      <c r="CL28" s="1">
        <v>86.992000000000004</v>
      </c>
      <c r="CM28" s="1">
        <v>92.132999999999996</v>
      </c>
      <c r="CN28" s="1">
        <v>72.561999999999998</v>
      </c>
      <c r="CO28" s="1">
        <v>62.194000000000003</v>
      </c>
      <c r="CP28" s="1">
        <v>42.585000000000001</v>
      </c>
      <c r="CQ28" s="1">
        <v>35.762</v>
      </c>
      <c r="CR28" s="1">
        <v>32.039000000000001</v>
      </c>
      <c r="CS28" s="1">
        <v>35.244999999999997</v>
      </c>
      <c r="CT28" s="1">
        <v>39.441000000000003</v>
      </c>
      <c r="CU28" s="1">
        <v>41.52</v>
      </c>
      <c r="CV28" s="1">
        <v>42.024999999999999</v>
      </c>
      <c r="CW28" s="1">
        <v>43.484000000000002</v>
      </c>
      <c r="CX28" s="1">
        <v>44.8</v>
      </c>
      <c r="CY28" s="1">
        <v>43.454000000000001</v>
      </c>
      <c r="CZ28" s="1">
        <v>40.856000000000002</v>
      </c>
      <c r="DA28" s="1">
        <v>41.423000000000002</v>
      </c>
      <c r="DB28" s="1">
        <v>38.923999999999999</v>
      </c>
      <c r="DC28" s="1">
        <v>41.103000000000002</v>
      </c>
      <c r="DD28" s="1">
        <v>41.673000000000002</v>
      </c>
      <c r="DE28" s="1">
        <v>41.895000000000003</v>
      </c>
      <c r="DF28" s="1">
        <v>46.048000000000002</v>
      </c>
      <c r="DG28" s="1">
        <v>44.076999999999998</v>
      </c>
      <c r="DH28" s="1">
        <v>41.244999999999997</v>
      </c>
      <c r="DI28" s="1">
        <v>38.433</v>
      </c>
      <c r="DJ28" s="1">
        <v>37.704000000000001</v>
      </c>
      <c r="DK28" s="1">
        <v>37.524000000000001</v>
      </c>
      <c r="DL28" s="1">
        <v>30.855</v>
      </c>
      <c r="DM28" s="1">
        <v>28.933</v>
      </c>
      <c r="DN28" s="1">
        <v>27.765000000000001</v>
      </c>
      <c r="DO28" s="1">
        <v>28.405000000000001</v>
      </c>
      <c r="DP28" s="1">
        <v>25.690999999999999</v>
      </c>
      <c r="DQ28" s="1">
        <v>28.509</v>
      </c>
      <c r="DR28" s="1">
        <v>31.491</v>
      </c>
      <c r="DS28" s="1">
        <v>35.198999999999998</v>
      </c>
      <c r="DT28" s="1">
        <v>33.634</v>
      </c>
      <c r="DU28" s="1">
        <v>33.843000000000004</v>
      </c>
      <c r="DV28" s="1">
        <v>34.753999999999998</v>
      </c>
      <c r="DW28" s="1">
        <v>37.273000000000003</v>
      </c>
      <c r="DX28" s="1">
        <v>36.067</v>
      </c>
      <c r="DY28" s="1">
        <v>32.515999999999998</v>
      </c>
      <c r="DZ28" s="1">
        <v>30.108000000000001</v>
      </c>
      <c r="EA28" s="1">
        <v>28.861000000000001</v>
      </c>
      <c r="EB28" s="1">
        <v>30.777000000000001</v>
      </c>
      <c r="EC28" s="1">
        <v>31.76</v>
      </c>
      <c r="ED28" s="1">
        <v>31.928000000000001</v>
      </c>
      <c r="EE28" s="1">
        <v>32.893999999999998</v>
      </c>
      <c r="EF28" s="1">
        <v>34.244</v>
      </c>
      <c r="EG28" s="1">
        <v>35.979999999999997</v>
      </c>
      <c r="EH28" s="1">
        <v>36.46</v>
      </c>
      <c r="EI28" s="1">
        <v>34.956000000000003</v>
      </c>
      <c r="EJ28" s="1">
        <v>36.531999999999996</v>
      </c>
      <c r="EK28" s="1">
        <v>36.029000000000003</v>
      </c>
      <c r="EL28" s="1">
        <v>36.186</v>
      </c>
      <c r="EM28" s="1">
        <v>36.68</v>
      </c>
      <c r="EN28" s="1">
        <v>38.436999999999998</v>
      </c>
      <c r="EO28" s="1">
        <v>40.356000000000002</v>
      </c>
      <c r="EP28" s="1">
        <v>40.265000000000001</v>
      </c>
      <c r="EQ28" s="1">
        <v>41.048000000000002</v>
      </c>
      <c r="ER28" s="1">
        <v>40.228999999999999</v>
      </c>
      <c r="ES28" s="1">
        <v>40.936999999999998</v>
      </c>
      <c r="ET28" s="1">
        <v>41.183999999999997</v>
      </c>
      <c r="EU28" s="1">
        <v>38.371000000000002</v>
      </c>
      <c r="EV28" s="1">
        <v>37.014000000000003</v>
      </c>
      <c r="EW28" s="1">
        <v>36.966999999999999</v>
      </c>
      <c r="EX28" s="1">
        <v>39.790999999999997</v>
      </c>
      <c r="EY28" s="1">
        <v>39.225999999999999</v>
      </c>
      <c r="EZ28" s="1">
        <v>41.088000000000001</v>
      </c>
      <c r="FA28" s="1">
        <v>41.19</v>
      </c>
      <c r="FB28" s="1">
        <v>43.661000000000001</v>
      </c>
      <c r="FC28" s="1">
        <v>44.191000000000003</v>
      </c>
      <c r="FD28" s="1">
        <v>44.66</v>
      </c>
      <c r="FE28" s="1">
        <v>45.091999999999999</v>
      </c>
      <c r="FF28" s="1">
        <v>41.317999999999998</v>
      </c>
      <c r="FG28" s="1">
        <v>41.878</v>
      </c>
      <c r="FH28" s="1">
        <v>41.183999999999997</v>
      </c>
      <c r="FI28" s="1">
        <v>39.292999999999999</v>
      </c>
      <c r="FJ28" s="1">
        <v>37.039000000000001</v>
      </c>
      <c r="FK28" s="1">
        <v>37.524000000000001</v>
      </c>
      <c r="FL28" s="1">
        <v>34.978999999999999</v>
      </c>
      <c r="FM28" s="1">
        <v>35.072000000000003</v>
      </c>
      <c r="FN28" s="1">
        <v>36.198999999999998</v>
      </c>
      <c r="FO28" s="1">
        <v>37.917000000000002</v>
      </c>
      <c r="FP28" s="1">
        <v>38.136000000000003</v>
      </c>
      <c r="FQ28" s="1">
        <v>39.893000000000001</v>
      </c>
      <c r="FR28" s="1">
        <v>40.087000000000003</v>
      </c>
      <c r="FS28" s="1">
        <v>38.898000000000003</v>
      </c>
      <c r="FT28" s="1">
        <v>40.368000000000002</v>
      </c>
      <c r="FU28" s="1">
        <v>38.808</v>
      </c>
      <c r="FV28" s="1">
        <v>40.348999999999997</v>
      </c>
      <c r="FW28" s="1">
        <v>40.828000000000003</v>
      </c>
      <c r="FX28" s="1">
        <v>44.131999999999998</v>
      </c>
      <c r="FY28" s="1">
        <v>43.862000000000002</v>
      </c>
      <c r="FZ28" s="1">
        <v>39.656999999999996</v>
      </c>
      <c r="GA28" s="1">
        <v>49.658000000000001</v>
      </c>
      <c r="GB28" s="1">
        <v>48.427</v>
      </c>
      <c r="GC28" s="1">
        <v>50.828000000000003</v>
      </c>
      <c r="GD28" s="1">
        <v>51.472999999999999</v>
      </c>
      <c r="GE28" s="1">
        <v>54.476999999999997</v>
      </c>
      <c r="GF28" s="1">
        <v>57.223999999999997</v>
      </c>
      <c r="GG28" s="1">
        <v>61.015999999999998</v>
      </c>
      <c r="GH28" s="1">
        <v>64.379000000000005</v>
      </c>
      <c r="GI28" s="1">
        <v>64.180999999999997</v>
      </c>
      <c r="GJ28" s="1">
        <v>61.033999999999999</v>
      </c>
      <c r="GK28" s="1">
        <v>61.615000000000002</v>
      </c>
      <c r="GL28" s="1">
        <v>59.539000000000001</v>
      </c>
      <c r="GM28" s="1">
        <v>59.338999999999999</v>
      </c>
      <c r="GN28" s="1">
        <v>58.353999999999999</v>
      </c>
      <c r="GO28" s="1">
        <v>59.177</v>
      </c>
      <c r="GP28" s="1">
        <v>61.637999999999998</v>
      </c>
      <c r="GQ28" s="1">
        <v>63.933</v>
      </c>
      <c r="GR28" s="1">
        <v>68.91</v>
      </c>
      <c r="GS28" s="1">
        <v>64.465000000000003</v>
      </c>
      <c r="GT28" s="1">
        <v>58.847000000000001</v>
      </c>
      <c r="GU28" s="1">
        <v>56.186999999999998</v>
      </c>
      <c r="GV28" s="1">
        <v>57.924999999999997</v>
      </c>
      <c r="GW28" s="1">
        <v>60.250999999999998</v>
      </c>
      <c r="GX28" s="1">
        <v>49.174999999999997</v>
      </c>
      <c r="GY28" s="1">
        <v>41.235999999999997</v>
      </c>
      <c r="GZ28" s="1">
        <v>44.017000000000003</v>
      </c>
      <c r="HA28" s="1">
        <v>45.720999999999997</v>
      </c>
      <c r="HB28" s="1">
        <v>55.779000000000003</v>
      </c>
      <c r="HC28" s="1">
        <v>42.984999999999999</v>
      </c>
      <c r="HD28" s="1">
        <v>41.182000000000002</v>
      </c>
      <c r="HE28" s="1">
        <v>41.405999999999999</v>
      </c>
      <c r="HF28" s="1">
        <v>40.738999999999997</v>
      </c>
      <c r="HG28" s="1">
        <v>42.722999999999999</v>
      </c>
      <c r="HH28" s="1">
        <v>44.578000000000003</v>
      </c>
      <c r="HI28" s="1">
        <v>44.835999999999999</v>
      </c>
      <c r="HJ28" s="1">
        <v>44.893000000000001</v>
      </c>
      <c r="HK28" s="1">
        <v>45.06</v>
      </c>
      <c r="HL28" s="1">
        <v>47.878999999999998</v>
      </c>
      <c r="HM28" s="1">
        <v>46.14</v>
      </c>
      <c r="HN28" s="1">
        <v>39.509</v>
      </c>
      <c r="HO28" s="1">
        <v>43.372</v>
      </c>
      <c r="HP28" s="1">
        <v>42.747999999999998</v>
      </c>
      <c r="HQ28" s="1">
        <v>46.341000000000001</v>
      </c>
      <c r="HR28" s="1">
        <v>52.908000000000001</v>
      </c>
      <c r="HS28" s="1">
        <v>58.351999999999997</v>
      </c>
      <c r="HT28" s="1">
        <v>64.242999999999995</v>
      </c>
      <c r="HU28" s="1">
        <v>67.504000000000005</v>
      </c>
      <c r="HV28" s="1">
        <v>54.276000000000003</v>
      </c>
      <c r="HW28" s="1">
        <v>52.317</v>
      </c>
      <c r="HX28" s="1">
        <v>48.415999999999997</v>
      </c>
      <c r="HY28" s="1">
        <v>46.951000000000001</v>
      </c>
      <c r="HZ28" s="1">
        <v>44.563000000000002</v>
      </c>
      <c r="IA28" s="1">
        <v>55.04</v>
      </c>
      <c r="IB28" s="1">
        <v>59.456000000000003</v>
      </c>
      <c r="IC28" s="1">
        <v>65.031000000000006</v>
      </c>
      <c r="ID28" s="1">
        <v>56.143000000000001</v>
      </c>
      <c r="IE28" s="1">
        <v>50.987000000000002</v>
      </c>
      <c r="IF28" s="1">
        <v>53.225999999999999</v>
      </c>
      <c r="IG28" s="1">
        <v>56.996000000000002</v>
      </c>
      <c r="IH28" s="1">
        <v>45.494999999999997</v>
      </c>
      <c r="II28" s="1">
        <v>48.429000000000002</v>
      </c>
      <c r="IJ28" s="1">
        <v>54.131</v>
      </c>
      <c r="IK28" s="1">
        <v>59.555999999999997</v>
      </c>
      <c r="IL28" s="1">
        <v>64.975999999999999</v>
      </c>
      <c r="IM28" s="1">
        <v>70.2</v>
      </c>
      <c r="IN28" s="1">
        <v>74.004999999999995</v>
      </c>
      <c r="IO28" s="1">
        <v>72.03</v>
      </c>
      <c r="IP28" s="1">
        <v>69.290000000000006</v>
      </c>
      <c r="IQ28" s="1">
        <v>70.603999999999999</v>
      </c>
      <c r="IR28" s="1">
        <v>68.698999999999998</v>
      </c>
      <c r="IS28" s="1">
        <v>66.471000000000004</v>
      </c>
      <c r="IT28" s="1">
        <v>66.147999999999996</v>
      </c>
      <c r="IU28" s="1">
        <v>66.376999999999995</v>
      </c>
      <c r="IV28" s="1">
        <v>67.108000000000004</v>
      </c>
      <c r="IW28" s="1">
        <v>58.603000000000002</v>
      </c>
      <c r="IX28" s="1">
        <v>52.118000000000002</v>
      </c>
      <c r="IY28" s="1">
        <v>54.078000000000003</v>
      </c>
      <c r="IZ28" s="1">
        <v>58.61</v>
      </c>
      <c r="JA28" s="1">
        <v>59.823</v>
      </c>
      <c r="JB28" s="1">
        <v>61.345999999999997</v>
      </c>
      <c r="JC28" s="1">
        <v>69.582999999999998</v>
      </c>
      <c r="JD28" s="1">
        <v>71.41</v>
      </c>
      <c r="JE28" s="1">
        <v>71.703999999999994</v>
      </c>
      <c r="JF28" s="1">
        <v>67.021000000000001</v>
      </c>
      <c r="JG28" s="1">
        <v>64.588999999999999</v>
      </c>
      <c r="JH28" s="1">
        <v>63.503</v>
      </c>
      <c r="JI28" s="1">
        <v>65.206000000000003</v>
      </c>
      <c r="JJ28" s="1">
        <v>66.436000000000007</v>
      </c>
      <c r="JK28" s="1">
        <v>72.116</v>
      </c>
      <c r="JL28" s="1">
        <v>76.876999999999995</v>
      </c>
      <c r="JM28" s="1">
        <v>80.97</v>
      </c>
      <c r="JN28" s="1">
        <v>80.364000000000004</v>
      </c>
      <c r="JO28" s="1">
        <v>78.783000000000001</v>
      </c>
      <c r="JP28" s="1">
        <v>76.41</v>
      </c>
      <c r="JQ28" s="1">
        <v>90.352999999999994</v>
      </c>
      <c r="JR28" s="1">
        <v>92.650999999999996</v>
      </c>
      <c r="JS28" s="1">
        <v>92.728999999999999</v>
      </c>
      <c r="JT28" s="1">
        <v>96.766999999999996</v>
      </c>
      <c r="JU28" s="1">
        <v>102.28</v>
      </c>
      <c r="JV28" s="1">
        <v>105.598</v>
      </c>
      <c r="JW28" s="1">
        <v>106.077</v>
      </c>
      <c r="JX28" s="1">
        <v>103.79300000000001</v>
      </c>
      <c r="JY28" s="1">
        <v>107.589</v>
      </c>
      <c r="JZ28" s="1">
        <v>107.935</v>
      </c>
      <c r="KA28" s="1">
        <v>108.38500000000001</v>
      </c>
      <c r="KB28" s="1">
        <v>107.229</v>
      </c>
      <c r="KC28" s="1">
        <v>109.623</v>
      </c>
      <c r="KD28" s="1">
        <v>99.706000000000003</v>
      </c>
      <c r="KE28" s="1">
        <v>96.222999999999999</v>
      </c>
      <c r="KF28" s="1">
        <v>95.194999999999993</v>
      </c>
      <c r="KG28" s="1">
        <v>90.816999999999993</v>
      </c>
      <c r="KH28" s="1">
        <v>89.286000000000001</v>
      </c>
      <c r="KI28" s="1">
        <v>92.179000000000002</v>
      </c>
      <c r="KJ28" s="1">
        <v>92.325000000000003</v>
      </c>
      <c r="KK28" s="1">
        <v>91.307000000000002</v>
      </c>
      <c r="KL28" s="1">
        <v>86.019000000000005</v>
      </c>
      <c r="KM28" s="1">
        <v>87.965999999999994</v>
      </c>
      <c r="KN28" s="1">
        <v>81.87</v>
      </c>
      <c r="KO28" s="1">
        <v>75.650999999999996</v>
      </c>
      <c r="KP28" s="1">
        <v>66.382999999999996</v>
      </c>
      <c r="KQ28" s="1">
        <v>68.77</v>
      </c>
      <c r="KR28" s="1">
        <v>69.522000000000006</v>
      </c>
      <c r="KS28" s="1">
        <v>69.927000000000007</v>
      </c>
      <c r="KT28" s="1">
        <v>70.772999999999996</v>
      </c>
      <c r="KU28" s="1">
        <v>70.587999999999994</v>
      </c>
      <c r="KV28" s="1">
        <v>66.111000000000004</v>
      </c>
      <c r="KW28" s="1">
        <v>68.554000000000002</v>
      </c>
      <c r="KX28" s="1">
        <v>65.465999999999994</v>
      </c>
      <c r="KY28" s="1">
        <v>68.980999999999995</v>
      </c>
      <c r="KZ28" s="1">
        <v>66.194000000000003</v>
      </c>
      <c r="LA28" s="1">
        <v>58.155000000000001</v>
      </c>
      <c r="LB28" s="1">
        <v>52.494</v>
      </c>
      <c r="LC28" s="1">
        <v>52.170999999999999</v>
      </c>
      <c r="LD28" s="1">
        <v>54.1</v>
      </c>
      <c r="LE28" s="1">
        <v>52.668999999999997</v>
      </c>
      <c r="LF28" s="1">
        <v>51.317999999999998</v>
      </c>
      <c r="LG28" s="1">
        <v>50.277000000000001</v>
      </c>
      <c r="LH28" s="1">
        <v>51.088999999999999</v>
      </c>
      <c r="LI28" s="1">
        <v>46.566000000000003</v>
      </c>
      <c r="LJ28" s="1">
        <v>44.110999999999997</v>
      </c>
      <c r="LK28" s="1">
        <v>43.825000000000003</v>
      </c>
      <c r="LL28" s="1">
        <v>41.234000000000002</v>
      </c>
      <c r="LM28" s="1">
        <v>50.720999999999997</v>
      </c>
      <c r="LN28" s="1">
        <v>51.36</v>
      </c>
      <c r="LO28" s="1">
        <v>52.749000000000002</v>
      </c>
      <c r="LP28" s="1">
        <v>54.223999999999997</v>
      </c>
      <c r="LQ28" s="1">
        <v>56.201000000000001</v>
      </c>
      <c r="LR28" s="1">
        <v>55.546999999999997</v>
      </c>
      <c r="LS28" s="1">
        <v>50.25</v>
      </c>
      <c r="LT28" s="1">
        <v>50.128999999999998</v>
      </c>
      <c r="LU28" s="1">
        <v>50.957000000000001</v>
      </c>
      <c r="LV28" s="1">
        <v>50.499000000000002</v>
      </c>
      <c r="LW28" s="1">
        <v>54.783999999999999</v>
      </c>
      <c r="LX28" s="1">
        <v>58.11</v>
      </c>
      <c r="LY28" s="1">
        <v>62.036999999999999</v>
      </c>
      <c r="LZ28" s="1">
        <v>74.23</v>
      </c>
      <c r="MA28" s="1">
        <v>75.762</v>
      </c>
      <c r="MB28" s="1">
        <v>81.218000000000004</v>
      </c>
      <c r="MC28" s="1">
        <v>80.265000000000001</v>
      </c>
      <c r="MD28" s="1">
        <v>79.287000000000006</v>
      </c>
      <c r="ME28" s="1">
        <v>78.567999999999998</v>
      </c>
      <c r="MF28" s="1">
        <v>79.650000000000006</v>
      </c>
      <c r="MG28" s="1">
        <v>78.019000000000005</v>
      </c>
      <c r="MH28" s="1">
        <v>79.933999999999997</v>
      </c>
      <c r="MI28" s="1">
        <v>86.001000000000005</v>
      </c>
      <c r="MJ28" s="1">
        <v>88.41</v>
      </c>
      <c r="MK28" s="1">
        <v>95.94</v>
      </c>
      <c r="ML28" s="1">
        <v>99.210999999999999</v>
      </c>
      <c r="MM28" s="1">
        <v>100.41200000000001</v>
      </c>
      <c r="MN28" s="1">
        <v>101.934</v>
      </c>
      <c r="MO28" s="1">
        <v>101.747</v>
      </c>
      <c r="MP28" s="1">
        <v>105.071</v>
      </c>
      <c r="MQ28" s="1">
        <v>104.187</v>
      </c>
      <c r="MR28" s="1">
        <v>102.011</v>
      </c>
      <c r="MS28" s="1">
        <v>102.16</v>
      </c>
      <c r="MT28" s="1">
        <v>104.116</v>
      </c>
      <c r="MU28" s="1">
        <v>114.505</v>
      </c>
      <c r="MV28" s="1">
        <v>116.259</v>
      </c>
      <c r="MW28" s="1">
        <v>114.33799999999999</v>
      </c>
      <c r="MX28" s="1">
        <v>108.67400000000001</v>
      </c>
      <c r="MY28" s="1">
        <v>109.28100000000001</v>
      </c>
      <c r="MZ28" s="1">
        <v>114.768</v>
      </c>
      <c r="NA28" s="1">
        <v>117.73399999999999</v>
      </c>
      <c r="NB28" s="1">
        <v>123.372</v>
      </c>
      <c r="NC28" s="1">
        <v>127.91500000000001</v>
      </c>
      <c r="ND28" s="1">
        <v>131.91499999999999</v>
      </c>
      <c r="NE28" s="1">
        <v>132.048</v>
      </c>
      <c r="NF28" s="1">
        <v>130.19</v>
      </c>
      <c r="NG28" s="1">
        <v>129.584</v>
      </c>
      <c r="NH28" s="1">
        <v>130.92400000000001</v>
      </c>
      <c r="NI28" s="1">
        <v>134.29499999999999</v>
      </c>
      <c r="NJ28" s="1">
        <v>126.596</v>
      </c>
      <c r="NK28" s="1">
        <v>132.23500000000001</v>
      </c>
      <c r="NL28" s="1">
        <v>136.678</v>
      </c>
      <c r="NM28" s="1">
        <v>136.018</v>
      </c>
      <c r="NN28" s="1">
        <v>140.52699999999999</v>
      </c>
      <c r="NO28" s="1">
        <v>145.11600000000001</v>
      </c>
      <c r="NP28" s="1">
        <v>145.69900000000001</v>
      </c>
      <c r="NQ28" s="1">
        <v>152.00299999999999</v>
      </c>
      <c r="NR28" s="1">
        <v>153.524</v>
      </c>
      <c r="NS28" s="1">
        <v>161.999</v>
      </c>
      <c r="NT28" s="1">
        <v>163.815</v>
      </c>
      <c r="NU28" s="1">
        <v>162.041</v>
      </c>
      <c r="NV28" s="1">
        <v>162.16</v>
      </c>
      <c r="NW28" s="1">
        <v>148.63300000000001</v>
      </c>
      <c r="NX28" s="1">
        <v>143.55099999999999</v>
      </c>
      <c r="NY28" s="1">
        <v>144.678</v>
      </c>
      <c r="NZ28" s="1">
        <v>142.20500000000001</v>
      </c>
      <c r="OA28" s="1">
        <v>140.715</v>
      </c>
      <c r="OB28" s="1">
        <v>139.12200000000001</v>
      </c>
      <c r="OC28" s="1">
        <v>138.97399999999999</v>
      </c>
      <c r="OD28" s="1">
        <v>135.745</v>
      </c>
      <c r="OE28" s="1">
        <v>134.83199999999999</v>
      </c>
      <c r="OF28" s="1">
        <v>132.96899999999999</v>
      </c>
      <c r="OG28" s="1">
        <v>132.77699999999999</v>
      </c>
      <c r="OH28" s="1">
        <v>132.505</v>
      </c>
      <c r="OI28" s="1">
        <v>134.96600000000001</v>
      </c>
      <c r="OJ28" s="1">
        <v>140.41</v>
      </c>
      <c r="OK28" s="1">
        <v>140.69200000000001</v>
      </c>
      <c r="OL28" s="1">
        <v>131.43799999999999</v>
      </c>
      <c r="OM28" s="1">
        <v>126.58</v>
      </c>
      <c r="ON28" s="1">
        <v>124.91</v>
      </c>
      <c r="OO28" s="1">
        <v>106.795</v>
      </c>
      <c r="OP28" s="1">
        <v>101.82599999999999</v>
      </c>
      <c r="OQ28" s="1">
        <v>102.117</v>
      </c>
      <c r="OR28" s="1">
        <v>99.21</v>
      </c>
      <c r="OS28" s="1">
        <v>92.724999999999994</v>
      </c>
      <c r="OT28" s="1">
        <v>92.444000000000003</v>
      </c>
      <c r="OU28" s="1">
        <v>89.49</v>
      </c>
      <c r="OV28" s="1">
        <v>89.045000000000002</v>
      </c>
      <c r="OW28" s="1">
        <v>88.445999999999998</v>
      </c>
      <c r="OX28" s="1">
        <v>86.463999999999999</v>
      </c>
      <c r="OY28" s="1">
        <v>84.481999999999999</v>
      </c>
      <c r="OZ28" s="1">
        <v>75.239999999999995</v>
      </c>
      <c r="PA28" s="1">
        <v>72.995000000000005</v>
      </c>
      <c r="PB28" s="1">
        <v>72.14</v>
      </c>
      <c r="PC28" s="1">
        <v>69.325000000000003</v>
      </c>
      <c r="PD28" s="1">
        <v>66.759</v>
      </c>
      <c r="PE28" s="1">
        <v>65.337999999999994</v>
      </c>
      <c r="PF28" s="1">
        <v>62.665999999999997</v>
      </c>
      <c r="PG28" s="1">
        <v>61.338999999999999</v>
      </c>
      <c r="PH28" s="1">
        <v>62.814</v>
      </c>
      <c r="PI28" s="1">
        <v>63.75</v>
      </c>
      <c r="PJ28" s="1">
        <v>63.780999999999999</v>
      </c>
      <c r="PK28" s="1">
        <v>65.563000000000002</v>
      </c>
      <c r="PL28" s="1">
        <v>65.497</v>
      </c>
      <c r="PM28" s="1">
        <v>66.491</v>
      </c>
      <c r="PN28" s="1">
        <v>64.872</v>
      </c>
      <c r="PO28" s="1">
        <v>65.022000000000006</v>
      </c>
      <c r="PP28" s="1">
        <v>65.878</v>
      </c>
      <c r="PQ28" s="1">
        <v>61.944000000000003</v>
      </c>
      <c r="PR28" s="1">
        <v>59.091000000000001</v>
      </c>
      <c r="PS28" s="1">
        <v>54.332000000000001</v>
      </c>
      <c r="PT28" s="1">
        <v>53.81</v>
      </c>
      <c r="PU28" s="1">
        <v>56.293999999999997</v>
      </c>
      <c r="PV28" s="1">
        <v>54.276000000000003</v>
      </c>
      <c r="PW28" s="1">
        <v>53.512</v>
      </c>
      <c r="PX28" s="1">
        <v>55.905000000000001</v>
      </c>
      <c r="PY28" s="1">
        <v>54.183</v>
      </c>
      <c r="PZ28" s="1">
        <v>53.828000000000003</v>
      </c>
      <c r="QA28" s="1">
        <v>55.774000000000001</v>
      </c>
      <c r="QB28" s="1">
        <v>45.752000000000002</v>
      </c>
      <c r="QC28" s="1">
        <v>47.012999999999998</v>
      </c>
      <c r="QD28" s="1">
        <v>48.933</v>
      </c>
      <c r="QE28" s="1">
        <v>46.872999999999998</v>
      </c>
      <c r="QF28" s="1">
        <v>44.564999999999998</v>
      </c>
      <c r="QG28" s="1">
        <v>47.433</v>
      </c>
      <c r="QH28" s="1">
        <v>48.692</v>
      </c>
      <c r="QI28" s="1">
        <v>48.3</v>
      </c>
      <c r="QJ28" s="1">
        <v>47.344000000000001</v>
      </c>
      <c r="QK28" s="1">
        <v>46.99</v>
      </c>
      <c r="QL28" s="1">
        <v>48.878999999999998</v>
      </c>
      <c r="QM28" s="1">
        <v>49.93</v>
      </c>
      <c r="QN28" s="1">
        <v>48.798999999999999</v>
      </c>
      <c r="QO28" s="1">
        <v>46.707999999999998</v>
      </c>
      <c r="QP28" s="1">
        <v>45.985999999999997</v>
      </c>
      <c r="QQ28" s="1">
        <v>46.345999999999997</v>
      </c>
      <c r="QR28" s="1">
        <v>46.786999999999999</v>
      </c>
      <c r="QS28" s="1">
        <v>46.904000000000003</v>
      </c>
      <c r="QT28" s="1">
        <v>48.942999999999998</v>
      </c>
      <c r="QU28" s="1">
        <v>50.302</v>
      </c>
      <c r="QV28" s="1">
        <v>49.866999999999997</v>
      </c>
      <c r="QW28" s="1">
        <v>51.512</v>
      </c>
      <c r="QX28" s="1">
        <v>53.417000000000002</v>
      </c>
      <c r="QY28" s="1">
        <v>56.997</v>
      </c>
      <c r="QZ28" s="1">
        <v>58.302999999999997</v>
      </c>
      <c r="RA28" s="1">
        <v>58.688000000000002</v>
      </c>
      <c r="RB28" s="1">
        <v>59.999000000000002</v>
      </c>
      <c r="RC28" s="1">
        <v>59.704999999999998</v>
      </c>
      <c r="RD28" s="1">
        <v>57.357999999999997</v>
      </c>
      <c r="RE28" s="1">
        <v>56.743000000000002</v>
      </c>
      <c r="RF28" s="1">
        <v>56.350999999999999</v>
      </c>
      <c r="RG28" s="1">
        <v>55.875999999999998</v>
      </c>
      <c r="RH28" s="1">
        <v>55.362000000000002</v>
      </c>
      <c r="RI28" s="1">
        <v>56.027000000000001</v>
      </c>
      <c r="RJ28" s="1">
        <v>55.55</v>
      </c>
      <c r="RK28" s="1">
        <v>56.249000000000002</v>
      </c>
      <c r="RL28" s="1">
        <v>59.427</v>
      </c>
      <c r="RM28" s="1">
        <v>64.417000000000002</v>
      </c>
      <c r="RN28" s="1">
        <v>64.924999999999997</v>
      </c>
      <c r="RO28" s="1">
        <v>66.03</v>
      </c>
      <c r="RP28" s="1">
        <v>67.430000000000007</v>
      </c>
      <c r="RQ28" s="1">
        <v>64.064999999999998</v>
      </c>
      <c r="RR28" s="1">
        <v>61.405999999999999</v>
      </c>
      <c r="RS28" s="1">
        <v>57.225999999999999</v>
      </c>
      <c r="RT28" s="1">
        <v>55.390999999999998</v>
      </c>
      <c r="RU28" s="1">
        <v>56.7</v>
      </c>
      <c r="RV28" s="1">
        <v>56.322000000000003</v>
      </c>
      <c r="RW28" s="1">
        <v>57.765000000000001</v>
      </c>
      <c r="RX28" s="1">
        <v>57.228999999999999</v>
      </c>
      <c r="RY28" s="1">
        <v>57.067999999999998</v>
      </c>
      <c r="RZ28" s="1">
        <v>57.334000000000003</v>
      </c>
      <c r="SA28" s="1">
        <v>59.293999999999997</v>
      </c>
      <c r="SB28" s="1">
        <v>61.893000000000001</v>
      </c>
      <c r="SC28" s="1">
        <v>63.235999999999997</v>
      </c>
      <c r="SD28" s="1">
        <v>64.534999999999997</v>
      </c>
      <c r="SE28" s="1">
        <v>69.388000000000005</v>
      </c>
      <c r="SF28" s="1">
        <v>70.965999999999994</v>
      </c>
      <c r="SG28" s="1">
        <v>71.448999999999998</v>
      </c>
      <c r="SH28" s="1">
        <v>71.885000000000005</v>
      </c>
      <c r="SI28" s="1">
        <v>71.233000000000004</v>
      </c>
      <c r="SJ28" s="1">
        <v>70.319000000000003</v>
      </c>
      <c r="SK28" s="1">
        <v>70.194000000000003</v>
      </c>
      <c r="SL28" s="1">
        <v>70.022000000000006</v>
      </c>
      <c r="SM28" s="1">
        <v>69.706999999999994</v>
      </c>
      <c r="SN28" s="1">
        <v>68.694999999999993</v>
      </c>
      <c r="SO28" s="1">
        <v>68.614999999999995</v>
      </c>
      <c r="SP28" s="1">
        <v>66.832999999999998</v>
      </c>
      <c r="SQ28" s="1">
        <v>70.075999999999993</v>
      </c>
      <c r="SR28" s="1">
        <v>80.382000000000005</v>
      </c>
    </row>
    <row r="29" spans="1:516" x14ac:dyDescent="0.25">
      <c r="A29" s="1" t="s">
        <v>60</v>
      </c>
      <c r="B29" s="1" t="str">
        <f>_xlfn.XLOOKUP(A29,bonds[worksheet get],bonds[unique lookup],"-")</f>
        <v>DBOERS 1 1/4 06/16/47 nc-27</v>
      </c>
      <c r="C29" s="1" t="str">
        <f>_xlfn.XLOOKUP(A29,bonds[worksheet get],bonds[ID_ISIN],"-")</f>
        <v>DE000A289N78</v>
      </c>
      <c r="D29" s="1">
        <f>_xll.BDH(A29,"blp_i_sprd_mid","-2AY",,"Dates=H","Fill=C","Sort=R","Dir=H","cols=18;rows=1")</f>
        <v>151.47499999999999</v>
      </c>
      <c r="E29" s="1">
        <v>152.691</v>
      </c>
      <c r="F29" s="1">
        <v>151.423</v>
      </c>
      <c r="G29" s="1">
        <v>155.49299999999999</v>
      </c>
      <c r="H29" s="1">
        <v>156.691</v>
      </c>
      <c r="I29" s="1">
        <v>156.68299999999999</v>
      </c>
      <c r="J29" s="1">
        <v>154.25200000000001</v>
      </c>
      <c r="K29" s="1">
        <v>152.56899999999999</v>
      </c>
      <c r="L29" s="1">
        <v>150.41999999999999</v>
      </c>
      <c r="M29" s="1">
        <v>151.96700000000001</v>
      </c>
      <c r="N29" s="1">
        <v>148.65799999999999</v>
      </c>
      <c r="O29" s="1">
        <v>147.91800000000001</v>
      </c>
      <c r="P29" s="1">
        <v>145.93899999999999</v>
      </c>
      <c r="Q29" s="1">
        <v>145.28299999999999</v>
      </c>
      <c r="R29" s="1">
        <v>151.12100000000001</v>
      </c>
      <c r="S29" s="1">
        <v>150.03299999999999</v>
      </c>
      <c r="T29" s="1">
        <v>148.5</v>
      </c>
      <c r="U29" s="1">
        <v>141.23699999999999</v>
      </c>
    </row>
    <row r="30" spans="1:516" x14ac:dyDescent="0.25">
      <c r="A30" s="1" t="s">
        <v>110</v>
      </c>
      <c r="B30" s="1" t="str">
        <f>_xlfn.XLOOKUP(A30,bonds[worksheet get],bonds[unique lookup],"-")</f>
        <v>DBHNGR 0.95 PERP nc-25</v>
      </c>
      <c r="C30" s="1" t="str">
        <f>_xlfn.XLOOKUP(A30,bonds[worksheet get],bonds[ID_ISIN],"-")</f>
        <v>XS2010039035</v>
      </c>
      <c r="D30" s="1">
        <f>_xll.BDH(A30,"blp_i_sprd_mid","-2AY",,"Dates=H","Fill=C","Sort=R","Dir=H","cols=182;rows=1")</f>
        <v>201.518</v>
      </c>
      <c r="E30" s="1">
        <v>204.94399999999999</v>
      </c>
      <c r="F30" s="1">
        <v>206.708</v>
      </c>
      <c r="G30" s="1">
        <v>210.35400000000001</v>
      </c>
      <c r="H30" s="1">
        <v>209.24600000000001</v>
      </c>
      <c r="I30" s="1">
        <v>208.34700000000001</v>
      </c>
      <c r="J30" s="1">
        <v>206.654</v>
      </c>
      <c r="K30" s="1">
        <v>201.916</v>
      </c>
      <c r="L30" s="1">
        <v>198.87100000000001</v>
      </c>
      <c r="M30" s="1">
        <v>198.62799999999999</v>
      </c>
      <c r="N30" s="1">
        <v>192.34399999999999</v>
      </c>
      <c r="O30" s="1">
        <v>189.221</v>
      </c>
      <c r="P30" s="1">
        <v>185.50800000000001</v>
      </c>
      <c r="Q30" s="1">
        <v>182.05</v>
      </c>
      <c r="R30" s="1">
        <v>192.649</v>
      </c>
      <c r="S30" s="1">
        <v>191.239</v>
      </c>
      <c r="T30" s="1">
        <v>183.37700000000001</v>
      </c>
      <c r="U30" s="1">
        <v>171.465</v>
      </c>
      <c r="V30" s="1">
        <v>160.333</v>
      </c>
      <c r="W30" s="1">
        <v>154.505</v>
      </c>
      <c r="X30" s="1">
        <v>155.80199999999999</v>
      </c>
      <c r="Y30" s="1">
        <v>169.023</v>
      </c>
      <c r="Z30" s="1">
        <v>174.61500000000001</v>
      </c>
      <c r="AA30" s="1">
        <v>177.70599999999999</v>
      </c>
      <c r="AB30" s="1">
        <v>177.029</v>
      </c>
      <c r="AC30" s="1">
        <v>176.91300000000001</v>
      </c>
      <c r="AD30" s="1">
        <v>157.21299999999999</v>
      </c>
      <c r="AE30" s="1">
        <v>141.685</v>
      </c>
      <c r="AF30" s="1">
        <v>144.464</v>
      </c>
      <c r="AG30" s="1">
        <v>152.68700000000001</v>
      </c>
      <c r="AH30" s="1">
        <v>154.48400000000001</v>
      </c>
      <c r="AI30" s="1">
        <v>156.04300000000001</v>
      </c>
      <c r="AJ30" s="1">
        <v>157.16900000000001</v>
      </c>
      <c r="AK30" s="1">
        <v>166.87</v>
      </c>
      <c r="AL30" s="1">
        <v>174.21100000000001</v>
      </c>
      <c r="AM30" s="1">
        <v>178.84200000000001</v>
      </c>
      <c r="AN30" s="1">
        <v>180.578</v>
      </c>
      <c r="AO30" s="1">
        <v>174.44300000000001</v>
      </c>
      <c r="AP30" s="1">
        <v>216.97900000000001</v>
      </c>
      <c r="AQ30" s="1">
        <v>161.86199999999999</v>
      </c>
      <c r="AR30" s="1">
        <v>160.624</v>
      </c>
      <c r="AS30" s="1">
        <v>161.727</v>
      </c>
      <c r="AT30" s="1">
        <v>164.79300000000001</v>
      </c>
      <c r="AU30" s="1">
        <v>167.874</v>
      </c>
      <c r="AV30" s="1">
        <v>168.04</v>
      </c>
      <c r="AW30" s="1">
        <v>159.17699999999999</v>
      </c>
      <c r="AX30" s="1">
        <v>152.17400000000001</v>
      </c>
      <c r="AY30" s="1">
        <v>149.16300000000001</v>
      </c>
      <c r="AZ30" s="1">
        <v>145.56399999999999</v>
      </c>
      <c r="BA30" s="1">
        <v>150.31800000000001</v>
      </c>
      <c r="BB30" s="1">
        <v>148.70500000000001</v>
      </c>
      <c r="BC30" s="1">
        <v>151.63</v>
      </c>
      <c r="BD30" s="1">
        <v>157.54499999999999</v>
      </c>
      <c r="BE30" s="1">
        <v>153.244</v>
      </c>
      <c r="BF30" s="1">
        <v>154.93100000000001</v>
      </c>
      <c r="BG30" s="1">
        <v>156.48099999999999</v>
      </c>
      <c r="BH30" s="1">
        <v>154.03700000000001</v>
      </c>
      <c r="BI30" s="1">
        <v>149.47800000000001</v>
      </c>
      <c r="BJ30" s="1">
        <v>166.70500000000001</v>
      </c>
      <c r="BK30" s="1">
        <v>182.32300000000001</v>
      </c>
      <c r="BL30" s="1">
        <v>191.43100000000001</v>
      </c>
      <c r="BM30" s="1">
        <v>209.327</v>
      </c>
      <c r="BN30" s="1">
        <v>212.91800000000001</v>
      </c>
      <c r="BO30" s="1">
        <v>210.852</v>
      </c>
      <c r="BP30" s="1">
        <v>209.79499999999999</v>
      </c>
      <c r="BQ30" s="1">
        <v>213.69900000000001</v>
      </c>
      <c r="BR30" s="1">
        <v>224.91200000000001</v>
      </c>
      <c r="BS30" s="1">
        <v>233.96199999999999</v>
      </c>
      <c r="BT30" s="1">
        <v>238.626</v>
      </c>
      <c r="BU30" s="1">
        <v>247.42</v>
      </c>
      <c r="BV30" s="1">
        <v>290.70299999999997</v>
      </c>
      <c r="BW30" s="1">
        <v>303.18599999999998</v>
      </c>
      <c r="BX30" s="1">
        <v>286.3</v>
      </c>
      <c r="BY30" s="1">
        <v>295.30099999999999</v>
      </c>
      <c r="BZ30" s="1">
        <v>309.084</v>
      </c>
      <c r="CA30" s="1">
        <v>261.18700000000001</v>
      </c>
      <c r="CB30" s="1">
        <v>233.32400000000001</v>
      </c>
      <c r="CC30" s="1">
        <v>177.893</v>
      </c>
      <c r="CD30" s="1">
        <v>181.804</v>
      </c>
      <c r="CE30" s="1">
        <v>149.46700000000001</v>
      </c>
      <c r="CF30" s="1">
        <v>146.85300000000001</v>
      </c>
      <c r="CG30" s="1">
        <v>170.62</v>
      </c>
      <c r="CH30" s="1">
        <v>137.411</v>
      </c>
      <c r="CI30" s="1">
        <v>127.471</v>
      </c>
      <c r="CJ30" s="1">
        <v>123.26600000000001</v>
      </c>
      <c r="CK30" s="1">
        <v>125.777</v>
      </c>
      <c r="CL30" s="1">
        <v>140.00899999999999</v>
      </c>
      <c r="CM30" s="1">
        <v>139.76900000000001</v>
      </c>
      <c r="CN30" s="1">
        <v>126.929</v>
      </c>
      <c r="CO30" s="1">
        <v>108.777</v>
      </c>
      <c r="CP30" s="1">
        <v>104.57899999999999</v>
      </c>
      <c r="CQ30" s="1">
        <v>97.191000000000003</v>
      </c>
      <c r="CR30" s="1">
        <v>89.025999999999996</v>
      </c>
      <c r="CS30" s="1">
        <v>90.662000000000006</v>
      </c>
      <c r="CT30" s="1">
        <v>91.283000000000001</v>
      </c>
      <c r="CU30" s="1">
        <v>92.805000000000007</v>
      </c>
      <c r="CV30" s="1">
        <v>92.040999999999997</v>
      </c>
      <c r="CW30" s="1">
        <v>92.38</v>
      </c>
      <c r="CX30" s="1">
        <v>92.555999999999997</v>
      </c>
      <c r="CY30" s="1">
        <v>91.876000000000005</v>
      </c>
      <c r="CZ30" s="1">
        <v>95.322999999999993</v>
      </c>
      <c r="DA30" s="1">
        <v>96.251000000000005</v>
      </c>
      <c r="DB30" s="1">
        <v>94.409000000000006</v>
      </c>
      <c r="DC30" s="1">
        <v>90.561999999999998</v>
      </c>
      <c r="DD30" s="1">
        <v>94.296000000000006</v>
      </c>
      <c r="DE30" s="1">
        <v>98.935000000000002</v>
      </c>
      <c r="DF30" s="1">
        <v>107.49299999999999</v>
      </c>
      <c r="DG30" s="1">
        <v>107.809</v>
      </c>
      <c r="DH30" s="1">
        <v>107.54300000000001</v>
      </c>
      <c r="DI30" s="1">
        <v>103.306</v>
      </c>
      <c r="DJ30" s="1">
        <v>103.877</v>
      </c>
      <c r="DK30" s="1">
        <v>108.42400000000001</v>
      </c>
      <c r="DL30" s="1">
        <v>96.787999999999997</v>
      </c>
      <c r="DM30" s="1">
        <v>93.492999999999995</v>
      </c>
      <c r="DN30" s="1">
        <v>89.388999999999996</v>
      </c>
      <c r="DO30" s="1">
        <v>88.986999999999995</v>
      </c>
      <c r="DP30" s="1">
        <v>86.816000000000003</v>
      </c>
      <c r="DQ30" s="1">
        <v>86.956000000000003</v>
      </c>
      <c r="DR30" s="1">
        <v>92.295000000000002</v>
      </c>
      <c r="DS30" s="1">
        <v>95.247</v>
      </c>
      <c r="DT30" s="1">
        <v>94.673000000000002</v>
      </c>
      <c r="DU30" s="1">
        <v>94.370999999999995</v>
      </c>
      <c r="DV30" s="1">
        <v>96.159000000000006</v>
      </c>
      <c r="DW30" s="1">
        <v>95.965999999999994</v>
      </c>
      <c r="DX30" s="1">
        <v>99.35</v>
      </c>
      <c r="DY30" s="1">
        <v>98.158000000000001</v>
      </c>
      <c r="DZ30" s="1">
        <v>95.183000000000007</v>
      </c>
      <c r="EA30" s="1">
        <v>89.706999999999994</v>
      </c>
      <c r="EB30" s="1">
        <v>84.262</v>
      </c>
      <c r="EC30" s="1">
        <v>83.75</v>
      </c>
      <c r="ED30" s="1">
        <v>80.846000000000004</v>
      </c>
      <c r="EE30" s="1">
        <v>83.515000000000001</v>
      </c>
      <c r="EF30" s="1">
        <v>84.347999999999999</v>
      </c>
      <c r="EG30" s="1">
        <v>84.641000000000005</v>
      </c>
      <c r="EH30" s="1">
        <v>84.98</v>
      </c>
      <c r="EI30" s="1">
        <v>85.063000000000002</v>
      </c>
      <c r="EJ30" s="1">
        <v>85.68</v>
      </c>
      <c r="EK30" s="1">
        <v>87.825999999999993</v>
      </c>
      <c r="EL30" s="1">
        <v>88.596000000000004</v>
      </c>
      <c r="EM30" s="1">
        <v>89.840999999999994</v>
      </c>
      <c r="EN30" s="1">
        <v>93.025999999999996</v>
      </c>
      <c r="EO30" s="1">
        <v>96.129000000000005</v>
      </c>
      <c r="EP30" s="1">
        <v>94.733999999999995</v>
      </c>
      <c r="EQ30" s="1">
        <v>95.995999999999995</v>
      </c>
      <c r="ER30" s="1">
        <v>98.346999999999994</v>
      </c>
      <c r="ES30" s="1">
        <v>100.276</v>
      </c>
      <c r="ET30" s="1">
        <v>103.66200000000001</v>
      </c>
      <c r="EU30" s="1">
        <v>104.652</v>
      </c>
      <c r="EV30" s="1">
        <v>99.268000000000001</v>
      </c>
      <c r="EW30" s="1">
        <v>104.65600000000001</v>
      </c>
      <c r="EX30" s="1">
        <v>105.86799999999999</v>
      </c>
      <c r="EY30" s="1">
        <v>105.539</v>
      </c>
      <c r="EZ30" s="1">
        <v>104</v>
      </c>
      <c r="FA30" s="1">
        <v>110.72</v>
      </c>
      <c r="FB30" s="1">
        <v>117.991</v>
      </c>
      <c r="FC30" s="1">
        <v>119.005</v>
      </c>
      <c r="FD30" s="1">
        <v>121.872</v>
      </c>
      <c r="FE30" s="1">
        <v>118.483</v>
      </c>
      <c r="FF30" s="1">
        <v>117.348</v>
      </c>
      <c r="FG30" s="1">
        <v>115.663</v>
      </c>
      <c r="FH30" s="1">
        <v>113.74299999999999</v>
      </c>
      <c r="FI30" s="1">
        <v>109.627</v>
      </c>
      <c r="FJ30" s="1">
        <v>106.105</v>
      </c>
      <c r="FK30" s="1">
        <v>106.246</v>
      </c>
      <c r="FL30" s="1">
        <v>103.785</v>
      </c>
      <c r="FM30" s="1">
        <v>102.059</v>
      </c>
      <c r="FN30" s="1">
        <v>96.102000000000004</v>
      </c>
      <c r="FO30" s="1">
        <v>88.768000000000001</v>
      </c>
      <c r="FP30" s="1">
        <v>93.941999999999993</v>
      </c>
      <c r="FQ30" s="1">
        <v>116.038</v>
      </c>
      <c r="FR30" s="1">
        <v>102.11199999999999</v>
      </c>
      <c r="FS30" s="1">
        <v>97.388000000000005</v>
      </c>
      <c r="FT30" s="1">
        <v>93.412999999999997</v>
      </c>
      <c r="FU30" s="1">
        <v>87.555000000000007</v>
      </c>
      <c r="FV30" s="1">
        <v>87.396000000000001</v>
      </c>
      <c r="FW30" s="1">
        <v>89.834999999999994</v>
      </c>
      <c r="FX30" s="1">
        <v>90.96</v>
      </c>
      <c r="FY30" s="1">
        <v>89.683000000000007</v>
      </c>
      <c r="FZ30" s="1">
        <v>92.14</v>
      </c>
      <c r="GA30" s="1">
        <v>103.578</v>
      </c>
      <c r="GB30" s="1">
        <v>106.319</v>
      </c>
      <c r="GC30" s="1">
        <v>110.39</v>
      </c>
    </row>
    <row r="31" spans="1:516" x14ac:dyDescent="0.25">
      <c r="A31" s="1" t="s">
        <v>111</v>
      </c>
      <c r="B31" s="1" t="str">
        <f>_xlfn.XLOOKUP(A31,bonds[worksheet get],bonds[unique lookup],"-")</f>
        <v>DBHNGR 1.6 PERP nc-29</v>
      </c>
      <c r="C31" s="1" t="str">
        <f>_xlfn.XLOOKUP(A31,bonds[worksheet get],bonds[ID_ISIN],"-")</f>
        <v>XS2010039548</v>
      </c>
      <c r="D31" s="1">
        <f>_xll.BDH(A31,"blp_i_sprd_mid","-2AY",,"Dates=H","Fill=C","Sort=R","Dir=H","cols=182;rows=1")</f>
        <v>207.17400000000001</v>
      </c>
      <c r="E31" s="1">
        <f>_xll.BDH(A31,"blp_i_sprd_mid","-2AY",,"Dates=H","Fill=C","Sort=R","Dir=H","cols=182;rows=1")</f>
        <v>207.17400000000001</v>
      </c>
      <c r="F31" s="1">
        <f>_xll.BDH(A31,"blp_i_sprd_mid","-2AY",,"Dates=H","Fill=C","Sort=R","Dir=H","cols=182;rows=1")</f>
        <v>207.17400000000001</v>
      </c>
      <c r="G31" s="1">
        <v>208.73699999999999</v>
      </c>
      <c r="H31" s="1">
        <v>208.20099999999999</v>
      </c>
      <c r="I31" s="1">
        <v>212.82300000000001</v>
      </c>
      <c r="J31" s="1">
        <v>212.16499999999999</v>
      </c>
      <c r="K31" s="1">
        <v>211.24199999999999</v>
      </c>
      <c r="L31" s="1">
        <v>209.05099999999999</v>
      </c>
      <c r="M31" s="1">
        <v>205.54400000000001</v>
      </c>
      <c r="N31" s="1">
        <v>203.34100000000001</v>
      </c>
      <c r="O31" s="1">
        <v>204.172</v>
      </c>
      <c r="P31" s="1">
        <v>199.101</v>
      </c>
      <c r="Q31" s="1">
        <v>198.1</v>
      </c>
      <c r="R31" s="1">
        <v>194.559</v>
      </c>
      <c r="S31" s="1">
        <v>192.517</v>
      </c>
      <c r="T31" s="1">
        <v>199.58600000000001</v>
      </c>
      <c r="U31" s="1">
        <v>197.89099999999999</v>
      </c>
      <c r="V31" s="1">
        <v>193.221</v>
      </c>
      <c r="W31" s="1">
        <v>178.71600000000001</v>
      </c>
      <c r="X31" s="1">
        <v>169.744</v>
      </c>
      <c r="Y31" s="1">
        <v>163.5</v>
      </c>
      <c r="Z31" s="1">
        <v>164.446</v>
      </c>
      <c r="AA31" s="1">
        <v>175.91399999999999</v>
      </c>
      <c r="AB31" s="1">
        <v>184.46700000000001</v>
      </c>
      <c r="AC31" s="1">
        <v>191.23400000000001</v>
      </c>
      <c r="AD31" s="1">
        <v>192.52600000000001</v>
      </c>
      <c r="AE31" s="1">
        <v>194.04599999999999</v>
      </c>
      <c r="AF31" s="1">
        <v>185.73500000000001</v>
      </c>
      <c r="AG31" s="1">
        <v>180.56800000000001</v>
      </c>
      <c r="AH31" s="1">
        <v>183.92</v>
      </c>
      <c r="AI31" s="1">
        <v>190.47200000000001</v>
      </c>
      <c r="AJ31" s="1">
        <v>193.422</v>
      </c>
      <c r="AK31" s="1">
        <v>194.625</v>
      </c>
      <c r="AL31" s="1">
        <v>195.24600000000001</v>
      </c>
      <c r="AM31" s="1">
        <v>200.02799999999999</v>
      </c>
      <c r="AN31" s="1">
        <v>203.614</v>
      </c>
      <c r="AO31" s="1">
        <v>208.84200000000001</v>
      </c>
      <c r="AP31" s="1">
        <v>208.00700000000001</v>
      </c>
      <c r="AQ31" s="1">
        <v>203.43600000000001</v>
      </c>
      <c r="AR31" s="1">
        <v>224.846</v>
      </c>
      <c r="AS31" s="1">
        <v>192.80799999999999</v>
      </c>
      <c r="AT31" s="1">
        <v>191.64699999999999</v>
      </c>
      <c r="AU31" s="1">
        <v>192.839</v>
      </c>
      <c r="AV31" s="1">
        <v>192.24199999999999</v>
      </c>
      <c r="AW31" s="1">
        <v>196.48500000000001</v>
      </c>
      <c r="AX31" s="1">
        <v>195.41300000000001</v>
      </c>
      <c r="AY31" s="1">
        <v>191.226</v>
      </c>
      <c r="AZ31" s="1">
        <v>184.03100000000001</v>
      </c>
      <c r="BA31" s="1">
        <v>182.256</v>
      </c>
      <c r="BB31" s="1">
        <v>181.73</v>
      </c>
      <c r="BC31" s="1">
        <v>185.661</v>
      </c>
      <c r="BD31" s="1">
        <v>185.28899999999999</v>
      </c>
      <c r="BE31" s="1">
        <v>184.82300000000001</v>
      </c>
      <c r="BF31" s="1">
        <v>190.91</v>
      </c>
      <c r="BG31" s="1">
        <v>187.81899999999999</v>
      </c>
      <c r="BH31" s="1">
        <v>190.06299999999999</v>
      </c>
      <c r="BI31" s="1">
        <v>191.78800000000001</v>
      </c>
      <c r="BJ31" s="1">
        <v>189.947</v>
      </c>
      <c r="BK31" s="1">
        <v>187.285</v>
      </c>
      <c r="BL31" s="1">
        <v>197.00800000000001</v>
      </c>
      <c r="BM31" s="1">
        <v>204.745</v>
      </c>
      <c r="BN31" s="1">
        <v>208.74100000000001</v>
      </c>
      <c r="BO31" s="1">
        <v>222.02</v>
      </c>
      <c r="BP31" s="1">
        <v>225.29300000000001</v>
      </c>
      <c r="BQ31" s="1">
        <v>224.751</v>
      </c>
      <c r="BR31" s="1">
        <v>222.68299999999999</v>
      </c>
      <c r="BS31" s="1">
        <v>225.19499999999999</v>
      </c>
      <c r="BT31" s="1">
        <v>233.45699999999999</v>
      </c>
      <c r="BU31" s="1">
        <v>237.911</v>
      </c>
      <c r="BV31" s="1">
        <v>234.74799999999999</v>
      </c>
      <c r="BW31" s="1">
        <v>240.36799999999999</v>
      </c>
      <c r="BX31" s="1">
        <v>267.29700000000003</v>
      </c>
      <c r="BY31" s="1">
        <v>277.94600000000003</v>
      </c>
      <c r="BZ31" s="1">
        <v>263.40100000000001</v>
      </c>
      <c r="CA31" s="1">
        <v>266.45299999999997</v>
      </c>
      <c r="CB31" s="1">
        <v>272.88099999999997</v>
      </c>
      <c r="CC31" s="1">
        <v>252.148</v>
      </c>
      <c r="CD31" s="1">
        <v>220.46799999999999</v>
      </c>
      <c r="CE31" s="1">
        <v>191.904</v>
      </c>
      <c r="CF31" s="1">
        <v>198.57</v>
      </c>
      <c r="CG31" s="1">
        <v>175.81</v>
      </c>
      <c r="CH31" s="1">
        <v>176.85900000000001</v>
      </c>
      <c r="CI31" s="1">
        <v>191.68899999999999</v>
      </c>
      <c r="CJ31" s="1">
        <v>164.08</v>
      </c>
      <c r="CK31" s="1">
        <v>153.245</v>
      </c>
      <c r="CL31" s="1">
        <v>149.416</v>
      </c>
      <c r="CM31" s="1">
        <v>150.16300000000001</v>
      </c>
      <c r="CN31" s="1">
        <v>157.297</v>
      </c>
      <c r="CO31" s="1">
        <v>155.62100000000001</v>
      </c>
      <c r="CP31" s="1">
        <v>146.02099999999999</v>
      </c>
      <c r="CQ31" s="1">
        <v>135.84200000000001</v>
      </c>
      <c r="CR31" s="1">
        <v>134.94399999999999</v>
      </c>
      <c r="CS31" s="1">
        <v>129.29300000000001</v>
      </c>
      <c r="CT31" s="1">
        <v>122.751</v>
      </c>
      <c r="CU31" s="1">
        <v>124.273</v>
      </c>
      <c r="CV31" s="1">
        <v>122.768</v>
      </c>
      <c r="CW31" s="1">
        <v>123.556</v>
      </c>
      <c r="CX31" s="1">
        <v>123.45699999999999</v>
      </c>
      <c r="CY31" s="1">
        <v>125.63</v>
      </c>
      <c r="CZ31" s="1">
        <v>125.75700000000001</v>
      </c>
      <c r="DA31" s="1">
        <v>124.801</v>
      </c>
      <c r="DB31" s="1">
        <v>127.125</v>
      </c>
      <c r="DC31" s="1">
        <v>129.49</v>
      </c>
      <c r="DD31" s="1">
        <v>126.877</v>
      </c>
      <c r="DE31" s="1">
        <v>124.65</v>
      </c>
      <c r="DF31" s="1">
        <v>125.297</v>
      </c>
      <c r="DG31" s="1">
        <v>130.46100000000001</v>
      </c>
      <c r="DH31" s="1">
        <v>136.01</v>
      </c>
      <c r="DI31" s="1">
        <v>136.18</v>
      </c>
      <c r="DJ31" s="1">
        <v>134.66999999999999</v>
      </c>
      <c r="DK31" s="1">
        <v>131.34899999999999</v>
      </c>
      <c r="DL31" s="1">
        <v>129.86000000000001</v>
      </c>
      <c r="DM31" s="1">
        <v>135.90299999999999</v>
      </c>
      <c r="DN31" s="1">
        <v>125.83</v>
      </c>
      <c r="DO31" s="1">
        <v>122.351</v>
      </c>
      <c r="DP31" s="1">
        <v>117.547</v>
      </c>
      <c r="DQ31" s="1">
        <v>117.095</v>
      </c>
      <c r="DR31" s="1">
        <v>114.035</v>
      </c>
      <c r="DS31" s="1">
        <v>114.39700000000001</v>
      </c>
      <c r="DT31" s="1">
        <v>117.98699999999999</v>
      </c>
      <c r="DU31" s="1">
        <v>118.512</v>
      </c>
      <c r="DV31" s="1">
        <v>116.57899999999999</v>
      </c>
      <c r="DW31" s="1">
        <v>115.527</v>
      </c>
      <c r="DX31" s="1">
        <v>118.738</v>
      </c>
      <c r="DY31" s="1">
        <v>117.928</v>
      </c>
      <c r="DZ31" s="1">
        <v>121.51300000000001</v>
      </c>
      <c r="EA31" s="1">
        <v>122.23699999999999</v>
      </c>
      <c r="EB31" s="1">
        <v>121.727</v>
      </c>
      <c r="EC31" s="1">
        <v>119.29900000000001</v>
      </c>
      <c r="ED31" s="1">
        <v>113.572</v>
      </c>
      <c r="EE31" s="1">
        <v>108.84399999999999</v>
      </c>
      <c r="EF31" s="1">
        <v>108.41200000000001</v>
      </c>
      <c r="EG31" s="1">
        <v>112.83799999999999</v>
      </c>
      <c r="EH31" s="1">
        <v>112.86</v>
      </c>
      <c r="EI31" s="1">
        <v>112.325</v>
      </c>
      <c r="EJ31" s="1">
        <v>113.23399999999999</v>
      </c>
      <c r="EK31" s="1">
        <v>112.676</v>
      </c>
      <c r="EL31" s="1">
        <v>114.122</v>
      </c>
      <c r="EM31" s="1">
        <v>118.3</v>
      </c>
      <c r="EN31" s="1">
        <v>118.3</v>
      </c>
      <c r="EO31" s="1">
        <v>120.76</v>
      </c>
      <c r="EP31" s="1">
        <v>120.376</v>
      </c>
      <c r="EQ31" s="1">
        <v>124.181</v>
      </c>
      <c r="ER31" s="1">
        <v>122.02200000000001</v>
      </c>
      <c r="ES31" s="1">
        <v>123.117</v>
      </c>
      <c r="ET31" s="1">
        <v>125.02500000000001</v>
      </c>
      <c r="EU31" s="1">
        <v>127.039</v>
      </c>
      <c r="EV31" s="1">
        <v>130.59200000000001</v>
      </c>
      <c r="EW31" s="1">
        <v>133.77000000000001</v>
      </c>
      <c r="EX31" s="1">
        <v>126.899</v>
      </c>
      <c r="EY31" s="1">
        <v>132.66200000000001</v>
      </c>
      <c r="EZ31" s="1">
        <v>133.684</v>
      </c>
      <c r="FA31" s="1">
        <v>133.33500000000001</v>
      </c>
      <c r="FB31" s="1">
        <v>131.87700000000001</v>
      </c>
      <c r="FC31" s="1">
        <v>136.87</v>
      </c>
      <c r="FD31" s="1">
        <v>142.08600000000001</v>
      </c>
      <c r="FE31" s="1">
        <v>140.679</v>
      </c>
      <c r="FF31" s="1">
        <v>143.69900000000001</v>
      </c>
      <c r="FG31" s="1">
        <v>140.15199999999999</v>
      </c>
      <c r="FH31" s="1">
        <v>139.179</v>
      </c>
      <c r="FI31" s="1">
        <v>138.29300000000001</v>
      </c>
      <c r="FJ31" s="1">
        <v>138.94900000000001</v>
      </c>
      <c r="FK31" s="1">
        <v>135.91399999999999</v>
      </c>
      <c r="FL31" s="1">
        <v>131.334</v>
      </c>
      <c r="FM31" s="1">
        <v>130.85300000000001</v>
      </c>
      <c r="FN31" s="1">
        <v>130.07400000000001</v>
      </c>
      <c r="FO31" s="1">
        <v>128.47499999999999</v>
      </c>
      <c r="FP31" s="1">
        <v>125.791</v>
      </c>
      <c r="FQ31" s="1">
        <v>119.66800000000001</v>
      </c>
      <c r="FR31" s="1">
        <v>125.405</v>
      </c>
      <c r="FS31" s="1">
        <v>131.68799999999999</v>
      </c>
      <c r="FT31" s="1">
        <v>135.43799999999999</v>
      </c>
      <c r="FU31" s="1">
        <v>131.756</v>
      </c>
      <c r="FV31" s="1">
        <v>129.64599999999999</v>
      </c>
      <c r="FW31" s="1">
        <v>123.357</v>
      </c>
      <c r="FX31" s="1">
        <v>123.508</v>
      </c>
      <c r="FY31" s="1">
        <v>129.274</v>
      </c>
      <c r="FZ31" s="1">
        <v>131.57400000000001</v>
      </c>
      <c r="GA31" s="1">
        <v>131.38200000000001</v>
      </c>
      <c r="GB31" s="1">
        <v>137.37</v>
      </c>
      <c r="GC31" s="1">
        <v>145.64500000000001</v>
      </c>
      <c r="GD31" s="1">
        <v>149.38</v>
      </c>
      <c r="GE31" s="1">
        <v>148.73099999999999</v>
      </c>
    </row>
    <row r="32" spans="1:516" x14ac:dyDescent="0.25">
      <c r="A32" s="1" t="s">
        <v>249</v>
      </c>
      <c r="B32" s="1" t="str">
        <f>_xlfn.XLOOKUP(A32,bonds[worksheet get],bonds[unique lookup],"-")</f>
        <v>OMVAV 5 1/4 PERP nc-21</v>
      </c>
      <c r="C32" s="1" t="str">
        <f>_xlfn.XLOOKUP(A32,bonds[worksheet get],bonds[ID_ISIN],"-")</f>
        <v>XS1294342792</v>
      </c>
      <c r="D32" s="1">
        <f>_xll.BDH(A32,"blp_i_sprd_mid","-2AY",,"Dates=H","Fill=C","Sort=R","Dir=H","cols=509;rows=1")</f>
        <v>227.50700000000001</v>
      </c>
      <c r="E32" s="1">
        <f>_xll.BDH(A32,"blp_i_sprd_mid","-2AY",,"Dates=H","Fill=C","Sort=R","Dir=H","cols=509;rows=1")</f>
        <v>227.50700000000001</v>
      </c>
      <c r="F32" s="1">
        <v>226.80199999999999</v>
      </c>
      <c r="G32" s="1">
        <v>226.98400000000001</v>
      </c>
      <c r="H32" s="1">
        <v>223.989</v>
      </c>
      <c r="I32" s="1">
        <v>230.33600000000001</v>
      </c>
      <c r="J32" s="1">
        <v>228.65299999999999</v>
      </c>
      <c r="K32" s="1">
        <v>230.23500000000001</v>
      </c>
      <c r="L32" s="1">
        <v>222.989</v>
      </c>
      <c r="M32" s="1">
        <v>217.40100000000001</v>
      </c>
      <c r="N32" s="1">
        <v>218.14699999999999</v>
      </c>
      <c r="O32" s="1">
        <v>210.93799999999999</v>
      </c>
      <c r="P32" s="1">
        <v>207.691</v>
      </c>
      <c r="Q32" s="1">
        <v>194.024</v>
      </c>
      <c r="R32" s="1">
        <v>189.45</v>
      </c>
      <c r="S32" s="1">
        <v>212.58699999999999</v>
      </c>
      <c r="T32" s="1">
        <v>201.82900000000001</v>
      </c>
      <c r="U32" s="1">
        <v>189.435</v>
      </c>
      <c r="V32" s="1">
        <v>176.261</v>
      </c>
      <c r="W32" s="1">
        <v>153.45099999999999</v>
      </c>
      <c r="X32" s="1">
        <v>144.39599999999999</v>
      </c>
      <c r="Y32" s="1">
        <v>164.9</v>
      </c>
      <c r="Z32" s="1">
        <v>207.899</v>
      </c>
      <c r="AA32" s="1">
        <v>222.75800000000001</v>
      </c>
      <c r="AB32" s="1">
        <v>251.7</v>
      </c>
      <c r="AC32" s="1">
        <v>252.339</v>
      </c>
      <c r="AD32" s="1">
        <v>259.63099999999997</v>
      </c>
      <c r="AE32" s="1">
        <v>260.47800000000001</v>
      </c>
      <c r="AF32" s="1">
        <v>268.98899999999998</v>
      </c>
      <c r="AG32" s="1">
        <v>293.56700000000001</v>
      </c>
      <c r="AH32" s="1">
        <v>302.18099999999998</v>
      </c>
      <c r="AI32" s="1">
        <v>335.16199999999998</v>
      </c>
      <c r="AJ32" s="1">
        <v>347.32600000000002</v>
      </c>
      <c r="AK32" s="1">
        <v>352.9</v>
      </c>
      <c r="AL32" s="1">
        <v>369.512</v>
      </c>
      <c r="AM32" s="1">
        <v>383.65199999999999</v>
      </c>
      <c r="AN32" s="1">
        <v>397.9</v>
      </c>
      <c r="AO32" s="1">
        <v>402.72399999999999</v>
      </c>
      <c r="AP32" s="1">
        <v>393.43099999999998</v>
      </c>
      <c r="AQ32" s="1">
        <v>393.83499999999998</v>
      </c>
      <c r="AR32" s="1">
        <v>393.47699999999998</v>
      </c>
      <c r="AS32" s="1">
        <v>398.68900000000002</v>
      </c>
      <c r="AT32" s="1">
        <v>401.56</v>
      </c>
      <c r="AU32" s="1">
        <v>399.19600000000003</v>
      </c>
      <c r="AV32" s="1">
        <v>403.59100000000001</v>
      </c>
      <c r="AW32" s="1">
        <v>404.88099999999997</v>
      </c>
      <c r="AX32" s="1">
        <v>391.78899999999999</v>
      </c>
      <c r="AY32" s="1">
        <v>387.762</v>
      </c>
      <c r="AZ32" s="1">
        <v>384.92899999999997</v>
      </c>
      <c r="BA32" s="1">
        <v>382.98599999999999</v>
      </c>
      <c r="BB32" s="1">
        <v>397.1</v>
      </c>
      <c r="BC32" s="1">
        <v>408.029</v>
      </c>
      <c r="BD32" s="1">
        <v>420.59100000000001</v>
      </c>
      <c r="BE32" s="1">
        <v>396.37599999999998</v>
      </c>
      <c r="BF32" s="1">
        <v>340.82299999999998</v>
      </c>
      <c r="BG32" s="1">
        <v>334.21899999999999</v>
      </c>
      <c r="BH32" s="1">
        <v>336.012</v>
      </c>
      <c r="BI32" s="1">
        <v>322.447</v>
      </c>
      <c r="BJ32" s="1">
        <v>318.59500000000003</v>
      </c>
      <c r="BK32" s="1">
        <v>384.54599999999999</v>
      </c>
      <c r="BL32" s="1">
        <v>415.58300000000003</v>
      </c>
      <c r="BM32" s="1">
        <v>443.577</v>
      </c>
      <c r="BN32" s="1">
        <v>484.69200000000001</v>
      </c>
      <c r="BO32" s="1">
        <v>490.46699999999998</v>
      </c>
      <c r="BP32" s="1">
        <v>479.62</v>
      </c>
      <c r="BQ32" s="1">
        <v>481.495</v>
      </c>
      <c r="BR32" s="1">
        <v>472.40600000000001</v>
      </c>
      <c r="BS32" s="1">
        <v>474.58100000000002</v>
      </c>
      <c r="BT32" s="1">
        <v>465.233</v>
      </c>
      <c r="BU32" s="1">
        <v>477.91399999999999</v>
      </c>
      <c r="BV32" s="1">
        <v>491.404</v>
      </c>
      <c r="BW32" s="1">
        <v>517.69600000000003</v>
      </c>
      <c r="BX32" s="1">
        <v>515.78200000000004</v>
      </c>
      <c r="BY32" s="1">
        <v>509.238</v>
      </c>
      <c r="BZ32" s="1">
        <v>509.97500000000002</v>
      </c>
      <c r="CA32" s="1">
        <v>452.10300000000001</v>
      </c>
      <c r="CB32" s="1">
        <v>387.4</v>
      </c>
      <c r="CC32" s="1">
        <v>347.18099999999998</v>
      </c>
      <c r="CD32" s="1">
        <v>245.61600000000001</v>
      </c>
      <c r="CE32" s="1">
        <v>226.64500000000001</v>
      </c>
      <c r="CF32" s="1">
        <v>197.167</v>
      </c>
      <c r="CG32" s="1">
        <v>192.26599999999999</v>
      </c>
      <c r="CH32" s="1">
        <v>200.78700000000001</v>
      </c>
      <c r="CI32" s="1">
        <v>128.17599999999999</v>
      </c>
      <c r="CJ32" s="1">
        <v>112.2</v>
      </c>
      <c r="CK32" s="1">
        <v>111.786</v>
      </c>
      <c r="CL32" s="1">
        <v>112.05</v>
      </c>
      <c r="CM32" s="1">
        <v>121.55500000000001</v>
      </c>
      <c r="CN32" s="1">
        <v>120.721</v>
      </c>
      <c r="CO32" s="1">
        <v>96.260999999999996</v>
      </c>
      <c r="CP32" s="1">
        <v>88.991</v>
      </c>
      <c r="CQ32" s="1">
        <v>80.91</v>
      </c>
      <c r="CR32" s="1">
        <v>71.263000000000005</v>
      </c>
      <c r="CS32" s="1">
        <v>64.03</v>
      </c>
      <c r="CT32" s="1">
        <v>64.466999999999999</v>
      </c>
      <c r="CU32" s="1">
        <v>66.584000000000003</v>
      </c>
      <c r="CV32" s="1">
        <v>67.738</v>
      </c>
      <c r="CW32" s="1">
        <v>67.783000000000001</v>
      </c>
      <c r="CX32" s="1">
        <v>66.382999999999996</v>
      </c>
      <c r="CY32" s="1">
        <v>66.263999999999996</v>
      </c>
      <c r="CZ32" s="1">
        <v>66.361999999999995</v>
      </c>
      <c r="DA32" s="1">
        <v>65.825000000000003</v>
      </c>
      <c r="DB32" s="1">
        <v>66.037000000000006</v>
      </c>
      <c r="DC32" s="1">
        <v>64.921000000000006</v>
      </c>
      <c r="DD32" s="1">
        <v>65.45</v>
      </c>
      <c r="DE32" s="1">
        <v>67.63</v>
      </c>
      <c r="DF32" s="1">
        <v>69.659000000000006</v>
      </c>
      <c r="DG32" s="1">
        <v>72.995000000000005</v>
      </c>
      <c r="DH32" s="1">
        <v>73.463999999999999</v>
      </c>
      <c r="DI32" s="1">
        <v>73.828000000000003</v>
      </c>
      <c r="DJ32" s="1">
        <v>72.466999999999999</v>
      </c>
      <c r="DK32" s="1">
        <v>73.971999999999994</v>
      </c>
      <c r="DL32" s="1">
        <v>74.125</v>
      </c>
      <c r="DM32" s="1">
        <v>64.456000000000003</v>
      </c>
      <c r="DN32" s="1">
        <v>63.725999999999999</v>
      </c>
      <c r="DO32" s="1">
        <v>61.695999999999998</v>
      </c>
      <c r="DP32" s="1">
        <v>60.856000000000002</v>
      </c>
      <c r="DQ32" s="1">
        <v>61.052</v>
      </c>
      <c r="DR32" s="1">
        <v>61.869</v>
      </c>
      <c r="DS32" s="1">
        <v>64.161000000000001</v>
      </c>
      <c r="DT32" s="1">
        <v>65.989000000000004</v>
      </c>
      <c r="DU32" s="1">
        <v>66.512</v>
      </c>
      <c r="DV32" s="1">
        <v>65.599000000000004</v>
      </c>
      <c r="DW32" s="1">
        <v>66.507000000000005</v>
      </c>
      <c r="DX32" s="1">
        <v>69.058999999999997</v>
      </c>
      <c r="DY32" s="1">
        <v>72.27</v>
      </c>
      <c r="DZ32" s="1">
        <v>68.852000000000004</v>
      </c>
      <c r="EA32" s="1">
        <v>68.373999999999995</v>
      </c>
      <c r="EB32" s="1">
        <v>67.510999999999996</v>
      </c>
      <c r="EC32" s="1">
        <v>66.730999999999995</v>
      </c>
      <c r="ED32" s="1">
        <v>64.754999999999995</v>
      </c>
      <c r="EE32" s="1">
        <v>64.463999999999999</v>
      </c>
      <c r="EF32" s="1">
        <v>66.593000000000004</v>
      </c>
      <c r="EG32" s="1">
        <v>68.242000000000004</v>
      </c>
      <c r="EH32" s="1">
        <v>70.272000000000006</v>
      </c>
      <c r="EI32" s="1">
        <v>69.97</v>
      </c>
      <c r="EJ32" s="1">
        <v>71.150000000000006</v>
      </c>
      <c r="EK32" s="1">
        <v>73.602000000000004</v>
      </c>
      <c r="EL32" s="1">
        <v>73.739000000000004</v>
      </c>
      <c r="EM32" s="1">
        <v>74.734999999999999</v>
      </c>
      <c r="EN32" s="1">
        <v>74.706999999999994</v>
      </c>
      <c r="EO32" s="1">
        <v>76.978999999999999</v>
      </c>
      <c r="EP32" s="1">
        <v>79.02</v>
      </c>
      <c r="EQ32" s="1">
        <v>79.594999999999999</v>
      </c>
      <c r="ER32" s="1">
        <v>79.831000000000003</v>
      </c>
      <c r="ES32" s="1">
        <v>80.713999999999999</v>
      </c>
      <c r="ET32" s="1">
        <v>81.855000000000004</v>
      </c>
      <c r="EU32" s="1">
        <v>84.936999999999998</v>
      </c>
      <c r="EV32" s="1">
        <v>83.278000000000006</v>
      </c>
      <c r="EW32" s="1">
        <v>79.430000000000007</v>
      </c>
      <c r="EX32" s="1">
        <v>80.283000000000001</v>
      </c>
      <c r="EY32" s="1">
        <v>83.179000000000002</v>
      </c>
      <c r="EZ32" s="1">
        <v>83.471999999999994</v>
      </c>
      <c r="FA32" s="1">
        <v>82.894000000000005</v>
      </c>
      <c r="FB32" s="1">
        <v>82.715999999999994</v>
      </c>
      <c r="FC32" s="1">
        <v>83.992000000000004</v>
      </c>
      <c r="FD32" s="1">
        <v>83.775000000000006</v>
      </c>
      <c r="FE32" s="1">
        <v>85.228999999999999</v>
      </c>
      <c r="FF32" s="1">
        <v>78.802999999999997</v>
      </c>
      <c r="FG32" s="1">
        <v>74.997</v>
      </c>
      <c r="FH32" s="1">
        <v>73.962000000000003</v>
      </c>
      <c r="FI32" s="1">
        <v>72.911000000000001</v>
      </c>
      <c r="FJ32" s="1">
        <v>72.14</v>
      </c>
      <c r="FK32" s="1">
        <v>68.712000000000003</v>
      </c>
      <c r="FL32" s="1">
        <v>67.668000000000006</v>
      </c>
      <c r="FM32" s="1">
        <v>64.528000000000006</v>
      </c>
      <c r="FN32" s="1">
        <v>63.609000000000002</v>
      </c>
      <c r="FO32" s="1">
        <v>67.066000000000003</v>
      </c>
      <c r="FP32" s="1">
        <v>66.227000000000004</v>
      </c>
      <c r="FQ32" s="1">
        <v>68.158000000000001</v>
      </c>
      <c r="FR32" s="1">
        <v>67.543999999999997</v>
      </c>
      <c r="FS32" s="1">
        <v>68.194999999999993</v>
      </c>
      <c r="FT32" s="1">
        <v>66.515000000000001</v>
      </c>
      <c r="FU32" s="1">
        <v>64.212999999999994</v>
      </c>
      <c r="FV32" s="1">
        <v>63.637999999999998</v>
      </c>
      <c r="FW32" s="1">
        <v>63.816000000000003</v>
      </c>
      <c r="FX32" s="1">
        <v>66.641000000000005</v>
      </c>
      <c r="FY32" s="1">
        <v>65.522000000000006</v>
      </c>
      <c r="FZ32" s="1">
        <v>66.251000000000005</v>
      </c>
      <c r="GA32" s="1">
        <v>65.741</v>
      </c>
      <c r="GB32" s="1">
        <v>67.584999999999994</v>
      </c>
      <c r="GC32" s="1">
        <v>67.876999999999995</v>
      </c>
      <c r="GD32" s="1">
        <v>69.304000000000002</v>
      </c>
      <c r="GE32" s="1">
        <v>72.555999999999997</v>
      </c>
      <c r="GF32" s="1">
        <v>73.257999999999996</v>
      </c>
      <c r="GG32" s="1">
        <v>73.873999999999995</v>
      </c>
      <c r="GH32" s="1">
        <v>76.932000000000002</v>
      </c>
      <c r="GI32" s="1">
        <v>81.254000000000005</v>
      </c>
      <c r="GJ32" s="1">
        <v>82.983999999999995</v>
      </c>
      <c r="GK32" s="1">
        <v>81.427999999999997</v>
      </c>
      <c r="GL32" s="1">
        <v>79.052999999999997</v>
      </c>
      <c r="GM32" s="1">
        <v>79.992000000000004</v>
      </c>
      <c r="GN32" s="1">
        <v>74.706000000000003</v>
      </c>
      <c r="GO32" s="1">
        <v>71.25</v>
      </c>
      <c r="GP32" s="1">
        <v>72.638999999999996</v>
      </c>
      <c r="GQ32" s="1">
        <v>72.936000000000007</v>
      </c>
      <c r="GR32" s="1">
        <v>73.159000000000006</v>
      </c>
      <c r="GS32" s="1">
        <v>74.680000000000007</v>
      </c>
      <c r="GT32" s="1">
        <v>73.290999999999997</v>
      </c>
      <c r="GU32" s="1">
        <v>72.828000000000003</v>
      </c>
      <c r="GV32" s="1">
        <v>70.06</v>
      </c>
      <c r="GW32" s="1">
        <v>72.045000000000002</v>
      </c>
      <c r="GX32" s="1">
        <v>70.022999999999996</v>
      </c>
      <c r="GY32" s="1">
        <v>65.887</v>
      </c>
      <c r="GZ32" s="1">
        <v>62.988</v>
      </c>
      <c r="HA32" s="1">
        <v>63.414999999999999</v>
      </c>
      <c r="HB32" s="1">
        <v>60.003</v>
      </c>
      <c r="HC32" s="1">
        <v>83.741</v>
      </c>
      <c r="HD32" s="1">
        <v>83.673000000000002</v>
      </c>
      <c r="HE32" s="1">
        <v>80.216999999999999</v>
      </c>
      <c r="HF32" s="1">
        <v>78.191999999999993</v>
      </c>
      <c r="HG32" s="1">
        <v>76.111000000000004</v>
      </c>
      <c r="HH32" s="1">
        <v>79.658000000000001</v>
      </c>
      <c r="HI32" s="1">
        <v>82.712999999999994</v>
      </c>
      <c r="HJ32" s="1">
        <v>84.015000000000001</v>
      </c>
      <c r="HK32" s="1">
        <v>82.381</v>
      </c>
      <c r="HL32" s="1">
        <v>81.980999999999995</v>
      </c>
      <c r="HM32" s="1">
        <v>83.721000000000004</v>
      </c>
      <c r="HN32" s="1">
        <v>83.378</v>
      </c>
      <c r="HO32" s="1">
        <v>81.795000000000002</v>
      </c>
      <c r="HP32" s="1">
        <v>84.108000000000004</v>
      </c>
      <c r="HQ32" s="1">
        <v>84.816999999999993</v>
      </c>
      <c r="HR32" s="1">
        <v>97.953000000000003</v>
      </c>
      <c r="HS32" s="1">
        <v>105.133</v>
      </c>
      <c r="HT32" s="1">
        <v>106.11799999999999</v>
      </c>
      <c r="HU32" s="1">
        <v>115.13500000000001</v>
      </c>
      <c r="HV32" s="1">
        <v>118.372</v>
      </c>
      <c r="HW32" s="1">
        <v>106.057</v>
      </c>
      <c r="HX32" s="1">
        <v>105.59399999999999</v>
      </c>
      <c r="HY32" s="1">
        <v>102.63800000000001</v>
      </c>
      <c r="HZ32" s="1">
        <v>103.637</v>
      </c>
      <c r="IA32" s="1">
        <v>102.792</v>
      </c>
      <c r="IB32" s="1">
        <v>103.684</v>
      </c>
      <c r="IC32" s="1">
        <v>104.197</v>
      </c>
      <c r="ID32" s="1">
        <v>106.36199999999999</v>
      </c>
      <c r="IE32" s="1">
        <v>95.924999999999997</v>
      </c>
      <c r="IF32" s="1">
        <v>89.466999999999999</v>
      </c>
      <c r="IG32" s="1">
        <v>89.16</v>
      </c>
      <c r="IH32" s="1">
        <v>89.418000000000006</v>
      </c>
      <c r="II32" s="1">
        <v>84.373999999999995</v>
      </c>
      <c r="IJ32" s="1">
        <v>86.518000000000001</v>
      </c>
      <c r="IK32" s="1">
        <v>88.313999999999993</v>
      </c>
      <c r="IL32" s="1">
        <v>92.385999999999996</v>
      </c>
      <c r="IM32" s="1">
        <v>97.400999999999996</v>
      </c>
      <c r="IN32" s="1">
        <v>100.71</v>
      </c>
      <c r="IO32" s="1">
        <v>99.832999999999998</v>
      </c>
      <c r="IP32" s="1">
        <v>97.504000000000005</v>
      </c>
      <c r="IQ32" s="1">
        <v>94.05</v>
      </c>
      <c r="IR32" s="1">
        <v>92.724999999999994</v>
      </c>
      <c r="IS32" s="1">
        <v>92.328000000000003</v>
      </c>
      <c r="IT32" s="1">
        <v>93.144999999999996</v>
      </c>
      <c r="IU32" s="1">
        <v>95.646000000000001</v>
      </c>
      <c r="IV32" s="1">
        <v>101.253</v>
      </c>
      <c r="IW32" s="1">
        <v>103.13500000000001</v>
      </c>
      <c r="IX32" s="1">
        <v>97.977999999999994</v>
      </c>
      <c r="IY32" s="1">
        <v>92.391999999999996</v>
      </c>
      <c r="IZ32" s="1">
        <v>89.466999999999999</v>
      </c>
      <c r="JA32" s="1">
        <v>92.364999999999995</v>
      </c>
      <c r="JB32" s="1">
        <v>95.835999999999999</v>
      </c>
      <c r="JC32" s="1">
        <v>98.721999999999994</v>
      </c>
      <c r="JD32" s="1">
        <v>101.077</v>
      </c>
      <c r="JE32" s="1">
        <v>104.149</v>
      </c>
      <c r="JF32" s="1">
        <v>107.023</v>
      </c>
      <c r="JG32" s="1">
        <v>105.83</v>
      </c>
      <c r="JH32" s="1">
        <v>104.277</v>
      </c>
      <c r="JI32" s="1">
        <v>104.598</v>
      </c>
      <c r="JJ32" s="1">
        <v>103.173</v>
      </c>
      <c r="JK32" s="1">
        <v>103.831</v>
      </c>
      <c r="JL32" s="1">
        <v>110.756</v>
      </c>
      <c r="JM32" s="1">
        <v>109.953</v>
      </c>
      <c r="JN32" s="1">
        <v>111.86499999999999</v>
      </c>
      <c r="JO32" s="1">
        <v>113.23099999999999</v>
      </c>
      <c r="JP32" s="1">
        <v>111.206</v>
      </c>
      <c r="JQ32" s="1">
        <v>106.815</v>
      </c>
      <c r="JR32" s="1">
        <v>113</v>
      </c>
      <c r="JS32" s="1">
        <v>121.011</v>
      </c>
      <c r="JT32" s="1">
        <v>124.277</v>
      </c>
      <c r="JU32" s="1">
        <v>129.22499999999999</v>
      </c>
      <c r="JV32" s="1">
        <v>143.41200000000001</v>
      </c>
      <c r="JW32" s="1">
        <v>148.49799999999999</v>
      </c>
      <c r="JX32" s="1">
        <v>147.114</v>
      </c>
      <c r="JY32" s="1">
        <v>145.59399999999999</v>
      </c>
      <c r="JZ32" s="1">
        <v>147.36699999999999</v>
      </c>
      <c r="KA32" s="1">
        <v>146.76300000000001</v>
      </c>
      <c r="KB32" s="1">
        <v>145.02500000000001</v>
      </c>
      <c r="KC32" s="1">
        <v>145.053</v>
      </c>
      <c r="KD32" s="1">
        <v>146.84</v>
      </c>
      <c r="KE32" s="1">
        <v>135.977</v>
      </c>
      <c r="KF32" s="1">
        <v>131.70699999999999</v>
      </c>
      <c r="KG32" s="1">
        <v>130.34399999999999</v>
      </c>
      <c r="KH32" s="1">
        <v>130.23599999999999</v>
      </c>
      <c r="KI32" s="1">
        <v>130.679</v>
      </c>
      <c r="KJ32" s="1">
        <v>130.869</v>
      </c>
      <c r="KK32" s="1">
        <v>130.161</v>
      </c>
      <c r="KL32" s="1">
        <v>128.66399999999999</v>
      </c>
      <c r="KM32" s="1">
        <v>125.01900000000001</v>
      </c>
      <c r="KN32" s="1">
        <v>126.07</v>
      </c>
      <c r="KO32" s="1">
        <v>123.017</v>
      </c>
      <c r="KP32" s="1">
        <v>100.623</v>
      </c>
      <c r="KQ32" s="1">
        <v>91.03</v>
      </c>
      <c r="KR32" s="1">
        <v>91.435000000000002</v>
      </c>
      <c r="KS32" s="1">
        <v>90.570999999999998</v>
      </c>
      <c r="KT32" s="1">
        <v>90.546999999999997</v>
      </c>
      <c r="KU32" s="1">
        <v>90.477000000000004</v>
      </c>
      <c r="KV32" s="1">
        <v>91.427999999999997</v>
      </c>
      <c r="KW32" s="1">
        <v>90.875</v>
      </c>
      <c r="KX32" s="1">
        <v>90.873999999999995</v>
      </c>
      <c r="KY32" s="1">
        <v>89.475999999999999</v>
      </c>
      <c r="KZ32" s="1">
        <v>88.61</v>
      </c>
      <c r="LA32" s="1">
        <v>87.003</v>
      </c>
      <c r="LB32" s="1">
        <v>81.710999999999999</v>
      </c>
      <c r="LC32" s="1">
        <v>80.316000000000003</v>
      </c>
      <c r="LD32" s="1">
        <v>81.582999999999998</v>
      </c>
      <c r="LE32" s="1">
        <v>85.245000000000005</v>
      </c>
      <c r="LF32" s="1">
        <v>87.253</v>
      </c>
      <c r="LG32" s="1">
        <v>85.162999999999997</v>
      </c>
      <c r="LH32" s="1">
        <v>84.203000000000003</v>
      </c>
      <c r="LI32" s="1">
        <v>82.438000000000002</v>
      </c>
      <c r="LJ32" s="1">
        <v>79.733999999999995</v>
      </c>
      <c r="LK32" s="1">
        <v>81.114999999999995</v>
      </c>
      <c r="LL32" s="1">
        <v>83.730999999999995</v>
      </c>
      <c r="LM32" s="1">
        <v>82.515000000000001</v>
      </c>
      <c r="LN32" s="1">
        <v>91.418999999999997</v>
      </c>
      <c r="LO32" s="1">
        <v>97.754999999999995</v>
      </c>
      <c r="LP32" s="1">
        <v>104.449</v>
      </c>
      <c r="LQ32" s="1">
        <v>104.458</v>
      </c>
      <c r="LR32" s="1">
        <v>111.03</v>
      </c>
      <c r="LS32" s="1">
        <v>108.334</v>
      </c>
      <c r="LT32" s="1">
        <v>107.71899999999999</v>
      </c>
      <c r="LU32" s="1">
        <v>103.066</v>
      </c>
      <c r="LV32" s="1">
        <v>97.947000000000003</v>
      </c>
      <c r="LW32" s="1">
        <v>100.684</v>
      </c>
      <c r="LX32" s="1">
        <v>104.729</v>
      </c>
      <c r="LY32" s="1">
        <v>106.09099999999999</v>
      </c>
      <c r="LZ32" s="1">
        <v>111.872</v>
      </c>
      <c r="MA32" s="1">
        <v>132.52600000000001</v>
      </c>
      <c r="MB32" s="1">
        <v>140.38300000000001</v>
      </c>
      <c r="MC32" s="1">
        <v>142.506</v>
      </c>
      <c r="MD32" s="1">
        <v>142.11799999999999</v>
      </c>
      <c r="ME32" s="1">
        <v>138.69</v>
      </c>
      <c r="MF32" s="1">
        <v>135.13200000000001</v>
      </c>
      <c r="MG32" s="1">
        <v>135.64699999999999</v>
      </c>
      <c r="MH32" s="1">
        <v>135.69</v>
      </c>
      <c r="MI32" s="1">
        <v>136.48400000000001</v>
      </c>
      <c r="MJ32" s="1">
        <v>137.11500000000001</v>
      </c>
      <c r="MK32" s="1">
        <v>144.684</v>
      </c>
      <c r="ML32" s="1">
        <v>150.571</v>
      </c>
      <c r="MM32" s="1">
        <v>152.95500000000001</v>
      </c>
      <c r="MN32" s="1">
        <v>151.78399999999999</v>
      </c>
      <c r="MO32" s="1">
        <v>152.18100000000001</v>
      </c>
      <c r="MP32" s="1">
        <v>151.18</v>
      </c>
      <c r="MQ32" s="1">
        <v>153.61199999999999</v>
      </c>
      <c r="MR32" s="1">
        <v>159.434</v>
      </c>
      <c r="MS32" s="1">
        <v>157.18899999999999</v>
      </c>
      <c r="MT32" s="1">
        <v>158.696</v>
      </c>
      <c r="MU32" s="1">
        <v>161.18700000000001</v>
      </c>
      <c r="MV32" s="1">
        <v>168.42599999999999</v>
      </c>
      <c r="MW32" s="1">
        <v>167.10900000000001</v>
      </c>
      <c r="MX32" s="1">
        <v>159.23599999999999</v>
      </c>
      <c r="MY32" s="1">
        <v>152.08099999999999</v>
      </c>
      <c r="MZ32" s="1">
        <v>153.423</v>
      </c>
      <c r="NA32" s="1">
        <v>162.10499999999999</v>
      </c>
      <c r="NB32" s="1">
        <v>161.11799999999999</v>
      </c>
      <c r="NC32" s="1">
        <v>167.012</v>
      </c>
      <c r="ND32" s="1">
        <v>180.44399999999999</v>
      </c>
      <c r="NE32" s="1">
        <v>182.00800000000001</v>
      </c>
      <c r="NF32" s="1">
        <v>182.929</v>
      </c>
      <c r="NG32" s="1">
        <v>176.36600000000001</v>
      </c>
      <c r="NH32" s="1">
        <v>180.21100000000001</v>
      </c>
      <c r="NI32" s="1">
        <v>179.965</v>
      </c>
      <c r="NJ32" s="1">
        <v>171.75200000000001</v>
      </c>
      <c r="NK32" s="1">
        <v>171.2</v>
      </c>
      <c r="NL32" s="1">
        <v>179.04599999999999</v>
      </c>
      <c r="NM32" s="1">
        <v>200.916</v>
      </c>
      <c r="NN32" s="1">
        <v>204.239</v>
      </c>
      <c r="NO32" s="1">
        <v>212.506</v>
      </c>
      <c r="NP32" s="1">
        <v>214.04</v>
      </c>
      <c r="NQ32" s="1">
        <v>205.76400000000001</v>
      </c>
      <c r="NR32" s="1">
        <v>219.95</v>
      </c>
      <c r="NS32" s="1">
        <v>227.51499999999999</v>
      </c>
      <c r="NT32" s="1">
        <v>254.643</v>
      </c>
      <c r="NU32" s="1">
        <v>267.10399999999998</v>
      </c>
      <c r="NV32" s="1">
        <v>280.10899999999998</v>
      </c>
      <c r="NW32" s="1">
        <v>283.60399999999998</v>
      </c>
      <c r="NX32" s="1">
        <v>278.017</v>
      </c>
      <c r="NY32" s="1">
        <v>268.27499999999998</v>
      </c>
      <c r="NZ32" s="1">
        <v>266.86200000000002</v>
      </c>
      <c r="OA32" s="1">
        <v>263.10700000000003</v>
      </c>
      <c r="OB32" s="1">
        <v>262.267</v>
      </c>
      <c r="OC32" s="1">
        <v>261.89499999999998</v>
      </c>
      <c r="OD32" s="1">
        <v>261.18200000000002</v>
      </c>
      <c r="OE32" s="1">
        <v>258.01100000000002</v>
      </c>
      <c r="OF32" s="1">
        <v>255.64500000000001</v>
      </c>
      <c r="OG32" s="1">
        <v>245.48599999999999</v>
      </c>
      <c r="OH32" s="1">
        <v>244.54</v>
      </c>
      <c r="OI32" s="1">
        <v>250.25700000000001</v>
      </c>
      <c r="OJ32" s="1">
        <v>273.476</v>
      </c>
      <c r="OK32" s="1">
        <v>297.06700000000001</v>
      </c>
      <c r="OL32" s="1">
        <v>294.92200000000003</v>
      </c>
      <c r="OM32" s="1">
        <v>286.98200000000003</v>
      </c>
      <c r="ON32" s="1">
        <v>284.66199999999998</v>
      </c>
      <c r="OO32" s="1">
        <v>277.52</v>
      </c>
      <c r="OP32" s="1">
        <v>264.61700000000002</v>
      </c>
      <c r="OQ32" s="1">
        <v>258.88299999999998</v>
      </c>
      <c r="OR32" s="1">
        <v>268.08499999999998</v>
      </c>
      <c r="OS32" s="1">
        <v>261.94099999999997</v>
      </c>
      <c r="OT32" s="1">
        <v>252.30600000000001</v>
      </c>
      <c r="OU32" s="1">
        <v>249.411</v>
      </c>
      <c r="OV32" s="1">
        <v>244.62799999999999</v>
      </c>
      <c r="OW32" s="1">
        <v>232.81899999999999</v>
      </c>
      <c r="OX32" s="1">
        <v>220.101</v>
      </c>
      <c r="OY32" s="1">
        <v>223.89699999999999</v>
      </c>
      <c r="OZ32" s="1">
        <v>244.83199999999999</v>
      </c>
      <c r="PA32" s="1">
        <v>215.66499999999999</v>
      </c>
      <c r="PB32" s="1">
        <v>206.05799999999999</v>
      </c>
      <c r="PC32" s="1">
        <v>201.64500000000001</v>
      </c>
      <c r="PD32" s="1">
        <v>194.21899999999999</v>
      </c>
      <c r="PE32" s="1">
        <v>183.40199999999999</v>
      </c>
      <c r="PF32" s="1">
        <v>178.35</v>
      </c>
      <c r="PG32" s="1">
        <v>174.7</v>
      </c>
      <c r="PH32" s="1">
        <v>160.34800000000001</v>
      </c>
      <c r="PI32" s="1">
        <v>160.02000000000001</v>
      </c>
      <c r="PJ32" s="1">
        <v>161.48699999999999</v>
      </c>
      <c r="PK32" s="1">
        <v>161.95699999999999</v>
      </c>
      <c r="PL32" s="1">
        <v>160.625</v>
      </c>
      <c r="PM32" s="1">
        <v>163.49299999999999</v>
      </c>
      <c r="PN32" s="1">
        <v>164.84100000000001</v>
      </c>
      <c r="PO32" s="1">
        <v>165.24600000000001</v>
      </c>
      <c r="PP32" s="1">
        <v>160.328</v>
      </c>
      <c r="PQ32" s="1">
        <v>155.732</v>
      </c>
      <c r="PR32" s="1">
        <v>148.76400000000001</v>
      </c>
      <c r="PS32" s="1">
        <v>141.62899999999999</v>
      </c>
      <c r="PT32" s="1">
        <v>136.11600000000001</v>
      </c>
      <c r="PU32" s="1">
        <v>133.363</v>
      </c>
      <c r="PV32" s="1">
        <v>132.98699999999999</v>
      </c>
      <c r="PW32" s="1">
        <v>131.547</v>
      </c>
      <c r="PX32" s="1">
        <v>129.404</v>
      </c>
      <c r="PY32" s="1">
        <v>128.71799999999999</v>
      </c>
      <c r="PZ32" s="1">
        <v>127.786</v>
      </c>
      <c r="QA32" s="1">
        <v>126.861</v>
      </c>
      <c r="QB32" s="1">
        <v>126.176</v>
      </c>
      <c r="QC32" s="1">
        <v>121.032</v>
      </c>
      <c r="QD32" s="1">
        <v>120.107</v>
      </c>
      <c r="QE32" s="1">
        <v>118.468</v>
      </c>
      <c r="QF32" s="1">
        <v>117.25</v>
      </c>
      <c r="QG32" s="1">
        <v>116.273</v>
      </c>
      <c r="QH32" s="1">
        <v>116.563</v>
      </c>
      <c r="QI32" s="1">
        <v>119.777</v>
      </c>
      <c r="QJ32" s="1">
        <v>117.85599999999999</v>
      </c>
      <c r="QK32" s="1">
        <v>117.843</v>
      </c>
      <c r="QL32" s="1">
        <v>115.501</v>
      </c>
      <c r="QM32" s="1">
        <v>116.574</v>
      </c>
      <c r="QN32" s="1">
        <v>116.11799999999999</v>
      </c>
      <c r="QO32" s="1">
        <v>118.497</v>
      </c>
      <c r="QP32" s="1">
        <v>120.9</v>
      </c>
      <c r="QQ32" s="1">
        <v>121.318</v>
      </c>
      <c r="QR32" s="1">
        <v>122.658</v>
      </c>
      <c r="QS32" s="1">
        <v>123.962</v>
      </c>
      <c r="QT32" s="1">
        <v>124.60599999999999</v>
      </c>
      <c r="QU32" s="1">
        <v>124.402</v>
      </c>
      <c r="QV32" s="1">
        <v>127.101</v>
      </c>
      <c r="QW32" s="1">
        <v>127.794</v>
      </c>
      <c r="QX32" s="1">
        <v>126.925</v>
      </c>
      <c r="QY32" s="1">
        <v>127.559</v>
      </c>
      <c r="QZ32" s="1">
        <v>128.46899999999999</v>
      </c>
      <c r="RA32" s="1">
        <v>130.46100000000001</v>
      </c>
      <c r="RB32" s="1">
        <v>131.62700000000001</v>
      </c>
      <c r="RC32" s="1">
        <v>130.721</v>
      </c>
      <c r="RD32" s="1">
        <v>129.309</v>
      </c>
      <c r="RE32" s="1">
        <v>126.79600000000001</v>
      </c>
      <c r="RF32" s="1">
        <v>123.96899999999999</v>
      </c>
      <c r="RG32" s="1">
        <v>121.29600000000001</v>
      </c>
      <c r="RH32" s="1">
        <v>121.611</v>
      </c>
      <c r="RI32" s="1">
        <v>121.605</v>
      </c>
      <c r="RJ32" s="1">
        <v>121.645</v>
      </c>
      <c r="RK32" s="1">
        <v>121</v>
      </c>
      <c r="RL32" s="1">
        <v>121.392</v>
      </c>
      <c r="RM32" s="1">
        <v>122.708</v>
      </c>
      <c r="RN32" s="1">
        <v>123.794</v>
      </c>
      <c r="RO32" s="1">
        <v>124.093</v>
      </c>
      <c r="RP32" s="1">
        <v>123.16500000000001</v>
      </c>
      <c r="RQ32" s="1">
        <v>123.25</v>
      </c>
      <c r="RR32" s="1">
        <v>116.907</v>
      </c>
      <c r="RS32" s="1">
        <v>117.78700000000001</v>
      </c>
      <c r="RT32" s="1">
        <v>115.17700000000001</v>
      </c>
      <c r="RU32" s="1">
        <v>110.018</v>
      </c>
      <c r="RV32" s="1">
        <v>109.953</v>
      </c>
      <c r="RW32" s="1">
        <v>108.54600000000001</v>
      </c>
      <c r="RX32" s="1">
        <v>109.655</v>
      </c>
      <c r="RY32" s="1">
        <v>109.298</v>
      </c>
      <c r="RZ32" s="1">
        <v>108.259</v>
      </c>
      <c r="SA32" s="1">
        <v>106.45099999999999</v>
      </c>
      <c r="SB32" s="1">
        <v>108.645</v>
      </c>
      <c r="SC32" s="1">
        <v>110.773</v>
      </c>
      <c r="SD32" s="1">
        <v>116.11499999999999</v>
      </c>
      <c r="SE32" s="1">
        <v>119.59099999999999</v>
      </c>
      <c r="SF32" s="1">
        <v>129.43199999999999</v>
      </c>
      <c r="SG32" s="1">
        <v>131.09299999999999</v>
      </c>
      <c r="SH32" s="1">
        <v>133.37899999999999</v>
      </c>
      <c r="SI32" s="1">
        <v>132.98400000000001</v>
      </c>
      <c r="SJ32" s="1">
        <v>131.73500000000001</v>
      </c>
      <c r="SK32" s="1">
        <v>132.809</v>
      </c>
      <c r="SL32" s="1">
        <v>133.124</v>
      </c>
      <c r="SM32" s="1">
        <v>136.161</v>
      </c>
      <c r="SN32" s="1">
        <v>141.215</v>
      </c>
      <c r="SO32" s="1">
        <v>142.60400000000001</v>
      </c>
      <c r="SP32" s="1">
        <v>142.84200000000001</v>
      </c>
      <c r="SQ32" s="1">
        <v>140.61199999999999</v>
      </c>
      <c r="SR32" s="1">
        <v>148.96700000000001</v>
      </c>
      <c r="SS32" s="1">
        <v>159.03299999999999</v>
      </c>
      <c r="SV32" s="1">
        <v>176.26900000000001</v>
      </c>
    </row>
    <row r="33" spans="1:516" x14ac:dyDescent="0.25">
      <c r="A33" s="1" t="s">
        <v>250</v>
      </c>
      <c r="B33" s="1" t="str">
        <f>_xlfn.XLOOKUP(A33,bonds[worksheet get],bonds[unique lookup],"-")</f>
        <v>OMVAV 2 7/8 PERP nc-24</v>
      </c>
      <c r="C33" s="1" t="str">
        <f>_xlfn.XLOOKUP(A33,bonds[worksheet get],bonds[ID_ISIN],"-")</f>
        <v>XS1713462403</v>
      </c>
      <c r="D33" s="1">
        <f>_xll.BDH(A33,"blp_i_sprd_mid","-2AY",,"Dates=H","Fill=C","Sort=R","Dir=H","cols=509;rows=1")</f>
        <v>293.51799999999997</v>
      </c>
      <c r="E33" s="1">
        <v>294.13299999999998</v>
      </c>
      <c r="F33" s="1">
        <v>297.62900000000002</v>
      </c>
      <c r="G33" s="1">
        <v>319.26499999999999</v>
      </c>
      <c r="H33" s="1">
        <v>309.06799999999998</v>
      </c>
      <c r="I33" s="1">
        <v>309.13</v>
      </c>
      <c r="J33" s="1">
        <v>308.86900000000003</v>
      </c>
      <c r="K33" s="1">
        <v>306.25</v>
      </c>
      <c r="L33" s="1">
        <v>304.47399999999999</v>
      </c>
      <c r="M33" s="1">
        <v>306.60300000000001</v>
      </c>
      <c r="N33" s="1">
        <v>299.89499999999998</v>
      </c>
      <c r="O33" s="1">
        <v>301.52199999999999</v>
      </c>
      <c r="P33" s="1">
        <v>289.78500000000003</v>
      </c>
      <c r="Q33" s="1">
        <v>281.14400000000001</v>
      </c>
      <c r="R33" s="1">
        <v>303.78199999999998</v>
      </c>
      <c r="S33" s="1">
        <v>296.13400000000001</v>
      </c>
      <c r="T33" s="1">
        <v>293.22000000000003</v>
      </c>
      <c r="U33" s="1">
        <v>277.23</v>
      </c>
      <c r="V33" s="1">
        <v>261.11500000000001</v>
      </c>
      <c r="W33" s="1">
        <v>251.44499999999999</v>
      </c>
      <c r="X33" s="1">
        <v>259.85199999999998</v>
      </c>
      <c r="Y33" s="1">
        <v>275.18</v>
      </c>
      <c r="Z33" s="1">
        <v>286.738</v>
      </c>
      <c r="AA33" s="1">
        <v>296.45800000000003</v>
      </c>
      <c r="AB33" s="1">
        <v>301.279</v>
      </c>
      <c r="AC33" s="1">
        <v>300.786</v>
      </c>
      <c r="AD33" s="1">
        <v>298.75400000000002</v>
      </c>
      <c r="AE33" s="1">
        <v>301.50799999999998</v>
      </c>
      <c r="AF33" s="1">
        <v>317.16500000000002</v>
      </c>
      <c r="AG33" s="1">
        <v>334.209</v>
      </c>
      <c r="AH33" s="1">
        <v>342.12299999999999</v>
      </c>
      <c r="AI33" s="1">
        <v>349.346</v>
      </c>
      <c r="AJ33" s="1">
        <v>359.99700000000001</v>
      </c>
      <c r="AK33" s="1">
        <v>386.87400000000002</v>
      </c>
      <c r="AL33" s="1">
        <v>400.83800000000002</v>
      </c>
      <c r="AM33" s="1">
        <v>409.65</v>
      </c>
      <c r="AN33" s="1">
        <v>409.96</v>
      </c>
      <c r="AO33" s="1">
        <v>408.58600000000001</v>
      </c>
      <c r="AP33" s="1">
        <v>405.71499999999997</v>
      </c>
      <c r="AQ33" s="1">
        <v>407.66800000000001</v>
      </c>
      <c r="AR33" s="1">
        <v>409.15800000000002</v>
      </c>
      <c r="AS33" s="1">
        <v>409.976</v>
      </c>
      <c r="AT33" s="1">
        <v>412.41399999999999</v>
      </c>
      <c r="AU33" s="1">
        <v>421.50400000000002</v>
      </c>
      <c r="AV33" s="1">
        <v>420.03899999999999</v>
      </c>
      <c r="AW33" s="1">
        <v>410.08499999999998</v>
      </c>
      <c r="AX33" s="1">
        <v>404.99599999999998</v>
      </c>
      <c r="AY33" s="1">
        <v>404.52300000000002</v>
      </c>
      <c r="AZ33" s="1">
        <v>405.53</v>
      </c>
      <c r="BA33" s="1">
        <v>419.31700000000001</v>
      </c>
      <c r="BB33" s="1">
        <v>422.053</v>
      </c>
      <c r="BC33" s="1">
        <v>424.40699999999998</v>
      </c>
      <c r="BD33" s="1">
        <v>413.31</v>
      </c>
      <c r="BE33" s="1">
        <v>384.822</v>
      </c>
      <c r="BF33" s="1">
        <v>379.70600000000002</v>
      </c>
      <c r="BG33" s="1">
        <v>382.23700000000002</v>
      </c>
      <c r="BH33" s="1">
        <v>371.31599999999997</v>
      </c>
      <c r="BI33" s="1">
        <v>369.29599999999999</v>
      </c>
      <c r="BJ33" s="1">
        <v>403.71</v>
      </c>
      <c r="BK33" s="1">
        <v>432.99400000000003</v>
      </c>
      <c r="BL33" s="1">
        <v>448.274</v>
      </c>
      <c r="BM33" s="1">
        <v>473.27300000000002</v>
      </c>
      <c r="BN33" s="1">
        <v>483.94400000000002</v>
      </c>
      <c r="BO33" s="1">
        <v>479.78699999999998</v>
      </c>
      <c r="BP33" s="1">
        <v>480.17200000000003</v>
      </c>
      <c r="BQ33" s="1">
        <v>479.084</v>
      </c>
      <c r="BR33" s="1">
        <v>481.89600000000002</v>
      </c>
      <c r="BS33" s="1">
        <v>478.37</v>
      </c>
      <c r="BT33" s="1">
        <v>482.72300000000001</v>
      </c>
      <c r="BU33" s="1">
        <v>498.09199999999998</v>
      </c>
      <c r="BV33" s="1">
        <v>528.09100000000001</v>
      </c>
      <c r="BW33" s="1">
        <v>532.85400000000004</v>
      </c>
      <c r="BX33" s="1">
        <v>508.82499999999999</v>
      </c>
      <c r="BY33" s="1">
        <v>498.452</v>
      </c>
      <c r="BZ33" s="1">
        <v>494.46899999999999</v>
      </c>
      <c r="CA33" s="1">
        <v>436.786</v>
      </c>
      <c r="CB33" s="1">
        <v>389.45800000000003</v>
      </c>
      <c r="CC33" s="1">
        <v>318.78199999999998</v>
      </c>
      <c r="CD33" s="1">
        <v>310.00299999999999</v>
      </c>
      <c r="CE33" s="1">
        <v>264.86799999999999</v>
      </c>
      <c r="CF33" s="1">
        <v>256.87</v>
      </c>
      <c r="CG33" s="1">
        <v>259.11500000000001</v>
      </c>
      <c r="CH33" s="1">
        <v>184.82400000000001</v>
      </c>
      <c r="CI33" s="1">
        <v>168.398</v>
      </c>
      <c r="CJ33" s="1">
        <v>163.16900000000001</v>
      </c>
      <c r="CK33" s="1">
        <v>170.797</v>
      </c>
      <c r="CL33" s="1">
        <v>181.595</v>
      </c>
      <c r="CM33" s="1">
        <v>177.22499999999999</v>
      </c>
      <c r="CN33" s="1">
        <v>159.24299999999999</v>
      </c>
      <c r="CO33" s="1">
        <v>143.16399999999999</v>
      </c>
      <c r="CP33" s="1">
        <v>136.83799999999999</v>
      </c>
      <c r="CQ33" s="1">
        <v>130.297</v>
      </c>
      <c r="CR33" s="1">
        <v>118.084</v>
      </c>
      <c r="CS33" s="1">
        <v>119.533</v>
      </c>
      <c r="CT33" s="1">
        <v>119.849</v>
      </c>
      <c r="CU33" s="1">
        <v>121.182</v>
      </c>
      <c r="CV33" s="1">
        <v>120.949</v>
      </c>
      <c r="CW33" s="1">
        <v>121.80500000000001</v>
      </c>
      <c r="CX33" s="1">
        <v>121.502</v>
      </c>
      <c r="CY33" s="1">
        <v>121.021</v>
      </c>
      <c r="CZ33" s="1">
        <v>122.55200000000001</v>
      </c>
      <c r="DA33" s="1">
        <v>123.693</v>
      </c>
      <c r="DB33" s="1">
        <v>122.34399999999999</v>
      </c>
      <c r="DC33" s="1">
        <v>121.11799999999999</v>
      </c>
      <c r="DD33" s="1">
        <v>123.748</v>
      </c>
      <c r="DE33" s="1">
        <v>126.678</v>
      </c>
      <c r="DF33" s="1">
        <v>133.37</v>
      </c>
      <c r="DG33" s="1">
        <v>132.66200000000001</v>
      </c>
      <c r="DH33" s="1">
        <v>130.83000000000001</v>
      </c>
      <c r="DI33" s="1">
        <v>128.09700000000001</v>
      </c>
      <c r="DJ33" s="1">
        <v>129</v>
      </c>
      <c r="DK33" s="1">
        <v>129.667</v>
      </c>
      <c r="DL33" s="1">
        <v>118.081</v>
      </c>
      <c r="DM33" s="1">
        <v>116.24</v>
      </c>
      <c r="DN33" s="1">
        <v>113.04900000000001</v>
      </c>
      <c r="DO33" s="1">
        <v>111.245</v>
      </c>
      <c r="DP33" s="1">
        <v>110.63500000000001</v>
      </c>
      <c r="DQ33" s="1">
        <v>110.82299999999999</v>
      </c>
      <c r="DR33" s="1">
        <v>115.551</v>
      </c>
      <c r="DS33" s="1">
        <v>117.893</v>
      </c>
      <c r="DT33" s="1">
        <v>117.041</v>
      </c>
      <c r="DU33" s="1">
        <v>115.89700000000001</v>
      </c>
      <c r="DV33" s="1">
        <v>117.80200000000001</v>
      </c>
      <c r="DW33" s="1">
        <v>117.849</v>
      </c>
      <c r="DX33" s="1">
        <v>121.896</v>
      </c>
      <c r="DY33" s="1">
        <v>121.339</v>
      </c>
      <c r="DZ33" s="1">
        <v>120.035</v>
      </c>
      <c r="EA33" s="1">
        <v>118.483</v>
      </c>
      <c r="EB33" s="1">
        <v>116.18300000000001</v>
      </c>
      <c r="EC33" s="1">
        <v>115.12</v>
      </c>
      <c r="ED33" s="1">
        <v>114.133</v>
      </c>
      <c r="EE33" s="1">
        <v>117.285</v>
      </c>
      <c r="EF33" s="1">
        <v>117.986</v>
      </c>
      <c r="EG33" s="1">
        <v>118.836</v>
      </c>
      <c r="EH33" s="1">
        <v>118.779</v>
      </c>
      <c r="EI33" s="1">
        <v>119.07299999999999</v>
      </c>
      <c r="EJ33" s="1">
        <v>121.911</v>
      </c>
      <c r="EK33" s="1">
        <v>123.262</v>
      </c>
      <c r="EL33" s="1">
        <v>123.36199999999999</v>
      </c>
      <c r="EM33" s="1">
        <v>124.69199999999999</v>
      </c>
      <c r="EN33" s="1">
        <v>128.74</v>
      </c>
      <c r="EO33" s="1">
        <v>131.916</v>
      </c>
      <c r="EP33" s="1">
        <v>130.86799999999999</v>
      </c>
      <c r="EQ33" s="1">
        <v>133.23400000000001</v>
      </c>
      <c r="ER33" s="1">
        <v>138.946</v>
      </c>
      <c r="ES33" s="1">
        <v>141.542</v>
      </c>
      <c r="ET33" s="1">
        <v>146.999</v>
      </c>
      <c r="EU33" s="1">
        <v>149.273</v>
      </c>
      <c r="EV33" s="1">
        <v>144.79499999999999</v>
      </c>
      <c r="EW33" s="1">
        <v>146.80799999999999</v>
      </c>
      <c r="EX33" s="1">
        <v>149.59800000000001</v>
      </c>
      <c r="EY33" s="1">
        <v>149.25200000000001</v>
      </c>
      <c r="EZ33" s="1">
        <v>149.01900000000001</v>
      </c>
      <c r="FA33" s="1">
        <v>150.61799999999999</v>
      </c>
      <c r="FB33" s="1">
        <v>154.61199999999999</v>
      </c>
      <c r="FC33" s="1">
        <v>153.804</v>
      </c>
      <c r="FD33" s="1">
        <v>155.006</v>
      </c>
      <c r="FE33" s="1">
        <v>150.101</v>
      </c>
      <c r="FF33" s="1">
        <v>148.50399999999999</v>
      </c>
      <c r="FG33" s="1">
        <v>148.696</v>
      </c>
      <c r="FH33" s="1">
        <v>148.47499999999999</v>
      </c>
      <c r="FI33" s="1">
        <v>147.369</v>
      </c>
      <c r="FJ33" s="1">
        <v>144.428</v>
      </c>
      <c r="FK33" s="1">
        <v>143.87299999999999</v>
      </c>
      <c r="FL33" s="1">
        <v>141.642</v>
      </c>
      <c r="FM33" s="1">
        <v>137.84399999999999</v>
      </c>
      <c r="FN33" s="1">
        <v>140.756</v>
      </c>
      <c r="FO33" s="1">
        <v>138.60300000000001</v>
      </c>
      <c r="FP33" s="1">
        <v>141.739</v>
      </c>
      <c r="FQ33" s="1">
        <v>144.86600000000001</v>
      </c>
      <c r="FR33" s="1">
        <v>144.363</v>
      </c>
      <c r="FS33" s="1">
        <v>139.00299999999999</v>
      </c>
      <c r="FT33" s="1">
        <v>136.50299999999999</v>
      </c>
      <c r="FU33" s="1">
        <v>134.06</v>
      </c>
      <c r="FV33" s="1">
        <v>135.71700000000001</v>
      </c>
      <c r="FW33" s="1">
        <v>137.845</v>
      </c>
      <c r="FX33" s="1">
        <v>140.33799999999999</v>
      </c>
      <c r="FY33" s="1">
        <v>140.15700000000001</v>
      </c>
      <c r="FZ33" s="1">
        <v>139.24100000000001</v>
      </c>
      <c r="GA33" s="1">
        <v>143.39099999999999</v>
      </c>
      <c r="GB33" s="1">
        <v>146.42599999999999</v>
      </c>
      <c r="GC33" s="1">
        <v>148.71700000000001</v>
      </c>
      <c r="GD33" s="1">
        <v>151.97300000000001</v>
      </c>
      <c r="GE33" s="1">
        <v>155.05699999999999</v>
      </c>
      <c r="GF33" s="1">
        <v>155.49299999999999</v>
      </c>
      <c r="GG33" s="1">
        <v>159.94900000000001</v>
      </c>
      <c r="GH33" s="1">
        <v>163.51400000000001</v>
      </c>
      <c r="GI33" s="1">
        <v>166.73699999999999</v>
      </c>
      <c r="GJ33" s="1">
        <v>165.64099999999999</v>
      </c>
      <c r="GK33" s="1">
        <v>166.477</v>
      </c>
      <c r="GL33" s="1">
        <v>166.024</v>
      </c>
      <c r="GM33" s="1">
        <v>161.94900000000001</v>
      </c>
      <c r="GN33" s="1">
        <v>159.626</v>
      </c>
      <c r="GO33" s="1">
        <v>160.57900000000001</v>
      </c>
      <c r="GP33" s="1">
        <v>160.60599999999999</v>
      </c>
      <c r="GQ33" s="1">
        <v>161.654</v>
      </c>
      <c r="GR33" s="1">
        <v>162.52699999999999</v>
      </c>
      <c r="GS33" s="1">
        <v>162.16499999999999</v>
      </c>
      <c r="GT33" s="1">
        <v>160.66900000000001</v>
      </c>
      <c r="GU33" s="1">
        <v>156.654</v>
      </c>
      <c r="GV33" s="1">
        <v>159.535</v>
      </c>
      <c r="GW33" s="1">
        <v>158.899</v>
      </c>
      <c r="GX33" s="1">
        <v>154.578</v>
      </c>
      <c r="GY33" s="1">
        <v>151.989</v>
      </c>
      <c r="GZ33" s="1">
        <v>150.21600000000001</v>
      </c>
      <c r="HA33" s="1">
        <v>153.58199999999999</v>
      </c>
      <c r="HB33" s="1">
        <v>173.32599999999999</v>
      </c>
      <c r="HC33" s="1">
        <v>172.76499999999999</v>
      </c>
      <c r="HD33" s="1">
        <v>168.39400000000001</v>
      </c>
      <c r="HE33" s="1">
        <v>167.22399999999999</v>
      </c>
      <c r="HF33" s="1">
        <v>164.798</v>
      </c>
      <c r="HG33" s="1">
        <v>169.82499999999999</v>
      </c>
      <c r="HH33" s="1">
        <v>171.42699999999999</v>
      </c>
      <c r="HI33" s="1">
        <v>168.71600000000001</v>
      </c>
      <c r="HJ33" s="1">
        <v>167.87700000000001</v>
      </c>
      <c r="HK33" s="1">
        <v>168.542</v>
      </c>
      <c r="HL33" s="1">
        <v>168.13900000000001</v>
      </c>
      <c r="HM33" s="1">
        <v>166.86199999999999</v>
      </c>
      <c r="HN33" s="1">
        <v>165.38800000000001</v>
      </c>
      <c r="HO33" s="1">
        <v>165.03</v>
      </c>
      <c r="HP33" s="1">
        <v>163.98500000000001</v>
      </c>
      <c r="HQ33" s="1">
        <v>173.28100000000001</v>
      </c>
      <c r="HR33" s="1">
        <v>181.38499999999999</v>
      </c>
      <c r="HS33" s="1">
        <v>182.93600000000001</v>
      </c>
      <c r="HT33" s="1">
        <v>192.45599999999999</v>
      </c>
      <c r="HU33" s="1">
        <v>194.26599999999999</v>
      </c>
      <c r="HV33" s="1">
        <v>183.12200000000001</v>
      </c>
      <c r="HW33" s="1">
        <v>177.88300000000001</v>
      </c>
      <c r="HX33" s="1">
        <v>170.47300000000001</v>
      </c>
      <c r="HY33" s="1">
        <v>170.35599999999999</v>
      </c>
      <c r="HZ33" s="1">
        <v>169.56100000000001</v>
      </c>
      <c r="IA33" s="1">
        <v>177.71199999999999</v>
      </c>
      <c r="IB33" s="1">
        <v>179.047</v>
      </c>
      <c r="IC33" s="1">
        <v>183.60499999999999</v>
      </c>
      <c r="ID33" s="1">
        <v>172.13300000000001</v>
      </c>
      <c r="IE33" s="1">
        <v>159.31899999999999</v>
      </c>
      <c r="IF33" s="1">
        <v>157.52699999999999</v>
      </c>
      <c r="IG33" s="1">
        <v>156.89500000000001</v>
      </c>
      <c r="IH33" s="1">
        <v>147.869</v>
      </c>
      <c r="II33" s="1">
        <v>148.08500000000001</v>
      </c>
      <c r="IJ33" s="1">
        <v>147.71299999999999</v>
      </c>
      <c r="IK33" s="1">
        <v>153.02099999999999</v>
      </c>
      <c r="IL33" s="1">
        <v>159.40100000000001</v>
      </c>
      <c r="IM33" s="1">
        <v>161.03399999999999</v>
      </c>
      <c r="IN33" s="1">
        <v>157.87700000000001</v>
      </c>
      <c r="IO33" s="1">
        <v>155.21700000000001</v>
      </c>
      <c r="IP33" s="1">
        <v>148.81299999999999</v>
      </c>
      <c r="IQ33" s="1">
        <v>143.95599999999999</v>
      </c>
      <c r="IR33" s="1">
        <v>143.017</v>
      </c>
      <c r="IS33" s="1">
        <v>143.864</v>
      </c>
      <c r="IT33" s="1">
        <v>145.77600000000001</v>
      </c>
      <c r="IU33" s="1">
        <v>150.90600000000001</v>
      </c>
      <c r="IV33" s="1">
        <v>152.83600000000001</v>
      </c>
      <c r="IW33" s="1">
        <v>150.34100000000001</v>
      </c>
      <c r="IX33" s="1">
        <v>145.44300000000001</v>
      </c>
      <c r="IY33" s="1">
        <v>145.59700000000001</v>
      </c>
      <c r="IZ33" s="1">
        <v>150.916</v>
      </c>
      <c r="JA33" s="1">
        <v>159.05699999999999</v>
      </c>
      <c r="JB33" s="1">
        <v>165.297</v>
      </c>
      <c r="JC33" s="1">
        <v>171.09200000000001</v>
      </c>
      <c r="JD33" s="1">
        <v>179.27600000000001</v>
      </c>
      <c r="JE33" s="1">
        <v>182.376</v>
      </c>
      <c r="JF33" s="1">
        <v>183.023</v>
      </c>
      <c r="JG33" s="1">
        <v>181.69499999999999</v>
      </c>
      <c r="JH33" s="1">
        <v>182.785</v>
      </c>
      <c r="JI33" s="1">
        <v>185.31800000000001</v>
      </c>
      <c r="JJ33" s="1">
        <v>192.64400000000001</v>
      </c>
      <c r="JK33" s="1">
        <v>202.78</v>
      </c>
      <c r="JL33" s="1">
        <v>210.56399999999999</v>
      </c>
      <c r="JM33" s="1">
        <v>214.822</v>
      </c>
      <c r="JN33" s="1">
        <v>217.61500000000001</v>
      </c>
      <c r="JO33" s="1">
        <v>218.22499999999999</v>
      </c>
      <c r="JP33" s="1">
        <v>214.68299999999999</v>
      </c>
      <c r="JQ33" s="1">
        <v>222.571</v>
      </c>
      <c r="JR33" s="1">
        <v>227.97200000000001</v>
      </c>
      <c r="JS33" s="1">
        <v>230.89</v>
      </c>
      <c r="JT33" s="1">
        <v>233.678</v>
      </c>
      <c r="JU33" s="1">
        <v>244.61199999999999</v>
      </c>
      <c r="JV33" s="1">
        <v>250.172</v>
      </c>
      <c r="JW33" s="1">
        <v>248.84100000000001</v>
      </c>
      <c r="JX33" s="1">
        <v>245.52699999999999</v>
      </c>
      <c r="JY33" s="1">
        <v>247.62100000000001</v>
      </c>
      <c r="JZ33" s="1">
        <v>245.80799999999999</v>
      </c>
      <c r="KA33" s="1">
        <v>245.095</v>
      </c>
      <c r="KB33" s="1">
        <v>243.74</v>
      </c>
      <c r="KC33" s="1">
        <v>245.19499999999999</v>
      </c>
      <c r="KD33" s="1">
        <v>229.755</v>
      </c>
      <c r="KE33" s="1">
        <v>225.58799999999999</v>
      </c>
      <c r="KF33" s="1">
        <v>223.02799999999999</v>
      </c>
      <c r="KG33" s="1">
        <v>223.41399999999999</v>
      </c>
      <c r="KH33" s="1">
        <v>225.43600000000001</v>
      </c>
      <c r="KI33" s="1">
        <v>227.57</v>
      </c>
      <c r="KJ33" s="1">
        <v>227.56299999999999</v>
      </c>
      <c r="KK33" s="1">
        <v>228.20599999999999</v>
      </c>
      <c r="KL33" s="1">
        <v>223.417</v>
      </c>
      <c r="KM33" s="1">
        <v>226.298</v>
      </c>
      <c r="KN33" s="1">
        <v>223.17099999999999</v>
      </c>
      <c r="KO33" s="1">
        <v>208.16399999999999</v>
      </c>
      <c r="KP33" s="1">
        <v>199.36099999999999</v>
      </c>
      <c r="KQ33" s="1">
        <v>199.08699999999999</v>
      </c>
      <c r="KR33" s="1">
        <v>199.66499999999999</v>
      </c>
      <c r="KS33" s="1">
        <v>204.31200000000001</v>
      </c>
      <c r="KT33" s="1">
        <v>206.786</v>
      </c>
      <c r="KU33" s="1">
        <v>207.57900000000001</v>
      </c>
      <c r="KV33" s="1">
        <v>208.15199999999999</v>
      </c>
      <c r="KW33" s="1">
        <v>208.89500000000001</v>
      </c>
      <c r="KX33" s="1">
        <v>209.642</v>
      </c>
      <c r="KY33" s="1">
        <v>211.40899999999999</v>
      </c>
      <c r="KZ33" s="1">
        <v>207.358</v>
      </c>
      <c r="LA33" s="1">
        <v>210.13399999999999</v>
      </c>
      <c r="LB33" s="1">
        <v>212.245</v>
      </c>
      <c r="LC33" s="1">
        <v>221.548</v>
      </c>
      <c r="LD33" s="1">
        <v>230.286</v>
      </c>
      <c r="LE33" s="1">
        <v>234.41200000000001</v>
      </c>
      <c r="LF33" s="1">
        <v>232.59200000000001</v>
      </c>
      <c r="LG33" s="1">
        <v>231.68700000000001</v>
      </c>
      <c r="LH33" s="1">
        <v>230.19800000000001</v>
      </c>
      <c r="LI33" s="1">
        <v>230.839</v>
      </c>
      <c r="LJ33" s="1">
        <v>229.459</v>
      </c>
      <c r="LK33" s="1">
        <v>232.608</v>
      </c>
      <c r="LL33" s="1">
        <v>232.90700000000001</v>
      </c>
      <c r="LM33" s="1">
        <v>242.43299999999999</v>
      </c>
      <c r="LN33" s="1">
        <v>248.14699999999999</v>
      </c>
      <c r="LO33" s="1">
        <v>252.31200000000001</v>
      </c>
      <c r="LP33" s="1">
        <v>249.458</v>
      </c>
      <c r="LQ33" s="1">
        <v>253.89500000000001</v>
      </c>
      <c r="LR33" s="1">
        <v>249.011</v>
      </c>
      <c r="LS33" s="1">
        <v>247.68799999999999</v>
      </c>
      <c r="LT33" s="1">
        <v>243.733</v>
      </c>
      <c r="LU33" s="1">
        <v>241.762</v>
      </c>
      <c r="LV33" s="1">
        <v>246.483</v>
      </c>
      <c r="LW33" s="1">
        <v>247.79599999999999</v>
      </c>
      <c r="LX33" s="1">
        <v>248.59399999999999</v>
      </c>
      <c r="LY33" s="1">
        <v>253.23599999999999</v>
      </c>
      <c r="LZ33" s="1">
        <v>263.95</v>
      </c>
      <c r="MA33" s="1">
        <v>272.97300000000001</v>
      </c>
      <c r="MB33" s="1">
        <v>273.06900000000002</v>
      </c>
      <c r="MC33" s="1">
        <v>270.36799999999999</v>
      </c>
      <c r="MD33" s="1">
        <v>263.72699999999998</v>
      </c>
      <c r="ME33" s="1">
        <v>257.10500000000002</v>
      </c>
      <c r="MF33" s="1">
        <v>256.96899999999999</v>
      </c>
      <c r="MG33" s="1">
        <v>255.44800000000001</v>
      </c>
      <c r="MH33" s="1">
        <v>254.12799999999999</v>
      </c>
      <c r="MI33" s="1">
        <v>256.29000000000002</v>
      </c>
      <c r="MJ33" s="1">
        <v>260.60700000000003</v>
      </c>
      <c r="MK33" s="1">
        <v>263.19299999999998</v>
      </c>
      <c r="ML33" s="1">
        <v>264.77600000000001</v>
      </c>
      <c r="MM33" s="1">
        <v>261.72699999999998</v>
      </c>
      <c r="MN33" s="1">
        <v>263.233</v>
      </c>
      <c r="MO33" s="1">
        <v>261.827</v>
      </c>
      <c r="MP33" s="1">
        <v>263.30700000000002</v>
      </c>
      <c r="MQ33" s="1">
        <v>267.01100000000002</v>
      </c>
      <c r="MR33" s="1">
        <v>266.27499999999998</v>
      </c>
      <c r="MS33" s="1">
        <v>266.27999999999997</v>
      </c>
      <c r="MT33" s="1">
        <v>269.697</v>
      </c>
      <c r="MU33" s="1">
        <v>276.125</v>
      </c>
      <c r="MV33" s="1">
        <v>278.14699999999999</v>
      </c>
      <c r="MW33" s="1">
        <v>270.74799999999999</v>
      </c>
      <c r="MX33" s="1">
        <v>262.30700000000002</v>
      </c>
      <c r="MY33" s="1">
        <v>264.29599999999999</v>
      </c>
      <c r="MZ33" s="1">
        <v>269.97699999999998</v>
      </c>
      <c r="NA33" s="1">
        <v>270.99299999999999</v>
      </c>
      <c r="NB33" s="1">
        <v>276.51299999999998</v>
      </c>
      <c r="NC33" s="1">
        <v>291.20100000000002</v>
      </c>
      <c r="ND33" s="1">
        <v>293.77600000000001</v>
      </c>
      <c r="NE33" s="1">
        <v>293.101</v>
      </c>
      <c r="NF33" s="1">
        <v>286.53300000000002</v>
      </c>
      <c r="NG33" s="1">
        <v>289.66500000000002</v>
      </c>
      <c r="NH33" s="1">
        <v>289.13499999999999</v>
      </c>
      <c r="NI33" s="1">
        <v>282.22699999999998</v>
      </c>
      <c r="NJ33" s="1">
        <v>280.83600000000001</v>
      </c>
      <c r="NK33" s="1">
        <v>286.803</v>
      </c>
      <c r="NL33" s="1">
        <v>302.53800000000001</v>
      </c>
      <c r="NM33" s="1">
        <v>304.37799999999999</v>
      </c>
      <c r="NN33" s="1">
        <v>313.42899999999997</v>
      </c>
      <c r="NO33" s="1">
        <v>313.08199999999999</v>
      </c>
      <c r="NP33" s="1">
        <v>307.23599999999999</v>
      </c>
      <c r="NQ33" s="1">
        <v>315.721</v>
      </c>
      <c r="NR33" s="1">
        <v>320.399</v>
      </c>
      <c r="NS33" s="1">
        <v>340.97500000000002</v>
      </c>
      <c r="NT33" s="1">
        <v>349.80599999999998</v>
      </c>
      <c r="NU33" s="1">
        <v>354.452</v>
      </c>
      <c r="NV33" s="1">
        <v>356.43200000000002</v>
      </c>
      <c r="NW33" s="1">
        <v>352.90199999999999</v>
      </c>
      <c r="NX33" s="1">
        <v>343.375</v>
      </c>
      <c r="NY33" s="1">
        <v>343.45400000000001</v>
      </c>
      <c r="NZ33" s="1">
        <v>342.53300000000002</v>
      </c>
      <c r="OA33" s="1">
        <v>340.012</v>
      </c>
      <c r="OB33" s="1">
        <v>339.7</v>
      </c>
      <c r="OC33" s="1">
        <v>339.31299999999999</v>
      </c>
      <c r="OD33" s="1">
        <v>336.25599999999997</v>
      </c>
      <c r="OE33" s="1">
        <v>333.62</v>
      </c>
      <c r="OF33" s="1">
        <v>324.38900000000001</v>
      </c>
      <c r="OG33" s="1">
        <v>325.42200000000003</v>
      </c>
      <c r="OH33" s="1">
        <v>326.31200000000001</v>
      </c>
      <c r="OI33" s="1">
        <v>343.221</v>
      </c>
      <c r="OJ33" s="1">
        <v>363.47500000000002</v>
      </c>
      <c r="OK33" s="1">
        <v>365.779</v>
      </c>
      <c r="OL33" s="1">
        <v>361.95800000000003</v>
      </c>
      <c r="OM33" s="1">
        <v>365.42399999999998</v>
      </c>
      <c r="ON33" s="1">
        <v>359.57600000000002</v>
      </c>
      <c r="OO33" s="1">
        <v>352.68700000000001</v>
      </c>
      <c r="OP33" s="1">
        <v>347.43700000000001</v>
      </c>
      <c r="OQ33" s="1">
        <v>352.767</v>
      </c>
      <c r="OR33" s="1">
        <v>346.33300000000003</v>
      </c>
      <c r="OS33" s="1">
        <v>331.59100000000001</v>
      </c>
      <c r="OT33" s="1">
        <v>325.93200000000002</v>
      </c>
      <c r="OU33" s="1">
        <v>318.61</v>
      </c>
      <c r="OV33" s="1">
        <v>301.03199999999998</v>
      </c>
      <c r="OW33" s="1">
        <v>288.91399999999999</v>
      </c>
      <c r="OX33" s="1">
        <v>289.07</v>
      </c>
      <c r="OY33" s="1">
        <v>297.82799999999997</v>
      </c>
      <c r="OZ33" s="1">
        <v>282.82600000000002</v>
      </c>
      <c r="PA33" s="1">
        <v>277.73099999999999</v>
      </c>
      <c r="PB33" s="1">
        <v>274.48899999999998</v>
      </c>
      <c r="PC33" s="1">
        <v>267.30399999999997</v>
      </c>
      <c r="PD33" s="1">
        <v>253.48599999999999</v>
      </c>
      <c r="PE33" s="1">
        <v>251.09800000000001</v>
      </c>
      <c r="PF33" s="1">
        <v>249.447</v>
      </c>
      <c r="PG33" s="1">
        <v>244.29</v>
      </c>
      <c r="PH33" s="1">
        <v>248.47399999999999</v>
      </c>
      <c r="PI33" s="1">
        <v>252.012</v>
      </c>
      <c r="PJ33" s="1">
        <v>252.37899999999999</v>
      </c>
      <c r="PK33" s="1">
        <v>253.262</v>
      </c>
      <c r="PL33" s="1">
        <v>256.31200000000001</v>
      </c>
      <c r="PM33" s="1">
        <v>260.23899999999998</v>
      </c>
      <c r="PN33" s="1">
        <v>262.52300000000002</v>
      </c>
      <c r="PO33" s="1">
        <v>261.495</v>
      </c>
      <c r="PP33" s="1">
        <v>261.06900000000002</v>
      </c>
      <c r="PQ33" s="1">
        <v>253.876</v>
      </c>
      <c r="PR33" s="1">
        <v>251.91800000000001</v>
      </c>
      <c r="PS33" s="1">
        <v>248.46100000000001</v>
      </c>
      <c r="PT33" s="1">
        <v>244.60400000000001</v>
      </c>
      <c r="PU33" s="1">
        <v>244.78299999999999</v>
      </c>
      <c r="PV33" s="1">
        <v>243.98699999999999</v>
      </c>
      <c r="PW33" s="1">
        <v>242.709</v>
      </c>
      <c r="PX33" s="1">
        <v>242.56200000000001</v>
      </c>
      <c r="PY33" s="1">
        <v>241.048</v>
      </c>
      <c r="PZ33" s="1">
        <v>241.27099999999999</v>
      </c>
      <c r="QA33" s="1">
        <v>239.94200000000001</v>
      </c>
      <c r="QB33" s="1">
        <v>233.137</v>
      </c>
      <c r="QC33" s="1">
        <v>232.71199999999999</v>
      </c>
      <c r="QD33" s="1">
        <v>230.76599999999999</v>
      </c>
      <c r="QE33" s="1">
        <v>227.381</v>
      </c>
      <c r="QF33" s="1">
        <v>228.05</v>
      </c>
      <c r="QG33" s="1">
        <v>230.40299999999999</v>
      </c>
      <c r="QH33" s="1">
        <v>234.68700000000001</v>
      </c>
      <c r="QI33" s="1">
        <v>231.62</v>
      </c>
      <c r="QJ33" s="1">
        <v>232.809</v>
      </c>
      <c r="QK33" s="1">
        <v>229.244</v>
      </c>
      <c r="QL33" s="1">
        <v>230.37200000000001</v>
      </c>
      <c r="QM33" s="1">
        <v>231.83500000000001</v>
      </c>
      <c r="QN33" s="1">
        <v>233.501</v>
      </c>
      <c r="QO33" s="1">
        <v>235.80600000000001</v>
      </c>
      <c r="QP33" s="1">
        <v>236.316</v>
      </c>
      <c r="QQ33" s="1">
        <v>237.31</v>
      </c>
      <c r="QR33" s="1">
        <v>238.78899999999999</v>
      </c>
      <c r="QS33" s="1">
        <v>239.98599999999999</v>
      </c>
      <c r="QT33" s="1">
        <v>241.494</v>
      </c>
      <c r="QU33" s="1">
        <v>244.10400000000001</v>
      </c>
      <c r="QV33" s="1">
        <v>245.10400000000001</v>
      </c>
      <c r="QW33" s="1">
        <v>244.697</v>
      </c>
      <c r="QX33" s="1">
        <v>248.49600000000001</v>
      </c>
      <c r="QY33" s="1">
        <v>250.607</v>
      </c>
      <c r="QZ33" s="1">
        <v>253.36</v>
      </c>
      <c r="RA33" s="1">
        <v>252.51900000000001</v>
      </c>
      <c r="RB33" s="1">
        <v>252.83699999999999</v>
      </c>
      <c r="RC33" s="1">
        <v>252.904</v>
      </c>
      <c r="RD33" s="1">
        <v>250.09700000000001</v>
      </c>
      <c r="RE33" s="1">
        <v>247.40799999999999</v>
      </c>
      <c r="RF33" s="1">
        <v>243.92699999999999</v>
      </c>
      <c r="RG33" s="1">
        <v>245.381</v>
      </c>
      <c r="RH33" s="1">
        <v>246.40899999999999</v>
      </c>
      <c r="RI33" s="1">
        <v>246.148</v>
      </c>
      <c r="RJ33" s="1">
        <v>245.14500000000001</v>
      </c>
      <c r="RK33" s="1">
        <v>244.95</v>
      </c>
      <c r="RL33" s="1">
        <v>247.40700000000001</v>
      </c>
      <c r="RM33" s="1">
        <v>250.166</v>
      </c>
      <c r="RN33" s="1">
        <v>249.60499999999999</v>
      </c>
      <c r="RO33" s="1">
        <v>248.411</v>
      </c>
      <c r="RP33" s="1">
        <v>249.268</v>
      </c>
      <c r="RQ33" s="1">
        <v>243.34100000000001</v>
      </c>
      <c r="RR33" s="1">
        <v>244.155</v>
      </c>
      <c r="RS33" s="1">
        <v>242.05</v>
      </c>
      <c r="RT33" s="1">
        <v>234.45</v>
      </c>
      <c r="RU33" s="1">
        <v>232.91499999999999</v>
      </c>
      <c r="RV33" s="1">
        <v>230.523</v>
      </c>
      <c r="RW33" s="1">
        <v>233.173</v>
      </c>
      <c r="RX33" s="1">
        <v>231.351</v>
      </c>
      <c r="RY33" s="1">
        <v>227.43299999999999</v>
      </c>
      <c r="RZ33" s="1">
        <v>223.78299999999999</v>
      </c>
      <c r="SA33" s="1">
        <v>226.352</v>
      </c>
      <c r="SB33" s="1">
        <v>227.28299999999999</v>
      </c>
      <c r="SC33" s="1">
        <v>230.19800000000001</v>
      </c>
      <c r="SD33" s="1">
        <v>232.572</v>
      </c>
      <c r="SE33" s="1">
        <v>238.202</v>
      </c>
      <c r="SF33" s="1">
        <v>238.346</v>
      </c>
      <c r="SG33" s="1">
        <v>240.77799999999999</v>
      </c>
      <c r="SH33" s="1">
        <v>242.34200000000001</v>
      </c>
      <c r="SI33" s="1">
        <v>243.22300000000001</v>
      </c>
      <c r="SJ33" s="1">
        <v>241.82300000000001</v>
      </c>
      <c r="SK33" s="1">
        <v>241.02500000000001</v>
      </c>
      <c r="SL33" s="1">
        <v>240.28899999999999</v>
      </c>
      <c r="SM33" s="1">
        <v>242.178</v>
      </c>
      <c r="SN33" s="1">
        <v>242.05799999999999</v>
      </c>
      <c r="SO33" s="1">
        <v>241.322</v>
      </c>
      <c r="SP33" s="1">
        <v>236.97200000000001</v>
      </c>
      <c r="SQ33" s="1">
        <v>244.667</v>
      </c>
      <c r="SR33" s="1">
        <v>254.88900000000001</v>
      </c>
    </row>
    <row r="34" spans="1:516" x14ac:dyDescent="0.25">
      <c r="A34" s="1" t="s">
        <v>251</v>
      </c>
      <c r="B34" s="1" t="str">
        <f>_xlfn.XLOOKUP(A34,bonds[worksheet get],bonds[unique lookup],"-")</f>
        <v>OMVAV 6 1/4 PERP nc-25</v>
      </c>
      <c r="C34" s="1" t="str">
        <f>_xlfn.XLOOKUP(A34,bonds[worksheet get],bonds[ID_ISIN],"-")</f>
        <v>XS1294343337</v>
      </c>
      <c r="D34" s="1">
        <f>_xll.BDH(A34,"blp_i_sprd_mid","-2AY",,"Dates=H","Fill=C","Sort=R","Dir=H","cols=509;rows=1")</f>
        <v>296.20400000000001</v>
      </c>
      <c r="E34" s="1">
        <v>296.87900000000002</v>
      </c>
      <c r="F34" s="1">
        <v>297.36599999999999</v>
      </c>
      <c r="G34" s="1">
        <v>303.096</v>
      </c>
      <c r="H34" s="1">
        <v>309.38200000000001</v>
      </c>
      <c r="I34" s="1">
        <v>309.73099999999999</v>
      </c>
      <c r="J34" s="1">
        <v>309.67500000000001</v>
      </c>
      <c r="K34" s="1">
        <v>310.00400000000002</v>
      </c>
      <c r="L34" s="1">
        <v>309.23599999999999</v>
      </c>
      <c r="M34" s="1">
        <v>311.95299999999997</v>
      </c>
      <c r="N34" s="1">
        <v>305.51400000000001</v>
      </c>
      <c r="O34" s="1">
        <v>306.06900000000002</v>
      </c>
      <c r="P34" s="1">
        <v>295.13499999999999</v>
      </c>
      <c r="Q34" s="1">
        <v>288.154</v>
      </c>
      <c r="R34" s="1">
        <v>299.20999999999998</v>
      </c>
      <c r="S34" s="1">
        <v>295.91199999999998</v>
      </c>
      <c r="T34" s="1">
        <v>290.14600000000002</v>
      </c>
      <c r="U34" s="1">
        <v>276.10700000000003</v>
      </c>
      <c r="V34" s="1">
        <v>266.19400000000002</v>
      </c>
      <c r="W34" s="1">
        <v>262.298</v>
      </c>
      <c r="X34" s="1">
        <v>271.49</v>
      </c>
      <c r="Y34" s="1">
        <v>292.94600000000003</v>
      </c>
      <c r="Z34" s="1">
        <v>300.14100000000002</v>
      </c>
      <c r="AA34" s="1">
        <v>312.56400000000002</v>
      </c>
      <c r="AB34" s="1">
        <v>318.18400000000003</v>
      </c>
      <c r="AC34" s="1">
        <v>319.37200000000001</v>
      </c>
      <c r="AD34" s="1">
        <v>317.75099999999998</v>
      </c>
      <c r="AE34" s="1">
        <v>318.892</v>
      </c>
      <c r="AF34" s="1">
        <v>332.26100000000002</v>
      </c>
      <c r="AG34" s="1">
        <v>348.06299999999999</v>
      </c>
      <c r="AH34" s="1">
        <v>348.40699999999998</v>
      </c>
      <c r="AI34" s="1">
        <v>354.31900000000002</v>
      </c>
      <c r="AJ34" s="1">
        <v>361.74900000000002</v>
      </c>
      <c r="AK34" s="1">
        <v>373.16</v>
      </c>
      <c r="AL34" s="1">
        <v>384.36700000000002</v>
      </c>
      <c r="AM34" s="1">
        <v>394.67500000000001</v>
      </c>
      <c r="AN34" s="1">
        <v>396.41199999999998</v>
      </c>
      <c r="AO34" s="1">
        <v>393.88499999999999</v>
      </c>
      <c r="AP34" s="1">
        <v>393.05599999999998</v>
      </c>
      <c r="AQ34" s="1">
        <v>393.53399999999999</v>
      </c>
      <c r="AR34" s="1">
        <v>395.36900000000003</v>
      </c>
      <c r="AS34" s="1">
        <v>396.19</v>
      </c>
      <c r="AT34" s="1">
        <v>397.048</v>
      </c>
      <c r="AU34" s="1">
        <v>403.64600000000002</v>
      </c>
      <c r="AV34" s="1">
        <v>403.35599999999999</v>
      </c>
      <c r="AW34" s="1">
        <v>397.13</v>
      </c>
      <c r="AX34" s="1">
        <v>391.57499999999999</v>
      </c>
      <c r="AY34" s="1">
        <v>391.84399999999999</v>
      </c>
      <c r="AZ34" s="1">
        <v>390.15100000000001</v>
      </c>
      <c r="BA34" s="1">
        <v>398.80799999999999</v>
      </c>
      <c r="BB34" s="1">
        <v>401.97399999999999</v>
      </c>
      <c r="BC34" s="1">
        <v>408.85500000000002</v>
      </c>
      <c r="BD34" s="1">
        <v>413.4</v>
      </c>
      <c r="BE34" s="1">
        <v>387.35700000000003</v>
      </c>
      <c r="BF34" s="1">
        <v>387.178</v>
      </c>
      <c r="BG34" s="1">
        <v>389.88799999999998</v>
      </c>
      <c r="BH34" s="1">
        <v>379.798</v>
      </c>
      <c r="BI34" s="1">
        <v>384.911</v>
      </c>
      <c r="BJ34" s="1">
        <v>410.40199999999999</v>
      </c>
      <c r="BK34" s="1">
        <v>430.81400000000002</v>
      </c>
      <c r="BL34" s="1">
        <v>441.226</v>
      </c>
      <c r="BM34" s="1">
        <v>461.84500000000003</v>
      </c>
      <c r="BN34" s="1">
        <v>475.89499999999998</v>
      </c>
      <c r="BO34" s="1">
        <v>475.61599999999999</v>
      </c>
      <c r="BP34" s="1">
        <v>475.18700000000001</v>
      </c>
      <c r="BQ34" s="1">
        <v>474.90100000000001</v>
      </c>
      <c r="BR34" s="1">
        <v>482.37</v>
      </c>
      <c r="BS34" s="1">
        <v>476.18200000000002</v>
      </c>
      <c r="BT34" s="1">
        <v>473.23599999999999</v>
      </c>
      <c r="BU34" s="1">
        <v>479.649</v>
      </c>
      <c r="BV34" s="1">
        <v>510.68700000000001</v>
      </c>
      <c r="BW34" s="1">
        <v>521.81600000000003</v>
      </c>
      <c r="BX34" s="1">
        <v>491.21199999999999</v>
      </c>
      <c r="BY34" s="1">
        <v>477.23399999999998</v>
      </c>
      <c r="BZ34" s="1">
        <v>470.42200000000003</v>
      </c>
      <c r="CA34" s="1">
        <v>426.66</v>
      </c>
      <c r="CB34" s="1">
        <v>383.44</v>
      </c>
      <c r="CC34" s="1">
        <v>330.94400000000002</v>
      </c>
      <c r="CD34" s="1">
        <v>327.46499999999997</v>
      </c>
      <c r="CE34" s="1">
        <v>298.98200000000003</v>
      </c>
      <c r="CF34" s="1">
        <v>295.50700000000001</v>
      </c>
      <c r="CG34" s="1">
        <v>300.38</v>
      </c>
      <c r="CH34" s="1">
        <v>221.26</v>
      </c>
      <c r="CI34" s="1">
        <v>207.99799999999999</v>
      </c>
      <c r="CJ34" s="1">
        <v>204.971</v>
      </c>
      <c r="CK34" s="1">
        <v>206.58</v>
      </c>
      <c r="CL34" s="1">
        <v>215.46299999999999</v>
      </c>
      <c r="CM34" s="1">
        <v>212.125</v>
      </c>
      <c r="CN34" s="1">
        <v>195.02600000000001</v>
      </c>
      <c r="CO34" s="1">
        <v>179.959</v>
      </c>
      <c r="CP34" s="1">
        <v>175.41</v>
      </c>
      <c r="CQ34" s="1">
        <v>166.86099999999999</v>
      </c>
      <c r="CR34" s="1">
        <v>152.18299999999999</v>
      </c>
      <c r="CS34" s="1">
        <v>154.297</v>
      </c>
      <c r="CT34" s="1">
        <v>154.80699999999999</v>
      </c>
      <c r="CU34" s="1">
        <v>155.79900000000001</v>
      </c>
      <c r="CV34" s="1">
        <v>155.53299999999999</v>
      </c>
      <c r="CW34" s="1">
        <v>156.72200000000001</v>
      </c>
      <c r="CX34" s="1">
        <v>156.852</v>
      </c>
      <c r="CY34" s="1">
        <v>156.70400000000001</v>
      </c>
      <c r="CZ34" s="1">
        <v>158.358</v>
      </c>
      <c r="DA34" s="1">
        <v>159.86199999999999</v>
      </c>
      <c r="DB34" s="1">
        <v>158.15100000000001</v>
      </c>
      <c r="DC34" s="1">
        <v>157.089</v>
      </c>
      <c r="DD34" s="1">
        <v>159.94999999999999</v>
      </c>
      <c r="DE34" s="1">
        <v>163.88499999999999</v>
      </c>
      <c r="DF34" s="1">
        <v>170.33199999999999</v>
      </c>
      <c r="DG34" s="1">
        <v>169.82499999999999</v>
      </c>
      <c r="DH34" s="1">
        <v>167.92099999999999</v>
      </c>
      <c r="DI34" s="1">
        <v>164.375</v>
      </c>
      <c r="DJ34" s="1">
        <v>165.25399999999999</v>
      </c>
      <c r="DK34" s="1">
        <v>165.785</v>
      </c>
      <c r="DL34" s="1">
        <v>151.178</v>
      </c>
      <c r="DM34" s="1">
        <v>148.94399999999999</v>
      </c>
      <c r="DN34" s="1">
        <v>145.19800000000001</v>
      </c>
      <c r="DO34" s="1">
        <v>143.67099999999999</v>
      </c>
      <c r="DP34" s="1">
        <v>139.99700000000001</v>
      </c>
      <c r="DQ34" s="1">
        <v>140.55199999999999</v>
      </c>
      <c r="DR34" s="1">
        <v>144.39500000000001</v>
      </c>
      <c r="DS34" s="1">
        <v>145.56800000000001</v>
      </c>
      <c r="DT34" s="1">
        <v>143.63499999999999</v>
      </c>
      <c r="DU34" s="1">
        <v>142.69900000000001</v>
      </c>
      <c r="DV34" s="1">
        <v>145.18299999999999</v>
      </c>
      <c r="DW34" s="1">
        <v>145.49100000000001</v>
      </c>
      <c r="DX34" s="1">
        <v>149.11699999999999</v>
      </c>
      <c r="DY34" s="1">
        <v>149.45699999999999</v>
      </c>
      <c r="DZ34" s="1">
        <v>148.21299999999999</v>
      </c>
      <c r="EA34" s="1">
        <v>147.321</v>
      </c>
      <c r="EB34" s="1">
        <v>143.07300000000001</v>
      </c>
      <c r="EC34" s="1">
        <v>142.27099999999999</v>
      </c>
      <c r="ED34" s="1">
        <v>140.86099999999999</v>
      </c>
      <c r="EE34" s="1">
        <v>145.273</v>
      </c>
      <c r="EF34" s="1">
        <v>145.18700000000001</v>
      </c>
      <c r="EG34" s="1">
        <v>146.09399999999999</v>
      </c>
      <c r="EH34" s="1">
        <v>146.959</v>
      </c>
      <c r="EI34" s="1">
        <v>147.053</v>
      </c>
      <c r="EJ34" s="1">
        <v>149.101</v>
      </c>
      <c r="EK34" s="1">
        <v>151.93700000000001</v>
      </c>
      <c r="EL34" s="1">
        <v>152.947</v>
      </c>
      <c r="EM34" s="1">
        <v>154.13</v>
      </c>
      <c r="EN34" s="1">
        <v>155.94499999999999</v>
      </c>
      <c r="EO34" s="1">
        <v>159.55799999999999</v>
      </c>
      <c r="EP34" s="1">
        <v>157.608</v>
      </c>
      <c r="EQ34" s="1">
        <v>158.96</v>
      </c>
      <c r="ER34" s="1">
        <v>161.16999999999999</v>
      </c>
      <c r="ES34" s="1">
        <v>162.36500000000001</v>
      </c>
      <c r="ET34" s="1">
        <v>165.49600000000001</v>
      </c>
      <c r="EU34" s="1">
        <v>167.82400000000001</v>
      </c>
      <c r="EV34" s="1">
        <v>160.98699999999999</v>
      </c>
      <c r="EW34" s="1">
        <v>164.477</v>
      </c>
      <c r="EX34" s="1">
        <v>166.697</v>
      </c>
      <c r="EY34" s="1">
        <v>167.16900000000001</v>
      </c>
      <c r="EZ34" s="1">
        <v>166.19200000000001</v>
      </c>
      <c r="FA34" s="1">
        <v>167.93</v>
      </c>
      <c r="FB34" s="1">
        <v>171.66499999999999</v>
      </c>
      <c r="FC34" s="1">
        <v>170.50899999999999</v>
      </c>
      <c r="FD34" s="1">
        <v>170.755</v>
      </c>
      <c r="FE34" s="1">
        <v>166.517</v>
      </c>
      <c r="FF34" s="1">
        <v>164.23599999999999</v>
      </c>
      <c r="FG34" s="1">
        <v>163.221</v>
      </c>
      <c r="FH34" s="1">
        <v>163.863</v>
      </c>
      <c r="FI34" s="1">
        <v>162.155</v>
      </c>
      <c r="FJ34" s="1">
        <v>158.423</v>
      </c>
      <c r="FK34" s="1">
        <v>157.19</v>
      </c>
      <c r="FL34" s="1">
        <v>156.39599999999999</v>
      </c>
      <c r="FM34" s="1">
        <v>153.61199999999999</v>
      </c>
      <c r="FN34" s="1">
        <v>156.351</v>
      </c>
      <c r="FO34" s="1">
        <v>153.91999999999999</v>
      </c>
      <c r="FP34" s="1">
        <v>159.11699999999999</v>
      </c>
      <c r="FQ34" s="1">
        <v>165.113</v>
      </c>
      <c r="FR34" s="1">
        <v>166.309</v>
      </c>
      <c r="FS34" s="1">
        <v>163.51499999999999</v>
      </c>
      <c r="FT34" s="1">
        <v>162.10499999999999</v>
      </c>
      <c r="FU34" s="1">
        <v>159.32900000000001</v>
      </c>
      <c r="FV34" s="1">
        <v>162.46</v>
      </c>
      <c r="FW34" s="1">
        <v>166.89500000000001</v>
      </c>
      <c r="FX34" s="1">
        <v>170.11799999999999</v>
      </c>
      <c r="FY34" s="1">
        <v>169.202</v>
      </c>
      <c r="FZ34" s="1">
        <v>168.86</v>
      </c>
      <c r="GA34" s="1">
        <v>174.47499999999999</v>
      </c>
      <c r="GB34" s="1">
        <v>176.81100000000001</v>
      </c>
      <c r="GC34" s="1">
        <v>177.251</v>
      </c>
      <c r="GD34" s="1">
        <v>181.99100000000001</v>
      </c>
      <c r="GE34" s="1">
        <v>186.55500000000001</v>
      </c>
      <c r="GF34" s="1">
        <v>185.869</v>
      </c>
      <c r="GG34" s="1">
        <v>191.661</v>
      </c>
      <c r="GH34" s="1">
        <v>197.29900000000001</v>
      </c>
      <c r="GI34" s="1">
        <v>201.23599999999999</v>
      </c>
      <c r="GJ34" s="1">
        <v>199.15199999999999</v>
      </c>
      <c r="GK34" s="1">
        <v>199.58</v>
      </c>
      <c r="GL34" s="1">
        <v>202.16</v>
      </c>
      <c r="GM34" s="1">
        <v>195.95599999999999</v>
      </c>
      <c r="GN34" s="1">
        <v>194.50800000000001</v>
      </c>
      <c r="GO34" s="1">
        <v>196.27199999999999</v>
      </c>
      <c r="GP34" s="1">
        <v>197.16300000000001</v>
      </c>
      <c r="GQ34" s="1">
        <v>198.125</v>
      </c>
      <c r="GR34" s="1">
        <v>199.63499999999999</v>
      </c>
      <c r="GS34" s="1">
        <v>200.99799999999999</v>
      </c>
      <c r="GT34" s="1">
        <v>198.864</v>
      </c>
      <c r="GU34" s="1">
        <v>194.79300000000001</v>
      </c>
      <c r="GV34" s="1">
        <v>198.88900000000001</v>
      </c>
      <c r="GW34" s="1">
        <v>199.19800000000001</v>
      </c>
      <c r="GX34" s="1">
        <v>194.50200000000001</v>
      </c>
      <c r="GY34" s="1">
        <v>193.29499999999999</v>
      </c>
      <c r="GZ34" s="1">
        <v>190.286</v>
      </c>
      <c r="HA34" s="1">
        <v>197.50700000000001</v>
      </c>
      <c r="HB34" s="1">
        <v>216.40899999999999</v>
      </c>
      <c r="HC34" s="1">
        <v>215.928</v>
      </c>
      <c r="HD34" s="1">
        <v>214.035</v>
      </c>
      <c r="HE34" s="1">
        <v>214.06399999999999</v>
      </c>
      <c r="HF34" s="1">
        <v>210.215</v>
      </c>
      <c r="HG34" s="1">
        <v>217.66900000000001</v>
      </c>
      <c r="HH34" s="1">
        <v>220.68199999999999</v>
      </c>
      <c r="HI34" s="1">
        <v>218.69499999999999</v>
      </c>
      <c r="HJ34" s="1">
        <v>218.49799999999999</v>
      </c>
      <c r="HK34" s="1">
        <v>219.37299999999999</v>
      </c>
      <c r="HL34" s="1">
        <v>222.32</v>
      </c>
      <c r="HM34" s="1">
        <v>221.14599999999999</v>
      </c>
      <c r="HN34" s="1">
        <v>218.59200000000001</v>
      </c>
      <c r="HO34" s="1">
        <v>217.36</v>
      </c>
      <c r="HP34" s="1">
        <v>216.28299999999999</v>
      </c>
      <c r="HQ34" s="1">
        <v>224.30799999999999</v>
      </c>
      <c r="HR34" s="1">
        <v>231.512</v>
      </c>
      <c r="HS34" s="1">
        <v>232.572</v>
      </c>
      <c r="HT34" s="1">
        <v>242.45599999999999</v>
      </c>
      <c r="HU34" s="1">
        <v>243.94200000000001</v>
      </c>
      <c r="HV34" s="1">
        <v>232.852</v>
      </c>
      <c r="HW34" s="1">
        <v>226.43</v>
      </c>
      <c r="HX34" s="1">
        <v>219.02600000000001</v>
      </c>
      <c r="HY34" s="1">
        <v>217.41200000000001</v>
      </c>
      <c r="HZ34" s="1">
        <v>216.06299999999999</v>
      </c>
      <c r="IA34" s="1">
        <v>221.21199999999999</v>
      </c>
      <c r="IB34" s="1">
        <v>219.58500000000001</v>
      </c>
      <c r="IC34" s="1">
        <v>220.553</v>
      </c>
      <c r="ID34" s="1">
        <v>205.5</v>
      </c>
      <c r="IE34" s="1">
        <v>194.976</v>
      </c>
      <c r="IF34" s="1">
        <v>191.12100000000001</v>
      </c>
      <c r="IG34" s="1">
        <v>190.40100000000001</v>
      </c>
      <c r="IH34" s="1">
        <v>180.797</v>
      </c>
      <c r="II34" s="1">
        <v>179.94499999999999</v>
      </c>
      <c r="IJ34" s="1">
        <v>177.23699999999999</v>
      </c>
      <c r="IK34" s="1">
        <v>186.96799999999999</v>
      </c>
      <c r="IL34" s="1">
        <v>192.322</v>
      </c>
      <c r="IM34" s="1">
        <v>194.447</v>
      </c>
      <c r="IN34" s="1">
        <v>191.59200000000001</v>
      </c>
      <c r="IO34" s="1">
        <v>188.54</v>
      </c>
      <c r="IP34" s="1">
        <v>182.262</v>
      </c>
      <c r="IQ34" s="1">
        <v>178.27699999999999</v>
      </c>
      <c r="IR34" s="1">
        <v>175.857</v>
      </c>
      <c r="IS34" s="1">
        <v>173.31</v>
      </c>
      <c r="IT34" s="1">
        <v>175.21100000000001</v>
      </c>
      <c r="IU34" s="1">
        <v>183.124</v>
      </c>
      <c r="IV34" s="1">
        <v>185.78700000000001</v>
      </c>
      <c r="IW34" s="1">
        <v>182.959</v>
      </c>
      <c r="IX34" s="1">
        <v>175.91399999999999</v>
      </c>
      <c r="IY34" s="1">
        <v>178.74799999999999</v>
      </c>
      <c r="IZ34" s="1">
        <v>184.44399999999999</v>
      </c>
      <c r="JA34" s="1">
        <v>187.80099999999999</v>
      </c>
      <c r="JB34" s="1">
        <v>195.22200000000001</v>
      </c>
      <c r="JC34" s="1">
        <v>204.845</v>
      </c>
      <c r="JD34" s="1">
        <v>209.505</v>
      </c>
      <c r="JE34" s="1">
        <v>210.53700000000001</v>
      </c>
      <c r="JF34" s="1">
        <v>210.334</v>
      </c>
      <c r="JG34" s="1">
        <v>207.69499999999999</v>
      </c>
      <c r="JH34" s="1">
        <v>208.416</v>
      </c>
      <c r="JI34" s="1">
        <v>209.886</v>
      </c>
      <c r="JJ34" s="1">
        <v>215.24799999999999</v>
      </c>
      <c r="JK34" s="1">
        <v>230.95500000000001</v>
      </c>
      <c r="JL34" s="1">
        <v>237.3</v>
      </c>
      <c r="JM34" s="1">
        <v>240.30699999999999</v>
      </c>
      <c r="JN34" s="1">
        <v>242.11699999999999</v>
      </c>
      <c r="JO34" s="1">
        <v>243.06100000000001</v>
      </c>
      <c r="JP34" s="1">
        <v>237.94800000000001</v>
      </c>
      <c r="JQ34" s="1">
        <v>243.80500000000001</v>
      </c>
      <c r="JR34" s="1">
        <v>251.363</v>
      </c>
      <c r="JS34" s="1">
        <v>252.36699999999999</v>
      </c>
      <c r="JT34" s="1">
        <v>254.268</v>
      </c>
      <c r="JU34" s="1">
        <v>259.78100000000001</v>
      </c>
      <c r="JV34" s="1">
        <v>263.202</v>
      </c>
      <c r="JW34" s="1">
        <v>261.98</v>
      </c>
      <c r="JX34" s="1">
        <v>258.45699999999999</v>
      </c>
      <c r="JY34" s="1">
        <v>260.94600000000003</v>
      </c>
      <c r="JZ34" s="1">
        <v>258.666</v>
      </c>
      <c r="KA34" s="1">
        <v>257.702</v>
      </c>
      <c r="KB34" s="1">
        <v>255.48599999999999</v>
      </c>
      <c r="KC34" s="1">
        <v>259.92599999999999</v>
      </c>
      <c r="KD34" s="1">
        <v>239.81899999999999</v>
      </c>
      <c r="KE34" s="1">
        <v>235.58600000000001</v>
      </c>
      <c r="KF34" s="1">
        <v>232.75</v>
      </c>
      <c r="KG34" s="1">
        <v>231.001</v>
      </c>
      <c r="KH34" s="1">
        <v>230.50399999999999</v>
      </c>
      <c r="KI34" s="1">
        <v>232.727</v>
      </c>
      <c r="KJ34" s="1">
        <v>230.95099999999999</v>
      </c>
      <c r="KK34" s="1">
        <v>229.816</v>
      </c>
      <c r="KL34" s="1">
        <v>223.83500000000001</v>
      </c>
      <c r="KM34" s="1">
        <v>225.36500000000001</v>
      </c>
      <c r="KN34" s="1">
        <v>225.21700000000001</v>
      </c>
      <c r="KO34" s="1">
        <v>210.602</v>
      </c>
      <c r="KP34" s="1">
        <v>199.64099999999999</v>
      </c>
      <c r="KQ34" s="1">
        <v>199.352</v>
      </c>
      <c r="KR34" s="1">
        <v>200.00200000000001</v>
      </c>
      <c r="KS34" s="1">
        <v>202.76499999999999</v>
      </c>
      <c r="KT34" s="1">
        <v>204.886</v>
      </c>
      <c r="KU34" s="1">
        <v>207.215</v>
      </c>
      <c r="KV34" s="1">
        <v>206.869</v>
      </c>
      <c r="KW34" s="1">
        <v>208.49</v>
      </c>
      <c r="KX34" s="1">
        <v>212.76599999999999</v>
      </c>
      <c r="KY34" s="1">
        <v>215.52099999999999</v>
      </c>
      <c r="KZ34" s="1">
        <v>212.48500000000001</v>
      </c>
      <c r="LA34" s="1">
        <v>212.999</v>
      </c>
      <c r="LB34" s="1">
        <v>214.01599999999999</v>
      </c>
      <c r="LC34" s="1">
        <v>225.08</v>
      </c>
      <c r="LD34" s="1">
        <v>234.636</v>
      </c>
      <c r="LE34" s="1">
        <v>239.04</v>
      </c>
      <c r="LF34" s="1">
        <v>236.50299999999999</v>
      </c>
      <c r="LG34" s="1">
        <v>236.42099999999999</v>
      </c>
      <c r="LH34" s="1">
        <v>235.91399999999999</v>
      </c>
      <c r="LI34" s="1">
        <v>236.86199999999999</v>
      </c>
      <c r="LJ34" s="1">
        <v>236.12799999999999</v>
      </c>
      <c r="LK34" s="1">
        <v>239.607</v>
      </c>
      <c r="LL34" s="1">
        <v>241.69900000000001</v>
      </c>
      <c r="LM34" s="1">
        <v>252.07300000000001</v>
      </c>
      <c r="LN34" s="1">
        <v>260.08300000000003</v>
      </c>
      <c r="LO34" s="1">
        <v>265.62400000000002</v>
      </c>
      <c r="LP34" s="1">
        <v>262.69799999999998</v>
      </c>
      <c r="LQ34" s="1">
        <v>266.30200000000002</v>
      </c>
      <c r="LR34" s="1">
        <v>262.26600000000002</v>
      </c>
      <c r="LS34" s="1">
        <v>258.92599999999999</v>
      </c>
      <c r="LT34" s="1">
        <v>254.22399999999999</v>
      </c>
      <c r="LU34" s="1">
        <v>251.21199999999999</v>
      </c>
      <c r="LV34" s="1">
        <v>256.32600000000002</v>
      </c>
      <c r="LW34" s="1">
        <v>259.375</v>
      </c>
      <c r="LX34" s="1">
        <v>259.67599999999999</v>
      </c>
      <c r="LY34" s="1">
        <v>266.83100000000002</v>
      </c>
      <c r="LZ34" s="1">
        <v>283.12</v>
      </c>
      <c r="MA34" s="1">
        <v>290.61099999999999</v>
      </c>
      <c r="MB34" s="1">
        <v>292.08100000000002</v>
      </c>
      <c r="MC34" s="1">
        <v>290.69799999999998</v>
      </c>
      <c r="MD34" s="1">
        <v>285.39499999999998</v>
      </c>
      <c r="ME34" s="1">
        <v>280.89600000000002</v>
      </c>
      <c r="MF34" s="1">
        <v>280.25700000000001</v>
      </c>
      <c r="MG34" s="1">
        <v>278.18799999999999</v>
      </c>
      <c r="MH34" s="1">
        <v>278.036</v>
      </c>
      <c r="MI34" s="1">
        <v>280.58600000000001</v>
      </c>
      <c r="MJ34" s="1">
        <v>284.822</v>
      </c>
      <c r="MK34" s="1">
        <v>289.23399999999998</v>
      </c>
      <c r="ML34" s="1">
        <v>291.96300000000002</v>
      </c>
      <c r="MM34" s="1">
        <v>288.94</v>
      </c>
      <c r="MN34" s="1">
        <v>291.755</v>
      </c>
      <c r="MO34" s="1">
        <v>290.48</v>
      </c>
      <c r="MP34" s="1">
        <v>291.733</v>
      </c>
      <c r="MQ34" s="1">
        <v>294.13</v>
      </c>
      <c r="MR34" s="1">
        <v>292.291</v>
      </c>
      <c r="MS34" s="1">
        <v>291.721</v>
      </c>
      <c r="MT34" s="1">
        <v>293.87299999999999</v>
      </c>
      <c r="MU34" s="1">
        <v>299.32299999999998</v>
      </c>
      <c r="MV34" s="1">
        <v>300.08</v>
      </c>
      <c r="MW34" s="1">
        <v>294.05</v>
      </c>
      <c r="MX34" s="1">
        <v>285.04399999999998</v>
      </c>
      <c r="MY34" s="1">
        <v>286.27499999999998</v>
      </c>
      <c r="MZ34" s="1">
        <v>289.41300000000001</v>
      </c>
      <c r="NA34" s="1">
        <v>289.35399999999998</v>
      </c>
      <c r="NB34" s="1">
        <v>293.90699999999998</v>
      </c>
      <c r="NC34" s="1">
        <v>302.71899999999999</v>
      </c>
      <c r="ND34" s="1">
        <v>304.41199999999998</v>
      </c>
      <c r="NE34" s="1">
        <v>303.51</v>
      </c>
      <c r="NF34" s="1">
        <v>301.24299999999999</v>
      </c>
      <c r="NG34" s="1">
        <v>304.25</v>
      </c>
      <c r="NH34" s="1">
        <v>303.23</v>
      </c>
      <c r="NI34" s="1">
        <v>295.44</v>
      </c>
      <c r="NJ34" s="1">
        <v>289.91500000000002</v>
      </c>
      <c r="NK34" s="1">
        <v>293.31900000000002</v>
      </c>
      <c r="NL34" s="1">
        <v>304.74700000000001</v>
      </c>
      <c r="NM34" s="1">
        <v>307.19</v>
      </c>
      <c r="NN34" s="1">
        <v>313.30500000000001</v>
      </c>
      <c r="NO34" s="1">
        <v>312.738</v>
      </c>
      <c r="NP34" s="1">
        <v>309.67</v>
      </c>
      <c r="NQ34" s="1">
        <v>316.38200000000001</v>
      </c>
      <c r="NR34" s="1">
        <v>318.54000000000002</v>
      </c>
      <c r="NS34" s="1">
        <v>334.71100000000001</v>
      </c>
      <c r="NT34" s="1">
        <v>340.94600000000003</v>
      </c>
      <c r="NU34" s="1">
        <v>347.06200000000001</v>
      </c>
      <c r="NV34" s="1">
        <v>351.21800000000002</v>
      </c>
      <c r="NW34" s="1">
        <v>345.64400000000001</v>
      </c>
      <c r="NX34" s="1">
        <v>338.85899999999998</v>
      </c>
      <c r="NY34" s="1">
        <v>338.76100000000002</v>
      </c>
      <c r="NZ34" s="1">
        <v>338.471</v>
      </c>
      <c r="OA34" s="1">
        <v>337.02800000000002</v>
      </c>
      <c r="OB34" s="1">
        <v>336.452</v>
      </c>
      <c r="OC34" s="1">
        <v>336.14</v>
      </c>
      <c r="OD34" s="1">
        <v>334.49099999999999</v>
      </c>
      <c r="OE34" s="1">
        <v>331.762</v>
      </c>
      <c r="OF34" s="1">
        <v>324.70299999999997</v>
      </c>
      <c r="OG34" s="1">
        <v>326.77600000000001</v>
      </c>
      <c r="OH34" s="1">
        <v>325.863</v>
      </c>
      <c r="OI34" s="1">
        <v>341.34300000000002</v>
      </c>
      <c r="OJ34" s="1">
        <v>359.84100000000001</v>
      </c>
      <c r="OK34" s="1">
        <v>367.733</v>
      </c>
      <c r="OL34" s="1">
        <v>364.86900000000003</v>
      </c>
      <c r="OM34" s="1">
        <v>366.94200000000001</v>
      </c>
      <c r="ON34" s="1">
        <v>363.15199999999999</v>
      </c>
      <c r="OO34" s="1">
        <v>359.82</v>
      </c>
      <c r="OP34" s="1">
        <v>356.428</v>
      </c>
      <c r="OQ34" s="1">
        <v>361.90800000000002</v>
      </c>
      <c r="OR34" s="1">
        <v>356.322</v>
      </c>
      <c r="OS34" s="1">
        <v>345.70400000000001</v>
      </c>
      <c r="OT34" s="1">
        <v>341.79700000000003</v>
      </c>
      <c r="OU34" s="1">
        <v>335.11099999999999</v>
      </c>
      <c r="OV34" s="1">
        <v>324.12200000000001</v>
      </c>
      <c r="OW34" s="1">
        <v>317.18799999999999</v>
      </c>
      <c r="OX34" s="1">
        <v>317.11599999999999</v>
      </c>
      <c r="OY34" s="1">
        <v>326.56200000000001</v>
      </c>
      <c r="OZ34" s="1">
        <v>307.27699999999999</v>
      </c>
      <c r="PA34" s="1">
        <v>301.95800000000003</v>
      </c>
      <c r="PB34" s="1">
        <v>296.96499999999997</v>
      </c>
      <c r="PC34" s="1">
        <v>289.68099999999998</v>
      </c>
      <c r="PD34" s="1">
        <v>282.64699999999999</v>
      </c>
      <c r="PE34" s="1">
        <v>281.00299999999999</v>
      </c>
      <c r="PF34" s="1">
        <v>279.291</v>
      </c>
      <c r="PG34" s="1">
        <v>274.12400000000002</v>
      </c>
      <c r="PH34" s="1">
        <v>277.654</v>
      </c>
      <c r="PI34" s="1">
        <v>280.86</v>
      </c>
      <c r="PJ34" s="1">
        <v>281.27699999999999</v>
      </c>
      <c r="PK34" s="1">
        <v>280.56900000000002</v>
      </c>
      <c r="PL34" s="1">
        <v>283.44299999999998</v>
      </c>
      <c r="PM34" s="1">
        <v>284.85000000000002</v>
      </c>
      <c r="PN34" s="1">
        <v>285.505</v>
      </c>
      <c r="PO34" s="1">
        <v>285.77300000000002</v>
      </c>
      <c r="PP34" s="1">
        <v>287.76600000000002</v>
      </c>
      <c r="PQ34" s="1">
        <v>278.83999999999997</v>
      </c>
      <c r="PR34" s="1">
        <v>277.66899999999998</v>
      </c>
      <c r="PS34" s="1">
        <v>274.98099999999999</v>
      </c>
      <c r="PT34" s="1">
        <v>270.61599999999999</v>
      </c>
      <c r="PU34" s="1">
        <v>271.33300000000003</v>
      </c>
      <c r="PV34" s="1">
        <v>271.77</v>
      </c>
      <c r="PW34" s="1">
        <v>270.04899999999998</v>
      </c>
      <c r="PX34" s="1">
        <v>270.5</v>
      </c>
      <c r="PY34" s="1">
        <v>269.28800000000001</v>
      </c>
      <c r="PZ34" s="1">
        <v>269.36700000000002</v>
      </c>
      <c r="QA34" s="1">
        <v>269.24</v>
      </c>
      <c r="QB34" s="1">
        <v>265.43599999999998</v>
      </c>
      <c r="QC34" s="1">
        <v>265.67700000000002</v>
      </c>
      <c r="QD34" s="1">
        <v>265.68</v>
      </c>
      <c r="QE34" s="1">
        <v>261.86599999999999</v>
      </c>
      <c r="QF34" s="1">
        <v>264.21300000000002</v>
      </c>
      <c r="QG34" s="1">
        <v>267.78899999999999</v>
      </c>
      <c r="QH34" s="1">
        <v>272.57</v>
      </c>
      <c r="QI34" s="1">
        <v>270.21100000000001</v>
      </c>
      <c r="QJ34" s="1">
        <v>271.22199999999998</v>
      </c>
      <c r="QK34" s="1">
        <v>268.11700000000002</v>
      </c>
      <c r="QL34" s="1">
        <v>268.916</v>
      </c>
      <c r="QM34" s="1">
        <v>268.90600000000001</v>
      </c>
      <c r="QN34" s="1">
        <v>269.92899999999997</v>
      </c>
      <c r="QO34" s="1">
        <v>272.56</v>
      </c>
      <c r="QP34" s="1">
        <v>272.25400000000002</v>
      </c>
      <c r="QQ34" s="1">
        <v>272.47300000000001</v>
      </c>
      <c r="QR34" s="1">
        <v>274.52199999999999</v>
      </c>
      <c r="QS34" s="1">
        <v>275.69</v>
      </c>
      <c r="QT34" s="1">
        <v>275.98200000000003</v>
      </c>
      <c r="QU34" s="1">
        <v>278.39299999999997</v>
      </c>
      <c r="QV34" s="1">
        <v>279.01</v>
      </c>
      <c r="QW34" s="1">
        <v>277.50400000000002</v>
      </c>
      <c r="QX34" s="1">
        <v>280.00200000000001</v>
      </c>
      <c r="QY34" s="1">
        <v>281.47300000000001</v>
      </c>
      <c r="QZ34" s="1">
        <v>286.74099999999999</v>
      </c>
      <c r="RA34" s="1">
        <v>285.07600000000002</v>
      </c>
      <c r="RB34" s="1">
        <v>284.90100000000001</v>
      </c>
      <c r="RC34" s="1">
        <v>284.86500000000001</v>
      </c>
      <c r="RD34" s="1">
        <v>282.69799999999998</v>
      </c>
      <c r="RE34" s="1">
        <v>280.14100000000002</v>
      </c>
      <c r="RF34" s="1">
        <v>274.87900000000002</v>
      </c>
      <c r="RG34" s="1">
        <v>275.16800000000001</v>
      </c>
      <c r="RH34" s="1">
        <v>275.53800000000001</v>
      </c>
      <c r="RI34" s="1">
        <v>276.33100000000002</v>
      </c>
      <c r="RJ34" s="1">
        <v>275.20699999999999</v>
      </c>
      <c r="RK34" s="1">
        <v>276.08100000000002</v>
      </c>
      <c r="RL34" s="1">
        <v>277.74400000000003</v>
      </c>
      <c r="RM34" s="1">
        <v>280.66399999999999</v>
      </c>
      <c r="RN34" s="1">
        <v>279.24299999999999</v>
      </c>
      <c r="RO34" s="1">
        <v>277.74900000000002</v>
      </c>
      <c r="RP34" s="1">
        <v>277.75599999999997</v>
      </c>
      <c r="RQ34" s="1">
        <v>271.92099999999999</v>
      </c>
      <c r="RR34" s="1">
        <v>269.74599999999998</v>
      </c>
      <c r="RS34" s="1">
        <v>265.221</v>
      </c>
      <c r="RT34" s="1">
        <v>255.072</v>
      </c>
      <c r="RU34" s="1">
        <v>253.798</v>
      </c>
      <c r="RV34" s="1">
        <v>246.43600000000001</v>
      </c>
      <c r="RW34" s="1">
        <v>245.73599999999999</v>
      </c>
      <c r="RX34" s="1">
        <v>243.17099999999999</v>
      </c>
      <c r="RY34" s="1">
        <v>238.756</v>
      </c>
      <c r="RZ34" s="1">
        <v>235.208</v>
      </c>
      <c r="SA34" s="1">
        <v>235.792</v>
      </c>
      <c r="SB34" s="1">
        <v>234.6</v>
      </c>
      <c r="SC34" s="1">
        <v>236.054</v>
      </c>
      <c r="SD34" s="1">
        <v>237.06299999999999</v>
      </c>
      <c r="SE34" s="1">
        <v>241.37200000000001</v>
      </c>
      <c r="SF34" s="1">
        <v>240.72300000000001</v>
      </c>
      <c r="SG34" s="1">
        <v>240.18199999999999</v>
      </c>
      <c r="SH34" s="1">
        <v>241.483</v>
      </c>
      <c r="SI34" s="1">
        <v>242.483</v>
      </c>
      <c r="SJ34" s="1">
        <v>241.69800000000001</v>
      </c>
      <c r="SK34" s="1">
        <v>240.78899999999999</v>
      </c>
      <c r="SL34" s="1">
        <v>240.41399999999999</v>
      </c>
      <c r="SM34" s="1">
        <v>242.04599999999999</v>
      </c>
      <c r="SN34" s="1">
        <v>243.137</v>
      </c>
      <c r="SO34" s="1">
        <v>242.66300000000001</v>
      </c>
      <c r="SP34" s="1">
        <v>240.37700000000001</v>
      </c>
      <c r="SQ34" s="1">
        <v>247.422</v>
      </c>
      <c r="SR34" s="1">
        <v>253.816</v>
      </c>
    </row>
    <row r="35" spans="1:516" x14ac:dyDescent="0.25">
      <c r="A35" s="1" t="s">
        <v>253</v>
      </c>
      <c r="B35" s="1" t="str">
        <f>_xlfn.XLOOKUP(A35,bonds[worksheet get],bonds[unique lookup],"-")</f>
        <v>REPSM 3 7/8 PERP nc-21</v>
      </c>
      <c r="C35" s="1" t="str">
        <f>_xlfn.XLOOKUP(A35,bonds[worksheet get],bonds[ID_ISIN],"-")</f>
        <v>XS1207054666</v>
      </c>
      <c r="D35" s="1">
        <f>_xll.BDH(A35,"blp_i_sprd_mid","-2AY",,"Dates=H","Fill=C","Sort=R","Dir=H","cols=509;rows=1")</f>
        <v>255.67500000000001</v>
      </c>
      <c r="E35" s="1">
        <v>259.77999999999997</v>
      </c>
      <c r="F35" s="1">
        <v>264.12299999999999</v>
      </c>
      <c r="G35" s="1">
        <v>262.64299999999997</v>
      </c>
      <c r="H35" s="1">
        <v>267.14600000000002</v>
      </c>
      <c r="I35" s="1">
        <v>267.43099999999998</v>
      </c>
      <c r="J35" s="1">
        <v>261.10599999999999</v>
      </c>
      <c r="K35" s="1">
        <v>262.85599999999999</v>
      </c>
      <c r="L35" s="1">
        <v>264.661</v>
      </c>
      <c r="M35" s="1">
        <v>258.66800000000001</v>
      </c>
      <c r="N35" s="1">
        <v>259.29199999999997</v>
      </c>
      <c r="O35" s="1">
        <v>263.68599999999998</v>
      </c>
      <c r="P35" s="1">
        <v>259.173</v>
      </c>
      <c r="Q35" s="1">
        <v>247.245</v>
      </c>
      <c r="R35" s="1">
        <v>271.57600000000002</v>
      </c>
      <c r="S35" s="1">
        <v>258.54599999999999</v>
      </c>
      <c r="T35" s="1">
        <v>261.36200000000002</v>
      </c>
      <c r="U35" s="1">
        <v>257.55599999999998</v>
      </c>
      <c r="V35" s="1">
        <v>253.43100000000001</v>
      </c>
      <c r="W35" s="1">
        <v>249.21100000000001</v>
      </c>
      <c r="X35" s="1">
        <v>222.261</v>
      </c>
      <c r="Y35" s="1">
        <v>232.959</v>
      </c>
      <c r="Z35" s="1">
        <v>234.334</v>
      </c>
      <c r="AA35" s="1">
        <v>246.66399999999999</v>
      </c>
      <c r="AB35" s="1">
        <v>386.21300000000002</v>
      </c>
      <c r="AC35" s="1">
        <v>375.21</v>
      </c>
      <c r="AD35" s="1">
        <v>303.09100000000001</v>
      </c>
      <c r="AE35" s="1">
        <v>274.423</v>
      </c>
      <c r="AF35" s="1">
        <v>298.44600000000003</v>
      </c>
      <c r="AG35" s="1">
        <v>325.642</v>
      </c>
      <c r="AH35" s="1">
        <v>375.52300000000002</v>
      </c>
      <c r="AI35" s="1">
        <v>385.23</v>
      </c>
      <c r="AJ35" s="1">
        <v>432.53699999999998</v>
      </c>
      <c r="AK35" s="1">
        <v>488.64699999999999</v>
      </c>
      <c r="AL35" s="1">
        <v>601.23699999999997</v>
      </c>
      <c r="AM35" s="1">
        <v>651.649</v>
      </c>
      <c r="AN35" s="1">
        <v>643.57799999999997</v>
      </c>
      <c r="AO35" s="1">
        <v>616.91700000000003</v>
      </c>
      <c r="AP35" s="1">
        <v>598.93700000000001</v>
      </c>
      <c r="AQ35" s="1">
        <v>599.66499999999996</v>
      </c>
      <c r="AR35" s="1">
        <v>614.02700000000004</v>
      </c>
      <c r="AS35" s="1">
        <v>603.86300000000006</v>
      </c>
      <c r="AT35" s="1">
        <v>608</v>
      </c>
      <c r="AU35" s="1">
        <v>612.72500000000002</v>
      </c>
      <c r="AV35" s="1">
        <v>636.11199999999997</v>
      </c>
      <c r="AW35" s="1">
        <v>581.78399999999999</v>
      </c>
      <c r="AX35" s="1">
        <v>575.13400000000001</v>
      </c>
      <c r="AY35" s="1">
        <v>560.91999999999996</v>
      </c>
      <c r="AZ35" s="1">
        <v>561.23599999999999</v>
      </c>
      <c r="BA35" s="1">
        <v>588.07899999999995</v>
      </c>
      <c r="BB35" s="1">
        <v>615.72799999999995</v>
      </c>
      <c r="BC35" s="1">
        <v>707.31600000000003</v>
      </c>
      <c r="BD35" s="1">
        <v>689.32399999999996</v>
      </c>
      <c r="BE35" s="1">
        <v>518.17899999999997</v>
      </c>
      <c r="BF35" s="1">
        <v>391.245</v>
      </c>
      <c r="BG35" s="1">
        <v>385.99099999999999</v>
      </c>
      <c r="BH35" s="1">
        <v>349.25200000000001</v>
      </c>
      <c r="BI35" s="1">
        <v>334.66500000000002</v>
      </c>
      <c r="BJ35" s="1">
        <v>466.90100000000001</v>
      </c>
      <c r="BK35" s="1">
        <v>596.14499999999998</v>
      </c>
      <c r="BL35" s="1">
        <v>633.86099999999999</v>
      </c>
      <c r="BM35" s="1">
        <v>742.75800000000004</v>
      </c>
      <c r="BN35" s="1">
        <v>759.101</v>
      </c>
      <c r="BO35" s="1">
        <v>749.42100000000005</v>
      </c>
      <c r="BP35" s="1">
        <v>744.48400000000004</v>
      </c>
      <c r="BQ35" s="1">
        <v>744.80899999999997</v>
      </c>
      <c r="BR35" s="1">
        <v>743.73400000000004</v>
      </c>
      <c r="BS35" s="1">
        <v>709.84799999999996</v>
      </c>
      <c r="BT35" s="1">
        <v>772.50699999999995</v>
      </c>
      <c r="BU35" s="1">
        <v>819.96299999999997</v>
      </c>
      <c r="BV35" s="1">
        <v>1114.6220000000001</v>
      </c>
      <c r="BW35" s="1">
        <v>1151.009</v>
      </c>
      <c r="BX35" s="1">
        <v>1116.8009999999999</v>
      </c>
      <c r="BY35" s="1">
        <v>1165.181</v>
      </c>
      <c r="BZ35" s="1">
        <v>1098.0029999999999</v>
      </c>
      <c r="CA35" s="1">
        <v>817.01900000000001</v>
      </c>
      <c r="CB35" s="1">
        <v>666.38199999999995</v>
      </c>
      <c r="CC35" s="1">
        <v>529.31399999999996</v>
      </c>
      <c r="CD35" s="1">
        <v>485.69499999999999</v>
      </c>
      <c r="CE35" s="1">
        <v>276.887</v>
      </c>
      <c r="CF35" s="1">
        <v>267.72500000000002</v>
      </c>
      <c r="CG35" s="1">
        <v>358.089</v>
      </c>
      <c r="CH35" s="1">
        <v>171.11500000000001</v>
      </c>
      <c r="CI35" s="1">
        <v>124.241</v>
      </c>
      <c r="CJ35" s="1">
        <v>106.316</v>
      </c>
      <c r="CK35" s="1">
        <v>116.099</v>
      </c>
      <c r="CL35" s="1">
        <v>138.63800000000001</v>
      </c>
      <c r="CM35" s="1">
        <v>141.75399999999999</v>
      </c>
      <c r="CN35" s="1">
        <v>106.49299999999999</v>
      </c>
      <c r="CO35" s="1">
        <v>91.713999999999999</v>
      </c>
      <c r="CP35" s="1">
        <v>84.537000000000006</v>
      </c>
      <c r="CQ35" s="1">
        <v>76.551000000000002</v>
      </c>
      <c r="CR35" s="1">
        <v>57.756</v>
      </c>
      <c r="CS35" s="1">
        <v>57.087000000000003</v>
      </c>
      <c r="CT35" s="1">
        <v>59.655000000000001</v>
      </c>
      <c r="CU35" s="1">
        <v>60.98</v>
      </c>
      <c r="CV35" s="1">
        <v>62.308999999999997</v>
      </c>
      <c r="CW35" s="1">
        <v>62.286999999999999</v>
      </c>
      <c r="CX35" s="1">
        <v>61.401000000000003</v>
      </c>
      <c r="CY35" s="1">
        <v>63.271000000000001</v>
      </c>
      <c r="CZ35" s="1">
        <v>62.856999999999999</v>
      </c>
      <c r="DA35" s="1">
        <v>61.061</v>
      </c>
      <c r="DB35" s="1">
        <v>59.226999999999997</v>
      </c>
      <c r="DC35" s="1">
        <v>59.000999999999998</v>
      </c>
      <c r="DD35" s="1">
        <v>62.3</v>
      </c>
      <c r="DE35" s="1">
        <v>63.045999999999999</v>
      </c>
      <c r="DF35" s="1">
        <v>64.671000000000006</v>
      </c>
      <c r="DG35" s="1">
        <v>64.242000000000004</v>
      </c>
      <c r="DH35" s="1">
        <v>64.709999999999994</v>
      </c>
      <c r="DI35" s="1">
        <v>63.89</v>
      </c>
      <c r="DJ35" s="1">
        <v>66.597999999999999</v>
      </c>
      <c r="DK35" s="1">
        <v>70.343999999999994</v>
      </c>
      <c r="DL35" s="1">
        <v>63.686</v>
      </c>
      <c r="DM35" s="1">
        <v>58.311</v>
      </c>
      <c r="DN35" s="1">
        <v>60.613</v>
      </c>
      <c r="DO35" s="1">
        <v>61.442999999999998</v>
      </c>
      <c r="DP35" s="1">
        <v>51.52</v>
      </c>
      <c r="DQ35" s="1">
        <v>51.756999999999998</v>
      </c>
      <c r="DR35" s="1">
        <v>56.783000000000001</v>
      </c>
      <c r="DS35" s="1">
        <v>60.518999999999998</v>
      </c>
      <c r="DT35" s="1">
        <v>61.423000000000002</v>
      </c>
      <c r="DU35" s="1">
        <v>61.71</v>
      </c>
      <c r="DV35" s="1">
        <v>62.133000000000003</v>
      </c>
      <c r="DW35" s="1">
        <v>63.401000000000003</v>
      </c>
      <c r="DX35" s="1">
        <v>64.942999999999998</v>
      </c>
      <c r="DY35" s="1">
        <v>60.848999999999997</v>
      </c>
      <c r="DZ35" s="1">
        <v>59.162999999999997</v>
      </c>
      <c r="EA35" s="1">
        <v>55.645000000000003</v>
      </c>
      <c r="EB35" s="1">
        <v>56.465000000000003</v>
      </c>
      <c r="EC35" s="1">
        <v>58.231000000000002</v>
      </c>
      <c r="ED35" s="1">
        <v>58.902000000000001</v>
      </c>
      <c r="EE35" s="1">
        <v>60.551000000000002</v>
      </c>
      <c r="EF35" s="1">
        <v>60.968000000000004</v>
      </c>
      <c r="EG35" s="1">
        <v>64.784999999999997</v>
      </c>
      <c r="EH35" s="1">
        <v>67.745999999999995</v>
      </c>
      <c r="EI35" s="1">
        <v>68.873999999999995</v>
      </c>
      <c r="EJ35" s="1">
        <v>71.896000000000001</v>
      </c>
      <c r="EK35" s="1">
        <v>72.680000000000007</v>
      </c>
      <c r="EL35" s="1">
        <v>75.132999999999996</v>
      </c>
      <c r="EM35" s="1">
        <v>76.353999999999999</v>
      </c>
      <c r="EN35" s="1">
        <v>78.528000000000006</v>
      </c>
      <c r="EO35" s="1">
        <v>81.894000000000005</v>
      </c>
      <c r="EP35" s="1">
        <v>84.087000000000003</v>
      </c>
      <c r="EQ35" s="1">
        <v>87.671000000000006</v>
      </c>
      <c r="ER35" s="1">
        <v>90.113</v>
      </c>
      <c r="ES35" s="1">
        <v>93.447999999999993</v>
      </c>
      <c r="ET35" s="1">
        <v>97.218000000000004</v>
      </c>
      <c r="EU35" s="1">
        <v>96.384</v>
      </c>
      <c r="EV35" s="1">
        <v>92.307000000000002</v>
      </c>
      <c r="EW35" s="1">
        <v>95.283000000000001</v>
      </c>
      <c r="EX35" s="1">
        <v>96.926000000000002</v>
      </c>
      <c r="EY35" s="1">
        <v>100.036</v>
      </c>
      <c r="EZ35" s="1">
        <v>97.516000000000005</v>
      </c>
      <c r="FA35" s="1">
        <v>100.32899999999999</v>
      </c>
      <c r="FB35" s="1">
        <v>106.291</v>
      </c>
      <c r="FC35" s="1">
        <v>107.65</v>
      </c>
      <c r="FD35" s="1">
        <v>107.184</v>
      </c>
      <c r="FE35" s="1">
        <v>103.66500000000001</v>
      </c>
      <c r="FF35" s="1">
        <v>100.45699999999999</v>
      </c>
      <c r="FG35" s="1">
        <v>101.486</v>
      </c>
      <c r="FH35" s="1">
        <v>99.262</v>
      </c>
      <c r="FI35" s="1">
        <v>97.164000000000001</v>
      </c>
      <c r="FJ35" s="1">
        <v>92.212999999999994</v>
      </c>
      <c r="FK35" s="1">
        <v>91.298000000000002</v>
      </c>
      <c r="FL35" s="1">
        <v>88.450999999999993</v>
      </c>
      <c r="FM35" s="1">
        <v>83.456999999999994</v>
      </c>
      <c r="FN35" s="1">
        <v>85.828999999999994</v>
      </c>
      <c r="FO35" s="1">
        <v>87.751000000000005</v>
      </c>
      <c r="FP35" s="1">
        <v>88.786000000000001</v>
      </c>
      <c r="FQ35" s="1">
        <v>89.856999999999999</v>
      </c>
      <c r="FR35" s="1">
        <v>89.358999999999995</v>
      </c>
      <c r="FS35" s="1">
        <v>88.468000000000004</v>
      </c>
      <c r="FT35" s="1">
        <v>88.061000000000007</v>
      </c>
      <c r="FU35" s="1">
        <v>86.697999999999993</v>
      </c>
      <c r="FV35" s="1">
        <v>86.884</v>
      </c>
      <c r="FW35" s="1">
        <v>88.736000000000004</v>
      </c>
      <c r="FX35" s="1">
        <v>89.941000000000003</v>
      </c>
      <c r="FY35" s="1">
        <v>89.813000000000002</v>
      </c>
      <c r="FZ35" s="1">
        <v>91.742999999999995</v>
      </c>
      <c r="GA35" s="1">
        <v>92.867999999999995</v>
      </c>
      <c r="GB35" s="1">
        <v>93.995999999999995</v>
      </c>
      <c r="GC35" s="1">
        <v>96.052000000000007</v>
      </c>
      <c r="GD35" s="1">
        <v>97.281999999999996</v>
      </c>
      <c r="GE35" s="1">
        <v>97.03</v>
      </c>
      <c r="GF35" s="1">
        <v>98.739000000000004</v>
      </c>
      <c r="GG35" s="1">
        <v>100.09</v>
      </c>
      <c r="GH35" s="1">
        <v>104.36799999999999</v>
      </c>
      <c r="GI35" s="1">
        <v>104.123</v>
      </c>
      <c r="GJ35" s="1">
        <v>100.682</v>
      </c>
      <c r="GK35" s="1">
        <v>100.09</v>
      </c>
      <c r="GL35" s="1">
        <v>99.266999999999996</v>
      </c>
      <c r="GM35" s="1">
        <v>92.998000000000005</v>
      </c>
      <c r="GN35" s="1">
        <v>90.433000000000007</v>
      </c>
      <c r="GO35" s="1">
        <v>88.98</v>
      </c>
      <c r="GP35" s="1">
        <v>91.319000000000003</v>
      </c>
      <c r="GQ35" s="1">
        <v>91.638999999999996</v>
      </c>
      <c r="GR35" s="1">
        <v>93.594999999999999</v>
      </c>
      <c r="GS35" s="1">
        <v>88.781000000000006</v>
      </c>
      <c r="GT35" s="1">
        <v>89.546999999999997</v>
      </c>
      <c r="GU35" s="1">
        <v>87.146000000000001</v>
      </c>
      <c r="GV35" s="1">
        <v>91.248000000000005</v>
      </c>
      <c r="GW35" s="1">
        <v>92.444000000000003</v>
      </c>
      <c r="GX35" s="1">
        <v>83.438999999999993</v>
      </c>
      <c r="GY35" s="1">
        <v>77.835999999999999</v>
      </c>
      <c r="GZ35" s="1">
        <v>77.521000000000001</v>
      </c>
      <c r="HA35" s="1">
        <v>75.563000000000002</v>
      </c>
      <c r="HB35" s="1">
        <v>98.278000000000006</v>
      </c>
      <c r="HC35" s="1">
        <v>98.686000000000007</v>
      </c>
      <c r="HD35" s="1">
        <v>95.436000000000007</v>
      </c>
      <c r="HE35" s="1">
        <v>92.033000000000001</v>
      </c>
      <c r="HF35" s="1">
        <v>88.73</v>
      </c>
      <c r="HG35" s="1">
        <v>94.738</v>
      </c>
      <c r="HH35" s="1">
        <v>96.186999999999998</v>
      </c>
      <c r="HI35" s="1">
        <v>88.921999999999997</v>
      </c>
      <c r="HJ35" s="1">
        <v>86.603999999999999</v>
      </c>
      <c r="HK35" s="1">
        <v>85.965999999999994</v>
      </c>
      <c r="HL35" s="1">
        <v>85.981999999999999</v>
      </c>
      <c r="HM35" s="1">
        <v>85.465999999999994</v>
      </c>
      <c r="HN35" s="1">
        <v>82.397999999999996</v>
      </c>
      <c r="HO35" s="1">
        <v>85.837000000000003</v>
      </c>
      <c r="HP35" s="1">
        <v>88.484999999999999</v>
      </c>
      <c r="HQ35" s="1">
        <v>96.308999999999997</v>
      </c>
      <c r="HR35" s="1">
        <v>114.524</v>
      </c>
      <c r="HS35" s="1">
        <v>113.877</v>
      </c>
      <c r="HT35" s="1">
        <v>125.965</v>
      </c>
      <c r="HU35" s="1">
        <v>127.788</v>
      </c>
      <c r="HV35" s="1">
        <v>112.738</v>
      </c>
      <c r="HW35" s="1">
        <v>109.261</v>
      </c>
      <c r="HX35" s="1">
        <v>108.441</v>
      </c>
      <c r="HY35" s="1">
        <v>109.09099999999999</v>
      </c>
      <c r="HZ35" s="1">
        <v>108.736</v>
      </c>
      <c r="IA35" s="1">
        <v>118.137</v>
      </c>
      <c r="IB35" s="1">
        <v>133.71899999999999</v>
      </c>
      <c r="IC35" s="1">
        <v>141.71199999999999</v>
      </c>
      <c r="ID35" s="1">
        <v>128.05099999999999</v>
      </c>
      <c r="IE35" s="1">
        <v>116.70399999999999</v>
      </c>
      <c r="IF35" s="1">
        <v>117.812</v>
      </c>
      <c r="IG35" s="1">
        <v>120.322</v>
      </c>
      <c r="IH35" s="1">
        <v>101.864</v>
      </c>
      <c r="II35" s="1">
        <v>102.03700000000001</v>
      </c>
      <c r="IJ35" s="1">
        <v>90.07</v>
      </c>
      <c r="IK35" s="1">
        <v>113.875</v>
      </c>
      <c r="IL35" s="1">
        <v>118.97799999999999</v>
      </c>
      <c r="IM35" s="1">
        <v>122.788</v>
      </c>
      <c r="IN35" s="1">
        <v>123.313</v>
      </c>
      <c r="IO35" s="1">
        <v>122.267</v>
      </c>
      <c r="IP35" s="1">
        <v>117.129</v>
      </c>
      <c r="IQ35" s="1">
        <v>112.188</v>
      </c>
      <c r="IR35" s="1">
        <v>111.988</v>
      </c>
      <c r="IS35" s="1">
        <v>109.97799999999999</v>
      </c>
      <c r="IT35" s="1">
        <v>110.411</v>
      </c>
      <c r="IU35" s="1">
        <v>115.681</v>
      </c>
      <c r="IV35" s="1">
        <v>112.53400000000001</v>
      </c>
      <c r="IW35" s="1">
        <v>100.63500000000001</v>
      </c>
      <c r="IX35" s="1">
        <v>93.444999999999993</v>
      </c>
      <c r="IY35" s="1">
        <v>94.114000000000004</v>
      </c>
      <c r="IZ35" s="1">
        <v>97.102000000000004</v>
      </c>
      <c r="JA35" s="1">
        <v>97.644999999999996</v>
      </c>
      <c r="JB35" s="1">
        <v>100.027</v>
      </c>
      <c r="JC35" s="1">
        <v>105.496</v>
      </c>
      <c r="JD35" s="1">
        <v>110.542</v>
      </c>
      <c r="JE35" s="1">
        <v>107.69499999999999</v>
      </c>
      <c r="JF35" s="1">
        <v>98.590999999999994</v>
      </c>
      <c r="JG35" s="1">
        <v>91.025999999999996</v>
      </c>
      <c r="JH35" s="1">
        <v>89.727000000000004</v>
      </c>
      <c r="JI35" s="1">
        <v>85.655000000000001</v>
      </c>
      <c r="JJ35" s="1">
        <v>88.296000000000006</v>
      </c>
      <c r="JK35" s="1">
        <v>91.962999999999994</v>
      </c>
      <c r="JL35" s="1">
        <v>102.72499999999999</v>
      </c>
      <c r="JM35" s="1">
        <v>103.902</v>
      </c>
      <c r="JN35" s="1">
        <v>104.363</v>
      </c>
      <c r="JO35" s="1">
        <v>106.133</v>
      </c>
      <c r="JP35" s="1">
        <v>100.205</v>
      </c>
      <c r="JQ35" s="1">
        <v>109.949</v>
      </c>
      <c r="JR35" s="1">
        <v>123.01</v>
      </c>
      <c r="JS35" s="1">
        <v>124.584</v>
      </c>
      <c r="JT35" s="1">
        <v>130.078</v>
      </c>
      <c r="JU35" s="1">
        <v>149.43700000000001</v>
      </c>
      <c r="JV35" s="1">
        <v>160.75200000000001</v>
      </c>
      <c r="JW35" s="1">
        <v>157.93</v>
      </c>
      <c r="JX35" s="1">
        <v>150.76499999999999</v>
      </c>
      <c r="JY35" s="1">
        <v>157.773</v>
      </c>
      <c r="JZ35" s="1">
        <v>157.98400000000001</v>
      </c>
      <c r="KA35" s="1">
        <v>158.124</v>
      </c>
      <c r="KB35" s="1">
        <v>160.077</v>
      </c>
      <c r="KC35" s="1">
        <v>163.26400000000001</v>
      </c>
      <c r="KD35" s="1">
        <v>145.69900000000001</v>
      </c>
      <c r="KE35" s="1">
        <v>134.75</v>
      </c>
      <c r="KF35" s="1">
        <v>133.86099999999999</v>
      </c>
      <c r="KG35" s="1">
        <v>135.27799999999999</v>
      </c>
      <c r="KH35" s="1">
        <v>134.94200000000001</v>
      </c>
      <c r="KI35" s="1">
        <v>141.55199999999999</v>
      </c>
      <c r="KJ35" s="1">
        <v>143.303</v>
      </c>
      <c r="KK35" s="1">
        <v>142.977</v>
      </c>
      <c r="KL35" s="1">
        <v>138.87799999999999</v>
      </c>
      <c r="KM35" s="1">
        <v>146.011</v>
      </c>
      <c r="KN35" s="1">
        <v>141.34200000000001</v>
      </c>
      <c r="KO35" s="1">
        <v>121.19</v>
      </c>
      <c r="KP35" s="1">
        <v>99.019000000000005</v>
      </c>
      <c r="KQ35" s="1">
        <v>102.873</v>
      </c>
      <c r="KR35" s="1">
        <v>105.56399999999999</v>
      </c>
      <c r="KS35" s="1">
        <v>108.81399999999999</v>
      </c>
      <c r="KT35" s="1">
        <v>112.155</v>
      </c>
      <c r="KU35" s="1">
        <v>115.185</v>
      </c>
      <c r="KV35" s="1">
        <v>113.813</v>
      </c>
      <c r="KW35" s="1">
        <v>113.586</v>
      </c>
      <c r="KX35" s="1">
        <v>115.824</v>
      </c>
      <c r="KY35" s="1">
        <v>118.02500000000001</v>
      </c>
      <c r="KZ35" s="1">
        <v>116.574</v>
      </c>
      <c r="LA35" s="1">
        <v>116.06100000000001</v>
      </c>
      <c r="LB35" s="1">
        <v>115.7</v>
      </c>
      <c r="LC35" s="1">
        <v>123.572</v>
      </c>
      <c r="LD35" s="1">
        <v>129.48500000000001</v>
      </c>
      <c r="LE35" s="1">
        <v>134.86199999999999</v>
      </c>
      <c r="LF35" s="1">
        <v>135.63399999999999</v>
      </c>
      <c r="LG35" s="1">
        <v>135.24100000000001</v>
      </c>
      <c r="LH35" s="1">
        <v>136.00200000000001</v>
      </c>
      <c r="LI35" s="1">
        <v>135.12899999999999</v>
      </c>
      <c r="LJ35" s="1">
        <v>135.26599999999999</v>
      </c>
      <c r="LK35" s="1">
        <v>137.38999999999999</v>
      </c>
      <c r="LL35" s="1">
        <v>140.03100000000001</v>
      </c>
      <c r="LM35" s="1">
        <v>146.43199999999999</v>
      </c>
      <c r="LN35" s="1">
        <v>159.73599999999999</v>
      </c>
      <c r="LO35" s="1">
        <v>170.26400000000001</v>
      </c>
      <c r="LP35" s="1">
        <v>172.32499999999999</v>
      </c>
      <c r="LQ35" s="1">
        <v>179.24299999999999</v>
      </c>
      <c r="LR35" s="1">
        <v>177.22399999999999</v>
      </c>
      <c r="LS35" s="1">
        <v>175.125</v>
      </c>
      <c r="LT35" s="1">
        <v>171.37899999999999</v>
      </c>
      <c r="LU35" s="1">
        <v>164.226</v>
      </c>
      <c r="LV35" s="1">
        <v>168.18199999999999</v>
      </c>
      <c r="LW35" s="1">
        <v>173.78299999999999</v>
      </c>
      <c r="LX35" s="1">
        <v>165.351</v>
      </c>
      <c r="LY35" s="1">
        <v>168.636</v>
      </c>
      <c r="LZ35" s="1">
        <v>178.54300000000001</v>
      </c>
      <c r="MA35" s="1">
        <v>185.93799999999999</v>
      </c>
      <c r="MB35" s="1">
        <v>191.489</v>
      </c>
      <c r="MC35" s="1">
        <v>188.161</v>
      </c>
      <c r="MD35" s="1">
        <v>179.934</v>
      </c>
      <c r="ME35" s="1">
        <v>175.761</v>
      </c>
      <c r="MF35" s="1">
        <v>173.83799999999999</v>
      </c>
      <c r="MG35" s="1">
        <v>173.51400000000001</v>
      </c>
      <c r="MH35" s="1">
        <v>170.12799999999999</v>
      </c>
      <c r="MI35" s="1">
        <v>181.21899999999999</v>
      </c>
      <c r="MJ35" s="1">
        <v>190.62200000000001</v>
      </c>
      <c r="MK35" s="1">
        <v>194.452</v>
      </c>
      <c r="ML35" s="1">
        <v>203.21199999999999</v>
      </c>
      <c r="MM35" s="1">
        <v>206.11199999999999</v>
      </c>
      <c r="MN35" s="1">
        <v>210.614</v>
      </c>
      <c r="MO35" s="1">
        <v>212.30099999999999</v>
      </c>
      <c r="MP35" s="1">
        <v>215.833</v>
      </c>
      <c r="MQ35" s="1">
        <v>216.72200000000001</v>
      </c>
      <c r="MR35" s="1">
        <v>214.64699999999999</v>
      </c>
      <c r="MS35" s="1">
        <v>214.11199999999999</v>
      </c>
      <c r="MT35" s="1">
        <v>218.596</v>
      </c>
      <c r="MU35" s="1">
        <v>227.45400000000001</v>
      </c>
      <c r="MV35" s="1">
        <v>226.946</v>
      </c>
      <c r="MW35" s="1">
        <v>213.91499999999999</v>
      </c>
      <c r="MX35" s="1">
        <v>192.065</v>
      </c>
      <c r="MY35" s="1">
        <v>193.81800000000001</v>
      </c>
      <c r="MZ35" s="1">
        <v>198.411</v>
      </c>
      <c r="NA35" s="1">
        <v>192.43700000000001</v>
      </c>
      <c r="NB35" s="1">
        <v>188.89699999999999</v>
      </c>
      <c r="NC35" s="1">
        <v>207.952</v>
      </c>
      <c r="ND35" s="1">
        <v>212.565</v>
      </c>
      <c r="NE35" s="1">
        <v>212.21100000000001</v>
      </c>
      <c r="NF35" s="1">
        <v>212.386</v>
      </c>
      <c r="NG35" s="1">
        <v>219.45099999999999</v>
      </c>
      <c r="NH35" s="1">
        <v>218.614</v>
      </c>
      <c r="NI35" s="1">
        <v>207.934</v>
      </c>
      <c r="NJ35" s="1">
        <v>194.46199999999999</v>
      </c>
      <c r="NK35" s="1">
        <v>195.392</v>
      </c>
      <c r="NL35" s="1">
        <v>209.86500000000001</v>
      </c>
      <c r="NM35" s="1">
        <v>208.84899999999999</v>
      </c>
      <c r="NN35" s="1">
        <v>219.11</v>
      </c>
      <c r="NO35" s="1">
        <v>218.24799999999999</v>
      </c>
      <c r="NP35" s="1">
        <v>206.79599999999999</v>
      </c>
      <c r="NQ35" s="1">
        <v>212.11099999999999</v>
      </c>
      <c r="NR35" s="1">
        <v>215.048</v>
      </c>
      <c r="NS35" s="1">
        <v>264.31299999999999</v>
      </c>
      <c r="NT35" s="1">
        <v>280.54199999999997</v>
      </c>
      <c r="NU35" s="1">
        <v>293.50299999999999</v>
      </c>
      <c r="NV35" s="1">
        <v>298.911</v>
      </c>
      <c r="NW35" s="1">
        <v>276.428</v>
      </c>
      <c r="NX35" s="1">
        <v>266.05399999999997</v>
      </c>
      <c r="NY35" s="1">
        <v>266.19799999999998</v>
      </c>
      <c r="NZ35" s="1">
        <v>270.11799999999999</v>
      </c>
      <c r="OA35" s="1">
        <v>264.89699999999999</v>
      </c>
      <c r="OB35" s="1">
        <v>263.42899999999997</v>
      </c>
      <c r="OC35" s="1">
        <v>253.79400000000001</v>
      </c>
      <c r="OD35" s="1">
        <v>247.88399999999999</v>
      </c>
      <c r="OE35" s="1">
        <v>249.69499999999999</v>
      </c>
      <c r="OF35" s="1">
        <v>234.81299999999999</v>
      </c>
      <c r="OG35" s="1">
        <v>232.14400000000001</v>
      </c>
      <c r="OH35" s="1">
        <v>222.59299999999999</v>
      </c>
      <c r="OI35" s="1">
        <v>259.51100000000002</v>
      </c>
      <c r="OJ35" s="1">
        <v>313.28300000000002</v>
      </c>
      <c r="OK35" s="1">
        <v>354.33199999999999</v>
      </c>
      <c r="OL35" s="1">
        <v>348.33</v>
      </c>
      <c r="OM35" s="1">
        <v>347.63600000000002</v>
      </c>
      <c r="ON35" s="1">
        <v>328.90800000000002</v>
      </c>
      <c r="OO35" s="1">
        <v>313.16199999999998</v>
      </c>
      <c r="OP35" s="1">
        <v>306.81700000000001</v>
      </c>
      <c r="OQ35" s="1">
        <v>325.86</v>
      </c>
      <c r="OR35" s="1">
        <v>308.43599999999998</v>
      </c>
      <c r="OS35" s="1">
        <v>299.07400000000001</v>
      </c>
      <c r="OT35" s="1">
        <v>288.05900000000003</v>
      </c>
      <c r="OU35" s="1">
        <v>287.36</v>
      </c>
      <c r="OV35" s="1">
        <v>289.22399999999999</v>
      </c>
      <c r="OW35" s="1">
        <v>285.43</v>
      </c>
      <c r="OX35" s="1">
        <v>291.815</v>
      </c>
      <c r="OY35" s="1">
        <v>302.14499999999998</v>
      </c>
      <c r="OZ35" s="1">
        <v>262.97800000000001</v>
      </c>
      <c r="PA35" s="1">
        <v>251.07300000000001</v>
      </c>
      <c r="PB35" s="1">
        <v>236.209</v>
      </c>
      <c r="PC35" s="1">
        <v>226.56100000000001</v>
      </c>
      <c r="PD35" s="1">
        <v>197.25200000000001</v>
      </c>
      <c r="PE35" s="1">
        <v>187.44399999999999</v>
      </c>
      <c r="PF35" s="1">
        <v>178.91200000000001</v>
      </c>
      <c r="PG35" s="1">
        <v>169.78399999999999</v>
      </c>
      <c r="PH35" s="1">
        <v>170.61500000000001</v>
      </c>
      <c r="PI35" s="1">
        <v>176.655</v>
      </c>
      <c r="PJ35" s="1">
        <v>176.048</v>
      </c>
      <c r="PK35" s="1">
        <v>177.55</v>
      </c>
      <c r="PL35" s="1">
        <v>181.398</v>
      </c>
      <c r="PM35" s="1">
        <v>188.42599999999999</v>
      </c>
      <c r="PN35" s="1">
        <v>195.125</v>
      </c>
      <c r="PO35" s="1">
        <v>198.309</v>
      </c>
      <c r="PP35" s="1">
        <v>198.23099999999999</v>
      </c>
      <c r="PQ35" s="1">
        <v>187.666</v>
      </c>
      <c r="PR35" s="1">
        <v>178.38</v>
      </c>
      <c r="PS35" s="1">
        <v>172.87299999999999</v>
      </c>
      <c r="PT35" s="1">
        <v>165.125</v>
      </c>
      <c r="PU35" s="1">
        <v>169.608</v>
      </c>
      <c r="PV35" s="1">
        <v>165.137</v>
      </c>
      <c r="PW35" s="1">
        <v>162.08199999999999</v>
      </c>
      <c r="PX35" s="1">
        <v>167.42400000000001</v>
      </c>
      <c r="PY35" s="1">
        <v>169.83099999999999</v>
      </c>
      <c r="PZ35" s="1">
        <v>169.58699999999999</v>
      </c>
      <c r="QA35" s="1">
        <v>174.14500000000001</v>
      </c>
      <c r="QB35" s="1">
        <v>165.19800000000001</v>
      </c>
      <c r="QC35" s="1">
        <v>165.83799999999999</v>
      </c>
      <c r="QD35" s="1">
        <v>164.44399999999999</v>
      </c>
      <c r="QE35" s="1">
        <v>157.852</v>
      </c>
      <c r="QF35" s="1">
        <v>153.63200000000001</v>
      </c>
      <c r="QG35" s="1">
        <v>153.29400000000001</v>
      </c>
      <c r="QH35" s="1">
        <v>158.238</v>
      </c>
      <c r="QI35" s="1">
        <v>156.56700000000001</v>
      </c>
      <c r="QJ35" s="1">
        <v>157.82599999999999</v>
      </c>
      <c r="QK35" s="1">
        <v>156.01400000000001</v>
      </c>
      <c r="QL35" s="1">
        <v>157.12899999999999</v>
      </c>
      <c r="QM35" s="1">
        <v>155.696</v>
      </c>
      <c r="QN35" s="1">
        <v>150.44900000000001</v>
      </c>
      <c r="QO35" s="1">
        <v>148.05099999999999</v>
      </c>
      <c r="QP35" s="1">
        <v>147.80099999999999</v>
      </c>
      <c r="QQ35" s="1">
        <v>148.494</v>
      </c>
      <c r="QR35" s="1">
        <v>151.75700000000001</v>
      </c>
      <c r="QS35" s="1">
        <v>151.58099999999999</v>
      </c>
      <c r="QT35" s="1">
        <v>151.58699999999999</v>
      </c>
      <c r="QU35" s="1">
        <v>161.89099999999999</v>
      </c>
      <c r="QV35" s="1">
        <v>171.524</v>
      </c>
      <c r="QW35" s="1">
        <v>187.72499999999999</v>
      </c>
      <c r="QX35" s="1">
        <v>194.57900000000001</v>
      </c>
      <c r="QY35" s="1">
        <v>202.29400000000001</v>
      </c>
      <c r="QZ35" s="1">
        <v>206.63300000000001</v>
      </c>
      <c r="RA35" s="1">
        <v>208.22399999999999</v>
      </c>
      <c r="RB35" s="1">
        <v>206.98400000000001</v>
      </c>
      <c r="RC35" s="1">
        <v>205.56299999999999</v>
      </c>
      <c r="RD35" s="1">
        <v>202.55199999999999</v>
      </c>
      <c r="RE35" s="1">
        <v>193.489</v>
      </c>
      <c r="RF35" s="1">
        <v>190.191</v>
      </c>
      <c r="RG35" s="1">
        <v>189.09200000000001</v>
      </c>
      <c r="RH35" s="1">
        <v>195.1</v>
      </c>
      <c r="RI35" s="1">
        <v>191.613</v>
      </c>
      <c r="RJ35" s="1">
        <v>190.374</v>
      </c>
      <c r="RK35" s="1">
        <v>194.21899999999999</v>
      </c>
      <c r="RL35" s="1">
        <v>198.971</v>
      </c>
      <c r="RM35" s="1">
        <v>208.072</v>
      </c>
      <c r="RN35" s="1">
        <v>208.166</v>
      </c>
      <c r="RO35" s="1">
        <v>206.38200000000001</v>
      </c>
      <c r="RP35" s="1">
        <v>205.78</v>
      </c>
      <c r="RQ35" s="1">
        <v>191.93799999999999</v>
      </c>
      <c r="RR35" s="1">
        <v>189.624</v>
      </c>
      <c r="RS35" s="1">
        <v>177.53700000000001</v>
      </c>
      <c r="RT35" s="1">
        <v>165.12899999999999</v>
      </c>
      <c r="RU35" s="1">
        <v>164.19499999999999</v>
      </c>
      <c r="RV35" s="1">
        <v>161.03200000000001</v>
      </c>
      <c r="RW35" s="1">
        <v>162.33799999999999</v>
      </c>
      <c r="RX35" s="1">
        <v>161.07599999999999</v>
      </c>
      <c r="RY35" s="1">
        <v>158.001</v>
      </c>
      <c r="RZ35" s="1">
        <v>153.65600000000001</v>
      </c>
      <c r="SA35" s="1">
        <v>154.16</v>
      </c>
      <c r="SB35" s="1">
        <v>154.62</v>
      </c>
      <c r="SC35" s="1">
        <v>156.184</v>
      </c>
      <c r="SD35" s="1">
        <v>159.029</v>
      </c>
      <c r="SE35" s="1">
        <v>167.078</v>
      </c>
      <c r="SF35" s="1">
        <v>167.03200000000001</v>
      </c>
      <c r="SG35" s="1">
        <v>168.60400000000001</v>
      </c>
      <c r="SH35" s="1">
        <v>164.02199999999999</v>
      </c>
      <c r="SI35" s="1">
        <v>159.989</v>
      </c>
      <c r="SJ35" s="1">
        <v>158.86699999999999</v>
      </c>
      <c r="SK35" s="1">
        <v>159.07499999999999</v>
      </c>
      <c r="SL35" s="1">
        <v>158.68700000000001</v>
      </c>
      <c r="SM35" s="1">
        <v>163.19999999999999</v>
      </c>
      <c r="SN35" s="1">
        <v>159.357</v>
      </c>
      <c r="SO35" s="1">
        <v>159.98699999999999</v>
      </c>
      <c r="SP35" s="1">
        <v>155.524</v>
      </c>
      <c r="SQ35" s="1">
        <v>165.52799999999999</v>
      </c>
      <c r="SR35" s="1">
        <v>192.226</v>
      </c>
      <c r="SS35" s="1">
        <v>165.52799999999999</v>
      </c>
      <c r="ST35" s="1">
        <v>192.226</v>
      </c>
    </row>
    <row r="36" spans="1:516" x14ac:dyDescent="0.25">
      <c r="A36" s="1" t="s">
        <v>255</v>
      </c>
      <c r="B36" s="1" t="str">
        <f>_xlfn.XLOOKUP(A36,bonds[worksheet get],bonds[unique lookup],"-")</f>
        <v>REPSM 4 1/2 03/25/75 nc-25</v>
      </c>
      <c r="C36" s="1" t="str">
        <f>_xlfn.XLOOKUP(A36,bonds[worksheet get],bonds[ID_ISIN],"-")</f>
        <v>XS1207058733</v>
      </c>
      <c r="D36" s="1">
        <f>_xll.BDH(A36,"blp_i_sprd_mid","-2AY",,"Dates=H","Fill=C","Sort=R","Dir=H","cols=509;rows=1")</f>
        <v>369.45100000000002</v>
      </c>
      <c r="E36" s="1">
        <v>373.471</v>
      </c>
      <c r="F36" s="1">
        <v>378.67599999999999</v>
      </c>
      <c r="G36" s="1">
        <v>386.262</v>
      </c>
      <c r="H36" s="1">
        <v>387.54899999999998</v>
      </c>
      <c r="I36" s="1">
        <v>386.245</v>
      </c>
      <c r="J36" s="1">
        <v>383.89600000000002</v>
      </c>
      <c r="K36" s="1">
        <v>380.47500000000002</v>
      </c>
      <c r="L36" s="1">
        <v>378.49299999999999</v>
      </c>
      <c r="M36" s="1">
        <v>380.78399999999999</v>
      </c>
      <c r="N36" s="1">
        <v>375.32499999999999</v>
      </c>
      <c r="O36" s="1">
        <v>370.68900000000002</v>
      </c>
      <c r="P36" s="1">
        <v>359.30599999999998</v>
      </c>
      <c r="Q36" s="1">
        <v>353.32100000000003</v>
      </c>
      <c r="R36" s="1">
        <v>368.59</v>
      </c>
      <c r="S36" s="1">
        <v>363.81700000000001</v>
      </c>
      <c r="T36" s="1">
        <v>357.94200000000001</v>
      </c>
      <c r="U36" s="1">
        <v>338.28399999999999</v>
      </c>
      <c r="V36" s="1">
        <v>323.815</v>
      </c>
      <c r="W36" s="1">
        <v>301.41500000000002</v>
      </c>
      <c r="X36" s="1">
        <v>303.113</v>
      </c>
      <c r="Y36" s="1">
        <v>330.81700000000001</v>
      </c>
      <c r="Z36" s="1">
        <v>344.06200000000001</v>
      </c>
      <c r="AA36" s="1">
        <v>364.66500000000002</v>
      </c>
      <c r="AB36" s="1">
        <v>372.72399999999999</v>
      </c>
      <c r="AC36" s="1">
        <v>373.053</v>
      </c>
      <c r="AD36" s="1">
        <v>370.58</v>
      </c>
      <c r="AE36" s="1">
        <v>370.79300000000001</v>
      </c>
      <c r="AF36" s="1">
        <v>389.84699999999998</v>
      </c>
      <c r="AG36" s="1">
        <v>400.48700000000002</v>
      </c>
      <c r="AH36" s="1">
        <v>412.56900000000002</v>
      </c>
      <c r="AI36" s="1">
        <v>419.41199999999998</v>
      </c>
      <c r="AJ36" s="1">
        <v>429.846</v>
      </c>
      <c r="AK36" s="1">
        <v>443.14800000000002</v>
      </c>
      <c r="AL36" s="1">
        <v>462.755</v>
      </c>
      <c r="AM36" s="1">
        <v>480.23</v>
      </c>
      <c r="AN36" s="1">
        <v>481.96100000000001</v>
      </c>
      <c r="AO36" s="1">
        <v>475.80099999999999</v>
      </c>
      <c r="AP36" s="1">
        <v>473.779</v>
      </c>
      <c r="AQ36" s="1">
        <v>477.27100000000002</v>
      </c>
      <c r="AR36" s="1">
        <v>474.18799999999999</v>
      </c>
      <c r="AS36" s="1">
        <v>484.66199999999998</v>
      </c>
      <c r="AT36" s="1">
        <v>491.95299999999997</v>
      </c>
      <c r="AU36" s="1">
        <v>498.04899999999998</v>
      </c>
      <c r="AV36" s="1">
        <v>502.19900000000001</v>
      </c>
      <c r="AW36" s="1">
        <v>491.71499999999997</v>
      </c>
      <c r="AX36" s="1">
        <v>487.81099999999998</v>
      </c>
      <c r="AY36" s="1">
        <v>485.17500000000001</v>
      </c>
      <c r="AZ36" s="1">
        <v>482.02699999999999</v>
      </c>
      <c r="BA36" s="1">
        <v>498.23</v>
      </c>
      <c r="BB36" s="1">
        <v>503.423</v>
      </c>
      <c r="BC36" s="1">
        <v>526.89700000000005</v>
      </c>
      <c r="BD36" s="1">
        <v>530.23900000000003</v>
      </c>
      <c r="BE36" s="1">
        <v>474.96600000000001</v>
      </c>
      <c r="BF36" s="1">
        <v>450.26299999999998</v>
      </c>
      <c r="BG36" s="1">
        <v>451.262</v>
      </c>
      <c r="BH36" s="1">
        <v>438.21100000000001</v>
      </c>
      <c r="BI36" s="1">
        <v>434.46499999999997</v>
      </c>
      <c r="BJ36" s="1">
        <v>473.39299999999997</v>
      </c>
      <c r="BK36" s="1">
        <v>503.30599999999998</v>
      </c>
      <c r="BL36" s="1">
        <v>516.55100000000004</v>
      </c>
      <c r="BM36" s="1">
        <v>538.34799999999996</v>
      </c>
      <c r="BN36" s="1">
        <v>542.79899999999998</v>
      </c>
      <c r="BO36" s="1">
        <v>531.44600000000003</v>
      </c>
      <c r="BP36" s="1">
        <v>531.19299999999998</v>
      </c>
      <c r="BQ36" s="1">
        <v>530.05499999999995</v>
      </c>
      <c r="BR36" s="1">
        <v>535.99800000000005</v>
      </c>
      <c r="BS36" s="1">
        <v>527.41899999999998</v>
      </c>
      <c r="BT36" s="1">
        <v>541.25199999999995</v>
      </c>
      <c r="BU36" s="1">
        <v>556.69000000000005</v>
      </c>
      <c r="BV36" s="1">
        <v>620.18399999999997</v>
      </c>
      <c r="BW36" s="1">
        <v>627.82500000000005</v>
      </c>
      <c r="BX36" s="1">
        <v>618.1</v>
      </c>
      <c r="BY36" s="1">
        <v>621.86</v>
      </c>
      <c r="BZ36" s="1">
        <v>587.96699999999998</v>
      </c>
      <c r="CA36" s="1">
        <v>527.69600000000003</v>
      </c>
      <c r="CB36" s="1">
        <v>500.41800000000001</v>
      </c>
      <c r="CC36" s="1">
        <v>444.315</v>
      </c>
      <c r="CD36" s="1">
        <v>430.71</v>
      </c>
      <c r="CE36" s="1">
        <v>353.43599999999998</v>
      </c>
      <c r="CF36" s="1">
        <v>351.08</v>
      </c>
      <c r="CG36" s="1">
        <v>409.84</v>
      </c>
      <c r="CH36" s="1">
        <v>267.27199999999999</v>
      </c>
      <c r="CI36" s="1">
        <v>230.78299999999999</v>
      </c>
      <c r="CJ36" s="1">
        <v>221.27099999999999</v>
      </c>
      <c r="CK36" s="1">
        <v>223.22</v>
      </c>
      <c r="CL36" s="1">
        <v>242.58600000000001</v>
      </c>
      <c r="CM36" s="1">
        <v>235.73599999999999</v>
      </c>
      <c r="CN36" s="1">
        <v>212.03200000000001</v>
      </c>
      <c r="CO36" s="1">
        <v>195.94399999999999</v>
      </c>
      <c r="CP36" s="1">
        <v>190.25800000000001</v>
      </c>
      <c r="CQ36" s="1">
        <v>181.68899999999999</v>
      </c>
      <c r="CR36" s="1">
        <v>161.173</v>
      </c>
      <c r="CS36" s="1">
        <v>163.24</v>
      </c>
      <c r="CT36" s="1">
        <v>162.57400000000001</v>
      </c>
      <c r="CU36" s="1">
        <v>163.68199999999999</v>
      </c>
      <c r="CV36" s="1">
        <v>162.285</v>
      </c>
      <c r="CW36" s="1">
        <v>164.38300000000001</v>
      </c>
      <c r="CX36" s="1">
        <v>163.911</v>
      </c>
      <c r="CY36" s="1">
        <v>163.72399999999999</v>
      </c>
      <c r="CZ36" s="1">
        <v>165.328</v>
      </c>
      <c r="DA36" s="1">
        <v>167.29300000000001</v>
      </c>
      <c r="DB36" s="1">
        <v>164.84299999999999</v>
      </c>
      <c r="DC36" s="1">
        <v>163.57499999999999</v>
      </c>
      <c r="DD36" s="1">
        <v>167.399</v>
      </c>
      <c r="DE36" s="1">
        <v>175.81700000000001</v>
      </c>
      <c r="DF36" s="1">
        <v>186.15299999999999</v>
      </c>
      <c r="DG36" s="1">
        <v>185.607</v>
      </c>
      <c r="DH36" s="1">
        <v>183.83699999999999</v>
      </c>
      <c r="DI36" s="1">
        <v>179.673</v>
      </c>
      <c r="DJ36" s="1">
        <v>181.93100000000001</v>
      </c>
      <c r="DK36" s="1">
        <v>187.82900000000001</v>
      </c>
      <c r="DL36" s="1">
        <v>172.82</v>
      </c>
      <c r="DM36" s="1">
        <v>160.08699999999999</v>
      </c>
      <c r="DN36" s="1">
        <v>153.75</v>
      </c>
      <c r="DO36" s="1">
        <v>150.661</v>
      </c>
      <c r="DP36" s="1">
        <v>148.13</v>
      </c>
      <c r="DQ36" s="1">
        <v>148.81100000000001</v>
      </c>
      <c r="DR36" s="1">
        <v>152.589</v>
      </c>
      <c r="DS36" s="1">
        <v>153.619</v>
      </c>
      <c r="DT36" s="1">
        <v>151.727</v>
      </c>
      <c r="DU36" s="1">
        <v>149.85499999999999</v>
      </c>
      <c r="DV36" s="1">
        <v>152.542</v>
      </c>
      <c r="DW36" s="1">
        <v>152.398</v>
      </c>
      <c r="DX36" s="1">
        <v>156.815</v>
      </c>
      <c r="DY36" s="1">
        <v>156.76400000000001</v>
      </c>
      <c r="DZ36" s="1">
        <v>156.29300000000001</v>
      </c>
      <c r="EA36" s="1">
        <v>154.99</v>
      </c>
      <c r="EB36" s="1">
        <v>151.36799999999999</v>
      </c>
      <c r="EC36" s="1">
        <v>150.44300000000001</v>
      </c>
      <c r="ED36" s="1">
        <v>147.31200000000001</v>
      </c>
      <c r="EE36" s="1">
        <v>153.90100000000001</v>
      </c>
      <c r="EF36" s="1">
        <v>152.09899999999999</v>
      </c>
      <c r="EG36" s="1">
        <v>152.82300000000001</v>
      </c>
      <c r="EH36" s="1">
        <v>155.53</v>
      </c>
      <c r="EI36" s="1">
        <v>155.76300000000001</v>
      </c>
      <c r="EJ36" s="1">
        <v>158.994</v>
      </c>
      <c r="EK36" s="1">
        <v>162.417</v>
      </c>
      <c r="EL36" s="1">
        <v>162.84100000000001</v>
      </c>
      <c r="EM36" s="1">
        <v>164.34800000000001</v>
      </c>
      <c r="EN36" s="1">
        <v>167.98099999999999</v>
      </c>
      <c r="EO36" s="1">
        <v>172.67599999999999</v>
      </c>
      <c r="EP36" s="1">
        <v>171.20599999999999</v>
      </c>
      <c r="EQ36" s="1">
        <v>173.994</v>
      </c>
      <c r="ER36" s="1">
        <v>177.22399999999999</v>
      </c>
      <c r="ES36" s="1">
        <v>180.66900000000001</v>
      </c>
      <c r="ET36" s="1">
        <v>188.40199999999999</v>
      </c>
      <c r="EU36" s="1">
        <v>191.09700000000001</v>
      </c>
      <c r="EV36" s="1">
        <v>180.34200000000001</v>
      </c>
      <c r="EW36" s="1">
        <v>184.233</v>
      </c>
      <c r="EX36" s="1">
        <v>186.28399999999999</v>
      </c>
      <c r="EY36" s="1">
        <v>187.036</v>
      </c>
      <c r="EZ36" s="1">
        <v>185.16800000000001</v>
      </c>
      <c r="FA36" s="1">
        <v>189.19399999999999</v>
      </c>
      <c r="FB36" s="1">
        <v>199.3</v>
      </c>
      <c r="FC36" s="1">
        <v>200.30199999999999</v>
      </c>
      <c r="FD36" s="1">
        <v>201.50800000000001</v>
      </c>
      <c r="FE36" s="1">
        <v>196.101</v>
      </c>
      <c r="FF36" s="1">
        <v>194.75899999999999</v>
      </c>
      <c r="FG36" s="1">
        <v>196.77799999999999</v>
      </c>
      <c r="FH36" s="1">
        <v>196.12700000000001</v>
      </c>
      <c r="FI36" s="1">
        <v>192.03700000000001</v>
      </c>
      <c r="FJ36" s="1">
        <v>186.02199999999999</v>
      </c>
      <c r="FK36" s="1">
        <v>183.98500000000001</v>
      </c>
      <c r="FL36" s="1">
        <v>180.39099999999999</v>
      </c>
      <c r="FM36" s="1">
        <v>169.78100000000001</v>
      </c>
      <c r="FN36" s="1">
        <v>170.69399999999999</v>
      </c>
      <c r="FO36" s="1">
        <v>166.87100000000001</v>
      </c>
      <c r="FP36" s="1">
        <v>172.065</v>
      </c>
      <c r="FQ36" s="1">
        <v>177.767</v>
      </c>
      <c r="FR36" s="1">
        <v>179.78800000000001</v>
      </c>
      <c r="FS36" s="1">
        <v>173.66399999999999</v>
      </c>
      <c r="FT36" s="1">
        <v>168.96100000000001</v>
      </c>
      <c r="FU36" s="1">
        <v>163.66</v>
      </c>
      <c r="FV36" s="1">
        <v>165.578</v>
      </c>
      <c r="FW36" s="1">
        <v>170.465</v>
      </c>
      <c r="FX36" s="1">
        <v>174.04900000000001</v>
      </c>
      <c r="FY36" s="1">
        <v>172.73099999999999</v>
      </c>
      <c r="FZ36" s="1">
        <v>172.85599999999999</v>
      </c>
      <c r="GA36" s="1">
        <v>177.202</v>
      </c>
      <c r="GB36" s="1">
        <v>179.68700000000001</v>
      </c>
      <c r="GC36" s="1">
        <v>180.11</v>
      </c>
      <c r="GD36" s="1">
        <v>183.98</v>
      </c>
      <c r="GE36" s="1">
        <v>187.869</v>
      </c>
      <c r="GF36" s="1">
        <v>187.63900000000001</v>
      </c>
      <c r="GG36" s="1">
        <v>194.46100000000001</v>
      </c>
      <c r="GH36" s="1">
        <v>199.696</v>
      </c>
      <c r="GI36" s="1">
        <v>201.44900000000001</v>
      </c>
      <c r="GJ36" s="1">
        <v>197.66300000000001</v>
      </c>
      <c r="GK36" s="1">
        <v>198.434</v>
      </c>
      <c r="GL36" s="1">
        <v>201.60900000000001</v>
      </c>
      <c r="GM36" s="1">
        <v>196.21199999999999</v>
      </c>
      <c r="GN36" s="1">
        <v>193.16499999999999</v>
      </c>
      <c r="GO36" s="1">
        <v>194.44200000000001</v>
      </c>
      <c r="GP36" s="1">
        <v>197.096</v>
      </c>
      <c r="GQ36" s="1">
        <v>199.679</v>
      </c>
      <c r="GR36" s="1">
        <v>202.851</v>
      </c>
      <c r="GS36" s="1">
        <v>203.28</v>
      </c>
      <c r="GT36" s="1">
        <v>203.92</v>
      </c>
      <c r="GU36" s="1">
        <v>200.96899999999999</v>
      </c>
      <c r="GV36" s="1">
        <v>206.125</v>
      </c>
      <c r="GW36" s="1">
        <v>207.67099999999999</v>
      </c>
      <c r="GX36" s="1">
        <v>201.536</v>
      </c>
      <c r="GY36" s="1">
        <v>197.035</v>
      </c>
      <c r="GZ36" s="1">
        <v>195.423</v>
      </c>
      <c r="HA36" s="1">
        <v>197.71700000000001</v>
      </c>
      <c r="HB36" s="1">
        <v>219.82499999999999</v>
      </c>
      <c r="HC36" s="1">
        <v>219.208</v>
      </c>
      <c r="HD36" s="1">
        <v>212.70599999999999</v>
      </c>
      <c r="HE36" s="1">
        <v>212.89</v>
      </c>
      <c r="HF36" s="1">
        <v>208.535</v>
      </c>
      <c r="HG36" s="1">
        <v>216.768</v>
      </c>
      <c r="HH36" s="1">
        <v>219.37299999999999</v>
      </c>
      <c r="HI36" s="1">
        <v>216.61099999999999</v>
      </c>
      <c r="HJ36" s="1">
        <v>215.214</v>
      </c>
      <c r="HK36" s="1">
        <v>215.28700000000001</v>
      </c>
      <c r="HL36" s="1">
        <v>215.92</v>
      </c>
      <c r="HM36" s="1">
        <v>214.803</v>
      </c>
      <c r="HN36" s="1">
        <v>214.47</v>
      </c>
      <c r="HO36" s="1">
        <v>212.84899999999999</v>
      </c>
      <c r="HP36" s="1">
        <v>213.40299999999999</v>
      </c>
      <c r="HQ36" s="1">
        <v>222.65199999999999</v>
      </c>
      <c r="HR36" s="1">
        <v>233.26400000000001</v>
      </c>
      <c r="HS36" s="1">
        <v>237.72300000000001</v>
      </c>
      <c r="HT36" s="1">
        <v>247.58199999999999</v>
      </c>
      <c r="HU36" s="1">
        <v>248.70400000000001</v>
      </c>
      <c r="HV36" s="1">
        <v>232.33</v>
      </c>
      <c r="HW36" s="1">
        <v>228.517</v>
      </c>
      <c r="HX36" s="1">
        <v>221.869</v>
      </c>
      <c r="HY36" s="1">
        <v>222.34399999999999</v>
      </c>
      <c r="HZ36" s="1">
        <v>221.92699999999999</v>
      </c>
      <c r="IA36" s="1">
        <v>229.63200000000001</v>
      </c>
      <c r="IB36" s="1">
        <v>233.995</v>
      </c>
      <c r="IC36" s="1">
        <v>240.566</v>
      </c>
      <c r="ID36" s="1">
        <v>229.47800000000001</v>
      </c>
      <c r="IE36" s="1">
        <v>220.875</v>
      </c>
      <c r="IF36" s="1">
        <v>217.63499999999999</v>
      </c>
      <c r="IG36" s="1">
        <v>214.364</v>
      </c>
      <c r="IH36" s="1">
        <v>199.96899999999999</v>
      </c>
      <c r="II36" s="1">
        <v>196.00700000000001</v>
      </c>
      <c r="IJ36" s="1">
        <v>193.255</v>
      </c>
      <c r="IK36" s="1">
        <v>205.61500000000001</v>
      </c>
      <c r="IL36" s="1">
        <v>214.262</v>
      </c>
      <c r="IM36" s="1">
        <v>220.03399999999999</v>
      </c>
      <c r="IN36" s="1">
        <v>218.89099999999999</v>
      </c>
      <c r="IO36" s="1">
        <v>215.71899999999999</v>
      </c>
      <c r="IP36" s="1">
        <v>205.322</v>
      </c>
      <c r="IQ36" s="1">
        <v>193.79</v>
      </c>
      <c r="IR36" s="1">
        <v>193.881</v>
      </c>
      <c r="IS36" s="1">
        <v>192.15799999999999</v>
      </c>
      <c r="IT36" s="1">
        <v>193.24600000000001</v>
      </c>
      <c r="IU36" s="1">
        <v>204.95599999999999</v>
      </c>
      <c r="IV36" s="1">
        <v>208.25</v>
      </c>
      <c r="IW36" s="1">
        <v>199.74100000000001</v>
      </c>
      <c r="IX36" s="1">
        <v>190.458</v>
      </c>
      <c r="IY36" s="1">
        <v>194.32400000000001</v>
      </c>
      <c r="IZ36" s="1">
        <v>197.67699999999999</v>
      </c>
      <c r="JA36" s="1">
        <v>198.202</v>
      </c>
      <c r="JB36" s="1">
        <v>199.92400000000001</v>
      </c>
      <c r="JC36" s="1">
        <v>208.59299999999999</v>
      </c>
      <c r="JD36" s="1">
        <v>213.48</v>
      </c>
      <c r="JE36" s="1">
        <v>211.988</v>
      </c>
      <c r="JF36" s="1">
        <v>206.66200000000001</v>
      </c>
      <c r="JG36" s="1">
        <v>198.989</v>
      </c>
      <c r="JH36" s="1">
        <v>197.06100000000001</v>
      </c>
      <c r="JI36" s="1">
        <v>195.18100000000001</v>
      </c>
      <c r="JJ36" s="1">
        <v>199.77099999999999</v>
      </c>
      <c r="JK36" s="1">
        <v>210.86199999999999</v>
      </c>
      <c r="JL36" s="1">
        <v>225.904</v>
      </c>
      <c r="JM36" s="1">
        <v>231.55699999999999</v>
      </c>
      <c r="JN36" s="1">
        <v>232.51499999999999</v>
      </c>
      <c r="JO36" s="1">
        <v>232.054</v>
      </c>
      <c r="JP36" s="1">
        <v>229.392</v>
      </c>
      <c r="JQ36" s="1">
        <v>238.10300000000001</v>
      </c>
      <c r="JR36" s="1">
        <v>247.929</v>
      </c>
      <c r="JS36" s="1">
        <v>247.39</v>
      </c>
      <c r="JT36" s="1">
        <v>249.251</v>
      </c>
      <c r="JU36" s="1">
        <v>258.86200000000002</v>
      </c>
      <c r="JV36" s="1">
        <v>264.33600000000001</v>
      </c>
      <c r="JW36" s="1">
        <v>263.31200000000001</v>
      </c>
      <c r="JX36" s="1">
        <v>259.61099999999999</v>
      </c>
      <c r="JY36" s="1">
        <v>264.15600000000001</v>
      </c>
      <c r="JZ36" s="1">
        <v>262.64800000000002</v>
      </c>
      <c r="KA36" s="1">
        <v>263.70800000000003</v>
      </c>
      <c r="KB36" s="1">
        <v>261.173</v>
      </c>
      <c r="KC36" s="1">
        <v>264.01400000000001</v>
      </c>
      <c r="KD36" s="1">
        <v>250.75200000000001</v>
      </c>
      <c r="KE36" s="1">
        <v>244.75299999999999</v>
      </c>
      <c r="KF36" s="1">
        <v>242.4</v>
      </c>
      <c r="KG36" s="1">
        <v>242.184</v>
      </c>
      <c r="KH36" s="1">
        <v>240.38200000000001</v>
      </c>
      <c r="KI36" s="1">
        <v>243.179</v>
      </c>
      <c r="KJ36" s="1">
        <v>242.876</v>
      </c>
      <c r="KK36" s="1">
        <v>242.76900000000001</v>
      </c>
      <c r="KL36" s="1">
        <v>238.22399999999999</v>
      </c>
      <c r="KM36" s="1">
        <v>243.24700000000001</v>
      </c>
      <c r="KN36" s="1">
        <v>237.86500000000001</v>
      </c>
      <c r="KO36" s="1">
        <v>224.01300000000001</v>
      </c>
      <c r="KP36" s="1">
        <v>206.72300000000001</v>
      </c>
      <c r="KQ36" s="1">
        <v>206.61099999999999</v>
      </c>
      <c r="KR36" s="1">
        <v>207.26400000000001</v>
      </c>
      <c r="KS36" s="1">
        <v>210.32499999999999</v>
      </c>
      <c r="KT36" s="1">
        <v>216.19499999999999</v>
      </c>
      <c r="KU36" s="1">
        <v>219.529</v>
      </c>
      <c r="KV36" s="1">
        <v>218.161</v>
      </c>
      <c r="KW36" s="1">
        <v>220.30600000000001</v>
      </c>
      <c r="KX36" s="1">
        <v>219.03</v>
      </c>
      <c r="KY36" s="1">
        <v>222.03100000000001</v>
      </c>
      <c r="KZ36" s="1">
        <v>217.73400000000001</v>
      </c>
      <c r="LA36" s="1">
        <v>218.40199999999999</v>
      </c>
      <c r="LB36" s="1">
        <v>220.81700000000001</v>
      </c>
      <c r="LC36" s="1">
        <v>228.44399999999999</v>
      </c>
      <c r="LD36" s="1">
        <v>238.24100000000001</v>
      </c>
      <c r="LE36" s="1">
        <v>242.804</v>
      </c>
      <c r="LF36" s="1">
        <v>242.46700000000001</v>
      </c>
      <c r="LG36" s="1">
        <v>241.92500000000001</v>
      </c>
      <c r="LH36" s="1">
        <v>241.66</v>
      </c>
      <c r="LI36" s="1">
        <v>241.99600000000001</v>
      </c>
      <c r="LJ36" s="1">
        <v>241.64400000000001</v>
      </c>
      <c r="LK36" s="1">
        <v>248.90899999999999</v>
      </c>
      <c r="LL36" s="1">
        <v>252.291</v>
      </c>
      <c r="LM36" s="1">
        <v>262.91199999999998</v>
      </c>
      <c r="LN36" s="1">
        <v>270.33199999999999</v>
      </c>
      <c r="LO36" s="1">
        <v>278.73500000000001</v>
      </c>
      <c r="LP36" s="1">
        <v>275.29500000000002</v>
      </c>
      <c r="LQ36" s="1">
        <v>278.96699999999998</v>
      </c>
      <c r="LR36" s="1">
        <v>277.79300000000001</v>
      </c>
      <c r="LS36" s="1">
        <v>274.63200000000001</v>
      </c>
      <c r="LT36" s="1">
        <v>272.18599999999998</v>
      </c>
      <c r="LU36" s="1">
        <v>269.42</v>
      </c>
      <c r="LV36" s="1">
        <v>274.46199999999999</v>
      </c>
      <c r="LW36" s="1">
        <v>279.77999999999997</v>
      </c>
      <c r="LX36" s="1">
        <v>280.50900000000001</v>
      </c>
      <c r="LY36" s="1">
        <v>283.22500000000002</v>
      </c>
      <c r="LZ36" s="1">
        <v>288.85000000000002</v>
      </c>
      <c r="MA36" s="1">
        <v>295.435</v>
      </c>
      <c r="MB36" s="1">
        <v>297.53100000000001</v>
      </c>
      <c r="MC36" s="1">
        <v>295.02</v>
      </c>
      <c r="MD36" s="1">
        <v>286.10300000000001</v>
      </c>
      <c r="ME36" s="1">
        <v>281.93799999999999</v>
      </c>
      <c r="MF36" s="1">
        <v>281.96699999999998</v>
      </c>
      <c r="MG36" s="1">
        <v>280.04199999999997</v>
      </c>
      <c r="MH36" s="1">
        <v>278.92700000000002</v>
      </c>
      <c r="MI36" s="1">
        <v>283.52499999999998</v>
      </c>
      <c r="MJ36" s="1">
        <v>290.76400000000001</v>
      </c>
      <c r="MK36" s="1">
        <v>291.92700000000002</v>
      </c>
      <c r="ML36" s="1">
        <v>296.92899999999997</v>
      </c>
      <c r="MM36" s="1">
        <v>294.29500000000002</v>
      </c>
      <c r="MN36" s="1">
        <v>295.62400000000002</v>
      </c>
      <c r="MO36" s="1">
        <v>293.60300000000001</v>
      </c>
      <c r="MP36" s="1">
        <v>297.05799999999999</v>
      </c>
      <c r="MQ36" s="1">
        <v>300.46600000000001</v>
      </c>
      <c r="MR36" s="1">
        <v>302.34399999999999</v>
      </c>
      <c r="MS36" s="1">
        <v>303.98700000000002</v>
      </c>
      <c r="MT36" s="1">
        <v>310.43200000000002</v>
      </c>
      <c r="MU36" s="1">
        <v>324.03199999999998</v>
      </c>
      <c r="MV36" s="1">
        <v>327.35300000000001</v>
      </c>
      <c r="MW36" s="1">
        <v>318.44099999999997</v>
      </c>
      <c r="MX36" s="1">
        <v>302.52499999999998</v>
      </c>
      <c r="MY36" s="1">
        <v>303.50700000000001</v>
      </c>
      <c r="MZ36" s="1">
        <v>309.548</v>
      </c>
      <c r="NA36" s="1">
        <v>308.80399999999997</v>
      </c>
      <c r="NB36" s="1">
        <v>313.233</v>
      </c>
      <c r="NC36" s="1">
        <v>323.834</v>
      </c>
      <c r="ND36" s="1">
        <v>328.22899999999998</v>
      </c>
      <c r="NE36" s="1">
        <v>327.40899999999999</v>
      </c>
      <c r="NF36" s="1">
        <v>326.88099999999997</v>
      </c>
      <c r="NG36" s="1">
        <v>331.56099999999998</v>
      </c>
      <c r="NH36" s="1">
        <v>328.35899999999998</v>
      </c>
      <c r="NI36" s="1">
        <v>323.13799999999998</v>
      </c>
      <c r="NJ36" s="1">
        <v>318.71199999999999</v>
      </c>
      <c r="NK36" s="1">
        <v>321.68099999999998</v>
      </c>
      <c r="NL36" s="1">
        <v>332.101</v>
      </c>
      <c r="NM36" s="1">
        <v>331.16699999999997</v>
      </c>
      <c r="NN36" s="1">
        <v>337.17200000000003</v>
      </c>
      <c r="NO36" s="1">
        <v>335.96499999999997</v>
      </c>
      <c r="NP36" s="1">
        <v>330.017</v>
      </c>
      <c r="NQ36" s="1">
        <v>334.92599999999999</v>
      </c>
      <c r="NR36" s="1">
        <v>335.70699999999999</v>
      </c>
      <c r="NS36" s="1">
        <v>362.25299999999999</v>
      </c>
      <c r="NT36" s="1">
        <v>372.93400000000003</v>
      </c>
      <c r="NU36" s="1">
        <v>383.32799999999997</v>
      </c>
      <c r="NV36" s="1">
        <v>386.02699999999999</v>
      </c>
      <c r="NW36" s="1">
        <v>374.59699999999998</v>
      </c>
      <c r="NX36" s="1">
        <v>364.27300000000002</v>
      </c>
      <c r="NY36" s="1">
        <v>365.47199999999998</v>
      </c>
      <c r="NZ36" s="1">
        <v>366.49200000000002</v>
      </c>
      <c r="OA36" s="1">
        <v>360.04700000000003</v>
      </c>
      <c r="OB36" s="1">
        <v>363.21300000000002</v>
      </c>
      <c r="OC36" s="1">
        <v>357.69799999999998</v>
      </c>
      <c r="OD36" s="1">
        <v>353.54899999999998</v>
      </c>
      <c r="OE36" s="1">
        <v>351.55900000000003</v>
      </c>
      <c r="OF36" s="1">
        <v>339.96499999999997</v>
      </c>
      <c r="OG36" s="1">
        <v>337.13299999999998</v>
      </c>
      <c r="OH36" s="1">
        <v>332.29700000000003</v>
      </c>
      <c r="OI36" s="1">
        <v>345.61</v>
      </c>
      <c r="OJ36" s="1">
        <v>375.202</v>
      </c>
      <c r="OK36" s="1">
        <v>391.84399999999999</v>
      </c>
      <c r="OL36" s="1">
        <v>389.709</v>
      </c>
      <c r="OM36" s="1">
        <v>390.30099999999999</v>
      </c>
      <c r="ON36" s="1">
        <v>378.24900000000002</v>
      </c>
      <c r="OO36" s="1">
        <v>371.59300000000002</v>
      </c>
      <c r="OP36" s="1">
        <v>365.85</v>
      </c>
      <c r="OQ36" s="1">
        <v>373.83199999999999</v>
      </c>
      <c r="OR36" s="1">
        <v>367.089</v>
      </c>
      <c r="OS36" s="1">
        <v>358.18400000000003</v>
      </c>
      <c r="OT36" s="1">
        <v>351.50099999999998</v>
      </c>
      <c r="OU36" s="1">
        <v>347.18799999999999</v>
      </c>
      <c r="OV36" s="1">
        <v>346.512</v>
      </c>
      <c r="OW36" s="1">
        <v>336.38600000000002</v>
      </c>
      <c r="OX36" s="1">
        <v>336.90300000000002</v>
      </c>
      <c r="OY36" s="1">
        <v>338.68200000000002</v>
      </c>
      <c r="OZ36" s="1">
        <v>320.91899999999998</v>
      </c>
      <c r="PA36" s="1">
        <v>316.41199999999998</v>
      </c>
      <c r="PB36" s="1">
        <v>306.27800000000002</v>
      </c>
      <c r="PC36" s="1">
        <v>296.81</v>
      </c>
      <c r="PD36" s="1">
        <v>281.48200000000003</v>
      </c>
      <c r="PE36" s="1">
        <v>277.39999999999998</v>
      </c>
      <c r="PF36" s="1">
        <v>274.79199999999997</v>
      </c>
      <c r="PG36" s="1">
        <v>262.69900000000001</v>
      </c>
      <c r="PH36" s="1">
        <v>264.245</v>
      </c>
      <c r="PI36" s="1">
        <v>269.65499999999997</v>
      </c>
      <c r="PJ36" s="1">
        <v>269.435</v>
      </c>
      <c r="PK36" s="1">
        <v>269.56299999999999</v>
      </c>
      <c r="PL36" s="1">
        <v>273.71699999999998</v>
      </c>
      <c r="PM36" s="1">
        <v>280.80399999999997</v>
      </c>
      <c r="PN36" s="1">
        <v>281.036</v>
      </c>
      <c r="PO36" s="1">
        <v>283.14400000000001</v>
      </c>
      <c r="PP36" s="1">
        <v>287.15100000000001</v>
      </c>
      <c r="PQ36" s="1">
        <v>278.65800000000002</v>
      </c>
      <c r="PR36" s="1">
        <v>273.20299999999997</v>
      </c>
      <c r="PS36" s="1">
        <v>270.17200000000003</v>
      </c>
      <c r="PT36" s="1">
        <v>263.80399999999997</v>
      </c>
      <c r="PU36" s="1">
        <v>265.19</v>
      </c>
      <c r="PV36" s="1">
        <v>263.87200000000001</v>
      </c>
      <c r="PW36" s="1">
        <v>261.14400000000001</v>
      </c>
      <c r="PX36" s="1">
        <v>262.56</v>
      </c>
      <c r="PY36" s="1">
        <v>263.92200000000003</v>
      </c>
      <c r="PZ36" s="1">
        <v>264.17500000000001</v>
      </c>
      <c r="QA36" s="1">
        <v>264.39800000000002</v>
      </c>
      <c r="QB36" s="1">
        <v>258.54500000000002</v>
      </c>
      <c r="QC36" s="1">
        <v>258.80599999999998</v>
      </c>
      <c r="QD36" s="1">
        <v>259.27300000000002</v>
      </c>
      <c r="QE36" s="1">
        <v>253.239</v>
      </c>
      <c r="QF36" s="1">
        <v>253.04400000000001</v>
      </c>
      <c r="QG36" s="1">
        <v>254.21799999999999</v>
      </c>
      <c r="QH36" s="1">
        <v>259.94099999999997</v>
      </c>
      <c r="QI36" s="1">
        <v>259.62599999999998</v>
      </c>
      <c r="QJ36" s="1">
        <v>261.35700000000003</v>
      </c>
      <c r="QK36" s="1">
        <v>257.07900000000001</v>
      </c>
      <c r="QL36" s="1">
        <v>256.76400000000001</v>
      </c>
      <c r="QM36" s="1">
        <v>255.87799999999999</v>
      </c>
      <c r="QN36" s="1">
        <v>257.66399999999999</v>
      </c>
      <c r="QO36" s="1">
        <v>258.22399999999999</v>
      </c>
      <c r="QP36" s="1">
        <v>257.44600000000003</v>
      </c>
      <c r="QQ36" s="1">
        <v>257.762</v>
      </c>
      <c r="QR36" s="1">
        <v>260.274</v>
      </c>
      <c r="QS36" s="1">
        <v>261.94200000000001</v>
      </c>
      <c r="QT36" s="1">
        <v>262.22399999999999</v>
      </c>
      <c r="QU36" s="1">
        <v>270.67399999999998</v>
      </c>
      <c r="QV36" s="1">
        <v>274.88299999999998</v>
      </c>
      <c r="QW36" s="1">
        <v>278.46899999999999</v>
      </c>
      <c r="QX36" s="1">
        <v>281.74799999999999</v>
      </c>
      <c r="QY36" s="1">
        <v>285.423</v>
      </c>
      <c r="QZ36" s="1">
        <v>289.64699999999999</v>
      </c>
      <c r="RA36" s="1">
        <v>286.512</v>
      </c>
      <c r="RB36" s="1">
        <v>287.73500000000001</v>
      </c>
      <c r="RC36" s="1">
        <v>288.14</v>
      </c>
      <c r="RD36" s="1">
        <v>286.89600000000002</v>
      </c>
      <c r="RE36" s="1">
        <v>280.959</v>
      </c>
      <c r="RF36" s="1">
        <v>275.87700000000001</v>
      </c>
      <c r="RG36" s="1">
        <v>275.71100000000001</v>
      </c>
      <c r="RH36" s="1">
        <v>276.27800000000002</v>
      </c>
      <c r="RI36" s="1">
        <v>276.99299999999999</v>
      </c>
      <c r="RJ36" s="1">
        <v>277.38299999999998</v>
      </c>
      <c r="RK36" s="1">
        <v>277.64400000000001</v>
      </c>
      <c r="RL36" s="1">
        <v>280.84199999999998</v>
      </c>
      <c r="RM36" s="1">
        <v>286.47000000000003</v>
      </c>
      <c r="RN36" s="1">
        <v>285.92700000000002</v>
      </c>
      <c r="RO36" s="1">
        <v>285.81700000000001</v>
      </c>
      <c r="RP36" s="1">
        <v>286</v>
      </c>
      <c r="RQ36" s="1">
        <v>280.209</v>
      </c>
      <c r="RR36" s="1">
        <v>281.45600000000002</v>
      </c>
      <c r="RS36" s="1">
        <v>276.95999999999998</v>
      </c>
      <c r="RT36" s="1">
        <v>267.88</v>
      </c>
      <c r="RU36" s="1">
        <v>266.048</v>
      </c>
      <c r="RV36" s="1">
        <v>265.11700000000002</v>
      </c>
      <c r="RW36" s="1">
        <v>267.55900000000003</v>
      </c>
      <c r="RX36" s="1">
        <v>266.142</v>
      </c>
      <c r="RY36" s="1">
        <v>262.089</v>
      </c>
      <c r="RZ36" s="1">
        <v>258.97300000000001</v>
      </c>
      <c r="SA36" s="1">
        <v>259.36099999999999</v>
      </c>
      <c r="SB36" s="1">
        <v>261.74200000000002</v>
      </c>
      <c r="SC36" s="1">
        <v>264.69299999999998</v>
      </c>
      <c r="SD36" s="1">
        <v>266.14299999999997</v>
      </c>
      <c r="SE36" s="1">
        <v>271.66300000000001</v>
      </c>
      <c r="SF36" s="1">
        <v>270.91399999999999</v>
      </c>
      <c r="SG36" s="1">
        <v>272.23</v>
      </c>
      <c r="SH36" s="1">
        <v>273.45</v>
      </c>
      <c r="SI36" s="1">
        <v>273.38200000000001</v>
      </c>
      <c r="SJ36" s="1">
        <v>273.56400000000002</v>
      </c>
      <c r="SK36" s="1">
        <v>273.87</v>
      </c>
      <c r="SL36" s="1">
        <v>274.72199999999998</v>
      </c>
      <c r="SM36" s="1">
        <v>276.32499999999999</v>
      </c>
      <c r="SN36" s="1">
        <v>279.65899999999999</v>
      </c>
      <c r="SO36" s="1">
        <v>280.89999999999998</v>
      </c>
      <c r="SP36" s="1">
        <v>283.11</v>
      </c>
      <c r="SQ36" s="1">
        <v>294.625</v>
      </c>
      <c r="SR36" s="1">
        <v>308.72800000000001</v>
      </c>
      <c r="SS36" s="1">
        <v>308.72800000000001</v>
      </c>
      <c r="SV36" s="1">
        <v>321.46899999999999</v>
      </c>
    </row>
    <row r="37" spans="1:516" x14ac:dyDescent="0.25">
      <c r="A37" s="1" t="s">
        <v>48</v>
      </c>
      <c r="B37" s="1" t="str">
        <f>_xlfn.XLOOKUP(A37,bonds[worksheet get],bonds[unique lookup],"-")</f>
        <v>REPSM 3 3/4 PERP nc-26</v>
      </c>
      <c r="C37" s="1" t="str">
        <f>_xlfn.XLOOKUP(A37,bonds[worksheet get],bonds[ID_ISIN],"-")</f>
        <v>XS2185997884</v>
      </c>
      <c r="D37" s="1">
        <f>_xll.BDH(A37,"blp_i_sprd_mid","-2AY",,"Dates=H","Fill=C","Sort=R","Dir=H","cols=22;rows=1")</f>
        <v>387.435</v>
      </c>
      <c r="E37" s="1">
        <f>_xll.BDH(A37,"blp_i_sprd_mid","-2AY",,"Dates=H","Fill=C","Sort=R","Dir=H","cols=22;rows=1")</f>
        <v>387.435</v>
      </c>
      <c r="F37" s="1">
        <v>390.29700000000003</v>
      </c>
      <c r="G37" s="1">
        <v>403.78699999999998</v>
      </c>
      <c r="H37" s="1">
        <v>413.762</v>
      </c>
      <c r="I37" s="1">
        <v>415.10500000000002</v>
      </c>
      <c r="J37" s="1">
        <v>413.70499999999998</v>
      </c>
      <c r="K37" s="1">
        <v>412.13400000000001</v>
      </c>
      <c r="L37" s="1">
        <v>409.38499999999999</v>
      </c>
      <c r="M37" s="1">
        <v>407.16300000000001</v>
      </c>
      <c r="N37" s="1">
        <v>411.51400000000001</v>
      </c>
      <c r="O37" s="1">
        <v>404.03100000000001</v>
      </c>
      <c r="P37" s="1">
        <v>403.428</v>
      </c>
      <c r="Q37" s="1">
        <v>390.40100000000001</v>
      </c>
      <c r="R37" s="1">
        <v>375.084</v>
      </c>
      <c r="S37" s="1">
        <v>390.98700000000002</v>
      </c>
      <c r="T37" s="1">
        <v>383.55099999999999</v>
      </c>
      <c r="U37" s="1">
        <v>385.358</v>
      </c>
      <c r="V37" s="1">
        <v>367.36200000000002</v>
      </c>
      <c r="W37" s="1">
        <v>355.101</v>
      </c>
      <c r="X37" s="1">
        <v>331.12599999999998</v>
      </c>
      <c r="Y37" s="1">
        <v>331.45600000000002</v>
      </c>
      <c r="Z37" s="1">
        <v>362.79</v>
      </c>
    </row>
    <row r="38" spans="1:516" x14ac:dyDescent="0.25">
      <c r="A38" s="1" t="s">
        <v>256</v>
      </c>
      <c r="B38" s="1" t="str">
        <f>_xlfn.XLOOKUP(A38,bonds[worksheet get],bonds[unique lookup],"-")</f>
        <v>REPSM 4.247 PERP nc-28</v>
      </c>
      <c r="C38" s="1" t="str">
        <f>_xlfn.XLOOKUP(A38,bonds[worksheet get],bonds[ID_ISIN],"-")</f>
        <v>XS2186001314</v>
      </c>
      <c r="D38" s="1">
        <f>_xll.BDH(A38,"blp_i_sprd_mid","-2AY",,"Dates=H","Fill=C","Sort=R","Dir=H","cols=22;rows=1")</f>
        <v>409.65899999999999</v>
      </c>
      <c r="E38" s="1">
        <f>_xll.BDH(A38,"blp_i_sprd_mid","-2AY",,"Dates=H","Fill=C","Sort=R","Dir=H","cols=22;rows=1")</f>
        <v>409.65899999999999</v>
      </c>
      <c r="F38" s="1">
        <v>412.66399999999999</v>
      </c>
      <c r="G38" s="1">
        <v>420.471</v>
      </c>
      <c r="H38" s="1">
        <v>429.27499999999998</v>
      </c>
      <c r="I38" s="1">
        <v>432.00700000000001</v>
      </c>
      <c r="J38" s="1">
        <v>432.13600000000002</v>
      </c>
      <c r="K38" s="1">
        <v>429.45600000000002</v>
      </c>
      <c r="L38" s="1">
        <v>426.39100000000002</v>
      </c>
      <c r="M38" s="1">
        <v>422.17</v>
      </c>
      <c r="N38" s="1">
        <v>426.89600000000002</v>
      </c>
      <c r="O38" s="1">
        <v>421.50799999999998</v>
      </c>
      <c r="P38" s="1">
        <v>420.60599999999999</v>
      </c>
      <c r="Q38" s="1">
        <v>410.16699999999997</v>
      </c>
      <c r="R38" s="1">
        <v>398.858</v>
      </c>
      <c r="S38" s="1">
        <v>415.11</v>
      </c>
      <c r="T38" s="1">
        <v>407.25700000000001</v>
      </c>
      <c r="U38" s="1">
        <v>411.13200000000001</v>
      </c>
      <c r="V38" s="1">
        <v>391.291</v>
      </c>
      <c r="W38" s="1">
        <v>378.66300000000001</v>
      </c>
      <c r="X38" s="1">
        <v>357.19400000000002</v>
      </c>
      <c r="Y38" s="1">
        <v>354.58300000000003</v>
      </c>
      <c r="Z38" s="1">
        <v>382.16800000000001</v>
      </c>
    </row>
    <row r="39" spans="1:516" x14ac:dyDescent="0.25">
      <c r="A39" s="1" t="s">
        <v>83</v>
      </c>
      <c r="B39" s="1" t="str">
        <f>_xlfn.XLOOKUP(A39,bonds[worksheet get],bonds[unique lookup],"-")</f>
        <v>BPLN 3 1/4 PERP nc-26</v>
      </c>
      <c r="C39" s="1" t="str">
        <f>_xlfn.XLOOKUP(A39,bonds[worksheet get],bonds[ID_ISIN],"-")</f>
        <v>XS2193661324</v>
      </c>
      <c r="D39" s="1">
        <f>_xll.BDH(A39,"blp_i_sprd_mid","-2AY",,"Dates=H","Fill=C","Sort=R","Dir=H","cols=10;rows=1")</f>
        <v>324.23200000000003</v>
      </c>
      <c r="E39" s="1">
        <v>322.85500000000002</v>
      </c>
      <c r="F39" s="1">
        <v>330.16</v>
      </c>
      <c r="G39" s="1">
        <v>346.77300000000002</v>
      </c>
      <c r="H39" s="1">
        <v>352.66500000000002</v>
      </c>
      <c r="I39" s="1">
        <v>357.47500000000002</v>
      </c>
      <c r="J39" s="1">
        <v>357.46100000000001</v>
      </c>
      <c r="K39" s="1">
        <v>355.49</v>
      </c>
      <c r="L39" s="1">
        <v>347.78300000000002</v>
      </c>
      <c r="M39" s="1">
        <v>353.483</v>
      </c>
    </row>
    <row r="40" spans="1:516" x14ac:dyDescent="0.25">
      <c r="A40" s="1" t="s">
        <v>84</v>
      </c>
      <c r="B40" s="1" t="str">
        <f>_xlfn.XLOOKUP(A40,bonds[worksheet get],bonds[unique lookup],"-")</f>
        <v>BPLN 3 5/8 PERP nc-29</v>
      </c>
      <c r="C40" s="1" t="str">
        <f>_xlfn.XLOOKUP(A40,bonds[worksheet get],bonds[ID_ISIN],"-")</f>
        <v>XS2193662728</v>
      </c>
      <c r="D40" s="1">
        <f>_xll.BDH(A40,"blp_i_sprd_mid","-2AY",,"Dates=H","Fill=C","Sort=R","Dir=H","cols=10;rows=1")</f>
        <v>359.16899999999998</v>
      </c>
      <c r="E40" s="1">
        <v>358.39100000000002</v>
      </c>
      <c r="F40" s="1">
        <v>362.565</v>
      </c>
      <c r="G40" s="1">
        <v>375.52699999999999</v>
      </c>
      <c r="H40" s="1">
        <v>380.71800000000002</v>
      </c>
      <c r="I40" s="1">
        <v>385.197</v>
      </c>
      <c r="J40" s="1">
        <v>385.08499999999998</v>
      </c>
      <c r="K40" s="1">
        <v>382.88200000000001</v>
      </c>
      <c r="L40" s="1">
        <v>375.30700000000002</v>
      </c>
      <c r="M40" s="1">
        <v>380.99700000000001</v>
      </c>
    </row>
    <row r="41" spans="1:516" x14ac:dyDescent="0.25">
      <c r="A41" s="1" t="s">
        <v>258</v>
      </c>
      <c r="B41" s="1" t="str">
        <f>_xlfn.XLOOKUP(A41,bonds[worksheet get],bonds[unique lookup],"-")</f>
        <v>BPLN 4 1/4 PERP nc-27</v>
      </c>
      <c r="C41" s="1" t="str">
        <f>_xlfn.XLOOKUP(A41,bonds[worksheet get],bonds[ID_ISIN],"-")</f>
        <v>XS2193663619</v>
      </c>
      <c r="D41" s="1">
        <f>_xll.BDH(A41,"blp_i_sprd_mid","-2AY",,"Dates=H","Fill=C","Sort=R","Dir=H","cols=10;rows=1")</f>
        <v>357.05700000000002</v>
      </c>
      <c r="E41" s="1">
        <v>358.65600000000001</v>
      </c>
      <c r="F41" s="1">
        <v>367.19099999999997</v>
      </c>
      <c r="G41" s="1">
        <v>374.78300000000002</v>
      </c>
      <c r="H41" s="1">
        <v>385.72399999999999</v>
      </c>
      <c r="I41" s="1">
        <v>386.25799999999998</v>
      </c>
      <c r="J41" s="1">
        <v>387.02800000000002</v>
      </c>
      <c r="K41" s="1">
        <v>380.41399999999999</v>
      </c>
      <c r="L41" s="1">
        <v>374.40300000000002</v>
      </c>
      <c r="M41" s="1">
        <v>379.92500000000001</v>
      </c>
    </row>
    <row r="42" spans="1:516" x14ac:dyDescent="0.25">
      <c r="A42" s="1" t="s">
        <v>260</v>
      </c>
      <c r="B42" s="1" t="str">
        <f>_xlfn.XLOOKUP(A42,bonds[worksheet get],bonds[unique lookup],"-")</f>
        <v>BPLN 4 3/8 PERP nc-25</v>
      </c>
      <c r="C42" s="1" t="str">
        <f>_xlfn.XLOOKUP(A42,bonds[worksheet get],bonds[ID_ISIN],"-")</f>
        <v>US05565QDU94</v>
      </c>
      <c r="D42" s="1">
        <f>_xll.BDH(A42,"blp_i_sprd_mid","-2AY",,"Dates=H","Fill=C","Sort=R","Dir=H","cols=11;rows=1")</f>
        <v>335.54500000000002</v>
      </c>
      <c r="E42" s="1">
        <v>344.25200000000001</v>
      </c>
      <c r="F42" s="1">
        <v>346.33600000000001</v>
      </c>
      <c r="G42" s="1">
        <v>356.71899999999999</v>
      </c>
      <c r="H42" s="1">
        <v>367.26100000000002</v>
      </c>
      <c r="I42" s="1">
        <v>373.06700000000001</v>
      </c>
      <c r="J42" s="1">
        <v>376.26799999999997</v>
      </c>
      <c r="K42" s="1">
        <v>375.29500000000002</v>
      </c>
      <c r="L42" s="1">
        <v>377.65600000000001</v>
      </c>
      <c r="M42" s="1">
        <v>356.779</v>
      </c>
      <c r="N42" s="1">
        <v>366.154</v>
      </c>
    </row>
    <row r="43" spans="1:516" x14ac:dyDescent="0.25">
      <c r="A43" s="1" t="s">
        <v>262</v>
      </c>
      <c r="B43" s="1" t="str">
        <f>_xlfn.XLOOKUP(A43,bonds[worksheet get],bonds[unique lookup],"-")</f>
        <v>BPLN 4 7/8 PERP nc-30</v>
      </c>
      <c r="C43" s="1" t="str">
        <f>_xlfn.XLOOKUP(A43,bonds[worksheet get],bonds[ID_ISIN],"-")</f>
        <v>US05565QDV77</v>
      </c>
      <c r="D43" s="1">
        <f>_xll.BDH(A43,"blp_i_sprd_mid","-2AY",,"Dates=H","Fill=C","Sort=R","Dir=H","cols=12;rows=1")</f>
        <v>357.10500000000002</v>
      </c>
      <c r="E43" s="1">
        <v>363.637</v>
      </c>
      <c r="F43" s="1">
        <v>362.43</v>
      </c>
      <c r="G43" s="1">
        <v>370.863</v>
      </c>
      <c r="H43" s="1">
        <v>379.07400000000001</v>
      </c>
      <c r="I43" s="1">
        <v>384.17899999999997</v>
      </c>
      <c r="J43" s="1">
        <v>388.89400000000001</v>
      </c>
      <c r="K43" s="1">
        <v>382.31599999999997</v>
      </c>
      <c r="L43" s="1">
        <v>384.96699999999998</v>
      </c>
      <c r="M43" s="1">
        <v>371.55399999999997</v>
      </c>
      <c r="N43" s="1">
        <v>379.32799999999997</v>
      </c>
      <c r="O43" s="1">
        <v>378.43700000000001</v>
      </c>
    </row>
    <row r="44" spans="1:516" x14ac:dyDescent="0.25">
      <c r="A44" s="1" t="s">
        <v>263</v>
      </c>
      <c r="B44" s="1" t="str">
        <f>_xlfn.XLOOKUP(A44,bonds[worksheet get],bonds[unique lookup],"-")</f>
        <v>TOTAL 2 1/4 PERP nc-21</v>
      </c>
      <c r="C44" s="1" t="str">
        <f>_xlfn.XLOOKUP(A44,bonds[worksheet get],bonds[ID_ISIN],"-")</f>
        <v>XS1195201931</v>
      </c>
      <c r="D44" s="1">
        <f>_xll.BDH(A44,"blp_i_sprd_mid","-2AY",,"Dates=H","Fill=C","Sort=R","Dir=H","cols=509;rows=1")</f>
        <v>166.989</v>
      </c>
      <c r="E44" s="1">
        <v>185.23400000000001</v>
      </c>
      <c r="F44" s="1">
        <v>192.29900000000001</v>
      </c>
      <c r="G44" s="1">
        <v>217.244</v>
      </c>
      <c r="H44" s="1">
        <v>232.83500000000001</v>
      </c>
      <c r="I44" s="1">
        <v>243.35400000000001</v>
      </c>
      <c r="J44" s="1">
        <v>251.44900000000001</v>
      </c>
      <c r="K44" s="1">
        <v>248.203</v>
      </c>
      <c r="L44" s="1">
        <v>238.04599999999999</v>
      </c>
      <c r="M44" s="1">
        <v>260.43700000000001</v>
      </c>
      <c r="N44" s="1">
        <v>247.13499999999999</v>
      </c>
      <c r="O44" s="1">
        <v>256.173</v>
      </c>
      <c r="P44" s="1">
        <v>222.15199999999999</v>
      </c>
      <c r="Q44" s="1">
        <v>163.22800000000001</v>
      </c>
      <c r="R44" s="1">
        <v>222.30600000000001</v>
      </c>
      <c r="S44" s="1">
        <v>214.072</v>
      </c>
      <c r="T44" s="1">
        <v>203.958</v>
      </c>
      <c r="U44" s="1">
        <v>171.393</v>
      </c>
      <c r="V44" s="1">
        <v>127.836</v>
      </c>
      <c r="W44" s="1">
        <v>65.355000000000004</v>
      </c>
      <c r="X44" s="1">
        <v>55.71</v>
      </c>
      <c r="Y44" s="1">
        <v>112.782</v>
      </c>
      <c r="Z44" s="1">
        <v>136.547</v>
      </c>
      <c r="AA44" s="1">
        <v>164.863</v>
      </c>
      <c r="AB44" s="1">
        <v>162.69499999999999</v>
      </c>
      <c r="AC44" s="1">
        <v>157.21299999999999</v>
      </c>
      <c r="AD44" s="1">
        <v>140.268</v>
      </c>
      <c r="AE44" s="1">
        <v>109.511</v>
      </c>
      <c r="AF44" s="1">
        <v>133.40100000000001</v>
      </c>
      <c r="AG44" s="1">
        <v>142.05099999999999</v>
      </c>
      <c r="AH44" s="1">
        <v>172.779</v>
      </c>
      <c r="AI44" s="1">
        <v>178.095</v>
      </c>
      <c r="AJ44" s="1">
        <v>204.59800000000001</v>
      </c>
      <c r="AK44" s="1">
        <v>243.90600000000001</v>
      </c>
      <c r="AL44" s="1">
        <v>317.65100000000001</v>
      </c>
      <c r="AM44" s="1">
        <v>344.46499999999997</v>
      </c>
      <c r="AN44" s="1">
        <v>365.678</v>
      </c>
      <c r="AO44" s="1">
        <v>330.29399999999998</v>
      </c>
      <c r="AP44" s="1">
        <v>319.13400000000001</v>
      </c>
      <c r="AQ44" s="1">
        <v>326.21800000000002</v>
      </c>
      <c r="AR44" s="1">
        <v>322.42</v>
      </c>
      <c r="AS44" s="1">
        <v>345.58100000000002</v>
      </c>
      <c r="AT44" s="1">
        <v>375.39600000000002</v>
      </c>
      <c r="AU44" s="1">
        <v>409.858</v>
      </c>
      <c r="AV44" s="1">
        <v>443.64499999999998</v>
      </c>
      <c r="AW44" s="1">
        <v>390.60899999999998</v>
      </c>
      <c r="AX44" s="1">
        <v>385.16800000000001</v>
      </c>
      <c r="AY44" s="1">
        <v>316.48200000000003</v>
      </c>
      <c r="AZ44" s="1">
        <v>252.17</v>
      </c>
      <c r="BA44" s="1">
        <v>312.63600000000002</v>
      </c>
      <c r="BB44" s="1">
        <v>342.73399999999998</v>
      </c>
      <c r="BC44" s="1">
        <v>507.60700000000003</v>
      </c>
      <c r="BD44" s="1">
        <v>554.22799999999995</v>
      </c>
      <c r="BE44" s="1">
        <v>302.77999999999997</v>
      </c>
      <c r="BF44" s="1">
        <v>193.19200000000001</v>
      </c>
      <c r="BG44" s="1">
        <v>191.15199999999999</v>
      </c>
      <c r="BH44" s="1">
        <v>131.60900000000001</v>
      </c>
      <c r="BI44" s="1">
        <v>115.06399999999999</v>
      </c>
      <c r="BJ44" s="1">
        <v>167.38</v>
      </c>
      <c r="BK44" s="1">
        <v>219.66900000000001</v>
      </c>
      <c r="BL44" s="1">
        <v>248.79599999999999</v>
      </c>
      <c r="BM44" s="1">
        <v>295.411</v>
      </c>
      <c r="BN44" s="1">
        <v>294.41500000000002</v>
      </c>
      <c r="BO44" s="1">
        <v>292.11</v>
      </c>
      <c r="BP44" s="1">
        <v>281.85500000000002</v>
      </c>
      <c r="BQ44" s="1">
        <v>275.26100000000002</v>
      </c>
      <c r="BR44" s="1">
        <v>275.73899999999998</v>
      </c>
      <c r="BS44" s="1">
        <v>254.40100000000001</v>
      </c>
      <c r="BT44" s="1">
        <v>296.80399999999997</v>
      </c>
      <c r="BU44" s="1">
        <v>350.11700000000002</v>
      </c>
      <c r="BV44" s="1">
        <v>536.02800000000002</v>
      </c>
      <c r="BW44" s="1">
        <v>577.33600000000001</v>
      </c>
      <c r="BX44" s="1">
        <v>570.98</v>
      </c>
      <c r="BY44" s="1">
        <v>654.36599999999999</v>
      </c>
      <c r="BZ44" s="1">
        <v>676.57500000000005</v>
      </c>
      <c r="CA44" s="1">
        <v>566.31600000000003</v>
      </c>
      <c r="CB44" s="1">
        <v>478.34800000000001</v>
      </c>
      <c r="CC44" s="1">
        <v>292.827</v>
      </c>
      <c r="CD44" s="1">
        <v>275.73</v>
      </c>
      <c r="CE44" s="1">
        <v>176.26599999999999</v>
      </c>
      <c r="CF44" s="1">
        <v>177.91300000000001</v>
      </c>
      <c r="CG44" s="1">
        <v>218.27699999999999</v>
      </c>
      <c r="CH44" s="1">
        <v>109.33499999999999</v>
      </c>
      <c r="CI44" s="1">
        <v>75.486999999999995</v>
      </c>
      <c r="CJ44" s="1">
        <v>65.316000000000003</v>
      </c>
      <c r="CK44" s="1">
        <v>64.685000000000002</v>
      </c>
      <c r="CL44" s="1">
        <v>87.125</v>
      </c>
      <c r="CM44" s="1">
        <v>95.1</v>
      </c>
      <c r="CN44" s="1">
        <v>80.363</v>
      </c>
      <c r="CO44" s="1">
        <v>69.971000000000004</v>
      </c>
      <c r="CP44" s="1">
        <v>63.649000000000001</v>
      </c>
      <c r="CQ44" s="1">
        <v>53.192999999999998</v>
      </c>
      <c r="CR44" s="1">
        <v>43.951000000000001</v>
      </c>
      <c r="CS44" s="1">
        <v>44.328000000000003</v>
      </c>
      <c r="CT44" s="1">
        <v>44.737000000000002</v>
      </c>
      <c r="CU44" s="1">
        <v>48.396999999999998</v>
      </c>
      <c r="CV44" s="1">
        <v>47.125</v>
      </c>
      <c r="CW44" s="1">
        <v>47.353999999999999</v>
      </c>
      <c r="CX44" s="1">
        <v>67.39</v>
      </c>
      <c r="CY44" s="1">
        <v>49.966999999999999</v>
      </c>
      <c r="CZ44" s="1">
        <v>48.901000000000003</v>
      </c>
      <c r="DA44" s="1">
        <v>47.819000000000003</v>
      </c>
      <c r="DB44" s="1">
        <v>46.075000000000003</v>
      </c>
      <c r="DC44" s="1">
        <v>46.192999999999998</v>
      </c>
      <c r="DD44" s="1">
        <v>47.258000000000003</v>
      </c>
      <c r="DE44" s="1">
        <v>48.517000000000003</v>
      </c>
      <c r="DF44" s="1">
        <v>57.210999999999999</v>
      </c>
      <c r="DG44" s="1">
        <v>56.357999999999997</v>
      </c>
      <c r="DH44" s="1">
        <v>57.201000000000001</v>
      </c>
      <c r="DI44" s="1">
        <v>54.811</v>
      </c>
      <c r="DJ44" s="1">
        <v>61.848999999999997</v>
      </c>
      <c r="DK44" s="1">
        <v>66.447999999999993</v>
      </c>
      <c r="DL44" s="1">
        <v>58.551000000000002</v>
      </c>
      <c r="DM44" s="1">
        <v>53.942</v>
      </c>
      <c r="DN44" s="1">
        <v>51.469000000000001</v>
      </c>
      <c r="DO44" s="1">
        <v>52.110999999999997</v>
      </c>
      <c r="DP44" s="1">
        <v>50.405999999999999</v>
      </c>
      <c r="DQ44" s="1">
        <v>47.668999999999997</v>
      </c>
      <c r="DR44" s="1">
        <v>50.322000000000003</v>
      </c>
      <c r="DS44" s="1">
        <v>52.366999999999997</v>
      </c>
      <c r="DT44" s="1">
        <v>51.908000000000001</v>
      </c>
      <c r="DU44" s="1">
        <v>52.537999999999997</v>
      </c>
      <c r="DV44" s="1">
        <v>54.113999999999997</v>
      </c>
      <c r="DW44" s="1">
        <v>54.927</v>
      </c>
      <c r="DX44" s="1">
        <v>58.737000000000002</v>
      </c>
      <c r="DY44" s="1">
        <v>53.249000000000002</v>
      </c>
      <c r="DZ44" s="1">
        <v>51.359000000000002</v>
      </c>
      <c r="EA44" s="1">
        <v>43.613999999999997</v>
      </c>
      <c r="EB44" s="1">
        <v>42.597000000000001</v>
      </c>
      <c r="EC44" s="1">
        <v>41.776000000000003</v>
      </c>
      <c r="ED44" s="1">
        <v>44.302999999999997</v>
      </c>
      <c r="EE44" s="1">
        <v>44.183999999999997</v>
      </c>
      <c r="EF44" s="1">
        <v>43.243000000000002</v>
      </c>
      <c r="EG44" s="1">
        <v>46.567</v>
      </c>
      <c r="EH44" s="1">
        <v>46.173000000000002</v>
      </c>
      <c r="EI44" s="1">
        <v>49.564</v>
      </c>
      <c r="EJ44" s="1">
        <v>52.878</v>
      </c>
      <c r="EK44" s="1">
        <v>51.969000000000001</v>
      </c>
      <c r="EL44" s="1">
        <v>53.457000000000001</v>
      </c>
      <c r="EM44" s="1">
        <v>55.018999999999998</v>
      </c>
      <c r="EN44" s="1">
        <v>56.933</v>
      </c>
      <c r="EO44" s="1">
        <v>59.432000000000002</v>
      </c>
      <c r="EP44" s="1">
        <v>59.628999999999998</v>
      </c>
      <c r="EQ44" s="1">
        <v>61.442</v>
      </c>
      <c r="ER44" s="1">
        <v>63.427</v>
      </c>
      <c r="ES44" s="1">
        <v>66.570999999999998</v>
      </c>
      <c r="ET44" s="1">
        <v>70.247</v>
      </c>
      <c r="EU44" s="1">
        <v>68.718000000000004</v>
      </c>
      <c r="EV44" s="1">
        <v>66.661000000000001</v>
      </c>
      <c r="EW44" s="1">
        <v>66.695999999999998</v>
      </c>
      <c r="EX44" s="1">
        <v>66.771000000000001</v>
      </c>
      <c r="EY44" s="1">
        <v>65.983999999999995</v>
      </c>
      <c r="EZ44" s="1">
        <v>63.109000000000002</v>
      </c>
      <c r="FA44" s="1">
        <v>67.058999999999997</v>
      </c>
      <c r="FB44" s="1">
        <v>74.513999999999996</v>
      </c>
      <c r="FC44" s="1">
        <v>75.406999999999996</v>
      </c>
      <c r="FD44" s="1">
        <v>73.852000000000004</v>
      </c>
      <c r="FE44" s="1">
        <v>66.697000000000003</v>
      </c>
      <c r="FF44" s="1">
        <v>64.438000000000002</v>
      </c>
      <c r="FG44" s="1">
        <v>63.63</v>
      </c>
      <c r="FH44" s="1">
        <v>62.942999999999998</v>
      </c>
      <c r="FI44" s="1">
        <v>61.29</v>
      </c>
      <c r="FJ44" s="1">
        <v>59.61</v>
      </c>
      <c r="FK44" s="1">
        <v>60.371000000000002</v>
      </c>
      <c r="FL44" s="1">
        <v>56.192999999999998</v>
      </c>
      <c r="FM44" s="1">
        <v>50.707999999999998</v>
      </c>
      <c r="FN44" s="1">
        <v>50.738999999999997</v>
      </c>
      <c r="FO44" s="1">
        <v>51.642000000000003</v>
      </c>
      <c r="FP44" s="1">
        <v>53.432000000000002</v>
      </c>
      <c r="FQ44" s="1">
        <v>55.716000000000001</v>
      </c>
      <c r="FR44" s="1">
        <v>54.661999999999999</v>
      </c>
      <c r="FS44" s="1">
        <v>54.768999999999998</v>
      </c>
      <c r="FT44" s="1">
        <v>53.706000000000003</v>
      </c>
      <c r="FU44" s="1">
        <v>51.273000000000003</v>
      </c>
      <c r="FV44" s="1">
        <v>52.707999999999998</v>
      </c>
      <c r="FW44" s="1">
        <v>55.665999999999997</v>
      </c>
      <c r="FX44" s="1">
        <v>57.44</v>
      </c>
      <c r="FY44" s="1">
        <v>58.453000000000003</v>
      </c>
      <c r="FZ44" s="1">
        <v>61.712000000000003</v>
      </c>
      <c r="GA44" s="1">
        <v>64.284999999999997</v>
      </c>
      <c r="GB44" s="1">
        <v>66.442999999999998</v>
      </c>
      <c r="GC44" s="1">
        <v>71.748999999999995</v>
      </c>
      <c r="GD44" s="1">
        <v>75.438999999999993</v>
      </c>
      <c r="GE44" s="1">
        <v>77.986999999999995</v>
      </c>
      <c r="GF44" s="1">
        <v>78.855000000000004</v>
      </c>
      <c r="GG44" s="1">
        <v>82.447999999999993</v>
      </c>
      <c r="GH44" s="1">
        <v>84.412999999999997</v>
      </c>
      <c r="GI44" s="1">
        <v>82.808999999999997</v>
      </c>
      <c r="GJ44" s="1">
        <v>78.051000000000002</v>
      </c>
      <c r="GK44" s="1">
        <v>76.900999999999996</v>
      </c>
      <c r="GL44" s="1">
        <v>78.228999999999999</v>
      </c>
      <c r="GM44" s="1">
        <v>73.447000000000003</v>
      </c>
      <c r="GN44" s="1">
        <v>68.438999999999993</v>
      </c>
      <c r="GO44" s="1">
        <v>69.224000000000004</v>
      </c>
      <c r="GP44" s="1">
        <v>69.989999999999995</v>
      </c>
      <c r="GQ44" s="1">
        <v>70.346999999999994</v>
      </c>
      <c r="GR44" s="1">
        <v>71.488</v>
      </c>
      <c r="GS44" s="1">
        <v>69.959000000000003</v>
      </c>
      <c r="GT44" s="1">
        <v>69.872</v>
      </c>
      <c r="GU44" s="1">
        <v>68.244</v>
      </c>
      <c r="GV44" s="1">
        <v>71.947000000000003</v>
      </c>
      <c r="GW44" s="1">
        <v>70.448999999999998</v>
      </c>
      <c r="GX44" s="1">
        <v>65.518000000000001</v>
      </c>
      <c r="GY44" s="1">
        <v>62.119</v>
      </c>
      <c r="GZ44" s="1">
        <v>59.762999999999998</v>
      </c>
      <c r="HA44" s="1">
        <v>61.201999999999998</v>
      </c>
      <c r="HB44" s="1">
        <v>78.8</v>
      </c>
      <c r="HC44" s="1">
        <v>77.27</v>
      </c>
      <c r="HD44" s="1">
        <v>68.846999999999994</v>
      </c>
      <c r="HE44" s="1">
        <v>66.509</v>
      </c>
      <c r="HF44" s="1">
        <v>61.844999999999999</v>
      </c>
      <c r="HG44" s="1">
        <v>69.340999999999994</v>
      </c>
      <c r="HH44" s="1">
        <v>69.492000000000004</v>
      </c>
      <c r="HI44" s="1">
        <v>65.358000000000004</v>
      </c>
      <c r="HJ44" s="1">
        <v>60.658000000000001</v>
      </c>
      <c r="HK44" s="1">
        <v>60.43</v>
      </c>
      <c r="HL44" s="1">
        <v>60.389000000000003</v>
      </c>
      <c r="HM44" s="1">
        <v>59.722000000000001</v>
      </c>
      <c r="HN44" s="1">
        <v>58.33</v>
      </c>
      <c r="HO44" s="1">
        <v>60.613999999999997</v>
      </c>
      <c r="HP44" s="1">
        <v>59.956000000000003</v>
      </c>
      <c r="HQ44" s="1">
        <v>65.448999999999998</v>
      </c>
      <c r="HR44" s="1">
        <v>78.108999999999995</v>
      </c>
      <c r="HS44" s="1">
        <v>83.471000000000004</v>
      </c>
      <c r="HT44" s="1">
        <v>94.847999999999999</v>
      </c>
      <c r="HU44" s="1">
        <v>98.82</v>
      </c>
      <c r="HV44" s="1">
        <v>89.441000000000003</v>
      </c>
      <c r="HW44" s="1">
        <v>87.168000000000006</v>
      </c>
      <c r="HX44" s="1">
        <v>76.700999999999993</v>
      </c>
      <c r="HY44" s="1">
        <v>78.403000000000006</v>
      </c>
      <c r="HZ44" s="1">
        <v>76.930999999999997</v>
      </c>
      <c r="IA44" s="1">
        <v>82.893000000000001</v>
      </c>
      <c r="IB44" s="1">
        <v>84.614999999999995</v>
      </c>
      <c r="IC44" s="1">
        <v>93.222999999999999</v>
      </c>
      <c r="ID44" s="1">
        <v>81.221000000000004</v>
      </c>
      <c r="IE44" s="1">
        <v>71.95</v>
      </c>
      <c r="IF44" s="1">
        <v>72.385000000000005</v>
      </c>
      <c r="IG44" s="1">
        <v>68.647000000000006</v>
      </c>
      <c r="IH44" s="1">
        <v>59.472000000000001</v>
      </c>
      <c r="II44" s="1">
        <v>59.284999999999997</v>
      </c>
      <c r="IJ44" s="1">
        <v>58.197000000000003</v>
      </c>
      <c r="IK44" s="1">
        <v>64.817999999999998</v>
      </c>
      <c r="IL44" s="1">
        <v>71.021000000000001</v>
      </c>
      <c r="IM44" s="1">
        <v>76.483000000000004</v>
      </c>
      <c r="IN44" s="1">
        <v>78.745000000000005</v>
      </c>
      <c r="IO44" s="1">
        <v>78.801000000000002</v>
      </c>
      <c r="IP44" s="1">
        <v>74.89</v>
      </c>
      <c r="IQ44" s="1">
        <v>74.572000000000003</v>
      </c>
      <c r="IR44" s="1">
        <v>74.081000000000003</v>
      </c>
      <c r="IS44" s="1">
        <v>74.078000000000003</v>
      </c>
      <c r="IT44" s="1">
        <v>74.947000000000003</v>
      </c>
      <c r="IU44" s="1">
        <v>79.566999999999993</v>
      </c>
      <c r="IV44" s="1">
        <v>81.561999999999998</v>
      </c>
      <c r="IW44" s="1">
        <v>74.489000000000004</v>
      </c>
      <c r="IX44" s="1">
        <v>67.786000000000001</v>
      </c>
      <c r="IY44" s="1">
        <v>62.973999999999997</v>
      </c>
      <c r="IZ44" s="1">
        <v>64.021000000000001</v>
      </c>
      <c r="JA44" s="1">
        <v>64.81</v>
      </c>
      <c r="JB44" s="1">
        <v>64.224000000000004</v>
      </c>
      <c r="JC44" s="1">
        <v>71.234999999999999</v>
      </c>
      <c r="JD44" s="1">
        <v>73.266000000000005</v>
      </c>
      <c r="JE44" s="1">
        <v>72.942999999999998</v>
      </c>
      <c r="JF44" s="1">
        <v>66.924000000000007</v>
      </c>
      <c r="JG44" s="1">
        <v>63.790999999999997</v>
      </c>
      <c r="JH44" s="1">
        <v>61.947000000000003</v>
      </c>
      <c r="JI44" s="1">
        <v>60.389000000000003</v>
      </c>
      <c r="JJ44" s="1">
        <v>58.768999999999998</v>
      </c>
      <c r="JK44" s="1">
        <v>61.561</v>
      </c>
      <c r="JL44" s="1">
        <v>65.742000000000004</v>
      </c>
      <c r="JM44" s="1">
        <v>68.403999999999996</v>
      </c>
      <c r="JN44" s="1">
        <v>68.358000000000004</v>
      </c>
      <c r="JO44" s="1">
        <v>68.994</v>
      </c>
      <c r="JP44" s="1">
        <v>63.932000000000002</v>
      </c>
      <c r="JQ44" s="1">
        <v>70.388999999999996</v>
      </c>
      <c r="JR44" s="1">
        <v>72.355000000000004</v>
      </c>
      <c r="JS44" s="1">
        <v>73.179000000000002</v>
      </c>
      <c r="JT44" s="1">
        <v>75.561999999999998</v>
      </c>
      <c r="JU44" s="1">
        <v>88.554000000000002</v>
      </c>
      <c r="JV44" s="1">
        <v>97.334999999999994</v>
      </c>
      <c r="JW44" s="1">
        <v>95.894000000000005</v>
      </c>
      <c r="JX44" s="1">
        <v>93.600999999999999</v>
      </c>
      <c r="JY44" s="1">
        <v>94.89</v>
      </c>
      <c r="JZ44" s="1">
        <v>92.055000000000007</v>
      </c>
      <c r="KA44" s="1">
        <v>93.31</v>
      </c>
      <c r="KB44" s="1">
        <v>91.8</v>
      </c>
      <c r="KC44" s="1">
        <v>94.716999999999999</v>
      </c>
      <c r="KD44" s="1">
        <v>80.95</v>
      </c>
      <c r="KE44" s="1">
        <v>80.786000000000001</v>
      </c>
      <c r="KF44" s="1">
        <v>80.27</v>
      </c>
      <c r="KG44" s="1">
        <v>80.287000000000006</v>
      </c>
      <c r="KH44" s="1">
        <v>79.478999999999999</v>
      </c>
      <c r="KI44" s="1">
        <v>82.932000000000002</v>
      </c>
      <c r="KJ44" s="1">
        <v>81.566999999999993</v>
      </c>
      <c r="KK44" s="1">
        <v>82.397999999999996</v>
      </c>
      <c r="KL44" s="1">
        <v>80.126999999999995</v>
      </c>
      <c r="KM44" s="1">
        <v>81.852999999999994</v>
      </c>
      <c r="KN44" s="1">
        <v>74.435000000000002</v>
      </c>
      <c r="KO44" s="1">
        <v>63.683</v>
      </c>
      <c r="KP44" s="1">
        <v>54.674999999999997</v>
      </c>
      <c r="KQ44" s="1">
        <v>54.822000000000003</v>
      </c>
      <c r="KR44" s="1">
        <v>54.174999999999997</v>
      </c>
      <c r="KS44" s="1">
        <v>57.709000000000003</v>
      </c>
      <c r="KT44" s="1">
        <v>62.395000000000003</v>
      </c>
      <c r="KU44" s="1">
        <v>70.227999999999994</v>
      </c>
      <c r="KV44" s="1">
        <v>71.516999999999996</v>
      </c>
      <c r="KW44" s="1">
        <v>71.013999999999996</v>
      </c>
      <c r="KX44" s="1">
        <v>74.927999999999997</v>
      </c>
      <c r="KY44" s="1">
        <v>76.498000000000005</v>
      </c>
      <c r="KZ44" s="1">
        <v>76.209999999999994</v>
      </c>
      <c r="LA44" s="1">
        <v>73.986999999999995</v>
      </c>
      <c r="LB44" s="1">
        <v>72.849999999999994</v>
      </c>
      <c r="LC44" s="1">
        <v>78.061999999999998</v>
      </c>
      <c r="LD44" s="1">
        <v>85.061999999999998</v>
      </c>
      <c r="LE44" s="1">
        <v>85.06</v>
      </c>
      <c r="LF44" s="1">
        <v>84.885000000000005</v>
      </c>
      <c r="LG44" s="1">
        <v>75.44</v>
      </c>
      <c r="LH44" s="1">
        <v>65.3</v>
      </c>
      <c r="LI44" s="1">
        <v>62.524999999999999</v>
      </c>
      <c r="LJ44" s="1">
        <v>61.976999999999997</v>
      </c>
      <c r="LK44" s="1">
        <v>60.331000000000003</v>
      </c>
      <c r="LL44" s="1">
        <v>59.665999999999997</v>
      </c>
      <c r="LM44" s="1">
        <v>61.15</v>
      </c>
      <c r="LN44" s="1">
        <v>63.847999999999999</v>
      </c>
      <c r="LO44" s="1">
        <v>67.334000000000003</v>
      </c>
      <c r="LP44" s="1">
        <v>101.837</v>
      </c>
      <c r="LQ44" s="1">
        <v>111.1</v>
      </c>
      <c r="LR44" s="1">
        <v>107.875</v>
      </c>
      <c r="LS44" s="1">
        <v>106.76900000000001</v>
      </c>
      <c r="LT44" s="1">
        <v>100.762</v>
      </c>
      <c r="LU44" s="1">
        <v>81.578000000000003</v>
      </c>
      <c r="LV44" s="1">
        <v>82.686999999999998</v>
      </c>
      <c r="LW44" s="1">
        <v>86.266000000000005</v>
      </c>
      <c r="LX44" s="1">
        <v>86.087999999999994</v>
      </c>
      <c r="LY44" s="1">
        <v>95.162000000000006</v>
      </c>
      <c r="LZ44" s="1">
        <v>103.736</v>
      </c>
      <c r="MA44" s="1">
        <v>109.961</v>
      </c>
      <c r="MB44" s="1">
        <v>115.88500000000001</v>
      </c>
      <c r="MC44" s="1">
        <v>113.209</v>
      </c>
      <c r="MD44" s="1">
        <v>107.42100000000001</v>
      </c>
      <c r="ME44" s="1">
        <v>105.47199999999999</v>
      </c>
      <c r="MF44" s="1">
        <v>104.03100000000001</v>
      </c>
      <c r="MG44" s="1">
        <v>104.14400000000001</v>
      </c>
      <c r="MH44" s="1">
        <v>99.944000000000003</v>
      </c>
      <c r="MI44" s="1">
        <v>103.327</v>
      </c>
      <c r="MJ44" s="1">
        <v>113.34099999999999</v>
      </c>
      <c r="MK44" s="1">
        <v>120.33499999999999</v>
      </c>
      <c r="ML44" s="1">
        <v>123.84399999999999</v>
      </c>
      <c r="MM44" s="1">
        <v>123.754</v>
      </c>
      <c r="MN44" s="1">
        <v>121.767</v>
      </c>
      <c r="MO44" s="1">
        <v>118.99</v>
      </c>
      <c r="MP44" s="1">
        <v>120.57899999999999</v>
      </c>
      <c r="MQ44" s="1">
        <v>127.343</v>
      </c>
      <c r="MR44" s="1">
        <v>125.264</v>
      </c>
      <c r="MS44" s="1">
        <v>123.52800000000001</v>
      </c>
      <c r="MT44" s="1">
        <v>128.56800000000001</v>
      </c>
      <c r="MU44" s="1">
        <v>140.511</v>
      </c>
      <c r="MV44" s="1">
        <v>141.72399999999999</v>
      </c>
      <c r="MW44" s="1">
        <v>132.03100000000001</v>
      </c>
      <c r="MX44" s="1">
        <v>121.867</v>
      </c>
      <c r="MY44" s="1">
        <v>126.596</v>
      </c>
      <c r="MZ44" s="1">
        <v>135.29</v>
      </c>
      <c r="NA44" s="1">
        <v>138.12299999999999</v>
      </c>
      <c r="NB44" s="1">
        <v>141.02500000000001</v>
      </c>
      <c r="NC44" s="1">
        <v>159.13300000000001</v>
      </c>
      <c r="ND44" s="1">
        <v>165.37700000000001</v>
      </c>
      <c r="NE44" s="1">
        <v>166.41300000000001</v>
      </c>
      <c r="NF44" s="1">
        <v>167.40299999999999</v>
      </c>
      <c r="NG44" s="1">
        <v>171.273</v>
      </c>
      <c r="NH44" s="1">
        <v>171.67500000000001</v>
      </c>
      <c r="NI44" s="1">
        <v>167.66900000000001</v>
      </c>
      <c r="NJ44" s="1">
        <v>161.79300000000001</v>
      </c>
      <c r="NK44" s="1">
        <v>163.608</v>
      </c>
      <c r="NL44" s="1">
        <v>164.292</v>
      </c>
      <c r="NM44" s="1">
        <v>159.79300000000001</v>
      </c>
      <c r="NN44" s="1">
        <v>168.15100000000001</v>
      </c>
      <c r="NO44" s="1">
        <v>161.00700000000001</v>
      </c>
      <c r="NP44" s="1">
        <v>150.68799999999999</v>
      </c>
      <c r="NQ44" s="1">
        <v>156.12100000000001</v>
      </c>
      <c r="NR44" s="1">
        <v>156.11000000000001</v>
      </c>
      <c r="NS44" s="1">
        <v>176.98599999999999</v>
      </c>
      <c r="NT44" s="1">
        <v>189.92</v>
      </c>
      <c r="NU44" s="1">
        <v>200.63399999999999</v>
      </c>
      <c r="NV44" s="1">
        <v>212.703</v>
      </c>
      <c r="NW44" s="1">
        <v>199.565</v>
      </c>
      <c r="NX44" s="1">
        <v>188.143</v>
      </c>
      <c r="NY44" s="1">
        <v>187.376</v>
      </c>
      <c r="NZ44" s="1">
        <v>188.06700000000001</v>
      </c>
      <c r="OA44" s="1">
        <v>181.114</v>
      </c>
      <c r="OB44" s="1">
        <v>180.68700000000001</v>
      </c>
      <c r="OC44" s="1">
        <v>174.56899999999999</v>
      </c>
      <c r="OD44" s="1">
        <v>165.66499999999999</v>
      </c>
      <c r="OE44" s="1">
        <v>161.489</v>
      </c>
      <c r="OF44" s="1">
        <v>149.05500000000001</v>
      </c>
      <c r="OG44" s="1">
        <v>145.41399999999999</v>
      </c>
      <c r="OH44" s="1">
        <v>139.60900000000001</v>
      </c>
      <c r="OI44" s="1">
        <v>148.678</v>
      </c>
      <c r="OJ44" s="1">
        <v>177.68</v>
      </c>
      <c r="OK44" s="1">
        <v>186.86799999999999</v>
      </c>
      <c r="OL44" s="1">
        <v>182.797</v>
      </c>
      <c r="OM44" s="1">
        <v>196.279</v>
      </c>
      <c r="ON44" s="1">
        <v>189.54599999999999</v>
      </c>
      <c r="OO44" s="1">
        <v>179.36199999999999</v>
      </c>
      <c r="OP44" s="1">
        <v>172.27199999999999</v>
      </c>
      <c r="OQ44" s="1">
        <v>197.203</v>
      </c>
      <c r="OR44" s="1">
        <v>194.17699999999999</v>
      </c>
      <c r="OS44" s="1">
        <v>190.80799999999999</v>
      </c>
      <c r="OT44" s="1">
        <v>185.75700000000001</v>
      </c>
      <c r="OU44" s="1">
        <v>181.22399999999999</v>
      </c>
      <c r="OV44" s="1">
        <v>185.15299999999999</v>
      </c>
      <c r="OW44" s="1">
        <v>178.27199999999999</v>
      </c>
      <c r="OX44" s="1">
        <v>188.40100000000001</v>
      </c>
      <c r="OY44" s="1">
        <v>211.87100000000001</v>
      </c>
      <c r="OZ44" s="1">
        <v>191.059</v>
      </c>
      <c r="PA44" s="1">
        <v>183.63499999999999</v>
      </c>
      <c r="PB44" s="1">
        <v>170.82900000000001</v>
      </c>
      <c r="PC44" s="1">
        <v>159.29900000000001</v>
      </c>
      <c r="PD44" s="1">
        <v>137.702</v>
      </c>
      <c r="PE44" s="1">
        <v>127.929</v>
      </c>
      <c r="PF44" s="1">
        <v>122.292</v>
      </c>
      <c r="PG44" s="1">
        <v>117.28700000000001</v>
      </c>
      <c r="PH44" s="1">
        <v>117.679</v>
      </c>
      <c r="PI44" s="1">
        <v>122.574</v>
      </c>
      <c r="PJ44" s="1">
        <v>123.78</v>
      </c>
      <c r="PK44" s="1">
        <v>123.492</v>
      </c>
      <c r="PL44" s="1">
        <v>127.151</v>
      </c>
      <c r="PM44" s="1">
        <v>131.29</v>
      </c>
      <c r="PN44" s="1">
        <v>132.74700000000001</v>
      </c>
      <c r="PO44" s="1">
        <v>135.47900000000001</v>
      </c>
      <c r="PP44" s="1">
        <v>137.49</v>
      </c>
      <c r="PQ44" s="1">
        <v>127.803</v>
      </c>
      <c r="PR44" s="1">
        <v>126.196</v>
      </c>
      <c r="PS44" s="1">
        <v>119.881</v>
      </c>
      <c r="PT44" s="1">
        <v>117.11799999999999</v>
      </c>
      <c r="PU44" s="1">
        <v>120.645</v>
      </c>
      <c r="PV44" s="1">
        <v>116.554</v>
      </c>
      <c r="PW44" s="1">
        <v>115.551</v>
      </c>
      <c r="PX44" s="1">
        <v>118.417</v>
      </c>
      <c r="PY44" s="1">
        <v>117.69499999999999</v>
      </c>
      <c r="PZ44" s="1">
        <v>116.61499999999999</v>
      </c>
      <c r="QA44" s="1">
        <v>115.765</v>
      </c>
      <c r="QB44" s="1">
        <v>110.96299999999999</v>
      </c>
      <c r="QC44" s="1">
        <v>110.514</v>
      </c>
      <c r="QD44" s="1">
        <v>107.61</v>
      </c>
      <c r="QE44" s="1">
        <v>103.328</v>
      </c>
      <c r="QF44" s="1">
        <v>102.27</v>
      </c>
      <c r="QG44" s="1">
        <v>103.02200000000001</v>
      </c>
      <c r="QH44" s="1">
        <v>111.026</v>
      </c>
      <c r="QI44" s="1">
        <v>111.321</v>
      </c>
      <c r="QJ44" s="1">
        <v>112.143</v>
      </c>
      <c r="QK44" s="1">
        <v>110.727</v>
      </c>
      <c r="QL44" s="1">
        <v>112.268</v>
      </c>
      <c r="QM44" s="1">
        <v>112.416</v>
      </c>
      <c r="QN44" s="1">
        <v>111.901</v>
      </c>
      <c r="QO44" s="1">
        <v>110.816</v>
      </c>
      <c r="QP44" s="1">
        <v>111.077</v>
      </c>
      <c r="QQ44" s="1">
        <v>110.569</v>
      </c>
      <c r="QR44" s="1">
        <v>111.009</v>
      </c>
      <c r="QS44" s="1">
        <v>110.30800000000001</v>
      </c>
      <c r="QT44" s="1">
        <v>109.95</v>
      </c>
      <c r="QU44" s="1">
        <v>111.535</v>
      </c>
      <c r="QV44" s="1">
        <v>110.979</v>
      </c>
      <c r="QW44" s="1">
        <v>109.32599999999999</v>
      </c>
      <c r="QX44" s="1">
        <v>109.85599999999999</v>
      </c>
      <c r="QY44" s="1">
        <v>125.157</v>
      </c>
      <c r="QZ44" s="1">
        <v>132.565</v>
      </c>
      <c r="RA44" s="1">
        <v>133.00899999999999</v>
      </c>
      <c r="RB44" s="1">
        <v>132.36699999999999</v>
      </c>
      <c r="RC44" s="1">
        <v>129.84</v>
      </c>
      <c r="RD44" s="1">
        <v>126.319</v>
      </c>
      <c r="RE44" s="1">
        <v>122.575</v>
      </c>
      <c r="RF44" s="1">
        <v>118.13200000000001</v>
      </c>
      <c r="RG44" s="1">
        <v>117.21</v>
      </c>
      <c r="RH44" s="1">
        <v>118.61499999999999</v>
      </c>
      <c r="RI44" s="1">
        <v>117.714</v>
      </c>
      <c r="RJ44" s="1">
        <v>116.834</v>
      </c>
      <c r="RK44" s="1">
        <v>118.05800000000001</v>
      </c>
      <c r="RL44" s="1">
        <v>121.4</v>
      </c>
      <c r="RM44" s="1">
        <v>128.14400000000001</v>
      </c>
      <c r="RN44" s="1">
        <v>127.9</v>
      </c>
      <c r="RO44" s="1">
        <v>127.465</v>
      </c>
      <c r="RP44" s="1">
        <v>127.541</v>
      </c>
      <c r="RQ44" s="1">
        <v>120.71599999999999</v>
      </c>
      <c r="RR44" s="1">
        <v>121.17100000000001</v>
      </c>
      <c r="RS44" s="1">
        <v>117.05200000000001</v>
      </c>
      <c r="RT44" s="1">
        <v>109.57299999999999</v>
      </c>
      <c r="RU44" s="1">
        <v>109.199</v>
      </c>
      <c r="RV44" s="1">
        <v>108.372</v>
      </c>
      <c r="RW44" s="1">
        <v>108.67100000000001</v>
      </c>
      <c r="RX44" s="1">
        <v>109.425</v>
      </c>
      <c r="RY44" s="1">
        <v>108.645</v>
      </c>
      <c r="RZ44" s="1">
        <v>105.05</v>
      </c>
      <c r="SA44" s="1">
        <v>105.82899999999999</v>
      </c>
      <c r="SB44" s="1">
        <v>107.68899999999999</v>
      </c>
      <c r="SC44" s="1">
        <v>106.881</v>
      </c>
      <c r="SD44" s="1">
        <v>108.562</v>
      </c>
      <c r="SE44" s="1">
        <v>115.36</v>
      </c>
      <c r="SF44" s="1">
        <v>116.965</v>
      </c>
      <c r="SG44" s="1">
        <v>118.953</v>
      </c>
      <c r="SH44" s="1">
        <v>119.61199999999999</v>
      </c>
      <c r="SI44" s="1">
        <v>119.43600000000001</v>
      </c>
      <c r="SJ44" s="1">
        <v>119.045</v>
      </c>
      <c r="SK44" s="1">
        <v>116.43</v>
      </c>
      <c r="SL44" s="1">
        <v>112.67100000000001</v>
      </c>
      <c r="SM44" s="1">
        <v>113.764</v>
      </c>
      <c r="SN44" s="1">
        <v>113.35299999999999</v>
      </c>
      <c r="SO44" s="1">
        <v>115.331</v>
      </c>
      <c r="SP44" s="1">
        <v>106.837</v>
      </c>
      <c r="SQ44" s="1">
        <v>108.42100000000001</v>
      </c>
      <c r="SR44" s="1">
        <v>121.121</v>
      </c>
    </row>
    <row r="45" spans="1:516" x14ac:dyDescent="0.25">
      <c r="A45" s="1" t="s">
        <v>265</v>
      </c>
      <c r="B45" s="1" t="str">
        <f>_xlfn.XLOOKUP(A45,bonds[worksheet get],bonds[unique lookup],"-")</f>
        <v>TOTAL 3 7/8 PERP nc-22</v>
      </c>
      <c r="C45" s="1" t="str">
        <f>_xlfn.XLOOKUP(A45,bonds[worksheet get],bonds[ID_ISIN],"-")</f>
        <v>XS1413581205</v>
      </c>
      <c r="D45" s="1">
        <f>_xll.BDH(A45,"blp_i_sprd_mid","-2AY",,"Dates=H","Fill=C","Sort=R","Dir=H","cols=509;rows=1")</f>
        <v>199.035</v>
      </c>
      <c r="E45" s="1">
        <v>202.00899999999999</v>
      </c>
      <c r="F45" s="1">
        <v>211.98099999999999</v>
      </c>
      <c r="G45" s="1">
        <v>233.33500000000001</v>
      </c>
      <c r="H45" s="1">
        <v>248.58600000000001</v>
      </c>
      <c r="I45" s="1">
        <v>251.95099999999999</v>
      </c>
      <c r="J45" s="1">
        <v>260.72300000000001</v>
      </c>
      <c r="K45" s="1">
        <v>256.33100000000002</v>
      </c>
      <c r="L45" s="1">
        <v>252.68700000000001</v>
      </c>
      <c r="M45" s="1">
        <v>256.34100000000001</v>
      </c>
      <c r="N45" s="1">
        <v>242.065</v>
      </c>
      <c r="O45" s="1">
        <v>237.49600000000001</v>
      </c>
      <c r="P45" s="1">
        <v>208.411</v>
      </c>
      <c r="Q45" s="1">
        <v>172.26400000000001</v>
      </c>
      <c r="R45" s="1">
        <v>202.89400000000001</v>
      </c>
      <c r="S45" s="1">
        <v>200.078</v>
      </c>
      <c r="T45" s="1">
        <v>193.886</v>
      </c>
      <c r="U45" s="1">
        <v>161.98500000000001</v>
      </c>
      <c r="V45" s="1">
        <v>136.33000000000001</v>
      </c>
      <c r="W45" s="1">
        <v>104.42400000000001</v>
      </c>
      <c r="X45" s="1">
        <v>117.205</v>
      </c>
      <c r="Y45" s="1">
        <v>138.648</v>
      </c>
      <c r="Z45" s="1">
        <v>156.74600000000001</v>
      </c>
      <c r="AA45" s="1">
        <v>175.203</v>
      </c>
      <c r="AB45" s="1">
        <v>177.364</v>
      </c>
      <c r="AC45" s="1">
        <v>173.67099999999999</v>
      </c>
      <c r="AD45" s="1">
        <v>155.47</v>
      </c>
      <c r="AE45" s="1">
        <v>148.58699999999999</v>
      </c>
      <c r="AF45" s="1">
        <v>169.578</v>
      </c>
      <c r="AG45" s="1">
        <v>191.31299999999999</v>
      </c>
      <c r="AH45" s="1">
        <v>196.06800000000001</v>
      </c>
      <c r="AI45" s="1">
        <v>197.75800000000001</v>
      </c>
      <c r="AJ45" s="1">
        <v>213.767</v>
      </c>
      <c r="AK45" s="1">
        <v>231.09700000000001</v>
      </c>
      <c r="AL45" s="1">
        <v>265.88400000000001</v>
      </c>
      <c r="AM45" s="1">
        <v>286.83999999999997</v>
      </c>
      <c r="AN45" s="1">
        <v>294.44799999999998</v>
      </c>
      <c r="AO45" s="1">
        <v>281.40800000000002</v>
      </c>
      <c r="AP45" s="1">
        <v>275.18799999999999</v>
      </c>
      <c r="AQ45" s="1">
        <v>274.45600000000002</v>
      </c>
      <c r="AR45" s="1">
        <v>279.387</v>
      </c>
      <c r="AS45" s="1">
        <v>282.51900000000001</v>
      </c>
      <c r="AT45" s="1">
        <v>296.95299999999997</v>
      </c>
      <c r="AU45" s="1">
        <v>309.959</v>
      </c>
      <c r="AV45" s="1">
        <v>323.80099999999999</v>
      </c>
      <c r="AW45" s="1">
        <v>294.11</v>
      </c>
      <c r="AX45" s="1">
        <v>287.05399999999997</v>
      </c>
      <c r="AY45" s="1">
        <v>261.27199999999999</v>
      </c>
      <c r="AZ45" s="1">
        <v>224.05799999999999</v>
      </c>
      <c r="BA45" s="1">
        <v>247.91</v>
      </c>
      <c r="BB45" s="1">
        <v>262.529</v>
      </c>
      <c r="BC45" s="1">
        <v>316.791</v>
      </c>
      <c r="BD45" s="1">
        <v>334.60500000000002</v>
      </c>
      <c r="BE45" s="1">
        <v>247.53800000000001</v>
      </c>
      <c r="BF45" s="1">
        <v>213.917</v>
      </c>
      <c r="BG45" s="1">
        <v>219.97800000000001</v>
      </c>
      <c r="BH45" s="1">
        <v>190.387</v>
      </c>
      <c r="BI45" s="1">
        <v>190.36600000000001</v>
      </c>
      <c r="BJ45" s="1">
        <v>247.91800000000001</v>
      </c>
      <c r="BK45" s="1">
        <v>287.88600000000002</v>
      </c>
      <c r="BL45" s="1">
        <v>311.50099999999998</v>
      </c>
      <c r="BM45" s="1">
        <v>338.60599999999999</v>
      </c>
      <c r="BN45" s="1">
        <v>352.16500000000002</v>
      </c>
      <c r="BO45" s="1">
        <v>344.13600000000002</v>
      </c>
      <c r="BP45" s="1">
        <v>352.78300000000002</v>
      </c>
      <c r="BQ45" s="1">
        <v>346.14600000000002</v>
      </c>
      <c r="BR45" s="1">
        <v>346.83800000000002</v>
      </c>
      <c r="BS45" s="1">
        <v>334.447</v>
      </c>
      <c r="BT45" s="1">
        <v>368.83</v>
      </c>
      <c r="BU45" s="1">
        <v>405.18599999999998</v>
      </c>
      <c r="BV45" s="1">
        <v>565.98500000000001</v>
      </c>
      <c r="BW45" s="1">
        <v>611.56700000000001</v>
      </c>
      <c r="BX45" s="1">
        <v>595.28899999999999</v>
      </c>
      <c r="BY45" s="1">
        <v>653.077</v>
      </c>
      <c r="BZ45" s="1">
        <v>665.65899999999999</v>
      </c>
      <c r="CA45" s="1">
        <v>544.85500000000002</v>
      </c>
      <c r="CB45" s="1">
        <v>447.26900000000001</v>
      </c>
      <c r="CC45" s="1">
        <v>296.38400000000001</v>
      </c>
      <c r="CD45" s="1">
        <v>293.101</v>
      </c>
      <c r="CE45" s="1">
        <v>217.32</v>
      </c>
      <c r="CF45" s="1">
        <v>205.917</v>
      </c>
      <c r="CG45" s="1">
        <v>228.42099999999999</v>
      </c>
      <c r="CH45" s="1">
        <v>135.84</v>
      </c>
      <c r="CI45" s="1">
        <v>106.59</v>
      </c>
      <c r="CJ45" s="1">
        <v>93.888000000000005</v>
      </c>
      <c r="CK45" s="1">
        <v>98.843999999999994</v>
      </c>
      <c r="CL45" s="1">
        <v>122.539</v>
      </c>
      <c r="CM45" s="1">
        <v>126.581</v>
      </c>
      <c r="CN45" s="1">
        <v>109.938</v>
      </c>
      <c r="CO45" s="1">
        <v>95.063000000000002</v>
      </c>
      <c r="CP45" s="1">
        <v>85.222999999999999</v>
      </c>
      <c r="CQ45" s="1">
        <v>77.198999999999998</v>
      </c>
      <c r="CR45" s="1">
        <v>61.317999999999998</v>
      </c>
      <c r="CS45" s="1">
        <v>62.406999999999996</v>
      </c>
      <c r="CT45" s="1">
        <v>63.948999999999998</v>
      </c>
      <c r="CU45" s="1">
        <v>66.903000000000006</v>
      </c>
      <c r="CV45" s="1">
        <v>65.69</v>
      </c>
      <c r="CW45" s="1">
        <v>67.762</v>
      </c>
      <c r="CX45" s="1">
        <v>82.281000000000006</v>
      </c>
      <c r="CY45" s="1">
        <v>70.831999999999994</v>
      </c>
      <c r="CZ45" s="1">
        <v>72.201999999999998</v>
      </c>
      <c r="DA45" s="1">
        <v>74.265000000000001</v>
      </c>
      <c r="DB45" s="1">
        <v>74.744</v>
      </c>
      <c r="DC45" s="1">
        <v>73.763999999999996</v>
      </c>
      <c r="DD45" s="1">
        <v>75.438000000000002</v>
      </c>
      <c r="DE45" s="1">
        <v>77.465000000000003</v>
      </c>
      <c r="DF45" s="1">
        <v>86.155000000000001</v>
      </c>
      <c r="DG45" s="1">
        <v>86.823999999999998</v>
      </c>
      <c r="DH45" s="1">
        <v>86.331999999999994</v>
      </c>
      <c r="DI45" s="1">
        <v>83.070999999999998</v>
      </c>
      <c r="DJ45" s="1">
        <v>86.686000000000007</v>
      </c>
      <c r="DK45" s="1">
        <v>91.320999999999998</v>
      </c>
      <c r="DL45" s="1">
        <v>74.989000000000004</v>
      </c>
      <c r="DM45" s="1">
        <v>68.897999999999996</v>
      </c>
      <c r="DN45" s="1">
        <v>61.802</v>
      </c>
      <c r="DO45" s="1">
        <v>61.268999999999998</v>
      </c>
      <c r="DP45" s="1">
        <v>60.515999999999998</v>
      </c>
      <c r="DQ45" s="1">
        <v>59.895000000000003</v>
      </c>
      <c r="DR45" s="1">
        <v>61.723999999999997</v>
      </c>
      <c r="DS45" s="1">
        <v>64.317999999999998</v>
      </c>
      <c r="DT45" s="1">
        <v>63.915999999999997</v>
      </c>
      <c r="DU45" s="1">
        <v>64.122</v>
      </c>
      <c r="DV45" s="1">
        <v>65.192999999999998</v>
      </c>
      <c r="DW45" s="1">
        <v>65.06</v>
      </c>
      <c r="DX45" s="1">
        <v>70.081999999999994</v>
      </c>
      <c r="DY45" s="1">
        <v>68.650000000000006</v>
      </c>
      <c r="DZ45" s="1">
        <v>66.278999999999996</v>
      </c>
      <c r="EA45" s="1">
        <v>58.537999999999997</v>
      </c>
      <c r="EB45" s="1">
        <v>58.423999999999999</v>
      </c>
      <c r="EC45" s="1">
        <v>59.338999999999999</v>
      </c>
      <c r="ED45" s="1">
        <v>59.634999999999998</v>
      </c>
      <c r="EE45" s="1">
        <v>61.045999999999999</v>
      </c>
      <c r="EF45" s="1">
        <v>62.869</v>
      </c>
      <c r="EG45" s="1">
        <v>64.930999999999997</v>
      </c>
      <c r="EH45" s="1">
        <v>65.747</v>
      </c>
      <c r="EI45" s="1">
        <v>66.974999999999994</v>
      </c>
      <c r="EJ45" s="1">
        <v>68.358000000000004</v>
      </c>
      <c r="EK45" s="1">
        <v>69.367999999999995</v>
      </c>
      <c r="EL45" s="1">
        <v>70.557000000000002</v>
      </c>
      <c r="EM45" s="1">
        <v>71.813000000000002</v>
      </c>
      <c r="EN45" s="1">
        <v>74.819999999999993</v>
      </c>
      <c r="EO45" s="1">
        <v>76.405000000000001</v>
      </c>
      <c r="EP45" s="1">
        <v>75.456999999999994</v>
      </c>
      <c r="EQ45" s="1">
        <v>77.274000000000001</v>
      </c>
      <c r="ER45" s="1">
        <v>82.411000000000001</v>
      </c>
      <c r="ES45" s="1">
        <v>86.787999999999997</v>
      </c>
      <c r="ET45" s="1">
        <v>91.176000000000002</v>
      </c>
      <c r="EU45" s="1">
        <v>90.588999999999999</v>
      </c>
      <c r="EV45" s="1">
        <v>84.26</v>
      </c>
      <c r="EW45" s="1">
        <v>85.905000000000001</v>
      </c>
      <c r="EX45" s="1">
        <v>87.022999999999996</v>
      </c>
      <c r="EY45" s="1">
        <v>85.953000000000003</v>
      </c>
      <c r="EZ45" s="1">
        <v>84.325000000000003</v>
      </c>
      <c r="FA45" s="1">
        <v>91.503</v>
      </c>
      <c r="FB45" s="1">
        <v>107.971</v>
      </c>
      <c r="FC45" s="1">
        <v>111.80200000000001</v>
      </c>
      <c r="FD45" s="1">
        <v>112.426</v>
      </c>
      <c r="FE45" s="1">
        <v>104.303</v>
      </c>
      <c r="FF45" s="1">
        <v>98.671000000000006</v>
      </c>
      <c r="FG45" s="1">
        <v>96.593999999999994</v>
      </c>
      <c r="FH45" s="1">
        <v>96.061999999999998</v>
      </c>
      <c r="FI45" s="1">
        <v>92.787999999999997</v>
      </c>
      <c r="FJ45" s="1">
        <v>89.194000000000003</v>
      </c>
      <c r="FK45" s="1">
        <v>89.498999999999995</v>
      </c>
      <c r="FL45" s="1">
        <v>85.16</v>
      </c>
      <c r="FM45" s="1">
        <v>74.909000000000006</v>
      </c>
      <c r="FN45" s="1">
        <v>75.072999999999993</v>
      </c>
      <c r="FO45" s="1">
        <v>73.42</v>
      </c>
      <c r="FP45" s="1">
        <v>76.468000000000004</v>
      </c>
      <c r="FQ45" s="1">
        <v>79.287000000000006</v>
      </c>
      <c r="FR45" s="1">
        <v>79.376000000000005</v>
      </c>
      <c r="FS45" s="1">
        <v>76.412999999999997</v>
      </c>
      <c r="FT45" s="1">
        <v>73.081999999999994</v>
      </c>
      <c r="FU45" s="1">
        <v>67.733000000000004</v>
      </c>
      <c r="FV45" s="1">
        <v>68.287000000000006</v>
      </c>
      <c r="FW45" s="1">
        <v>69.887</v>
      </c>
      <c r="FX45" s="1">
        <v>72.956999999999994</v>
      </c>
      <c r="FY45" s="1">
        <v>72.849999999999994</v>
      </c>
      <c r="FZ45" s="1">
        <v>74.341999999999999</v>
      </c>
      <c r="GA45" s="1">
        <v>77.954999999999998</v>
      </c>
      <c r="GB45" s="1">
        <v>78.510999999999996</v>
      </c>
      <c r="GC45" s="1">
        <v>82.224999999999994</v>
      </c>
      <c r="GD45" s="1">
        <v>87.102000000000004</v>
      </c>
      <c r="GE45" s="1">
        <v>90.001999999999995</v>
      </c>
      <c r="GF45" s="1">
        <v>89.941999999999993</v>
      </c>
      <c r="GG45" s="1">
        <v>94.713999999999999</v>
      </c>
      <c r="GH45" s="1">
        <v>99.325000000000003</v>
      </c>
      <c r="GI45" s="1">
        <v>98.623999999999995</v>
      </c>
      <c r="GJ45" s="1">
        <v>94.349000000000004</v>
      </c>
      <c r="GK45" s="1">
        <v>94.347999999999999</v>
      </c>
      <c r="GL45" s="1">
        <v>94.492999999999995</v>
      </c>
      <c r="GM45" s="1">
        <v>89.004999999999995</v>
      </c>
      <c r="GN45" s="1">
        <v>81.617000000000004</v>
      </c>
      <c r="GO45" s="1">
        <v>83.835999999999999</v>
      </c>
      <c r="GP45" s="1">
        <v>84.697000000000003</v>
      </c>
      <c r="GQ45" s="1">
        <v>88.872</v>
      </c>
      <c r="GR45" s="1">
        <v>89.826999999999998</v>
      </c>
      <c r="GS45" s="1">
        <v>89.674999999999997</v>
      </c>
      <c r="GT45" s="1">
        <v>90.786000000000001</v>
      </c>
      <c r="GU45" s="1">
        <v>89.451999999999998</v>
      </c>
      <c r="GV45" s="1">
        <v>97.94</v>
      </c>
      <c r="GW45" s="1">
        <v>99.742999999999995</v>
      </c>
      <c r="GX45" s="1">
        <v>86.78</v>
      </c>
      <c r="GY45" s="1">
        <v>80.900999999999996</v>
      </c>
      <c r="GZ45" s="1">
        <v>77.004999999999995</v>
      </c>
      <c r="HA45" s="1">
        <v>70.811999999999998</v>
      </c>
      <c r="HB45" s="1">
        <v>103.583</v>
      </c>
      <c r="HC45" s="1">
        <v>101.438</v>
      </c>
      <c r="HD45" s="1">
        <v>93.805999999999997</v>
      </c>
      <c r="HE45" s="1">
        <v>89.152000000000001</v>
      </c>
      <c r="HF45" s="1">
        <v>83.754999999999995</v>
      </c>
      <c r="HG45" s="1">
        <v>88.997</v>
      </c>
      <c r="HH45" s="1">
        <v>91.521000000000001</v>
      </c>
      <c r="HI45" s="1">
        <v>87.95</v>
      </c>
      <c r="HJ45" s="1">
        <v>84.738</v>
      </c>
      <c r="HK45" s="1">
        <v>84.007999999999996</v>
      </c>
      <c r="HL45" s="1">
        <v>85.554000000000002</v>
      </c>
      <c r="HM45" s="1">
        <v>82.587000000000003</v>
      </c>
      <c r="HN45" s="1">
        <v>81.980999999999995</v>
      </c>
      <c r="HO45" s="1">
        <v>82.7</v>
      </c>
      <c r="HP45" s="1">
        <v>80.950999999999993</v>
      </c>
      <c r="HQ45" s="1">
        <v>91.462000000000003</v>
      </c>
      <c r="HR45" s="1">
        <v>101.381</v>
      </c>
      <c r="HS45" s="1">
        <v>102.723</v>
      </c>
      <c r="HT45" s="1">
        <v>114.133</v>
      </c>
      <c r="HU45" s="1">
        <v>121.624</v>
      </c>
      <c r="HV45" s="1">
        <v>109.94499999999999</v>
      </c>
      <c r="HW45" s="1">
        <v>108.762</v>
      </c>
      <c r="HX45" s="1">
        <v>104.842</v>
      </c>
      <c r="HY45" s="1">
        <v>108.08199999999999</v>
      </c>
      <c r="HZ45" s="1">
        <v>109.194</v>
      </c>
      <c r="IA45" s="1">
        <v>118.155</v>
      </c>
      <c r="IB45" s="1">
        <v>118.197</v>
      </c>
      <c r="IC45" s="1">
        <v>126.342</v>
      </c>
      <c r="ID45" s="1">
        <v>109.84699999999999</v>
      </c>
      <c r="IE45" s="1">
        <v>97.542000000000002</v>
      </c>
      <c r="IF45" s="1">
        <v>96.012</v>
      </c>
      <c r="IG45" s="1">
        <v>93.510999999999996</v>
      </c>
      <c r="IH45" s="1">
        <v>81.622</v>
      </c>
      <c r="II45" s="1">
        <v>79.745000000000005</v>
      </c>
      <c r="IJ45" s="1">
        <v>77.278999999999996</v>
      </c>
      <c r="IK45" s="1">
        <v>81.942999999999998</v>
      </c>
      <c r="IL45" s="1">
        <v>90.364000000000004</v>
      </c>
      <c r="IM45" s="1">
        <v>96.992000000000004</v>
      </c>
      <c r="IN45" s="1">
        <v>97.611999999999995</v>
      </c>
      <c r="IO45" s="1">
        <v>99.436000000000007</v>
      </c>
      <c r="IP45" s="1">
        <v>92.24</v>
      </c>
      <c r="IQ45" s="1">
        <v>88.287999999999997</v>
      </c>
      <c r="IR45" s="1">
        <v>88.617000000000004</v>
      </c>
      <c r="IS45" s="1">
        <v>87.375</v>
      </c>
      <c r="IT45" s="1">
        <v>88.070999999999998</v>
      </c>
      <c r="IU45" s="1">
        <v>94.295000000000002</v>
      </c>
      <c r="IV45" s="1">
        <v>99.808000000000007</v>
      </c>
      <c r="IW45" s="1">
        <v>92.56</v>
      </c>
      <c r="IX45" s="1">
        <v>80.53</v>
      </c>
      <c r="IY45" s="1">
        <v>77.938000000000002</v>
      </c>
      <c r="IZ45" s="1">
        <v>78.182000000000002</v>
      </c>
      <c r="JA45" s="1">
        <v>79.647000000000006</v>
      </c>
      <c r="JB45" s="1">
        <v>79.215999999999994</v>
      </c>
      <c r="JC45" s="1">
        <v>86.153999999999996</v>
      </c>
      <c r="JD45" s="1">
        <v>89.858000000000004</v>
      </c>
      <c r="JE45" s="1">
        <v>91.034000000000006</v>
      </c>
      <c r="JF45" s="1">
        <v>86.777000000000001</v>
      </c>
      <c r="JG45" s="1">
        <v>83.212999999999994</v>
      </c>
      <c r="JH45" s="1">
        <v>79.061000000000007</v>
      </c>
      <c r="JI45" s="1">
        <v>77.718000000000004</v>
      </c>
      <c r="JJ45" s="1">
        <v>81.403999999999996</v>
      </c>
      <c r="JK45" s="1">
        <v>89.331000000000003</v>
      </c>
      <c r="JL45" s="1">
        <v>94.501999999999995</v>
      </c>
      <c r="JM45" s="1">
        <v>98.724000000000004</v>
      </c>
      <c r="JN45" s="1">
        <v>100.474</v>
      </c>
      <c r="JO45" s="1">
        <v>102.886</v>
      </c>
      <c r="JP45" s="1">
        <v>91.4</v>
      </c>
      <c r="JQ45" s="1">
        <v>105.131</v>
      </c>
      <c r="JR45" s="1">
        <v>110.39700000000001</v>
      </c>
      <c r="JS45" s="1">
        <v>111.563</v>
      </c>
      <c r="JT45" s="1">
        <v>113.383</v>
      </c>
      <c r="JU45" s="1">
        <v>122.157</v>
      </c>
      <c r="JV45" s="1">
        <v>128.21299999999999</v>
      </c>
      <c r="JW45" s="1">
        <v>128.94300000000001</v>
      </c>
      <c r="JX45" s="1">
        <v>126.065</v>
      </c>
      <c r="JY45" s="1">
        <v>127.82599999999999</v>
      </c>
      <c r="JZ45" s="1">
        <v>126.581</v>
      </c>
      <c r="KA45" s="1">
        <v>128.77000000000001</v>
      </c>
      <c r="KB45" s="1">
        <v>129.357</v>
      </c>
      <c r="KC45" s="1">
        <v>129.38</v>
      </c>
      <c r="KD45" s="1">
        <v>119.708</v>
      </c>
      <c r="KE45" s="1">
        <v>117.04900000000001</v>
      </c>
      <c r="KF45" s="1">
        <v>116.35</v>
      </c>
      <c r="KG45" s="1">
        <v>116.901</v>
      </c>
      <c r="KH45" s="1">
        <v>116.31</v>
      </c>
      <c r="KI45" s="1">
        <v>121.566</v>
      </c>
      <c r="KJ45" s="1">
        <v>120.79900000000001</v>
      </c>
      <c r="KK45" s="1">
        <v>121.512</v>
      </c>
      <c r="KL45" s="1">
        <v>117.453</v>
      </c>
      <c r="KM45" s="1">
        <v>120.639</v>
      </c>
      <c r="KN45" s="1">
        <v>115.584</v>
      </c>
      <c r="KO45" s="1">
        <v>99.266999999999996</v>
      </c>
      <c r="KP45" s="1">
        <v>91.064999999999998</v>
      </c>
      <c r="KQ45" s="1">
        <v>90.861999999999995</v>
      </c>
      <c r="KR45" s="1">
        <v>90.491</v>
      </c>
      <c r="KS45" s="1">
        <v>93.772000000000006</v>
      </c>
      <c r="KT45" s="1">
        <v>97.533000000000001</v>
      </c>
      <c r="KU45" s="1">
        <v>100.746</v>
      </c>
      <c r="KV45" s="1">
        <v>100.711</v>
      </c>
      <c r="KW45" s="1">
        <v>102.654</v>
      </c>
      <c r="KX45" s="1">
        <v>105.378</v>
      </c>
      <c r="KY45" s="1">
        <v>107.52</v>
      </c>
      <c r="KZ45" s="1">
        <v>105.92100000000001</v>
      </c>
      <c r="LA45" s="1">
        <v>103.30800000000001</v>
      </c>
      <c r="LB45" s="1">
        <v>102.31399999999999</v>
      </c>
      <c r="LC45" s="1">
        <v>108.605</v>
      </c>
      <c r="LD45" s="1">
        <v>116.926</v>
      </c>
      <c r="LE45" s="1">
        <v>121.001</v>
      </c>
      <c r="LF45" s="1">
        <v>118.82899999999999</v>
      </c>
      <c r="LG45" s="1">
        <v>117.47499999999999</v>
      </c>
      <c r="LH45" s="1">
        <v>115.839</v>
      </c>
      <c r="LI45" s="1">
        <v>113.307</v>
      </c>
      <c r="LJ45" s="1">
        <v>108.58199999999999</v>
      </c>
      <c r="LK45" s="1">
        <v>108.67700000000001</v>
      </c>
      <c r="LL45" s="1">
        <v>107.236</v>
      </c>
      <c r="LM45" s="1">
        <v>112.10599999999999</v>
      </c>
      <c r="LN45" s="1">
        <v>112.33</v>
      </c>
      <c r="LO45" s="1">
        <v>113.36</v>
      </c>
      <c r="LP45" s="1">
        <v>125.989</v>
      </c>
      <c r="LQ45" s="1">
        <v>133.59</v>
      </c>
      <c r="LR45" s="1">
        <v>130.601</v>
      </c>
      <c r="LS45" s="1">
        <v>128.61199999999999</v>
      </c>
      <c r="LT45" s="1">
        <v>118.349</v>
      </c>
      <c r="LU45" s="1">
        <v>108.015</v>
      </c>
      <c r="LV45" s="1">
        <v>107.29900000000001</v>
      </c>
      <c r="LW45" s="1">
        <v>109.97499999999999</v>
      </c>
      <c r="LX45" s="1">
        <v>109.874</v>
      </c>
      <c r="LY45" s="1">
        <v>111.565</v>
      </c>
      <c r="LZ45" s="1">
        <v>118.649</v>
      </c>
      <c r="MA45" s="1">
        <v>125.875</v>
      </c>
      <c r="MB45" s="1">
        <v>130.44800000000001</v>
      </c>
      <c r="MC45" s="1">
        <v>127.804</v>
      </c>
      <c r="MD45" s="1">
        <v>120.63</v>
      </c>
      <c r="ME45" s="1">
        <v>115.09099999999999</v>
      </c>
      <c r="MF45" s="1">
        <v>113.834</v>
      </c>
      <c r="MG45" s="1">
        <v>112.58199999999999</v>
      </c>
      <c r="MH45" s="1">
        <v>109.251</v>
      </c>
      <c r="MI45" s="1">
        <v>113.71</v>
      </c>
      <c r="MJ45" s="1">
        <v>123.819</v>
      </c>
      <c r="MK45" s="1">
        <v>129.93100000000001</v>
      </c>
      <c r="ML45" s="1">
        <v>134.458</v>
      </c>
      <c r="MM45" s="1">
        <v>134.435</v>
      </c>
      <c r="MN45" s="1">
        <v>137.18</v>
      </c>
      <c r="MO45" s="1">
        <v>134.64400000000001</v>
      </c>
      <c r="MP45" s="1">
        <v>140.03299999999999</v>
      </c>
      <c r="MQ45" s="1">
        <v>143.92599999999999</v>
      </c>
      <c r="MR45" s="1">
        <v>140.952</v>
      </c>
      <c r="MS45" s="1">
        <v>141.083</v>
      </c>
      <c r="MT45" s="1">
        <v>146.05500000000001</v>
      </c>
      <c r="MU45" s="1">
        <v>155.24600000000001</v>
      </c>
      <c r="MV45" s="1">
        <v>156.96799999999999</v>
      </c>
      <c r="MW45" s="1">
        <v>148.31200000000001</v>
      </c>
      <c r="MX45" s="1">
        <v>139.44200000000001</v>
      </c>
      <c r="MY45" s="1">
        <v>144.65899999999999</v>
      </c>
      <c r="MZ45" s="1">
        <v>151.11099999999999</v>
      </c>
      <c r="NA45" s="1">
        <v>150.81700000000001</v>
      </c>
      <c r="NB45" s="1">
        <v>153.25800000000001</v>
      </c>
      <c r="NC45" s="1">
        <v>170.56399999999999</v>
      </c>
      <c r="ND45" s="1">
        <v>173.80199999999999</v>
      </c>
      <c r="NE45" s="1">
        <v>172.054</v>
      </c>
      <c r="NF45" s="1">
        <v>171.291</v>
      </c>
      <c r="NG45" s="1">
        <v>177.48699999999999</v>
      </c>
      <c r="NH45" s="1">
        <v>176.77600000000001</v>
      </c>
      <c r="NI45" s="1">
        <v>171.95400000000001</v>
      </c>
      <c r="NJ45" s="1">
        <v>162.619</v>
      </c>
      <c r="NK45" s="1">
        <v>163.85400000000001</v>
      </c>
      <c r="NL45" s="1">
        <v>168.97499999999999</v>
      </c>
      <c r="NM45" s="1">
        <v>168.51599999999999</v>
      </c>
      <c r="NN45" s="1">
        <v>175.88800000000001</v>
      </c>
      <c r="NO45" s="1">
        <v>172.72399999999999</v>
      </c>
      <c r="NP45" s="1">
        <v>161.70699999999999</v>
      </c>
      <c r="NQ45" s="1">
        <v>168.114</v>
      </c>
      <c r="NR45" s="1">
        <v>170.1</v>
      </c>
      <c r="NS45" s="1">
        <v>191.41900000000001</v>
      </c>
      <c r="NT45" s="1">
        <v>204.55199999999999</v>
      </c>
      <c r="NU45" s="1">
        <v>211.78700000000001</v>
      </c>
      <c r="NV45" s="1">
        <v>218.36699999999999</v>
      </c>
      <c r="NW45" s="1">
        <v>203.47300000000001</v>
      </c>
      <c r="NX45" s="1">
        <v>194.21799999999999</v>
      </c>
      <c r="NY45" s="1">
        <v>193.30199999999999</v>
      </c>
      <c r="NZ45" s="1">
        <v>194.86600000000001</v>
      </c>
      <c r="OA45" s="1">
        <v>183.346</v>
      </c>
      <c r="OB45" s="1">
        <v>186.95</v>
      </c>
      <c r="OC45" s="1">
        <v>182.58600000000001</v>
      </c>
      <c r="OD45" s="1">
        <v>176.60499999999999</v>
      </c>
      <c r="OE45" s="1">
        <v>173.845</v>
      </c>
      <c r="OF45" s="1">
        <v>157.471</v>
      </c>
      <c r="OG45" s="1">
        <v>155.60499999999999</v>
      </c>
      <c r="OH45" s="1">
        <v>152.03899999999999</v>
      </c>
      <c r="OI45" s="1">
        <v>164.953</v>
      </c>
      <c r="OJ45" s="1">
        <v>193.161</v>
      </c>
      <c r="OK45" s="1">
        <v>202.84299999999999</v>
      </c>
      <c r="OL45" s="1">
        <v>204.864</v>
      </c>
      <c r="OM45" s="1">
        <v>227.81200000000001</v>
      </c>
      <c r="ON45" s="1">
        <v>225.291</v>
      </c>
      <c r="OO45" s="1">
        <v>215.75</v>
      </c>
      <c r="OP45" s="1">
        <v>209.62700000000001</v>
      </c>
      <c r="OQ45" s="1">
        <v>230.685</v>
      </c>
      <c r="OR45" s="1">
        <v>226.203</v>
      </c>
      <c r="OS45" s="1">
        <v>221.22800000000001</v>
      </c>
      <c r="OT45" s="1">
        <v>216.95599999999999</v>
      </c>
      <c r="OU45" s="1">
        <v>210.78</v>
      </c>
      <c r="OV45" s="1">
        <v>210.98500000000001</v>
      </c>
      <c r="OW45" s="1">
        <v>204.625</v>
      </c>
      <c r="OX45" s="1">
        <v>209.50399999999999</v>
      </c>
      <c r="OY45" s="1">
        <v>231.22800000000001</v>
      </c>
      <c r="OZ45" s="1">
        <v>204.499</v>
      </c>
      <c r="PA45" s="1">
        <v>198.97900000000001</v>
      </c>
      <c r="PB45" s="1">
        <v>191.92099999999999</v>
      </c>
      <c r="PC45" s="1">
        <v>177.17</v>
      </c>
      <c r="PD45" s="1">
        <v>158.167</v>
      </c>
      <c r="PE45" s="1">
        <v>150.13900000000001</v>
      </c>
      <c r="PF45" s="1">
        <v>146.25800000000001</v>
      </c>
      <c r="PG45" s="1">
        <v>137.38499999999999</v>
      </c>
      <c r="PH45" s="1">
        <v>138.12899999999999</v>
      </c>
      <c r="PI45" s="1">
        <v>140.827</v>
      </c>
      <c r="PJ45" s="1">
        <v>142.38499999999999</v>
      </c>
      <c r="PK45" s="1">
        <v>142.73599999999999</v>
      </c>
      <c r="PL45" s="1">
        <v>144.75399999999999</v>
      </c>
      <c r="PM45" s="1">
        <v>149.136</v>
      </c>
      <c r="PN45" s="1">
        <v>148.566</v>
      </c>
      <c r="PO45" s="1">
        <v>151.76499999999999</v>
      </c>
      <c r="PP45" s="1">
        <v>154.846</v>
      </c>
      <c r="PQ45" s="1">
        <v>146.82400000000001</v>
      </c>
      <c r="PR45" s="1">
        <v>146.17400000000001</v>
      </c>
      <c r="PS45" s="1">
        <v>139.91499999999999</v>
      </c>
      <c r="PT45" s="1">
        <v>134.81700000000001</v>
      </c>
      <c r="PU45" s="1">
        <v>138.74700000000001</v>
      </c>
      <c r="PV45" s="1">
        <v>136.989</v>
      </c>
      <c r="PW45" s="1">
        <v>135.9</v>
      </c>
      <c r="PX45" s="1">
        <v>139.51</v>
      </c>
      <c r="PY45" s="1">
        <v>138.92400000000001</v>
      </c>
      <c r="PZ45" s="1">
        <v>138.833</v>
      </c>
      <c r="QA45" s="1">
        <v>137.572</v>
      </c>
      <c r="QB45" s="1">
        <v>130.10599999999999</v>
      </c>
      <c r="QC45" s="1">
        <v>130.197</v>
      </c>
      <c r="QD45" s="1">
        <v>125.652</v>
      </c>
      <c r="QE45" s="1">
        <v>121.261</v>
      </c>
      <c r="QF45" s="1">
        <v>119.035</v>
      </c>
      <c r="QG45" s="1">
        <v>121.18300000000001</v>
      </c>
      <c r="QH45" s="1">
        <v>128.846</v>
      </c>
      <c r="QI45" s="1">
        <v>128.16999999999999</v>
      </c>
      <c r="QJ45" s="1">
        <v>130.11199999999999</v>
      </c>
      <c r="QK45" s="1">
        <v>128.68100000000001</v>
      </c>
      <c r="QL45" s="1">
        <v>131.34700000000001</v>
      </c>
      <c r="QM45" s="1">
        <v>129.60499999999999</v>
      </c>
      <c r="QN45" s="1">
        <v>129.251</v>
      </c>
      <c r="QO45" s="1">
        <v>129.036</v>
      </c>
      <c r="QP45" s="1">
        <v>127.8</v>
      </c>
      <c r="QQ45" s="1">
        <v>129.078</v>
      </c>
      <c r="QR45" s="1">
        <v>130.23500000000001</v>
      </c>
      <c r="QS45" s="1">
        <v>130.57900000000001</v>
      </c>
      <c r="QT45" s="1">
        <v>132.54400000000001</v>
      </c>
      <c r="QU45" s="1">
        <v>135.48099999999999</v>
      </c>
      <c r="QV45" s="1">
        <v>134.608</v>
      </c>
      <c r="QW45" s="1">
        <v>129.38800000000001</v>
      </c>
      <c r="QX45" s="1">
        <v>131.297</v>
      </c>
      <c r="QY45" s="1">
        <v>147.99299999999999</v>
      </c>
      <c r="QZ45" s="1">
        <v>157.41200000000001</v>
      </c>
      <c r="RA45" s="1">
        <v>157.845</v>
      </c>
      <c r="RB45" s="1">
        <v>157.34800000000001</v>
      </c>
      <c r="RC45" s="1">
        <v>159.22999999999999</v>
      </c>
      <c r="RD45" s="1">
        <v>156.62700000000001</v>
      </c>
      <c r="RE45" s="1">
        <v>152.732</v>
      </c>
      <c r="RF45" s="1">
        <v>147.876</v>
      </c>
      <c r="RG45" s="1">
        <v>145.952</v>
      </c>
      <c r="RH45" s="1">
        <v>146.84299999999999</v>
      </c>
      <c r="RI45" s="1">
        <v>146.45699999999999</v>
      </c>
      <c r="RJ45" s="1">
        <v>144.39099999999999</v>
      </c>
      <c r="RK45" s="1">
        <v>142.81800000000001</v>
      </c>
      <c r="RL45" s="1">
        <v>149.041</v>
      </c>
      <c r="RM45" s="1">
        <v>156.17500000000001</v>
      </c>
      <c r="RN45" s="1">
        <v>155.60300000000001</v>
      </c>
      <c r="RO45" s="1">
        <v>155.102</v>
      </c>
      <c r="RP45" s="1">
        <v>152.542</v>
      </c>
      <c r="RQ45" s="1">
        <v>143.60599999999999</v>
      </c>
      <c r="RR45" s="1">
        <v>143.40899999999999</v>
      </c>
      <c r="RS45" s="1">
        <v>138.19</v>
      </c>
      <c r="RT45" s="1">
        <v>128.827</v>
      </c>
      <c r="RU45" s="1">
        <v>127.056</v>
      </c>
      <c r="RV45" s="1">
        <v>125.98399999999999</v>
      </c>
      <c r="RW45" s="1">
        <v>127.399</v>
      </c>
      <c r="RX45" s="1">
        <v>125.76600000000001</v>
      </c>
      <c r="RY45" s="1">
        <v>123.94</v>
      </c>
      <c r="RZ45" s="1">
        <v>115.895</v>
      </c>
      <c r="SA45" s="1">
        <v>115.21</v>
      </c>
      <c r="SB45" s="1">
        <v>116.682</v>
      </c>
      <c r="SC45" s="1">
        <v>117.39700000000001</v>
      </c>
      <c r="SD45" s="1">
        <v>118.18899999999999</v>
      </c>
      <c r="SE45" s="1">
        <v>125.081</v>
      </c>
      <c r="SF45" s="1">
        <v>125.18</v>
      </c>
      <c r="SG45" s="1">
        <v>126.453</v>
      </c>
      <c r="SH45" s="1">
        <v>128.00899999999999</v>
      </c>
      <c r="SI45" s="1">
        <v>128.6</v>
      </c>
      <c r="SJ45" s="1">
        <v>128.24600000000001</v>
      </c>
      <c r="SK45" s="1">
        <v>126.32599999999999</v>
      </c>
      <c r="SL45" s="1">
        <v>123.556</v>
      </c>
      <c r="SM45" s="1">
        <v>125.2</v>
      </c>
      <c r="SN45" s="1">
        <v>124.999</v>
      </c>
      <c r="SO45" s="1">
        <v>124.325</v>
      </c>
      <c r="SP45" s="1">
        <v>117.39400000000001</v>
      </c>
      <c r="SQ45" s="1">
        <v>118.845</v>
      </c>
      <c r="SR45" s="1">
        <v>129.55199999999999</v>
      </c>
    </row>
    <row r="46" spans="1:516" x14ac:dyDescent="0.25">
      <c r="A46" s="1" t="s">
        <v>266</v>
      </c>
      <c r="B46" s="1" t="str">
        <f>_xlfn.XLOOKUP(A46,bonds[worksheet get],bonds[unique lookup],"-")</f>
        <v>TOTAL 2.708 PERP nc-23</v>
      </c>
      <c r="C46" s="1" t="str">
        <f>_xlfn.XLOOKUP(A46,bonds[worksheet get],bonds[ID_ISIN],"-")</f>
        <v>XS1501167164</v>
      </c>
      <c r="D46" s="1">
        <f>_xll.BDH(A46,"blp_i_sprd_mid","-2AY",,"Dates=H","Fill=C","Sort=R","Dir=H","cols=509;rows=1")</f>
        <v>211.82400000000001</v>
      </c>
      <c r="E46" s="1">
        <v>213.93600000000001</v>
      </c>
      <c r="F46" s="1">
        <v>220.22300000000001</v>
      </c>
      <c r="G46" s="1">
        <v>234.721</v>
      </c>
      <c r="H46" s="1">
        <v>245.47800000000001</v>
      </c>
      <c r="I46" s="1">
        <v>246.44200000000001</v>
      </c>
      <c r="J46" s="1">
        <v>249.92699999999999</v>
      </c>
      <c r="K46" s="1">
        <v>245.17599999999999</v>
      </c>
      <c r="L46" s="1">
        <v>241.846</v>
      </c>
      <c r="M46" s="1">
        <v>245.369</v>
      </c>
      <c r="N46" s="1">
        <v>235.31299999999999</v>
      </c>
      <c r="O46" s="1">
        <v>232.02</v>
      </c>
      <c r="P46" s="1">
        <v>209.45</v>
      </c>
      <c r="Q46" s="1">
        <v>179.18899999999999</v>
      </c>
      <c r="R46" s="1">
        <v>203.404</v>
      </c>
      <c r="S46" s="1">
        <v>202.114</v>
      </c>
      <c r="T46" s="1">
        <v>196.40700000000001</v>
      </c>
      <c r="U46" s="1">
        <v>174.43799999999999</v>
      </c>
      <c r="V46" s="1">
        <v>156.773</v>
      </c>
      <c r="W46" s="1">
        <v>135.72</v>
      </c>
      <c r="X46" s="1">
        <v>143.65299999999999</v>
      </c>
      <c r="Y46" s="1">
        <v>165.50399999999999</v>
      </c>
      <c r="Z46" s="1">
        <v>178.53899999999999</v>
      </c>
      <c r="AA46" s="1">
        <v>192.69800000000001</v>
      </c>
      <c r="AB46" s="1">
        <v>193.29599999999999</v>
      </c>
      <c r="AC46" s="1">
        <v>191.80099999999999</v>
      </c>
      <c r="AD46" s="1">
        <v>184.887</v>
      </c>
      <c r="AE46" s="1">
        <v>182.55600000000001</v>
      </c>
      <c r="AF46" s="1">
        <v>196.96199999999999</v>
      </c>
      <c r="AG46" s="1">
        <v>218.13900000000001</v>
      </c>
      <c r="AH46" s="1">
        <v>221.715</v>
      </c>
      <c r="AI46" s="1">
        <v>224.066</v>
      </c>
      <c r="AJ46" s="1">
        <v>238.154</v>
      </c>
      <c r="AK46" s="1">
        <v>251.37</v>
      </c>
      <c r="AL46" s="1">
        <v>281.904</v>
      </c>
      <c r="AM46" s="1">
        <v>301.35199999999998</v>
      </c>
      <c r="AN46" s="1">
        <v>303.82400000000001</v>
      </c>
      <c r="AO46" s="1">
        <v>295.73399999999998</v>
      </c>
      <c r="AP46" s="1">
        <v>292.488</v>
      </c>
      <c r="AQ46" s="1">
        <v>293.26299999999998</v>
      </c>
      <c r="AR46" s="1">
        <v>297.19299999999998</v>
      </c>
      <c r="AS46" s="1">
        <v>298.35899999999998</v>
      </c>
      <c r="AT46" s="1">
        <v>305.28699999999998</v>
      </c>
      <c r="AU46" s="1">
        <v>318.29500000000002</v>
      </c>
      <c r="AV46" s="1">
        <v>324.44200000000001</v>
      </c>
      <c r="AW46" s="1">
        <v>293.45800000000003</v>
      </c>
      <c r="AX46" s="1">
        <v>284.81599999999997</v>
      </c>
      <c r="AY46" s="1">
        <v>263.78399999999999</v>
      </c>
      <c r="AZ46" s="1">
        <v>240.209</v>
      </c>
      <c r="BA46" s="1">
        <v>266.99799999999999</v>
      </c>
      <c r="BB46" s="1">
        <v>277.24299999999999</v>
      </c>
      <c r="BC46" s="1">
        <v>321.714</v>
      </c>
      <c r="BD46" s="1">
        <v>336.387</v>
      </c>
      <c r="BE46" s="1">
        <v>267.28500000000003</v>
      </c>
      <c r="BF46" s="1">
        <v>242.81100000000001</v>
      </c>
      <c r="BG46" s="1">
        <v>244.13200000000001</v>
      </c>
      <c r="BH46" s="1">
        <v>227.02099999999999</v>
      </c>
      <c r="BI46" s="1">
        <v>228.14400000000001</v>
      </c>
      <c r="BJ46" s="1">
        <v>270.77</v>
      </c>
      <c r="BK46" s="1">
        <v>294.92500000000001</v>
      </c>
      <c r="BL46" s="1">
        <v>309.154</v>
      </c>
      <c r="BM46" s="1">
        <v>331.85300000000001</v>
      </c>
      <c r="BN46" s="1">
        <v>338.90699999999998</v>
      </c>
      <c r="BO46" s="1">
        <v>336.02199999999999</v>
      </c>
      <c r="BP46" s="1">
        <v>337.02699999999999</v>
      </c>
      <c r="BQ46" s="1">
        <v>336.84300000000002</v>
      </c>
      <c r="BR46" s="1">
        <v>340.74200000000002</v>
      </c>
      <c r="BS46" s="1">
        <v>332.89600000000002</v>
      </c>
      <c r="BT46" s="1">
        <v>345.86</v>
      </c>
      <c r="BU46" s="1">
        <v>376.06700000000001</v>
      </c>
      <c r="BV46" s="1">
        <v>483.66</v>
      </c>
      <c r="BW46" s="1">
        <v>511.642</v>
      </c>
      <c r="BX46" s="1">
        <v>498.572</v>
      </c>
      <c r="BY46" s="1">
        <v>536.92399999999998</v>
      </c>
      <c r="BZ46" s="1">
        <v>536.53300000000002</v>
      </c>
      <c r="CA46" s="1">
        <v>446.44600000000003</v>
      </c>
      <c r="CB46" s="1">
        <v>365.89699999999999</v>
      </c>
      <c r="CC46" s="1">
        <v>278.65499999999997</v>
      </c>
      <c r="CD46" s="1">
        <v>272.78800000000001</v>
      </c>
      <c r="CE46" s="1">
        <v>223.05500000000001</v>
      </c>
      <c r="CF46" s="1">
        <v>215.58</v>
      </c>
      <c r="CG46" s="1">
        <v>237.18199999999999</v>
      </c>
      <c r="CH46" s="1">
        <v>148.33699999999999</v>
      </c>
      <c r="CI46" s="1">
        <v>122.08199999999999</v>
      </c>
      <c r="CJ46" s="1">
        <v>115.503</v>
      </c>
      <c r="CK46" s="1">
        <v>119.911</v>
      </c>
      <c r="CL46" s="1">
        <v>141.459</v>
      </c>
      <c r="CM46" s="1">
        <v>146.29599999999999</v>
      </c>
      <c r="CN46" s="1">
        <v>124.875</v>
      </c>
      <c r="CO46" s="1">
        <v>115.467</v>
      </c>
      <c r="CP46" s="1">
        <v>110.697</v>
      </c>
      <c r="CQ46" s="1">
        <v>102.746</v>
      </c>
      <c r="CR46" s="1">
        <v>88.058000000000007</v>
      </c>
      <c r="CS46" s="1">
        <v>88.519000000000005</v>
      </c>
      <c r="CT46" s="1">
        <v>89.603999999999999</v>
      </c>
      <c r="CU46" s="1">
        <v>91.6</v>
      </c>
      <c r="CV46" s="1">
        <v>90.349000000000004</v>
      </c>
      <c r="CW46" s="1">
        <v>91.031000000000006</v>
      </c>
      <c r="CX46" s="1">
        <v>91.334000000000003</v>
      </c>
      <c r="CY46" s="1">
        <v>90.674999999999997</v>
      </c>
      <c r="CZ46" s="1">
        <v>91.427999999999997</v>
      </c>
      <c r="DA46" s="1">
        <v>92.483999999999995</v>
      </c>
      <c r="DB46" s="1">
        <v>90.293000000000006</v>
      </c>
      <c r="DC46" s="1">
        <v>88.409000000000006</v>
      </c>
      <c r="DD46" s="1">
        <v>90.566000000000003</v>
      </c>
      <c r="DE46" s="1">
        <v>93.418999999999997</v>
      </c>
      <c r="DF46" s="1">
        <v>105.923</v>
      </c>
      <c r="DG46" s="1">
        <v>105.804</v>
      </c>
      <c r="DH46" s="1">
        <v>104.295</v>
      </c>
      <c r="DI46" s="1">
        <v>101.83499999999999</v>
      </c>
      <c r="DJ46" s="1">
        <v>104.105</v>
      </c>
      <c r="DK46" s="1">
        <v>107.82</v>
      </c>
      <c r="DL46" s="1">
        <v>93.477000000000004</v>
      </c>
      <c r="DM46" s="1">
        <v>88.72</v>
      </c>
      <c r="DN46" s="1">
        <v>83.067999999999998</v>
      </c>
      <c r="DO46" s="1">
        <v>82.155000000000001</v>
      </c>
      <c r="DP46" s="1">
        <v>79.576999999999998</v>
      </c>
      <c r="DQ46" s="1">
        <v>81.433999999999997</v>
      </c>
      <c r="DR46" s="1">
        <v>83.549000000000007</v>
      </c>
      <c r="DS46" s="1">
        <v>87.358999999999995</v>
      </c>
      <c r="DT46" s="1">
        <v>87.305999999999997</v>
      </c>
      <c r="DU46" s="1">
        <v>86.53</v>
      </c>
      <c r="DV46" s="1">
        <v>87.760999999999996</v>
      </c>
      <c r="DW46" s="1">
        <v>89.191999999999993</v>
      </c>
      <c r="DX46" s="1">
        <v>93.296999999999997</v>
      </c>
      <c r="DY46" s="1">
        <v>91.808000000000007</v>
      </c>
      <c r="DZ46" s="1">
        <v>88.725999999999999</v>
      </c>
      <c r="EA46" s="1">
        <v>85.432000000000002</v>
      </c>
      <c r="EB46" s="1">
        <v>82.498000000000005</v>
      </c>
      <c r="EC46" s="1">
        <v>80.194000000000003</v>
      </c>
      <c r="ED46" s="1">
        <v>79.887</v>
      </c>
      <c r="EE46" s="1">
        <v>82.313000000000002</v>
      </c>
      <c r="EF46" s="1">
        <v>83.221000000000004</v>
      </c>
      <c r="EG46" s="1">
        <v>84.254000000000005</v>
      </c>
      <c r="EH46" s="1">
        <v>83.984999999999999</v>
      </c>
      <c r="EI46" s="1">
        <v>84.650999999999996</v>
      </c>
      <c r="EJ46" s="1">
        <v>85.694999999999993</v>
      </c>
      <c r="EK46" s="1">
        <v>86.566999999999993</v>
      </c>
      <c r="EL46" s="1">
        <v>86.938000000000002</v>
      </c>
      <c r="EM46" s="1">
        <v>87.165000000000006</v>
      </c>
      <c r="EN46" s="1">
        <v>89.548000000000002</v>
      </c>
      <c r="EO46" s="1">
        <v>91.626999999999995</v>
      </c>
      <c r="EP46" s="1">
        <v>90.498000000000005</v>
      </c>
      <c r="EQ46" s="1">
        <v>92.350999999999999</v>
      </c>
      <c r="ER46" s="1">
        <v>95.716999999999999</v>
      </c>
      <c r="ES46" s="1">
        <v>99.808999999999997</v>
      </c>
      <c r="ET46" s="1">
        <v>104.43600000000001</v>
      </c>
      <c r="EU46" s="1">
        <v>104.09399999999999</v>
      </c>
      <c r="EV46" s="1">
        <v>97.616</v>
      </c>
      <c r="EW46" s="1">
        <v>99.92</v>
      </c>
      <c r="EX46" s="1">
        <v>100.849</v>
      </c>
      <c r="EY46" s="1">
        <v>99.706000000000003</v>
      </c>
      <c r="EZ46" s="1">
        <v>97.661000000000001</v>
      </c>
      <c r="FA46" s="1">
        <v>103.815</v>
      </c>
      <c r="FB46" s="1">
        <v>119.336</v>
      </c>
      <c r="FC46" s="1">
        <v>122.066</v>
      </c>
      <c r="FD46" s="1">
        <v>122.97199999999999</v>
      </c>
      <c r="FE46" s="1">
        <v>113.628</v>
      </c>
      <c r="FF46" s="1">
        <v>110.596</v>
      </c>
      <c r="FG46" s="1">
        <v>108.89100000000001</v>
      </c>
      <c r="FH46" s="1">
        <v>108.625</v>
      </c>
      <c r="FI46" s="1">
        <v>105.32899999999999</v>
      </c>
      <c r="FJ46" s="1">
        <v>102.036</v>
      </c>
      <c r="FK46" s="1">
        <v>101.992</v>
      </c>
      <c r="FL46" s="1">
        <v>97.894000000000005</v>
      </c>
      <c r="FM46" s="1">
        <v>92.358000000000004</v>
      </c>
      <c r="FN46" s="1">
        <v>93.498999999999995</v>
      </c>
      <c r="FO46" s="1">
        <v>91.031999999999996</v>
      </c>
      <c r="FP46" s="1">
        <v>93.801000000000002</v>
      </c>
      <c r="FQ46" s="1">
        <v>97.040999999999997</v>
      </c>
      <c r="FR46" s="1">
        <v>96.974000000000004</v>
      </c>
      <c r="FS46" s="1">
        <v>92.581999999999994</v>
      </c>
      <c r="FT46" s="1">
        <v>88.694999999999993</v>
      </c>
      <c r="FU46" s="1">
        <v>85.344999999999999</v>
      </c>
      <c r="FV46" s="1">
        <v>86.158000000000001</v>
      </c>
      <c r="FW46" s="1">
        <v>89.085999999999999</v>
      </c>
      <c r="FX46" s="1">
        <v>92.253</v>
      </c>
      <c r="FY46" s="1">
        <v>91.200999999999993</v>
      </c>
      <c r="FZ46" s="1">
        <v>91.48</v>
      </c>
      <c r="GA46" s="1">
        <v>94.340999999999994</v>
      </c>
      <c r="GB46" s="1">
        <v>95.933999999999997</v>
      </c>
      <c r="GC46" s="1">
        <v>98.438000000000002</v>
      </c>
      <c r="GD46" s="1">
        <v>101.959</v>
      </c>
      <c r="GE46" s="1">
        <v>105.102</v>
      </c>
      <c r="GF46" s="1">
        <v>105.718</v>
      </c>
      <c r="GG46" s="1">
        <v>110.33499999999999</v>
      </c>
      <c r="GH46" s="1">
        <v>113.245</v>
      </c>
      <c r="GI46" s="1">
        <v>114.792</v>
      </c>
      <c r="GJ46" s="1">
        <v>109.89400000000001</v>
      </c>
      <c r="GK46" s="1">
        <v>109.739</v>
      </c>
      <c r="GL46" s="1">
        <v>110.589</v>
      </c>
      <c r="GM46" s="1">
        <v>101.896</v>
      </c>
      <c r="GN46" s="1">
        <v>97.769000000000005</v>
      </c>
      <c r="GO46" s="1">
        <v>99.332999999999998</v>
      </c>
      <c r="GP46" s="1">
        <v>100.688</v>
      </c>
      <c r="GQ46" s="1">
        <v>103.685</v>
      </c>
      <c r="GR46" s="1">
        <v>105.327</v>
      </c>
      <c r="GS46" s="1">
        <v>103.59699999999999</v>
      </c>
      <c r="GT46" s="1">
        <v>104.392</v>
      </c>
      <c r="GU46" s="1">
        <v>101.32</v>
      </c>
      <c r="GV46" s="1">
        <v>108.01300000000001</v>
      </c>
      <c r="GW46" s="1">
        <v>109.744</v>
      </c>
      <c r="GX46" s="1">
        <v>100.288</v>
      </c>
      <c r="GY46" s="1">
        <v>96.807000000000002</v>
      </c>
      <c r="GZ46" s="1">
        <v>92.655000000000001</v>
      </c>
      <c r="HA46" s="1">
        <v>90.954999999999998</v>
      </c>
      <c r="HB46" s="1">
        <v>119.71599999999999</v>
      </c>
      <c r="HC46" s="1">
        <v>117.75</v>
      </c>
      <c r="HD46" s="1">
        <v>110.877</v>
      </c>
      <c r="HE46" s="1">
        <v>107.69</v>
      </c>
      <c r="HF46" s="1">
        <v>102.152</v>
      </c>
      <c r="HG46" s="1">
        <v>113.29300000000001</v>
      </c>
      <c r="HH46" s="1">
        <v>115.19499999999999</v>
      </c>
      <c r="HI46" s="1">
        <v>110.005</v>
      </c>
      <c r="HJ46" s="1">
        <v>106.604</v>
      </c>
      <c r="HK46" s="1">
        <v>106.458</v>
      </c>
      <c r="HL46" s="1">
        <v>106.572</v>
      </c>
      <c r="HM46" s="1">
        <v>102.30200000000001</v>
      </c>
      <c r="HN46" s="1">
        <v>102.441</v>
      </c>
      <c r="HO46" s="1">
        <v>101.01300000000001</v>
      </c>
      <c r="HP46" s="1">
        <v>99.643000000000001</v>
      </c>
      <c r="HQ46" s="1">
        <v>109.15600000000001</v>
      </c>
      <c r="HR46" s="1">
        <v>121.476</v>
      </c>
      <c r="HS46" s="1">
        <v>122.89</v>
      </c>
      <c r="HT46" s="1">
        <v>132.096</v>
      </c>
      <c r="HU46" s="1">
        <v>140.565</v>
      </c>
      <c r="HV46" s="1">
        <v>129.345</v>
      </c>
      <c r="HW46" s="1">
        <v>123.68300000000001</v>
      </c>
      <c r="HX46" s="1">
        <v>119.602</v>
      </c>
      <c r="HY46" s="1">
        <v>122.25700000000001</v>
      </c>
      <c r="HZ46" s="1">
        <v>120.752</v>
      </c>
      <c r="IA46" s="1">
        <v>128.56800000000001</v>
      </c>
      <c r="IB46" s="1">
        <v>130.86500000000001</v>
      </c>
      <c r="IC46" s="1">
        <v>137.84200000000001</v>
      </c>
      <c r="ID46" s="1">
        <v>127.937</v>
      </c>
      <c r="IE46" s="1">
        <v>116.996</v>
      </c>
      <c r="IF46" s="1">
        <v>114.051</v>
      </c>
      <c r="IG46" s="1">
        <v>112.749</v>
      </c>
      <c r="IH46" s="1">
        <v>94.233999999999995</v>
      </c>
      <c r="II46" s="1">
        <v>91.465999999999994</v>
      </c>
      <c r="IJ46" s="1">
        <v>91.394000000000005</v>
      </c>
      <c r="IK46" s="1">
        <v>96.573999999999998</v>
      </c>
      <c r="IL46" s="1">
        <v>104.057</v>
      </c>
      <c r="IM46" s="1">
        <v>113.28100000000001</v>
      </c>
      <c r="IN46" s="1">
        <v>111.986</v>
      </c>
      <c r="IO46" s="1">
        <v>112.66</v>
      </c>
      <c r="IP46" s="1">
        <v>106.393</v>
      </c>
      <c r="IQ46" s="1">
        <v>96.765000000000001</v>
      </c>
      <c r="IR46" s="1">
        <v>96.52</v>
      </c>
      <c r="IS46" s="1">
        <v>95.245000000000005</v>
      </c>
      <c r="IT46" s="1">
        <v>95.103999999999999</v>
      </c>
      <c r="IU46" s="1">
        <v>105.816</v>
      </c>
      <c r="IV46" s="1">
        <v>111.086</v>
      </c>
      <c r="IW46" s="1">
        <v>105.57899999999999</v>
      </c>
      <c r="IX46" s="1">
        <v>95.478999999999999</v>
      </c>
      <c r="IY46" s="1">
        <v>94.137</v>
      </c>
      <c r="IZ46" s="1">
        <v>96.06</v>
      </c>
      <c r="JA46" s="1">
        <v>98.912999999999997</v>
      </c>
      <c r="JB46" s="1">
        <v>102.012</v>
      </c>
      <c r="JC46" s="1">
        <v>112.738</v>
      </c>
      <c r="JD46" s="1">
        <v>115.69</v>
      </c>
      <c r="JE46" s="1">
        <v>117.378</v>
      </c>
      <c r="JF46" s="1">
        <v>115.872</v>
      </c>
      <c r="JG46" s="1">
        <v>112.66</v>
      </c>
      <c r="JH46" s="1">
        <v>110.976</v>
      </c>
      <c r="JI46" s="1">
        <v>111.042</v>
      </c>
      <c r="JJ46" s="1">
        <v>115.286</v>
      </c>
      <c r="JK46" s="1">
        <v>124.524</v>
      </c>
      <c r="JL46" s="1">
        <v>127.43899999999999</v>
      </c>
      <c r="JM46" s="1">
        <v>131.29300000000001</v>
      </c>
      <c r="JN46" s="1">
        <v>133.99299999999999</v>
      </c>
      <c r="JO46" s="1">
        <v>137.37100000000001</v>
      </c>
      <c r="JP46" s="1">
        <v>128.84700000000001</v>
      </c>
      <c r="JQ46" s="1">
        <v>142.07599999999999</v>
      </c>
      <c r="JR46" s="1">
        <v>148.441</v>
      </c>
      <c r="JS46" s="1">
        <v>151.078</v>
      </c>
      <c r="JT46" s="1">
        <v>151.06399999999999</v>
      </c>
      <c r="JU46" s="1">
        <v>156.83699999999999</v>
      </c>
      <c r="JV46" s="1">
        <v>161.762</v>
      </c>
      <c r="JW46" s="1">
        <v>159.79900000000001</v>
      </c>
      <c r="JX46" s="1">
        <v>155.89500000000001</v>
      </c>
      <c r="JY46" s="1">
        <v>157.70099999999999</v>
      </c>
      <c r="JZ46" s="1">
        <v>154.97300000000001</v>
      </c>
      <c r="KA46" s="1">
        <v>154.81</v>
      </c>
      <c r="KB46" s="1">
        <v>154.36699999999999</v>
      </c>
      <c r="KC46" s="1">
        <v>156.42500000000001</v>
      </c>
      <c r="KD46" s="1">
        <v>141.67699999999999</v>
      </c>
      <c r="KE46" s="1">
        <v>139.15799999999999</v>
      </c>
      <c r="KF46" s="1">
        <v>137.91499999999999</v>
      </c>
      <c r="KG46" s="1">
        <v>137.541</v>
      </c>
      <c r="KH46" s="1">
        <v>137.15100000000001</v>
      </c>
      <c r="KI46" s="1">
        <v>141.93899999999999</v>
      </c>
      <c r="KJ46" s="1">
        <v>141.126</v>
      </c>
      <c r="KK46" s="1">
        <v>140.73599999999999</v>
      </c>
      <c r="KL46" s="1">
        <v>135.08000000000001</v>
      </c>
      <c r="KM46" s="1">
        <v>138.49299999999999</v>
      </c>
      <c r="KN46" s="1">
        <v>133.88200000000001</v>
      </c>
      <c r="KO46" s="1">
        <v>120.417</v>
      </c>
      <c r="KP46" s="1">
        <v>112.602</v>
      </c>
      <c r="KQ46" s="1">
        <v>112.568</v>
      </c>
      <c r="KR46" s="1">
        <v>111.729</v>
      </c>
      <c r="KS46" s="1">
        <v>113.61</v>
      </c>
      <c r="KT46" s="1">
        <v>117.113</v>
      </c>
      <c r="KU46" s="1">
        <v>120.155</v>
      </c>
      <c r="KV46" s="1">
        <v>121.114</v>
      </c>
      <c r="KW46" s="1">
        <v>120.97</v>
      </c>
      <c r="KX46" s="1">
        <v>122.95399999999999</v>
      </c>
      <c r="KY46" s="1">
        <v>123.054</v>
      </c>
      <c r="KZ46" s="1">
        <v>120.431</v>
      </c>
      <c r="LA46" s="1">
        <v>118.976</v>
      </c>
      <c r="LB46" s="1">
        <v>118.98699999999999</v>
      </c>
      <c r="LC46" s="1">
        <v>125.39</v>
      </c>
      <c r="LD46" s="1">
        <v>136.245</v>
      </c>
      <c r="LE46" s="1">
        <v>140.86199999999999</v>
      </c>
      <c r="LF46" s="1">
        <v>139.13300000000001</v>
      </c>
      <c r="LG46" s="1">
        <v>138.08199999999999</v>
      </c>
      <c r="LH46" s="1">
        <v>136.76599999999999</v>
      </c>
      <c r="LI46" s="1">
        <v>135.767</v>
      </c>
      <c r="LJ46" s="1">
        <v>134.24299999999999</v>
      </c>
      <c r="LK46" s="1">
        <v>135.76900000000001</v>
      </c>
      <c r="LL46" s="1">
        <v>135.07499999999999</v>
      </c>
      <c r="LM46" s="1">
        <v>139.75899999999999</v>
      </c>
      <c r="LN46" s="1">
        <v>142.38800000000001</v>
      </c>
      <c r="LO46" s="1">
        <v>147.75200000000001</v>
      </c>
      <c r="LP46" s="1">
        <v>142.07400000000001</v>
      </c>
      <c r="LQ46" s="1">
        <v>147.477</v>
      </c>
      <c r="LR46" s="1">
        <v>143.07900000000001</v>
      </c>
      <c r="LS46" s="1">
        <v>138.911</v>
      </c>
      <c r="LT46" s="1">
        <v>129.56700000000001</v>
      </c>
      <c r="LU46" s="1">
        <v>119.461</v>
      </c>
      <c r="LV46" s="1">
        <v>120.015</v>
      </c>
      <c r="LW46" s="1">
        <v>123.675</v>
      </c>
      <c r="LX46" s="1">
        <v>123.764</v>
      </c>
      <c r="LY46" s="1">
        <v>132.36099999999999</v>
      </c>
      <c r="LZ46" s="1">
        <v>142.26499999999999</v>
      </c>
      <c r="MA46" s="1">
        <v>149.12</v>
      </c>
      <c r="MB46" s="1">
        <v>152.41200000000001</v>
      </c>
      <c r="MC46" s="1">
        <v>149.90899999999999</v>
      </c>
      <c r="MD46" s="1">
        <v>143.72399999999999</v>
      </c>
      <c r="ME46" s="1">
        <v>139.738</v>
      </c>
      <c r="MF46" s="1">
        <v>139.655</v>
      </c>
      <c r="MG46" s="1">
        <v>139.29300000000001</v>
      </c>
      <c r="MH46" s="1">
        <v>137.23400000000001</v>
      </c>
      <c r="MI46" s="1">
        <v>141.251</v>
      </c>
      <c r="MJ46" s="1">
        <v>154.011</v>
      </c>
      <c r="MK46" s="1">
        <v>160.81</v>
      </c>
      <c r="ML46" s="1">
        <v>163.05500000000001</v>
      </c>
      <c r="MM46" s="1">
        <v>161.999</v>
      </c>
      <c r="MN46" s="1">
        <v>164.149</v>
      </c>
      <c r="MO46" s="1">
        <v>161.53700000000001</v>
      </c>
      <c r="MP46" s="1">
        <v>165.72499999999999</v>
      </c>
      <c r="MQ46" s="1">
        <v>169.11500000000001</v>
      </c>
      <c r="MR46" s="1">
        <v>167.709</v>
      </c>
      <c r="MS46" s="1">
        <v>168.85400000000001</v>
      </c>
      <c r="MT46" s="1">
        <v>174.17</v>
      </c>
      <c r="MU46" s="1">
        <v>184.476</v>
      </c>
      <c r="MV46" s="1">
        <v>186.31200000000001</v>
      </c>
      <c r="MW46" s="1">
        <v>175.26400000000001</v>
      </c>
      <c r="MX46" s="1">
        <v>166.352</v>
      </c>
      <c r="MY46" s="1">
        <v>165.61799999999999</v>
      </c>
      <c r="MZ46" s="1">
        <v>169.167</v>
      </c>
      <c r="NA46" s="1">
        <v>170.92500000000001</v>
      </c>
      <c r="NB46" s="1">
        <v>175.065</v>
      </c>
      <c r="NC46" s="1">
        <v>187.99</v>
      </c>
      <c r="ND46" s="1">
        <v>192.09399999999999</v>
      </c>
      <c r="NE46" s="1">
        <v>190.57900000000001</v>
      </c>
      <c r="NF46" s="1">
        <v>191.14500000000001</v>
      </c>
      <c r="NG46" s="1">
        <v>195.80099999999999</v>
      </c>
      <c r="NH46" s="1">
        <v>192.994</v>
      </c>
      <c r="NI46" s="1">
        <v>187.255</v>
      </c>
      <c r="NJ46" s="1">
        <v>180.05</v>
      </c>
      <c r="NK46" s="1">
        <v>182.48599999999999</v>
      </c>
      <c r="NL46" s="1">
        <v>189.11199999999999</v>
      </c>
      <c r="NM46" s="1">
        <v>187.749</v>
      </c>
      <c r="NN46" s="1">
        <v>194.029</v>
      </c>
      <c r="NO46" s="1">
        <v>191.31899999999999</v>
      </c>
      <c r="NP46" s="1">
        <v>182.13200000000001</v>
      </c>
      <c r="NQ46" s="1">
        <v>189.37100000000001</v>
      </c>
      <c r="NR46" s="1">
        <v>192.21100000000001</v>
      </c>
      <c r="NS46" s="1">
        <v>210.08199999999999</v>
      </c>
      <c r="NT46" s="1">
        <v>222.44300000000001</v>
      </c>
      <c r="NU46" s="1">
        <v>230.11600000000001</v>
      </c>
      <c r="NV46" s="1">
        <v>232.69499999999999</v>
      </c>
      <c r="NW46" s="1">
        <v>219.53299999999999</v>
      </c>
      <c r="NX46" s="1">
        <v>206.125</v>
      </c>
      <c r="NY46" s="1">
        <v>206.29900000000001</v>
      </c>
      <c r="NZ46" s="1">
        <v>206.036</v>
      </c>
      <c r="OA46" s="1">
        <v>203.73599999999999</v>
      </c>
      <c r="OB46" s="1">
        <v>202.65799999999999</v>
      </c>
      <c r="OC46" s="1">
        <v>199.55699999999999</v>
      </c>
      <c r="OD46" s="1">
        <v>195.28700000000001</v>
      </c>
      <c r="OE46" s="1">
        <v>193.858</v>
      </c>
      <c r="OF46" s="1">
        <v>186.98400000000001</v>
      </c>
      <c r="OG46" s="1">
        <v>186.17400000000001</v>
      </c>
      <c r="OH46" s="1">
        <v>184.21600000000001</v>
      </c>
      <c r="OI46" s="1">
        <v>199.16800000000001</v>
      </c>
      <c r="OJ46" s="1">
        <v>226.101</v>
      </c>
      <c r="OK46" s="1">
        <v>232.523</v>
      </c>
      <c r="OL46" s="1">
        <v>232.12899999999999</v>
      </c>
      <c r="OM46" s="1">
        <v>244.922</v>
      </c>
      <c r="ON46" s="1">
        <v>238.012</v>
      </c>
      <c r="OO46" s="1">
        <v>231.262</v>
      </c>
      <c r="OP46" s="1">
        <v>226.37899999999999</v>
      </c>
      <c r="OQ46" s="1">
        <v>241.79400000000001</v>
      </c>
      <c r="OR46" s="1">
        <v>237.636</v>
      </c>
      <c r="OS46" s="1">
        <v>231.42699999999999</v>
      </c>
      <c r="OT46" s="1">
        <v>227.40799999999999</v>
      </c>
      <c r="OU46" s="1">
        <v>223.256</v>
      </c>
      <c r="OV46" s="1">
        <v>222.99</v>
      </c>
      <c r="OW46" s="1">
        <v>216.15600000000001</v>
      </c>
      <c r="OX46" s="1">
        <v>219.43799999999999</v>
      </c>
      <c r="OY46" s="1">
        <v>238.66300000000001</v>
      </c>
      <c r="OZ46" s="1">
        <v>220.09100000000001</v>
      </c>
      <c r="PA46" s="1">
        <v>213.87799999999999</v>
      </c>
      <c r="PB46" s="1">
        <v>204.596</v>
      </c>
      <c r="PC46" s="1">
        <v>190.482</v>
      </c>
      <c r="PD46" s="1">
        <v>173.71</v>
      </c>
      <c r="PE46" s="1">
        <v>167.946</v>
      </c>
      <c r="PF46" s="1">
        <v>164.053</v>
      </c>
      <c r="PG46" s="1">
        <v>156.41</v>
      </c>
      <c r="PH46" s="1">
        <v>157.73099999999999</v>
      </c>
      <c r="PI46" s="1">
        <v>159.80799999999999</v>
      </c>
      <c r="PJ46" s="1">
        <v>159.68199999999999</v>
      </c>
      <c r="PK46" s="1">
        <v>159.79400000000001</v>
      </c>
      <c r="PL46" s="1">
        <v>161.96299999999999</v>
      </c>
      <c r="PM46" s="1">
        <v>166.095</v>
      </c>
      <c r="PN46" s="1">
        <v>166.92400000000001</v>
      </c>
      <c r="PO46" s="1">
        <v>168.25899999999999</v>
      </c>
      <c r="PP46" s="1">
        <v>171.44300000000001</v>
      </c>
      <c r="PQ46" s="1">
        <v>162.94300000000001</v>
      </c>
      <c r="PR46" s="1">
        <v>160.506</v>
      </c>
      <c r="PS46" s="1">
        <v>155.75299999999999</v>
      </c>
      <c r="PT46" s="1">
        <v>150.65799999999999</v>
      </c>
      <c r="PU46" s="1">
        <v>152.55799999999999</v>
      </c>
      <c r="PV46" s="1">
        <v>151.09700000000001</v>
      </c>
      <c r="PW46" s="1">
        <v>149.292</v>
      </c>
      <c r="PX46" s="1">
        <v>150.88800000000001</v>
      </c>
      <c r="PY46" s="1">
        <v>149.249</v>
      </c>
      <c r="PZ46" s="1">
        <v>149.113</v>
      </c>
      <c r="QA46" s="1">
        <v>149.56899999999999</v>
      </c>
      <c r="QB46" s="1">
        <v>144.30000000000001</v>
      </c>
      <c r="QC46" s="1">
        <v>144.197</v>
      </c>
      <c r="QD46" s="1">
        <v>139.73599999999999</v>
      </c>
      <c r="QE46" s="1">
        <v>132.339</v>
      </c>
      <c r="QF46" s="1">
        <v>129.44300000000001</v>
      </c>
      <c r="QG46" s="1">
        <v>131.953</v>
      </c>
      <c r="QH46" s="1">
        <v>138.15899999999999</v>
      </c>
      <c r="QI46" s="1">
        <v>137.62100000000001</v>
      </c>
      <c r="QJ46" s="1">
        <v>140.143</v>
      </c>
      <c r="QK46" s="1">
        <v>139.023</v>
      </c>
      <c r="QL46" s="1">
        <v>141.465</v>
      </c>
      <c r="QM46" s="1">
        <v>142.798</v>
      </c>
      <c r="QN46" s="1">
        <v>141.05699999999999</v>
      </c>
      <c r="QO46" s="1">
        <v>141.64099999999999</v>
      </c>
      <c r="QP46" s="1">
        <v>140.91</v>
      </c>
      <c r="QQ46" s="1">
        <v>140.02600000000001</v>
      </c>
      <c r="QR46" s="1">
        <v>141.65199999999999</v>
      </c>
      <c r="QS46" s="1">
        <v>142.22800000000001</v>
      </c>
      <c r="QT46" s="1">
        <v>142.63</v>
      </c>
      <c r="QU46" s="1">
        <v>146.22800000000001</v>
      </c>
      <c r="QV46" s="1">
        <v>145.96899999999999</v>
      </c>
      <c r="QW46" s="1">
        <v>144.155</v>
      </c>
      <c r="QX46" s="1">
        <v>148.95699999999999</v>
      </c>
      <c r="QY46" s="1">
        <v>161.41</v>
      </c>
      <c r="QZ46" s="1">
        <v>168.76499999999999</v>
      </c>
      <c r="RA46" s="1">
        <v>167.99600000000001</v>
      </c>
      <c r="RB46" s="1">
        <v>167.523</v>
      </c>
      <c r="RC46" s="1">
        <v>169.77199999999999</v>
      </c>
      <c r="RD46" s="1">
        <v>166.32400000000001</v>
      </c>
      <c r="RE46" s="1">
        <v>162.69200000000001</v>
      </c>
      <c r="RF46" s="1">
        <v>154.262</v>
      </c>
      <c r="RG46" s="1">
        <v>153.44900000000001</v>
      </c>
      <c r="RH46" s="1">
        <v>154.101</v>
      </c>
      <c r="RI46" s="1">
        <v>154.18199999999999</v>
      </c>
      <c r="RJ46" s="1">
        <v>153.358</v>
      </c>
      <c r="RK46" s="1">
        <v>153.43600000000001</v>
      </c>
      <c r="RL46" s="1">
        <v>158.298</v>
      </c>
      <c r="RM46" s="1">
        <v>164.54599999999999</v>
      </c>
      <c r="RN46" s="1">
        <v>164.31899999999999</v>
      </c>
      <c r="RO46" s="1">
        <v>164.10599999999999</v>
      </c>
      <c r="RP46" s="1">
        <v>163.47</v>
      </c>
      <c r="RQ46" s="1">
        <v>157.59299999999999</v>
      </c>
      <c r="RR46" s="1">
        <v>157.941</v>
      </c>
      <c r="RS46" s="1">
        <v>151.73599999999999</v>
      </c>
      <c r="RT46" s="1">
        <v>142.76499999999999</v>
      </c>
      <c r="RU46" s="1">
        <v>140.65600000000001</v>
      </c>
      <c r="RV46" s="1">
        <v>139.369</v>
      </c>
      <c r="RW46" s="1">
        <v>140.81399999999999</v>
      </c>
      <c r="RX46" s="1">
        <v>138.50700000000001</v>
      </c>
      <c r="RY46" s="1">
        <v>136.43100000000001</v>
      </c>
      <c r="RZ46" s="1">
        <v>131.44900000000001</v>
      </c>
      <c r="SA46" s="1">
        <v>132.62</v>
      </c>
      <c r="SB46" s="1">
        <v>134.94800000000001</v>
      </c>
      <c r="SC46" s="1">
        <v>136.19300000000001</v>
      </c>
      <c r="SD46" s="1">
        <v>137.87700000000001</v>
      </c>
      <c r="SE46" s="1">
        <v>144.797</v>
      </c>
      <c r="SF46" s="1">
        <v>146.749</v>
      </c>
      <c r="SG46" s="1">
        <v>148.46899999999999</v>
      </c>
      <c r="SH46" s="1">
        <v>150.16200000000001</v>
      </c>
      <c r="SI46" s="1">
        <v>151.34100000000001</v>
      </c>
      <c r="SJ46" s="1">
        <v>151.15899999999999</v>
      </c>
      <c r="SK46" s="1">
        <v>151.88200000000001</v>
      </c>
      <c r="SL46" s="1">
        <v>149.44499999999999</v>
      </c>
      <c r="SM46" s="1">
        <v>151.92699999999999</v>
      </c>
      <c r="SN46" s="1">
        <v>152.36199999999999</v>
      </c>
      <c r="SO46" s="1">
        <v>153.01900000000001</v>
      </c>
      <c r="SP46" s="1">
        <v>142.31200000000001</v>
      </c>
      <c r="SQ46" s="1">
        <v>145.27199999999999</v>
      </c>
      <c r="SR46" s="1">
        <v>154.98099999999999</v>
      </c>
    </row>
    <row r="47" spans="1:516" x14ac:dyDescent="0.25">
      <c r="A47" s="1" t="s">
        <v>268</v>
      </c>
      <c r="B47" s="1" t="str">
        <f>_xlfn.XLOOKUP(A47,bonds[worksheet get],bonds[unique lookup],"-")</f>
        <v>TOTAL 1 3/4 PERP nc-24</v>
      </c>
      <c r="C47" s="1" t="str">
        <f>_xlfn.XLOOKUP(A47,bonds[worksheet get],bonds[ID_ISIN],"-")</f>
        <v>XS1974787480</v>
      </c>
      <c r="D47" s="1">
        <f>_xll.BDH(A47,"blp_i_sprd_mid","-2AY",,"Dates=H","Fill=C","Sort=R","Dir=H","cols=322;rows=1")</f>
        <v>223.36500000000001</v>
      </c>
      <c r="E47" s="1">
        <v>224.947</v>
      </c>
      <c r="F47" s="1">
        <v>228.774</v>
      </c>
      <c r="G47" s="1">
        <v>242.29</v>
      </c>
      <c r="H47" s="1">
        <v>249.245</v>
      </c>
      <c r="I47" s="1">
        <v>249.41499999999999</v>
      </c>
      <c r="J47" s="1">
        <v>251.839</v>
      </c>
      <c r="K47" s="1">
        <v>248.35499999999999</v>
      </c>
      <c r="L47" s="1">
        <v>244.83099999999999</v>
      </c>
      <c r="M47" s="1">
        <v>246.97499999999999</v>
      </c>
      <c r="N47" s="1">
        <v>231.905</v>
      </c>
      <c r="O47" s="1">
        <v>229.334</v>
      </c>
      <c r="P47" s="1">
        <v>210.68600000000001</v>
      </c>
      <c r="Q47" s="1">
        <v>188.08600000000001</v>
      </c>
      <c r="R47" s="1">
        <v>207.43100000000001</v>
      </c>
      <c r="S47" s="1">
        <v>205.286</v>
      </c>
      <c r="T47" s="1">
        <v>202.643</v>
      </c>
      <c r="U47" s="1">
        <v>182.15600000000001</v>
      </c>
      <c r="V47" s="1">
        <v>166.42699999999999</v>
      </c>
      <c r="W47" s="1">
        <v>150.02699999999999</v>
      </c>
      <c r="X47" s="1">
        <v>155.54900000000001</v>
      </c>
      <c r="Y47" s="1">
        <v>178.922</v>
      </c>
      <c r="Z47" s="1">
        <v>191.12200000000001</v>
      </c>
      <c r="AA47" s="1">
        <v>209.03100000000001</v>
      </c>
      <c r="AB47" s="1">
        <v>210.065</v>
      </c>
      <c r="AC47" s="1">
        <v>209.41200000000001</v>
      </c>
      <c r="AD47" s="1">
        <v>202.82499999999999</v>
      </c>
      <c r="AE47" s="1">
        <v>200.25399999999999</v>
      </c>
      <c r="AF47" s="1">
        <v>219.84</v>
      </c>
      <c r="AG47" s="1">
        <v>245.928</v>
      </c>
      <c r="AH47" s="1">
        <v>246.423</v>
      </c>
      <c r="AI47" s="1">
        <v>247.00200000000001</v>
      </c>
      <c r="AJ47" s="1">
        <v>256.39400000000001</v>
      </c>
      <c r="AK47" s="1">
        <v>271.47399999999999</v>
      </c>
      <c r="AL47" s="1">
        <v>300.66500000000002</v>
      </c>
      <c r="AM47" s="1">
        <v>322.57799999999997</v>
      </c>
      <c r="AN47" s="1">
        <v>324.613</v>
      </c>
      <c r="AO47" s="1">
        <v>313.245</v>
      </c>
      <c r="AP47" s="1">
        <v>306.49900000000002</v>
      </c>
      <c r="AQ47" s="1">
        <v>307.19499999999999</v>
      </c>
      <c r="AR47" s="1">
        <v>311.387</v>
      </c>
      <c r="AS47" s="1">
        <v>312.09300000000002</v>
      </c>
      <c r="AT47" s="1">
        <v>316.56599999999997</v>
      </c>
      <c r="AU47" s="1">
        <v>326.12700000000001</v>
      </c>
      <c r="AV47" s="1">
        <v>330.93599999999998</v>
      </c>
      <c r="AW47" s="1">
        <v>306.38499999999999</v>
      </c>
      <c r="AX47" s="1">
        <v>295.94400000000002</v>
      </c>
      <c r="AY47" s="1">
        <v>273.541</v>
      </c>
      <c r="AZ47" s="1">
        <v>255.54599999999999</v>
      </c>
      <c r="BA47" s="1">
        <v>285.58199999999999</v>
      </c>
      <c r="BB47" s="1">
        <v>301.36799999999999</v>
      </c>
      <c r="BC47" s="1">
        <v>345.971</v>
      </c>
      <c r="BD47" s="1">
        <v>366.14600000000002</v>
      </c>
      <c r="BE47" s="1">
        <v>294.45699999999999</v>
      </c>
      <c r="BF47" s="1">
        <v>271.45999999999998</v>
      </c>
      <c r="BG47" s="1">
        <v>275.83800000000002</v>
      </c>
      <c r="BH47" s="1">
        <v>259.358</v>
      </c>
      <c r="BI47" s="1">
        <v>258.86</v>
      </c>
      <c r="BJ47" s="1">
        <v>302.7</v>
      </c>
      <c r="BK47" s="1">
        <v>336.26299999999998</v>
      </c>
      <c r="BL47" s="1">
        <v>345.59100000000001</v>
      </c>
      <c r="BM47" s="1">
        <v>368.92399999999998</v>
      </c>
      <c r="BN47" s="1">
        <v>372.15600000000001</v>
      </c>
      <c r="BO47" s="1">
        <v>367.31799999999998</v>
      </c>
      <c r="BP47" s="1">
        <v>367.31099999999998</v>
      </c>
      <c r="BQ47" s="1">
        <v>364.62900000000002</v>
      </c>
      <c r="BR47" s="1">
        <v>364.85399999999998</v>
      </c>
      <c r="BS47" s="1">
        <v>356.54500000000002</v>
      </c>
      <c r="BT47" s="1">
        <v>367.35300000000001</v>
      </c>
      <c r="BU47" s="1">
        <v>386.90699999999998</v>
      </c>
      <c r="BV47" s="1">
        <v>487.87400000000002</v>
      </c>
      <c r="BW47" s="1">
        <v>518.05100000000004</v>
      </c>
      <c r="BX47" s="1">
        <v>498.12599999999998</v>
      </c>
      <c r="BY47" s="1">
        <v>540.89499999999998</v>
      </c>
      <c r="BZ47" s="1">
        <v>539.99099999999999</v>
      </c>
      <c r="CA47" s="1">
        <v>408.8</v>
      </c>
      <c r="CB47" s="1">
        <v>358.28699999999998</v>
      </c>
      <c r="CC47" s="1">
        <v>282.05599999999998</v>
      </c>
      <c r="CD47" s="1">
        <v>276.56299999999999</v>
      </c>
      <c r="CE47" s="1">
        <v>230.08699999999999</v>
      </c>
      <c r="CF47" s="1">
        <v>222.66399999999999</v>
      </c>
      <c r="CG47" s="1">
        <v>247.82300000000001</v>
      </c>
      <c r="CH47" s="1">
        <v>169.92500000000001</v>
      </c>
      <c r="CI47" s="1">
        <v>147.827</v>
      </c>
      <c r="CJ47" s="1">
        <v>139.88900000000001</v>
      </c>
      <c r="CK47" s="1">
        <v>143.43100000000001</v>
      </c>
      <c r="CL47" s="1">
        <v>161.828</v>
      </c>
      <c r="CM47" s="1">
        <v>162.011</v>
      </c>
      <c r="CN47" s="1">
        <v>144.91900000000001</v>
      </c>
      <c r="CO47" s="1">
        <v>130.458</v>
      </c>
      <c r="CP47" s="1">
        <v>125.568</v>
      </c>
      <c r="CQ47" s="1">
        <v>117.249</v>
      </c>
      <c r="CR47" s="1">
        <v>101.43899999999999</v>
      </c>
      <c r="CS47" s="1">
        <v>102.154</v>
      </c>
      <c r="CT47" s="1">
        <v>103.389</v>
      </c>
      <c r="CU47" s="1">
        <v>105.29900000000001</v>
      </c>
      <c r="CV47" s="1">
        <v>104.193</v>
      </c>
      <c r="CW47" s="1">
        <v>105.03</v>
      </c>
      <c r="CX47" s="1">
        <v>105.57299999999999</v>
      </c>
      <c r="CY47" s="1">
        <v>105.431</v>
      </c>
      <c r="CZ47" s="1">
        <v>105.93899999999999</v>
      </c>
      <c r="DA47" s="1">
        <v>107.42100000000001</v>
      </c>
      <c r="DB47" s="1">
        <v>106.511</v>
      </c>
      <c r="DC47" s="1">
        <v>103.65300000000001</v>
      </c>
      <c r="DD47" s="1">
        <v>105.122</v>
      </c>
      <c r="DE47" s="1">
        <v>108.718</v>
      </c>
      <c r="DF47" s="1">
        <v>121.67100000000001</v>
      </c>
      <c r="DG47" s="1">
        <v>120.791</v>
      </c>
      <c r="DH47" s="1">
        <v>118.997</v>
      </c>
      <c r="DI47" s="1">
        <v>114.876</v>
      </c>
      <c r="DJ47" s="1">
        <v>119.03100000000001</v>
      </c>
      <c r="DK47" s="1">
        <v>122.828</v>
      </c>
      <c r="DL47" s="1">
        <v>107.767</v>
      </c>
      <c r="DM47" s="1">
        <v>102.867</v>
      </c>
      <c r="DN47" s="1">
        <v>96.165000000000006</v>
      </c>
      <c r="DO47" s="1">
        <v>95.075999999999993</v>
      </c>
      <c r="DP47" s="1">
        <v>93.337000000000003</v>
      </c>
      <c r="DQ47" s="1">
        <v>94.444999999999993</v>
      </c>
      <c r="DR47" s="1">
        <v>97.858000000000004</v>
      </c>
      <c r="DS47" s="1">
        <v>102.705</v>
      </c>
      <c r="DT47" s="1">
        <v>102.149</v>
      </c>
      <c r="DU47" s="1">
        <v>102.19199999999999</v>
      </c>
      <c r="DV47" s="1">
        <v>104.649</v>
      </c>
      <c r="DW47" s="1">
        <v>107.77500000000001</v>
      </c>
      <c r="DX47" s="1">
        <v>113.604</v>
      </c>
      <c r="DY47" s="1">
        <v>111.928</v>
      </c>
      <c r="DZ47" s="1">
        <v>110.068</v>
      </c>
      <c r="EA47" s="1">
        <v>106.23099999999999</v>
      </c>
      <c r="EB47" s="1">
        <v>102.172</v>
      </c>
      <c r="EC47" s="1">
        <v>100.745</v>
      </c>
      <c r="ED47" s="1">
        <v>99.468999999999994</v>
      </c>
      <c r="EE47" s="1">
        <v>101.795</v>
      </c>
      <c r="EF47" s="1">
        <v>102.437</v>
      </c>
      <c r="EG47" s="1">
        <v>103.012</v>
      </c>
      <c r="EH47" s="1">
        <v>103.23099999999999</v>
      </c>
      <c r="EI47" s="1">
        <v>103.87</v>
      </c>
      <c r="EJ47" s="1">
        <v>103.7</v>
      </c>
      <c r="EK47" s="1">
        <v>104.89100000000001</v>
      </c>
      <c r="EL47" s="1">
        <v>104.90900000000001</v>
      </c>
      <c r="EM47" s="1">
        <v>106.98</v>
      </c>
      <c r="EN47" s="1">
        <v>109.47</v>
      </c>
      <c r="EO47" s="1">
        <v>112.614</v>
      </c>
      <c r="EP47" s="1">
        <v>111.298</v>
      </c>
      <c r="EQ47" s="1">
        <v>112.726</v>
      </c>
      <c r="ER47" s="1">
        <v>118.07899999999999</v>
      </c>
      <c r="ES47" s="1">
        <v>122.23099999999999</v>
      </c>
      <c r="ET47" s="1">
        <v>127.151</v>
      </c>
      <c r="EU47" s="1">
        <v>127.754</v>
      </c>
      <c r="EV47" s="1">
        <v>120.203</v>
      </c>
      <c r="EW47" s="1">
        <v>123.702</v>
      </c>
      <c r="EX47" s="1">
        <v>123.937</v>
      </c>
      <c r="EY47" s="1">
        <v>122.871</v>
      </c>
      <c r="EZ47" s="1">
        <v>119.407</v>
      </c>
      <c r="FA47" s="1">
        <v>123.73099999999999</v>
      </c>
      <c r="FB47" s="1">
        <v>136.13800000000001</v>
      </c>
      <c r="FC47" s="1">
        <v>138.31700000000001</v>
      </c>
      <c r="FD47" s="1">
        <v>138.858</v>
      </c>
      <c r="FE47" s="1">
        <v>133.59200000000001</v>
      </c>
      <c r="FF47" s="1">
        <v>129.196</v>
      </c>
      <c r="FG47" s="1">
        <v>126.226</v>
      </c>
      <c r="FH47" s="1">
        <v>125.738</v>
      </c>
      <c r="FI47" s="1">
        <v>121.22199999999999</v>
      </c>
      <c r="FJ47" s="1">
        <v>116.04900000000001</v>
      </c>
      <c r="FK47" s="1">
        <v>115.89400000000001</v>
      </c>
      <c r="FL47" s="1">
        <v>112.628</v>
      </c>
      <c r="FM47" s="1">
        <v>105.529</v>
      </c>
      <c r="FN47" s="1">
        <v>105.574</v>
      </c>
      <c r="FO47" s="1">
        <v>104.383</v>
      </c>
      <c r="FP47" s="1">
        <v>109.547</v>
      </c>
      <c r="FQ47" s="1">
        <v>113.911</v>
      </c>
      <c r="FR47" s="1">
        <v>114.765</v>
      </c>
      <c r="FS47" s="1">
        <v>110.569</v>
      </c>
      <c r="FT47" s="1">
        <v>108.696</v>
      </c>
      <c r="FU47" s="1">
        <v>103.726</v>
      </c>
      <c r="FV47" s="1">
        <v>105.09099999999999</v>
      </c>
      <c r="FW47" s="1">
        <v>109.03700000000001</v>
      </c>
      <c r="FX47" s="1">
        <v>110.41500000000001</v>
      </c>
      <c r="FY47" s="1">
        <v>108.801</v>
      </c>
      <c r="FZ47" s="1">
        <v>111.20399999999999</v>
      </c>
      <c r="GA47" s="1">
        <v>115.116</v>
      </c>
      <c r="GB47" s="1">
        <v>116.342</v>
      </c>
      <c r="GC47" s="1">
        <v>117.125</v>
      </c>
      <c r="GD47" s="1">
        <v>120.658</v>
      </c>
      <c r="GE47" s="1">
        <v>124.395</v>
      </c>
      <c r="GF47" s="1">
        <v>125.227</v>
      </c>
      <c r="GG47" s="1">
        <v>130.10900000000001</v>
      </c>
      <c r="GH47" s="1">
        <v>133.33699999999999</v>
      </c>
      <c r="GI47" s="1">
        <v>133.626</v>
      </c>
      <c r="GJ47" s="1">
        <v>130.15600000000001</v>
      </c>
      <c r="GK47" s="1">
        <v>130.822</v>
      </c>
      <c r="GL47" s="1">
        <v>132.36099999999999</v>
      </c>
      <c r="GM47" s="1">
        <v>122.798</v>
      </c>
      <c r="GN47" s="1">
        <v>118.099</v>
      </c>
      <c r="GO47" s="1">
        <v>119.417</v>
      </c>
      <c r="GP47" s="1">
        <v>121.032</v>
      </c>
      <c r="GQ47" s="1">
        <v>127.045</v>
      </c>
      <c r="GR47" s="1">
        <v>129.82</v>
      </c>
      <c r="GS47" s="1">
        <v>128.154</v>
      </c>
      <c r="GT47" s="1">
        <v>129.321</v>
      </c>
      <c r="GU47" s="1">
        <v>126.58799999999999</v>
      </c>
      <c r="GV47" s="1">
        <v>134.251</v>
      </c>
      <c r="GW47" s="1">
        <v>134.52699999999999</v>
      </c>
      <c r="GX47" s="1">
        <v>125.185</v>
      </c>
      <c r="GY47" s="1">
        <v>118.682</v>
      </c>
      <c r="GZ47" s="1">
        <v>112.48</v>
      </c>
      <c r="HA47" s="1">
        <v>116.91500000000001</v>
      </c>
      <c r="HB47" s="1">
        <v>148.018</v>
      </c>
      <c r="HC47" s="1">
        <v>145.816</v>
      </c>
      <c r="HD47" s="1">
        <v>135.61500000000001</v>
      </c>
      <c r="HE47" s="1">
        <v>132.22399999999999</v>
      </c>
      <c r="HF47" s="1">
        <v>126.215</v>
      </c>
      <c r="HG47" s="1">
        <v>134.90899999999999</v>
      </c>
      <c r="HH47" s="1">
        <v>140.02500000000001</v>
      </c>
      <c r="HI47" s="1">
        <v>132.72</v>
      </c>
      <c r="HJ47" s="1">
        <v>128.55500000000001</v>
      </c>
      <c r="HK47" s="1">
        <v>127.849</v>
      </c>
      <c r="HL47" s="1">
        <v>127.733</v>
      </c>
      <c r="HM47" s="1">
        <v>122.086</v>
      </c>
      <c r="HN47" s="1">
        <v>121.535</v>
      </c>
      <c r="HO47" s="1">
        <v>120.898</v>
      </c>
      <c r="HP47" s="1">
        <v>120.33199999999999</v>
      </c>
      <c r="HQ47" s="1">
        <v>132.05699999999999</v>
      </c>
      <c r="HR47" s="1">
        <v>145.09700000000001</v>
      </c>
      <c r="HS47" s="1">
        <v>149.66999999999999</v>
      </c>
      <c r="HT47" s="1">
        <v>160.47900000000001</v>
      </c>
      <c r="HU47" s="1">
        <v>166.13200000000001</v>
      </c>
      <c r="HV47" s="1">
        <v>146.68600000000001</v>
      </c>
      <c r="HW47" s="1">
        <v>134.86000000000001</v>
      </c>
      <c r="HX47" s="1">
        <v>129.453</v>
      </c>
      <c r="HY47" s="1">
        <v>134.751</v>
      </c>
      <c r="HZ47" s="1">
        <v>133.685</v>
      </c>
      <c r="IA47" s="1">
        <v>142.32900000000001</v>
      </c>
      <c r="IB47" s="1">
        <v>145.04900000000001</v>
      </c>
      <c r="IC47" s="1">
        <v>156.90199999999999</v>
      </c>
      <c r="ID47" s="1">
        <v>142.49299999999999</v>
      </c>
      <c r="IE47" s="1">
        <v>126.121</v>
      </c>
      <c r="IF47" s="1">
        <v>123.943</v>
      </c>
      <c r="IG47" s="1">
        <v>122.02200000000001</v>
      </c>
      <c r="IH47" s="1">
        <v>105.27500000000001</v>
      </c>
      <c r="II47" s="1">
        <v>101.678</v>
      </c>
      <c r="IJ47" s="1">
        <v>101.636</v>
      </c>
      <c r="IK47" s="1">
        <v>110.108</v>
      </c>
      <c r="IL47" s="1">
        <v>122.473</v>
      </c>
      <c r="IM47" s="1">
        <v>131.39099999999999</v>
      </c>
      <c r="IN47" s="1">
        <v>130.999</v>
      </c>
      <c r="IO47" s="1">
        <v>132.53200000000001</v>
      </c>
      <c r="IP47" s="1">
        <v>124.476</v>
      </c>
      <c r="IQ47" s="1">
        <v>116.78100000000001</v>
      </c>
      <c r="IR47" s="1">
        <v>115.17</v>
      </c>
      <c r="IS47" s="1">
        <v>114.91800000000001</v>
      </c>
      <c r="IT47" s="1">
        <v>116.191</v>
      </c>
      <c r="IU47" s="1">
        <v>124.861</v>
      </c>
      <c r="IV47" s="1">
        <v>129.846</v>
      </c>
      <c r="IW47" s="1">
        <v>121.78700000000001</v>
      </c>
      <c r="IX47" s="1">
        <v>110.75</v>
      </c>
      <c r="IY47" s="1">
        <v>107.682</v>
      </c>
      <c r="IZ47" s="1">
        <v>112.137</v>
      </c>
      <c r="JA47" s="1">
        <v>116.901</v>
      </c>
      <c r="JB47" s="1">
        <v>124.486</v>
      </c>
      <c r="JC47" s="1">
        <v>135.20099999999999</v>
      </c>
      <c r="JD47" s="1">
        <v>141.87200000000001</v>
      </c>
      <c r="JE47" s="1">
        <v>144.47499999999999</v>
      </c>
      <c r="JF47" s="1">
        <v>142.23400000000001</v>
      </c>
      <c r="JG47" s="1">
        <v>139.63399999999999</v>
      </c>
      <c r="JH47" s="1">
        <v>138.154</v>
      </c>
      <c r="JI47" s="1">
        <v>138.85499999999999</v>
      </c>
      <c r="JJ47" s="1">
        <v>144.142</v>
      </c>
      <c r="JK47" s="1">
        <v>155.52600000000001</v>
      </c>
      <c r="JL47" s="1">
        <v>164.65100000000001</v>
      </c>
      <c r="JM47" s="1">
        <v>169.315</v>
      </c>
      <c r="JN47" s="1">
        <v>169.70699999999999</v>
      </c>
      <c r="JO47" s="1">
        <v>170.39400000000001</v>
      </c>
      <c r="JP47" s="1">
        <v>161.929</v>
      </c>
      <c r="JQ47" s="1">
        <v>167.49700000000001</v>
      </c>
      <c r="JR47" s="1">
        <v>174.4</v>
      </c>
      <c r="JS47" s="1">
        <v>172.35400000000001</v>
      </c>
      <c r="JT47" s="1">
        <v>173.245</v>
      </c>
      <c r="JU47" s="1">
        <v>180.93299999999999</v>
      </c>
      <c r="JV47" s="1">
        <v>188.13499999999999</v>
      </c>
      <c r="JW47" s="1">
        <v>185.744</v>
      </c>
      <c r="JX47" s="1">
        <v>181.63300000000001</v>
      </c>
      <c r="JY47" s="1">
        <v>184.85900000000001</v>
      </c>
      <c r="JZ47" s="1">
        <v>182.36199999999999</v>
      </c>
      <c r="KA47" s="1">
        <v>180.72900000000001</v>
      </c>
      <c r="KB47" s="1">
        <v>180.726</v>
      </c>
      <c r="KC47" s="1">
        <v>185.083</v>
      </c>
      <c r="KD47" s="1">
        <v>174.05699999999999</v>
      </c>
      <c r="KE47" s="1">
        <v>169.82900000000001</v>
      </c>
      <c r="KF47" s="1">
        <v>168.06899999999999</v>
      </c>
      <c r="KG47" s="1">
        <v>167.316</v>
      </c>
      <c r="KH47" s="1">
        <v>167.55799999999999</v>
      </c>
      <c r="KI47" s="1">
        <v>171.97200000000001</v>
      </c>
      <c r="KJ47" s="1">
        <v>173.78800000000001</v>
      </c>
      <c r="KK47" s="1">
        <v>175.572</v>
      </c>
      <c r="KL47" s="1">
        <v>168.61699999999999</v>
      </c>
      <c r="KM47" s="1">
        <v>171.9</v>
      </c>
      <c r="KN47" s="1">
        <v>165.19399999999999</v>
      </c>
      <c r="KO47" s="1">
        <v>153.953</v>
      </c>
      <c r="KP47" s="1">
        <v>146.05600000000001</v>
      </c>
      <c r="KQ47" s="1">
        <v>145.221</v>
      </c>
      <c r="KR47" s="1">
        <v>144.15100000000001</v>
      </c>
      <c r="KS47" s="1">
        <v>147.31</v>
      </c>
      <c r="KT47" s="1">
        <v>152.08500000000001</v>
      </c>
      <c r="KU47" s="1">
        <v>155.61600000000001</v>
      </c>
      <c r="KV47" s="1">
        <v>155.52199999999999</v>
      </c>
      <c r="KW47" s="1">
        <v>155.91499999999999</v>
      </c>
      <c r="KX47" s="1">
        <v>156.73500000000001</v>
      </c>
      <c r="KY47" s="1">
        <v>156.66900000000001</v>
      </c>
      <c r="KZ47" s="1">
        <v>152.99299999999999</v>
      </c>
      <c r="LA47" s="1">
        <v>148.97900000000001</v>
      </c>
      <c r="LB47" s="1">
        <v>148.40799999999999</v>
      </c>
      <c r="LC47" s="1">
        <v>154.07400000000001</v>
      </c>
      <c r="LD47" s="1">
        <v>164.37700000000001</v>
      </c>
      <c r="LE47" s="1">
        <v>170.34700000000001</v>
      </c>
      <c r="LF47" s="1">
        <v>168.39400000000001</v>
      </c>
      <c r="LG47" s="1">
        <v>168.357</v>
      </c>
      <c r="LH47" s="1">
        <v>167.90700000000001</v>
      </c>
      <c r="LI47" s="1">
        <v>168.22499999999999</v>
      </c>
      <c r="LJ47" s="1">
        <v>164.625</v>
      </c>
      <c r="LK47" s="1">
        <v>164.988</v>
      </c>
      <c r="LL47" s="1">
        <v>160.78299999999999</v>
      </c>
      <c r="LM47" s="1">
        <v>165.851</v>
      </c>
    </row>
    <row r="48" spans="1:516" x14ac:dyDescent="0.25">
      <c r="A48" s="1" t="s">
        <v>270</v>
      </c>
      <c r="B48" s="1" t="str">
        <f>_xlfn.XLOOKUP(A48,bonds[worksheet get],bonds[unique lookup],"-")</f>
        <v>TOTAL 2 5/8 PERP nc-25</v>
      </c>
      <c r="C48" s="1" t="str">
        <f>_xlfn.XLOOKUP(A48,bonds[worksheet get],bonds[ID_ISIN],"-")</f>
        <v>XS1195202822</v>
      </c>
      <c r="D48" s="1">
        <f>_xll.BDH(A48,"blp_i_sprd_mid","-2AY",,"Dates=H","Fill=C","Sort=R","Dir=H","cols=509;rows=1")</f>
        <v>229.66200000000001</v>
      </c>
      <c r="E48" s="1">
        <v>231.386</v>
      </c>
      <c r="F48" s="1">
        <v>233.49299999999999</v>
      </c>
      <c r="G48" s="1">
        <v>243.17099999999999</v>
      </c>
      <c r="H48" s="1">
        <v>249.46199999999999</v>
      </c>
      <c r="I48" s="1">
        <v>251.565</v>
      </c>
      <c r="J48" s="1">
        <v>253.39699999999999</v>
      </c>
      <c r="K48" s="1">
        <v>250.71899999999999</v>
      </c>
      <c r="L48" s="1">
        <v>247.45699999999999</v>
      </c>
      <c r="M48" s="1">
        <v>251.46100000000001</v>
      </c>
      <c r="N48" s="1">
        <v>240.49799999999999</v>
      </c>
      <c r="O48" s="1">
        <v>239.357</v>
      </c>
      <c r="P48" s="1">
        <v>226.941</v>
      </c>
      <c r="Q48" s="1">
        <v>206.619</v>
      </c>
      <c r="R48" s="1">
        <v>226.66300000000001</v>
      </c>
      <c r="S48" s="1">
        <v>225.13900000000001</v>
      </c>
      <c r="T48" s="1">
        <v>221.91900000000001</v>
      </c>
      <c r="U48" s="1">
        <v>205.19</v>
      </c>
      <c r="V48" s="1">
        <v>191.31</v>
      </c>
      <c r="W48" s="1">
        <v>178.512</v>
      </c>
      <c r="X48" s="1">
        <v>184.887</v>
      </c>
      <c r="Y48" s="1">
        <v>197.24799999999999</v>
      </c>
      <c r="Z48" s="1">
        <v>210.01300000000001</v>
      </c>
      <c r="AA48" s="1">
        <v>223.55799999999999</v>
      </c>
      <c r="AB48" s="1">
        <v>225.40700000000001</v>
      </c>
      <c r="AC48" s="1">
        <v>224.93899999999999</v>
      </c>
      <c r="AD48" s="1">
        <v>218.48500000000001</v>
      </c>
      <c r="AE48" s="1">
        <v>219.65899999999999</v>
      </c>
      <c r="AF48" s="1">
        <v>233.13</v>
      </c>
      <c r="AG48" s="1">
        <v>249.12299999999999</v>
      </c>
      <c r="AH48" s="1">
        <v>254.60400000000001</v>
      </c>
      <c r="AI48" s="1">
        <v>258.36700000000002</v>
      </c>
      <c r="AJ48" s="1">
        <v>268.21699999999998</v>
      </c>
      <c r="AK48" s="1">
        <v>280.113</v>
      </c>
      <c r="AL48" s="1">
        <v>295.55099999999999</v>
      </c>
      <c r="AM48" s="1">
        <v>311.86799999999999</v>
      </c>
      <c r="AN48" s="1">
        <v>316.31099999999998</v>
      </c>
      <c r="AO48" s="1">
        <v>309.71100000000001</v>
      </c>
      <c r="AP48" s="1">
        <v>305.10399999999998</v>
      </c>
      <c r="AQ48" s="1">
        <v>305.483</v>
      </c>
      <c r="AR48" s="1">
        <v>309.315</v>
      </c>
      <c r="AS48" s="1">
        <v>310.42</v>
      </c>
      <c r="AT48" s="1">
        <v>315.55799999999999</v>
      </c>
      <c r="AU48" s="1">
        <v>322.93200000000002</v>
      </c>
      <c r="AV48" s="1">
        <v>328.51600000000002</v>
      </c>
      <c r="AW48" s="1">
        <v>329.99700000000001</v>
      </c>
      <c r="AX48" s="1">
        <v>300.35500000000002</v>
      </c>
      <c r="AY48" s="1">
        <v>287.94900000000001</v>
      </c>
      <c r="AZ48" s="1">
        <v>270.30599999999998</v>
      </c>
      <c r="BA48" s="1">
        <v>297.81400000000002</v>
      </c>
      <c r="BB48" s="1">
        <v>306.09500000000003</v>
      </c>
      <c r="BC48" s="1">
        <v>339.64800000000002</v>
      </c>
      <c r="BD48" s="1">
        <v>358.209</v>
      </c>
      <c r="BE48" s="1">
        <v>297.827</v>
      </c>
      <c r="BF48" s="1">
        <v>282.09500000000003</v>
      </c>
      <c r="BG48" s="1">
        <v>283.31700000000001</v>
      </c>
      <c r="BH48" s="1">
        <v>269.20100000000002</v>
      </c>
      <c r="BI48" s="1">
        <v>266.63799999999998</v>
      </c>
      <c r="BJ48" s="1">
        <v>310.49799999999999</v>
      </c>
      <c r="BK48" s="1">
        <v>344.04899999999998</v>
      </c>
      <c r="BL48" s="1">
        <v>359.05099999999999</v>
      </c>
      <c r="BM48" s="1">
        <v>386.54500000000002</v>
      </c>
      <c r="BN48" s="1">
        <v>392.976</v>
      </c>
      <c r="BO48" s="1">
        <v>387.54899999999998</v>
      </c>
      <c r="BP48" s="1">
        <v>389.245</v>
      </c>
      <c r="BQ48" s="1">
        <v>387.66</v>
      </c>
      <c r="BR48" s="1">
        <v>390.65699999999998</v>
      </c>
      <c r="BS48" s="1">
        <v>388.71100000000001</v>
      </c>
      <c r="BT48" s="1">
        <v>402.101</v>
      </c>
      <c r="BU48" s="1">
        <v>419.75700000000001</v>
      </c>
      <c r="BV48" s="1">
        <v>516.64400000000001</v>
      </c>
      <c r="BW48" s="1">
        <v>542.16800000000001</v>
      </c>
      <c r="BX48" s="1">
        <v>513.69200000000001</v>
      </c>
      <c r="BY48" s="1">
        <v>551.53499999999997</v>
      </c>
      <c r="BZ48" s="1">
        <v>540.56899999999996</v>
      </c>
      <c r="CA48" s="1">
        <v>402.42599999999999</v>
      </c>
      <c r="CB48" s="1">
        <v>347.10700000000003</v>
      </c>
      <c r="CC48" s="1">
        <v>278.05099999999999</v>
      </c>
      <c r="CD48" s="1">
        <v>282.31200000000001</v>
      </c>
      <c r="CE48" s="1">
        <v>229.38499999999999</v>
      </c>
      <c r="CF48" s="1">
        <v>223.43899999999999</v>
      </c>
      <c r="CG48" s="1">
        <v>238.917</v>
      </c>
      <c r="CH48" s="1">
        <v>168.51</v>
      </c>
      <c r="CI48" s="1">
        <v>148.66999999999999</v>
      </c>
      <c r="CJ48" s="1">
        <v>141.62100000000001</v>
      </c>
      <c r="CK48" s="1">
        <v>144.28100000000001</v>
      </c>
      <c r="CL48" s="1">
        <v>160.571</v>
      </c>
      <c r="CM48" s="1">
        <v>159.52099999999999</v>
      </c>
      <c r="CN48" s="1">
        <v>145.57400000000001</v>
      </c>
      <c r="CO48" s="1">
        <v>135.42099999999999</v>
      </c>
      <c r="CP48" s="1">
        <v>130.393</v>
      </c>
      <c r="CQ48" s="1">
        <v>125.474</v>
      </c>
      <c r="CR48" s="1">
        <v>111.876</v>
      </c>
      <c r="CS48" s="1">
        <v>113.27200000000001</v>
      </c>
      <c r="CT48" s="1">
        <v>113.367</v>
      </c>
      <c r="CU48" s="1">
        <v>115.631</v>
      </c>
      <c r="CV48" s="1">
        <v>114.82</v>
      </c>
      <c r="CW48" s="1">
        <v>115.952</v>
      </c>
      <c r="CX48" s="1">
        <v>116.077</v>
      </c>
      <c r="CY48" s="1">
        <v>115.532</v>
      </c>
      <c r="CZ48" s="1">
        <v>116.389</v>
      </c>
      <c r="DA48" s="1">
        <v>117.774</v>
      </c>
      <c r="DB48" s="1">
        <v>114.98099999999999</v>
      </c>
      <c r="DC48" s="1">
        <v>112.40900000000001</v>
      </c>
      <c r="DD48" s="1">
        <v>113.28100000000001</v>
      </c>
      <c r="DE48" s="1">
        <v>118.005</v>
      </c>
      <c r="DF48" s="1">
        <v>128.125</v>
      </c>
      <c r="DG48" s="1">
        <v>126.91200000000001</v>
      </c>
      <c r="DH48" s="1">
        <v>124.742</v>
      </c>
      <c r="DI48" s="1">
        <v>122.10899999999999</v>
      </c>
      <c r="DJ48" s="1">
        <v>125.437</v>
      </c>
      <c r="DK48" s="1">
        <v>128.85400000000001</v>
      </c>
      <c r="DL48" s="1">
        <v>117.762</v>
      </c>
      <c r="DM48" s="1">
        <v>113.67</v>
      </c>
      <c r="DN48" s="1">
        <v>108.15300000000001</v>
      </c>
      <c r="DO48" s="1">
        <v>107.08199999999999</v>
      </c>
      <c r="DP48" s="1">
        <v>105.91800000000001</v>
      </c>
      <c r="DQ48" s="1">
        <v>107.843</v>
      </c>
      <c r="DR48" s="1">
        <v>110.937</v>
      </c>
      <c r="DS48" s="1">
        <v>114.50700000000001</v>
      </c>
      <c r="DT48" s="1">
        <v>113.244</v>
      </c>
      <c r="DU48" s="1">
        <v>113.32899999999999</v>
      </c>
      <c r="DV48" s="1">
        <v>115.953</v>
      </c>
      <c r="DW48" s="1">
        <v>117.1</v>
      </c>
      <c r="DX48" s="1">
        <v>121.40900000000001</v>
      </c>
      <c r="DY48" s="1">
        <v>122.26300000000001</v>
      </c>
      <c r="DZ48" s="1">
        <v>119.5</v>
      </c>
      <c r="EA48" s="1">
        <v>116.119</v>
      </c>
      <c r="EB48" s="1">
        <v>111.848</v>
      </c>
      <c r="EC48" s="1">
        <v>110.883</v>
      </c>
      <c r="ED48" s="1">
        <v>108.61</v>
      </c>
      <c r="EE48" s="1">
        <v>112.807</v>
      </c>
      <c r="EF48" s="1">
        <v>113.06100000000001</v>
      </c>
      <c r="EG48" s="1">
        <v>113.602</v>
      </c>
      <c r="EH48" s="1">
        <v>114.089</v>
      </c>
      <c r="EI48" s="1">
        <v>114.63200000000001</v>
      </c>
      <c r="EJ48" s="1">
        <v>115.92400000000001</v>
      </c>
      <c r="EK48" s="1">
        <v>117.97</v>
      </c>
      <c r="EL48" s="1">
        <v>118.71899999999999</v>
      </c>
      <c r="EM48" s="1">
        <v>120.55800000000001</v>
      </c>
      <c r="EN48" s="1">
        <v>121.767</v>
      </c>
      <c r="EO48" s="1">
        <v>124.857</v>
      </c>
      <c r="EP48" s="1">
        <v>123.80800000000001</v>
      </c>
      <c r="EQ48" s="1">
        <v>125.021</v>
      </c>
      <c r="ER48" s="1">
        <v>127.709</v>
      </c>
      <c r="ES48" s="1">
        <v>131.226</v>
      </c>
      <c r="ET48" s="1">
        <v>135.33199999999999</v>
      </c>
      <c r="EU48" s="1">
        <v>136.24199999999999</v>
      </c>
      <c r="EV48" s="1">
        <v>127.961</v>
      </c>
      <c r="EW48" s="1">
        <v>131.50299999999999</v>
      </c>
      <c r="EX48" s="1">
        <v>132.018</v>
      </c>
      <c r="EY48" s="1">
        <v>131.34100000000001</v>
      </c>
      <c r="EZ48" s="1">
        <v>128.44900000000001</v>
      </c>
      <c r="FA48" s="1">
        <v>131.13300000000001</v>
      </c>
      <c r="FB48" s="1">
        <v>141.12700000000001</v>
      </c>
      <c r="FC48" s="1">
        <v>141.977</v>
      </c>
      <c r="FD48" s="1">
        <v>142.68299999999999</v>
      </c>
      <c r="FE48" s="1">
        <v>137.434</v>
      </c>
      <c r="FF48" s="1">
        <v>133.327</v>
      </c>
      <c r="FG48" s="1">
        <v>131.96899999999999</v>
      </c>
      <c r="FH48" s="1">
        <v>131.70599999999999</v>
      </c>
      <c r="FI48" s="1">
        <v>128.06299999999999</v>
      </c>
      <c r="FJ48" s="1">
        <v>124.282</v>
      </c>
      <c r="FK48" s="1">
        <v>123.934</v>
      </c>
      <c r="FL48" s="1">
        <v>120.70399999999999</v>
      </c>
      <c r="FM48" s="1">
        <v>116.32899999999999</v>
      </c>
      <c r="FN48" s="1">
        <v>117.039</v>
      </c>
      <c r="FO48" s="1">
        <v>116.23399999999999</v>
      </c>
      <c r="FP48" s="1">
        <v>120.45399999999999</v>
      </c>
      <c r="FQ48" s="1">
        <v>124.86799999999999</v>
      </c>
      <c r="FR48" s="1">
        <v>123.886</v>
      </c>
      <c r="FS48" s="1">
        <v>120.879</v>
      </c>
      <c r="FT48" s="1">
        <v>119.441</v>
      </c>
      <c r="FU48" s="1">
        <v>115.514</v>
      </c>
      <c r="FV48" s="1">
        <v>117.378</v>
      </c>
      <c r="FW48" s="1">
        <v>120.107</v>
      </c>
      <c r="FX48" s="1">
        <v>122.535</v>
      </c>
      <c r="FY48" s="1">
        <v>120.869</v>
      </c>
      <c r="FZ48" s="1">
        <v>120.553</v>
      </c>
      <c r="GA48" s="1">
        <v>125.651</v>
      </c>
      <c r="GB48" s="1">
        <v>127.447</v>
      </c>
      <c r="GC48" s="1">
        <v>127.792</v>
      </c>
      <c r="GD48" s="1">
        <v>132.196</v>
      </c>
      <c r="GE48" s="1">
        <v>135.1</v>
      </c>
      <c r="GF48" s="1">
        <v>135.11500000000001</v>
      </c>
      <c r="GG48" s="1">
        <v>140.57</v>
      </c>
      <c r="GH48" s="1">
        <v>144.77799999999999</v>
      </c>
      <c r="GI48" s="1">
        <v>144.87</v>
      </c>
      <c r="GJ48" s="1">
        <v>141.27600000000001</v>
      </c>
      <c r="GK48" s="1">
        <v>141.58600000000001</v>
      </c>
      <c r="GL48" s="1">
        <v>142.68600000000001</v>
      </c>
      <c r="GM48" s="1">
        <v>135.72999999999999</v>
      </c>
      <c r="GN48" s="1">
        <v>131.73599999999999</v>
      </c>
      <c r="GO48" s="1">
        <v>132.899</v>
      </c>
      <c r="GP48" s="1">
        <v>133.33500000000001</v>
      </c>
      <c r="GQ48" s="1">
        <v>136.27199999999999</v>
      </c>
      <c r="GR48" s="1">
        <v>137.613</v>
      </c>
      <c r="GS48" s="1">
        <v>136.60400000000001</v>
      </c>
      <c r="GT48" s="1">
        <v>136.56299999999999</v>
      </c>
      <c r="GU48" s="1">
        <v>132.92500000000001</v>
      </c>
      <c r="GV48" s="1">
        <v>138.268</v>
      </c>
      <c r="GW48" s="1">
        <v>137.30500000000001</v>
      </c>
      <c r="GX48" s="1">
        <v>128.99199999999999</v>
      </c>
      <c r="GY48" s="1">
        <v>121.43899999999999</v>
      </c>
      <c r="GZ48" s="1">
        <v>115.895</v>
      </c>
      <c r="HA48" s="1">
        <v>119.13500000000001</v>
      </c>
      <c r="HB48" s="1">
        <v>147.39099999999999</v>
      </c>
      <c r="HC48" s="1">
        <v>145.84200000000001</v>
      </c>
      <c r="HD48" s="1">
        <v>140.94800000000001</v>
      </c>
      <c r="HE48" s="1">
        <v>137.202</v>
      </c>
      <c r="HF48" s="1">
        <v>132.86600000000001</v>
      </c>
      <c r="HG48" s="1">
        <v>142.30000000000001</v>
      </c>
      <c r="HH48" s="1">
        <v>145.78100000000001</v>
      </c>
      <c r="HI48" s="1">
        <v>139.95699999999999</v>
      </c>
      <c r="HJ48" s="1">
        <v>137.76400000000001</v>
      </c>
      <c r="HK48" s="1">
        <v>138.18700000000001</v>
      </c>
      <c r="HL48" s="1">
        <v>140.19300000000001</v>
      </c>
      <c r="HM48" s="1">
        <v>138.91499999999999</v>
      </c>
      <c r="HN48" s="1">
        <v>137.23699999999999</v>
      </c>
      <c r="HO48" s="1">
        <v>136.08199999999999</v>
      </c>
      <c r="HP48" s="1">
        <v>135.4</v>
      </c>
      <c r="HQ48" s="1">
        <v>146.96100000000001</v>
      </c>
      <c r="HR48" s="1">
        <v>159.13900000000001</v>
      </c>
      <c r="HS48" s="1">
        <v>163.804</v>
      </c>
      <c r="HT48" s="1">
        <v>174.535</v>
      </c>
      <c r="HU48" s="1">
        <v>177.34800000000001</v>
      </c>
      <c r="HV48" s="1">
        <v>161.803</v>
      </c>
      <c r="HW48" s="1">
        <v>154.667</v>
      </c>
      <c r="HX48" s="1">
        <v>149.05799999999999</v>
      </c>
      <c r="HY48" s="1">
        <v>150.535</v>
      </c>
      <c r="HZ48" s="1">
        <v>151.327</v>
      </c>
      <c r="IA48" s="1">
        <v>156.11000000000001</v>
      </c>
      <c r="IB48" s="1">
        <v>157.57300000000001</v>
      </c>
      <c r="IC48" s="1">
        <v>161.24799999999999</v>
      </c>
      <c r="ID48" s="1">
        <v>151.52199999999999</v>
      </c>
      <c r="IE48" s="1">
        <v>142.4</v>
      </c>
      <c r="IF48" s="1">
        <v>140.44300000000001</v>
      </c>
      <c r="IG48" s="1">
        <v>136.614</v>
      </c>
      <c r="IH48" s="1">
        <v>122.15900000000001</v>
      </c>
      <c r="II48" s="1">
        <v>118.711</v>
      </c>
      <c r="IJ48" s="1">
        <v>118.191</v>
      </c>
      <c r="IK48" s="1">
        <v>126.965</v>
      </c>
      <c r="IL48" s="1">
        <v>135.482</v>
      </c>
      <c r="IM48" s="1">
        <v>141.214</v>
      </c>
      <c r="IN48" s="1">
        <v>140.89599999999999</v>
      </c>
      <c r="IO48" s="1">
        <v>141.423</v>
      </c>
      <c r="IP48" s="1">
        <v>135.08500000000001</v>
      </c>
      <c r="IQ48" s="1">
        <v>131.30199999999999</v>
      </c>
      <c r="IR48" s="1">
        <v>130.65299999999999</v>
      </c>
      <c r="IS48" s="1">
        <v>129.59200000000001</v>
      </c>
      <c r="IT48" s="1">
        <v>130.214</v>
      </c>
      <c r="IU48" s="1">
        <v>139.80799999999999</v>
      </c>
      <c r="IV48" s="1">
        <v>143.69999999999999</v>
      </c>
      <c r="IW48" s="1">
        <v>137.654</v>
      </c>
      <c r="IX48" s="1">
        <v>129.38399999999999</v>
      </c>
      <c r="IY48" s="1">
        <v>131.85599999999999</v>
      </c>
      <c r="IZ48" s="1">
        <v>138.28</v>
      </c>
      <c r="JA48" s="1">
        <v>141.25299999999999</v>
      </c>
      <c r="JB48" s="1">
        <v>144.74299999999999</v>
      </c>
      <c r="JC48" s="1">
        <v>153.59700000000001</v>
      </c>
      <c r="JD48" s="1">
        <v>157.60599999999999</v>
      </c>
      <c r="JE48" s="1">
        <v>158.07599999999999</v>
      </c>
      <c r="JF48" s="1">
        <v>155.483</v>
      </c>
      <c r="JG48" s="1">
        <v>150.465</v>
      </c>
      <c r="JH48" s="1">
        <v>149.149</v>
      </c>
      <c r="JI48" s="1">
        <v>148.934</v>
      </c>
      <c r="JJ48" s="1">
        <v>153.23500000000001</v>
      </c>
      <c r="JK48" s="1">
        <v>164.261</v>
      </c>
      <c r="JL48" s="1">
        <v>174.75</v>
      </c>
      <c r="JM48" s="1">
        <v>177.84100000000001</v>
      </c>
      <c r="JN48" s="1">
        <v>178.78100000000001</v>
      </c>
      <c r="JO48" s="1">
        <v>177.50800000000001</v>
      </c>
      <c r="JP48" s="1">
        <v>172.21600000000001</v>
      </c>
      <c r="JQ48" s="1">
        <v>179.34100000000001</v>
      </c>
      <c r="JR48" s="1">
        <v>185.25399999999999</v>
      </c>
      <c r="JS48" s="1">
        <v>185.107</v>
      </c>
      <c r="JT48" s="1">
        <v>186.81899999999999</v>
      </c>
      <c r="JU48" s="1">
        <v>194.15100000000001</v>
      </c>
      <c r="JV48" s="1">
        <v>198.286</v>
      </c>
      <c r="JW48" s="1">
        <v>195.41900000000001</v>
      </c>
      <c r="JX48" s="1">
        <v>191.886</v>
      </c>
      <c r="JY48" s="1">
        <v>193.64099999999999</v>
      </c>
      <c r="JZ48" s="1">
        <v>191.02</v>
      </c>
      <c r="KA48" s="1">
        <v>189.80600000000001</v>
      </c>
      <c r="KB48" s="1">
        <v>188.697</v>
      </c>
      <c r="KC48" s="1">
        <v>191.46100000000001</v>
      </c>
      <c r="KD48" s="1">
        <v>181.30500000000001</v>
      </c>
      <c r="KE48" s="1">
        <v>178.83</v>
      </c>
      <c r="KF48" s="1">
        <v>178.88300000000001</v>
      </c>
      <c r="KG48" s="1">
        <v>178.066</v>
      </c>
      <c r="KH48" s="1">
        <v>177.54900000000001</v>
      </c>
      <c r="KI48" s="1">
        <v>181.297</v>
      </c>
      <c r="KJ48" s="1">
        <v>182.428</v>
      </c>
      <c r="KK48" s="1">
        <v>182.56</v>
      </c>
      <c r="KL48" s="1">
        <v>178.01300000000001</v>
      </c>
      <c r="KM48" s="1">
        <v>181.102</v>
      </c>
      <c r="KN48" s="1">
        <v>176.19900000000001</v>
      </c>
      <c r="KO48" s="1">
        <v>166.114</v>
      </c>
      <c r="KP48" s="1">
        <v>158.97300000000001</v>
      </c>
      <c r="KQ48" s="1">
        <v>157.93899999999999</v>
      </c>
      <c r="KR48" s="1">
        <v>157.37700000000001</v>
      </c>
      <c r="KS48" s="1">
        <v>160.345</v>
      </c>
      <c r="KT48" s="1">
        <v>163.721</v>
      </c>
      <c r="KU48" s="1">
        <v>165.68899999999999</v>
      </c>
      <c r="KV48" s="1">
        <v>164.89500000000001</v>
      </c>
      <c r="KW48" s="1">
        <v>165.19</v>
      </c>
      <c r="KX48" s="1">
        <v>163.93</v>
      </c>
      <c r="KY48" s="1">
        <v>165.989</v>
      </c>
      <c r="KZ48" s="1">
        <v>161.18600000000001</v>
      </c>
      <c r="LA48" s="1">
        <v>157.42099999999999</v>
      </c>
      <c r="LB48" s="1">
        <v>156.70500000000001</v>
      </c>
      <c r="LC48" s="1">
        <v>163.285</v>
      </c>
      <c r="LD48" s="1">
        <v>176.054</v>
      </c>
      <c r="LE48" s="1">
        <v>181.15700000000001</v>
      </c>
      <c r="LF48" s="1">
        <v>178.41900000000001</v>
      </c>
      <c r="LG48" s="1">
        <v>177.12899999999999</v>
      </c>
      <c r="LH48" s="1">
        <v>175.256</v>
      </c>
      <c r="LI48" s="1">
        <v>173.63499999999999</v>
      </c>
      <c r="LJ48" s="1">
        <v>166.80199999999999</v>
      </c>
      <c r="LK48" s="1">
        <v>168.36099999999999</v>
      </c>
      <c r="LL48" s="1">
        <v>166.21</v>
      </c>
      <c r="LM48" s="1">
        <v>172.78899999999999</v>
      </c>
      <c r="LN48" s="1">
        <v>175.47800000000001</v>
      </c>
      <c r="LO48" s="1">
        <v>184.005</v>
      </c>
      <c r="LP48" s="1">
        <v>178.429</v>
      </c>
      <c r="LQ48" s="1">
        <v>185.208</v>
      </c>
      <c r="LR48" s="1">
        <v>180.26400000000001</v>
      </c>
      <c r="LS48" s="1">
        <v>176.62</v>
      </c>
      <c r="LT48" s="1">
        <v>167.172</v>
      </c>
      <c r="LU48" s="1">
        <v>155.458</v>
      </c>
      <c r="LV48" s="1">
        <v>157.23400000000001</v>
      </c>
      <c r="LW48" s="1">
        <v>162.69200000000001</v>
      </c>
      <c r="LX48" s="1">
        <v>163.11000000000001</v>
      </c>
      <c r="LY48" s="1">
        <v>171.37700000000001</v>
      </c>
      <c r="LZ48" s="1">
        <v>180.21799999999999</v>
      </c>
      <c r="MA48" s="1">
        <v>191.53100000000001</v>
      </c>
      <c r="MB48" s="1">
        <v>194.12299999999999</v>
      </c>
      <c r="MC48" s="1">
        <v>191.16499999999999</v>
      </c>
      <c r="MD48" s="1">
        <v>184.43</v>
      </c>
      <c r="ME48" s="1">
        <v>179.25299999999999</v>
      </c>
      <c r="MF48" s="1">
        <v>178.84899999999999</v>
      </c>
      <c r="MG48" s="1">
        <v>176.423</v>
      </c>
      <c r="MH48" s="1">
        <v>174.447</v>
      </c>
      <c r="MI48" s="1">
        <v>178.10900000000001</v>
      </c>
      <c r="MJ48" s="1">
        <v>188.00399999999999</v>
      </c>
      <c r="MK48" s="1">
        <v>193.76300000000001</v>
      </c>
      <c r="ML48" s="1">
        <v>197.91300000000001</v>
      </c>
      <c r="MM48" s="1">
        <v>196.864</v>
      </c>
      <c r="MN48" s="1">
        <v>198.923</v>
      </c>
      <c r="MO48" s="1">
        <v>195.98099999999999</v>
      </c>
      <c r="MP48" s="1">
        <v>200.34299999999999</v>
      </c>
      <c r="MQ48" s="1">
        <v>204.87299999999999</v>
      </c>
      <c r="MR48" s="1">
        <v>200.893</v>
      </c>
      <c r="MS48" s="1">
        <v>201.25299999999999</v>
      </c>
      <c r="MT48" s="1">
        <v>205.529</v>
      </c>
      <c r="MU48" s="1">
        <v>215.29</v>
      </c>
      <c r="MV48" s="1">
        <v>217.352</v>
      </c>
      <c r="MW48" s="1">
        <v>209.149</v>
      </c>
      <c r="MX48" s="1">
        <v>199.80799999999999</v>
      </c>
      <c r="MY48" s="1">
        <v>201.965</v>
      </c>
      <c r="MZ48" s="1">
        <v>207.15199999999999</v>
      </c>
      <c r="NA48" s="1">
        <v>210.26400000000001</v>
      </c>
      <c r="NB48" s="1">
        <v>215.32599999999999</v>
      </c>
      <c r="NC48" s="1">
        <v>223.37</v>
      </c>
      <c r="ND48" s="1">
        <v>225.834</v>
      </c>
      <c r="NE48" s="1">
        <v>223.803</v>
      </c>
      <c r="NF48" s="1">
        <v>223.983</v>
      </c>
      <c r="NG48" s="1">
        <v>227.22200000000001</v>
      </c>
      <c r="NH48" s="1">
        <v>224.053</v>
      </c>
      <c r="NI48" s="1">
        <v>219.435</v>
      </c>
      <c r="NJ48" s="1">
        <v>216.11099999999999</v>
      </c>
      <c r="NK48" s="1">
        <v>217.161</v>
      </c>
      <c r="NL48" s="1">
        <v>221.214</v>
      </c>
      <c r="NM48" s="1">
        <v>219.43</v>
      </c>
      <c r="NN48" s="1">
        <v>225.51400000000001</v>
      </c>
      <c r="NO48" s="1">
        <v>223.37700000000001</v>
      </c>
      <c r="NP48" s="1">
        <v>217.911</v>
      </c>
      <c r="NQ48" s="1">
        <v>222.959</v>
      </c>
      <c r="NR48" s="1">
        <v>222.91800000000001</v>
      </c>
      <c r="NS48" s="1">
        <v>235.95400000000001</v>
      </c>
      <c r="NT48" s="1">
        <v>244.678</v>
      </c>
      <c r="NU48" s="1">
        <v>251.01499999999999</v>
      </c>
      <c r="NV48" s="1">
        <v>255.059</v>
      </c>
      <c r="NW48" s="1">
        <v>245.57</v>
      </c>
      <c r="NX48" s="1">
        <v>236.852</v>
      </c>
      <c r="NY48" s="1">
        <v>236.63900000000001</v>
      </c>
      <c r="NZ48" s="1">
        <v>236.416</v>
      </c>
      <c r="OA48" s="1">
        <v>233.46</v>
      </c>
      <c r="OB48" s="1">
        <v>232.99700000000001</v>
      </c>
      <c r="OC48" s="1">
        <v>231.999</v>
      </c>
      <c r="OD48" s="1">
        <v>228.85</v>
      </c>
      <c r="OE48" s="1">
        <v>228.09</v>
      </c>
      <c r="OF48" s="1">
        <v>223.36099999999999</v>
      </c>
      <c r="OG48" s="1">
        <v>223.30500000000001</v>
      </c>
      <c r="OH48" s="1">
        <v>221.46199999999999</v>
      </c>
      <c r="OI48" s="1">
        <v>232.98400000000001</v>
      </c>
      <c r="OJ48" s="1">
        <v>255.79</v>
      </c>
      <c r="OK48" s="1">
        <v>263.76900000000001</v>
      </c>
      <c r="OL48" s="1">
        <v>263.45499999999998</v>
      </c>
      <c r="OM48" s="1">
        <v>271.077</v>
      </c>
      <c r="ON48" s="1">
        <v>263.68700000000001</v>
      </c>
      <c r="OO48" s="1">
        <v>257.339</v>
      </c>
      <c r="OP48" s="1">
        <v>253.52799999999999</v>
      </c>
      <c r="OQ48" s="1">
        <v>264.71100000000001</v>
      </c>
      <c r="OR48" s="1">
        <v>259.24799999999999</v>
      </c>
      <c r="OS48" s="1">
        <v>250.976</v>
      </c>
      <c r="OT48" s="1">
        <v>246.34200000000001</v>
      </c>
      <c r="OU48" s="1">
        <v>236.61099999999999</v>
      </c>
      <c r="OV48" s="1">
        <v>234.23400000000001</v>
      </c>
      <c r="OW48" s="1">
        <v>223.51</v>
      </c>
      <c r="OX48" s="1">
        <v>226.65799999999999</v>
      </c>
      <c r="OY48" s="1">
        <v>236.61</v>
      </c>
      <c r="OZ48" s="1">
        <v>224.89400000000001</v>
      </c>
      <c r="PA48" s="1">
        <v>221.393</v>
      </c>
      <c r="PB48" s="1">
        <v>214.733</v>
      </c>
      <c r="PC48" s="1">
        <v>202.82499999999999</v>
      </c>
      <c r="PD48" s="1">
        <v>192.10300000000001</v>
      </c>
      <c r="PE48" s="1">
        <v>188.18100000000001</v>
      </c>
      <c r="PF48" s="1">
        <v>184.715</v>
      </c>
      <c r="PG48" s="1">
        <v>178.874</v>
      </c>
      <c r="PH48" s="1">
        <v>179.696</v>
      </c>
      <c r="PI48" s="1">
        <v>182.13499999999999</v>
      </c>
      <c r="PJ48" s="1">
        <v>182.41</v>
      </c>
      <c r="PK48" s="1">
        <v>183.18100000000001</v>
      </c>
      <c r="PL48" s="1">
        <v>185.95599999999999</v>
      </c>
      <c r="PM48" s="1">
        <v>189.00899999999999</v>
      </c>
      <c r="PN48" s="1">
        <v>191.197</v>
      </c>
      <c r="PO48" s="1">
        <v>192.84299999999999</v>
      </c>
      <c r="PP48" s="1">
        <v>194.178</v>
      </c>
      <c r="PQ48" s="1">
        <v>186.30199999999999</v>
      </c>
      <c r="PR48" s="1">
        <v>184.74199999999999</v>
      </c>
      <c r="PS48" s="1">
        <v>179.928</v>
      </c>
      <c r="PT48" s="1">
        <v>174.58099999999999</v>
      </c>
      <c r="PU48" s="1">
        <v>176.233</v>
      </c>
      <c r="PV48" s="1">
        <v>173.23699999999999</v>
      </c>
      <c r="PW48" s="1">
        <v>171.70500000000001</v>
      </c>
      <c r="PX48" s="1">
        <v>172.71799999999999</v>
      </c>
      <c r="PY48" s="1">
        <v>171.93199999999999</v>
      </c>
      <c r="PZ48" s="1">
        <v>172.45</v>
      </c>
      <c r="QA48" s="1">
        <v>171.73</v>
      </c>
      <c r="QB48" s="1">
        <v>166.35499999999999</v>
      </c>
      <c r="QC48" s="1">
        <v>166.875</v>
      </c>
      <c r="QD48" s="1">
        <v>163.97900000000001</v>
      </c>
      <c r="QE48" s="1">
        <v>158.45500000000001</v>
      </c>
      <c r="QF48" s="1">
        <v>157.61000000000001</v>
      </c>
      <c r="QG48" s="1">
        <v>159.852</v>
      </c>
      <c r="QH48" s="1">
        <v>165.626</v>
      </c>
      <c r="QI48" s="1">
        <v>163.03899999999999</v>
      </c>
      <c r="QJ48" s="1">
        <v>164.64699999999999</v>
      </c>
      <c r="QK48" s="1">
        <v>161.994</v>
      </c>
      <c r="QL48" s="1">
        <v>163.91499999999999</v>
      </c>
      <c r="QM48" s="1">
        <v>164.947</v>
      </c>
      <c r="QN48" s="1">
        <v>165.596</v>
      </c>
      <c r="QO48" s="1">
        <v>166.512</v>
      </c>
      <c r="QP48" s="1">
        <v>165.23699999999999</v>
      </c>
      <c r="QQ48" s="1">
        <v>164.80600000000001</v>
      </c>
      <c r="QR48" s="1">
        <v>167.01400000000001</v>
      </c>
      <c r="QS48" s="1">
        <v>167.89500000000001</v>
      </c>
      <c r="QT48" s="1">
        <v>168.55799999999999</v>
      </c>
      <c r="QU48" s="1">
        <v>172.381</v>
      </c>
      <c r="QV48" s="1">
        <v>172.864</v>
      </c>
      <c r="QW48" s="1">
        <v>170.24199999999999</v>
      </c>
      <c r="QX48" s="1">
        <v>174.17</v>
      </c>
      <c r="QY48" s="1">
        <v>184.286</v>
      </c>
      <c r="QZ48" s="1">
        <v>191.87</v>
      </c>
      <c r="RA48" s="1">
        <v>191.26</v>
      </c>
      <c r="RB48" s="1">
        <v>192.54499999999999</v>
      </c>
      <c r="RC48" s="1">
        <v>193.86600000000001</v>
      </c>
      <c r="RD48" s="1">
        <v>192.37899999999999</v>
      </c>
      <c r="RE48" s="1">
        <v>188.273</v>
      </c>
      <c r="RF48" s="1">
        <v>183.36</v>
      </c>
      <c r="RG48" s="1">
        <v>183.47300000000001</v>
      </c>
      <c r="RH48" s="1">
        <v>183.73699999999999</v>
      </c>
      <c r="RI48" s="1">
        <v>183.93700000000001</v>
      </c>
      <c r="RJ48" s="1">
        <v>182.88300000000001</v>
      </c>
      <c r="RK48" s="1">
        <v>182.46199999999999</v>
      </c>
      <c r="RL48" s="1">
        <v>186.15700000000001</v>
      </c>
      <c r="RM48" s="1">
        <v>191.328</v>
      </c>
      <c r="RN48" s="1">
        <v>190.17500000000001</v>
      </c>
      <c r="RO48" s="1">
        <v>189.94</v>
      </c>
      <c r="RP48" s="1">
        <v>189.852</v>
      </c>
      <c r="RQ48" s="1">
        <v>184.85400000000001</v>
      </c>
      <c r="RR48" s="1">
        <v>185.178</v>
      </c>
      <c r="RS48" s="1">
        <v>180.154</v>
      </c>
      <c r="RT48" s="1">
        <v>172.62299999999999</v>
      </c>
      <c r="RU48" s="1">
        <v>171.26400000000001</v>
      </c>
      <c r="RV48" s="1">
        <v>170.47300000000001</v>
      </c>
      <c r="RW48" s="1">
        <v>171.81</v>
      </c>
      <c r="RX48" s="1">
        <v>169.65</v>
      </c>
      <c r="RY48" s="1">
        <v>166.76599999999999</v>
      </c>
      <c r="RZ48" s="1">
        <v>162.79</v>
      </c>
      <c r="SA48" s="1">
        <v>165.14</v>
      </c>
      <c r="SB48" s="1">
        <v>166.172</v>
      </c>
      <c r="SC48" s="1">
        <v>167.52699999999999</v>
      </c>
      <c r="SD48" s="1">
        <v>169.667</v>
      </c>
      <c r="SE48" s="1">
        <v>176.221</v>
      </c>
      <c r="SF48" s="1">
        <v>177.24</v>
      </c>
      <c r="SG48" s="1">
        <v>178.66200000000001</v>
      </c>
      <c r="SH48" s="1">
        <v>180.702</v>
      </c>
      <c r="SI48" s="1">
        <v>181.70500000000001</v>
      </c>
      <c r="SJ48" s="1">
        <v>181.65899999999999</v>
      </c>
      <c r="SK48" s="1">
        <v>181.35499999999999</v>
      </c>
      <c r="SL48" s="1">
        <v>179.15700000000001</v>
      </c>
      <c r="SM48" s="1">
        <v>181.25700000000001</v>
      </c>
      <c r="SN48" s="1">
        <v>181.20500000000001</v>
      </c>
      <c r="SO48" s="1">
        <v>181.56100000000001</v>
      </c>
      <c r="SP48" s="1">
        <v>177.32900000000001</v>
      </c>
      <c r="SQ48" s="1">
        <v>182.446</v>
      </c>
      <c r="SR48" s="1">
        <v>191.51499999999999</v>
      </c>
    </row>
    <row r="49" spans="1:513" x14ac:dyDescent="0.25">
      <c r="A49" s="1" t="s">
        <v>271</v>
      </c>
      <c r="B49" s="1" t="str">
        <f>_xlfn.XLOOKUP(A49,bonds[worksheet get],bonds[unique lookup],"-")</f>
        <v>TOTAL 3.369 PERP nc-26</v>
      </c>
      <c r="C49" s="1" t="str">
        <f>_xlfn.XLOOKUP(A49,bonds[worksheet get],bonds[ID_ISIN],"-")</f>
        <v>XS1501166869</v>
      </c>
      <c r="D49" s="1">
        <f>_xll.BDH(A49,"blp_i_sprd_mid","-2AY",,"Dates=H","Fill=C","Sort=R","Dir=H","cols=509;rows=1")</f>
        <v>235.65700000000001</v>
      </c>
      <c r="E49" s="1">
        <v>237.24600000000001</v>
      </c>
      <c r="F49" s="1">
        <v>240.864</v>
      </c>
      <c r="G49" s="1">
        <v>250.38200000000001</v>
      </c>
      <c r="H49" s="1">
        <v>257.96899999999999</v>
      </c>
      <c r="I49" s="1">
        <v>259.887</v>
      </c>
      <c r="J49" s="1">
        <v>260.30399999999997</v>
      </c>
      <c r="K49" s="1">
        <v>255.417</v>
      </c>
      <c r="L49" s="1">
        <v>250.21100000000001</v>
      </c>
      <c r="M49" s="1">
        <v>251.25700000000001</v>
      </c>
      <c r="N49" s="1">
        <v>241.733</v>
      </c>
      <c r="O49" s="1">
        <v>240.33600000000001</v>
      </c>
      <c r="P49" s="1">
        <v>226.41300000000001</v>
      </c>
      <c r="Q49" s="1">
        <v>210.691</v>
      </c>
      <c r="R49" s="1">
        <v>226.11699999999999</v>
      </c>
      <c r="S49" s="1">
        <v>223.816</v>
      </c>
      <c r="T49" s="1">
        <v>222.34800000000001</v>
      </c>
      <c r="U49" s="1">
        <v>208.21600000000001</v>
      </c>
      <c r="V49" s="1">
        <v>198.12200000000001</v>
      </c>
      <c r="W49" s="1">
        <v>189.68700000000001</v>
      </c>
      <c r="X49" s="1">
        <v>193.036</v>
      </c>
      <c r="Y49" s="1">
        <v>202.72900000000001</v>
      </c>
      <c r="Z49" s="1">
        <v>211.542</v>
      </c>
      <c r="AA49" s="1">
        <v>222.62299999999999</v>
      </c>
      <c r="AB49" s="1">
        <v>223.31899999999999</v>
      </c>
      <c r="AC49" s="1">
        <v>224.398</v>
      </c>
      <c r="AD49" s="1">
        <v>219.92</v>
      </c>
      <c r="AE49" s="1">
        <v>224.48500000000001</v>
      </c>
      <c r="AF49" s="1">
        <v>234.279</v>
      </c>
      <c r="AG49" s="1">
        <v>247.51599999999999</v>
      </c>
      <c r="AH49" s="1">
        <v>250.636</v>
      </c>
      <c r="AI49" s="1">
        <v>252.24199999999999</v>
      </c>
      <c r="AJ49" s="1">
        <v>258.56099999999998</v>
      </c>
      <c r="AK49" s="1">
        <v>265.67</v>
      </c>
      <c r="AL49" s="1">
        <v>279.947</v>
      </c>
      <c r="AM49" s="1">
        <v>291.767</v>
      </c>
      <c r="AN49" s="1">
        <v>294.072</v>
      </c>
      <c r="AO49" s="1">
        <v>288.67899999999997</v>
      </c>
      <c r="AP49" s="1">
        <v>286.65199999999999</v>
      </c>
      <c r="AQ49" s="1">
        <v>286.73099999999999</v>
      </c>
      <c r="AR49" s="1">
        <v>289.61700000000002</v>
      </c>
      <c r="AS49" s="1">
        <v>289.71699999999998</v>
      </c>
      <c r="AT49" s="1">
        <v>292.87400000000002</v>
      </c>
      <c r="AU49" s="1">
        <v>300.08800000000002</v>
      </c>
      <c r="AV49" s="1">
        <v>302.21499999999997</v>
      </c>
      <c r="AW49" s="1">
        <v>288.68700000000001</v>
      </c>
      <c r="AX49" s="1">
        <v>280.59100000000001</v>
      </c>
      <c r="AY49" s="1">
        <v>272.93900000000002</v>
      </c>
      <c r="AZ49" s="1">
        <v>263.709</v>
      </c>
      <c r="BA49" s="1">
        <v>283.15499999999997</v>
      </c>
      <c r="BB49" s="1">
        <v>286.66000000000003</v>
      </c>
      <c r="BC49" s="1">
        <v>310.13499999999999</v>
      </c>
      <c r="BD49" s="1">
        <v>324.72899999999998</v>
      </c>
      <c r="BE49" s="1">
        <v>282.22000000000003</v>
      </c>
      <c r="BF49" s="1">
        <v>271.88900000000001</v>
      </c>
      <c r="BG49" s="1">
        <v>272.42099999999999</v>
      </c>
      <c r="BH49" s="1">
        <v>258.21499999999997</v>
      </c>
      <c r="BI49" s="1">
        <v>255.97399999999999</v>
      </c>
      <c r="BJ49" s="1">
        <v>282.72300000000001</v>
      </c>
      <c r="BK49" s="1">
        <v>300.01100000000002</v>
      </c>
      <c r="BL49" s="1">
        <v>305.81799999999998</v>
      </c>
      <c r="BM49" s="1">
        <v>324.75400000000002</v>
      </c>
      <c r="BN49" s="1">
        <v>328.96300000000002</v>
      </c>
      <c r="BO49" s="1">
        <v>327.08499999999998</v>
      </c>
      <c r="BP49" s="1">
        <v>327.58699999999999</v>
      </c>
      <c r="BQ49" s="1">
        <v>327.41699999999997</v>
      </c>
      <c r="BR49" s="1">
        <v>330.39699999999999</v>
      </c>
      <c r="BS49" s="1">
        <v>327.79599999999999</v>
      </c>
      <c r="BT49" s="1">
        <v>330.52199999999999</v>
      </c>
      <c r="BU49" s="1">
        <v>339.84800000000001</v>
      </c>
      <c r="BV49" s="1">
        <v>403.06900000000002</v>
      </c>
      <c r="BW49" s="1">
        <v>425.45600000000002</v>
      </c>
      <c r="BX49" s="1">
        <v>411.55599999999998</v>
      </c>
      <c r="BY49" s="1">
        <v>432.69799999999998</v>
      </c>
      <c r="BZ49" s="1">
        <v>432.06299999999999</v>
      </c>
      <c r="CA49" s="1">
        <v>369.06900000000002</v>
      </c>
      <c r="CB49" s="1">
        <v>307.45400000000001</v>
      </c>
      <c r="CC49" s="1">
        <v>254.28800000000001</v>
      </c>
      <c r="CD49" s="1">
        <v>256.702</v>
      </c>
      <c r="CE49" s="1">
        <v>218.411</v>
      </c>
      <c r="CF49" s="1">
        <v>214.52500000000001</v>
      </c>
      <c r="CG49" s="1">
        <v>229.57400000000001</v>
      </c>
      <c r="CH49" s="1">
        <v>168.91200000000001</v>
      </c>
      <c r="CI49" s="1">
        <v>154.35900000000001</v>
      </c>
      <c r="CJ49" s="1">
        <v>147.96700000000001</v>
      </c>
      <c r="CK49" s="1">
        <v>149.702</v>
      </c>
      <c r="CL49" s="1">
        <v>164.92099999999999</v>
      </c>
      <c r="CM49" s="1">
        <v>165.114</v>
      </c>
      <c r="CN49" s="1">
        <v>150.655</v>
      </c>
      <c r="CO49" s="1">
        <v>141.19</v>
      </c>
      <c r="CP49" s="1">
        <v>138.70099999999999</v>
      </c>
      <c r="CQ49" s="1">
        <v>133.49299999999999</v>
      </c>
      <c r="CR49" s="1">
        <v>120.901</v>
      </c>
      <c r="CS49" s="1">
        <v>121.95699999999999</v>
      </c>
      <c r="CT49" s="1">
        <v>122.70099999999999</v>
      </c>
      <c r="CU49" s="1">
        <v>124.24</v>
      </c>
      <c r="CV49" s="1">
        <v>123.083</v>
      </c>
      <c r="CW49" s="1">
        <v>124.41500000000001</v>
      </c>
      <c r="CX49" s="1">
        <v>124.72799999999999</v>
      </c>
      <c r="CY49" s="1">
        <v>123.51</v>
      </c>
      <c r="CZ49" s="1">
        <v>124.849</v>
      </c>
      <c r="DA49" s="1">
        <v>127.047</v>
      </c>
      <c r="DB49" s="1">
        <v>123.497</v>
      </c>
      <c r="DC49" s="1">
        <v>120.694</v>
      </c>
      <c r="DD49" s="1">
        <v>121.193</v>
      </c>
      <c r="DE49" s="1">
        <v>125.90300000000001</v>
      </c>
      <c r="DF49" s="1">
        <v>134.99</v>
      </c>
      <c r="DG49" s="1">
        <v>135.35599999999999</v>
      </c>
      <c r="DH49" s="1">
        <v>133.68199999999999</v>
      </c>
      <c r="DI49" s="1">
        <v>131.68299999999999</v>
      </c>
      <c r="DJ49" s="1">
        <v>133.79599999999999</v>
      </c>
      <c r="DK49" s="1">
        <v>138.327</v>
      </c>
      <c r="DL49" s="1">
        <v>127.907</v>
      </c>
      <c r="DM49" s="1">
        <v>123.798</v>
      </c>
      <c r="DN49" s="1">
        <v>118.33199999999999</v>
      </c>
      <c r="DO49" s="1">
        <v>117.685</v>
      </c>
      <c r="DP49" s="1">
        <v>115.515</v>
      </c>
      <c r="DQ49" s="1">
        <v>117.239</v>
      </c>
      <c r="DR49" s="1">
        <v>120.179</v>
      </c>
      <c r="DS49" s="1">
        <v>123.355</v>
      </c>
      <c r="DT49" s="1">
        <v>121.4</v>
      </c>
      <c r="DU49" s="1">
        <v>120.643</v>
      </c>
      <c r="DV49" s="1">
        <v>123.502</v>
      </c>
      <c r="DW49" s="1">
        <v>123.65300000000001</v>
      </c>
      <c r="DX49" s="1">
        <v>128.02199999999999</v>
      </c>
      <c r="DY49" s="1">
        <v>128.95500000000001</v>
      </c>
      <c r="DZ49" s="1">
        <v>126.624</v>
      </c>
      <c r="EA49" s="1">
        <v>122.688</v>
      </c>
      <c r="EB49" s="1">
        <v>117.875</v>
      </c>
      <c r="EC49" s="1">
        <v>114.43</v>
      </c>
      <c r="ED49" s="1">
        <v>114.11799999999999</v>
      </c>
      <c r="EE49" s="1">
        <v>118.012</v>
      </c>
      <c r="EF49" s="1">
        <v>118.108</v>
      </c>
      <c r="EG49" s="1">
        <v>118.184</v>
      </c>
      <c r="EH49" s="1">
        <v>119.283</v>
      </c>
      <c r="EI49" s="1">
        <v>119.224</v>
      </c>
      <c r="EJ49" s="1">
        <v>120.723</v>
      </c>
      <c r="EK49" s="1">
        <v>123.29300000000001</v>
      </c>
      <c r="EL49" s="1">
        <v>123.07599999999999</v>
      </c>
      <c r="EM49" s="1">
        <v>124.708</v>
      </c>
      <c r="EN49" s="1">
        <v>126.078</v>
      </c>
      <c r="EO49" s="1">
        <v>129.10300000000001</v>
      </c>
      <c r="EP49" s="1">
        <v>127.259</v>
      </c>
      <c r="EQ49" s="1">
        <v>128.40299999999999</v>
      </c>
      <c r="ER49" s="1">
        <v>130.90700000000001</v>
      </c>
      <c r="ES49" s="1">
        <v>133.13999999999999</v>
      </c>
      <c r="ET49" s="1">
        <v>137.81399999999999</v>
      </c>
      <c r="EU49" s="1">
        <v>157.43700000000001</v>
      </c>
      <c r="EV49" s="1">
        <v>132.035</v>
      </c>
      <c r="EW49" s="1">
        <v>135.90299999999999</v>
      </c>
      <c r="EX49" s="1">
        <v>136.834</v>
      </c>
      <c r="EY49" s="1">
        <v>137.667</v>
      </c>
      <c r="EZ49" s="1">
        <v>135.78899999999999</v>
      </c>
      <c r="FA49" s="1">
        <v>139.09</v>
      </c>
      <c r="FB49" s="1">
        <v>146.88800000000001</v>
      </c>
      <c r="FC49" s="1">
        <v>146.60300000000001</v>
      </c>
      <c r="FD49" s="1">
        <v>148.05699999999999</v>
      </c>
      <c r="FE49" s="1">
        <v>143.029</v>
      </c>
      <c r="FF49" s="1">
        <v>140.13999999999999</v>
      </c>
      <c r="FG49" s="1">
        <v>139.108</v>
      </c>
      <c r="FH49" s="1">
        <v>138.46299999999999</v>
      </c>
      <c r="FI49" s="1">
        <v>135.56</v>
      </c>
      <c r="FJ49" s="1">
        <v>131.87200000000001</v>
      </c>
      <c r="FK49" s="1">
        <v>131.54900000000001</v>
      </c>
      <c r="FL49" s="1">
        <v>128.624</v>
      </c>
      <c r="FM49" s="1">
        <v>124.239</v>
      </c>
      <c r="FN49" s="1">
        <v>126.625</v>
      </c>
      <c r="FO49" s="1">
        <v>124.312</v>
      </c>
      <c r="FP49" s="1">
        <v>128.94300000000001</v>
      </c>
      <c r="FQ49" s="1">
        <v>132.97800000000001</v>
      </c>
      <c r="FR49" s="1">
        <v>133.39699999999999</v>
      </c>
      <c r="FS49" s="1">
        <v>130.22900000000001</v>
      </c>
      <c r="FT49" s="1">
        <v>128.15899999999999</v>
      </c>
      <c r="FU49" s="1">
        <v>124.5</v>
      </c>
      <c r="FV49" s="1">
        <v>126.98699999999999</v>
      </c>
      <c r="FW49" s="1">
        <v>130.27699999999999</v>
      </c>
      <c r="FX49" s="1">
        <v>131.667</v>
      </c>
      <c r="FY49" s="1">
        <v>129.209</v>
      </c>
      <c r="FZ49" s="1">
        <v>128.85900000000001</v>
      </c>
      <c r="GA49" s="1">
        <v>133.32499999999999</v>
      </c>
      <c r="GB49" s="1">
        <v>135.892</v>
      </c>
      <c r="GC49" s="1">
        <v>135.75299999999999</v>
      </c>
      <c r="GD49" s="1">
        <v>139.97800000000001</v>
      </c>
      <c r="GE49" s="1">
        <v>142.535</v>
      </c>
      <c r="GF49" s="1">
        <v>142.226</v>
      </c>
      <c r="GG49" s="1">
        <v>146.21899999999999</v>
      </c>
      <c r="GH49" s="1">
        <v>151.19800000000001</v>
      </c>
      <c r="GI49" s="1">
        <v>152.70699999999999</v>
      </c>
      <c r="GJ49" s="1">
        <v>148.96100000000001</v>
      </c>
      <c r="GK49" s="1">
        <v>150.44</v>
      </c>
      <c r="GL49" s="1">
        <v>151.21600000000001</v>
      </c>
      <c r="GM49" s="1">
        <v>145.24299999999999</v>
      </c>
      <c r="GN49" s="1">
        <v>143.14500000000001</v>
      </c>
      <c r="GO49" s="1">
        <v>143.03</v>
      </c>
      <c r="GP49" s="1">
        <v>143.88999999999999</v>
      </c>
      <c r="GQ49" s="1">
        <v>148.351</v>
      </c>
      <c r="GR49" s="1">
        <v>150.39699999999999</v>
      </c>
      <c r="GS49" s="1">
        <v>151.197</v>
      </c>
      <c r="GT49" s="1">
        <v>151.34899999999999</v>
      </c>
      <c r="GU49" s="1">
        <v>146.46799999999999</v>
      </c>
      <c r="GV49" s="1">
        <v>149.87899999999999</v>
      </c>
      <c r="GW49" s="1">
        <v>150.15700000000001</v>
      </c>
      <c r="GX49" s="1">
        <v>141.45599999999999</v>
      </c>
      <c r="GY49" s="1">
        <v>135.66399999999999</v>
      </c>
      <c r="GZ49" s="1">
        <v>129.02000000000001</v>
      </c>
      <c r="HA49" s="1">
        <v>134.30500000000001</v>
      </c>
      <c r="HB49" s="1">
        <v>157.44300000000001</v>
      </c>
      <c r="HC49" s="1">
        <v>155.16499999999999</v>
      </c>
      <c r="HD49" s="1">
        <v>152.30099999999999</v>
      </c>
      <c r="HE49" s="1">
        <v>151.84700000000001</v>
      </c>
      <c r="HF49" s="1">
        <v>146.38900000000001</v>
      </c>
      <c r="HG49" s="1">
        <v>154.88399999999999</v>
      </c>
      <c r="HH49" s="1">
        <v>159.18899999999999</v>
      </c>
      <c r="HI49" s="1">
        <v>155.87799999999999</v>
      </c>
      <c r="HJ49" s="1">
        <v>155.65199999999999</v>
      </c>
      <c r="HK49" s="1">
        <v>156.095</v>
      </c>
      <c r="HL49" s="1">
        <v>158.78800000000001</v>
      </c>
      <c r="HM49" s="1">
        <v>155.66999999999999</v>
      </c>
      <c r="HN49" s="1">
        <v>151.887</v>
      </c>
      <c r="HO49" s="1">
        <v>151.256</v>
      </c>
      <c r="HP49" s="1">
        <v>151.797</v>
      </c>
      <c r="HQ49" s="1">
        <v>160.886</v>
      </c>
      <c r="HR49" s="1">
        <v>171.24</v>
      </c>
      <c r="HS49" s="1">
        <v>172.73099999999999</v>
      </c>
      <c r="HT49" s="1">
        <v>184.66399999999999</v>
      </c>
      <c r="HU49" s="1">
        <v>187.44800000000001</v>
      </c>
      <c r="HV49" s="1">
        <v>174.35499999999999</v>
      </c>
      <c r="HW49" s="1">
        <v>165.42099999999999</v>
      </c>
      <c r="HX49" s="1">
        <v>160.25800000000001</v>
      </c>
      <c r="HY49" s="1">
        <v>162.17400000000001</v>
      </c>
      <c r="HZ49" s="1">
        <v>162.92099999999999</v>
      </c>
      <c r="IA49" s="1">
        <v>169.066</v>
      </c>
      <c r="IB49" s="1">
        <v>169.63399999999999</v>
      </c>
      <c r="IC49" s="1">
        <v>172.41</v>
      </c>
      <c r="ID49" s="1">
        <v>164.75700000000001</v>
      </c>
      <c r="IE49" s="1">
        <v>156.29499999999999</v>
      </c>
      <c r="IF49" s="1">
        <v>153.53800000000001</v>
      </c>
      <c r="IG49" s="1">
        <v>150.28800000000001</v>
      </c>
      <c r="IH49" s="1">
        <v>141.09200000000001</v>
      </c>
      <c r="II49" s="1">
        <v>136.96100000000001</v>
      </c>
      <c r="IJ49" s="1">
        <v>136.22999999999999</v>
      </c>
      <c r="IK49" s="1">
        <v>145.411</v>
      </c>
      <c r="IL49" s="1">
        <v>152.90600000000001</v>
      </c>
      <c r="IM49" s="1">
        <v>159.35300000000001</v>
      </c>
      <c r="IN49" s="1">
        <v>157.49100000000001</v>
      </c>
      <c r="IO49" s="1">
        <v>158.08699999999999</v>
      </c>
      <c r="IP49" s="1">
        <v>151.58799999999999</v>
      </c>
      <c r="IQ49" s="1">
        <v>147.85300000000001</v>
      </c>
      <c r="IR49" s="1">
        <v>147.321</v>
      </c>
      <c r="IS49" s="1">
        <v>144.994</v>
      </c>
      <c r="IT49" s="1">
        <v>146.751</v>
      </c>
      <c r="IU49" s="1">
        <v>155.50800000000001</v>
      </c>
      <c r="IV49" s="1">
        <v>159.76300000000001</v>
      </c>
      <c r="IW49" s="1">
        <v>156.87899999999999</v>
      </c>
      <c r="IX49" s="1">
        <v>149.51</v>
      </c>
      <c r="IY49" s="1">
        <v>149.852</v>
      </c>
      <c r="IZ49" s="1">
        <v>154.46600000000001</v>
      </c>
      <c r="JA49" s="1">
        <v>160.38200000000001</v>
      </c>
      <c r="JB49" s="1">
        <v>162.93100000000001</v>
      </c>
      <c r="JC49" s="1">
        <v>169.07</v>
      </c>
      <c r="JD49" s="1">
        <v>173.79499999999999</v>
      </c>
      <c r="JE49" s="1">
        <v>173.977</v>
      </c>
      <c r="JF49" s="1">
        <v>173.661</v>
      </c>
      <c r="JG49" s="1">
        <v>167.21</v>
      </c>
      <c r="JH49" s="1">
        <v>166.03</v>
      </c>
      <c r="JI49" s="1">
        <v>165.47200000000001</v>
      </c>
      <c r="JJ49" s="1">
        <v>167.33099999999999</v>
      </c>
      <c r="JK49" s="1">
        <v>179.316</v>
      </c>
      <c r="JL49" s="1">
        <v>188.06100000000001</v>
      </c>
      <c r="JM49" s="1">
        <v>190.87799999999999</v>
      </c>
      <c r="JN49" s="1">
        <v>191.42599999999999</v>
      </c>
      <c r="JO49" s="1">
        <v>190.93799999999999</v>
      </c>
      <c r="JP49" s="1">
        <v>185.68299999999999</v>
      </c>
      <c r="JQ49" s="1">
        <v>192.13800000000001</v>
      </c>
      <c r="JR49" s="1">
        <v>199.59700000000001</v>
      </c>
      <c r="JS49" s="1">
        <v>199.626</v>
      </c>
      <c r="JT49" s="1">
        <v>201.45699999999999</v>
      </c>
      <c r="JU49" s="1">
        <v>205.71700000000001</v>
      </c>
      <c r="JV49" s="1">
        <v>208.797</v>
      </c>
      <c r="JW49" s="1">
        <v>206.89599999999999</v>
      </c>
      <c r="JX49" s="1">
        <v>203.303</v>
      </c>
      <c r="JY49" s="1">
        <v>205.303</v>
      </c>
      <c r="JZ49" s="1">
        <v>203.38</v>
      </c>
      <c r="KA49" s="1">
        <v>203.03399999999999</v>
      </c>
      <c r="KB49" s="1">
        <v>201.20400000000001</v>
      </c>
      <c r="KC49" s="1">
        <v>203.833</v>
      </c>
      <c r="KD49" s="1">
        <v>193.55099999999999</v>
      </c>
      <c r="KE49" s="1">
        <v>190.881</v>
      </c>
      <c r="KF49" s="1">
        <v>190.785</v>
      </c>
      <c r="KG49" s="1">
        <v>191.36099999999999</v>
      </c>
      <c r="KH49" s="1">
        <v>190.35599999999999</v>
      </c>
      <c r="KI49" s="1">
        <v>194.107</v>
      </c>
      <c r="KJ49" s="1">
        <v>193.31399999999999</v>
      </c>
      <c r="KK49" s="1">
        <v>193.40100000000001</v>
      </c>
      <c r="KL49" s="1">
        <v>189.208</v>
      </c>
      <c r="KM49" s="1">
        <v>192.798</v>
      </c>
      <c r="KN49" s="1">
        <v>186.42099999999999</v>
      </c>
      <c r="KO49" s="1">
        <v>177.858</v>
      </c>
      <c r="KP49" s="1">
        <v>169.154</v>
      </c>
      <c r="KQ49" s="1">
        <v>167.82300000000001</v>
      </c>
      <c r="KR49" s="1">
        <v>167.911</v>
      </c>
      <c r="KS49" s="1">
        <v>170.864</v>
      </c>
      <c r="KT49" s="1">
        <v>173.55099999999999</v>
      </c>
      <c r="KU49" s="1">
        <v>175.97399999999999</v>
      </c>
      <c r="KV49" s="1">
        <v>175.95500000000001</v>
      </c>
      <c r="KW49" s="1">
        <v>176.23699999999999</v>
      </c>
      <c r="KX49" s="1">
        <v>173.17099999999999</v>
      </c>
      <c r="KY49" s="1">
        <v>174.989</v>
      </c>
      <c r="KZ49" s="1">
        <v>170.625</v>
      </c>
      <c r="LA49" s="1">
        <v>167.86799999999999</v>
      </c>
      <c r="LB49" s="1">
        <v>168.09399999999999</v>
      </c>
      <c r="LC49" s="1">
        <v>172.85499999999999</v>
      </c>
      <c r="LD49" s="1">
        <v>183.001</v>
      </c>
      <c r="LE49" s="1">
        <v>186.89699999999999</v>
      </c>
      <c r="LF49" s="1">
        <v>184.68899999999999</v>
      </c>
      <c r="LG49" s="1">
        <v>183.19300000000001</v>
      </c>
      <c r="LH49" s="1">
        <v>182.041</v>
      </c>
      <c r="LI49" s="1">
        <v>181.57</v>
      </c>
      <c r="LJ49" s="1">
        <v>177.20400000000001</v>
      </c>
      <c r="LK49" s="1">
        <v>179.42599999999999</v>
      </c>
      <c r="LL49" s="1">
        <v>176.49700000000001</v>
      </c>
      <c r="LM49" s="1">
        <v>184.899</v>
      </c>
      <c r="LN49" s="1">
        <v>188.19</v>
      </c>
      <c r="LO49" s="1">
        <v>195.88399999999999</v>
      </c>
      <c r="LP49" s="1">
        <v>192.31800000000001</v>
      </c>
      <c r="LQ49" s="1">
        <v>198.322</v>
      </c>
      <c r="LR49" s="1">
        <v>195.25299999999999</v>
      </c>
      <c r="LS49" s="1">
        <v>190.12799999999999</v>
      </c>
      <c r="LT49" s="1">
        <v>183.32599999999999</v>
      </c>
      <c r="LU49" s="1">
        <v>173.38200000000001</v>
      </c>
      <c r="LV49" s="1">
        <v>178.274</v>
      </c>
      <c r="LW49" s="1">
        <v>184.74100000000001</v>
      </c>
      <c r="LX49" s="1">
        <v>184.72</v>
      </c>
      <c r="LY49" s="1">
        <v>194.209</v>
      </c>
      <c r="LZ49" s="1">
        <v>202.33600000000001</v>
      </c>
      <c r="MA49" s="1">
        <v>211.214</v>
      </c>
      <c r="MB49" s="1">
        <v>217.75700000000001</v>
      </c>
      <c r="MC49" s="1">
        <v>215.01900000000001</v>
      </c>
      <c r="MD49" s="1">
        <v>207.94900000000001</v>
      </c>
      <c r="ME49" s="1">
        <v>202.36799999999999</v>
      </c>
      <c r="MF49" s="1">
        <v>202.499</v>
      </c>
      <c r="MG49" s="1">
        <v>199.37</v>
      </c>
      <c r="MH49" s="1">
        <v>197.94300000000001</v>
      </c>
      <c r="MI49" s="1">
        <v>202.98400000000001</v>
      </c>
      <c r="MJ49" s="1">
        <v>210.459</v>
      </c>
      <c r="MK49" s="1">
        <v>215.114</v>
      </c>
      <c r="ML49" s="1">
        <v>218.80600000000001</v>
      </c>
      <c r="MM49" s="1">
        <v>216.09800000000001</v>
      </c>
      <c r="MN49" s="1">
        <v>218.239</v>
      </c>
      <c r="MO49" s="1">
        <v>216.43600000000001</v>
      </c>
      <c r="MP49" s="1">
        <v>218.179</v>
      </c>
      <c r="MQ49" s="1">
        <v>220.79499999999999</v>
      </c>
      <c r="MR49" s="1">
        <v>218.714</v>
      </c>
      <c r="MS49" s="1">
        <v>218.49</v>
      </c>
      <c r="MT49" s="1">
        <v>222.40700000000001</v>
      </c>
      <c r="MU49" s="1">
        <v>230.304</v>
      </c>
      <c r="MV49" s="1">
        <v>232.87200000000001</v>
      </c>
      <c r="MW49" s="1">
        <v>226.17099999999999</v>
      </c>
      <c r="MX49" s="1">
        <v>217.55699999999999</v>
      </c>
      <c r="MY49" s="1">
        <v>219.054</v>
      </c>
      <c r="MZ49" s="1">
        <v>224.9</v>
      </c>
      <c r="NA49" s="1">
        <v>226.501</v>
      </c>
      <c r="NB49" s="1">
        <v>230.08699999999999</v>
      </c>
      <c r="NC49" s="1">
        <v>237.791</v>
      </c>
      <c r="ND49" s="1">
        <v>239.23500000000001</v>
      </c>
      <c r="NE49" s="1">
        <v>236.95599999999999</v>
      </c>
      <c r="NF49" s="1">
        <v>236.964</v>
      </c>
      <c r="NG49" s="1">
        <v>239.28299999999999</v>
      </c>
      <c r="NH49" s="1">
        <v>236.303</v>
      </c>
      <c r="NI49" s="1">
        <v>231.94300000000001</v>
      </c>
      <c r="NJ49" s="1">
        <v>226.89699999999999</v>
      </c>
      <c r="NK49" s="1">
        <v>227.79599999999999</v>
      </c>
      <c r="NL49" s="1">
        <v>233.21600000000001</v>
      </c>
      <c r="NM49" s="1">
        <v>230.351</v>
      </c>
      <c r="NN49" s="1">
        <v>236.309</v>
      </c>
      <c r="NO49" s="1">
        <v>234.923</v>
      </c>
      <c r="NP49" s="1">
        <v>230.30699999999999</v>
      </c>
      <c r="NQ49" s="1">
        <v>234.48699999999999</v>
      </c>
      <c r="NR49" s="1">
        <v>234.911</v>
      </c>
      <c r="NS49" s="1">
        <v>247.12100000000001</v>
      </c>
      <c r="NT49" s="1">
        <v>254.48699999999999</v>
      </c>
      <c r="NU49" s="1">
        <v>259.57</v>
      </c>
      <c r="NV49" s="1">
        <v>264.08100000000002</v>
      </c>
      <c r="NW49" s="1">
        <v>256.13799999999998</v>
      </c>
      <c r="NX49" s="1">
        <v>246.386</v>
      </c>
      <c r="NY49" s="1">
        <v>245.64699999999999</v>
      </c>
      <c r="NZ49" s="1">
        <v>244.815</v>
      </c>
      <c r="OA49" s="1">
        <v>242.90600000000001</v>
      </c>
      <c r="OB49" s="1">
        <v>243.10900000000001</v>
      </c>
      <c r="OC49" s="1">
        <v>243.05</v>
      </c>
      <c r="OD49" s="1">
        <v>240.999</v>
      </c>
      <c r="OE49" s="1">
        <v>239.863</v>
      </c>
      <c r="OF49" s="1">
        <v>234.601</v>
      </c>
      <c r="OG49" s="1">
        <v>234.929</v>
      </c>
      <c r="OH49" s="1">
        <v>232.423</v>
      </c>
      <c r="OI49" s="1">
        <v>241.12700000000001</v>
      </c>
      <c r="OJ49" s="1">
        <v>255.751</v>
      </c>
      <c r="OK49" s="1">
        <v>264.93599999999998</v>
      </c>
      <c r="OL49" s="1">
        <v>264.041</v>
      </c>
      <c r="OM49" s="1">
        <v>270.81200000000001</v>
      </c>
      <c r="ON49" s="1">
        <v>265.37700000000001</v>
      </c>
      <c r="OO49" s="1">
        <v>259.94900000000001</v>
      </c>
      <c r="OP49" s="1">
        <v>256.60700000000003</v>
      </c>
      <c r="OQ49" s="1">
        <v>266.16000000000003</v>
      </c>
      <c r="OR49" s="1">
        <v>263.32600000000002</v>
      </c>
      <c r="OS49" s="1">
        <v>256.39999999999998</v>
      </c>
      <c r="OT49" s="1">
        <v>253.33699999999999</v>
      </c>
      <c r="OU49" s="1">
        <v>244.98400000000001</v>
      </c>
      <c r="OV49" s="1">
        <v>244.05500000000001</v>
      </c>
      <c r="OW49" s="1">
        <v>235.32499999999999</v>
      </c>
      <c r="OX49" s="1">
        <v>237.511</v>
      </c>
      <c r="OY49" s="1">
        <v>244.01900000000001</v>
      </c>
      <c r="OZ49" s="1">
        <v>233.71100000000001</v>
      </c>
      <c r="PA49" s="1">
        <v>229.62299999999999</v>
      </c>
      <c r="PB49" s="1">
        <v>223.48599999999999</v>
      </c>
      <c r="PC49" s="1">
        <v>213.33699999999999</v>
      </c>
      <c r="PD49" s="1">
        <v>204.30199999999999</v>
      </c>
      <c r="PE49" s="1">
        <v>199.63499999999999</v>
      </c>
      <c r="PF49" s="1">
        <v>196.12200000000001</v>
      </c>
      <c r="PG49" s="1">
        <v>189.90199999999999</v>
      </c>
      <c r="PH49" s="1">
        <v>191.16499999999999</v>
      </c>
      <c r="PI49" s="1">
        <v>194.494</v>
      </c>
      <c r="PJ49" s="1">
        <v>195.69800000000001</v>
      </c>
      <c r="PK49" s="1">
        <v>195.80699999999999</v>
      </c>
      <c r="PL49" s="1">
        <v>198.37299999999999</v>
      </c>
      <c r="PM49" s="1">
        <v>201.63</v>
      </c>
      <c r="PN49" s="1">
        <v>204.75200000000001</v>
      </c>
      <c r="PO49" s="1">
        <v>205.928</v>
      </c>
      <c r="PP49" s="1">
        <v>207.93700000000001</v>
      </c>
      <c r="PQ49" s="1">
        <v>200.14400000000001</v>
      </c>
      <c r="PR49" s="1">
        <v>198.261</v>
      </c>
      <c r="PS49" s="1">
        <v>194.30799999999999</v>
      </c>
      <c r="PT49" s="1">
        <v>189.304</v>
      </c>
      <c r="PU49" s="1">
        <v>190.45599999999999</v>
      </c>
      <c r="PV49" s="1">
        <v>187.55600000000001</v>
      </c>
      <c r="PW49" s="1">
        <v>186.423</v>
      </c>
      <c r="PX49" s="1">
        <v>187.46700000000001</v>
      </c>
      <c r="PY49" s="1">
        <v>187.33799999999999</v>
      </c>
      <c r="PZ49" s="1">
        <v>187.43799999999999</v>
      </c>
      <c r="QA49" s="1">
        <v>187.81399999999999</v>
      </c>
      <c r="QB49" s="1">
        <v>183.56</v>
      </c>
      <c r="QC49" s="1">
        <v>183.86099999999999</v>
      </c>
      <c r="QD49" s="1">
        <v>182.1</v>
      </c>
      <c r="QE49" s="1">
        <v>176.96100000000001</v>
      </c>
      <c r="QF49" s="1">
        <v>178.36500000000001</v>
      </c>
      <c r="QG49" s="1">
        <v>182.36500000000001</v>
      </c>
      <c r="QH49" s="1">
        <v>188.898</v>
      </c>
      <c r="QI49" s="1">
        <v>186.202</v>
      </c>
      <c r="QJ49" s="1">
        <v>188.75299999999999</v>
      </c>
      <c r="QK49" s="1">
        <v>186.98099999999999</v>
      </c>
      <c r="QL49" s="1">
        <v>188.34299999999999</v>
      </c>
      <c r="QM49" s="1">
        <v>187.56399999999999</v>
      </c>
      <c r="QN49" s="1">
        <v>187.815</v>
      </c>
      <c r="QO49" s="1">
        <v>187.38300000000001</v>
      </c>
      <c r="QP49" s="1">
        <v>185.56</v>
      </c>
      <c r="QQ49" s="1">
        <v>184.86699999999999</v>
      </c>
      <c r="QR49" s="1">
        <v>186.929</v>
      </c>
      <c r="QS49" s="1">
        <v>188.30600000000001</v>
      </c>
      <c r="QT49" s="1">
        <v>189.03399999999999</v>
      </c>
      <c r="QU49" s="1">
        <v>192.43</v>
      </c>
      <c r="QV49" s="1">
        <v>192.749</v>
      </c>
      <c r="QW49" s="1">
        <v>190.834</v>
      </c>
      <c r="QX49" s="1">
        <v>195.011</v>
      </c>
      <c r="QY49" s="1">
        <v>203.54499999999999</v>
      </c>
      <c r="QZ49" s="1">
        <v>209.50299999999999</v>
      </c>
      <c r="RA49" s="1">
        <v>209.37100000000001</v>
      </c>
      <c r="RB49" s="1">
        <v>210.24700000000001</v>
      </c>
      <c r="RC49" s="1">
        <v>210.89500000000001</v>
      </c>
      <c r="RD49" s="1">
        <v>208.386</v>
      </c>
      <c r="RE49" s="1">
        <v>205.31</v>
      </c>
      <c r="RF49" s="1">
        <v>199.89</v>
      </c>
      <c r="RG49" s="1">
        <v>200.60599999999999</v>
      </c>
      <c r="RH49" s="1">
        <v>201.45599999999999</v>
      </c>
      <c r="RI49" s="1">
        <v>200.977</v>
      </c>
      <c r="RJ49" s="1">
        <v>200.42599999999999</v>
      </c>
      <c r="RK49" s="1">
        <v>199.71700000000001</v>
      </c>
      <c r="RL49" s="1">
        <v>202.4</v>
      </c>
      <c r="RM49" s="1">
        <v>207.23599999999999</v>
      </c>
      <c r="RN49" s="1">
        <v>205.93</v>
      </c>
      <c r="RO49" s="1">
        <v>204.91900000000001</v>
      </c>
      <c r="RP49" s="1">
        <v>205.17400000000001</v>
      </c>
      <c r="RQ49" s="1">
        <v>200.30099999999999</v>
      </c>
      <c r="RR49" s="1">
        <v>201.29</v>
      </c>
      <c r="RS49" s="1">
        <v>196.958</v>
      </c>
      <c r="RT49" s="1">
        <v>189.749</v>
      </c>
      <c r="RU49" s="1">
        <v>187.81899999999999</v>
      </c>
      <c r="RV49" s="1">
        <v>186.46899999999999</v>
      </c>
      <c r="RW49" s="1">
        <v>189.2</v>
      </c>
      <c r="RX49" s="1">
        <v>187.06</v>
      </c>
      <c r="RY49" s="1">
        <v>184.48099999999999</v>
      </c>
      <c r="RZ49" s="1">
        <v>181.16200000000001</v>
      </c>
      <c r="SA49" s="1">
        <v>184.61699999999999</v>
      </c>
      <c r="SB49" s="1">
        <v>185.42</v>
      </c>
      <c r="SC49" s="1">
        <v>186.649</v>
      </c>
      <c r="SD49" s="1">
        <v>188.524</v>
      </c>
      <c r="SE49" s="1">
        <v>194.10599999999999</v>
      </c>
      <c r="SF49" s="1">
        <v>194.51300000000001</v>
      </c>
      <c r="SG49" s="1">
        <v>194.98500000000001</v>
      </c>
      <c r="SH49" s="1">
        <v>197.91200000000001</v>
      </c>
      <c r="SI49" s="1">
        <v>200.101</v>
      </c>
      <c r="SJ49" s="1">
        <v>199.61699999999999</v>
      </c>
      <c r="SK49" s="1">
        <v>199.39599999999999</v>
      </c>
      <c r="SL49" s="1">
        <v>196.67400000000001</v>
      </c>
      <c r="SM49" s="1">
        <v>198.51400000000001</v>
      </c>
      <c r="SN49" s="1">
        <v>198.96199999999999</v>
      </c>
      <c r="SO49" s="1">
        <v>200.14400000000001</v>
      </c>
      <c r="SP49" s="1">
        <v>195.24199999999999</v>
      </c>
      <c r="SQ49" s="1">
        <v>199.48400000000001</v>
      </c>
      <c r="SR49" s="1">
        <v>207.64</v>
      </c>
    </row>
    <row r="50" spans="1:513" x14ac:dyDescent="0.25">
      <c r="A50" s="1" t="s">
        <v>272</v>
      </c>
      <c r="B50" s="1" t="str">
        <f>_xlfn.XLOOKUP(A50,bonds[worksheet get],bonds[unique lookup],"-")</f>
        <v>BHP 4 3/4 04/22/76 nc-21</v>
      </c>
      <c r="C50" s="1" t="str">
        <f>_xlfn.XLOOKUP(A50,bonds[worksheet get],bonds[ID_ISIN],"-")</f>
        <v>XS1309436753</v>
      </c>
      <c r="D50" s="1">
        <f>_xll.BDH(A50,"blp_i_sprd_mid","-2AY",,"Dates=H","Fill=C","Sort=R","Dir=H","cols=510;rows=1")</f>
        <v>216.34700000000001</v>
      </c>
      <c r="E50" s="1">
        <v>231.589</v>
      </c>
      <c r="F50" s="1">
        <v>235.68700000000001</v>
      </c>
      <c r="G50" s="1">
        <v>246.952</v>
      </c>
      <c r="H50" s="1">
        <v>262.14800000000002</v>
      </c>
      <c r="I50" s="1">
        <v>266.97899999999998</v>
      </c>
      <c r="J50" s="1">
        <v>269.03100000000001</v>
      </c>
      <c r="K50" s="1">
        <v>259.27</v>
      </c>
      <c r="L50" s="1">
        <v>267.01600000000002</v>
      </c>
      <c r="M50" s="1">
        <v>268.20600000000002</v>
      </c>
      <c r="N50" s="1">
        <v>256.08</v>
      </c>
      <c r="O50" s="1">
        <v>254.768</v>
      </c>
      <c r="P50" s="1">
        <v>236.73099999999999</v>
      </c>
      <c r="Q50" s="1">
        <v>207.22900000000001</v>
      </c>
      <c r="R50" s="1">
        <v>236.244</v>
      </c>
      <c r="S50" s="1">
        <v>228.57599999999999</v>
      </c>
      <c r="T50" s="1">
        <v>212.78399999999999</v>
      </c>
      <c r="U50" s="1">
        <v>194.14099999999999</v>
      </c>
      <c r="V50" s="1">
        <v>172.47800000000001</v>
      </c>
      <c r="W50" s="1">
        <v>148.63999999999999</v>
      </c>
      <c r="X50" s="1">
        <v>172.642</v>
      </c>
      <c r="Y50" s="1">
        <v>188.678</v>
      </c>
      <c r="Z50" s="1">
        <v>202.94200000000001</v>
      </c>
      <c r="AA50" s="1">
        <v>231.88200000000001</v>
      </c>
      <c r="AB50" s="1">
        <v>253.47499999999999</v>
      </c>
      <c r="AC50" s="1">
        <v>257.66800000000001</v>
      </c>
      <c r="AD50" s="1">
        <v>237.476</v>
      </c>
      <c r="AE50" s="1">
        <v>238.31200000000001</v>
      </c>
      <c r="AF50" s="1">
        <v>254.09899999999999</v>
      </c>
      <c r="AG50" s="1">
        <v>267.71199999999999</v>
      </c>
      <c r="AH50" s="1">
        <v>263.93400000000003</v>
      </c>
      <c r="AI50" s="1">
        <v>272.238</v>
      </c>
      <c r="AJ50" s="1">
        <v>276.61900000000003</v>
      </c>
      <c r="AK50" s="1">
        <v>283.61599999999999</v>
      </c>
      <c r="AL50" s="1">
        <v>309.20600000000002</v>
      </c>
      <c r="AM50" s="1">
        <v>308.57900000000001</v>
      </c>
      <c r="AN50" s="1">
        <v>302.67200000000003</v>
      </c>
      <c r="AO50" s="1">
        <v>314.166</v>
      </c>
      <c r="AP50" s="1">
        <v>298.80200000000002</v>
      </c>
      <c r="AQ50" s="1">
        <v>297.28800000000001</v>
      </c>
      <c r="AR50" s="1">
        <v>295.75900000000001</v>
      </c>
      <c r="AS50" s="1">
        <v>294.78899999999999</v>
      </c>
      <c r="AT50" s="1">
        <v>297.94400000000002</v>
      </c>
      <c r="AU50" s="1">
        <v>294.04300000000001</v>
      </c>
      <c r="AV50" s="1">
        <v>281.93799999999999</v>
      </c>
      <c r="AW50" s="1">
        <v>248.85499999999999</v>
      </c>
      <c r="AX50" s="1">
        <v>216.24100000000001</v>
      </c>
      <c r="AY50" s="1">
        <v>202.71199999999999</v>
      </c>
      <c r="AZ50" s="1">
        <v>195.54900000000001</v>
      </c>
      <c r="BA50" s="1">
        <v>220.41</v>
      </c>
      <c r="BB50" s="1">
        <v>220.94499999999999</v>
      </c>
      <c r="BC50" s="1">
        <v>235.35499999999999</v>
      </c>
      <c r="BD50" s="1">
        <v>250.32</v>
      </c>
      <c r="BE50" s="1">
        <v>253.411</v>
      </c>
      <c r="BF50" s="1">
        <v>239.15199999999999</v>
      </c>
      <c r="BG50" s="1">
        <v>260.62</v>
      </c>
      <c r="BH50" s="1">
        <v>263.49299999999999</v>
      </c>
      <c r="BI50" s="1">
        <v>262.96800000000002</v>
      </c>
      <c r="BJ50" s="1">
        <v>337.32499999999999</v>
      </c>
      <c r="BK50" s="1">
        <v>366.67899999999997</v>
      </c>
      <c r="BL50" s="1">
        <v>427.32600000000002</v>
      </c>
      <c r="BM50" s="1">
        <v>456.83600000000001</v>
      </c>
      <c r="BN50" s="1">
        <v>484.62799999999999</v>
      </c>
      <c r="BO50" s="1">
        <v>520.12300000000005</v>
      </c>
      <c r="BP50" s="1">
        <v>536.18399999999997</v>
      </c>
      <c r="BQ50" s="1">
        <v>611.52700000000004</v>
      </c>
      <c r="BR50" s="1">
        <v>637.03499999999997</v>
      </c>
      <c r="BS50" s="1">
        <v>641.16999999999996</v>
      </c>
      <c r="BT50" s="1">
        <v>691.35799999999995</v>
      </c>
      <c r="BU50" s="1">
        <v>769.78700000000003</v>
      </c>
      <c r="BV50" s="1">
        <v>810.88</v>
      </c>
      <c r="BW50" s="1">
        <v>846.02700000000004</v>
      </c>
      <c r="BX50" s="1">
        <v>796.75800000000004</v>
      </c>
      <c r="BY50" s="1">
        <v>835.25599999999997</v>
      </c>
      <c r="BZ50" s="1">
        <v>838.47299999999996</v>
      </c>
      <c r="CA50" s="1">
        <v>597.54200000000003</v>
      </c>
      <c r="CB50" s="1">
        <v>438.09500000000003</v>
      </c>
      <c r="CC50" s="1">
        <v>291.78399999999999</v>
      </c>
      <c r="CD50" s="1">
        <v>225.953</v>
      </c>
      <c r="CE50" s="1">
        <v>157.81800000000001</v>
      </c>
      <c r="CF50" s="1">
        <v>150.51</v>
      </c>
      <c r="CG50" s="1">
        <v>168.167</v>
      </c>
      <c r="CH50" s="1">
        <v>113.051</v>
      </c>
      <c r="CI50" s="1">
        <v>95.036000000000001</v>
      </c>
      <c r="CJ50" s="1">
        <v>90.69</v>
      </c>
      <c r="CK50" s="1">
        <v>97.272000000000006</v>
      </c>
      <c r="CL50" s="1">
        <v>105.02800000000001</v>
      </c>
      <c r="CM50" s="1">
        <v>106.389</v>
      </c>
      <c r="CN50" s="1">
        <v>83.893000000000001</v>
      </c>
      <c r="CO50" s="1">
        <v>74.823999999999998</v>
      </c>
      <c r="CP50" s="1">
        <v>66.275000000000006</v>
      </c>
      <c r="CQ50" s="1">
        <v>61.643999999999998</v>
      </c>
      <c r="CR50" s="1">
        <v>53.545000000000002</v>
      </c>
      <c r="CS50" s="1">
        <v>52.731999999999999</v>
      </c>
      <c r="CT50" s="1">
        <v>52.006</v>
      </c>
      <c r="CU50" s="1">
        <v>54.32</v>
      </c>
      <c r="CV50" s="1">
        <v>55.241999999999997</v>
      </c>
      <c r="CW50" s="1">
        <v>55.344999999999999</v>
      </c>
      <c r="CX50" s="1">
        <v>54.25</v>
      </c>
      <c r="CY50" s="1">
        <v>54.216000000000001</v>
      </c>
      <c r="CZ50" s="1">
        <v>56.728000000000002</v>
      </c>
      <c r="DA50" s="1">
        <v>53.890999999999998</v>
      </c>
      <c r="DB50" s="1">
        <v>53.715000000000003</v>
      </c>
      <c r="DC50" s="1">
        <v>55.417999999999999</v>
      </c>
      <c r="DD50" s="1">
        <v>52.899000000000001</v>
      </c>
      <c r="DE50" s="1">
        <v>56.109000000000002</v>
      </c>
      <c r="DF50" s="1">
        <v>58.831000000000003</v>
      </c>
      <c r="DG50" s="1">
        <v>59.655000000000001</v>
      </c>
      <c r="DH50" s="1">
        <v>58.463000000000001</v>
      </c>
      <c r="DI50" s="1">
        <v>55.892000000000003</v>
      </c>
      <c r="DJ50" s="1">
        <v>58.512</v>
      </c>
      <c r="DK50" s="1">
        <v>59.161999999999999</v>
      </c>
      <c r="DL50" s="1">
        <v>48.526000000000003</v>
      </c>
      <c r="DM50" s="1">
        <v>43.615000000000002</v>
      </c>
      <c r="DN50" s="1">
        <v>42.237000000000002</v>
      </c>
      <c r="DO50" s="1">
        <v>42.844999999999999</v>
      </c>
      <c r="DP50" s="1">
        <v>41.802999999999997</v>
      </c>
      <c r="DQ50" s="1">
        <v>41.133000000000003</v>
      </c>
      <c r="DR50" s="1">
        <v>40.945999999999998</v>
      </c>
      <c r="DS50" s="1">
        <v>38.661999999999999</v>
      </c>
      <c r="DT50" s="1">
        <v>40.914000000000001</v>
      </c>
      <c r="DU50" s="1">
        <v>41.008000000000003</v>
      </c>
      <c r="DV50" s="1">
        <v>37.493000000000002</v>
      </c>
      <c r="DW50" s="1">
        <v>38.122</v>
      </c>
      <c r="DX50" s="1">
        <v>36.612000000000002</v>
      </c>
      <c r="DY50" s="1">
        <v>35.99</v>
      </c>
      <c r="DZ50" s="1">
        <v>34.170999999999999</v>
      </c>
      <c r="EA50" s="1">
        <v>32.683999999999997</v>
      </c>
      <c r="EB50" s="1">
        <v>30.643999999999998</v>
      </c>
      <c r="EC50" s="1">
        <v>29.481000000000002</v>
      </c>
      <c r="ED50" s="1">
        <v>33.533000000000001</v>
      </c>
      <c r="EE50" s="1">
        <v>34.226999999999997</v>
      </c>
      <c r="EF50" s="1">
        <v>37.183999999999997</v>
      </c>
      <c r="EG50" s="1">
        <v>39.064999999999998</v>
      </c>
      <c r="EH50" s="1">
        <v>39.170999999999999</v>
      </c>
      <c r="EI50" s="1">
        <v>43.168999999999997</v>
      </c>
      <c r="EJ50" s="1">
        <v>44.954000000000001</v>
      </c>
      <c r="EK50" s="1">
        <v>46.706000000000003</v>
      </c>
      <c r="EL50" s="1">
        <v>48.747999999999998</v>
      </c>
      <c r="EM50" s="1">
        <v>50.981000000000002</v>
      </c>
      <c r="EN50" s="1">
        <v>51.491</v>
      </c>
      <c r="EO50" s="1">
        <v>51.908000000000001</v>
      </c>
      <c r="EP50" s="1">
        <v>54.911000000000001</v>
      </c>
      <c r="EQ50" s="1">
        <v>56.320999999999998</v>
      </c>
      <c r="ER50" s="1">
        <v>57.313000000000002</v>
      </c>
      <c r="ES50" s="1">
        <v>58.261000000000003</v>
      </c>
      <c r="ET50" s="1">
        <v>57.874000000000002</v>
      </c>
      <c r="EU50" s="1">
        <v>62.488999999999997</v>
      </c>
      <c r="EV50" s="1">
        <v>61.003</v>
      </c>
      <c r="EW50" s="1">
        <v>61.734000000000002</v>
      </c>
      <c r="EX50" s="1">
        <v>63.807000000000002</v>
      </c>
      <c r="EY50" s="1">
        <v>63.393999999999998</v>
      </c>
      <c r="EZ50" s="1">
        <v>65.52</v>
      </c>
      <c r="FA50" s="1">
        <v>65.387</v>
      </c>
      <c r="FB50" s="1">
        <v>66.281000000000006</v>
      </c>
      <c r="FC50" s="1">
        <v>66.287000000000006</v>
      </c>
      <c r="FD50" s="1">
        <v>63.295999999999999</v>
      </c>
      <c r="FE50" s="1">
        <v>61.371000000000002</v>
      </c>
      <c r="FF50" s="1">
        <v>56.747999999999998</v>
      </c>
      <c r="FG50" s="1">
        <v>54.488999999999997</v>
      </c>
      <c r="FH50" s="1">
        <v>55.719000000000001</v>
      </c>
      <c r="FI50" s="1">
        <v>54.92</v>
      </c>
      <c r="FJ50" s="1">
        <v>55.408999999999999</v>
      </c>
      <c r="FK50" s="1">
        <v>54.000999999999998</v>
      </c>
      <c r="FL50" s="1">
        <v>51.926000000000002</v>
      </c>
      <c r="FM50" s="1">
        <v>52.133000000000003</v>
      </c>
      <c r="FN50" s="1">
        <v>52.372</v>
      </c>
      <c r="FO50" s="1">
        <v>54.712000000000003</v>
      </c>
      <c r="FP50" s="1">
        <v>57.215000000000003</v>
      </c>
      <c r="FQ50" s="1">
        <v>59.25</v>
      </c>
      <c r="FR50" s="1">
        <v>58.82</v>
      </c>
      <c r="FS50" s="1">
        <v>59.119</v>
      </c>
      <c r="FT50" s="1">
        <v>60.219000000000001</v>
      </c>
      <c r="FU50" s="1">
        <v>60.305999999999997</v>
      </c>
      <c r="FV50" s="1">
        <v>58.039000000000001</v>
      </c>
      <c r="FW50" s="1">
        <v>59.091000000000001</v>
      </c>
      <c r="FX50" s="1">
        <v>59.52</v>
      </c>
      <c r="FY50" s="1">
        <v>62.228000000000002</v>
      </c>
      <c r="FZ50" s="1">
        <v>62.789000000000001</v>
      </c>
      <c r="GA50" s="1">
        <v>64.069000000000003</v>
      </c>
      <c r="GB50" s="1">
        <v>64.287999999999997</v>
      </c>
      <c r="GC50" s="1">
        <v>64.113</v>
      </c>
      <c r="GD50" s="1">
        <v>66.718999999999994</v>
      </c>
      <c r="GE50" s="1">
        <v>61.984999999999999</v>
      </c>
      <c r="GF50" s="1">
        <v>63.524000000000001</v>
      </c>
      <c r="GG50" s="1">
        <v>63.859000000000002</v>
      </c>
      <c r="GH50" s="1">
        <v>67.997</v>
      </c>
      <c r="GI50" s="1">
        <v>69.760999999999996</v>
      </c>
      <c r="GJ50" s="1">
        <v>67.022999999999996</v>
      </c>
      <c r="GK50" s="1">
        <v>65.528000000000006</v>
      </c>
      <c r="GL50" s="1">
        <v>66.66</v>
      </c>
      <c r="GM50" s="1">
        <v>63.472000000000001</v>
      </c>
      <c r="GN50" s="1">
        <v>63.377000000000002</v>
      </c>
      <c r="GO50" s="1">
        <v>64.013000000000005</v>
      </c>
      <c r="GP50" s="1">
        <v>64.873000000000005</v>
      </c>
      <c r="GQ50" s="1">
        <v>62.564</v>
      </c>
      <c r="GR50" s="1">
        <v>62.497</v>
      </c>
      <c r="GS50" s="1">
        <v>62.027000000000001</v>
      </c>
      <c r="GT50" s="1">
        <v>61.51</v>
      </c>
      <c r="GU50" s="1">
        <v>60.494999999999997</v>
      </c>
      <c r="GV50" s="1">
        <v>62.781999999999996</v>
      </c>
      <c r="GW50" s="1">
        <v>64.513000000000005</v>
      </c>
      <c r="GX50" s="1">
        <v>61.128</v>
      </c>
      <c r="GY50" s="1">
        <v>56.460999999999999</v>
      </c>
      <c r="GZ50" s="1">
        <v>56.636000000000003</v>
      </c>
      <c r="HA50" s="1">
        <v>58.765999999999998</v>
      </c>
      <c r="HB50" s="1">
        <v>66.722999999999999</v>
      </c>
      <c r="HC50" s="1">
        <v>74.114999999999995</v>
      </c>
      <c r="HD50" s="1">
        <v>70.376000000000005</v>
      </c>
      <c r="HE50" s="1">
        <v>71.995999999999995</v>
      </c>
      <c r="HF50" s="1">
        <v>72.522999999999996</v>
      </c>
      <c r="HG50" s="1">
        <v>76.099000000000004</v>
      </c>
      <c r="HH50" s="1">
        <v>78.887</v>
      </c>
      <c r="HI50" s="1">
        <v>77.337999999999994</v>
      </c>
      <c r="HJ50" s="1">
        <v>76.073999999999998</v>
      </c>
      <c r="HK50" s="1">
        <v>76.335999999999999</v>
      </c>
      <c r="HL50" s="1">
        <v>76.040999999999997</v>
      </c>
      <c r="HM50" s="1">
        <v>73.507000000000005</v>
      </c>
      <c r="HN50" s="1">
        <v>71.921000000000006</v>
      </c>
      <c r="HO50" s="1">
        <v>71.611999999999995</v>
      </c>
      <c r="HP50" s="1">
        <v>72.42</v>
      </c>
      <c r="HQ50" s="1">
        <v>77.433000000000007</v>
      </c>
      <c r="HR50" s="1">
        <v>84.584999999999994</v>
      </c>
      <c r="HS50" s="1">
        <v>86.132000000000005</v>
      </c>
      <c r="HT50" s="1">
        <v>89.28</v>
      </c>
      <c r="HU50" s="1">
        <v>91.882999999999996</v>
      </c>
      <c r="HV50" s="1">
        <v>88.037000000000006</v>
      </c>
      <c r="HW50" s="1">
        <v>87.742999999999995</v>
      </c>
      <c r="HX50" s="1">
        <v>86.3</v>
      </c>
      <c r="HY50" s="1">
        <v>85.768000000000001</v>
      </c>
      <c r="HZ50" s="1">
        <v>86.424999999999997</v>
      </c>
      <c r="IA50" s="1">
        <v>88.25</v>
      </c>
      <c r="IB50" s="1">
        <v>88.918000000000006</v>
      </c>
      <c r="IC50" s="1">
        <v>88.275000000000006</v>
      </c>
      <c r="ID50" s="1">
        <v>75.936000000000007</v>
      </c>
      <c r="IE50" s="1">
        <v>70.128</v>
      </c>
      <c r="IF50" s="1">
        <v>67.210999999999999</v>
      </c>
      <c r="IG50" s="1">
        <v>66.834000000000003</v>
      </c>
      <c r="IH50" s="1">
        <v>61.936999999999998</v>
      </c>
      <c r="II50" s="1">
        <v>62.518999999999998</v>
      </c>
      <c r="IJ50" s="1">
        <v>63.676000000000002</v>
      </c>
      <c r="IK50" s="1">
        <v>66.075000000000003</v>
      </c>
      <c r="IL50" s="1">
        <v>68.804000000000002</v>
      </c>
      <c r="IM50" s="1">
        <v>69</v>
      </c>
      <c r="IN50" s="1">
        <v>70.41</v>
      </c>
      <c r="IO50" s="1">
        <v>70.125</v>
      </c>
      <c r="IP50" s="1">
        <v>65.882000000000005</v>
      </c>
      <c r="IQ50" s="1">
        <v>65.069999999999993</v>
      </c>
      <c r="IR50" s="1">
        <v>64.728999999999999</v>
      </c>
      <c r="IS50" s="1">
        <v>64.688999999999993</v>
      </c>
      <c r="IT50" s="1">
        <v>63.540999999999997</v>
      </c>
      <c r="IU50" s="1">
        <v>64.194999999999993</v>
      </c>
      <c r="IV50" s="1">
        <v>67.855999999999995</v>
      </c>
      <c r="IW50" s="1">
        <v>60.689</v>
      </c>
      <c r="IX50" s="1">
        <v>60.100999999999999</v>
      </c>
      <c r="IY50" s="1">
        <v>59.274999999999999</v>
      </c>
      <c r="IZ50" s="1">
        <v>61.094999999999999</v>
      </c>
      <c r="JA50" s="1">
        <v>63.036000000000001</v>
      </c>
      <c r="JB50" s="1">
        <v>61.287999999999997</v>
      </c>
      <c r="JC50" s="1">
        <v>64.304000000000002</v>
      </c>
      <c r="JD50" s="1">
        <v>65.260000000000005</v>
      </c>
      <c r="JE50" s="1">
        <v>66.965000000000003</v>
      </c>
      <c r="JF50" s="1">
        <v>62.649000000000001</v>
      </c>
      <c r="JG50" s="1">
        <v>61.779000000000003</v>
      </c>
      <c r="JH50" s="1">
        <v>61.377000000000002</v>
      </c>
      <c r="JI50" s="1">
        <v>61.31</v>
      </c>
      <c r="JJ50" s="1">
        <v>62.606999999999999</v>
      </c>
      <c r="JK50" s="1">
        <v>69.995000000000005</v>
      </c>
      <c r="JL50" s="1">
        <v>78.072000000000003</v>
      </c>
      <c r="JM50" s="1">
        <v>74.78</v>
      </c>
      <c r="JN50" s="1">
        <v>73.567999999999998</v>
      </c>
      <c r="JO50" s="1">
        <v>69.728999999999999</v>
      </c>
      <c r="JP50" s="1">
        <v>63.899000000000001</v>
      </c>
      <c r="JQ50" s="1">
        <v>70.744</v>
      </c>
      <c r="JR50" s="1">
        <v>78.495000000000005</v>
      </c>
      <c r="JS50" s="1">
        <v>80.370999999999995</v>
      </c>
      <c r="JT50" s="1">
        <v>79.688000000000002</v>
      </c>
      <c r="JU50" s="1">
        <v>104.012</v>
      </c>
      <c r="JV50" s="1">
        <v>108.149</v>
      </c>
      <c r="JW50" s="1">
        <v>110.057</v>
      </c>
      <c r="JX50" s="1">
        <v>108.512</v>
      </c>
      <c r="JY50" s="1">
        <v>109.26600000000001</v>
      </c>
      <c r="JZ50" s="1">
        <v>109.27800000000001</v>
      </c>
      <c r="KA50" s="1">
        <v>115.032</v>
      </c>
      <c r="KB50" s="1">
        <v>116.562</v>
      </c>
      <c r="KC50" s="1">
        <v>118.777</v>
      </c>
      <c r="KD50" s="1">
        <v>108.294</v>
      </c>
      <c r="KE50" s="1">
        <v>105.2</v>
      </c>
      <c r="KF50" s="1">
        <v>103.008</v>
      </c>
      <c r="KG50" s="1">
        <v>103.718</v>
      </c>
      <c r="KH50" s="1">
        <v>104.39</v>
      </c>
      <c r="KI50" s="1">
        <v>106.456</v>
      </c>
      <c r="KJ50" s="1">
        <v>107.407</v>
      </c>
      <c r="KK50" s="1">
        <v>107.63500000000001</v>
      </c>
      <c r="KL50" s="1">
        <v>99.323999999999998</v>
      </c>
      <c r="KM50" s="1">
        <v>99.614000000000004</v>
      </c>
      <c r="KN50" s="1">
        <v>91.435000000000002</v>
      </c>
      <c r="KO50" s="1">
        <v>75.126000000000005</v>
      </c>
      <c r="KP50" s="1">
        <v>67.296000000000006</v>
      </c>
      <c r="KQ50" s="1">
        <v>66.956000000000003</v>
      </c>
      <c r="KR50" s="1">
        <v>67.388000000000005</v>
      </c>
      <c r="KS50" s="1">
        <v>69.483000000000004</v>
      </c>
      <c r="KT50" s="1">
        <v>70.576999999999998</v>
      </c>
      <c r="KU50" s="1">
        <v>73.406999999999996</v>
      </c>
      <c r="KV50" s="1">
        <v>73.347999999999999</v>
      </c>
      <c r="KW50" s="1">
        <v>74.305999999999997</v>
      </c>
      <c r="KX50" s="1">
        <v>78.009</v>
      </c>
      <c r="KY50" s="1">
        <v>78.352000000000004</v>
      </c>
      <c r="KZ50" s="1">
        <v>74.515000000000001</v>
      </c>
      <c r="LA50" s="1">
        <v>73.491</v>
      </c>
      <c r="LB50" s="1">
        <v>74.525000000000006</v>
      </c>
      <c r="LC50" s="1">
        <v>75.316999999999993</v>
      </c>
      <c r="LD50" s="1">
        <v>78.299000000000007</v>
      </c>
      <c r="LE50" s="1">
        <v>82.725999999999999</v>
      </c>
      <c r="LF50" s="1">
        <v>84.46</v>
      </c>
      <c r="LG50" s="1">
        <v>83.355000000000004</v>
      </c>
      <c r="LH50" s="1">
        <v>82.899000000000001</v>
      </c>
      <c r="LI50" s="1">
        <v>82.718000000000004</v>
      </c>
      <c r="LJ50" s="1">
        <v>80.256</v>
      </c>
      <c r="LK50" s="1">
        <v>81.93</v>
      </c>
      <c r="LL50" s="1">
        <v>83.239000000000004</v>
      </c>
      <c r="LM50" s="1">
        <v>91.344999999999999</v>
      </c>
      <c r="LN50" s="1">
        <v>94.195999999999998</v>
      </c>
      <c r="LO50" s="1">
        <v>96.74</v>
      </c>
      <c r="LP50" s="1">
        <v>100.301</v>
      </c>
      <c r="LQ50" s="1">
        <v>103.899</v>
      </c>
      <c r="LR50" s="1">
        <v>98.522999999999996</v>
      </c>
      <c r="LS50" s="1">
        <v>96.754000000000005</v>
      </c>
      <c r="LT50" s="1">
        <v>92.796999999999997</v>
      </c>
      <c r="LU50" s="1">
        <v>86.24</v>
      </c>
      <c r="LV50" s="1">
        <v>85.263999999999996</v>
      </c>
      <c r="LW50" s="1">
        <v>90.015000000000001</v>
      </c>
      <c r="LX50" s="1">
        <v>90.186999999999998</v>
      </c>
      <c r="LY50" s="1">
        <v>95.308999999999997</v>
      </c>
      <c r="LZ50" s="1">
        <v>102.729</v>
      </c>
      <c r="MA50" s="1">
        <v>111.583</v>
      </c>
      <c r="MB50" s="1">
        <v>111.496</v>
      </c>
      <c r="MC50" s="1">
        <v>111.15600000000001</v>
      </c>
      <c r="MD50" s="1">
        <v>109.268</v>
      </c>
      <c r="ME50" s="1">
        <v>102.79300000000001</v>
      </c>
      <c r="MF50" s="1">
        <v>102.18600000000001</v>
      </c>
      <c r="MG50" s="1">
        <v>98.811000000000007</v>
      </c>
      <c r="MH50" s="1">
        <v>94.945999999999998</v>
      </c>
      <c r="MI50" s="1">
        <v>97.915999999999997</v>
      </c>
      <c r="MJ50" s="1">
        <v>99.525999999999996</v>
      </c>
      <c r="MK50" s="1">
        <v>104.738</v>
      </c>
      <c r="ML50" s="1">
        <v>108.76900000000001</v>
      </c>
      <c r="MM50" s="1">
        <v>110.559</v>
      </c>
      <c r="MN50" s="1">
        <v>108.861</v>
      </c>
      <c r="MO50" s="1">
        <v>107.526</v>
      </c>
      <c r="MP50" s="1">
        <v>113.313</v>
      </c>
      <c r="MQ50" s="1">
        <v>121.456</v>
      </c>
      <c r="MR50" s="1">
        <v>120.194</v>
      </c>
      <c r="MS50" s="1">
        <v>123.053</v>
      </c>
      <c r="MT50" s="1">
        <v>128.881</v>
      </c>
      <c r="MU50" s="1">
        <v>145.22900000000001</v>
      </c>
      <c r="MV50" s="1">
        <v>145.21299999999999</v>
      </c>
      <c r="MW50" s="1">
        <v>134.9</v>
      </c>
      <c r="MX50" s="1">
        <v>121.422</v>
      </c>
      <c r="MY50" s="1">
        <v>122.64</v>
      </c>
      <c r="MZ50" s="1">
        <v>129.78899999999999</v>
      </c>
      <c r="NA50" s="1">
        <v>129.857</v>
      </c>
      <c r="NB50" s="1">
        <v>132.81200000000001</v>
      </c>
      <c r="NC50" s="1">
        <v>143.46799999999999</v>
      </c>
      <c r="ND50" s="1">
        <v>153.077</v>
      </c>
      <c r="NE50" s="1">
        <v>157.44800000000001</v>
      </c>
      <c r="NF50" s="1">
        <v>149.173</v>
      </c>
      <c r="NG50" s="1">
        <v>148.161</v>
      </c>
      <c r="NH50" s="1">
        <v>154.68700000000001</v>
      </c>
      <c r="NI50" s="1">
        <v>151.11600000000001</v>
      </c>
      <c r="NJ50" s="1">
        <v>144.54499999999999</v>
      </c>
      <c r="NK50" s="1">
        <v>143.96700000000001</v>
      </c>
      <c r="NL50" s="1">
        <v>147.57300000000001</v>
      </c>
      <c r="NM50" s="1">
        <v>139.96199999999999</v>
      </c>
      <c r="NN50" s="1">
        <v>143.78100000000001</v>
      </c>
      <c r="NO50" s="1">
        <v>148.739</v>
      </c>
      <c r="NP50" s="1">
        <v>146.166</v>
      </c>
      <c r="NQ50" s="1">
        <v>147.44300000000001</v>
      </c>
      <c r="NR50" s="1">
        <v>145.315</v>
      </c>
      <c r="NS50" s="1">
        <v>184.80500000000001</v>
      </c>
      <c r="NT50" s="1">
        <v>191.05799999999999</v>
      </c>
      <c r="NU50" s="1">
        <v>199.48500000000001</v>
      </c>
      <c r="NV50" s="1">
        <v>198.27500000000001</v>
      </c>
      <c r="NW50" s="1">
        <v>190.14099999999999</v>
      </c>
      <c r="NX50" s="1">
        <v>190.46700000000001</v>
      </c>
      <c r="NY50" s="1">
        <v>187.935</v>
      </c>
      <c r="NZ50" s="1">
        <v>186.38200000000001</v>
      </c>
      <c r="OA50" s="1">
        <v>184.33699999999999</v>
      </c>
      <c r="OB50" s="1">
        <v>184.07900000000001</v>
      </c>
      <c r="OC50" s="1">
        <v>183.387</v>
      </c>
      <c r="OD50" s="1">
        <v>182.03899999999999</v>
      </c>
      <c r="OE50" s="1">
        <v>184.21899999999999</v>
      </c>
      <c r="OF50" s="1">
        <v>182.16200000000001</v>
      </c>
      <c r="OG50" s="1">
        <v>180.46600000000001</v>
      </c>
      <c r="OH50" s="1">
        <v>181.56399999999999</v>
      </c>
      <c r="OI50" s="1">
        <v>186.369</v>
      </c>
      <c r="OJ50" s="1">
        <v>201.899</v>
      </c>
      <c r="OK50" s="1">
        <v>208.79</v>
      </c>
      <c r="OL50" s="1">
        <v>214.62200000000001</v>
      </c>
      <c r="OM50" s="1">
        <v>219.36699999999999</v>
      </c>
      <c r="ON50" s="1">
        <v>214.22300000000001</v>
      </c>
      <c r="OO50" s="1">
        <v>195.19900000000001</v>
      </c>
      <c r="OP50" s="1">
        <v>189.84299999999999</v>
      </c>
      <c r="OQ50" s="1">
        <v>188.208</v>
      </c>
      <c r="OR50" s="1">
        <v>181.624</v>
      </c>
      <c r="OS50" s="1">
        <v>169.393</v>
      </c>
      <c r="OT50" s="1">
        <v>163.03399999999999</v>
      </c>
      <c r="OU50" s="1">
        <v>163.15</v>
      </c>
      <c r="OV50" s="1">
        <v>168.03399999999999</v>
      </c>
      <c r="OW50" s="1">
        <v>172.642</v>
      </c>
      <c r="OX50" s="1">
        <v>179.392</v>
      </c>
      <c r="OY50" s="1">
        <v>187.626</v>
      </c>
      <c r="OZ50" s="1">
        <v>150.94300000000001</v>
      </c>
      <c r="PA50" s="1">
        <v>136.34899999999999</v>
      </c>
      <c r="PB50" s="1">
        <v>130.51300000000001</v>
      </c>
      <c r="PC50" s="1">
        <v>123.116</v>
      </c>
      <c r="PD50" s="1">
        <v>119.548</v>
      </c>
      <c r="PE50" s="1">
        <v>112.327</v>
      </c>
      <c r="PF50" s="1">
        <v>111.274</v>
      </c>
      <c r="PG50" s="1">
        <v>107.248</v>
      </c>
      <c r="PH50" s="1">
        <v>106.148</v>
      </c>
      <c r="PI50" s="1">
        <v>109.554</v>
      </c>
      <c r="PJ50" s="1">
        <v>109.89700000000001</v>
      </c>
      <c r="PK50" s="1">
        <v>111.377</v>
      </c>
      <c r="PL50" s="1">
        <v>111.943</v>
      </c>
      <c r="PM50" s="1">
        <v>112.898</v>
      </c>
      <c r="PN50" s="1">
        <v>122.818</v>
      </c>
      <c r="PO50" s="1">
        <v>123.97499999999999</v>
      </c>
      <c r="PP50" s="1">
        <v>121.509</v>
      </c>
      <c r="PQ50" s="1">
        <v>117.351</v>
      </c>
      <c r="PR50" s="1">
        <v>115.12</v>
      </c>
      <c r="PS50" s="1">
        <v>115.331</v>
      </c>
      <c r="PT50" s="1">
        <v>111.93600000000001</v>
      </c>
      <c r="PU50" s="1">
        <v>113.107</v>
      </c>
      <c r="PV50" s="1">
        <v>108.768</v>
      </c>
      <c r="PW50" s="1">
        <v>107.72</v>
      </c>
      <c r="PX50" s="1">
        <v>110.042</v>
      </c>
      <c r="PY50" s="1">
        <v>108.86499999999999</v>
      </c>
      <c r="PZ50" s="1">
        <v>108.881</v>
      </c>
      <c r="QA50" s="1">
        <v>110.393</v>
      </c>
      <c r="QB50" s="1">
        <v>105.307</v>
      </c>
      <c r="QC50" s="1">
        <v>104.843</v>
      </c>
      <c r="QD50" s="1">
        <v>104.602</v>
      </c>
      <c r="QE50" s="1">
        <v>101.744</v>
      </c>
      <c r="QF50" s="1">
        <v>99.837000000000003</v>
      </c>
      <c r="QG50" s="1">
        <v>99.738</v>
      </c>
      <c r="QH50" s="1">
        <v>103.261</v>
      </c>
      <c r="QI50" s="1">
        <v>104.199</v>
      </c>
      <c r="QJ50" s="1">
        <v>106.056</v>
      </c>
      <c r="QK50" s="1">
        <v>105.467</v>
      </c>
      <c r="QL50" s="1">
        <v>104.163</v>
      </c>
      <c r="QM50" s="1">
        <v>106.696</v>
      </c>
      <c r="QN50" s="1">
        <v>106.9</v>
      </c>
      <c r="QO50" s="1">
        <v>104.11799999999999</v>
      </c>
      <c r="QP50" s="1">
        <v>106.53400000000001</v>
      </c>
      <c r="QQ50" s="1">
        <v>107.435</v>
      </c>
      <c r="QR50" s="1">
        <v>107.962</v>
      </c>
      <c r="QS50" s="1">
        <v>109.476</v>
      </c>
      <c r="QT50" s="1">
        <v>110.601</v>
      </c>
      <c r="QU50" s="1">
        <v>114.657</v>
      </c>
      <c r="QV50" s="1">
        <v>116.52500000000001</v>
      </c>
      <c r="QW50" s="1">
        <v>117.869</v>
      </c>
      <c r="QX50" s="1">
        <v>119.874</v>
      </c>
      <c r="QY50" s="1">
        <v>121.48699999999999</v>
      </c>
      <c r="QZ50" s="1">
        <v>124.41200000000001</v>
      </c>
      <c r="RA50" s="1">
        <v>125.586</v>
      </c>
      <c r="RB50" s="1">
        <v>125.494</v>
      </c>
      <c r="RC50" s="1">
        <v>129.82400000000001</v>
      </c>
      <c r="RD50" s="1">
        <v>130.489</v>
      </c>
      <c r="RE50" s="1">
        <v>124.928</v>
      </c>
      <c r="RF50" s="1">
        <v>122.70399999999999</v>
      </c>
      <c r="RG50" s="1">
        <v>122.73099999999999</v>
      </c>
      <c r="RH50" s="1">
        <v>121.736</v>
      </c>
      <c r="RI50" s="1">
        <v>122.538</v>
      </c>
      <c r="RJ50" s="1">
        <v>122.003</v>
      </c>
      <c r="RK50" s="1">
        <v>116.524</v>
      </c>
      <c r="RL50" s="1">
        <v>115.71599999999999</v>
      </c>
      <c r="RM50" s="1">
        <v>114.97199999999999</v>
      </c>
      <c r="RN50" s="1">
        <v>115.56699999999999</v>
      </c>
      <c r="RO50" s="1">
        <v>114.496</v>
      </c>
      <c r="RP50" s="1">
        <v>114.07899999999999</v>
      </c>
      <c r="RQ50" s="1">
        <v>105.554</v>
      </c>
      <c r="RR50" s="1">
        <v>104.6</v>
      </c>
      <c r="RS50" s="1">
        <v>105.363</v>
      </c>
      <c r="RT50" s="1">
        <v>102.57899999999999</v>
      </c>
      <c r="RU50" s="1">
        <v>100.786</v>
      </c>
      <c r="RV50" s="1">
        <v>101.059</v>
      </c>
      <c r="RW50" s="1">
        <v>101.096</v>
      </c>
      <c r="RX50" s="1">
        <v>102.783</v>
      </c>
      <c r="RY50" s="1">
        <v>101.107</v>
      </c>
      <c r="RZ50" s="1">
        <v>98.921000000000006</v>
      </c>
      <c r="SA50" s="1">
        <v>99.385000000000005</v>
      </c>
      <c r="SB50" s="1">
        <v>100.69499999999999</v>
      </c>
      <c r="SC50" s="1">
        <v>102</v>
      </c>
      <c r="SD50" s="1">
        <v>106.947</v>
      </c>
      <c r="SE50" s="1">
        <v>109.774</v>
      </c>
      <c r="SF50" s="1">
        <v>113.721</v>
      </c>
      <c r="SG50" s="1">
        <v>114.592</v>
      </c>
      <c r="SH50" s="1">
        <v>115.508</v>
      </c>
      <c r="SI50" s="1">
        <v>115.218</v>
      </c>
      <c r="SJ50" s="1">
        <v>115.565</v>
      </c>
      <c r="SK50" s="1">
        <v>118.152</v>
      </c>
      <c r="SL50" s="1">
        <v>117.76900000000001</v>
      </c>
      <c r="SM50" s="1">
        <v>118.77800000000001</v>
      </c>
      <c r="SN50" s="1">
        <v>120.3</v>
      </c>
      <c r="SO50" s="1">
        <v>123.895</v>
      </c>
      <c r="SP50" s="1">
        <v>125.65900000000001</v>
      </c>
      <c r="SQ50" s="1">
        <v>134.01599999999999</v>
      </c>
      <c r="SR50" s="1">
        <v>140.17400000000001</v>
      </c>
      <c r="SS50" s="1">
        <v>146.11600000000001</v>
      </c>
    </row>
    <row r="51" spans="1:513" x14ac:dyDescent="0.25">
      <c r="A51" s="1" t="s">
        <v>274</v>
      </c>
      <c r="B51" s="1" t="str">
        <f>_xlfn.XLOOKUP(A51,bonds[worksheet get],bonds[unique lookup],"-")</f>
        <v>BHP 5 5/8 10/22/79 nc-24</v>
      </c>
      <c r="C51" s="1" t="str">
        <f>_xlfn.XLOOKUP(A51,bonds[worksheet get],bonds[ID_ISIN],"-")</f>
        <v>XS1309436910</v>
      </c>
      <c r="D51" s="1">
        <f>_xll.BDH(A51,"blp_i_sprd_mid","-2AY",,"Dates=H","Fill=C","Sort=R","Dir=H","cols=510;rows=1")</f>
        <v>201.19399999999999</v>
      </c>
      <c r="E51" s="1">
        <v>201.93</v>
      </c>
      <c r="F51" s="1">
        <v>203.51599999999999</v>
      </c>
      <c r="G51" s="1">
        <v>204.261</v>
      </c>
      <c r="H51" s="1">
        <v>210.46299999999999</v>
      </c>
      <c r="I51" s="1">
        <v>210.023</v>
      </c>
      <c r="J51" s="1">
        <v>209.833</v>
      </c>
      <c r="K51" s="1">
        <v>209.89</v>
      </c>
      <c r="L51" s="1">
        <v>208.49700000000001</v>
      </c>
      <c r="M51" s="1">
        <v>211.06200000000001</v>
      </c>
      <c r="N51" s="1">
        <v>209.78</v>
      </c>
      <c r="O51" s="1">
        <v>206.05099999999999</v>
      </c>
      <c r="P51" s="1">
        <v>194.01900000000001</v>
      </c>
      <c r="Q51" s="1">
        <v>183.827</v>
      </c>
      <c r="R51" s="1">
        <v>190.941</v>
      </c>
      <c r="S51" s="1">
        <v>196.38</v>
      </c>
      <c r="T51" s="1">
        <v>189.99299999999999</v>
      </c>
      <c r="U51" s="1">
        <v>185.51</v>
      </c>
      <c r="V51" s="1">
        <v>171.745</v>
      </c>
      <c r="W51" s="1">
        <v>167.33199999999999</v>
      </c>
      <c r="X51" s="1">
        <v>171.41800000000001</v>
      </c>
      <c r="Y51" s="1">
        <v>190.67500000000001</v>
      </c>
      <c r="Z51" s="1">
        <v>206.55799999999999</v>
      </c>
      <c r="AA51" s="1">
        <v>215.624</v>
      </c>
      <c r="AB51" s="1">
        <v>222.70500000000001</v>
      </c>
      <c r="AC51" s="1">
        <v>225.82499999999999</v>
      </c>
      <c r="AD51" s="1">
        <v>225.607</v>
      </c>
      <c r="AE51" s="1">
        <v>229.46799999999999</v>
      </c>
      <c r="AF51" s="1">
        <v>237.92699999999999</v>
      </c>
      <c r="AG51" s="1">
        <v>254.54400000000001</v>
      </c>
      <c r="AH51" s="1">
        <v>261.32299999999998</v>
      </c>
      <c r="AI51" s="1">
        <v>265.24900000000002</v>
      </c>
      <c r="AJ51" s="1">
        <v>269.166</v>
      </c>
      <c r="AK51" s="1">
        <v>277.78399999999999</v>
      </c>
      <c r="AL51" s="1">
        <v>288.97399999999999</v>
      </c>
      <c r="AM51" s="1">
        <v>292.79899999999998</v>
      </c>
      <c r="AN51" s="1">
        <v>295.57400000000001</v>
      </c>
      <c r="AO51" s="1">
        <v>294.245</v>
      </c>
      <c r="AP51" s="1">
        <v>294.666</v>
      </c>
      <c r="AQ51" s="1">
        <v>297.20299999999997</v>
      </c>
      <c r="AR51" s="1">
        <v>297.49400000000003</v>
      </c>
      <c r="AS51" s="1">
        <v>301.44200000000001</v>
      </c>
      <c r="AT51" s="1">
        <v>306.37700000000001</v>
      </c>
      <c r="AU51" s="1">
        <v>309.375</v>
      </c>
      <c r="AV51" s="1">
        <v>313.774</v>
      </c>
      <c r="AW51" s="1">
        <v>307.80099999999999</v>
      </c>
      <c r="AX51" s="1">
        <v>308.66199999999998</v>
      </c>
      <c r="AY51" s="1">
        <v>305.01600000000002</v>
      </c>
      <c r="AZ51" s="1">
        <v>304.88799999999998</v>
      </c>
      <c r="BA51" s="1">
        <v>316.005</v>
      </c>
      <c r="BB51" s="1">
        <v>314.57100000000003</v>
      </c>
      <c r="BC51" s="1">
        <v>324.01799999999997</v>
      </c>
      <c r="BD51" s="1">
        <v>327.36900000000003</v>
      </c>
      <c r="BE51" s="1">
        <v>327.10599999999999</v>
      </c>
      <c r="BF51" s="1">
        <v>328.81200000000001</v>
      </c>
      <c r="BG51" s="1">
        <v>333.56</v>
      </c>
      <c r="BH51" s="1">
        <v>333.30500000000001</v>
      </c>
      <c r="BI51" s="1">
        <v>341.26499999999999</v>
      </c>
      <c r="BJ51" s="1">
        <v>361.22199999999998</v>
      </c>
      <c r="BK51" s="1">
        <v>378.745</v>
      </c>
      <c r="BL51" s="1">
        <v>394.04599999999999</v>
      </c>
      <c r="BM51" s="1">
        <v>421.84</v>
      </c>
      <c r="BN51" s="1">
        <v>428.61200000000002</v>
      </c>
      <c r="BO51" s="1">
        <v>427.42599999999999</v>
      </c>
      <c r="BP51" s="1">
        <v>428.27800000000002</v>
      </c>
      <c r="BQ51" s="1">
        <v>441.33600000000001</v>
      </c>
      <c r="BR51" s="1">
        <v>449.67500000000001</v>
      </c>
      <c r="BS51" s="1">
        <v>445.93200000000002</v>
      </c>
      <c r="BT51" s="1">
        <v>447.95400000000001</v>
      </c>
      <c r="BU51" s="1">
        <v>463.62900000000002</v>
      </c>
      <c r="BV51" s="1">
        <v>479.017</v>
      </c>
      <c r="BW51" s="1">
        <v>481.02300000000002</v>
      </c>
      <c r="BX51" s="1">
        <v>463.75599999999997</v>
      </c>
      <c r="BY51" s="1">
        <v>458.233</v>
      </c>
      <c r="BZ51" s="1">
        <v>458.44799999999998</v>
      </c>
      <c r="CA51" s="1">
        <v>387.767</v>
      </c>
      <c r="CB51" s="1">
        <v>338.1</v>
      </c>
      <c r="CC51" s="1">
        <v>272.10899999999998</v>
      </c>
      <c r="CD51" s="1">
        <v>263.77800000000002</v>
      </c>
      <c r="CE51" s="1">
        <v>232.31100000000001</v>
      </c>
      <c r="CF51" s="1">
        <v>226.30199999999999</v>
      </c>
      <c r="CG51" s="1">
        <v>228.393</v>
      </c>
      <c r="CH51" s="1">
        <v>170.81399999999999</v>
      </c>
      <c r="CI51" s="1">
        <v>155.102</v>
      </c>
      <c r="CJ51" s="1">
        <v>152.96299999999999</v>
      </c>
      <c r="CK51" s="1">
        <v>157.49700000000001</v>
      </c>
      <c r="CL51" s="1">
        <v>160.583</v>
      </c>
      <c r="CM51" s="1">
        <v>157.13200000000001</v>
      </c>
      <c r="CN51" s="1">
        <v>146.43100000000001</v>
      </c>
      <c r="CO51" s="1">
        <v>134.578</v>
      </c>
      <c r="CP51" s="1">
        <v>129.79</v>
      </c>
      <c r="CQ51" s="1">
        <v>125.94</v>
      </c>
      <c r="CR51" s="1">
        <v>121.43899999999999</v>
      </c>
      <c r="CS51" s="1">
        <v>119.474</v>
      </c>
      <c r="CT51" s="1">
        <v>122.449</v>
      </c>
      <c r="CU51" s="1">
        <v>123.00700000000001</v>
      </c>
      <c r="CV51" s="1">
        <v>124.149</v>
      </c>
      <c r="CW51" s="1">
        <v>123.324</v>
      </c>
      <c r="CX51" s="1">
        <v>122.988</v>
      </c>
      <c r="CY51" s="1">
        <v>122.873</v>
      </c>
      <c r="CZ51" s="1">
        <v>122.691</v>
      </c>
      <c r="DA51" s="1">
        <v>122.84399999999999</v>
      </c>
      <c r="DB51" s="1">
        <v>122.944</v>
      </c>
      <c r="DC51" s="1">
        <v>121.108</v>
      </c>
      <c r="DD51" s="1">
        <v>120.858</v>
      </c>
      <c r="DE51" s="1">
        <v>122.756</v>
      </c>
      <c r="DF51" s="1">
        <v>128.649</v>
      </c>
      <c r="DG51" s="1">
        <v>131.608</v>
      </c>
      <c r="DH51" s="1">
        <v>131.86699999999999</v>
      </c>
      <c r="DI51" s="1">
        <v>127.953</v>
      </c>
      <c r="DJ51" s="1">
        <v>127.44499999999999</v>
      </c>
      <c r="DK51" s="1">
        <v>128.83099999999999</v>
      </c>
      <c r="DL51" s="1">
        <v>121.684</v>
      </c>
      <c r="DM51" s="1">
        <v>114.881</v>
      </c>
      <c r="DN51" s="1">
        <v>111.943</v>
      </c>
      <c r="DO51" s="1">
        <v>109.18</v>
      </c>
      <c r="DP51" s="1">
        <v>108.167</v>
      </c>
      <c r="DQ51" s="1">
        <v>107.131</v>
      </c>
      <c r="DR51" s="1">
        <v>107.336</v>
      </c>
      <c r="DS51" s="1">
        <v>107.089</v>
      </c>
      <c r="DT51" s="1">
        <v>106.83499999999999</v>
      </c>
      <c r="DU51" s="1">
        <v>105.5</v>
      </c>
      <c r="DV51" s="1">
        <v>102.708</v>
      </c>
      <c r="DW51" s="1">
        <v>105.72199999999999</v>
      </c>
      <c r="DX51" s="1">
        <v>108.316</v>
      </c>
      <c r="DY51" s="1">
        <v>106.137</v>
      </c>
      <c r="DZ51" s="1">
        <v>105.61</v>
      </c>
      <c r="EA51" s="1">
        <v>101.7</v>
      </c>
      <c r="EB51" s="1">
        <v>102.14700000000001</v>
      </c>
      <c r="EC51" s="1">
        <v>98.206000000000003</v>
      </c>
      <c r="ED51" s="1">
        <v>95.882000000000005</v>
      </c>
      <c r="EE51" s="1">
        <v>96.352000000000004</v>
      </c>
      <c r="EF51" s="1">
        <v>100.381</v>
      </c>
      <c r="EG51" s="1">
        <v>102.16500000000001</v>
      </c>
      <c r="EH51" s="1">
        <v>102.86</v>
      </c>
      <c r="EI51" s="1">
        <v>103.02800000000001</v>
      </c>
      <c r="EJ51" s="1">
        <v>102.94499999999999</v>
      </c>
      <c r="EK51" s="1">
        <v>106.88200000000001</v>
      </c>
      <c r="EL51" s="1">
        <v>109.369</v>
      </c>
      <c r="EM51" s="1">
        <v>110.91200000000001</v>
      </c>
      <c r="EN51" s="1">
        <v>116.649</v>
      </c>
      <c r="EO51" s="1">
        <v>119.68300000000001</v>
      </c>
      <c r="EP51" s="1">
        <v>120.721</v>
      </c>
      <c r="EQ51" s="1">
        <v>118.544</v>
      </c>
      <c r="ER51" s="1">
        <v>122.24299999999999</v>
      </c>
      <c r="ES51" s="1">
        <v>123.65300000000001</v>
      </c>
      <c r="ET51" s="1">
        <v>125.087</v>
      </c>
      <c r="EU51" s="1">
        <v>130.36600000000001</v>
      </c>
      <c r="EV51" s="1">
        <v>127.539</v>
      </c>
      <c r="EW51" s="1">
        <v>124.232</v>
      </c>
      <c r="EX51" s="1">
        <v>131.351</v>
      </c>
      <c r="EY51" s="1">
        <v>129.429</v>
      </c>
      <c r="EZ51" s="1">
        <v>133.124</v>
      </c>
      <c r="FA51" s="1">
        <v>132.65299999999999</v>
      </c>
      <c r="FB51" s="1">
        <v>136.239</v>
      </c>
      <c r="FC51" s="1">
        <v>135.38399999999999</v>
      </c>
      <c r="FD51" s="1">
        <v>136.98500000000001</v>
      </c>
      <c r="FE51" s="1">
        <v>132.315</v>
      </c>
      <c r="FF51" s="1">
        <v>127.881</v>
      </c>
      <c r="FG51" s="1">
        <v>127.414</v>
      </c>
      <c r="FH51" s="1">
        <v>127.465</v>
      </c>
      <c r="FI51" s="1">
        <v>128.02500000000001</v>
      </c>
      <c r="FJ51" s="1">
        <v>124.35599999999999</v>
      </c>
      <c r="FK51" s="1">
        <v>120.697</v>
      </c>
      <c r="FL51" s="1">
        <v>120.57</v>
      </c>
      <c r="FM51" s="1">
        <v>116.78400000000001</v>
      </c>
      <c r="FN51" s="1">
        <v>118.408</v>
      </c>
      <c r="FO51" s="1">
        <v>119.51900000000001</v>
      </c>
      <c r="FP51" s="1">
        <v>124.108</v>
      </c>
      <c r="FQ51" s="1">
        <v>127.901</v>
      </c>
      <c r="FR51" s="1">
        <v>128.393</v>
      </c>
      <c r="FS51" s="1">
        <v>128.80600000000001</v>
      </c>
      <c r="FT51" s="1">
        <v>124.63</v>
      </c>
      <c r="FU51" s="1">
        <v>123.48</v>
      </c>
      <c r="FV51" s="1">
        <v>125.254</v>
      </c>
      <c r="FW51" s="1">
        <v>127.27</v>
      </c>
      <c r="FX51" s="1">
        <v>132.68700000000001</v>
      </c>
      <c r="FY51" s="1">
        <v>133.17699999999999</v>
      </c>
      <c r="FZ51" s="1">
        <v>132.13300000000001</v>
      </c>
      <c r="GA51" s="1">
        <v>131.06899999999999</v>
      </c>
      <c r="GB51" s="1">
        <v>133.21700000000001</v>
      </c>
      <c r="GC51" s="1">
        <v>136.309</v>
      </c>
      <c r="GD51" s="1">
        <v>138.911</v>
      </c>
      <c r="GE51" s="1">
        <v>142.83199999999999</v>
      </c>
      <c r="GF51" s="1">
        <v>143.50399999999999</v>
      </c>
      <c r="GG51" s="1">
        <v>148.178</v>
      </c>
      <c r="GH51" s="1">
        <v>153.053</v>
      </c>
      <c r="GI51" s="1">
        <v>154.30799999999999</v>
      </c>
      <c r="GJ51" s="1">
        <v>151.21899999999999</v>
      </c>
      <c r="GK51" s="1">
        <v>151.327</v>
      </c>
      <c r="GL51" s="1">
        <v>151.53800000000001</v>
      </c>
      <c r="GM51" s="1">
        <v>150.01499999999999</v>
      </c>
      <c r="GN51" s="1">
        <v>145.405</v>
      </c>
      <c r="GO51" s="1">
        <v>146.57900000000001</v>
      </c>
      <c r="GP51" s="1">
        <v>147.51</v>
      </c>
      <c r="GQ51" s="1">
        <v>148.21799999999999</v>
      </c>
      <c r="GR51" s="1">
        <v>150.26599999999999</v>
      </c>
      <c r="GS51" s="1">
        <v>150.21100000000001</v>
      </c>
      <c r="GT51" s="1">
        <v>148.697</v>
      </c>
      <c r="GU51" s="1">
        <v>149.679</v>
      </c>
      <c r="GV51" s="1">
        <v>147.41900000000001</v>
      </c>
      <c r="GW51" s="1">
        <v>146.10900000000001</v>
      </c>
      <c r="GX51" s="1">
        <v>143.346</v>
      </c>
      <c r="GY51" s="1">
        <v>138.20500000000001</v>
      </c>
      <c r="GZ51" s="1">
        <v>135.249</v>
      </c>
      <c r="HA51" s="1">
        <v>133.07900000000001</v>
      </c>
      <c r="HB51" s="1">
        <v>148.58500000000001</v>
      </c>
      <c r="HC51" s="1">
        <v>155.03899999999999</v>
      </c>
      <c r="HD51" s="1">
        <v>150.59299999999999</v>
      </c>
      <c r="HE51" s="1">
        <v>152.45400000000001</v>
      </c>
      <c r="HF51" s="1">
        <v>151.31899999999999</v>
      </c>
      <c r="HG51" s="1">
        <v>155.75800000000001</v>
      </c>
      <c r="HH51" s="1">
        <v>158.64400000000001</v>
      </c>
      <c r="HI51" s="1">
        <v>158.33600000000001</v>
      </c>
      <c r="HJ51" s="1">
        <v>157.221</v>
      </c>
      <c r="HK51" s="1">
        <v>156.97200000000001</v>
      </c>
      <c r="HL51" s="1">
        <v>158.44</v>
      </c>
      <c r="HM51" s="1">
        <v>156.11699999999999</v>
      </c>
      <c r="HN51" s="1">
        <v>150.65100000000001</v>
      </c>
      <c r="HO51" s="1">
        <v>150.99600000000001</v>
      </c>
      <c r="HP51" s="1">
        <v>154.30199999999999</v>
      </c>
      <c r="HQ51" s="1">
        <v>163.09399999999999</v>
      </c>
      <c r="HR51" s="1">
        <v>174.113</v>
      </c>
      <c r="HS51" s="1">
        <v>179.61699999999999</v>
      </c>
      <c r="HT51" s="1">
        <v>183.517</v>
      </c>
      <c r="HU51" s="1">
        <v>187.53100000000001</v>
      </c>
      <c r="HV51" s="1">
        <v>180.06700000000001</v>
      </c>
      <c r="HW51" s="1">
        <v>174.25700000000001</v>
      </c>
      <c r="HX51" s="1">
        <v>173.41399999999999</v>
      </c>
      <c r="HY51" s="1">
        <v>173.13900000000001</v>
      </c>
      <c r="HZ51" s="1">
        <v>174.60300000000001</v>
      </c>
      <c r="IA51" s="1">
        <v>177.93</v>
      </c>
      <c r="IB51" s="1">
        <v>180.87</v>
      </c>
      <c r="IC51" s="1">
        <v>180.46299999999999</v>
      </c>
      <c r="ID51" s="1">
        <v>173.102</v>
      </c>
      <c r="IE51" s="1">
        <v>168.27699999999999</v>
      </c>
      <c r="IF51" s="1">
        <v>165.32599999999999</v>
      </c>
      <c r="IG51" s="1">
        <v>163.994</v>
      </c>
      <c r="IH51" s="1">
        <v>156.755</v>
      </c>
      <c r="II51" s="1">
        <v>155.85499999999999</v>
      </c>
      <c r="IJ51" s="1">
        <v>155.24700000000001</v>
      </c>
      <c r="IK51" s="1">
        <v>165.71799999999999</v>
      </c>
      <c r="IL51" s="1">
        <v>169.77099999999999</v>
      </c>
      <c r="IM51" s="1">
        <v>172.74</v>
      </c>
      <c r="IN51" s="1">
        <v>172.35599999999999</v>
      </c>
      <c r="IO51" s="1">
        <v>170.41399999999999</v>
      </c>
      <c r="IP51" s="1">
        <v>166.52699999999999</v>
      </c>
      <c r="IQ51" s="1">
        <v>164.44399999999999</v>
      </c>
      <c r="IR51" s="1">
        <v>162.52699999999999</v>
      </c>
      <c r="IS51" s="1">
        <v>161.03100000000001</v>
      </c>
      <c r="IT51" s="1">
        <v>158.11699999999999</v>
      </c>
      <c r="IU51" s="1">
        <v>162.547</v>
      </c>
      <c r="IV51" s="1">
        <v>166.15799999999999</v>
      </c>
      <c r="IW51" s="1">
        <v>163.447</v>
      </c>
      <c r="IX51" s="1">
        <v>157.27699999999999</v>
      </c>
      <c r="IY51" s="1">
        <v>159.38900000000001</v>
      </c>
      <c r="IZ51" s="1">
        <v>164.01300000000001</v>
      </c>
      <c r="JA51" s="1">
        <v>166.26900000000001</v>
      </c>
      <c r="JB51" s="1">
        <v>166.50899999999999</v>
      </c>
      <c r="JC51" s="1">
        <v>171.96199999999999</v>
      </c>
      <c r="JD51" s="1">
        <v>172.434</v>
      </c>
      <c r="JE51" s="1">
        <v>172.99799999999999</v>
      </c>
      <c r="JF51" s="1">
        <v>170.08</v>
      </c>
      <c r="JG51" s="1">
        <v>170.65799999999999</v>
      </c>
      <c r="JH51" s="1">
        <v>168.96799999999999</v>
      </c>
      <c r="JI51" s="1">
        <v>166.24600000000001</v>
      </c>
      <c r="JJ51" s="1">
        <v>169.12</v>
      </c>
      <c r="JK51" s="1">
        <v>174.142</v>
      </c>
      <c r="JL51" s="1">
        <v>188.66800000000001</v>
      </c>
      <c r="JM51" s="1">
        <v>183.03399999999999</v>
      </c>
      <c r="JN51" s="1">
        <v>183.67</v>
      </c>
      <c r="JO51" s="1">
        <v>182.99299999999999</v>
      </c>
      <c r="JP51" s="1">
        <v>179.471</v>
      </c>
      <c r="JQ51" s="1">
        <v>182.98400000000001</v>
      </c>
      <c r="JR51" s="1">
        <v>188.47800000000001</v>
      </c>
      <c r="JS51" s="1">
        <v>195.11600000000001</v>
      </c>
      <c r="JT51" s="1">
        <v>195.92</v>
      </c>
      <c r="JU51" s="1">
        <v>208.75899999999999</v>
      </c>
      <c r="JV51" s="1">
        <v>208.3</v>
      </c>
      <c r="JW51" s="1">
        <v>207.43100000000001</v>
      </c>
      <c r="JX51" s="1">
        <v>206.374</v>
      </c>
      <c r="JY51" s="1">
        <v>206.518</v>
      </c>
      <c r="JZ51" s="1">
        <v>205.96700000000001</v>
      </c>
      <c r="KA51" s="1">
        <v>206.51</v>
      </c>
      <c r="KB51" s="1">
        <v>205.84200000000001</v>
      </c>
      <c r="KC51" s="1">
        <v>205.69900000000001</v>
      </c>
      <c r="KD51" s="1">
        <v>201.73699999999999</v>
      </c>
      <c r="KE51" s="1">
        <v>199.6</v>
      </c>
      <c r="KF51" s="1">
        <v>194.92500000000001</v>
      </c>
      <c r="KG51" s="1">
        <v>196.83799999999999</v>
      </c>
      <c r="KH51" s="1">
        <v>197.89500000000001</v>
      </c>
      <c r="KI51" s="1">
        <v>202.358</v>
      </c>
      <c r="KJ51" s="1">
        <v>205.15100000000001</v>
      </c>
      <c r="KK51" s="1">
        <v>205.66399999999999</v>
      </c>
      <c r="KL51" s="1">
        <v>197.34800000000001</v>
      </c>
      <c r="KM51" s="1">
        <v>197.37799999999999</v>
      </c>
      <c r="KN51" s="1">
        <v>186.91200000000001</v>
      </c>
      <c r="KO51" s="1">
        <v>177.114</v>
      </c>
      <c r="KP51" s="1">
        <v>168.06100000000001</v>
      </c>
      <c r="KQ51" s="1">
        <v>164.10900000000001</v>
      </c>
      <c r="KR51" s="1">
        <v>163.59299999999999</v>
      </c>
      <c r="KS51" s="1">
        <v>164.53700000000001</v>
      </c>
      <c r="KT51" s="1">
        <v>168.85599999999999</v>
      </c>
      <c r="KU51" s="1">
        <v>172.20699999999999</v>
      </c>
      <c r="KV51" s="1">
        <v>172.05</v>
      </c>
      <c r="KW51" s="1">
        <v>170.51599999999999</v>
      </c>
      <c r="KX51" s="1">
        <v>173.863</v>
      </c>
      <c r="KY51" s="1">
        <v>172.196</v>
      </c>
      <c r="KZ51" s="1">
        <v>172.661</v>
      </c>
      <c r="LA51" s="1">
        <v>167.63200000000001</v>
      </c>
      <c r="LB51" s="1">
        <v>168.76900000000001</v>
      </c>
      <c r="LC51" s="1">
        <v>174.87</v>
      </c>
      <c r="LD51" s="1">
        <v>179.792</v>
      </c>
      <c r="LE51" s="1">
        <v>187.434</v>
      </c>
      <c r="LF51" s="1">
        <v>190.637</v>
      </c>
      <c r="LG51" s="1">
        <v>188.11500000000001</v>
      </c>
      <c r="LH51" s="1">
        <v>188.149</v>
      </c>
      <c r="LI51" s="1">
        <v>187.614</v>
      </c>
      <c r="LJ51" s="1">
        <v>185.84299999999999</v>
      </c>
      <c r="LK51" s="1">
        <v>186.49799999999999</v>
      </c>
      <c r="LL51" s="1">
        <v>192.023</v>
      </c>
      <c r="LM51" s="1">
        <v>198.49799999999999</v>
      </c>
      <c r="LN51" s="1">
        <v>205.29</v>
      </c>
      <c r="LO51" s="1">
        <v>207.50299999999999</v>
      </c>
      <c r="LP51" s="1">
        <v>212.58699999999999</v>
      </c>
      <c r="LQ51" s="1">
        <v>208.65199999999999</v>
      </c>
      <c r="LR51" s="1">
        <v>207.94800000000001</v>
      </c>
      <c r="LS51" s="1">
        <v>206.643</v>
      </c>
      <c r="LT51" s="1">
        <v>201.65899999999999</v>
      </c>
      <c r="LU51" s="1">
        <v>185.82400000000001</v>
      </c>
      <c r="LV51" s="1">
        <v>186.69</v>
      </c>
      <c r="LW51" s="1">
        <v>196.47499999999999</v>
      </c>
      <c r="LX51" s="1">
        <v>198.453</v>
      </c>
      <c r="LY51" s="1">
        <v>204.94300000000001</v>
      </c>
      <c r="LZ51" s="1">
        <v>209.52099999999999</v>
      </c>
      <c r="MA51" s="1">
        <v>215.97900000000001</v>
      </c>
      <c r="MB51" s="1">
        <v>216.87700000000001</v>
      </c>
      <c r="MC51" s="1">
        <v>216.333</v>
      </c>
      <c r="MD51" s="1">
        <v>214.95</v>
      </c>
      <c r="ME51" s="1">
        <v>207.00399999999999</v>
      </c>
      <c r="MF51" s="1">
        <v>203.30199999999999</v>
      </c>
      <c r="MG51" s="1">
        <v>203.85499999999999</v>
      </c>
      <c r="MH51" s="1">
        <v>198.24299999999999</v>
      </c>
      <c r="MI51" s="1">
        <v>199.273</v>
      </c>
      <c r="MJ51" s="1">
        <v>203.571</v>
      </c>
      <c r="MK51" s="1">
        <v>210.12</v>
      </c>
      <c r="ML51" s="1">
        <v>212.239</v>
      </c>
      <c r="MM51" s="1">
        <v>213.12700000000001</v>
      </c>
      <c r="MN51" s="1">
        <v>210.67400000000001</v>
      </c>
      <c r="MO51" s="1">
        <v>213.018</v>
      </c>
      <c r="MP51" s="1">
        <v>213.06</v>
      </c>
      <c r="MQ51" s="1">
        <v>211.928</v>
      </c>
      <c r="MR51" s="1">
        <v>217.86600000000001</v>
      </c>
      <c r="MS51" s="1">
        <v>215.65299999999999</v>
      </c>
      <c r="MT51" s="1">
        <v>218.62299999999999</v>
      </c>
      <c r="MU51" s="1">
        <v>228.161</v>
      </c>
      <c r="MV51" s="1">
        <v>230.851</v>
      </c>
      <c r="MW51" s="1">
        <v>224.197</v>
      </c>
      <c r="MX51" s="1">
        <v>209.76300000000001</v>
      </c>
      <c r="MY51" s="1">
        <v>208.73500000000001</v>
      </c>
      <c r="MZ51" s="1">
        <v>214.77199999999999</v>
      </c>
      <c r="NA51" s="1">
        <v>213.548</v>
      </c>
      <c r="NB51" s="1">
        <v>217.91800000000001</v>
      </c>
      <c r="NC51" s="1">
        <v>231.387</v>
      </c>
      <c r="ND51" s="1">
        <v>232.29900000000001</v>
      </c>
      <c r="NE51" s="1">
        <v>230.49100000000001</v>
      </c>
      <c r="NF51" s="1">
        <v>224.58699999999999</v>
      </c>
      <c r="NG51" s="1">
        <v>225.09299999999999</v>
      </c>
      <c r="NH51" s="1">
        <v>228.06800000000001</v>
      </c>
      <c r="NI51" s="1">
        <v>223.81800000000001</v>
      </c>
      <c r="NJ51" s="1">
        <v>210.63399999999999</v>
      </c>
      <c r="NK51" s="1">
        <v>207.541</v>
      </c>
      <c r="NL51" s="1">
        <v>206.74100000000001</v>
      </c>
      <c r="NM51" s="1">
        <v>201.381</v>
      </c>
      <c r="NN51" s="1">
        <v>202.256</v>
      </c>
      <c r="NO51" s="1">
        <v>202.60300000000001</v>
      </c>
      <c r="NP51" s="1">
        <v>199.518</v>
      </c>
      <c r="NQ51" s="1">
        <v>202.64400000000001</v>
      </c>
      <c r="NR51" s="1">
        <v>202.15100000000001</v>
      </c>
      <c r="NS51" s="1">
        <v>232.00899999999999</v>
      </c>
      <c r="NT51" s="1">
        <v>237.119</v>
      </c>
      <c r="NU51" s="1">
        <v>242.46199999999999</v>
      </c>
      <c r="NV51" s="1">
        <v>244.89</v>
      </c>
      <c r="NW51" s="1">
        <v>247.083</v>
      </c>
      <c r="NX51" s="1">
        <v>245.596</v>
      </c>
      <c r="NY51" s="1">
        <v>240.29499999999999</v>
      </c>
      <c r="NZ51" s="1">
        <v>241.66</v>
      </c>
      <c r="OA51" s="1">
        <v>241.37799999999999</v>
      </c>
      <c r="OB51" s="1">
        <v>239.773</v>
      </c>
      <c r="OC51" s="1">
        <v>236.495</v>
      </c>
      <c r="OD51" s="1">
        <v>237.92099999999999</v>
      </c>
      <c r="OE51" s="1">
        <v>238.39599999999999</v>
      </c>
      <c r="OF51" s="1">
        <v>233.86600000000001</v>
      </c>
      <c r="OG51" s="1">
        <v>234.77600000000001</v>
      </c>
      <c r="OH51" s="1">
        <v>237.07499999999999</v>
      </c>
      <c r="OI51" s="1">
        <v>239.44800000000001</v>
      </c>
      <c r="OJ51" s="1">
        <v>244.131</v>
      </c>
      <c r="OK51" s="1">
        <v>251.17</v>
      </c>
      <c r="OL51" s="1">
        <v>252.40600000000001</v>
      </c>
      <c r="OM51" s="1">
        <v>262.24299999999999</v>
      </c>
      <c r="ON51" s="1">
        <v>259.18700000000001</v>
      </c>
      <c r="OO51" s="1">
        <v>250.69800000000001</v>
      </c>
      <c r="OP51" s="1">
        <v>249.57400000000001</v>
      </c>
      <c r="OQ51" s="1">
        <v>248.25899999999999</v>
      </c>
      <c r="OR51" s="1">
        <v>246.65899999999999</v>
      </c>
      <c r="OS51" s="1">
        <v>241.411</v>
      </c>
      <c r="OT51" s="1">
        <v>237.751</v>
      </c>
      <c r="OU51" s="1">
        <v>237.208</v>
      </c>
      <c r="OV51" s="1">
        <v>239.94800000000001</v>
      </c>
      <c r="OW51" s="1">
        <v>244.29599999999999</v>
      </c>
      <c r="OX51" s="1">
        <v>250.73500000000001</v>
      </c>
      <c r="OY51" s="1">
        <v>256.959</v>
      </c>
      <c r="OZ51" s="1">
        <v>237.22</v>
      </c>
      <c r="PA51" s="1">
        <v>226.05</v>
      </c>
      <c r="PB51" s="1">
        <v>223.786</v>
      </c>
      <c r="PC51" s="1">
        <v>219.09800000000001</v>
      </c>
      <c r="PD51" s="1">
        <v>212.648</v>
      </c>
      <c r="PE51" s="1">
        <v>208.44900000000001</v>
      </c>
      <c r="PF51" s="1">
        <v>206.809</v>
      </c>
      <c r="PG51" s="1">
        <v>204.60599999999999</v>
      </c>
      <c r="PH51" s="1">
        <v>201.74299999999999</v>
      </c>
      <c r="PI51" s="1">
        <v>203.52</v>
      </c>
      <c r="PJ51" s="1">
        <v>204.369</v>
      </c>
      <c r="PK51" s="1">
        <v>205.43700000000001</v>
      </c>
      <c r="PL51" s="1">
        <v>206.60499999999999</v>
      </c>
      <c r="PM51" s="1">
        <v>207.62700000000001</v>
      </c>
      <c r="PN51" s="1">
        <v>212.26599999999999</v>
      </c>
      <c r="PO51" s="1">
        <v>213.52699999999999</v>
      </c>
      <c r="PP51" s="1">
        <v>213.61600000000001</v>
      </c>
      <c r="PQ51" s="1">
        <v>212.03399999999999</v>
      </c>
      <c r="PR51" s="1">
        <v>207.631</v>
      </c>
      <c r="PS51" s="1">
        <v>207.55699999999999</v>
      </c>
      <c r="PT51" s="1">
        <v>204.17500000000001</v>
      </c>
      <c r="PU51" s="1">
        <v>203.51900000000001</v>
      </c>
      <c r="PV51" s="1">
        <v>197.18100000000001</v>
      </c>
      <c r="PW51" s="1">
        <v>200.78100000000001</v>
      </c>
      <c r="PX51" s="1">
        <v>202.33799999999999</v>
      </c>
      <c r="PY51" s="1">
        <v>200.61500000000001</v>
      </c>
      <c r="PZ51" s="1">
        <v>197.87700000000001</v>
      </c>
      <c r="QA51" s="1">
        <v>199.04599999999999</v>
      </c>
      <c r="QB51" s="1">
        <v>193.39099999999999</v>
      </c>
      <c r="QC51" s="1">
        <v>191.39500000000001</v>
      </c>
      <c r="QD51" s="1">
        <v>190.364</v>
      </c>
      <c r="QE51" s="1">
        <v>188.584</v>
      </c>
      <c r="QF51" s="1">
        <v>183.19399999999999</v>
      </c>
      <c r="QG51" s="1">
        <v>185.482</v>
      </c>
      <c r="QH51" s="1">
        <v>189.29400000000001</v>
      </c>
      <c r="QI51" s="1">
        <v>190.62</v>
      </c>
      <c r="QJ51" s="1">
        <v>189.429</v>
      </c>
      <c r="QK51" s="1">
        <v>187.81200000000001</v>
      </c>
      <c r="QL51" s="1">
        <v>186.31399999999999</v>
      </c>
      <c r="QM51" s="1">
        <v>187.471</v>
      </c>
      <c r="QN51" s="1">
        <v>186.541</v>
      </c>
      <c r="QO51" s="1">
        <v>185.69200000000001</v>
      </c>
      <c r="QP51" s="1">
        <v>190.04599999999999</v>
      </c>
      <c r="QQ51" s="1">
        <v>188.88</v>
      </c>
      <c r="QR51" s="1">
        <v>188.30699999999999</v>
      </c>
      <c r="QS51" s="1">
        <v>189.43600000000001</v>
      </c>
      <c r="QT51" s="1">
        <v>191.09100000000001</v>
      </c>
      <c r="QU51" s="1">
        <v>197.83</v>
      </c>
      <c r="QV51" s="1">
        <v>200.304</v>
      </c>
      <c r="QW51" s="1">
        <v>200.96600000000001</v>
      </c>
      <c r="QX51" s="1">
        <v>202.17599999999999</v>
      </c>
      <c r="QY51" s="1">
        <v>204.43600000000001</v>
      </c>
      <c r="QZ51" s="1">
        <v>205.75299999999999</v>
      </c>
      <c r="RA51" s="1">
        <v>205.98500000000001</v>
      </c>
      <c r="RB51" s="1">
        <v>202.01</v>
      </c>
      <c r="RC51" s="1">
        <v>203.24299999999999</v>
      </c>
      <c r="RD51" s="1">
        <v>203.39400000000001</v>
      </c>
      <c r="RE51" s="1">
        <v>201.221</v>
      </c>
      <c r="RF51" s="1">
        <v>198.03100000000001</v>
      </c>
      <c r="RG51" s="1">
        <v>193.81200000000001</v>
      </c>
      <c r="RH51" s="1">
        <v>195.96899999999999</v>
      </c>
      <c r="RI51" s="1">
        <v>194.44900000000001</v>
      </c>
      <c r="RJ51" s="1">
        <v>197.36600000000001</v>
      </c>
      <c r="RK51" s="1">
        <v>195.797</v>
      </c>
      <c r="RL51" s="1">
        <v>195.13800000000001</v>
      </c>
      <c r="RM51" s="1">
        <v>191.58799999999999</v>
      </c>
      <c r="RN51" s="1">
        <v>192.42699999999999</v>
      </c>
      <c r="RO51" s="1">
        <v>190.20099999999999</v>
      </c>
      <c r="RP51" s="1">
        <v>189.43199999999999</v>
      </c>
      <c r="RQ51" s="1">
        <v>183.803</v>
      </c>
      <c r="RR51" s="1">
        <v>182.292</v>
      </c>
      <c r="RS51" s="1">
        <v>181.81800000000001</v>
      </c>
      <c r="RT51" s="1">
        <v>176.44399999999999</v>
      </c>
      <c r="RU51" s="1">
        <v>172.517</v>
      </c>
      <c r="RV51" s="1">
        <v>171.63900000000001</v>
      </c>
      <c r="RW51" s="1">
        <v>171.42099999999999</v>
      </c>
      <c r="RX51" s="1">
        <v>172.50700000000001</v>
      </c>
      <c r="RY51" s="1">
        <v>170.00399999999999</v>
      </c>
      <c r="RZ51" s="1">
        <v>164.20500000000001</v>
      </c>
      <c r="SA51" s="1">
        <v>163.41300000000001</v>
      </c>
      <c r="SB51" s="1">
        <v>167.41</v>
      </c>
      <c r="SC51" s="1">
        <v>168.50399999999999</v>
      </c>
      <c r="SD51" s="1">
        <v>173.923</v>
      </c>
      <c r="SE51" s="1">
        <v>175.62799999999999</v>
      </c>
      <c r="SF51" s="1">
        <v>179.595</v>
      </c>
      <c r="SG51" s="1">
        <v>180.619</v>
      </c>
      <c r="SH51" s="1">
        <v>180.43600000000001</v>
      </c>
      <c r="SI51" s="1">
        <v>180.833</v>
      </c>
      <c r="SJ51" s="1">
        <v>184.04900000000001</v>
      </c>
      <c r="SK51" s="1">
        <v>183.703</v>
      </c>
      <c r="SL51" s="1">
        <v>184.096</v>
      </c>
      <c r="SM51" s="1">
        <v>184.07</v>
      </c>
      <c r="SN51" s="1">
        <v>188.24100000000001</v>
      </c>
      <c r="SO51" s="1">
        <v>189.46799999999999</v>
      </c>
      <c r="SP51" s="1">
        <v>190.738</v>
      </c>
      <c r="SQ51" s="1">
        <v>201.60599999999999</v>
      </c>
      <c r="SR51" s="1">
        <v>208.40600000000001</v>
      </c>
      <c r="SS51" s="1">
        <v>210.93799999999999</v>
      </c>
    </row>
    <row r="52" spans="1:513" x14ac:dyDescent="0.25">
      <c r="A52" s="1" t="s">
        <v>276</v>
      </c>
      <c r="B52" s="1" t="str">
        <f>_xlfn.XLOOKUP(A52,bonds[worksheet get],bonds[unique lookup],"-")</f>
        <v>BHP 6 3/4 10/19/75 nc-25</v>
      </c>
      <c r="C52" s="1" t="str">
        <f>_xlfn.XLOOKUP(A52,bonds[worksheet get],bonds[ID_ISIN],"-")</f>
        <v>USQ12441AB91</v>
      </c>
      <c r="D52" s="1">
        <f>_xll.BDH(A52,"blp_i_sprd_mid","-2AY",,"Dates=H","Fill=C","Sort=R","Dir=H","cols=500;rows=1")</f>
        <v>303.15499999999997</v>
      </c>
      <c r="E52" s="1">
        <v>304.12900000000002</v>
      </c>
      <c r="F52" s="1">
        <v>307.476</v>
      </c>
      <c r="G52" s="1">
        <v>310.71100000000001</v>
      </c>
      <c r="H52" s="1">
        <v>309.15800000000002</v>
      </c>
      <c r="I52" s="1">
        <v>308.21800000000002</v>
      </c>
      <c r="J52" s="1">
        <v>307.89999999999998</v>
      </c>
      <c r="K52" s="1">
        <v>305.02199999999999</v>
      </c>
      <c r="L52" s="1">
        <v>304.61099999999999</v>
      </c>
      <c r="M52" s="1">
        <v>307.39800000000002</v>
      </c>
      <c r="N52" s="1">
        <v>305.81599999999997</v>
      </c>
      <c r="O52" s="1">
        <v>305.78899999999999</v>
      </c>
      <c r="P52" s="1">
        <v>301.86</v>
      </c>
      <c r="Q52" s="1">
        <v>302.60199999999998</v>
      </c>
      <c r="R52" s="1">
        <v>305.08800000000002</v>
      </c>
      <c r="S52" s="1">
        <v>305.70600000000002</v>
      </c>
      <c r="T52" s="1">
        <v>302.31200000000001</v>
      </c>
      <c r="U52" s="1">
        <v>288.46499999999997</v>
      </c>
      <c r="V52" s="1">
        <v>286.04000000000002</v>
      </c>
      <c r="W52" s="1">
        <v>287.11200000000002</v>
      </c>
      <c r="X52" s="1">
        <v>295.89400000000001</v>
      </c>
      <c r="Y52" s="1">
        <v>308.44600000000003</v>
      </c>
      <c r="Z52" s="1">
        <v>321.971</v>
      </c>
      <c r="AA52" s="1">
        <v>329.47199999999998</v>
      </c>
      <c r="AB52" s="1">
        <v>330.69299999999998</v>
      </c>
      <c r="AC52" s="1">
        <v>328.05799999999999</v>
      </c>
      <c r="AD52" s="1">
        <v>326.613</v>
      </c>
      <c r="AE52" s="1">
        <v>332.76600000000002</v>
      </c>
      <c r="AF52" s="1">
        <v>337.34899999999999</v>
      </c>
      <c r="AG52" s="1">
        <v>338.73399999999998</v>
      </c>
      <c r="AH52" s="1">
        <v>345.67500000000001</v>
      </c>
      <c r="AI52" s="1">
        <v>344.37299999999999</v>
      </c>
      <c r="AJ52" s="1">
        <v>344.84500000000003</v>
      </c>
      <c r="AK52" s="1">
        <v>346.798</v>
      </c>
      <c r="AL52" s="1">
        <v>354.4</v>
      </c>
      <c r="AM52" s="1">
        <v>354.03500000000003</v>
      </c>
      <c r="AN52" s="1">
        <v>348.64699999999999</v>
      </c>
      <c r="AO52" s="1">
        <v>348.70400000000001</v>
      </c>
      <c r="AP52" s="1">
        <v>362.34899999999999</v>
      </c>
      <c r="AQ52" s="1">
        <v>357.68799999999999</v>
      </c>
      <c r="AR52" s="1">
        <v>363.81700000000001</v>
      </c>
      <c r="AS52" s="1">
        <v>367.13400000000001</v>
      </c>
      <c r="AT52" s="1">
        <v>375.81200000000001</v>
      </c>
      <c r="AU52" s="1">
        <v>384.36</v>
      </c>
      <c r="AV52" s="1">
        <v>371.01100000000002</v>
      </c>
      <c r="AW52" s="1">
        <v>370.15600000000001</v>
      </c>
      <c r="AX52" s="1">
        <v>374.19499999999999</v>
      </c>
      <c r="AY52" s="1">
        <v>373.80700000000002</v>
      </c>
      <c r="AZ52" s="1">
        <v>383.935</v>
      </c>
      <c r="BA52" s="1">
        <v>389.16500000000002</v>
      </c>
      <c r="BB52" s="1">
        <v>394.88499999999999</v>
      </c>
      <c r="BC52" s="1">
        <v>399.59500000000003</v>
      </c>
      <c r="BD52" s="1">
        <v>396.04300000000001</v>
      </c>
      <c r="BE52" s="1">
        <v>405.62099999999998</v>
      </c>
      <c r="BF52" s="1">
        <v>408.14699999999999</v>
      </c>
      <c r="BG52" s="1">
        <v>408.363</v>
      </c>
      <c r="BH52" s="1">
        <v>413.97</v>
      </c>
      <c r="BI52" s="1">
        <v>437.733</v>
      </c>
      <c r="BJ52" s="1">
        <v>442.28300000000002</v>
      </c>
      <c r="BK52" s="1">
        <v>479.84699999999998</v>
      </c>
      <c r="BL52" s="1">
        <v>494.048</v>
      </c>
      <c r="BM52" s="1">
        <v>504.27699999999999</v>
      </c>
      <c r="BN52" s="1">
        <v>523.90599999999995</v>
      </c>
      <c r="BO52" s="1">
        <v>520.99300000000005</v>
      </c>
      <c r="BP52" s="1">
        <v>518.85</v>
      </c>
      <c r="BQ52" s="1">
        <v>527.23500000000001</v>
      </c>
      <c r="BR52" s="1">
        <v>528.61099999999999</v>
      </c>
      <c r="BS52" s="1">
        <v>556.19799999999998</v>
      </c>
      <c r="BT52" s="1">
        <v>579.31399999999996</v>
      </c>
      <c r="BU52" s="1">
        <v>589.59900000000005</v>
      </c>
      <c r="BV52" s="1">
        <v>625.98800000000006</v>
      </c>
      <c r="BW52" s="1">
        <v>650.39200000000005</v>
      </c>
      <c r="BX52" s="1">
        <v>601.64300000000003</v>
      </c>
      <c r="BY52" s="1">
        <v>601.35299999999995</v>
      </c>
      <c r="BZ52" s="1">
        <v>524.20399999999995</v>
      </c>
      <c r="CA52" s="1">
        <v>419.21699999999998</v>
      </c>
      <c r="CB52" s="1">
        <v>397.05599999999998</v>
      </c>
      <c r="CC52" s="1">
        <v>321.64999999999998</v>
      </c>
      <c r="CD52" s="1">
        <v>325.98899999999998</v>
      </c>
      <c r="CE52" s="1">
        <v>309.34199999999998</v>
      </c>
      <c r="CF52" s="1">
        <v>307.36900000000003</v>
      </c>
      <c r="CG52" s="1">
        <v>317.86900000000003</v>
      </c>
      <c r="CH52" s="1">
        <v>285.339</v>
      </c>
      <c r="CI52" s="1">
        <v>282.339</v>
      </c>
      <c r="CJ52" s="1">
        <v>270.48099999999999</v>
      </c>
      <c r="CK52" s="1">
        <v>264.07799999999997</v>
      </c>
      <c r="CL52" s="1">
        <v>255.935</v>
      </c>
      <c r="CM52" s="1">
        <v>252.28899999999999</v>
      </c>
      <c r="CN52" s="1">
        <v>229.791</v>
      </c>
      <c r="CO52" s="1">
        <v>212.14699999999999</v>
      </c>
      <c r="CP52" s="1">
        <v>206.92500000000001</v>
      </c>
      <c r="CQ52" s="1">
        <v>199.68199999999999</v>
      </c>
      <c r="CR52" s="1">
        <v>197.84399999999999</v>
      </c>
      <c r="CS52" s="1">
        <v>185.06800000000001</v>
      </c>
      <c r="CT52" s="1">
        <v>184.26499999999999</v>
      </c>
      <c r="CU52" s="1">
        <v>182.25800000000001</v>
      </c>
      <c r="CV52" s="1">
        <v>182.02099999999999</v>
      </c>
      <c r="CW52" s="1">
        <v>181.93899999999999</v>
      </c>
      <c r="CX52" s="1">
        <v>178.66800000000001</v>
      </c>
      <c r="CY52" s="1">
        <v>182.69</v>
      </c>
      <c r="CZ52" s="1">
        <v>186.124</v>
      </c>
      <c r="DA52" s="1">
        <v>187.70400000000001</v>
      </c>
      <c r="DB52" s="1">
        <v>184.01400000000001</v>
      </c>
      <c r="DC52" s="1">
        <v>181.727</v>
      </c>
      <c r="DD52" s="1">
        <v>180.732</v>
      </c>
      <c r="DE52" s="1">
        <v>190.197</v>
      </c>
      <c r="DF52" s="1">
        <v>196.506</v>
      </c>
      <c r="DG52" s="1">
        <v>198.93</v>
      </c>
      <c r="DH52" s="1">
        <v>190.155</v>
      </c>
      <c r="DI52" s="1">
        <v>191.59200000000001</v>
      </c>
      <c r="DJ52" s="1">
        <v>188.637</v>
      </c>
      <c r="DK52" s="1">
        <v>183.97200000000001</v>
      </c>
      <c r="DL52" s="1">
        <v>179.62299999999999</v>
      </c>
      <c r="DM52" s="1">
        <v>176.80099999999999</v>
      </c>
      <c r="DN52" s="1">
        <v>175.999</v>
      </c>
      <c r="DO52" s="1">
        <v>171.90299999999999</v>
      </c>
      <c r="DP52" s="1">
        <v>170.75899999999999</v>
      </c>
      <c r="DQ52" s="1">
        <v>174.536</v>
      </c>
      <c r="DR52" s="1">
        <v>176.14500000000001</v>
      </c>
      <c r="DS52" s="1">
        <v>177.495</v>
      </c>
      <c r="DT52" s="1">
        <v>174.702</v>
      </c>
      <c r="DU52" s="1">
        <v>176.82</v>
      </c>
      <c r="DV52" s="1">
        <v>174.26599999999999</v>
      </c>
      <c r="DW52" s="1">
        <v>168.20699999999999</v>
      </c>
      <c r="DX52" s="1">
        <v>175.23400000000001</v>
      </c>
      <c r="DY52" s="1">
        <v>173.874</v>
      </c>
      <c r="DZ52" s="1">
        <v>175.18700000000001</v>
      </c>
      <c r="EA52" s="1">
        <v>167.87700000000001</v>
      </c>
      <c r="EB52" s="1">
        <v>163.262</v>
      </c>
      <c r="EC52" s="1">
        <v>169.38499999999999</v>
      </c>
      <c r="ED52" s="1">
        <v>167.87299999999999</v>
      </c>
      <c r="EE52" s="1">
        <v>166.08600000000001</v>
      </c>
      <c r="EF52" s="1">
        <v>166.50299999999999</v>
      </c>
      <c r="EG52" s="1">
        <v>163.554</v>
      </c>
      <c r="EH52" s="1">
        <v>166.01900000000001</v>
      </c>
      <c r="EI52" s="1">
        <v>165.911</v>
      </c>
      <c r="EJ52" s="1">
        <v>167.596</v>
      </c>
      <c r="EK52" s="1">
        <v>169.54</v>
      </c>
      <c r="EL52" s="1">
        <v>173.31299999999999</v>
      </c>
      <c r="EM52" s="1">
        <v>181.12100000000001</v>
      </c>
      <c r="EN52" s="1">
        <v>170.654</v>
      </c>
      <c r="EO52" s="1">
        <v>182.91399999999999</v>
      </c>
      <c r="EP52" s="1">
        <v>178.20599999999999</v>
      </c>
      <c r="EQ52" s="1">
        <v>182.095</v>
      </c>
      <c r="ER52" s="1">
        <v>181.797</v>
      </c>
      <c r="ES52" s="1">
        <v>184.40100000000001</v>
      </c>
      <c r="ET52" s="1">
        <v>193.41399999999999</v>
      </c>
      <c r="EU52" s="1">
        <v>193.97499999999999</v>
      </c>
      <c r="EV52" s="1">
        <v>182.81200000000001</v>
      </c>
      <c r="EW52" s="1">
        <v>188.10400000000001</v>
      </c>
      <c r="EX52" s="1">
        <v>191.13800000000001</v>
      </c>
      <c r="EY52" s="1">
        <v>195.03899999999999</v>
      </c>
      <c r="EZ52" s="1">
        <v>195.56200000000001</v>
      </c>
      <c r="FA52" s="1">
        <v>195.29599999999999</v>
      </c>
      <c r="FB52" s="1">
        <v>195.04</v>
      </c>
      <c r="FC52" s="1">
        <v>195.13800000000001</v>
      </c>
      <c r="FD52" s="1">
        <v>192.15899999999999</v>
      </c>
      <c r="FE52" s="1">
        <v>190.529</v>
      </c>
      <c r="FF52" s="1">
        <v>189.126</v>
      </c>
      <c r="FG52" s="1">
        <v>187.858</v>
      </c>
      <c r="FH52" s="1">
        <v>185.453</v>
      </c>
      <c r="FI52" s="1">
        <v>178.715</v>
      </c>
      <c r="FJ52" s="1">
        <v>176.40899999999999</v>
      </c>
      <c r="FK52" s="1">
        <v>178.98400000000001</v>
      </c>
      <c r="FL52" s="1">
        <v>186.76499999999999</v>
      </c>
      <c r="FM52" s="1">
        <v>186.959</v>
      </c>
      <c r="FN52" s="1">
        <v>191.78299999999999</v>
      </c>
      <c r="FO52" s="1">
        <v>201.11</v>
      </c>
      <c r="FP52" s="1">
        <v>198.93600000000001</v>
      </c>
      <c r="FQ52" s="1">
        <v>189.417</v>
      </c>
      <c r="FR52" s="1">
        <v>188.096</v>
      </c>
      <c r="FS52" s="1">
        <v>185.35300000000001</v>
      </c>
      <c r="FT52" s="1">
        <v>192.536</v>
      </c>
      <c r="FU52" s="1">
        <v>196.113</v>
      </c>
      <c r="FV52" s="1">
        <v>193.744</v>
      </c>
      <c r="FW52" s="1">
        <v>198.20099999999999</v>
      </c>
      <c r="FX52" s="1">
        <v>194.95500000000001</v>
      </c>
      <c r="FY52" s="1">
        <v>198.74600000000001</v>
      </c>
      <c r="FZ52" s="1">
        <v>200.04599999999999</v>
      </c>
      <c r="GA52" s="1">
        <v>202.108</v>
      </c>
      <c r="GB52" s="1">
        <v>198.79</v>
      </c>
      <c r="GC52" s="1">
        <v>206.72900000000001</v>
      </c>
      <c r="GD52" s="1">
        <v>214.32300000000001</v>
      </c>
      <c r="GE52" s="1">
        <v>222.321</v>
      </c>
      <c r="GF52" s="1">
        <v>228.316</v>
      </c>
      <c r="GG52" s="1">
        <v>220.852</v>
      </c>
      <c r="GH52" s="1">
        <v>225.41900000000001</v>
      </c>
      <c r="GI52" s="1">
        <v>224.78399999999999</v>
      </c>
      <c r="GJ52" s="1">
        <v>218.67400000000001</v>
      </c>
      <c r="GK52" s="1">
        <v>214.286</v>
      </c>
      <c r="GL52" s="1">
        <v>208.39400000000001</v>
      </c>
      <c r="GM52" s="1">
        <v>207.27600000000001</v>
      </c>
      <c r="GN52" s="1">
        <v>206.92699999999999</v>
      </c>
      <c r="GO52" s="1">
        <v>203.87</v>
      </c>
      <c r="GP52" s="1">
        <v>211.18</v>
      </c>
      <c r="GQ52" s="1">
        <v>204.53299999999999</v>
      </c>
      <c r="GR52" s="1">
        <v>205.97200000000001</v>
      </c>
      <c r="GS52" s="1">
        <v>201.95599999999999</v>
      </c>
      <c r="GT52" s="1">
        <v>199.953</v>
      </c>
      <c r="GU52" s="1">
        <v>199.51499999999999</v>
      </c>
      <c r="GV52" s="1">
        <v>194.304</v>
      </c>
      <c r="GW52" s="1">
        <v>185.029</v>
      </c>
      <c r="GX52" s="1">
        <v>200.364</v>
      </c>
      <c r="GY52" s="1">
        <v>202.68299999999999</v>
      </c>
      <c r="GZ52" s="1">
        <v>200.95500000000001</v>
      </c>
      <c r="HA52" s="1">
        <v>210.14599999999999</v>
      </c>
      <c r="HB52" s="1">
        <v>218.91200000000001</v>
      </c>
      <c r="HC52" s="1">
        <v>221.74600000000001</v>
      </c>
      <c r="HD52" s="1">
        <v>231.21700000000001</v>
      </c>
      <c r="HE52" s="1">
        <v>231.36699999999999</v>
      </c>
      <c r="HF52" s="1">
        <v>225.39500000000001</v>
      </c>
      <c r="HG52" s="1">
        <v>225.501</v>
      </c>
      <c r="HH52" s="1">
        <v>229.46799999999999</v>
      </c>
      <c r="HI52" s="1">
        <v>230.92099999999999</v>
      </c>
      <c r="HJ52" s="1">
        <v>218.614</v>
      </c>
      <c r="HK52" s="1">
        <v>229.75299999999999</v>
      </c>
      <c r="HL52" s="1">
        <v>222.27600000000001</v>
      </c>
      <c r="HM52" s="1">
        <v>231.15100000000001</v>
      </c>
      <c r="HN52" s="1">
        <v>236.09200000000001</v>
      </c>
      <c r="HO52" s="1">
        <v>235.40799999999999</v>
      </c>
      <c r="HP52" s="1">
        <v>241.161</v>
      </c>
      <c r="HQ52" s="1">
        <v>243.69</v>
      </c>
      <c r="HR52" s="1">
        <v>237.32400000000001</v>
      </c>
      <c r="HS52" s="1">
        <v>226.26300000000001</v>
      </c>
      <c r="HT52" s="1">
        <v>237.65299999999999</v>
      </c>
      <c r="HU52" s="1">
        <v>229.601</v>
      </c>
      <c r="HV52" s="1">
        <v>237.137</v>
      </c>
      <c r="HW52" s="1">
        <v>235.60300000000001</v>
      </c>
      <c r="HX52" s="1">
        <v>236.50800000000001</v>
      </c>
      <c r="HY52" s="1">
        <v>222.57400000000001</v>
      </c>
      <c r="HZ52" s="1">
        <v>208.37799999999999</v>
      </c>
      <c r="IA52" s="1">
        <v>207.82400000000001</v>
      </c>
      <c r="IB52" s="1">
        <v>191.41300000000001</v>
      </c>
      <c r="IC52" s="1">
        <v>190.9</v>
      </c>
      <c r="ID52" s="1">
        <v>194.01499999999999</v>
      </c>
      <c r="IE52" s="1">
        <v>194.35400000000001</v>
      </c>
      <c r="IF52" s="1">
        <v>195.38200000000001</v>
      </c>
      <c r="IG52" s="1">
        <v>201.667</v>
      </c>
      <c r="IH52" s="1">
        <v>202.821</v>
      </c>
      <c r="II52" s="1">
        <v>207.08199999999999</v>
      </c>
      <c r="IJ52" s="1">
        <v>205.465</v>
      </c>
      <c r="IK52" s="1">
        <v>209.715</v>
      </c>
      <c r="IL52" s="1">
        <v>207.46</v>
      </c>
      <c r="IM52" s="1">
        <v>202.62799999999999</v>
      </c>
      <c r="IN52" s="1">
        <v>209.36699999999999</v>
      </c>
      <c r="IO52" s="1">
        <v>207.1</v>
      </c>
      <c r="IP52" s="1">
        <v>208.732</v>
      </c>
      <c r="IQ52" s="1">
        <v>220.08600000000001</v>
      </c>
      <c r="IR52" s="1">
        <v>215.05500000000001</v>
      </c>
      <c r="IS52" s="1">
        <v>217.70099999999999</v>
      </c>
      <c r="IT52" s="1">
        <v>221.667</v>
      </c>
      <c r="IU52" s="1">
        <v>234.333</v>
      </c>
      <c r="IV52" s="1">
        <v>235.53100000000001</v>
      </c>
      <c r="IW52" s="1">
        <v>232.792</v>
      </c>
      <c r="IX52" s="1">
        <v>238.72300000000001</v>
      </c>
      <c r="IY52" s="1">
        <v>243.149</v>
      </c>
      <c r="IZ52" s="1">
        <v>240.245</v>
      </c>
      <c r="JA52" s="1">
        <v>246.58600000000001</v>
      </c>
      <c r="JB52" s="1">
        <v>244.92599999999999</v>
      </c>
      <c r="JC52" s="1">
        <v>242.12100000000001</v>
      </c>
      <c r="JD52" s="1">
        <v>243.30099999999999</v>
      </c>
      <c r="JE52" s="1">
        <v>252.20400000000001</v>
      </c>
      <c r="JF52" s="1">
        <v>250.86600000000001</v>
      </c>
      <c r="JG52" s="1">
        <v>249.751</v>
      </c>
      <c r="JH52" s="1">
        <v>255.42500000000001</v>
      </c>
      <c r="JI52" s="1">
        <v>254.839</v>
      </c>
      <c r="JJ52" s="1">
        <v>249.732</v>
      </c>
      <c r="JK52" s="1">
        <v>248.29400000000001</v>
      </c>
      <c r="JL52" s="1">
        <v>250.227</v>
      </c>
      <c r="JM52" s="1">
        <v>255.46100000000001</v>
      </c>
      <c r="JN52" s="1">
        <v>252.136</v>
      </c>
      <c r="JO52" s="1">
        <v>254.1</v>
      </c>
      <c r="JP52" s="1">
        <v>257.96499999999997</v>
      </c>
      <c r="JQ52" s="1">
        <v>264.51799999999997</v>
      </c>
      <c r="JR52" s="1">
        <v>255.315</v>
      </c>
      <c r="JS52" s="1">
        <v>248.70099999999999</v>
      </c>
      <c r="JT52" s="1">
        <v>243.494</v>
      </c>
      <c r="JU52" s="1">
        <v>245.39500000000001</v>
      </c>
      <c r="JV52" s="1">
        <v>241.167</v>
      </c>
      <c r="JW52" s="1">
        <v>238.88</v>
      </c>
      <c r="JX52" s="1">
        <v>232.501</v>
      </c>
      <c r="JY52" s="1">
        <v>227.642</v>
      </c>
      <c r="JZ52" s="1">
        <v>230.67599999999999</v>
      </c>
      <c r="KA52" s="1">
        <v>232.31899999999999</v>
      </c>
      <c r="KB52" s="1">
        <v>233.02099999999999</v>
      </c>
      <c r="KC52" s="1">
        <v>236.06299999999999</v>
      </c>
      <c r="KD52" s="1">
        <v>231.42400000000001</v>
      </c>
      <c r="KE52" s="1">
        <v>229.696</v>
      </c>
      <c r="KF52" s="1">
        <v>220.762</v>
      </c>
      <c r="KG52" s="1">
        <v>220.91300000000001</v>
      </c>
      <c r="KH52" s="1">
        <v>215.44499999999999</v>
      </c>
      <c r="KI52" s="1">
        <v>216.19200000000001</v>
      </c>
      <c r="KJ52" s="1">
        <v>214.35</v>
      </c>
      <c r="KK52" s="1">
        <v>209.07499999999999</v>
      </c>
      <c r="KL52" s="1">
        <v>206.58</v>
      </c>
      <c r="KM52" s="1">
        <v>210.161</v>
      </c>
      <c r="KN52" s="1">
        <v>212.98599999999999</v>
      </c>
      <c r="KO52" s="1">
        <v>213.20400000000001</v>
      </c>
      <c r="KP52" s="1">
        <v>214.624</v>
      </c>
      <c r="KQ52" s="1">
        <v>211.72300000000001</v>
      </c>
      <c r="KR52" s="1">
        <v>215.441</v>
      </c>
      <c r="KS52" s="1">
        <v>212.547</v>
      </c>
      <c r="KT52" s="1">
        <v>209.55500000000001</v>
      </c>
      <c r="KU52" s="1">
        <v>212.44499999999999</v>
      </c>
      <c r="KV52" s="1">
        <v>211.54400000000001</v>
      </c>
      <c r="KW52" s="1">
        <v>214.21600000000001</v>
      </c>
      <c r="KX52" s="1">
        <v>221.16900000000001</v>
      </c>
      <c r="KY52" s="1">
        <v>224.614</v>
      </c>
      <c r="KZ52" s="1">
        <v>234.23599999999999</v>
      </c>
      <c r="LA52" s="1">
        <v>239.10300000000001</v>
      </c>
      <c r="LB52" s="1">
        <v>237.059</v>
      </c>
      <c r="LC52" s="1">
        <v>237.46600000000001</v>
      </c>
      <c r="LD52" s="1">
        <v>242.47200000000001</v>
      </c>
      <c r="LE52" s="1">
        <v>240.24799999999999</v>
      </c>
      <c r="LF52" s="1">
        <v>242.11199999999999</v>
      </c>
      <c r="LG52" s="1">
        <v>245.566</v>
      </c>
      <c r="LH52" s="1">
        <v>244.51400000000001</v>
      </c>
      <c r="LI52" s="1">
        <v>257.50400000000002</v>
      </c>
      <c r="LJ52" s="1">
        <v>260.88400000000001</v>
      </c>
      <c r="LK52" s="1">
        <v>267.21300000000002</v>
      </c>
      <c r="LL52" s="1">
        <v>267.97000000000003</v>
      </c>
      <c r="LM52" s="1">
        <v>270.37099999999998</v>
      </c>
      <c r="LN52" s="1">
        <v>264.92500000000001</v>
      </c>
      <c r="LO52" s="1">
        <v>251.559</v>
      </c>
      <c r="LP52" s="1">
        <v>254.75399999999999</v>
      </c>
      <c r="LQ52" s="1">
        <v>246.47399999999999</v>
      </c>
      <c r="LR52" s="1">
        <v>248.751</v>
      </c>
      <c r="LS52" s="1">
        <v>249.95099999999999</v>
      </c>
      <c r="LT52" s="1">
        <v>248.21600000000001</v>
      </c>
      <c r="LU52" s="1">
        <v>249.672</v>
      </c>
      <c r="LV52" s="1">
        <v>254.006</v>
      </c>
      <c r="LW52" s="1">
        <v>250.499</v>
      </c>
      <c r="LX52" s="1">
        <v>249.59700000000001</v>
      </c>
      <c r="LY52" s="1">
        <v>246.94399999999999</v>
      </c>
      <c r="LZ52" s="1">
        <v>239.70500000000001</v>
      </c>
      <c r="MA52" s="1">
        <v>239.202</v>
      </c>
      <c r="MB52" s="1">
        <v>240.09299999999999</v>
      </c>
      <c r="MC52" s="1">
        <v>239.185</v>
      </c>
      <c r="MD52" s="1">
        <v>243.11799999999999</v>
      </c>
      <c r="ME52" s="1">
        <v>247.66300000000001</v>
      </c>
      <c r="MF52" s="1">
        <v>250.941</v>
      </c>
      <c r="MG52" s="1">
        <v>250.62799999999999</v>
      </c>
      <c r="MH52" s="1">
        <v>250.446</v>
      </c>
      <c r="MI52" s="1">
        <v>247.96600000000001</v>
      </c>
      <c r="MJ52" s="1">
        <v>250.30500000000001</v>
      </c>
      <c r="MK52" s="1">
        <v>253.21899999999999</v>
      </c>
      <c r="ML52" s="1">
        <v>248.71100000000001</v>
      </c>
      <c r="MM52" s="1">
        <v>251.79599999999999</v>
      </c>
      <c r="MN52" s="1">
        <v>248.13300000000001</v>
      </c>
      <c r="MO52" s="1">
        <v>255.27199999999999</v>
      </c>
      <c r="MP52" s="1">
        <v>257.24099999999999</v>
      </c>
      <c r="MQ52" s="1">
        <v>255.22499999999999</v>
      </c>
      <c r="MR52" s="1">
        <v>252.476</v>
      </c>
      <c r="MS52" s="1">
        <v>248.68899999999999</v>
      </c>
      <c r="MT52" s="1">
        <v>250.73500000000001</v>
      </c>
      <c r="MU52" s="1">
        <v>250.18199999999999</v>
      </c>
      <c r="MV52" s="1">
        <v>253.833</v>
      </c>
      <c r="MW52" s="1">
        <v>264.065</v>
      </c>
      <c r="MX52" s="1">
        <v>266.59800000000001</v>
      </c>
      <c r="MY52" s="1">
        <v>267.40300000000002</v>
      </c>
      <c r="MZ52" s="1">
        <v>264.173</v>
      </c>
      <c r="NA52" s="1">
        <v>264.35700000000003</v>
      </c>
      <c r="NB52" s="1">
        <v>268.88499999999999</v>
      </c>
      <c r="NC52" s="1">
        <v>267.27600000000001</v>
      </c>
      <c r="ND52" s="1">
        <v>265.46300000000002</v>
      </c>
      <c r="NE52" s="1">
        <v>264.59100000000001</v>
      </c>
      <c r="NF52" s="1">
        <v>269.53100000000001</v>
      </c>
      <c r="NG52" s="1">
        <v>282.75400000000002</v>
      </c>
      <c r="NH52" s="1">
        <v>286.52199999999999</v>
      </c>
      <c r="NI52" s="1">
        <v>290.916</v>
      </c>
      <c r="NJ52" s="1">
        <v>295.52</v>
      </c>
      <c r="NK52" s="1">
        <v>293.25299999999999</v>
      </c>
      <c r="NL52" s="1">
        <v>306.2</v>
      </c>
      <c r="NM52" s="1">
        <v>311.25700000000001</v>
      </c>
      <c r="NN52" s="1">
        <v>321.47699999999998</v>
      </c>
      <c r="NO52" s="1">
        <v>324.221</v>
      </c>
      <c r="NP52" s="1">
        <v>333.33600000000001</v>
      </c>
      <c r="NQ52" s="1">
        <v>324.81900000000002</v>
      </c>
      <c r="NR52" s="1">
        <v>315.95499999999998</v>
      </c>
      <c r="NS52" s="1">
        <v>315.47899999999998</v>
      </c>
      <c r="NT52" s="1">
        <v>307.89100000000002</v>
      </c>
      <c r="NU52" s="1">
        <v>300.09300000000002</v>
      </c>
      <c r="NV52" s="1">
        <v>309.27800000000002</v>
      </c>
      <c r="NW52" s="1">
        <v>304.11799999999999</v>
      </c>
      <c r="NX52" s="1">
        <v>296.31</v>
      </c>
      <c r="NY52" s="1">
        <v>301.77300000000002</v>
      </c>
      <c r="NZ52" s="1">
        <v>293.96100000000001</v>
      </c>
      <c r="OA52" s="1">
        <v>289.673</v>
      </c>
      <c r="OB52" s="1">
        <v>285.65199999999999</v>
      </c>
      <c r="OC52" s="1">
        <v>284.75400000000002</v>
      </c>
      <c r="OD52" s="1">
        <v>287.20400000000001</v>
      </c>
      <c r="OE52" s="1">
        <v>287.97300000000001</v>
      </c>
      <c r="OF52" s="1">
        <v>283.86799999999999</v>
      </c>
      <c r="OG52" s="1">
        <v>284.99700000000001</v>
      </c>
      <c r="OH52" s="1">
        <v>270.37599999999998</v>
      </c>
      <c r="OI52" s="1">
        <v>267.44799999999998</v>
      </c>
      <c r="OJ52" s="1">
        <v>261.02699999999999</v>
      </c>
      <c r="OK52" s="1">
        <v>259.27300000000002</v>
      </c>
      <c r="OL52" s="1">
        <v>255.69399999999999</v>
      </c>
      <c r="OM52" s="1">
        <v>249.49</v>
      </c>
      <c r="ON52" s="1">
        <v>248.30699999999999</v>
      </c>
      <c r="OO52" s="1">
        <v>243.86</v>
      </c>
      <c r="OP52" s="1">
        <v>241.39699999999999</v>
      </c>
      <c r="OQ52" s="1">
        <v>243.28899999999999</v>
      </c>
      <c r="OR52" s="1">
        <v>241.53200000000001</v>
      </c>
      <c r="OS52" s="1">
        <v>236.95599999999999</v>
      </c>
      <c r="OT52" s="1">
        <v>234.21600000000001</v>
      </c>
      <c r="OU52" s="1">
        <v>230.666</v>
      </c>
      <c r="OV52" s="1">
        <v>223.904</v>
      </c>
      <c r="OW52" s="1">
        <v>218.68299999999999</v>
      </c>
      <c r="OX52" s="1">
        <v>216.89599999999999</v>
      </c>
      <c r="OY52" s="1">
        <v>210.72800000000001</v>
      </c>
      <c r="OZ52" s="1">
        <v>207.17599999999999</v>
      </c>
      <c r="PA52" s="1">
        <v>204.58099999999999</v>
      </c>
      <c r="PB52" s="1">
        <v>207.01300000000001</v>
      </c>
      <c r="PC52" s="1">
        <v>209.077</v>
      </c>
      <c r="PD52" s="1">
        <v>211.79400000000001</v>
      </c>
      <c r="PE52" s="1">
        <v>218.226</v>
      </c>
      <c r="PF52" s="1">
        <v>219.161</v>
      </c>
      <c r="PG52" s="1">
        <v>217.44399999999999</v>
      </c>
      <c r="PH52" s="1">
        <v>219.352</v>
      </c>
      <c r="PI52" s="1">
        <v>217.066</v>
      </c>
      <c r="PJ52" s="1">
        <v>212.66</v>
      </c>
      <c r="PK52" s="1">
        <v>211.898</v>
      </c>
      <c r="PL52" s="1">
        <v>200.28100000000001</v>
      </c>
      <c r="PM52" s="1">
        <v>198.97200000000001</v>
      </c>
      <c r="PN52" s="1">
        <v>197.72300000000001</v>
      </c>
      <c r="PO52" s="1">
        <v>199.83699999999999</v>
      </c>
      <c r="PP52" s="1">
        <v>196.89</v>
      </c>
      <c r="PQ52" s="1">
        <v>201.096</v>
      </c>
      <c r="PR52" s="1">
        <v>200.874</v>
      </c>
      <c r="PS52" s="1">
        <v>202.63399999999999</v>
      </c>
      <c r="PT52" s="1">
        <v>197.39</v>
      </c>
      <c r="PU52" s="1">
        <v>200.21799999999999</v>
      </c>
      <c r="PV52" s="1">
        <v>193.863</v>
      </c>
      <c r="PW52" s="1">
        <v>189.42599999999999</v>
      </c>
      <c r="PX52" s="1">
        <v>191.37200000000001</v>
      </c>
      <c r="PY52" s="1">
        <v>189.87</v>
      </c>
      <c r="PZ52" s="1">
        <v>198.416</v>
      </c>
      <c r="QA52" s="1">
        <v>198.483</v>
      </c>
      <c r="QB52" s="1">
        <v>198.93</v>
      </c>
      <c r="QC52" s="1">
        <v>197.667</v>
      </c>
      <c r="QD52" s="1">
        <v>197.99</v>
      </c>
      <c r="QE52" s="1">
        <v>194.095</v>
      </c>
      <c r="QF52" s="1">
        <v>194.178</v>
      </c>
      <c r="QG52" s="1">
        <v>196.321</v>
      </c>
      <c r="QH52" s="1">
        <v>195.45699999999999</v>
      </c>
      <c r="QI52" s="1">
        <v>195.50800000000001</v>
      </c>
      <c r="QJ52" s="1">
        <v>195.178</v>
      </c>
      <c r="QK52" s="1">
        <v>199.14500000000001</v>
      </c>
      <c r="QL52" s="1">
        <v>197.77699999999999</v>
      </c>
      <c r="QM52" s="1">
        <v>201.17</v>
      </c>
      <c r="QN52" s="1">
        <v>202.6</v>
      </c>
      <c r="QO52" s="1">
        <v>201.52199999999999</v>
      </c>
      <c r="QP52" s="1">
        <v>207.02</v>
      </c>
      <c r="QQ52" s="1">
        <v>205.65</v>
      </c>
      <c r="QR52" s="1">
        <v>213.661</v>
      </c>
      <c r="QS52" s="1">
        <v>211.67599999999999</v>
      </c>
      <c r="QT52" s="1">
        <v>211.51400000000001</v>
      </c>
      <c r="QU52" s="1">
        <v>213.21700000000001</v>
      </c>
      <c r="QV52" s="1">
        <v>213.43100000000001</v>
      </c>
      <c r="QW52" s="1">
        <v>211.04400000000001</v>
      </c>
      <c r="QX52" s="1">
        <v>212.92599999999999</v>
      </c>
      <c r="QY52" s="1">
        <v>216.34800000000001</v>
      </c>
      <c r="QZ52" s="1">
        <v>220.63300000000001</v>
      </c>
      <c r="RA52" s="1">
        <v>219.86799999999999</v>
      </c>
      <c r="RB52" s="1">
        <v>221.04499999999999</v>
      </c>
      <c r="RC52" s="1">
        <v>220.75399999999999</v>
      </c>
      <c r="RD52" s="1">
        <v>221.15299999999999</v>
      </c>
      <c r="RE52" s="1">
        <v>218.05500000000001</v>
      </c>
      <c r="RF52" s="1">
        <v>220.02099999999999</v>
      </c>
      <c r="RG52" s="1">
        <v>219.93100000000001</v>
      </c>
      <c r="RH52" s="1">
        <v>216.40299999999999</v>
      </c>
      <c r="RI52" s="1">
        <v>219.15700000000001</v>
      </c>
      <c r="RJ52" s="1">
        <v>216.797</v>
      </c>
      <c r="RK52" s="1">
        <v>213.333</v>
      </c>
      <c r="RL52" s="1">
        <v>211.279</v>
      </c>
      <c r="RM52" s="1">
        <v>211.38</v>
      </c>
      <c r="RN52" s="1">
        <v>213.596</v>
      </c>
      <c r="RO52" s="1">
        <v>212.98500000000001</v>
      </c>
      <c r="RP52" s="1">
        <v>210.58099999999999</v>
      </c>
      <c r="RQ52" s="1">
        <v>210.76400000000001</v>
      </c>
      <c r="RR52" s="1">
        <v>216.285</v>
      </c>
      <c r="RS52" s="1">
        <v>217.715</v>
      </c>
      <c r="RT52" s="1">
        <v>221.07599999999999</v>
      </c>
      <c r="RU52" s="1">
        <v>220.59200000000001</v>
      </c>
      <c r="RV52" s="1">
        <v>222.697</v>
      </c>
      <c r="RW52" s="1">
        <v>227.29</v>
      </c>
      <c r="RX52" s="1">
        <v>227.96100000000001</v>
      </c>
      <c r="RY52" s="1">
        <v>231.76599999999999</v>
      </c>
      <c r="RZ52" s="1">
        <v>236.50299999999999</v>
      </c>
      <c r="SA52" s="1">
        <v>233.61600000000001</v>
      </c>
      <c r="SB52" s="1">
        <v>234.47499999999999</v>
      </c>
      <c r="SC52" s="1">
        <v>234.81200000000001</v>
      </c>
      <c r="SD52" s="1">
        <v>237.756</v>
      </c>
      <c r="SE52" s="1">
        <v>237.41300000000001</v>
      </c>
      <c r="SF52" s="1">
        <v>235.48</v>
      </c>
      <c r="SG52" s="1">
        <v>239.541</v>
      </c>
      <c r="SH52" s="1">
        <v>238.52500000000001</v>
      </c>
      <c r="SI52" s="1">
        <v>241.93299999999999</v>
      </c>
    </row>
    <row r="53" spans="1:513" x14ac:dyDescent="0.25">
      <c r="A53" s="1" t="s">
        <v>278</v>
      </c>
      <c r="B53" s="1" t="str">
        <f>_xlfn.XLOOKUP(A53,bonds[worksheet get],bonds[unique lookup],"-")</f>
        <v>BHP 6 1/4 10/19/75 nc-20</v>
      </c>
      <c r="C53" s="1" t="str">
        <f>_xlfn.XLOOKUP(A53,bonds[worksheet get],bonds[ID_ISIN],"-")</f>
        <v>USQ12441AA19</v>
      </c>
      <c r="D53" s="1">
        <f>_xll.BDH(A53,"blp_i_sprd_mid","-2AY",,"Dates=H","Fill=C","Sort=R","Dir=H","cols=486;rows=1")</f>
        <v>322.21100000000001</v>
      </c>
      <c r="E53" s="1">
        <v>311.07400000000001</v>
      </c>
      <c r="F53" s="1">
        <v>318.06900000000002</v>
      </c>
      <c r="G53" s="1">
        <v>319.94</v>
      </c>
      <c r="H53" s="1">
        <v>319.51600000000002</v>
      </c>
      <c r="I53" s="1">
        <v>296.10399999999998</v>
      </c>
      <c r="J53" s="1">
        <v>301.34500000000003</v>
      </c>
      <c r="K53" s="1">
        <v>260.21499999999997</v>
      </c>
      <c r="L53" s="1">
        <v>275.03800000000001</v>
      </c>
      <c r="M53" s="1">
        <v>243.494</v>
      </c>
      <c r="N53" s="1">
        <v>177.77099999999999</v>
      </c>
      <c r="O53" s="1">
        <v>145.405</v>
      </c>
      <c r="P53" s="1">
        <v>183.977</v>
      </c>
      <c r="Q53" s="1">
        <v>186.11799999999999</v>
      </c>
      <c r="R53" s="1">
        <v>187.17599999999999</v>
      </c>
      <c r="S53" s="1">
        <v>129.14400000000001</v>
      </c>
      <c r="T53" s="1">
        <v>149.80000000000001</v>
      </c>
      <c r="U53" s="1">
        <v>89.266000000000005</v>
      </c>
      <c r="V53" s="1">
        <v>151.953</v>
      </c>
      <c r="W53" s="1">
        <v>186.34800000000001</v>
      </c>
      <c r="X53" s="1">
        <v>189.58199999999999</v>
      </c>
      <c r="Y53" s="1">
        <v>191.702</v>
      </c>
      <c r="Z53" s="1">
        <v>192.13200000000001</v>
      </c>
      <c r="AA53" s="1">
        <v>196.63200000000001</v>
      </c>
      <c r="AB53" s="1">
        <v>173.44900000000001</v>
      </c>
      <c r="AC53" s="1">
        <v>279.95100000000002</v>
      </c>
      <c r="AD53" s="1">
        <v>239.596</v>
      </c>
      <c r="AE53" s="1">
        <v>224.94499999999999</v>
      </c>
      <c r="AF53" s="1">
        <v>228.53899999999999</v>
      </c>
      <c r="AG53" s="1">
        <v>232.87899999999999</v>
      </c>
      <c r="AH53" s="1">
        <v>236.76</v>
      </c>
      <c r="AI53" s="1">
        <v>235.982</v>
      </c>
      <c r="AJ53" s="1">
        <v>294.92700000000002</v>
      </c>
      <c r="AK53" s="1">
        <v>296.76499999999999</v>
      </c>
      <c r="AL53" s="1">
        <v>300.25200000000001</v>
      </c>
      <c r="AM53" s="1">
        <v>352.96600000000001</v>
      </c>
      <c r="AN53" s="1">
        <v>353.596</v>
      </c>
      <c r="AO53" s="1">
        <v>243.04</v>
      </c>
      <c r="AP53" s="1">
        <v>245.167</v>
      </c>
      <c r="AQ53" s="1">
        <v>243.126</v>
      </c>
      <c r="AR53" s="1">
        <v>210.93199999999999</v>
      </c>
      <c r="AS53" s="1">
        <v>188.096</v>
      </c>
      <c r="AT53" s="1">
        <v>194.09100000000001</v>
      </c>
      <c r="AU53" s="1">
        <v>149.43</v>
      </c>
      <c r="AV53" s="1">
        <v>251.31</v>
      </c>
      <c r="AW53" s="1">
        <v>562.86599999999999</v>
      </c>
      <c r="AX53" s="1">
        <v>581.66099999999994</v>
      </c>
      <c r="AY53" s="1">
        <v>630.27099999999996</v>
      </c>
      <c r="AZ53" s="1">
        <v>632.56799999999998</v>
      </c>
      <c r="BA53" s="1">
        <v>634.077</v>
      </c>
      <c r="BB53" s="1">
        <v>629.15099999999995</v>
      </c>
      <c r="BC53" s="1">
        <v>628.62099999999998</v>
      </c>
      <c r="BD53" s="1">
        <v>723.83199999999999</v>
      </c>
      <c r="BE53" s="1">
        <v>716.18</v>
      </c>
      <c r="BF53" s="1">
        <v>719.78399999999999</v>
      </c>
      <c r="BG53" s="1">
        <v>1043.8050000000001</v>
      </c>
      <c r="BH53" s="1">
        <v>911.5</v>
      </c>
      <c r="BI53" s="1">
        <v>1100.0319999999999</v>
      </c>
      <c r="BJ53" s="1">
        <v>863.82299999999998</v>
      </c>
      <c r="BK53" s="1">
        <v>862.38900000000001</v>
      </c>
      <c r="BL53" s="1">
        <v>760.27599999999995</v>
      </c>
      <c r="BM53" s="1">
        <v>768.18</v>
      </c>
      <c r="BN53" s="1">
        <v>640.01400000000001</v>
      </c>
      <c r="BO53" s="1">
        <v>482.22500000000002</v>
      </c>
      <c r="BP53" s="1">
        <v>429.07</v>
      </c>
      <c r="BQ53" s="1">
        <v>309.03899999999999</v>
      </c>
      <c r="BR53" s="1">
        <v>310.13299999999998</v>
      </c>
      <c r="BS53" s="1">
        <v>294.09399999999999</v>
      </c>
      <c r="BT53" s="1">
        <v>231.36199999999999</v>
      </c>
      <c r="BU53" s="1">
        <v>196.46700000000001</v>
      </c>
      <c r="BV53" s="1">
        <v>181.77099999999999</v>
      </c>
      <c r="BW53" s="1">
        <v>177.25700000000001</v>
      </c>
      <c r="BX53" s="1">
        <v>168.268</v>
      </c>
      <c r="BY53" s="1">
        <v>165.785</v>
      </c>
      <c r="BZ53" s="1">
        <v>118.164</v>
      </c>
      <c r="CA53" s="1">
        <v>102.227</v>
      </c>
      <c r="CB53" s="1">
        <v>92.013999999999996</v>
      </c>
      <c r="CC53" s="1">
        <v>85.927999999999997</v>
      </c>
      <c r="CD53" s="1">
        <v>77.59</v>
      </c>
      <c r="CE53" s="1">
        <v>68.548000000000002</v>
      </c>
      <c r="CF53" s="1">
        <v>58.006</v>
      </c>
      <c r="CG53" s="1">
        <v>54.53</v>
      </c>
      <c r="CH53" s="1">
        <v>60.908000000000001</v>
      </c>
      <c r="CI53" s="1">
        <v>60.698</v>
      </c>
      <c r="CJ53" s="1">
        <v>59.68</v>
      </c>
      <c r="CK53" s="1">
        <v>62.911000000000001</v>
      </c>
      <c r="CL53" s="1">
        <v>61.572000000000003</v>
      </c>
      <c r="CM53" s="1">
        <v>66.188999999999993</v>
      </c>
      <c r="CN53" s="1">
        <v>62.92</v>
      </c>
      <c r="CO53" s="1">
        <v>60.628999999999998</v>
      </c>
      <c r="CP53" s="1">
        <v>63.802999999999997</v>
      </c>
      <c r="CQ53" s="1">
        <v>66.847999999999999</v>
      </c>
      <c r="CR53" s="1">
        <v>69.27</v>
      </c>
      <c r="CS53" s="1">
        <v>68.352000000000004</v>
      </c>
      <c r="CT53" s="1">
        <v>60.366999999999997</v>
      </c>
      <c r="CU53" s="1">
        <v>66.784000000000006</v>
      </c>
      <c r="CV53" s="1">
        <v>65.137</v>
      </c>
      <c r="CW53" s="1">
        <v>64.253</v>
      </c>
      <c r="CX53" s="1">
        <v>60.54</v>
      </c>
      <c r="CY53" s="1">
        <v>54.395000000000003</v>
      </c>
      <c r="CZ53" s="1">
        <v>55.798000000000002</v>
      </c>
      <c r="DA53" s="1">
        <v>57.097000000000001</v>
      </c>
      <c r="DB53" s="1">
        <v>56.267000000000003</v>
      </c>
      <c r="DC53" s="1">
        <v>53.468000000000004</v>
      </c>
      <c r="DD53" s="1">
        <v>60.915999999999997</v>
      </c>
      <c r="DE53" s="1">
        <v>60.494</v>
      </c>
      <c r="DF53" s="1">
        <v>57.731999999999999</v>
      </c>
      <c r="DG53" s="1">
        <v>58.597000000000001</v>
      </c>
      <c r="DH53" s="1">
        <v>57.881</v>
      </c>
      <c r="DI53" s="1">
        <v>59.466000000000001</v>
      </c>
      <c r="DJ53" s="1">
        <v>59.518000000000001</v>
      </c>
      <c r="DK53" s="1">
        <v>58.356999999999999</v>
      </c>
      <c r="DL53" s="1">
        <v>53.997999999999998</v>
      </c>
      <c r="DM53" s="1">
        <v>50.253999999999998</v>
      </c>
      <c r="DN53" s="1">
        <v>53.957999999999998</v>
      </c>
      <c r="DO53" s="1">
        <v>55.133000000000003</v>
      </c>
      <c r="DP53" s="1">
        <v>56.381999999999998</v>
      </c>
      <c r="DQ53" s="1">
        <v>51.43</v>
      </c>
      <c r="DR53" s="1">
        <v>54.694000000000003</v>
      </c>
      <c r="DS53" s="1">
        <v>56.561999999999998</v>
      </c>
      <c r="DT53" s="1">
        <v>59.436999999999998</v>
      </c>
      <c r="DU53" s="1">
        <v>59.942999999999998</v>
      </c>
      <c r="DV53" s="1">
        <v>71.010999999999996</v>
      </c>
      <c r="DW53" s="1">
        <v>70.551000000000002</v>
      </c>
      <c r="DX53" s="1">
        <v>76.078000000000003</v>
      </c>
      <c r="DY53" s="1">
        <v>74.019000000000005</v>
      </c>
      <c r="DZ53" s="1">
        <v>72.453999999999994</v>
      </c>
      <c r="EA53" s="1">
        <v>81.073999999999998</v>
      </c>
      <c r="EB53" s="1">
        <v>80.963999999999999</v>
      </c>
      <c r="EC53" s="1">
        <v>81.488</v>
      </c>
      <c r="ED53" s="1">
        <v>81.072000000000003</v>
      </c>
      <c r="EE53" s="1">
        <v>85.18</v>
      </c>
      <c r="EF53" s="1">
        <v>93.337999999999994</v>
      </c>
      <c r="EG53" s="1">
        <v>90.516999999999996</v>
      </c>
      <c r="EH53" s="1">
        <v>83.137</v>
      </c>
      <c r="EI53" s="1">
        <v>83.269000000000005</v>
      </c>
      <c r="EJ53" s="1">
        <v>79.915000000000006</v>
      </c>
      <c r="EK53" s="1">
        <v>88.331999999999994</v>
      </c>
      <c r="EL53" s="1">
        <v>87.975999999999999</v>
      </c>
      <c r="EM53" s="1">
        <v>88.617000000000004</v>
      </c>
      <c r="EN53" s="1">
        <v>91.043999999999997</v>
      </c>
      <c r="EO53" s="1">
        <v>93.879000000000005</v>
      </c>
      <c r="EP53" s="1">
        <v>89.408000000000001</v>
      </c>
      <c r="EQ53" s="1">
        <v>87.988</v>
      </c>
      <c r="ER53" s="1">
        <v>88.039000000000001</v>
      </c>
      <c r="ES53" s="1">
        <v>88.022000000000006</v>
      </c>
      <c r="ET53" s="1">
        <v>91.040999999999997</v>
      </c>
      <c r="EU53" s="1">
        <v>89.293999999999997</v>
      </c>
      <c r="EV53" s="1">
        <v>85.55</v>
      </c>
      <c r="EW53" s="1">
        <v>84.704999999999998</v>
      </c>
      <c r="EX53" s="1">
        <v>92.248000000000005</v>
      </c>
      <c r="EY53" s="1">
        <v>89.305999999999997</v>
      </c>
      <c r="EZ53" s="1">
        <v>88.915000000000006</v>
      </c>
      <c r="FA53" s="1">
        <v>91.216999999999999</v>
      </c>
      <c r="FB53" s="1">
        <v>97.897999999999996</v>
      </c>
      <c r="FC53" s="1">
        <v>95.001999999999995</v>
      </c>
      <c r="FD53" s="1">
        <v>88.340999999999994</v>
      </c>
      <c r="FE53" s="1">
        <v>82.792000000000002</v>
      </c>
      <c r="FF53" s="1">
        <v>83.146000000000001</v>
      </c>
      <c r="FG53" s="1">
        <v>87.344999999999999</v>
      </c>
      <c r="FH53" s="1">
        <v>86.524000000000001</v>
      </c>
      <c r="FI53" s="1">
        <v>89.305000000000007</v>
      </c>
      <c r="FJ53" s="1">
        <v>88.587000000000003</v>
      </c>
      <c r="FK53" s="1">
        <v>92.102999999999994</v>
      </c>
      <c r="FL53" s="1">
        <v>96.863</v>
      </c>
      <c r="FM53" s="1">
        <v>93.828999999999994</v>
      </c>
      <c r="FN53" s="1">
        <v>82.245999999999995</v>
      </c>
      <c r="FO53" s="1">
        <v>88.79</v>
      </c>
      <c r="FP53" s="1">
        <v>92.825000000000003</v>
      </c>
      <c r="FQ53" s="1">
        <v>96.590999999999994</v>
      </c>
      <c r="FR53" s="1">
        <v>96.960999999999999</v>
      </c>
      <c r="FS53" s="1">
        <v>89.694000000000003</v>
      </c>
      <c r="FT53" s="1">
        <v>94.156999999999996</v>
      </c>
      <c r="FU53" s="1">
        <v>93.734999999999999</v>
      </c>
      <c r="FV53" s="1">
        <v>87.763000000000005</v>
      </c>
      <c r="FW53" s="1">
        <v>86.524000000000001</v>
      </c>
      <c r="FX53" s="1">
        <v>80.930999999999997</v>
      </c>
      <c r="FY53" s="1">
        <v>80.569999999999993</v>
      </c>
      <c r="FZ53" s="1">
        <v>80.174999999999997</v>
      </c>
      <c r="GA53" s="1">
        <v>77.186999999999998</v>
      </c>
      <c r="GB53" s="1">
        <v>82.441999999999993</v>
      </c>
      <c r="GC53" s="1">
        <v>81.683000000000007</v>
      </c>
      <c r="GD53" s="1">
        <v>80.668000000000006</v>
      </c>
      <c r="GE53" s="1">
        <v>78.430000000000007</v>
      </c>
      <c r="GF53" s="1">
        <v>74.486000000000004</v>
      </c>
      <c r="GG53" s="1">
        <v>73.846000000000004</v>
      </c>
      <c r="GH53" s="1">
        <v>66.436999999999998</v>
      </c>
      <c r="GI53" s="1">
        <v>64.673000000000002</v>
      </c>
      <c r="GJ53" s="1">
        <v>68.504000000000005</v>
      </c>
      <c r="GK53" s="1">
        <v>71.572999999999993</v>
      </c>
      <c r="GL53" s="1">
        <v>71.192999999999998</v>
      </c>
      <c r="GM53" s="1">
        <v>76.382999999999996</v>
      </c>
      <c r="GN53" s="1">
        <v>79.542000000000002</v>
      </c>
      <c r="GO53" s="1">
        <v>84.671999999999997</v>
      </c>
      <c r="GP53" s="1">
        <v>86.820999999999998</v>
      </c>
      <c r="GQ53" s="1">
        <v>87.037000000000006</v>
      </c>
      <c r="GR53" s="1">
        <v>80.483000000000004</v>
      </c>
      <c r="GS53" s="1">
        <v>79.147000000000006</v>
      </c>
      <c r="GT53" s="1">
        <v>83.694999999999993</v>
      </c>
      <c r="GU53" s="1">
        <v>84.125</v>
      </c>
      <c r="GV53" s="1">
        <v>76.927000000000007</v>
      </c>
      <c r="GW53" s="1">
        <v>86.74</v>
      </c>
      <c r="GX53" s="1">
        <v>82.912000000000006</v>
      </c>
      <c r="GY53" s="1">
        <v>91.620999999999995</v>
      </c>
      <c r="GZ53" s="1">
        <v>97.721000000000004</v>
      </c>
      <c r="HA53" s="1">
        <v>96.35</v>
      </c>
      <c r="HB53" s="1">
        <v>104.65600000000001</v>
      </c>
      <c r="HC53" s="1">
        <v>104.667</v>
      </c>
      <c r="HD53" s="1">
        <v>98.466999999999999</v>
      </c>
      <c r="HE53" s="1">
        <v>91.57</v>
      </c>
      <c r="HF53" s="1">
        <v>100.249</v>
      </c>
      <c r="HG53" s="1">
        <v>95.706999999999994</v>
      </c>
      <c r="HH53" s="1">
        <v>99.191000000000003</v>
      </c>
      <c r="HI53" s="1">
        <v>101.23099999999999</v>
      </c>
      <c r="HJ53" s="1">
        <v>101.398</v>
      </c>
      <c r="HK53" s="1">
        <v>89.090999999999994</v>
      </c>
      <c r="HL53" s="1">
        <v>82.68</v>
      </c>
      <c r="HM53" s="1">
        <v>80.176000000000002</v>
      </c>
      <c r="HN53" s="1">
        <v>67.972999999999999</v>
      </c>
      <c r="HO53" s="1">
        <v>71.832999999999998</v>
      </c>
      <c r="HP53" s="1">
        <v>72.31</v>
      </c>
      <c r="HQ53" s="1">
        <v>71.034000000000006</v>
      </c>
      <c r="HR53" s="1">
        <v>75.465000000000003</v>
      </c>
      <c r="HS53" s="1">
        <v>82.611999999999995</v>
      </c>
      <c r="HT53" s="1">
        <v>82.313000000000002</v>
      </c>
      <c r="HU53" s="1">
        <v>83.179000000000002</v>
      </c>
      <c r="HV53" s="1">
        <v>85.022000000000006</v>
      </c>
      <c r="HW53" s="1">
        <v>91.926000000000002</v>
      </c>
      <c r="HX53" s="1">
        <v>82.328000000000003</v>
      </c>
      <c r="HY53" s="1">
        <v>80.653000000000006</v>
      </c>
      <c r="HZ53" s="1">
        <v>81.364999999999995</v>
      </c>
      <c r="IA53" s="1">
        <v>80.679000000000002</v>
      </c>
      <c r="IB53" s="1">
        <v>79.25</v>
      </c>
      <c r="IC53" s="1">
        <v>82.543999999999997</v>
      </c>
      <c r="ID53" s="1">
        <v>76.025999999999996</v>
      </c>
      <c r="IE53" s="1">
        <v>73.063000000000002</v>
      </c>
      <c r="IF53" s="1">
        <v>75.445999999999998</v>
      </c>
      <c r="IG53" s="1">
        <v>87.808999999999997</v>
      </c>
      <c r="IH53" s="1">
        <v>89.238</v>
      </c>
      <c r="II53" s="1">
        <v>89.075999999999993</v>
      </c>
      <c r="IJ53" s="1">
        <v>90.653000000000006</v>
      </c>
      <c r="IK53" s="1">
        <v>96.355000000000004</v>
      </c>
      <c r="IL53" s="1">
        <v>95.241</v>
      </c>
      <c r="IM53" s="1">
        <v>94.275999999999996</v>
      </c>
      <c r="IN53" s="1">
        <v>95.861999999999995</v>
      </c>
      <c r="IO53" s="1">
        <v>95.503</v>
      </c>
      <c r="IP53" s="1">
        <v>92.436999999999998</v>
      </c>
      <c r="IQ53" s="1">
        <v>100.68899999999999</v>
      </c>
      <c r="IR53" s="1">
        <v>93.86</v>
      </c>
      <c r="IS53" s="1">
        <v>96.927000000000007</v>
      </c>
      <c r="IT53" s="1">
        <v>102.324</v>
      </c>
      <c r="IU53" s="1">
        <v>102.96599999999999</v>
      </c>
      <c r="IV53" s="1">
        <v>92.596999999999994</v>
      </c>
      <c r="IW53" s="1">
        <v>94.218000000000004</v>
      </c>
      <c r="IX53" s="1">
        <v>110.73099999999999</v>
      </c>
      <c r="IY53" s="1">
        <v>114.02500000000001</v>
      </c>
      <c r="IZ53" s="1">
        <v>114.355</v>
      </c>
      <c r="JA53" s="1">
        <v>122.94199999999999</v>
      </c>
      <c r="JB53" s="1">
        <v>134.238</v>
      </c>
      <c r="JC53" s="1">
        <v>139.46199999999999</v>
      </c>
      <c r="JD53" s="1">
        <v>124.018</v>
      </c>
      <c r="JE53" s="1">
        <v>117.476</v>
      </c>
      <c r="JF53" s="1">
        <v>115.88800000000001</v>
      </c>
      <c r="JG53" s="1">
        <v>111.392</v>
      </c>
      <c r="JH53" s="1">
        <v>112.089</v>
      </c>
      <c r="JI53" s="1">
        <v>108.184</v>
      </c>
      <c r="JJ53" s="1">
        <v>99.784000000000006</v>
      </c>
      <c r="JK53" s="1">
        <v>100.29900000000001</v>
      </c>
      <c r="JL53" s="1">
        <v>102.80200000000001</v>
      </c>
      <c r="JM53" s="1">
        <v>103.864</v>
      </c>
      <c r="JN53" s="1">
        <v>107.056</v>
      </c>
      <c r="JO53" s="1">
        <v>109.27200000000001</v>
      </c>
      <c r="JP53" s="1">
        <v>104.85299999999999</v>
      </c>
      <c r="JQ53" s="1">
        <v>101.205</v>
      </c>
      <c r="JR53" s="1">
        <v>86.632000000000005</v>
      </c>
      <c r="JS53" s="1">
        <v>84.614000000000004</v>
      </c>
      <c r="JT53" s="1">
        <v>79.11</v>
      </c>
      <c r="JU53" s="1">
        <v>72.917000000000002</v>
      </c>
      <c r="JV53" s="1">
        <v>70.474999999999994</v>
      </c>
      <c r="JW53" s="1">
        <v>69.677000000000007</v>
      </c>
      <c r="JX53" s="1">
        <v>67.3</v>
      </c>
      <c r="JY53" s="1">
        <v>68.793000000000006</v>
      </c>
      <c r="JZ53" s="1">
        <v>74.25</v>
      </c>
      <c r="KA53" s="1">
        <v>74.287999999999997</v>
      </c>
      <c r="KB53" s="1">
        <v>75.430000000000007</v>
      </c>
      <c r="KC53" s="1">
        <v>72.36</v>
      </c>
      <c r="KD53" s="1">
        <v>75.73</v>
      </c>
      <c r="KE53" s="1">
        <v>73.012</v>
      </c>
      <c r="KF53" s="1">
        <v>67.995999999999995</v>
      </c>
      <c r="KG53" s="1">
        <v>69.787999999999997</v>
      </c>
      <c r="KH53" s="1">
        <v>67.322999999999993</v>
      </c>
      <c r="KI53" s="1">
        <v>64.340999999999994</v>
      </c>
      <c r="KJ53" s="1">
        <v>65.635000000000005</v>
      </c>
      <c r="KK53" s="1">
        <v>66.858999999999995</v>
      </c>
      <c r="KL53" s="1">
        <v>78.311999999999998</v>
      </c>
      <c r="KM53" s="1">
        <v>80.585999999999999</v>
      </c>
      <c r="KN53" s="1">
        <v>79.084999999999994</v>
      </c>
      <c r="KO53" s="1">
        <v>80.558000000000007</v>
      </c>
      <c r="KP53" s="1">
        <v>84.572999999999993</v>
      </c>
      <c r="KQ53" s="1">
        <v>85.951999999999998</v>
      </c>
      <c r="KR53" s="1">
        <v>88.751000000000005</v>
      </c>
      <c r="KS53" s="1">
        <v>90.765000000000001</v>
      </c>
      <c r="KT53" s="1">
        <v>92.477000000000004</v>
      </c>
      <c r="KU53" s="1">
        <v>103.8</v>
      </c>
      <c r="KV53" s="1">
        <v>104.306</v>
      </c>
      <c r="KW53" s="1">
        <v>112.997</v>
      </c>
      <c r="KX53" s="1">
        <v>115.093</v>
      </c>
      <c r="KY53" s="1">
        <v>116.042</v>
      </c>
      <c r="KZ53" s="1">
        <v>109.121</v>
      </c>
      <c r="LA53" s="1">
        <v>99.215000000000003</v>
      </c>
      <c r="LB53" s="1">
        <v>100.70399999999999</v>
      </c>
      <c r="LC53" s="1">
        <v>98.567999999999998</v>
      </c>
      <c r="LD53" s="1">
        <v>99.122</v>
      </c>
      <c r="LE53" s="1">
        <v>101.479</v>
      </c>
      <c r="LF53" s="1">
        <v>105.065</v>
      </c>
      <c r="LG53" s="1">
        <v>106.68</v>
      </c>
      <c r="LH53" s="1">
        <v>111.184</v>
      </c>
      <c r="LI53" s="1">
        <v>108.301</v>
      </c>
      <c r="LJ53" s="1">
        <v>108.423</v>
      </c>
      <c r="LK53" s="1">
        <v>106.57899999999999</v>
      </c>
      <c r="LL53" s="1">
        <v>104.834</v>
      </c>
      <c r="LM53" s="1">
        <v>104.69799999999999</v>
      </c>
      <c r="LN53" s="1">
        <v>105.16500000000001</v>
      </c>
      <c r="LO53" s="1">
        <v>108.798</v>
      </c>
      <c r="LP53" s="1">
        <v>112.723</v>
      </c>
      <c r="LQ53" s="1">
        <v>112.759</v>
      </c>
      <c r="LR53" s="1">
        <v>120.376</v>
      </c>
      <c r="LS53" s="1">
        <v>121.902</v>
      </c>
      <c r="LT53" s="1">
        <v>119.077</v>
      </c>
      <c r="LU53" s="1">
        <v>118.179</v>
      </c>
      <c r="LV53" s="1">
        <v>118.482</v>
      </c>
      <c r="LW53" s="1">
        <v>120.419</v>
      </c>
      <c r="LX53" s="1">
        <v>110.961</v>
      </c>
      <c r="LY53" s="1">
        <v>115.26300000000001</v>
      </c>
      <c r="LZ53" s="1">
        <v>112.496</v>
      </c>
      <c r="MA53" s="1">
        <v>125.574</v>
      </c>
      <c r="MB53" s="1">
        <v>128.238</v>
      </c>
      <c r="MC53" s="1">
        <v>125.354</v>
      </c>
      <c r="MD53" s="1">
        <v>118.926</v>
      </c>
      <c r="ME53" s="1">
        <v>110.678</v>
      </c>
      <c r="MF53" s="1">
        <v>120.654</v>
      </c>
      <c r="MG53" s="1">
        <v>122.91</v>
      </c>
      <c r="MH53" s="1">
        <v>123.706</v>
      </c>
      <c r="MI53" s="1">
        <v>128.37299999999999</v>
      </c>
      <c r="MJ53" s="1">
        <v>129.82599999999999</v>
      </c>
      <c r="MK53" s="1">
        <v>127.575</v>
      </c>
      <c r="ML53" s="1">
        <v>120.345</v>
      </c>
      <c r="MM53" s="1">
        <v>122.617</v>
      </c>
      <c r="MN53" s="1">
        <v>123.52200000000001</v>
      </c>
      <c r="MO53" s="1">
        <v>124.289</v>
      </c>
      <c r="MP53" s="1">
        <v>122.254</v>
      </c>
      <c r="MQ53" s="1">
        <v>132.535</v>
      </c>
      <c r="MR53" s="1">
        <v>139.559</v>
      </c>
      <c r="MS53" s="1">
        <v>154.93799999999999</v>
      </c>
      <c r="MT53" s="1">
        <v>159.386</v>
      </c>
      <c r="MU53" s="1">
        <v>161.67400000000001</v>
      </c>
      <c r="MV53" s="1">
        <v>165.04499999999999</v>
      </c>
      <c r="MW53" s="1">
        <v>166.81700000000001</v>
      </c>
      <c r="MX53" s="1">
        <v>187.26400000000001</v>
      </c>
      <c r="MY53" s="1">
        <v>197.74100000000001</v>
      </c>
      <c r="MZ53" s="1">
        <v>211.33699999999999</v>
      </c>
      <c r="NA53" s="1">
        <v>213.12899999999999</v>
      </c>
      <c r="NB53" s="1">
        <v>220.99299999999999</v>
      </c>
      <c r="NC53" s="1">
        <v>201.92099999999999</v>
      </c>
      <c r="ND53" s="1">
        <v>210.53399999999999</v>
      </c>
      <c r="NE53" s="1">
        <v>200.03100000000001</v>
      </c>
      <c r="NF53" s="1">
        <v>202.012</v>
      </c>
      <c r="NG53" s="1">
        <v>184.87200000000001</v>
      </c>
      <c r="NH53" s="1">
        <v>198.7</v>
      </c>
      <c r="NI53" s="1">
        <v>190.721</v>
      </c>
      <c r="NJ53" s="1">
        <v>183.227</v>
      </c>
      <c r="NK53" s="1">
        <v>188.483</v>
      </c>
      <c r="NL53" s="1">
        <v>187.923</v>
      </c>
      <c r="NM53" s="1">
        <v>183.84100000000001</v>
      </c>
      <c r="NN53" s="1">
        <v>180.084</v>
      </c>
      <c r="NO53" s="1">
        <v>184.31</v>
      </c>
      <c r="NP53" s="1">
        <v>190.23099999999999</v>
      </c>
      <c r="NQ53" s="1">
        <v>191.83699999999999</v>
      </c>
      <c r="NR53" s="1">
        <v>185.93700000000001</v>
      </c>
      <c r="NS53" s="1">
        <v>183.261</v>
      </c>
      <c r="NT53" s="1">
        <v>169.21899999999999</v>
      </c>
      <c r="NU53" s="1">
        <v>158.77099999999999</v>
      </c>
      <c r="NV53" s="1">
        <v>151.495</v>
      </c>
      <c r="NW53" s="1">
        <v>151.51400000000001</v>
      </c>
      <c r="NX53" s="1">
        <v>155.477</v>
      </c>
      <c r="NY53" s="1">
        <v>151.47800000000001</v>
      </c>
      <c r="NZ53" s="1">
        <v>150.37899999999999</v>
      </c>
      <c r="OA53" s="1">
        <v>147.14400000000001</v>
      </c>
      <c r="OB53" s="1">
        <v>146.095</v>
      </c>
      <c r="OC53" s="1">
        <v>144.863</v>
      </c>
      <c r="OD53" s="1">
        <v>148.446</v>
      </c>
      <c r="OE53" s="1">
        <v>137.81899999999999</v>
      </c>
      <c r="OF53" s="1">
        <v>131.797</v>
      </c>
      <c r="OG53" s="1">
        <v>124.746</v>
      </c>
      <c r="OH53" s="1">
        <v>115.02</v>
      </c>
      <c r="OI53" s="1">
        <v>107.12</v>
      </c>
      <c r="OJ53" s="1">
        <v>100.316</v>
      </c>
      <c r="OK53" s="1">
        <v>97.132000000000005</v>
      </c>
      <c r="OL53" s="1">
        <v>94.581999999999994</v>
      </c>
      <c r="OM53" s="1">
        <v>95.631</v>
      </c>
      <c r="ON53" s="1">
        <v>98.656999999999996</v>
      </c>
      <c r="OO53" s="1">
        <v>100.41200000000001</v>
      </c>
      <c r="OP53" s="1">
        <v>102.607</v>
      </c>
      <c r="OQ53" s="1">
        <v>107.928</v>
      </c>
      <c r="OR53" s="1">
        <v>106.557</v>
      </c>
      <c r="OS53" s="1">
        <v>108.33799999999999</v>
      </c>
      <c r="OT53" s="1">
        <v>106.319</v>
      </c>
      <c r="OU53" s="1">
        <v>109.598</v>
      </c>
      <c r="OV53" s="1">
        <v>106.19499999999999</v>
      </c>
      <c r="OW53" s="1">
        <v>108.107</v>
      </c>
      <c r="OX53" s="1">
        <v>101.129</v>
      </c>
      <c r="OY53" s="1">
        <v>98.935000000000002</v>
      </c>
      <c r="OZ53" s="1">
        <v>92.992999999999995</v>
      </c>
      <c r="PA53" s="1">
        <v>93.385999999999996</v>
      </c>
      <c r="PB53" s="1">
        <v>93.850999999999999</v>
      </c>
      <c r="PC53" s="1">
        <v>95.691999999999993</v>
      </c>
      <c r="PD53" s="1">
        <v>94.078000000000003</v>
      </c>
      <c r="PE53" s="1">
        <v>97.35</v>
      </c>
      <c r="PF53" s="1">
        <v>91.52</v>
      </c>
      <c r="PG53" s="1">
        <v>91.881</v>
      </c>
      <c r="PH53" s="1">
        <v>83.951999999999998</v>
      </c>
      <c r="PI53" s="1">
        <v>78.513999999999996</v>
      </c>
      <c r="PJ53" s="1">
        <v>79.222999999999999</v>
      </c>
      <c r="PK53" s="1">
        <v>79.450999999999993</v>
      </c>
      <c r="PL53" s="1">
        <v>85.361000000000004</v>
      </c>
      <c r="PM53" s="1">
        <v>86.47</v>
      </c>
      <c r="PN53" s="1">
        <v>85.518000000000001</v>
      </c>
      <c r="PO53" s="1">
        <v>84.796000000000006</v>
      </c>
      <c r="PP53" s="1">
        <v>84.816999999999993</v>
      </c>
      <c r="PQ53" s="1">
        <v>83.108999999999995</v>
      </c>
      <c r="PR53" s="1">
        <v>84.622</v>
      </c>
      <c r="PS53" s="1">
        <v>85.835999999999999</v>
      </c>
      <c r="PT53" s="1">
        <v>84.384</v>
      </c>
      <c r="PU53" s="1">
        <v>83.644999999999996</v>
      </c>
      <c r="PV53" s="1">
        <v>80.251000000000005</v>
      </c>
      <c r="PW53" s="1">
        <v>81.379000000000005</v>
      </c>
      <c r="PX53" s="1">
        <v>80.245000000000005</v>
      </c>
      <c r="PY53" s="1">
        <v>81.873000000000005</v>
      </c>
      <c r="PZ53" s="1">
        <v>82.19</v>
      </c>
      <c r="QA53" s="1">
        <v>79.87</v>
      </c>
      <c r="QB53" s="1">
        <v>82.138000000000005</v>
      </c>
      <c r="QC53" s="1">
        <v>81.662999999999997</v>
      </c>
      <c r="QD53" s="1">
        <v>87.334999999999994</v>
      </c>
      <c r="QE53" s="1">
        <v>84.828999999999994</v>
      </c>
      <c r="QF53" s="1">
        <v>83.789000000000001</v>
      </c>
      <c r="QG53" s="1">
        <v>86.537999999999997</v>
      </c>
      <c r="QH53" s="1">
        <v>84.799000000000007</v>
      </c>
      <c r="QI53" s="1">
        <v>82.846000000000004</v>
      </c>
      <c r="QJ53" s="1">
        <v>82.947000000000003</v>
      </c>
      <c r="QK53" s="1">
        <v>85.293999999999997</v>
      </c>
      <c r="QL53" s="1">
        <v>85.816999999999993</v>
      </c>
      <c r="QM53" s="1">
        <v>83.063000000000002</v>
      </c>
      <c r="QN53" s="1">
        <v>83.929000000000002</v>
      </c>
      <c r="QO53" s="1">
        <v>83.135000000000005</v>
      </c>
      <c r="QP53" s="1">
        <v>85.688000000000002</v>
      </c>
      <c r="QQ53" s="1">
        <v>83.078000000000003</v>
      </c>
      <c r="QR53" s="1">
        <v>84.369</v>
      </c>
      <c r="QS53" s="1">
        <v>87.179000000000002</v>
      </c>
      <c r="QT53" s="1">
        <v>83.369</v>
      </c>
      <c r="QU53" s="1">
        <v>85.768000000000001</v>
      </c>
      <c r="QV53" s="1">
        <v>83.631</v>
      </c>
      <c r="QW53" s="1">
        <v>79.847999999999999</v>
      </c>
      <c r="QX53" s="1">
        <v>78.509</v>
      </c>
      <c r="QY53" s="1">
        <v>80.668999999999997</v>
      </c>
      <c r="QZ53" s="1">
        <v>84.855999999999995</v>
      </c>
      <c r="RA53" s="1">
        <v>84.457999999999998</v>
      </c>
      <c r="RB53" s="1">
        <v>82.33</v>
      </c>
      <c r="RC53" s="1">
        <v>80.164000000000001</v>
      </c>
      <c r="RD53" s="1">
        <v>84.486000000000004</v>
      </c>
      <c r="RE53" s="1">
        <v>84.108999999999995</v>
      </c>
      <c r="RF53" s="1">
        <v>85.757000000000005</v>
      </c>
      <c r="RG53" s="1">
        <v>87.070999999999998</v>
      </c>
      <c r="RH53" s="1">
        <v>90.594999999999999</v>
      </c>
      <c r="RI53" s="1">
        <v>93.387</v>
      </c>
      <c r="RJ53" s="1">
        <v>97.338999999999999</v>
      </c>
      <c r="RK53" s="1">
        <v>99.581999999999994</v>
      </c>
      <c r="RL53" s="1">
        <v>101.92</v>
      </c>
      <c r="RM53" s="1">
        <v>99.588999999999999</v>
      </c>
      <c r="RN53" s="1">
        <v>105.694</v>
      </c>
      <c r="RO53" s="1">
        <v>108.93899999999999</v>
      </c>
      <c r="RP53" s="1">
        <v>110.85599999999999</v>
      </c>
      <c r="RQ53" s="1">
        <v>112.07899999999999</v>
      </c>
      <c r="RR53" s="1">
        <v>118.791</v>
      </c>
      <c r="RS53" s="1">
        <v>126.149</v>
      </c>
      <c r="RT53" s="1">
        <v>130.44399999999999</v>
      </c>
      <c r="RU53" s="1">
        <v>133.24100000000001</v>
      </c>
    </row>
    <row r="54" spans="1:513" x14ac:dyDescent="0.25">
      <c r="A54" s="1" t="s">
        <v>280</v>
      </c>
      <c r="B54" s="1" t="str">
        <f>_xlfn.XLOOKUP(A54,bonds[worksheet get],bonds[unique lookup],"-")</f>
        <v>BHP 6 1/2 10/22/77 nc-22</v>
      </c>
      <c r="C54" s="1" t="str">
        <f>_xlfn.XLOOKUP(A54,bonds[worksheet get],bonds[ID_ISIN],"-")</f>
        <v>XS1309437215</v>
      </c>
      <c r="D54" s="1">
        <f>_xll.BDH(A54,"blp_i_sprd_mid","-2AY",,"Dates=H","Fill=C","Sort=R","Dir=H","cols=506;rows=1")</f>
        <v>225.99600000000001</v>
      </c>
      <c r="E54" s="1">
        <v>228.17699999999999</v>
      </c>
      <c r="F54" s="1">
        <v>230.39599999999999</v>
      </c>
      <c r="G54" s="1">
        <v>247.61799999999999</v>
      </c>
      <c r="H54" s="1">
        <v>253.62899999999999</v>
      </c>
      <c r="I54" s="1">
        <v>259.5</v>
      </c>
      <c r="J54" s="1">
        <v>257.36900000000003</v>
      </c>
      <c r="K54" s="1">
        <v>260.70999999999998</v>
      </c>
      <c r="L54" s="1">
        <v>261.54300000000001</v>
      </c>
      <c r="M54" s="1">
        <v>263.51600000000002</v>
      </c>
      <c r="N54" s="1">
        <v>264.98599999999999</v>
      </c>
      <c r="O54" s="1">
        <v>261.49900000000002</v>
      </c>
      <c r="P54" s="1">
        <v>272.387</v>
      </c>
      <c r="Q54" s="1">
        <v>262.35300000000001</v>
      </c>
      <c r="R54" s="1">
        <v>265.77999999999997</v>
      </c>
      <c r="S54" s="1">
        <v>266.77999999999997</v>
      </c>
      <c r="T54" s="1">
        <v>264.72800000000001</v>
      </c>
      <c r="U54" s="1">
        <v>261.94600000000003</v>
      </c>
      <c r="V54" s="1">
        <v>258.58300000000003</v>
      </c>
      <c r="W54" s="1">
        <v>258.36099999999999</v>
      </c>
      <c r="X54" s="1">
        <v>282.416</v>
      </c>
      <c r="Y54" s="1">
        <v>289.87799999999999</v>
      </c>
      <c r="Z54" s="1">
        <v>311.83199999999999</v>
      </c>
      <c r="AA54" s="1">
        <v>326.47899999999998</v>
      </c>
      <c r="AB54" s="1">
        <v>327.46100000000001</v>
      </c>
      <c r="AC54" s="1">
        <v>326.92</v>
      </c>
      <c r="AD54" s="1">
        <v>333.04199999999997</v>
      </c>
      <c r="AE54" s="1">
        <v>334.245</v>
      </c>
      <c r="AF54" s="1">
        <v>352.40600000000001</v>
      </c>
      <c r="AG54" s="1">
        <v>360.98700000000002</v>
      </c>
      <c r="AH54" s="1">
        <v>366.23700000000002</v>
      </c>
      <c r="AI54" s="1">
        <v>367.46300000000002</v>
      </c>
      <c r="AJ54" s="1">
        <v>372.40199999999999</v>
      </c>
      <c r="AK54" s="1">
        <v>371.608</v>
      </c>
      <c r="AL54" s="1">
        <v>381.41</v>
      </c>
      <c r="AM54" s="1">
        <v>376.80799999999999</v>
      </c>
      <c r="AN54" s="1">
        <v>375.18799999999999</v>
      </c>
      <c r="AO54" s="1">
        <v>375.79199999999997</v>
      </c>
      <c r="AP54" s="1">
        <v>374.91800000000001</v>
      </c>
      <c r="AQ54" s="1">
        <v>370.267</v>
      </c>
      <c r="AR54" s="1">
        <v>367.161</v>
      </c>
      <c r="AS54" s="1">
        <v>372.154</v>
      </c>
      <c r="AT54" s="1">
        <v>374.69799999999998</v>
      </c>
      <c r="AU54" s="1">
        <v>369.661</v>
      </c>
      <c r="AV54" s="1">
        <v>366.55</v>
      </c>
      <c r="AW54" s="1">
        <v>367.34199999999998</v>
      </c>
      <c r="AX54" s="1">
        <v>367.536</v>
      </c>
      <c r="AY54" s="1">
        <v>367.58499999999998</v>
      </c>
      <c r="AZ54" s="1">
        <v>379.56700000000001</v>
      </c>
      <c r="BA54" s="1">
        <v>380.41399999999999</v>
      </c>
      <c r="BB54" s="1">
        <v>386.685</v>
      </c>
      <c r="BC54" s="1">
        <v>385.42500000000001</v>
      </c>
      <c r="BD54" s="1">
        <v>381.23500000000001</v>
      </c>
      <c r="BE54" s="1">
        <v>386.07100000000003</v>
      </c>
      <c r="BF54" s="1">
        <v>385.65300000000002</v>
      </c>
      <c r="BG54" s="1">
        <v>386.18700000000001</v>
      </c>
      <c r="BH54" s="1">
        <v>404.29899999999998</v>
      </c>
      <c r="BI54" s="1">
        <v>419.709</v>
      </c>
      <c r="BJ54" s="1">
        <v>424.625</v>
      </c>
      <c r="BK54" s="1">
        <v>435.73399999999998</v>
      </c>
      <c r="BL54" s="1">
        <v>442.96800000000002</v>
      </c>
      <c r="BM54" s="1">
        <v>442.43200000000002</v>
      </c>
      <c r="BN54" s="1">
        <v>438.678</v>
      </c>
      <c r="BO54" s="1">
        <v>441.87200000000001</v>
      </c>
      <c r="BP54" s="1">
        <v>448.61099999999999</v>
      </c>
      <c r="BQ54" s="1">
        <v>450.25799999999998</v>
      </c>
      <c r="BR54" s="1">
        <v>448.51100000000002</v>
      </c>
      <c r="BS54" s="1">
        <v>452.36900000000003</v>
      </c>
      <c r="BT54" s="1">
        <v>502.88499999999999</v>
      </c>
      <c r="BU54" s="1">
        <v>448.52499999999998</v>
      </c>
      <c r="BV54" s="1">
        <v>443.512</v>
      </c>
      <c r="BW54" s="1">
        <v>424.39499999999998</v>
      </c>
      <c r="BX54" s="1">
        <v>414.79199999999997</v>
      </c>
      <c r="BY54" s="1">
        <v>412.12200000000001</v>
      </c>
      <c r="BZ54" s="1">
        <v>341.91699999999997</v>
      </c>
      <c r="CA54" s="1">
        <v>260.86099999999999</v>
      </c>
      <c r="CB54" s="1">
        <v>239.18100000000001</v>
      </c>
      <c r="CC54" s="1">
        <v>224.95599999999999</v>
      </c>
      <c r="CD54" s="1">
        <v>187.58</v>
      </c>
      <c r="CE54" s="1">
        <v>190.01900000000001</v>
      </c>
      <c r="CF54" s="1">
        <v>149.268</v>
      </c>
      <c r="CG54" s="1">
        <v>145.874</v>
      </c>
      <c r="CH54" s="1">
        <v>135.911</v>
      </c>
      <c r="CI54" s="1">
        <v>136.54300000000001</v>
      </c>
      <c r="CJ54" s="1">
        <v>138.11099999999999</v>
      </c>
      <c r="CK54" s="1">
        <v>134.31800000000001</v>
      </c>
      <c r="CL54" s="1">
        <v>130.845</v>
      </c>
      <c r="CM54" s="1">
        <v>111.923</v>
      </c>
      <c r="CN54" s="1">
        <v>102.67400000000001</v>
      </c>
      <c r="CO54" s="1">
        <v>94.914000000000001</v>
      </c>
      <c r="CP54" s="1">
        <v>95.293999999999997</v>
      </c>
      <c r="CQ54" s="1">
        <v>89.337999999999994</v>
      </c>
      <c r="CR54" s="1">
        <v>83.257999999999996</v>
      </c>
      <c r="CS54" s="1">
        <v>84.665999999999997</v>
      </c>
      <c r="CT54" s="1">
        <v>85.653000000000006</v>
      </c>
      <c r="CU54" s="1">
        <v>86.65</v>
      </c>
      <c r="CV54" s="1">
        <v>86.399000000000001</v>
      </c>
      <c r="CW54" s="1">
        <v>87.655000000000001</v>
      </c>
      <c r="CX54" s="1">
        <v>90.263000000000005</v>
      </c>
      <c r="CY54" s="1">
        <v>89.245000000000005</v>
      </c>
      <c r="CZ54" s="1">
        <v>90.903000000000006</v>
      </c>
      <c r="DA54" s="1">
        <v>94.046000000000006</v>
      </c>
      <c r="DB54" s="1">
        <v>93.295000000000002</v>
      </c>
      <c r="DC54" s="1">
        <v>92.611999999999995</v>
      </c>
      <c r="DD54" s="1">
        <v>94.745999999999995</v>
      </c>
      <c r="DE54" s="1">
        <v>100.20699999999999</v>
      </c>
      <c r="DF54" s="1">
        <v>106.45099999999999</v>
      </c>
      <c r="DG54" s="1">
        <v>104.655</v>
      </c>
      <c r="DH54" s="1">
        <v>105.57</v>
      </c>
      <c r="DI54" s="1">
        <v>112.809</v>
      </c>
      <c r="DJ54" s="1">
        <v>113.474</v>
      </c>
      <c r="DK54" s="1">
        <v>113.233</v>
      </c>
      <c r="DL54" s="1">
        <v>109.289</v>
      </c>
      <c r="DM54" s="1">
        <v>107.518</v>
      </c>
      <c r="DN54" s="1">
        <v>107.773</v>
      </c>
      <c r="DO54" s="1">
        <v>109.931</v>
      </c>
      <c r="DP54" s="1">
        <v>113.167</v>
      </c>
      <c r="DQ54" s="1">
        <v>115.59699999999999</v>
      </c>
      <c r="DR54" s="1">
        <v>116.464</v>
      </c>
      <c r="DS54" s="1">
        <v>116.64</v>
      </c>
      <c r="DT54" s="1">
        <v>111.958</v>
      </c>
      <c r="DU54" s="1">
        <v>112.58199999999999</v>
      </c>
      <c r="DV54" s="1">
        <v>105.926</v>
      </c>
      <c r="DW54" s="1">
        <v>103.901</v>
      </c>
      <c r="DX54" s="1">
        <v>99.956999999999994</v>
      </c>
      <c r="DY54" s="1">
        <v>99.786000000000001</v>
      </c>
      <c r="DZ54" s="1">
        <v>100.465</v>
      </c>
      <c r="EA54" s="1">
        <v>101.71899999999999</v>
      </c>
      <c r="EB54" s="1">
        <v>98.061000000000007</v>
      </c>
      <c r="EC54" s="1">
        <v>97.704999999999998</v>
      </c>
      <c r="ED54" s="1">
        <v>94.088999999999999</v>
      </c>
      <c r="EE54" s="1">
        <v>97.713999999999999</v>
      </c>
      <c r="EF54" s="1">
        <v>101.505</v>
      </c>
      <c r="EG54" s="1">
        <v>102.08499999999999</v>
      </c>
      <c r="EH54" s="1">
        <v>103.041</v>
      </c>
      <c r="EI54" s="1">
        <v>103.95699999999999</v>
      </c>
      <c r="EJ54" s="1">
        <v>104.52200000000001</v>
      </c>
      <c r="EK54" s="1">
        <v>104.773</v>
      </c>
      <c r="EL54" s="1">
        <v>98.856999999999999</v>
      </c>
      <c r="EM54" s="1">
        <v>101.276</v>
      </c>
      <c r="EN54" s="1">
        <v>104.913</v>
      </c>
      <c r="EO54" s="1">
        <v>104.116</v>
      </c>
      <c r="EP54" s="1">
        <v>102.38200000000001</v>
      </c>
      <c r="EQ54" s="1">
        <v>105.25700000000001</v>
      </c>
      <c r="ER54" s="1">
        <v>103.729</v>
      </c>
      <c r="ES54" s="1">
        <v>103.03700000000001</v>
      </c>
      <c r="ET54" s="1">
        <v>108.708</v>
      </c>
      <c r="EU54" s="1">
        <v>109.181</v>
      </c>
      <c r="EV54" s="1">
        <v>105.295</v>
      </c>
      <c r="EW54" s="1">
        <v>105.53700000000001</v>
      </c>
      <c r="EX54" s="1">
        <v>109.21899999999999</v>
      </c>
      <c r="EY54" s="1">
        <v>111.38500000000001</v>
      </c>
      <c r="EZ54" s="1">
        <v>114.937</v>
      </c>
      <c r="FA54" s="1">
        <v>113.61499999999999</v>
      </c>
      <c r="FB54" s="1">
        <v>111.014</v>
      </c>
      <c r="FC54" s="1">
        <v>110.28700000000001</v>
      </c>
      <c r="FD54" s="1">
        <v>110.221</v>
      </c>
      <c r="FE54" s="1">
        <v>105.36199999999999</v>
      </c>
      <c r="FF54" s="1">
        <v>105.896</v>
      </c>
      <c r="FG54" s="1">
        <v>108.458</v>
      </c>
      <c r="FH54" s="1">
        <v>109.581</v>
      </c>
      <c r="FI54" s="1">
        <v>106.282</v>
      </c>
      <c r="FJ54" s="1">
        <v>104.491</v>
      </c>
      <c r="FK54" s="1">
        <v>104.548</v>
      </c>
      <c r="FL54" s="1">
        <v>103.929</v>
      </c>
      <c r="FM54" s="1">
        <v>107.94199999999999</v>
      </c>
      <c r="FN54" s="1">
        <v>107.205</v>
      </c>
      <c r="FO54" s="1">
        <v>110.125</v>
      </c>
      <c r="FP54" s="1">
        <v>114.501</v>
      </c>
      <c r="FQ54" s="1">
        <v>116.89700000000001</v>
      </c>
      <c r="FR54" s="1">
        <v>115.57</v>
      </c>
      <c r="FS54" s="1">
        <v>111.40900000000001</v>
      </c>
      <c r="FT54" s="1">
        <v>112.874</v>
      </c>
      <c r="FU54" s="1">
        <v>111.352</v>
      </c>
      <c r="FV54" s="1">
        <v>114.07899999999999</v>
      </c>
      <c r="FW54" s="1">
        <v>118.94</v>
      </c>
      <c r="FX54" s="1">
        <v>114.84399999999999</v>
      </c>
      <c r="FY54" s="1">
        <v>113.702</v>
      </c>
      <c r="FZ54" s="1">
        <v>111.994</v>
      </c>
      <c r="GA54" s="1">
        <v>113.36799999999999</v>
      </c>
      <c r="GB54" s="1">
        <v>116.48399999999999</v>
      </c>
      <c r="GC54" s="1">
        <v>116.161</v>
      </c>
      <c r="GD54" s="1">
        <v>119.31</v>
      </c>
      <c r="GE54" s="1">
        <v>122.821</v>
      </c>
      <c r="GF54" s="1">
        <v>116.40300000000001</v>
      </c>
      <c r="GG54" s="1">
        <v>124.443</v>
      </c>
      <c r="GH54" s="1">
        <v>135.267</v>
      </c>
      <c r="GI54" s="1">
        <v>134.251</v>
      </c>
      <c r="GJ54" s="1">
        <v>133.62899999999999</v>
      </c>
      <c r="GK54" s="1">
        <v>132.357</v>
      </c>
      <c r="GL54" s="1">
        <v>130.97499999999999</v>
      </c>
      <c r="GM54" s="1">
        <v>127.357</v>
      </c>
      <c r="GN54" s="1">
        <v>125.547</v>
      </c>
      <c r="GO54" s="1">
        <v>126.78400000000001</v>
      </c>
      <c r="GP54" s="1">
        <v>128.31700000000001</v>
      </c>
      <c r="GQ54" s="1">
        <v>121.343</v>
      </c>
      <c r="GR54" s="1">
        <v>119.258</v>
      </c>
      <c r="GS54" s="1">
        <v>118.77</v>
      </c>
      <c r="GT54" s="1">
        <v>117.509</v>
      </c>
      <c r="GU54" s="1">
        <v>113.633</v>
      </c>
      <c r="GV54" s="1">
        <v>114.949</v>
      </c>
      <c r="GW54" s="1">
        <v>114.286</v>
      </c>
      <c r="GX54" s="1">
        <v>109.571</v>
      </c>
      <c r="GY54" s="1">
        <v>111.06399999999999</v>
      </c>
      <c r="GZ54" s="1">
        <v>106.77</v>
      </c>
      <c r="HA54" s="1">
        <v>116.837</v>
      </c>
      <c r="HB54" s="1">
        <v>120.43300000000001</v>
      </c>
      <c r="HC54" s="1">
        <v>121.767</v>
      </c>
      <c r="HD54" s="1">
        <v>125.562</v>
      </c>
      <c r="HE54" s="1">
        <v>131.69300000000001</v>
      </c>
      <c r="HF54" s="1">
        <v>127.82</v>
      </c>
      <c r="HG54" s="1">
        <v>135.18100000000001</v>
      </c>
      <c r="HH54" s="1">
        <v>140.608</v>
      </c>
      <c r="HI54" s="1">
        <v>139.619</v>
      </c>
      <c r="HJ54" s="1">
        <v>134.547</v>
      </c>
      <c r="HK54" s="1">
        <v>136.92699999999999</v>
      </c>
      <c r="HL54" s="1">
        <v>136.12</v>
      </c>
      <c r="HM54" s="1">
        <v>134.28700000000001</v>
      </c>
      <c r="HN54" s="1">
        <v>132.30500000000001</v>
      </c>
      <c r="HO54" s="1">
        <v>131.38300000000001</v>
      </c>
      <c r="HP54" s="1">
        <v>137.53700000000001</v>
      </c>
      <c r="HQ54" s="1">
        <v>139.50200000000001</v>
      </c>
      <c r="HR54" s="1">
        <v>140.75200000000001</v>
      </c>
      <c r="HS54" s="1">
        <v>138.12899999999999</v>
      </c>
      <c r="HT54" s="1">
        <v>144.208</v>
      </c>
      <c r="HU54" s="1">
        <v>141.93199999999999</v>
      </c>
      <c r="HV54" s="1">
        <v>140.05000000000001</v>
      </c>
      <c r="HW54" s="1">
        <v>144.09899999999999</v>
      </c>
      <c r="HX54" s="1">
        <v>144.429</v>
      </c>
      <c r="HY54" s="1">
        <v>140.36099999999999</v>
      </c>
      <c r="HZ54" s="1">
        <v>148.76499999999999</v>
      </c>
      <c r="IA54" s="1">
        <v>149.006</v>
      </c>
      <c r="IB54" s="1">
        <v>139.29</v>
      </c>
      <c r="IC54" s="1">
        <v>135.673</v>
      </c>
      <c r="ID54" s="1">
        <v>133.17500000000001</v>
      </c>
      <c r="IE54" s="1">
        <v>133.03899999999999</v>
      </c>
      <c r="IF54" s="1">
        <v>128.16</v>
      </c>
      <c r="IG54" s="1">
        <v>127.467</v>
      </c>
      <c r="IH54" s="1">
        <v>124.688</v>
      </c>
      <c r="II54" s="1">
        <v>126.452</v>
      </c>
      <c r="IJ54" s="1">
        <v>133.18799999999999</v>
      </c>
      <c r="IK54" s="1">
        <v>135.62899999999999</v>
      </c>
      <c r="IL54" s="1">
        <v>135.529</v>
      </c>
      <c r="IM54" s="1">
        <v>134.57900000000001</v>
      </c>
      <c r="IN54" s="1">
        <v>129.584</v>
      </c>
      <c r="IO54" s="1">
        <v>130.965</v>
      </c>
      <c r="IP54" s="1">
        <v>130.41800000000001</v>
      </c>
      <c r="IQ54" s="1">
        <v>130.816</v>
      </c>
      <c r="IR54" s="1">
        <v>129.15600000000001</v>
      </c>
      <c r="IS54" s="1">
        <v>129.49700000000001</v>
      </c>
      <c r="IT54" s="1">
        <v>134.74700000000001</v>
      </c>
      <c r="IU54" s="1">
        <v>128.745</v>
      </c>
      <c r="IV54" s="1">
        <v>127.145</v>
      </c>
      <c r="IW54" s="1">
        <v>124.68300000000001</v>
      </c>
      <c r="IX54" s="1">
        <v>131.05799999999999</v>
      </c>
      <c r="IY54" s="1">
        <v>132.87200000000001</v>
      </c>
      <c r="IZ54" s="1">
        <v>133.173</v>
      </c>
      <c r="JA54" s="1">
        <v>125.411</v>
      </c>
      <c r="JB54" s="1">
        <v>126.23399999999999</v>
      </c>
      <c r="JC54" s="1">
        <v>129.24600000000001</v>
      </c>
      <c r="JD54" s="1">
        <v>127.474</v>
      </c>
      <c r="JE54" s="1">
        <v>127.99299999999999</v>
      </c>
      <c r="JF54" s="1">
        <v>126.965</v>
      </c>
      <c r="JG54" s="1">
        <v>125.92700000000001</v>
      </c>
      <c r="JH54" s="1">
        <v>134.47800000000001</v>
      </c>
      <c r="JI54" s="1">
        <v>137.11699999999999</v>
      </c>
      <c r="JJ54" s="1">
        <v>153.88800000000001</v>
      </c>
      <c r="JK54" s="1">
        <v>155.137</v>
      </c>
      <c r="JL54" s="1">
        <v>156.261</v>
      </c>
      <c r="JM54" s="1">
        <v>158.738</v>
      </c>
      <c r="JN54" s="1">
        <v>159.11199999999999</v>
      </c>
      <c r="JO54" s="1">
        <v>170.298</v>
      </c>
      <c r="JP54" s="1">
        <v>181.23500000000001</v>
      </c>
      <c r="JQ54" s="1">
        <v>186.755</v>
      </c>
      <c r="JR54" s="1">
        <v>189.03100000000001</v>
      </c>
      <c r="JS54" s="1">
        <v>194.45599999999999</v>
      </c>
      <c r="JT54" s="1">
        <v>192.48699999999999</v>
      </c>
      <c r="JU54" s="1">
        <v>196.13300000000001</v>
      </c>
      <c r="JV54" s="1">
        <v>192.42099999999999</v>
      </c>
      <c r="JW54" s="1">
        <v>191.46700000000001</v>
      </c>
      <c r="JX54" s="1">
        <v>191.56299999999999</v>
      </c>
      <c r="JY54" s="1">
        <v>190.595</v>
      </c>
      <c r="JZ54" s="1">
        <v>188.48500000000001</v>
      </c>
      <c r="KA54" s="1">
        <v>185.47</v>
      </c>
      <c r="KB54" s="1">
        <v>178.46700000000001</v>
      </c>
      <c r="KC54" s="1">
        <v>171.94399999999999</v>
      </c>
      <c r="KD54" s="1">
        <v>173.249</v>
      </c>
      <c r="KE54" s="1">
        <v>175.91399999999999</v>
      </c>
      <c r="KF54" s="1">
        <v>174.73099999999999</v>
      </c>
      <c r="KG54" s="1">
        <v>176.52500000000001</v>
      </c>
      <c r="KH54" s="1">
        <v>173.785</v>
      </c>
      <c r="KI54" s="1">
        <v>172.40100000000001</v>
      </c>
      <c r="KJ54" s="1">
        <v>170.751</v>
      </c>
      <c r="KK54" s="1">
        <v>163.47800000000001</v>
      </c>
      <c r="KL54" s="1">
        <v>152.84299999999999</v>
      </c>
      <c r="KM54" s="1">
        <v>149.53399999999999</v>
      </c>
      <c r="KN54" s="1">
        <v>144.601</v>
      </c>
      <c r="KO54" s="1">
        <v>147.44200000000001</v>
      </c>
      <c r="KP54" s="1">
        <v>151.60900000000001</v>
      </c>
      <c r="KQ54" s="1">
        <v>151.071</v>
      </c>
      <c r="KR54" s="1">
        <v>154.018</v>
      </c>
      <c r="KS54" s="1">
        <v>155.298</v>
      </c>
      <c r="KT54" s="1">
        <v>153.1</v>
      </c>
      <c r="KU54" s="1">
        <v>152.04</v>
      </c>
      <c r="KV54" s="1">
        <v>148.364</v>
      </c>
      <c r="KW54" s="1">
        <v>151.70599999999999</v>
      </c>
      <c r="KX54" s="1">
        <v>148.792</v>
      </c>
      <c r="KY54" s="1">
        <v>150.089</v>
      </c>
      <c r="KZ54" s="1">
        <v>153.11099999999999</v>
      </c>
      <c r="LA54" s="1">
        <v>156.68299999999999</v>
      </c>
      <c r="LB54" s="1">
        <v>164.108</v>
      </c>
      <c r="LC54" s="1">
        <v>168.40899999999999</v>
      </c>
      <c r="LD54" s="1">
        <v>168.47399999999999</v>
      </c>
      <c r="LE54" s="1">
        <v>167.96</v>
      </c>
      <c r="LF54" s="1">
        <v>169.29599999999999</v>
      </c>
      <c r="LG54" s="1">
        <v>172.33600000000001</v>
      </c>
      <c r="LH54" s="1">
        <v>172.274</v>
      </c>
      <c r="LI54" s="1">
        <v>182.14400000000001</v>
      </c>
      <c r="LJ54" s="1">
        <v>184.84700000000001</v>
      </c>
      <c r="LK54" s="1">
        <v>191.804</v>
      </c>
      <c r="LL54" s="1">
        <v>191.208</v>
      </c>
      <c r="LM54" s="1">
        <v>195.82300000000001</v>
      </c>
      <c r="LN54" s="1">
        <v>197.797</v>
      </c>
      <c r="LO54" s="1">
        <v>187.56</v>
      </c>
      <c r="LP54" s="1">
        <v>183.143</v>
      </c>
      <c r="LQ54" s="1">
        <v>173.24799999999999</v>
      </c>
      <c r="LR54" s="1">
        <v>164.38</v>
      </c>
      <c r="LS54" s="1">
        <v>161.35499999999999</v>
      </c>
      <c r="LT54" s="1">
        <v>163.762</v>
      </c>
      <c r="LU54" s="1">
        <v>163.864</v>
      </c>
      <c r="LV54" s="1">
        <v>167.273</v>
      </c>
      <c r="LW54" s="1">
        <v>171.62100000000001</v>
      </c>
      <c r="LX54" s="1">
        <v>177.255</v>
      </c>
      <c r="LY54" s="1">
        <v>175.72300000000001</v>
      </c>
      <c r="LZ54" s="1">
        <v>174.364</v>
      </c>
      <c r="MA54" s="1">
        <v>171.43199999999999</v>
      </c>
      <c r="MB54" s="1">
        <v>167.74100000000001</v>
      </c>
      <c r="MC54" s="1">
        <v>163.16200000000001</v>
      </c>
      <c r="MD54" s="1">
        <v>164.14400000000001</v>
      </c>
      <c r="ME54" s="1">
        <v>161.99299999999999</v>
      </c>
      <c r="MF54" s="1">
        <v>162.447</v>
      </c>
      <c r="MG54" s="1">
        <v>164.59</v>
      </c>
      <c r="MH54" s="1">
        <v>170.43799999999999</v>
      </c>
      <c r="MI54" s="1">
        <v>173.268</v>
      </c>
      <c r="MJ54" s="1">
        <v>174.255</v>
      </c>
      <c r="MK54" s="1">
        <v>171.95</v>
      </c>
      <c r="ML54" s="1">
        <v>173.90100000000001</v>
      </c>
      <c r="MM54" s="1">
        <v>177.02199999999999</v>
      </c>
      <c r="MN54" s="1">
        <v>181.22</v>
      </c>
      <c r="MO54" s="1">
        <v>181.09800000000001</v>
      </c>
      <c r="MP54" s="1">
        <v>182.84899999999999</v>
      </c>
      <c r="MQ54" s="1">
        <v>185.41900000000001</v>
      </c>
      <c r="MR54" s="1">
        <v>189.655</v>
      </c>
      <c r="MS54" s="1">
        <v>190.66900000000001</v>
      </c>
      <c r="MT54" s="1">
        <v>187.36600000000001</v>
      </c>
      <c r="MU54" s="1">
        <v>184.95699999999999</v>
      </c>
      <c r="MV54" s="1">
        <v>183.08</v>
      </c>
      <c r="MW54" s="1">
        <v>183.946</v>
      </c>
      <c r="MX54" s="1">
        <v>182.84700000000001</v>
      </c>
      <c r="MY54" s="1">
        <v>186.15299999999999</v>
      </c>
      <c r="MZ54" s="1">
        <v>191.18299999999999</v>
      </c>
      <c r="NA54" s="1">
        <v>189.60400000000001</v>
      </c>
      <c r="NB54" s="1">
        <v>187.40799999999999</v>
      </c>
      <c r="NC54" s="1">
        <v>184.75800000000001</v>
      </c>
      <c r="ND54" s="1">
        <v>183.03299999999999</v>
      </c>
      <c r="NE54" s="1">
        <v>186.79</v>
      </c>
      <c r="NF54" s="1">
        <v>183.67099999999999</v>
      </c>
      <c r="NG54" s="1">
        <v>183.46600000000001</v>
      </c>
      <c r="NH54" s="1">
        <v>188.488</v>
      </c>
      <c r="NI54" s="1">
        <v>190.13</v>
      </c>
      <c r="NJ54" s="1">
        <v>190.501</v>
      </c>
      <c r="NK54" s="1">
        <v>195.358</v>
      </c>
      <c r="NL54" s="1">
        <v>198.672</v>
      </c>
      <c r="NM54" s="1">
        <v>196.255</v>
      </c>
      <c r="NN54" s="1">
        <v>199.346</v>
      </c>
      <c r="NO54" s="1">
        <v>198.71</v>
      </c>
      <c r="NP54" s="1">
        <v>223.273</v>
      </c>
      <c r="NQ54" s="1">
        <v>229.55099999999999</v>
      </c>
      <c r="NR54" s="1">
        <v>233.364</v>
      </c>
      <c r="NS54" s="1">
        <v>231.61699999999999</v>
      </c>
      <c r="NT54" s="1">
        <v>235.83099999999999</v>
      </c>
      <c r="NU54" s="1">
        <v>234.05600000000001</v>
      </c>
      <c r="NV54" s="1">
        <v>228.67500000000001</v>
      </c>
      <c r="NW54" s="1">
        <v>230.85499999999999</v>
      </c>
      <c r="NX54" s="1">
        <v>227.65600000000001</v>
      </c>
      <c r="NY54" s="1">
        <v>230.02799999999999</v>
      </c>
      <c r="NZ54" s="1">
        <v>227.09700000000001</v>
      </c>
      <c r="OA54" s="1">
        <v>230.631</v>
      </c>
      <c r="OB54" s="1">
        <v>232.762</v>
      </c>
      <c r="OC54" s="1">
        <v>229.16800000000001</v>
      </c>
      <c r="OD54" s="1">
        <v>230.68600000000001</v>
      </c>
      <c r="OE54" s="1">
        <v>232.92099999999999</v>
      </c>
      <c r="OF54" s="1">
        <v>235.12299999999999</v>
      </c>
      <c r="OG54" s="1">
        <v>241.929</v>
      </c>
      <c r="OH54" s="1">
        <v>249.44399999999999</v>
      </c>
      <c r="OI54" s="1">
        <v>249.542</v>
      </c>
      <c r="OJ54" s="1">
        <v>245.959</v>
      </c>
      <c r="OK54" s="1">
        <v>241.208</v>
      </c>
      <c r="OL54" s="1">
        <v>232.40899999999999</v>
      </c>
      <c r="OM54" s="1">
        <v>229.714</v>
      </c>
      <c r="ON54" s="1">
        <v>230.57599999999999</v>
      </c>
      <c r="OO54" s="1">
        <v>223.27600000000001</v>
      </c>
      <c r="OP54" s="1">
        <v>222.12799999999999</v>
      </c>
      <c r="OQ54" s="1">
        <v>221.83699999999999</v>
      </c>
      <c r="OR54" s="1">
        <v>221.11</v>
      </c>
      <c r="OS54" s="1">
        <v>220.10900000000001</v>
      </c>
      <c r="OT54" s="1">
        <v>224.46600000000001</v>
      </c>
      <c r="OU54" s="1">
        <v>222.26599999999999</v>
      </c>
      <c r="OV54" s="1">
        <v>229.96100000000001</v>
      </c>
      <c r="OW54" s="1">
        <v>211.87700000000001</v>
      </c>
      <c r="OX54" s="1">
        <v>212.77699999999999</v>
      </c>
      <c r="OY54" s="1">
        <v>206.28399999999999</v>
      </c>
      <c r="OZ54" s="1">
        <v>204.87700000000001</v>
      </c>
      <c r="PA54" s="1">
        <v>191.071</v>
      </c>
      <c r="PB54" s="1">
        <v>187.08600000000001</v>
      </c>
      <c r="PC54" s="1">
        <v>188.15799999999999</v>
      </c>
      <c r="PD54" s="1">
        <v>184.05</v>
      </c>
      <c r="PE54" s="1">
        <v>181.351</v>
      </c>
      <c r="PF54" s="1">
        <v>186.40899999999999</v>
      </c>
      <c r="PG54" s="1">
        <v>187.19499999999999</v>
      </c>
      <c r="PH54" s="1">
        <v>188.69300000000001</v>
      </c>
      <c r="PI54" s="1">
        <v>192.40700000000001</v>
      </c>
      <c r="PJ54" s="1">
        <v>198.958</v>
      </c>
      <c r="PK54" s="1">
        <v>206.791</v>
      </c>
      <c r="PL54" s="1">
        <v>210.66</v>
      </c>
      <c r="PM54" s="1">
        <v>210.52099999999999</v>
      </c>
      <c r="PN54" s="1">
        <v>205.48</v>
      </c>
      <c r="PO54" s="1">
        <v>198.512</v>
      </c>
      <c r="PP54" s="1">
        <v>198.74199999999999</v>
      </c>
      <c r="PQ54" s="1">
        <v>194.57</v>
      </c>
      <c r="PR54" s="1">
        <v>193.42099999999999</v>
      </c>
      <c r="PS54" s="1">
        <v>189.11799999999999</v>
      </c>
      <c r="PT54" s="1">
        <v>191.96100000000001</v>
      </c>
      <c r="PU54" s="1">
        <v>190.58699999999999</v>
      </c>
      <c r="PV54" s="1">
        <v>189.95699999999999</v>
      </c>
      <c r="PW54" s="1">
        <v>189.988</v>
      </c>
      <c r="PX54" s="1">
        <v>189.09800000000001</v>
      </c>
      <c r="PY54" s="1">
        <v>184.97300000000001</v>
      </c>
      <c r="PZ54" s="1">
        <v>180.47800000000001</v>
      </c>
      <c r="QA54" s="1">
        <v>177.511</v>
      </c>
      <c r="QB54" s="1">
        <v>176.98</v>
      </c>
      <c r="QC54" s="1">
        <v>169.63800000000001</v>
      </c>
      <c r="QD54" s="1">
        <v>170.36500000000001</v>
      </c>
      <c r="QE54" s="1">
        <v>175.05699999999999</v>
      </c>
      <c r="QF54" s="1">
        <v>177.41</v>
      </c>
      <c r="QG54" s="1">
        <v>171.959</v>
      </c>
      <c r="QH54" s="1">
        <v>169.25299999999999</v>
      </c>
      <c r="QI54" s="1">
        <v>168.357</v>
      </c>
      <c r="QJ54" s="1">
        <v>164.75700000000001</v>
      </c>
      <c r="QK54" s="1">
        <v>161.702</v>
      </c>
      <c r="QL54" s="1">
        <v>159.39500000000001</v>
      </c>
      <c r="QM54" s="1">
        <v>162.238</v>
      </c>
      <c r="QN54" s="1">
        <v>156.483</v>
      </c>
      <c r="QO54" s="1">
        <v>156.08799999999999</v>
      </c>
      <c r="QP54" s="1">
        <v>159.512</v>
      </c>
      <c r="QQ54" s="1">
        <v>158.54300000000001</v>
      </c>
      <c r="QR54" s="1">
        <v>159.42400000000001</v>
      </c>
      <c r="QS54" s="1">
        <v>159.77600000000001</v>
      </c>
      <c r="QT54" s="1">
        <v>160.18600000000001</v>
      </c>
      <c r="QU54" s="1">
        <v>160.21299999999999</v>
      </c>
      <c r="QV54" s="1">
        <v>162.98599999999999</v>
      </c>
      <c r="QW54" s="1">
        <v>164.57599999999999</v>
      </c>
      <c r="QX54" s="1">
        <v>165.745</v>
      </c>
      <c r="QY54" s="1">
        <v>162.233</v>
      </c>
      <c r="QZ54" s="1">
        <v>158.726</v>
      </c>
      <c r="RA54" s="1">
        <v>157.75899999999999</v>
      </c>
      <c r="RB54" s="1">
        <v>153.971</v>
      </c>
      <c r="RC54" s="1">
        <v>151.411</v>
      </c>
      <c r="RD54" s="1">
        <v>149.61600000000001</v>
      </c>
      <c r="RE54" s="1">
        <v>151.596</v>
      </c>
      <c r="RF54" s="1">
        <v>154.215</v>
      </c>
      <c r="RG54" s="1">
        <v>156.58600000000001</v>
      </c>
      <c r="RH54" s="1">
        <v>158.12799999999999</v>
      </c>
      <c r="RI54" s="1">
        <v>158.56399999999999</v>
      </c>
      <c r="RJ54" s="1">
        <v>162.148</v>
      </c>
      <c r="RK54" s="1">
        <v>161.59399999999999</v>
      </c>
      <c r="RL54" s="1">
        <v>161.71199999999999</v>
      </c>
      <c r="RM54" s="1">
        <v>161.839</v>
      </c>
      <c r="RN54" s="1">
        <v>159.32499999999999</v>
      </c>
      <c r="RO54" s="1">
        <v>160.36099999999999</v>
      </c>
      <c r="RP54" s="1">
        <v>160.37</v>
      </c>
      <c r="RQ54" s="1">
        <v>156.47300000000001</v>
      </c>
      <c r="RR54" s="1">
        <v>155.511</v>
      </c>
      <c r="RS54" s="1">
        <v>156.11099999999999</v>
      </c>
      <c r="RT54" s="1">
        <v>156.86500000000001</v>
      </c>
      <c r="RU54" s="1">
        <v>156.446</v>
      </c>
      <c r="RV54" s="1">
        <v>152.52099999999999</v>
      </c>
      <c r="RW54" s="1">
        <v>154.00399999999999</v>
      </c>
      <c r="RX54" s="1">
        <v>158.96</v>
      </c>
      <c r="RY54" s="1">
        <v>159.571</v>
      </c>
      <c r="RZ54" s="1">
        <v>164.05500000000001</v>
      </c>
      <c r="SA54" s="1">
        <v>166.935</v>
      </c>
      <c r="SB54" s="1">
        <v>169.39500000000001</v>
      </c>
      <c r="SC54" s="1">
        <v>170.697</v>
      </c>
      <c r="SD54" s="1">
        <v>171.42400000000001</v>
      </c>
      <c r="SE54" s="1">
        <v>173.80600000000001</v>
      </c>
      <c r="SF54" s="1">
        <v>177.953</v>
      </c>
      <c r="SG54" s="1">
        <v>177.244</v>
      </c>
      <c r="SH54" s="1">
        <v>174.93799999999999</v>
      </c>
      <c r="SI54" s="1">
        <v>175.28700000000001</v>
      </c>
      <c r="SJ54" s="1">
        <v>176.43899999999999</v>
      </c>
      <c r="SK54" s="1">
        <v>177.03100000000001</v>
      </c>
      <c r="SL54" s="1">
        <v>176.54900000000001</v>
      </c>
      <c r="SM54" s="1">
        <v>187.63399999999999</v>
      </c>
      <c r="SN54" s="1">
        <v>196.56700000000001</v>
      </c>
      <c r="SO54" s="1">
        <v>198.59700000000001</v>
      </c>
    </row>
    <row r="55" spans="1:513" x14ac:dyDescent="0.25">
      <c r="A55" s="1" t="s">
        <v>282</v>
      </c>
      <c r="B55" s="1" t="str">
        <f>_xlfn.XLOOKUP(A55,bonds[worksheet get],bonds[unique lookup],"-")</f>
        <v>AMXLMM 6 3/8 09/06/73 nc-23</v>
      </c>
      <c r="C55" s="1" t="str">
        <f>_xlfn.XLOOKUP(A55,bonds[worksheet get],bonds[ID_ISIN],"-")</f>
        <v>XS0969341147</v>
      </c>
      <c r="D55" s="1">
        <f>_xll.BDH(A55,"blp_i_sprd_mid","-2AY",,"Dates=H","Fill=C","Sort=R","Dir=H","cols=509;rows=1")</f>
        <v>241.48</v>
      </c>
      <c r="E55" s="1">
        <v>245.06</v>
      </c>
      <c r="F55" s="1">
        <v>245.815</v>
      </c>
      <c r="G55" s="1">
        <v>246.047</v>
      </c>
      <c r="H55" s="1">
        <v>249.535</v>
      </c>
      <c r="I55" s="1">
        <v>249.71100000000001</v>
      </c>
      <c r="J55" s="1">
        <v>247.494</v>
      </c>
      <c r="K55" s="1">
        <v>245.1</v>
      </c>
      <c r="L55" s="1">
        <v>242.517</v>
      </c>
      <c r="M55" s="1">
        <v>241.06299999999999</v>
      </c>
      <c r="N55" s="1">
        <v>244.126</v>
      </c>
      <c r="O55" s="1">
        <v>239.02199999999999</v>
      </c>
      <c r="P55" s="1">
        <v>234.45400000000001</v>
      </c>
      <c r="Q55" s="1">
        <v>229.12700000000001</v>
      </c>
      <c r="R55" s="1">
        <v>223.404</v>
      </c>
      <c r="S55" s="1">
        <v>242.02500000000001</v>
      </c>
      <c r="T55" s="1">
        <v>237.64099999999999</v>
      </c>
      <c r="U55" s="1">
        <v>237.21700000000001</v>
      </c>
      <c r="V55" s="1">
        <v>217.60499999999999</v>
      </c>
      <c r="W55" s="1">
        <v>205.63900000000001</v>
      </c>
      <c r="X55" s="1">
        <v>190.565</v>
      </c>
      <c r="Y55" s="1">
        <v>203.90199999999999</v>
      </c>
      <c r="Z55" s="1">
        <v>223.202</v>
      </c>
      <c r="AA55" s="1">
        <v>232.88</v>
      </c>
      <c r="AB55" s="1">
        <v>242.238</v>
      </c>
      <c r="AC55" s="1">
        <v>244.96899999999999</v>
      </c>
      <c r="AD55" s="1">
        <v>245.07</v>
      </c>
      <c r="AE55" s="1">
        <v>237.624</v>
      </c>
      <c r="AF55" s="1">
        <v>233.46100000000001</v>
      </c>
      <c r="AG55" s="1">
        <v>246.24700000000001</v>
      </c>
      <c r="AH55" s="1">
        <v>261.35199999999998</v>
      </c>
      <c r="AI55" s="1">
        <v>261.37200000000001</v>
      </c>
      <c r="AJ55" s="1">
        <v>260.45499999999998</v>
      </c>
      <c r="AK55" s="1">
        <v>265.553</v>
      </c>
      <c r="AL55" s="1">
        <v>275.99400000000003</v>
      </c>
      <c r="AM55" s="1">
        <v>281.81099999999998</v>
      </c>
      <c r="AN55" s="1">
        <v>287.68099999999998</v>
      </c>
      <c r="AO55" s="1">
        <v>286.09399999999999</v>
      </c>
      <c r="AP55" s="1">
        <v>279.82400000000001</v>
      </c>
      <c r="AQ55" s="1">
        <v>273.41300000000001</v>
      </c>
      <c r="AR55" s="1">
        <v>271.88799999999998</v>
      </c>
      <c r="AS55" s="1">
        <v>275.90100000000001</v>
      </c>
      <c r="AT55" s="1">
        <v>278.428</v>
      </c>
      <c r="AU55" s="1">
        <v>281.94200000000001</v>
      </c>
      <c r="AV55" s="1">
        <v>284.43299999999999</v>
      </c>
      <c r="AW55" s="1">
        <v>284.517</v>
      </c>
      <c r="AX55" s="1">
        <v>271.61700000000002</v>
      </c>
      <c r="AY55" s="1">
        <v>265.84199999999998</v>
      </c>
      <c r="AZ55" s="1">
        <v>265.49299999999999</v>
      </c>
      <c r="BA55" s="1">
        <v>263.99400000000003</v>
      </c>
      <c r="BB55" s="1">
        <v>275.38499999999999</v>
      </c>
      <c r="BC55" s="1">
        <v>279.37</v>
      </c>
      <c r="BD55" s="1">
        <v>282.73200000000003</v>
      </c>
      <c r="BE55" s="1">
        <v>285.02499999999998</v>
      </c>
      <c r="BF55" s="1">
        <v>277.96499999999997</v>
      </c>
      <c r="BG55" s="1">
        <v>273.51799999999997</v>
      </c>
      <c r="BH55" s="1">
        <v>273.22699999999998</v>
      </c>
      <c r="BI55" s="1">
        <v>249.27</v>
      </c>
      <c r="BJ55" s="1">
        <v>253.94900000000001</v>
      </c>
      <c r="BK55" s="1">
        <v>278.83600000000001</v>
      </c>
      <c r="BL55" s="1">
        <v>325.904</v>
      </c>
      <c r="BM55" s="1">
        <v>350.30500000000001</v>
      </c>
      <c r="BN55" s="1">
        <v>383.30599999999998</v>
      </c>
      <c r="BO55" s="1">
        <v>395.53</v>
      </c>
      <c r="BP55" s="1">
        <v>396.04500000000002</v>
      </c>
      <c r="BQ55" s="1">
        <v>409.91399999999999</v>
      </c>
      <c r="BR55" s="1">
        <v>412.58800000000002</v>
      </c>
      <c r="BS55" s="1">
        <v>432.83600000000001</v>
      </c>
      <c r="BT55" s="1">
        <v>428.00799999999998</v>
      </c>
      <c r="BU55" s="1">
        <v>437.959</v>
      </c>
      <c r="BV55" s="1">
        <v>427.84500000000003</v>
      </c>
      <c r="BW55" s="1">
        <v>554.375</v>
      </c>
      <c r="BX55" s="1">
        <v>566.78599999999994</v>
      </c>
      <c r="BY55" s="1">
        <v>549.476</v>
      </c>
      <c r="BZ55" s="1">
        <v>559.00699999999995</v>
      </c>
      <c r="CA55" s="1">
        <v>568.35799999999995</v>
      </c>
      <c r="CB55" s="1">
        <v>507.01</v>
      </c>
      <c r="CC55" s="1">
        <v>430.745</v>
      </c>
      <c r="CD55" s="1">
        <v>323.89100000000002</v>
      </c>
      <c r="CE55" s="1">
        <v>311.45800000000003</v>
      </c>
      <c r="CF55" s="1">
        <v>252.01300000000001</v>
      </c>
      <c r="CG55" s="1">
        <v>245.119</v>
      </c>
      <c r="CH55" s="1">
        <v>257.85300000000001</v>
      </c>
      <c r="CI55" s="1">
        <v>177.697</v>
      </c>
      <c r="CJ55" s="1">
        <v>159.06299999999999</v>
      </c>
      <c r="CK55" s="1">
        <v>148.83199999999999</v>
      </c>
      <c r="CL55" s="1">
        <v>153.49199999999999</v>
      </c>
      <c r="CM55" s="1">
        <v>166.79300000000001</v>
      </c>
      <c r="CN55" s="1">
        <v>163.88</v>
      </c>
      <c r="CO55" s="1">
        <v>143.733</v>
      </c>
      <c r="CP55" s="1">
        <v>135.678</v>
      </c>
      <c r="CQ55" s="1">
        <v>128.67500000000001</v>
      </c>
      <c r="CR55" s="1">
        <v>120.583</v>
      </c>
      <c r="CS55" s="1">
        <v>111.068</v>
      </c>
      <c r="CT55" s="1">
        <v>111.31</v>
      </c>
      <c r="CU55" s="1">
        <v>113.304</v>
      </c>
      <c r="CV55" s="1">
        <v>115.03</v>
      </c>
      <c r="CW55" s="1">
        <v>114.664</v>
      </c>
      <c r="CX55" s="1">
        <v>114.98699999999999</v>
      </c>
      <c r="CY55" s="1">
        <v>114.82899999999999</v>
      </c>
      <c r="CZ55" s="1">
        <v>113.842</v>
      </c>
      <c r="DA55" s="1">
        <v>113.95699999999999</v>
      </c>
      <c r="DB55" s="1">
        <v>115.223</v>
      </c>
      <c r="DC55" s="1">
        <v>112.931</v>
      </c>
      <c r="DD55" s="1">
        <v>110.446</v>
      </c>
      <c r="DE55" s="1">
        <v>113.28100000000001</v>
      </c>
      <c r="DF55" s="1">
        <v>116.568</v>
      </c>
      <c r="DG55" s="1">
        <v>120.258</v>
      </c>
      <c r="DH55" s="1">
        <v>120.94199999999999</v>
      </c>
      <c r="DI55" s="1">
        <v>119.43</v>
      </c>
      <c r="DJ55" s="1">
        <v>115.959</v>
      </c>
      <c r="DK55" s="1">
        <v>114.74</v>
      </c>
      <c r="DL55" s="1">
        <v>116.72199999999999</v>
      </c>
      <c r="DM55" s="1">
        <v>104.23</v>
      </c>
      <c r="DN55" s="1">
        <v>100.282</v>
      </c>
      <c r="DO55" s="1">
        <v>97.585999999999999</v>
      </c>
      <c r="DP55" s="1">
        <v>97.552999999999997</v>
      </c>
      <c r="DQ55" s="1">
        <v>95.828999999999994</v>
      </c>
      <c r="DR55" s="1">
        <v>97.045000000000002</v>
      </c>
      <c r="DS55" s="1">
        <v>99.441000000000003</v>
      </c>
      <c r="DT55" s="1">
        <v>101.001</v>
      </c>
      <c r="DU55" s="1">
        <v>100.203</v>
      </c>
      <c r="DV55" s="1">
        <v>100.554</v>
      </c>
      <c r="DW55" s="1">
        <v>101.178</v>
      </c>
      <c r="DX55" s="1">
        <v>102.34099999999999</v>
      </c>
      <c r="DY55" s="1">
        <v>104.084</v>
      </c>
      <c r="DZ55" s="1">
        <v>102.315</v>
      </c>
      <c r="EA55" s="1">
        <v>100.747</v>
      </c>
      <c r="EB55" s="1">
        <v>96.319000000000003</v>
      </c>
      <c r="EC55" s="1">
        <v>93.561000000000007</v>
      </c>
      <c r="ED55" s="1">
        <v>93.106999999999999</v>
      </c>
      <c r="EE55" s="1">
        <v>92.322000000000003</v>
      </c>
      <c r="EF55" s="1">
        <v>95.488</v>
      </c>
      <c r="EG55" s="1">
        <v>98.033000000000001</v>
      </c>
      <c r="EH55" s="1">
        <v>101.11</v>
      </c>
      <c r="EI55" s="1">
        <v>100.342</v>
      </c>
      <c r="EJ55" s="1">
        <v>101.801</v>
      </c>
      <c r="EK55" s="1">
        <v>103.069</v>
      </c>
      <c r="EL55" s="1">
        <v>103.602</v>
      </c>
      <c r="EM55" s="1">
        <v>105.755</v>
      </c>
      <c r="EN55" s="1">
        <v>107.315</v>
      </c>
      <c r="EO55" s="1">
        <v>110.23699999999999</v>
      </c>
      <c r="EP55" s="1">
        <v>108.949</v>
      </c>
      <c r="EQ55" s="1">
        <v>111.361</v>
      </c>
      <c r="ER55" s="1">
        <v>111.94799999999999</v>
      </c>
      <c r="ES55" s="1">
        <v>112.554</v>
      </c>
      <c r="ET55" s="1">
        <v>117.051</v>
      </c>
      <c r="EU55" s="1">
        <v>117.31699999999999</v>
      </c>
      <c r="EV55" s="1">
        <v>114.09099999999999</v>
      </c>
      <c r="EW55" s="1">
        <v>116.931</v>
      </c>
      <c r="EX55" s="1">
        <v>119.286</v>
      </c>
      <c r="EY55" s="1">
        <v>120.217</v>
      </c>
      <c r="EZ55" s="1">
        <v>119.003</v>
      </c>
      <c r="FA55" s="1">
        <v>121.077</v>
      </c>
      <c r="FB55" s="1">
        <v>124.753</v>
      </c>
      <c r="FC55" s="1">
        <v>124.249</v>
      </c>
      <c r="FD55" s="1">
        <v>126.03400000000001</v>
      </c>
      <c r="FE55" s="1">
        <v>122.10899999999999</v>
      </c>
      <c r="FF55" s="1">
        <v>119.364</v>
      </c>
      <c r="FG55" s="1">
        <v>118.471</v>
      </c>
      <c r="FH55" s="1">
        <v>119.33</v>
      </c>
      <c r="FI55" s="1">
        <v>117.809</v>
      </c>
      <c r="FJ55" s="1">
        <v>113.54900000000001</v>
      </c>
      <c r="FK55" s="1">
        <v>114.095</v>
      </c>
      <c r="FL55" s="1">
        <v>113.64100000000001</v>
      </c>
      <c r="FM55" s="1">
        <v>108.895</v>
      </c>
      <c r="FN55" s="1">
        <v>112.53700000000001</v>
      </c>
      <c r="FO55" s="1">
        <v>111.964</v>
      </c>
      <c r="FP55" s="1">
        <v>116.717</v>
      </c>
      <c r="FQ55" s="1">
        <v>121.488</v>
      </c>
      <c r="FR55" s="1">
        <v>123.10599999999999</v>
      </c>
      <c r="FS55" s="1">
        <v>119.273</v>
      </c>
      <c r="FT55" s="1">
        <v>120.794</v>
      </c>
      <c r="FU55" s="1">
        <v>119.315</v>
      </c>
      <c r="FV55" s="1">
        <v>121.34</v>
      </c>
      <c r="FW55" s="1">
        <v>124.494</v>
      </c>
      <c r="FX55" s="1">
        <v>124.86499999999999</v>
      </c>
      <c r="FY55" s="1">
        <v>124.25700000000001</v>
      </c>
      <c r="FZ55" s="1">
        <v>124.19199999999999</v>
      </c>
      <c r="GA55" s="1">
        <v>125.363</v>
      </c>
      <c r="GB55" s="1">
        <v>132.12799999999999</v>
      </c>
      <c r="GC55" s="1">
        <v>129.46199999999999</v>
      </c>
      <c r="GD55" s="1">
        <v>131.964</v>
      </c>
      <c r="GE55" s="1">
        <v>138.15899999999999</v>
      </c>
      <c r="GF55" s="1">
        <v>139.96600000000001</v>
      </c>
      <c r="GG55" s="1">
        <v>140.88</v>
      </c>
      <c r="GH55" s="1">
        <v>148.661</v>
      </c>
      <c r="GI55" s="1">
        <v>152.16</v>
      </c>
      <c r="GJ55" s="1">
        <v>149.459</v>
      </c>
      <c r="GK55" s="1">
        <v>146.83000000000001</v>
      </c>
      <c r="GL55" s="1">
        <v>149.36600000000001</v>
      </c>
      <c r="GM55" s="1">
        <v>142.83000000000001</v>
      </c>
      <c r="GN55" s="1">
        <v>136.57</v>
      </c>
      <c r="GO55" s="1">
        <v>138.28399999999999</v>
      </c>
      <c r="GP55" s="1">
        <v>138.66800000000001</v>
      </c>
      <c r="GQ55" s="1">
        <v>140.226</v>
      </c>
      <c r="GR55" s="1">
        <v>140.81800000000001</v>
      </c>
      <c r="GS55" s="1">
        <v>141.77600000000001</v>
      </c>
      <c r="GT55" s="1">
        <v>139.636</v>
      </c>
      <c r="GU55" s="1">
        <v>136.19399999999999</v>
      </c>
      <c r="GV55" s="1">
        <v>138.91300000000001</v>
      </c>
      <c r="GW55" s="1">
        <v>137.065</v>
      </c>
      <c r="GX55" s="1">
        <v>132.35</v>
      </c>
      <c r="GY55" s="1">
        <v>130.404</v>
      </c>
      <c r="GZ55" s="1">
        <v>126.428</v>
      </c>
      <c r="HA55" s="1">
        <v>125.89400000000001</v>
      </c>
      <c r="HB55" s="1">
        <v>147.673</v>
      </c>
      <c r="HC55" s="1">
        <v>144.08699999999999</v>
      </c>
      <c r="HD55" s="1">
        <v>141.57599999999999</v>
      </c>
      <c r="HE55" s="1">
        <v>143.88300000000001</v>
      </c>
      <c r="HF55" s="1">
        <v>143.929</v>
      </c>
      <c r="HG55" s="1">
        <v>156.226</v>
      </c>
      <c r="HH55" s="1">
        <v>156.84200000000001</v>
      </c>
      <c r="HI55" s="1">
        <v>155.70500000000001</v>
      </c>
      <c r="HJ55" s="1">
        <v>157.07599999999999</v>
      </c>
      <c r="HK55" s="1">
        <v>155.68</v>
      </c>
      <c r="HL55" s="1">
        <v>155.59700000000001</v>
      </c>
      <c r="HM55" s="1">
        <v>152.15199999999999</v>
      </c>
      <c r="HN55" s="1">
        <v>146.78899999999999</v>
      </c>
      <c r="HO55" s="1">
        <v>150.79300000000001</v>
      </c>
      <c r="HP55" s="1">
        <v>147.47499999999999</v>
      </c>
      <c r="HQ55" s="1">
        <v>156.227</v>
      </c>
      <c r="HR55" s="1">
        <v>164.53899999999999</v>
      </c>
      <c r="HS55" s="1">
        <v>168.45500000000001</v>
      </c>
      <c r="HT55" s="1">
        <v>176.24100000000001</v>
      </c>
      <c r="HU55" s="1">
        <v>180.101</v>
      </c>
      <c r="HV55" s="1">
        <v>167.673</v>
      </c>
      <c r="HW55" s="1">
        <v>167.60300000000001</v>
      </c>
      <c r="HX55" s="1">
        <v>162.649</v>
      </c>
      <c r="HY55" s="1">
        <v>164.87</v>
      </c>
      <c r="HZ55" s="1">
        <v>164.708</v>
      </c>
      <c r="IA55" s="1">
        <v>168.81200000000001</v>
      </c>
      <c r="IB55" s="1">
        <v>173.328</v>
      </c>
      <c r="IC55" s="1">
        <v>174.22300000000001</v>
      </c>
      <c r="ID55" s="1">
        <v>162.48500000000001</v>
      </c>
      <c r="IE55" s="1">
        <v>151.351</v>
      </c>
      <c r="IF55" s="1">
        <v>141.17699999999999</v>
      </c>
      <c r="IG55" s="1">
        <v>141.10300000000001</v>
      </c>
      <c r="IH55" s="1">
        <v>134.40799999999999</v>
      </c>
      <c r="II55" s="1">
        <v>134.06200000000001</v>
      </c>
      <c r="IJ55" s="1">
        <v>137.845</v>
      </c>
      <c r="IK55" s="1">
        <v>139.50700000000001</v>
      </c>
      <c r="IL55" s="1">
        <v>140.05099999999999</v>
      </c>
      <c r="IM55" s="1">
        <v>144.12200000000001</v>
      </c>
      <c r="IN55" s="1">
        <v>143.40899999999999</v>
      </c>
      <c r="IO55" s="1">
        <v>144.13399999999999</v>
      </c>
      <c r="IP55" s="1">
        <v>139.441</v>
      </c>
      <c r="IQ55" s="1">
        <v>135.99199999999999</v>
      </c>
      <c r="IR55" s="1">
        <v>135.315</v>
      </c>
      <c r="IS55" s="1">
        <v>132.874</v>
      </c>
      <c r="IT55" s="1">
        <v>132.07300000000001</v>
      </c>
      <c r="IU55" s="1">
        <v>140.80699999999999</v>
      </c>
      <c r="IV55" s="1">
        <v>143.34100000000001</v>
      </c>
      <c r="IW55" s="1">
        <v>138.49199999999999</v>
      </c>
      <c r="IX55" s="1">
        <v>136.84200000000001</v>
      </c>
      <c r="IY55" s="1">
        <v>139.64099999999999</v>
      </c>
      <c r="IZ55" s="1">
        <v>141.374</v>
      </c>
      <c r="JA55" s="1">
        <v>148.07499999999999</v>
      </c>
      <c r="JB55" s="1">
        <v>147.99799999999999</v>
      </c>
      <c r="JC55" s="1">
        <v>151.49199999999999</v>
      </c>
      <c r="JD55" s="1">
        <v>157.91900000000001</v>
      </c>
      <c r="JE55" s="1">
        <v>159.18100000000001</v>
      </c>
      <c r="JF55" s="1">
        <v>156.61699999999999</v>
      </c>
      <c r="JG55" s="1">
        <v>153.994</v>
      </c>
      <c r="JH55" s="1">
        <v>154.208</v>
      </c>
      <c r="JI55" s="1">
        <v>153.89699999999999</v>
      </c>
      <c r="JJ55" s="1">
        <v>161.06700000000001</v>
      </c>
      <c r="JK55" s="1">
        <v>172.946</v>
      </c>
      <c r="JL55" s="1">
        <v>178.374</v>
      </c>
      <c r="JM55" s="1">
        <v>183.358</v>
      </c>
      <c r="JN55" s="1">
        <v>181.59399999999999</v>
      </c>
      <c r="JO55" s="1">
        <v>181.81899999999999</v>
      </c>
      <c r="JP55" s="1">
        <v>182.10300000000001</v>
      </c>
      <c r="JQ55" s="1">
        <v>193.267</v>
      </c>
      <c r="JR55" s="1">
        <v>204.24199999999999</v>
      </c>
      <c r="JS55" s="1">
        <v>206.62299999999999</v>
      </c>
      <c r="JT55" s="1">
        <v>210.345</v>
      </c>
      <c r="JU55" s="1">
        <v>217.429</v>
      </c>
      <c r="JV55" s="1">
        <v>220.77699999999999</v>
      </c>
      <c r="JW55" s="1">
        <v>218.102</v>
      </c>
      <c r="JX55" s="1">
        <v>213.22499999999999</v>
      </c>
      <c r="JY55" s="1">
        <v>213.82300000000001</v>
      </c>
      <c r="JZ55" s="1">
        <v>213.79900000000001</v>
      </c>
      <c r="KA55" s="1">
        <v>216.56100000000001</v>
      </c>
      <c r="KB55" s="1">
        <v>213.26499999999999</v>
      </c>
      <c r="KC55" s="1">
        <v>215.80600000000001</v>
      </c>
      <c r="KD55" s="1">
        <v>208.19300000000001</v>
      </c>
      <c r="KE55" s="1">
        <v>204.625</v>
      </c>
      <c r="KF55" s="1">
        <v>203.846</v>
      </c>
      <c r="KG55" s="1">
        <v>204.28899999999999</v>
      </c>
      <c r="KH55" s="1">
        <v>204.47</v>
      </c>
      <c r="KI55" s="1">
        <v>209.048</v>
      </c>
      <c r="KJ55" s="1">
        <v>209.721</v>
      </c>
      <c r="KK55" s="1">
        <v>209.654</v>
      </c>
      <c r="KL55" s="1">
        <v>205.42</v>
      </c>
      <c r="KM55" s="1">
        <v>205.20400000000001</v>
      </c>
      <c r="KN55" s="1">
        <v>204.857</v>
      </c>
      <c r="KO55" s="1">
        <v>198.74</v>
      </c>
      <c r="KP55" s="1">
        <v>191.57400000000001</v>
      </c>
      <c r="KQ55" s="1">
        <v>193.46</v>
      </c>
      <c r="KR55" s="1">
        <v>194.77799999999999</v>
      </c>
      <c r="KS55" s="1">
        <v>200.15100000000001</v>
      </c>
      <c r="KT55" s="1">
        <v>202.49600000000001</v>
      </c>
      <c r="KU55" s="1">
        <v>206.39099999999999</v>
      </c>
      <c r="KV55" s="1">
        <v>205.98699999999999</v>
      </c>
      <c r="KW55" s="1">
        <v>205.899</v>
      </c>
      <c r="KX55" s="1">
        <v>205.28100000000001</v>
      </c>
      <c r="KY55" s="1">
        <v>207.56700000000001</v>
      </c>
      <c r="KZ55" s="1">
        <v>205.66300000000001</v>
      </c>
      <c r="LA55" s="1">
        <v>209.273</v>
      </c>
      <c r="LB55" s="1">
        <v>210.06100000000001</v>
      </c>
      <c r="LC55" s="1">
        <v>217.38399999999999</v>
      </c>
      <c r="LD55" s="1">
        <v>225.55699999999999</v>
      </c>
      <c r="LE55" s="1">
        <v>229.989</v>
      </c>
      <c r="LF55" s="1">
        <v>228.536</v>
      </c>
      <c r="LG55" s="1">
        <v>227.69900000000001</v>
      </c>
      <c r="LH55" s="1">
        <v>228.36500000000001</v>
      </c>
      <c r="LI55" s="1">
        <v>228.58600000000001</v>
      </c>
      <c r="LJ55" s="1">
        <v>228.255</v>
      </c>
      <c r="LK55" s="1">
        <v>230.01</v>
      </c>
      <c r="LL55" s="1">
        <v>231.12299999999999</v>
      </c>
      <c r="LM55" s="1">
        <v>242.46299999999999</v>
      </c>
      <c r="LN55" s="1">
        <v>250.42599999999999</v>
      </c>
      <c r="LO55" s="1">
        <v>257.11500000000001</v>
      </c>
      <c r="LP55" s="1">
        <v>257.06599999999997</v>
      </c>
      <c r="LQ55" s="1">
        <v>264.09399999999999</v>
      </c>
      <c r="LR55" s="1">
        <v>248.90700000000001</v>
      </c>
      <c r="LS55" s="1">
        <v>244.66800000000001</v>
      </c>
      <c r="LT55" s="1">
        <v>240.72499999999999</v>
      </c>
      <c r="LU55" s="1">
        <v>231.446</v>
      </c>
      <c r="LV55" s="1">
        <v>239.65899999999999</v>
      </c>
      <c r="LW55" s="1">
        <v>242.24100000000001</v>
      </c>
      <c r="LX55" s="1">
        <v>242.815</v>
      </c>
      <c r="LY55" s="1">
        <v>248.63200000000001</v>
      </c>
      <c r="LZ55" s="1">
        <v>257.85199999999998</v>
      </c>
      <c r="MA55" s="1">
        <v>267.91500000000002</v>
      </c>
      <c r="MB55" s="1">
        <v>276.61200000000002</v>
      </c>
      <c r="MC55" s="1">
        <v>261.005</v>
      </c>
      <c r="MD55" s="1">
        <v>259.65100000000001</v>
      </c>
      <c r="ME55" s="1">
        <v>256.26600000000002</v>
      </c>
      <c r="MF55" s="1">
        <v>252.73</v>
      </c>
      <c r="MG55" s="1">
        <v>252.29499999999999</v>
      </c>
      <c r="MH55" s="1">
        <v>247.70400000000001</v>
      </c>
      <c r="MI55" s="1">
        <v>250.98599999999999</v>
      </c>
      <c r="MJ55" s="1">
        <v>259.09300000000002</v>
      </c>
      <c r="MK55" s="1">
        <v>263.08600000000001</v>
      </c>
      <c r="ML55" s="1">
        <v>270.24200000000002</v>
      </c>
      <c r="MM55" s="1">
        <v>268.06799999999998</v>
      </c>
      <c r="MN55" s="1">
        <v>267.93299999999999</v>
      </c>
      <c r="MO55" s="1">
        <v>264.85500000000002</v>
      </c>
      <c r="MP55" s="1">
        <v>265.97199999999998</v>
      </c>
      <c r="MQ55" s="1">
        <v>267.27</v>
      </c>
      <c r="MR55" s="1">
        <v>264.06900000000002</v>
      </c>
      <c r="MS55" s="1">
        <v>263.37599999999998</v>
      </c>
      <c r="MT55" s="1">
        <v>271.19900000000001</v>
      </c>
      <c r="MU55" s="1">
        <v>279.92</v>
      </c>
      <c r="MV55" s="1">
        <v>277.70100000000002</v>
      </c>
      <c r="MW55" s="1">
        <v>261.59500000000003</v>
      </c>
      <c r="MX55" s="1">
        <v>248.26</v>
      </c>
      <c r="MY55" s="1">
        <v>251.24799999999999</v>
      </c>
      <c r="MZ55" s="1">
        <v>258.20100000000002</v>
      </c>
      <c r="NA55" s="1">
        <v>259.64100000000002</v>
      </c>
      <c r="NB55" s="1">
        <v>260.97199999999998</v>
      </c>
      <c r="NC55" s="1">
        <v>273.64999999999998</v>
      </c>
      <c r="ND55" s="1">
        <v>277.71100000000001</v>
      </c>
      <c r="NE55" s="1">
        <v>277.30900000000003</v>
      </c>
      <c r="NF55" s="1">
        <v>278.89100000000002</v>
      </c>
      <c r="NG55" s="1">
        <v>280.99200000000002</v>
      </c>
      <c r="NH55" s="1">
        <v>277.96899999999999</v>
      </c>
      <c r="NI55" s="1">
        <v>275.68700000000001</v>
      </c>
      <c r="NJ55" s="1">
        <v>269.22500000000002</v>
      </c>
      <c r="NK55" s="1">
        <v>269.37099999999998</v>
      </c>
      <c r="NL55" s="1">
        <v>280.995</v>
      </c>
      <c r="NM55" s="1">
        <v>281.73200000000003</v>
      </c>
      <c r="NN55" s="1">
        <v>293.89</v>
      </c>
      <c r="NO55" s="1">
        <v>294.98500000000001</v>
      </c>
      <c r="NP55" s="1">
        <v>298.10700000000003</v>
      </c>
      <c r="NQ55" s="1">
        <v>305.19</v>
      </c>
      <c r="NR55" s="1">
        <v>311.30200000000002</v>
      </c>
      <c r="NS55" s="1">
        <v>332.53899999999999</v>
      </c>
      <c r="NT55" s="1">
        <v>339.74799999999999</v>
      </c>
      <c r="NU55" s="1">
        <v>347.65699999999998</v>
      </c>
      <c r="NV55" s="1">
        <v>353.983</v>
      </c>
      <c r="NW55" s="1">
        <v>346.12200000000001</v>
      </c>
      <c r="NX55" s="1">
        <v>336.26</v>
      </c>
      <c r="NY55" s="1">
        <v>335.28399999999999</v>
      </c>
      <c r="NZ55" s="1">
        <v>334.16</v>
      </c>
      <c r="OA55" s="1">
        <v>333.858</v>
      </c>
      <c r="OB55" s="1">
        <v>337.31299999999999</v>
      </c>
      <c r="OC55" s="1">
        <v>332.00299999999999</v>
      </c>
      <c r="OD55" s="1">
        <v>328.43799999999999</v>
      </c>
      <c r="OE55" s="1">
        <v>325.041</v>
      </c>
      <c r="OF55" s="1">
        <v>321.57499999999999</v>
      </c>
      <c r="OG55" s="1">
        <v>322.30700000000002</v>
      </c>
      <c r="OH55" s="1">
        <v>322.40800000000002</v>
      </c>
      <c r="OI55" s="1">
        <v>334.49599999999998</v>
      </c>
      <c r="OJ55" s="1">
        <v>348.351</v>
      </c>
      <c r="OK55" s="1">
        <v>354.613</v>
      </c>
      <c r="OL55" s="1">
        <v>345.76400000000001</v>
      </c>
      <c r="OM55" s="1">
        <v>341.65800000000002</v>
      </c>
      <c r="ON55" s="1">
        <v>334.53699999999998</v>
      </c>
      <c r="OO55" s="1">
        <v>324.96699999999998</v>
      </c>
      <c r="OP55" s="1">
        <v>306.55200000000002</v>
      </c>
      <c r="OQ55" s="1">
        <v>303.875</v>
      </c>
      <c r="OR55" s="1">
        <v>295.928</v>
      </c>
      <c r="OS55" s="1">
        <v>287.44299999999998</v>
      </c>
      <c r="OT55" s="1">
        <v>283.85899999999998</v>
      </c>
      <c r="OU55" s="1">
        <v>282.39299999999997</v>
      </c>
      <c r="OV55" s="1">
        <v>286.07900000000001</v>
      </c>
      <c r="OW55" s="1">
        <v>287.46899999999999</v>
      </c>
      <c r="OX55" s="1">
        <v>287.96199999999999</v>
      </c>
      <c r="OY55" s="1">
        <v>292.27100000000002</v>
      </c>
      <c r="OZ55" s="1">
        <v>274.33100000000002</v>
      </c>
      <c r="PA55" s="1">
        <v>269.14100000000002</v>
      </c>
      <c r="PB55" s="1">
        <v>261.04199999999997</v>
      </c>
      <c r="PC55" s="1">
        <v>253.77600000000001</v>
      </c>
      <c r="PD55" s="1">
        <v>245.88300000000001</v>
      </c>
      <c r="PE55" s="1">
        <v>240.346</v>
      </c>
      <c r="PF55" s="1">
        <v>236.79599999999999</v>
      </c>
      <c r="PG55" s="1">
        <v>223.11199999999999</v>
      </c>
      <c r="PH55" s="1">
        <v>223.78</v>
      </c>
      <c r="PI55" s="1">
        <v>229.25800000000001</v>
      </c>
      <c r="PJ55" s="1">
        <v>224.768</v>
      </c>
      <c r="PK55" s="1">
        <v>224.85900000000001</v>
      </c>
      <c r="PL55" s="1">
        <v>232.72800000000001</v>
      </c>
      <c r="PM55" s="1">
        <v>246.75</v>
      </c>
      <c r="PN55" s="1">
        <v>249.28299999999999</v>
      </c>
      <c r="PO55" s="1">
        <v>252.56399999999999</v>
      </c>
      <c r="PP55" s="1">
        <v>253.76</v>
      </c>
      <c r="PQ55" s="1">
        <v>243.43199999999999</v>
      </c>
      <c r="PR55" s="1">
        <v>240.68600000000001</v>
      </c>
      <c r="PS55" s="1">
        <v>232.54</v>
      </c>
      <c r="PT55" s="1">
        <v>227.625</v>
      </c>
      <c r="PU55" s="1">
        <v>230.26599999999999</v>
      </c>
      <c r="PV55" s="1">
        <v>230.679</v>
      </c>
      <c r="PW55" s="1">
        <v>224.20500000000001</v>
      </c>
      <c r="PX55" s="1">
        <v>234.74799999999999</v>
      </c>
      <c r="PY55" s="1">
        <v>235.21</v>
      </c>
      <c r="PZ55" s="1">
        <v>234.06899999999999</v>
      </c>
      <c r="QA55" s="1">
        <v>234.11199999999999</v>
      </c>
      <c r="QB55" s="1">
        <v>222.62799999999999</v>
      </c>
      <c r="QC55" s="1">
        <v>222.733</v>
      </c>
      <c r="QD55" s="1">
        <v>226.53800000000001</v>
      </c>
      <c r="QE55" s="1">
        <v>217.62200000000001</v>
      </c>
      <c r="QF55" s="1">
        <v>204.46899999999999</v>
      </c>
      <c r="QG55" s="1">
        <v>198.05199999999999</v>
      </c>
      <c r="QH55" s="1">
        <v>204.96600000000001</v>
      </c>
      <c r="QI55" s="1">
        <v>203.24600000000001</v>
      </c>
      <c r="QJ55" s="1">
        <v>208.52600000000001</v>
      </c>
      <c r="QK55" s="1">
        <v>208.327</v>
      </c>
      <c r="QL55" s="1">
        <v>211.50299999999999</v>
      </c>
      <c r="QM55" s="1">
        <v>210.13399999999999</v>
      </c>
      <c r="QN55" s="1">
        <v>211.68100000000001</v>
      </c>
      <c r="QO55" s="1">
        <v>216.11799999999999</v>
      </c>
      <c r="QP55" s="1">
        <v>217.833</v>
      </c>
      <c r="QQ55" s="1">
        <v>218.78800000000001</v>
      </c>
      <c r="QR55" s="1">
        <v>224.01900000000001</v>
      </c>
      <c r="QS55" s="1">
        <v>225.001</v>
      </c>
      <c r="QT55" s="1">
        <v>235.58500000000001</v>
      </c>
      <c r="QU55" s="1">
        <v>243.45099999999999</v>
      </c>
      <c r="QV55" s="1">
        <v>246.41900000000001</v>
      </c>
      <c r="QW55" s="1">
        <v>250.25800000000001</v>
      </c>
      <c r="QX55" s="1">
        <v>255.88200000000001</v>
      </c>
      <c r="QY55" s="1">
        <v>267.49799999999999</v>
      </c>
      <c r="QZ55" s="1">
        <v>280.05399999999997</v>
      </c>
      <c r="RA55" s="1">
        <v>266.56</v>
      </c>
      <c r="RB55" s="1">
        <v>259.99799999999999</v>
      </c>
      <c r="RC55" s="1">
        <v>246.589</v>
      </c>
      <c r="RD55" s="1">
        <v>236.482</v>
      </c>
      <c r="RE55" s="1">
        <v>224.02099999999999</v>
      </c>
      <c r="RF55" s="1">
        <v>220.75299999999999</v>
      </c>
      <c r="RG55" s="1">
        <v>221.51599999999999</v>
      </c>
      <c r="RH55" s="1">
        <v>221.536</v>
      </c>
      <c r="RI55" s="1">
        <v>223.80099999999999</v>
      </c>
      <c r="RJ55" s="1">
        <v>224.54400000000001</v>
      </c>
      <c r="RK55" s="1">
        <v>224.25</v>
      </c>
      <c r="RL55" s="1">
        <v>225.01900000000001</v>
      </c>
      <c r="RM55" s="1">
        <v>229.37700000000001</v>
      </c>
      <c r="RN55" s="1">
        <v>227.297</v>
      </c>
      <c r="RO55" s="1">
        <v>225.32</v>
      </c>
      <c r="RP55" s="1">
        <v>228.417</v>
      </c>
      <c r="RQ55" s="1">
        <v>219.13200000000001</v>
      </c>
      <c r="RR55" s="1">
        <v>217.071</v>
      </c>
      <c r="RS55" s="1">
        <v>210.00200000000001</v>
      </c>
      <c r="RT55" s="1">
        <v>207.12700000000001</v>
      </c>
      <c r="RU55" s="1">
        <v>206.738</v>
      </c>
      <c r="RV55" s="1">
        <v>206.47900000000001</v>
      </c>
      <c r="RW55" s="1">
        <v>209.89699999999999</v>
      </c>
      <c r="RX55" s="1">
        <v>211.58500000000001</v>
      </c>
      <c r="RY55" s="1">
        <v>211.28399999999999</v>
      </c>
      <c r="RZ55" s="1">
        <v>209.977</v>
      </c>
      <c r="SA55" s="1">
        <v>212.393</v>
      </c>
      <c r="SB55" s="1">
        <v>214.77600000000001</v>
      </c>
      <c r="SC55" s="1">
        <v>217.06200000000001</v>
      </c>
      <c r="SD55" s="1">
        <v>216.88300000000001</v>
      </c>
      <c r="SE55" s="1">
        <v>221.196</v>
      </c>
      <c r="SF55" s="1">
        <v>225.56100000000001</v>
      </c>
      <c r="SG55" s="1">
        <v>228.941</v>
      </c>
      <c r="SH55" s="1">
        <v>233.696</v>
      </c>
      <c r="SI55" s="1">
        <v>243.61099999999999</v>
      </c>
      <c r="SJ55" s="1">
        <v>245.892</v>
      </c>
      <c r="SK55" s="1">
        <v>247.28100000000001</v>
      </c>
      <c r="SL55" s="1">
        <v>249.93700000000001</v>
      </c>
      <c r="SM55" s="1">
        <v>252.12700000000001</v>
      </c>
      <c r="SN55" s="1">
        <v>252.096</v>
      </c>
      <c r="SO55" s="1">
        <v>253.28800000000001</v>
      </c>
      <c r="SP55" s="1">
        <v>250.131</v>
      </c>
      <c r="SQ55" s="1">
        <v>251.58699999999999</v>
      </c>
      <c r="SR55" s="1">
        <v>269.84800000000001</v>
      </c>
    </row>
    <row r="56" spans="1:513" x14ac:dyDescent="0.25">
      <c r="A56" s="1" t="s">
        <v>283</v>
      </c>
      <c r="B56" s="1" t="str">
        <f>_xlfn.XLOOKUP(A56,bonds[worksheet get],bonds[unique lookup],"-")</f>
        <v>AMXLMM 6 3/8 09/06/73 nc-20</v>
      </c>
      <c r="C56" s="1" t="str">
        <f>_xlfn.XLOOKUP(A56,bonds[worksheet get],bonds[ID_ISIN],"-")</f>
        <v>XS0969342384</v>
      </c>
      <c r="D56" s="1">
        <f>_xll.BDH(A56,"blp_i_sprd_mid","-2AY",,"Dates=H","Fill=C","Sort=R","Dir=H","cols=505;rows=1")</f>
        <v>349.71800000000002</v>
      </c>
      <c r="E56" s="1">
        <v>357.15600000000001</v>
      </c>
      <c r="F56" s="1">
        <v>361.334</v>
      </c>
      <c r="G56" s="1">
        <v>366.26400000000001</v>
      </c>
      <c r="H56" s="1">
        <v>367.95499999999998</v>
      </c>
      <c r="I56" s="1">
        <v>386.11</v>
      </c>
      <c r="J56" s="1">
        <v>382.79500000000002</v>
      </c>
      <c r="K56" s="1">
        <v>382.298</v>
      </c>
      <c r="L56" s="1">
        <v>379.45699999999999</v>
      </c>
      <c r="M56" s="1">
        <v>380.036</v>
      </c>
      <c r="N56" s="1">
        <v>365.71899999999999</v>
      </c>
      <c r="O56" s="1">
        <v>353.26400000000001</v>
      </c>
      <c r="P56" s="1">
        <v>340.81200000000001</v>
      </c>
      <c r="Q56" s="1">
        <v>345.99400000000003</v>
      </c>
      <c r="R56" s="1">
        <v>341.75</v>
      </c>
      <c r="S56" s="1">
        <v>338.06700000000001</v>
      </c>
      <c r="T56" s="1">
        <v>326.28399999999999</v>
      </c>
      <c r="U56" s="1">
        <v>338.113</v>
      </c>
      <c r="V56" s="1">
        <v>330.54399999999998</v>
      </c>
      <c r="W56" s="1">
        <v>322.76600000000002</v>
      </c>
      <c r="X56" s="1">
        <v>312.29000000000002</v>
      </c>
      <c r="Y56" s="1">
        <v>325.673</v>
      </c>
      <c r="Z56" s="1">
        <v>342.55500000000001</v>
      </c>
      <c r="AA56" s="1">
        <v>369.22699999999998</v>
      </c>
      <c r="AB56" s="1">
        <v>374.78199999999998</v>
      </c>
      <c r="AC56" s="1">
        <v>386.72399999999999</v>
      </c>
      <c r="AD56" s="1">
        <v>390.887</v>
      </c>
      <c r="AE56" s="1">
        <v>387.07400000000001</v>
      </c>
      <c r="AF56" s="1">
        <v>394.65499999999997</v>
      </c>
      <c r="AG56" s="1">
        <v>412.33300000000003</v>
      </c>
      <c r="AH56" s="1">
        <v>430.22699999999998</v>
      </c>
      <c r="AI56" s="1">
        <v>427.44099999999997</v>
      </c>
      <c r="AJ56" s="1">
        <v>446.80500000000001</v>
      </c>
      <c r="AK56" s="1">
        <v>454.43400000000003</v>
      </c>
      <c r="AL56" s="1">
        <v>454.70699999999999</v>
      </c>
      <c r="AM56" s="1">
        <v>453.12599999999998</v>
      </c>
      <c r="AN56" s="1">
        <v>456.154</v>
      </c>
      <c r="AO56" s="1">
        <v>443.202</v>
      </c>
      <c r="AP56" s="1">
        <v>437.02300000000002</v>
      </c>
      <c r="AQ56" s="1">
        <v>432.988</v>
      </c>
      <c r="AR56" s="1">
        <v>430.11700000000002</v>
      </c>
      <c r="AS56" s="1">
        <v>425.22300000000001</v>
      </c>
      <c r="AT56" s="1">
        <v>426.86599999999999</v>
      </c>
      <c r="AU56" s="1">
        <v>418.39600000000002</v>
      </c>
      <c r="AV56" s="1">
        <v>411.56900000000002</v>
      </c>
      <c r="AW56" s="1">
        <v>385.83800000000002</v>
      </c>
      <c r="AX56" s="1">
        <v>381.589</v>
      </c>
      <c r="AY56" s="1">
        <v>381.85199999999998</v>
      </c>
      <c r="AZ56" s="1">
        <v>387.34699999999998</v>
      </c>
      <c r="BA56" s="1">
        <v>411.84199999999998</v>
      </c>
      <c r="BB56" s="1">
        <v>413.66</v>
      </c>
      <c r="BC56" s="1">
        <v>422.81299999999999</v>
      </c>
      <c r="BD56" s="1">
        <v>423.077</v>
      </c>
      <c r="BE56" s="1">
        <v>419.642</v>
      </c>
      <c r="BF56" s="1">
        <v>396.39699999999999</v>
      </c>
      <c r="BG56" s="1">
        <v>398.62799999999999</v>
      </c>
      <c r="BH56" s="1">
        <v>399.41800000000001</v>
      </c>
      <c r="BI56" s="1">
        <v>417.35</v>
      </c>
      <c r="BJ56" s="1">
        <v>443.45600000000002</v>
      </c>
      <c r="BK56" s="1">
        <v>492.63499999999999</v>
      </c>
      <c r="BL56" s="1">
        <v>519.23699999999997</v>
      </c>
      <c r="BM56" s="1">
        <v>516.85299999999995</v>
      </c>
      <c r="BN56" s="1">
        <v>524.447</v>
      </c>
      <c r="BO56" s="1">
        <v>521.08100000000002</v>
      </c>
      <c r="BP56" s="1">
        <v>518.40899999999999</v>
      </c>
      <c r="BQ56" s="1">
        <v>515.65</v>
      </c>
      <c r="BR56" s="1">
        <v>515.20299999999997</v>
      </c>
      <c r="BS56" s="1">
        <v>492.024</v>
      </c>
      <c r="BT56" s="1">
        <v>501.97399999999999</v>
      </c>
      <c r="BU56" s="1">
        <v>487.43</v>
      </c>
      <c r="BV56" s="1">
        <v>498.13299999999998</v>
      </c>
      <c r="BW56" s="1">
        <v>527.904</v>
      </c>
      <c r="BX56" s="1">
        <v>511.57299999999998</v>
      </c>
      <c r="BY56" s="1">
        <v>517.86099999999999</v>
      </c>
      <c r="BZ56" s="1">
        <v>501.06900000000002</v>
      </c>
      <c r="CA56" s="1">
        <v>466.48700000000002</v>
      </c>
      <c r="CB56" s="1">
        <v>409.87099999999998</v>
      </c>
      <c r="CC56" s="1">
        <v>276.798</v>
      </c>
      <c r="CD56" s="1">
        <v>265.29199999999997</v>
      </c>
      <c r="CE56" s="1">
        <v>233.66300000000001</v>
      </c>
      <c r="CF56" s="1">
        <v>218.13200000000001</v>
      </c>
      <c r="CG56" s="1">
        <v>226.59</v>
      </c>
      <c r="CH56" s="1">
        <v>146.27199999999999</v>
      </c>
      <c r="CI56" s="1">
        <v>119.364</v>
      </c>
      <c r="CJ56" s="1">
        <v>118.468</v>
      </c>
      <c r="CK56" s="1">
        <v>109.405</v>
      </c>
      <c r="CL56" s="1">
        <v>112.99</v>
      </c>
      <c r="CM56" s="1">
        <v>105.072</v>
      </c>
      <c r="CN56" s="1">
        <v>74.924999999999997</v>
      </c>
      <c r="CO56" s="1">
        <v>76.016000000000005</v>
      </c>
      <c r="CP56" s="1">
        <v>68.206000000000003</v>
      </c>
      <c r="CQ56" s="1">
        <v>60.277999999999999</v>
      </c>
      <c r="CR56" s="1">
        <v>51.232999999999997</v>
      </c>
      <c r="CS56" s="1">
        <v>50.317</v>
      </c>
      <c r="CT56" s="1">
        <v>54.807000000000002</v>
      </c>
      <c r="CU56" s="1">
        <v>56.97</v>
      </c>
      <c r="CV56" s="1">
        <v>59.204000000000001</v>
      </c>
      <c r="CW56" s="1">
        <v>62.174999999999997</v>
      </c>
      <c r="CX56" s="1">
        <v>63.600999999999999</v>
      </c>
      <c r="CY56" s="1">
        <v>64.811999999999998</v>
      </c>
      <c r="CZ56" s="1">
        <v>65.948999999999998</v>
      </c>
      <c r="DA56" s="1">
        <v>67.251999999999995</v>
      </c>
      <c r="DB56" s="1">
        <v>65.343000000000004</v>
      </c>
      <c r="DC56" s="1">
        <v>65.203999999999994</v>
      </c>
      <c r="DD56" s="1">
        <v>68.808000000000007</v>
      </c>
      <c r="DE56" s="1">
        <v>72.716999999999999</v>
      </c>
      <c r="DF56" s="1">
        <v>75.561999999999998</v>
      </c>
      <c r="DG56" s="1">
        <v>77.760999999999996</v>
      </c>
      <c r="DH56" s="1">
        <v>86.563999999999993</v>
      </c>
      <c r="DI56" s="1">
        <v>83.686999999999998</v>
      </c>
      <c r="DJ56" s="1">
        <v>79.650999999999996</v>
      </c>
      <c r="DK56" s="1">
        <v>79.176000000000002</v>
      </c>
      <c r="DL56" s="1">
        <v>67.375</v>
      </c>
      <c r="DM56" s="1">
        <v>68.519000000000005</v>
      </c>
      <c r="DN56" s="1">
        <v>68.646000000000001</v>
      </c>
      <c r="DO56" s="1">
        <v>69.096999999999994</v>
      </c>
      <c r="DP56" s="1">
        <v>71.376000000000005</v>
      </c>
      <c r="DQ56" s="1">
        <v>72.305999999999997</v>
      </c>
      <c r="DR56" s="1">
        <v>75.117999999999995</v>
      </c>
      <c r="DS56" s="1">
        <v>79.644999999999996</v>
      </c>
      <c r="DT56" s="1">
        <v>75.504000000000005</v>
      </c>
      <c r="DU56" s="1">
        <v>77.632999999999996</v>
      </c>
      <c r="DV56" s="1">
        <v>74.540000000000006</v>
      </c>
      <c r="DW56" s="1">
        <v>74.494</v>
      </c>
      <c r="DX56" s="1">
        <v>73.792000000000002</v>
      </c>
      <c r="DY56" s="1">
        <v>65.314999999999998</v>
      </c>
      <c r="DZ56" s="1">
        <v>58.857999999999997</v>
      </c>
      <c r="EA56" s="1">
        <v>41.073999999999998</v>
      </c>
      <c r="EB56" s="1">
        <v>39.353000000000002</v>
      </c>
      <c r="EC56" s="1">
        <v>44.505000000000003</v>
      </c>
      <c r="ED56" s="1">
        <v>32.57</v>
      </c>
      <c r="EE56" s="1">
        <v>39.911999999999999</v>
      </c>
      <c r="EF56" s="1">
        <v>37.149000000000001</v>
      </c>
      <c r="EG56" s="1">
        <v>37.923999999999999</v>
      </c>
      <c r="EH56" s="1">
        <v>41.192</v>
      </c>
      <c r="EI56" s="1">
        <v>45.322000000000003</v>
      </c>
      <c r="EJ56" s="1">
        <v>45.972999999999999</v>
      </c>
      <c r="EK56" s="1">
        <v>46.408999999999999</v>
      </c>
      <c r="EL56" s="1">
        <v>47.057000000000002</v>
      </c>
      <c r="EM56" s="1">
        <v>52.646000000000001</v>
      </c>
      <c r="EN56" s="1">
        <v>56.067</v>
      </c>
      <c r="EO56" s="1">
        <v>57.287999999999997</v>
      </c>
      <c r="EP56" s="1">
        <v>58.981999999999999</v>
      </c>
      <c r="EQ56" s="1">
        <v>59.790999999999997</v>
      </c>
      <c r="ER56" s="1">
        <v>58.817999999999998</v>
      </c>
      <c r="ES56" s="1">
        <v>61.914999999999999</v>
      </c>
      <c r="ET56" s="1">
        <v>59.552</v>
      </c>
      <c r="EU56" s="1">
        <v>60.064</v>
      </c>
      <c r="EV56" s="1">
        <v>59.837000000000003</v>
      </c>
      <c r="EW56" s="1">
        <v>59.395000000000003</v>
      </c>
      <c r="EX56" s="1">
        <v>61.817</v>
      </c>
      <c r="EY56" s="1">
        <v>61.552999999999997</v>
      </c>
      <c r="EZ56" s="1">
        <v>60.521999999999998</v>
      </c>
      <c r="FA56" s="1">
        <v>60.912999999999997</v>
      </c>
      <c r="FB56" s="1">
        <v>62.167000000000002</v>
      </c>
      <c r="FC56" s="1">
        <v>64.287000000000006</v>
      </c>
      <c r="FD56" s="1">
        <v>65.617999999999995</v>
      </c>
      <c r="FE56" s="1">
        <v>64.183000000000007</v>
      </c>
      <c r="FF56" s="1">
        <v>62.993000000000002</v>
      </c>
      <c r="FG56" s="1">
        <v>63.631</v>
      </c>
      <c r="FH56" s="1">
        <v>65.491</v>
      </c>
      <c r="FI56" s="1">
        <v>62.527999999999999</v>
      </c>
      <c r="FJ56" s="1">
        <v>64.594999999999999</v>
      </c>
      <c r="FK56" s="1">
        <v>58.558</v>
      </c>
      <c r="FL56" s="1">
        <v>57.313000000000002</v>
      </c>
      <c r="FM56" s="1">
        <v>60.947000000000003</v>
      </c>
      <c r="FN56" s="1">
        <v>62.597999999999999</v>
      </c>
      <c r="FO56" s="1">
        <v>66.498999999999995</v>
      </c>
      <c r="FP56" s="1">
        <v>67.099999999999994</v>
      </c>
      <c r="FQ56" s="1">
        <v>71.525999999999996</v>
      </c>
      <c r="FR56" s="1">
        <v>71.936000000000007</v>
      </c>
      <c r="FS56" s="1">
        <v>74.167000000000002</v>
      </c>
      <c r="FT56" s="1">
        <v>80.031999999999996</v>
      </c>
      <c r="FU56" s="1">
        <v>81.022999999999996</v>
      </c>
      <c r="FV56" s="1">
        <v>81.009</v>
      </c>
      <c r="FW56" s="1">
        <v>84.036000000000001</v>
      </c>
      <c r="FX56" s="1">
        <v>84.441000000000003</v>
      </c>
      <c r="FY56" s="1">
        <v>77.564999999999998</v>
      </c>
      <c r="FZ56" s="1">
        <v>80.120999999999995</v>
      </c>
      <c r="GA56" s="1">
        <v>80.861000000000004</v>
      </c>
      <c r="GB56" s="1">
        <v>88.617999999999995</v>
      </c>
      <c r="GC56" s="1">
        <v>86.221000000000004</v>
      </c>
      <c r="GD56" s="1">
        <v>90.174000000000007</v>
      </c>
      <c r="GE56" s="1">
        <v>92.084000000000003</v>
      </c>
      <c r="GF56" s="1">
        <v>100.95699999999999</v>
      </c>
      <c r="GG56" s="1">
        <v>99.805999999999997</v>
      </c>
      <c r="GH56" s="1">
        <v>100.967</v>
      </c>
      <c r="GI56" s="1">
        <v>98.18</v>
      </c>
      <c r="GJ56" s="1">
        <v>90.114000000000004</v>
      </c>
      <c r="GK56" s="1">
        <v>89.569000000000003</v>
      </c>
      <c r="GL56" s="1">
        <v>87.926000000000002</v>
      </c>
      <c r="GM56" s="1">
        <v>86.218000000000004</v>
      </c>
      <c r="GN56" s="1">
        <v>91.924999999999997</v>
      </c>
      <c r="GO56" s="1">
        <v>78.33</v>
      </c>
      <c r="GP56" s="1">
        <v>71.045000000000002</v>
      </c>
      <c r="GQ56" s="1">
        <v>73.923000000000002</v>
      </c>
      <c r="GR56" s="1">
        <v>72.826999999999998</v>
      </c>
      <c r="GS56" s="1">
        <v>72.983000000000004</v>
      </c>
      <c r="GT56" s="1">
        <v>72.597999999999999</v>
      </c>
      <c r="GU56" s="1">
        <v>77.052000000000007</v>
      </c>
      <c r="GV56" s="1">
        <v>75.275000000000006</v>
      </c>
      <c r="GW56" s="1">
        <v>70.058000000000007</v>
      </c>
      <c r="GX56" s="1">
        <v>63.040999999999997</v>
      </c>
      <c r="GY56" s="1">
        <v>61.686</v>
      </c>
      <c r="GZ56" s="1">
        <v>62.73</v>
      </c>
      <c r="HA56" s="1">
        <v>62.338999999999999</v>
      </c>
      <c r="HB56" s="1">
        <v>49.750999999999998</v>
      </c>
      <c r="HC56" s="1">
        <v>46.323</v>
      </c>
      <c r="HD56" s="1">
        <v>41.585000000000001</v>
      </c>
      <c r="HE56" s="1">
        <v>44.347000000000001</v>
      </c>
      <c r="HF56" s="1">
        <v>51.207999999999998</v>
      </c>
      <c r="HG56" s="1">
        <v>53.673000000000002</v>
      </c>
      <c r="HH56" s="1">
        <v>52.643999999999998</v>
      </c>
      <c r="HI56" s="1">
        <v>52.73</v>
      </c>
      <c r="HJ56" s="1">
        <v>53.472000000000001</v>
      </c>
      <c r="HK56" s="1">
        <v>57.509</v>
      </c>
      <c r="HL56" s="1">
        <v>54.917000000000002</v>
      </c>
      <c r="HM56" s="1">
        <v>53.1</v>
      </c>
      <c r="HN56" s="1">
        <v>55.576000000000001</v>
      </c>
      <c r="HO56" s="1">
        <v>60.926000000000002</v>
      </c>
      <c r="HP56" s="1">
        <v>64.105999999999995</v>
      </c>
      <c r="HQ56" s="1">
        <v>63.31</v>
      </c>
      <c r="HR56" s="1">
        <v>65.784000000000006</v>
      </c>
      <c r="HS56" s="1">
        <v>68.406999999999996</v>
      </c>
      <c r="HT56" s="1">
        <v>68.47</v>
      </c>
      <c r="HU56" s="1">
        <v>71.775999999999996</v>
      </c>
      <c r="HV56" s="1">
        <v>72.287000000000006</v>
      </c>
      <c r="HW56" s="1">
        <v>71.018000000000001</v>
      </c>
      <c r="HX56" s="1">
        <v>69.036000000000001</v>
      </c>
      <c r="HY56" s="1">
        <v>74.715999999999994</v>
      </c>
      <c r="HZ56" s="1">
        <v>78.293999999999997</v>
      </c>
      <c r="IA56" s="1">
        <v>79.263999999999996</v>
      </c>
      <c r="IB56" s="1">
        <v>68.691999999999993</v>
      </c>
      <c r="IC56" s="1">
        <v>68.75</v>
      </c>
      <c r="ID56" s="1">
        <v>69.716999999999999</v>
      </c>
      <c r="IE56" s="1">
        <v>71.632999999999996</v>
      </c>
      <c r="IF56" s="1">
        <v>60.189</v>
      </c>
      <c r="IG56" s="1">
        <v>59.606999999999999</v>
      </c>
      <c r="IH56" s="1">
        <v>64.894999999999996</v>
      </c>
      <c r="II56" s="1">
        <v>66.245999999999995</v>
      </c>
      <c r="IJ56" s="1">
        <v>70.128</v>
      </c>
      <c r="IK56" s="1">
        <v>69.423000000000002</v>
      </c>
      <c r="IL56" s="1">
        <v>72.087000000000003</v>
      </c>
      <c r="IM56" s="1">
        <v>69.218999999999994</v>
      </c>
      <c r="IN56" s="1">
        <v>67.156999999999996</v>
      </c>
      <c r="IO56" s="1">
        <v>66.016000000000005</v>
      </c>
      <c r="IP56" s="1">
        <v>66.741</v>
      </c>
      <c r="IQ56" s="1">
        <v>65.36</v>
      </c>
      <c r="IR56" s="1">
        <v>66.055999999999997</v>
      </c>
      <c r="IS56" s="1">
        <v>69.569999999999993</v>
      </c>
      <c r="IT56" s="1">
        <v>70.400000000000006</v>
      </c>
      <c r="IU56" s="1">
        <v>66.5</v>
      </c>
      <c r="IV56" s="1">
        <v>63.191000000000003</v>
      </c>
      <c r="IW56" s="1">
        <v>61.99</v>
      </c>
      <c r="IX56" s="1">
        <v>65.69</v>
      </c>
      <c r="IY56" s="1">
        <v>65.596000000000004</v>
      </c>
      <c r="IZ56" s="1">
        <v>63.348999999999997</v>
      </c>
      <c r="JA56" s="1">
        <v>68.113</v>
      </c>
      <c r="JB56" s="1">
        <v>70.100999999999999</v>
      </c>
      <c r="JC56" s="1">
        <v>73.143000000000001</v>
      </c>
      <c r="JD56" s="1">
        <v>69.42</v>
      </c>
      <c r="JE56" s="1">
        <v>67.126999999999995</v>
      </c>
      <c r="JF56" s="1">
        <v>67.537999999999997</v>
      </c>
      <c r="JG56" s="1">
        <v>67.41</v>
      </c>
      <c r="JH56" s="1">
        <v>72.388999999999996</v>
      </c>
      <c r="JI56" s="1">
        <v>78.652000000000001</v>
      </c>
      <c r="JJ56" s="1">
        <v>89.18</v>
      </c>
      <c r="JK56" s="1">
        <v>89.977000000000004</v>
      </c>
      <c r="JL56" s="1">
        <v>90.988</v>
      </c>
      <c r="JM56" s="1">
        <v>93.995000000000005</v>
      </c>
      <c r="JN56" s="1">
        <v>95.558999999999997</v>
      </c>
      <c r="JO56" s="1">
        <v>108.904</v>
      </c>
      <c r="JP56" s="1">
        <v>118.84099999999999</v>
      </c>
      <c r="JQ56" s="1">
        <v>125.223</v>
      </c>
      <c r="JR56" s="1">
        <v>128.654</v>
      </c>
      <c r="JS56" s="1">
        <v>134.33600000000001</v>
      </c>
      <c r="JT56" s="1">
        <v>137.15</v>
      </c>
      <c r="JU56" s="1">
        <v>131.899</v>
      </c>
      <c r="JV56" s="1">
        <v>128.20400000000001</v>
      </c>
      <c r="JW56" s="1">
        <v>129.37100000000001</v>
      </c>
      <c r="JX56" s="1">
        <v>124.66500000000001</v>
      </c>
      <c r="JY56" s="1">
        <v>116.117</v>
      </c>
      <c r="JZ56" s="1">
        <v>116.727</v>
      </c>
      <c r="KA56" s="1">
        <v>109.587</v>
      </c>
      <c r="KB56" s="1">
        <v>103.319</v>
      </c>
      <c r="KC56" s="1">
        <v>103.16500000000001</v>
      </c>
      <c r="KD56" s="1">
        <v>99.010999999999996</v>
      </c>
      <c r="KE56" s="1">
        <v>100.449</v>
      </c>
      <c r="KF56" s="1">
        <v>100.238</v>
      </c>
      <c r="KG56" s="1">
        <v>96.683000000000007</v>
      </c>
      <c r="KH56" s="1">
        <v>97.512</v>
      </c>
      <c r="KI56" s="1">
        <v>95.331000000000003</v>
      </c>
      <c r="KJ56" s="1">
        <v>95.712999999999994</v>
      </c>
      <c r="KK56" s="1">
        <v>85.91</v>
      </c>
      <c r="KL56" s="1">
        <v>79.775000000000006</v>
      </c>
      <c r="KM56" s="1">
        <v>77.108000000000004</v>
      </c>
      <c r="KN56" s="1">
        <v>73.831999999999994</v>
      </c>
      <c r="KO56" s="1">
        <v>77.05</v>
      </c>
      <c r="KP56" s="1">
        <v>77.316999999999993</v>
      </c>
      <c r="KQ56" s="1">
        <v>79.459000000000003</v>
      </c>
      <c r="KR56" s="1">
        <v>82.007999999999996</v>
      </c>
      <c r="KS56" s="1">
        <v>79.247</v>
      </c>
      <c r="KT56" s="1">
        <v>76.861999999999995</v>
      </c>
      <c r="KU56" s="1">
        <v>76.106999999999999</v>
      </c>
      <c r="KV56" s="1">
        <v>78.028000000000006</v>
      </c>
      <c r="KW56" s="1">
        <v>77.335999999999999</v>
      </c>
      <c r="KX56" s="1">
        <v>82.54</v>
      </c>
      <c r="KY56" s="1">
        <v>82.753</v>
      </c>
      <c r="KZ56" s="1">
        <v>85.210999999999999</v>
      </c>
      <c r="LA56" s="1">
        <v>88.343000000000004</v>
      </c>
      <c r="LB56" s="1">
        <v>90.566000000000003</v>
      </c>
      <c r="LC56" s="1">
        <v>91.933000000000007</v>
      </c>
      <c r="LD56" s="1">
        <v>92.296000000000006</v>
      </c>
      <c r="LE56" s="1">
        <v>90.478999999999999</v>
      </c>
      <c r="LF56" s="1">
        <v>90.632999999999996</v>
      </c>
      <c r="LG56" s="1">
        <v>91.724999999999994</v>
      </c>
      <c r="LH56" s="1">
        <v>98.787000000000006</v>
      </c>
      <c r="LI56" s="1">
        <v>98.912999999999997</v>
      </c>
      <c r="LJ56" s="1">
        <v>109.393</v>
      </c>
      <c r="LK56" s="1">
        <v>109.57</v>
      </c>
      <c r="LL56" s="1">
        <v>112.339</v>
      </c>
      <c r="LM56" s="1">
        <v>114.009</v>
      </c>
      <c r="LN56" s="1">
        <v>115.226</v>
      </c>
      <c r="LO56" s="1">
        <v>106.926</v>
      </c>
      <c r="LP56" s="1">
        <v>106.185</v>
      </c>
      <c r="LQ56" s="1">
        <v>100.30500000000001</v>
      </c>
      <c r="LR56" s="1">
        <v>97.427000000000007</v>
      </c>
      <c r="LS56" s="1">
        <v>97.44</v>
      </c>
      <c r="LT56" s="1">
        <v>102.455</v>
      </c>
      <c r="LU56" s="1">
        <v>105.581</v>
      </c>
      <c r="LV56" s="1">
        <v>113.989</v>
      </c>
      <c r="LW56" s="1">
        <v>118.15</v>
      </c>
      <c r="LX56" s="1">
        <v>128.54300000000001</v>
      </c>
      <c r="LY56" s="1">
        <v>130.75700000000001</v>
      </c>
      <c r="LZ56" s="1">
        <v>125.735</v>
      </c>
      <c r="MA56" s="1">
        <v>125.86799999999999</v>
      </c>
      <c r="MB56" s="1">
        <v>123.063</v>
      </c>
      <c r="MC56" s="1">
        <v>125.357</v>
      </c>
      <c r="MD56" s="1">
        <v>127.259</v>
      </c>
      <c r="ME56" s="1">
        <v>126.794</v>
      </c>
      <c r="MF56" s="1">
        <v>129.61099999999999</v>
      </c>
      <c r="MG56" s="1">
        <v>134.06800000000001</v>
      </c>
      <c r="MH56" s="1">
        <v>137.511</v>
      </c>
      <c r="MI56" s="1">
        <v>139.70599999999999</v>
      </c>
      <c r="MJ56" s="1">
        <v>141.191</v>
      </c>
      <c r="MK56" s="1">
        <v>141.92699999999999</v>
      </c>
      <c r="ML56" s="1">
        <v>144.011</v>
      </c>
      <c r="MM56" s="1">
        <v>145.47499999999999</v>
      </c>
      <c r="MN56" s="1">
        <v>148.83799999999999</v>
      </c>
      <c r="MO56" s="1">
        <v>150.33699999999999</v>
      </c>
      <c r="MP56" s="1">
        <v>149.946</v>
      </c>
      <c r="MQ56" s="1">
        <v>151.87700000000001</v>
      </c>
      <c r="MR56" s="1">
        <v>155.76499999999999</v>
      </c>
      <c r="MS56" s="1">
        <v>154.214</v>
      </c>
      <c r="MT56" s="1">
        <v>149.35599999999999</v>
      </c>
      <c r="MU56" s="1">
        <v>144.52600000000001</v>
      </c>
      <c r="MV56" s="1">
        <v>145.69900000000001</v>
      </c>
      <c r="MW56" s="1">
        <v>151.03100000000001</v>
      </c>
      <c r="MX56" s="1">
        <v>153.17500000000001</v>
      </c>
      <c r="MY56" s="1">
        <v>156.80199999999999</v>
      </c>
      <c r="MZ56" s="1">
        <v>160.21299999999999</v>
      </c>
      <c r="NA56" s="1">
        <v>161.96799999999999</v>
      </c>
      <c r="NB56" s="1">
        <v>158.18600000000001</v>
      </c>
      <c r="NC56" s="1">
        <v>147.60599999999999</v>
      </c>
      <c r="ND56" s="1">
        <v>150.45500000000001</v>
      </c>
      <c r="NE56" s="1">
        <v>148.19999999999999</v>
      </c>
      <c r="NF56" s="1">
        <v>149.19900000000001</v>
      </c>
      <c r="NG56" s="1">
        <v>150.696</v>
      </c>
      <c r="NH56" s="1">
        <v>151.10499999999999</v>
      </c>
      <c r="NI56" s="1">
        <v>155.785</v>
      </c>
      <c r="NJ56" s="1">
        <v>159.09800000000001</v>
      </c>
      <c r="NK56" s="1">
        <v>171.614</v>
      </c>
      <c r="NL56" s="1">
        <v>172.41800000000001</v>
      </c>
      <c r="NM56" s="1">
        <v>174.02600000000001</v>
      </c>
      <c r="NN56" s="1">
        <v>182.654</v>
      </c>
      <c r="NO56" s="1">
        <v>197.172</v>
      </c>
      <c r="NP56" s="1">
        <v>226.79300000000001</v>
      </c>
      <c r="NQ56" s="1">
        <v>234.173</v>
      </c>
      <c r="NR56" s="1">
        <v>239.68</v>
      </c>
      <c r="NS56" s="1">
        <v>245.48</v>
      </c>
      <c r="NT56" s="1">
        <v>245.095</v>
      </c>
      <c r="NU56" s="1">
        <v>244.99199999999999</v>
      </c>
      <c r="NV56" s="1">
        <v>245.3</v>
      </c>
      <c r="NW56" s="1">
        <v>243.392</v>
      </c>
      <c r="NX56" s="1">
        <v>246.608</v>
      </c>
      <c r="NY56" s="1">
        <v>243.00200000000001</v>
      </c>
      <c r="NZ56" s="1">
        <v>245.607</v>
      </c>
      <c r="OA56" s="1">
        <v>245.38200000000001</v>
      </c>
      <c r="OB56" s="1">
        <v>244.43299999999999</v>
      </c>
      <c r="OC56" s="1">
        <v>244.07300000000001</v>
      </c>
      <c r="OD56" s="1">
        <v>246.49199999999999</v>
      </c>
      <c r="OE56" s="1">
        <v>244.31200000000001</v>
      </c>
      <c r="OF56" s="1">
        <v>252.63300000000001</v>
      </c>
      <c r="OG56" s="1">
        <v>264.31900000000002</v>
      </c>
      <c r="OH56" s="1">
        <v>265.54599999999999</v>
      </c>
      <c r="OI56" s="1">
        <v>257.73599999999999</v>
      </c>
      <c r="OJ56" s="1">
        <v>261.005</v>
      </c>
      <c r="OK56" s="1">
        <v>259.65100000000001</v>
      </c>
      <c r="OL56" s="1">
        <v>253.708</v>
      </c>
      <c r="OM56" s="1">
        <v>239.23</v>
      </c>
      <c r="ON56" s="1">
        <v>235.87100000000001</v>
      </c>
      <c r="OO56" s="1">
        <v>233.82400000000001</v>
      </c>
      <c r="OP56" s="1">
        <v>230.136</v>
      </c>
      <c r="OQ56" s="1">
        <v>224.30099999999999</v>
      </c>
      <c r="OR56" s="1">
        <v>217.255</v>
      </c>
      <c r="OS56" s="1">
        <v>220.68600000000001</v>
      </c>
      <c r="OT56" s="1">
        <v>224.011</v>
      </c>
      <c r="OU56" s="1">
        <v>222.57400000000001</v>
      </c>
      <c r="OV56" s="1">
        <v>221.477</v>
      </c>
      <c r="OW56" s="1">
        <v>203.536</v>
      </c>
      <c r="OX56" s="1">
        <v>194.67699999999999</v>
      </c>
      <c r="OY56" s="1">
        <v>188.953</v>
      </c>
      <c r="OZ56" s="1">
        <v>172.95400000000001</v>
      </c>
      <c r="PA56" s="1">
        <v>166.488</v>
      </c>
      <c r="PB56" s="1">
        <v>168.059</v>
      </c>
      <c r="PC56" s="1">
        <v>163.398</v>
      </c>
      <c r="PD56" s="1">
        <v>159.31700000000001</v>
      </c>
      <c r="PE56" s="1">
        <v>162.47</v>
      </c>
      <c r="PF56" s="1">
        <v>166.12</v>
      </c>
      <c r="PG56" s="1">
        <v>167.137</v>
      </c>
      <c r="PH56" s="1">
        <v>167.935</v>
      </c>
      <c r="PI56" s="1">
        <v>175.23099999999999</v>
      </c>
      <c r="PJ56" s="1">
        <v>186.911</v>
      </c>
      <c r="PK56" s="1">
        <v>190.86</v>
      </c>
      <c r="PL56" s="1">
        <v>191.41900000000001</v>
      </c>
      <c r="PM56" s="1">
        <v>192.98400000000001</v>
      </c>
      <c r="PN56" s="1">
        <v>186.999</v>
      </c>
      <c r="PO56" s="1">
        <v>184.24299999999999</v>
      </c>
      <c r="PP56" s="1">
        <v>183.08699999999999</v>
      </c>
      <c r="PQ56" s="1">
        <v>178.304</v>
      </c>
      <c r="PR56" s="1">
        <v>176.05699999999999</v>
      </c>
      <c r="PS56" s="1">
        <v>173.90600000000001</v>
      </c>
      <c r="PT56" s="1">
        <v>174.32300000000001</v>
      </c>
      <c r="PU56" s="1">
        <v>175.262</v>
      </c>
      <c r="PV56" s="1">
        <v>176.613</v>
      </c>
      <c r="PW56" s="1">
        <v>173.46899999999999</v>
      </c>
      <c r="PX56" s="1">
        <v>171.15700000000001</v>
      </c>
      <c r="PY56" s="1">
        <v>163.898</v>
      </c>
      <c r="PZ56" s="1">
        <v>163.86</v>
      </c>
      <c r="QA56" s="1">
        <v>163.804</v>
      </c>
      <c r="QB56" s="1">
        <v>158.05799999999999</v>
      </c>
      <c r="QC56" s="1">
        <v>160.29900000000001</v>
      </c>
      <c r="QD56" s="1">
        <v>162.553</v>
      </c>
      <c r="QE56" s="1">
        <v>164.417</v>
      </c>
      <c r="QF56" s="1">
        <v>162.94800000000001</v>
      </c>
      <c r="QG56" s="1">
        <v>163.30099999999999</v>
      </c>
      <c r="QH56" s="1">
        <v>161.62899999999999</v>
      </c>
      <c r="QI56" s="1">
        <v>163.238</v>
      </c>
      <c r="QJ56" s="1">
        <v>159.98500000000001</v>
      </c>
      <c r="QK56" s="1">
        <v>162.53299999999999</v>
      </c>
      <c r="QL56" s="1">
        <v>155.94399999999999</v>
      </c>
      <c r="QM56" s="1">
        <v>154.334</v>
      </c>
      <c r="QN56" s="1">
        <v>156.048</v>
      </c>
      <c r="QO56" s="1">
        <v>158.988</v>
      </c>
      <c r="QP56" s="1">
        <v>159.94300000000001</v>
      </c>
      <c r="QQ56" s="1">
        <v>158.405</v>
      </c>
      <c r="QR56" s="1">
        <v>157.29900000000001</v>
      </c>
      <c r="QS56" s="1">
        <v>158.04400000000001</v>
      </c>
      <c r="QT56" s="1">
        <v>158.16900000000001</v>
      </c>
      <c r="QU56" s="1">
        <v>160.273</v>
      </c>
      <c r="QV56" s="1">
        <v>161.27099999999999</v>
      </c>
      <c r="QW56" s="1">
        <v>163.49100000000001</v>
      </c>
      <c r="QX56" s="1">
        <v>162.96199999999999</v>
      </c>
      <c r="QY56" s="1">
        <v>160.756</v>
      </c>
      <c r="QZ56" s="1">
        <v>152.244</v>
      </c>
      <c r="RA56" s="1">
        <v>148.21799999999999</v>
      </c>
      <c r="RB56" s="1">
        <v>143.35499999999999</v>
      </c>
      <c r="RC56" s="1">
        <v>141.06100000000001</v>
      </c>
      <c r="RD56" s="1">
        <v>142.881</v>
      </c>
      <c r="RE56" s="1">
        <v>145.19999999999999</v>
      </c>
      <c r="RF56" s="1">
        <v>145.40700000000001</v>
      </c>
      <c r="RG56" s="1">
        <v>148.14099999999999</v>
      </c>
      <c r="RH56" s="1">
        <v>149.53200000000001</v>
      </c>
      <c r="RI56" s="1">
        <v>153.45599999999999</v>
      </c>
      <c r="RJ56" s="1">
        <v>152.44999999999999</v>
      </c>
      <c r="RK56" s="1">
        <v>153.54300000000001</v>
      </c>
      <c r="RL56" s="1">
        <v>155.00399999999999</v>
      </c>
      <c r="RM56" s="1">
        <v>153.06399999999999</v>
      </c>
      <c r="RN56" s="1">
        <v>153.39500000000001</v>
      </c>
      <c r="RO56" s="1">
        <v>150.9</v>
      </c>
      <c r="RP56" s="1">
        <v>144.85900000000001</v>
      </c>
      <c r="RQ56" s="1">
        <v>145.173</v>
      </c>
      <c r="RR56" s="1">
        <v>148.47300000000001</v>
      </c>
      <c r="RS56" s="1">
        <v>151.06700000000001</v>
      </c>
      <c r="RT56" s="1">
        <v>154.78399999999999</v>
      </c>
      <c r="RU56" s="1">
        <v>154.334</v>
      </c>
      <c r="RV56" s="1">
        <v>156.155</v>
      </c>
      <c r="RW56" s="1">
        <v>159.60300000000001</v>
      </c>
      <c r="RX56" s="1">
        <v>164.44800000000001</v>
      </c>
      <c r="RY56" s="1">
        <v>168.18299999999999</v>
      </c>
      <c r="RZ56" s="1">
        <v>169.93799999999999</v>
      </c>
      <c r="SA56" s="1">
        <v>176.797</v>
      </c>
      <c r="SB56" s="1">
        <v>182.578</v>
      </c>
      <c r="SC56" s="1">
        <v>186.864</v>
      </c>
      <c r="SD56" s="1">
        <v>187.20099999999999</v>
      </c>
      <c r="SE56" s="1">
        <v>190.726</v>
      </c>
      <c r="SF56" s="1">
        <v>192.74799999999999</v>
      </c>
      <c r="SG56" s="1">
        <v>190.958</v>
      </c>
      <c r="SH56" s="1">
        <v>193.393</v>
      </c>
      <c r="SI56" s="1">
        <v>196.798</v>
      </c>
      <c r="SJ56" s="1">
        <v>198.774</v>
      </c>
      <c r="SK56" s="1">
        <v>200.66800000000001</v>
      </c>
      <c r="SL56" s="1">
        <v>205.904</v>
      </c>
      <c r="SM56" s="1">
        <v>215.363</v>
      </c>
      <c r="SN56" s="1">
        <v>223.46100000000001</v>
      </c>
    </row>
    <row r="57" spans="1:513" x14ac:dyDescent="0.25">
      <c r="A57" s="1" t="s">
        <v>116</v>
      </c>
      <c r="B57" s="1" t="str">
        <f>_xlfn.XLOOKUP(A57,bonds[worksheet get],bonds[unique lookup],"-")</f>
        <v>BERTEL 3 04/23/75 nc-23</v>
      </c>
      <c r="C57" s="1" t="str">
        <f>_xlfn.XLOOKUP(A57,bonds[worksheet get],bonds[ID_ISIN],"-")</f>
        <v>XS1222591023</v>
      </c>
      <c r="D57" s="1">
        <f>_xll.BDH(A57,"blp_i_sprd_mid","-2AY",,"Dates=H","Fill=C","Sort=R","Dir=H","cols=509;rows=1")</f>
        <v>349.46600000000001</v>
      </c>
      <c r="E57" s="1">
        <v>355.786</v>
      </c>
      <c r="F57" s="1">
        <v>369.404</v>
      </c>
      <c r="G57" s="1">
        <v>383.97199999999998</v>
      </c>
      <c r="H57" s="1">
        <v>387.48899999999998</v>
      </c>
      <c r="I57" s="1">
        <v>383.75799999999998</v>
      </c>
      <c r="J57" s="1">
        <v>386.209</v>
      </c>
      <c r="K57" s="1">
        <v>388.33800000000002</v>
      </c>
      <c r="L57" s="1">
        <v>384.81299999999999</v>
      </c>
      <c r="M57" s="1">
        <v>392.48200000000003</v>
      </c>
      <c r="N57" s="1">
        <v>376.79899999999998</v>
      </c>
      <c r="O57" s="1">
        <v>380.548</v>
      </c>
      <c r="P57" s="1">
        <v>363.29599999999999</v>
      </c>
      <c r="Q57" s="1">
        <v>353.84800000000001</v>
      </c>
      <c r="R57" s="1">
        <v>392.06400000000002</v>
      </c>
      <c r="S57" s="1">
        <v>388.31099999999998</v>
      </c>
      <c r="T57" s="1">
        <v>387.197</v>
      </c>
      <c r="U57" s="1">
        <v>353.637</v>
      </c>
      <c r="V57" s="1">
        <v>312.80700000000002</v>
      </c>
      <c r="W57" s="1">
        <v>293.67599999999999</v>
      </c>
      <c r="X57" s="1">
        <v>306.8</v>
      </c>
      <c r="Y57" s="1">
        <v>358.35500000000002</v>
      </c>
      <c r="Z57" s="1">
        <v>374.84199999999998</v>
      </c>
      <c r="AA57" s="1">
        <v>409.322</v>
      </c>
      <c r="AB57" s="1">
        <v>411.60199999999998</v>
      </c>
      <c r="AC57" s="1">
        <v>408.94</v>
      </c>
      <c r="AD57" s="1">
        <v>400.99799999999999</v>
      </c>
      <c r="AE57" s="1">
        <v>405.03199999999998</v>
      </c>
      <c r="AF57" s="1">
        <v>428.25799999999998</v>
      </c>
      <c r="AG57" s="1">
        <v>457.55500000000001</v>
      </c>
      <c r="AH57" s="1">
        <v>454.41800000000001</v>
      </c>
      <c r="AI57" s="1">
        <v>455.56900000000002</v>
      </c>
      <c r="AJ57" s="1">
        <v>458.93299999999999</v>
      </c>
      <c r="AK57" s="1">
        <v>470.22800000000001</v>
      </c>
      <c r="AL57" s="1">
        <v>480.16899999999998</v>
      </c>
      <c r="AM57" s="1">
        <v>483.173</v>
      </c>
      <c r="AN57" s="1">
        <v>480.06200000000001</v>
      </c>
      <c r="AO57" s="1">
        <v>460.36500000000001</v>
      </c>
      <c r="AP57" s="1">
        <v>426.44900000000001</v>
      </c>
      <c r="AQ57" s="1">
        <v>404.66899999999998</v>
      </c>
      <c r="AR57" s="1">
        <v>391.30200000000002</v>
      </c>
      <c r="AS57" s="1">
        <v>378.64</v>
      </c>
      <c r="AT57" s="1">
        <v>366.04399999999998</v>
      </c>
      <c r="AU57" s="1">
        <v>367.32499999999999</v>
      </c>
      <c r="AV57" s="1">
        <v>361.661</v>
      </c>
      <c r="AW57" s="1">
        <v>336.46499999999997</v>
      </c>
      <c r="AX57" s="1">
        <v>331.858</v>
      </c>
      <c r="AY57" s="1">
        <v>329.928</v>
      </c>
      <c r="AZ57" s="1">
        <v>331.36</v>
      </c>
      <c r="BA57" s="1">
        <v>352.69</v>
      </c>
      <c r="BB57" s="1">
        <v>361.41500000000002</v>
      </c>
      <c r="BC57" s="1">
        <v>370.70699999999999</v>
      </c>
      <c r="BD57" s="1">
        <v>370.55200000000002</v>
      </c>
      <c r="BE57" s="1">
        <v>365.61599999999999</v>
      </c>
      <c r="BF57" s="1">
        <v>369.56599999999997</v>
      </c>
      <c r="BG57" s="1">
        <v>372.66199999999998</v>
      </c>
      <c r="BH57" s="1">
        <v>365.815</v>
      </c>
      <c r="BI57" s="1">
        <v>371.45299999999997</v>
      </c>
      <c r="BJ57" s="1">
        <v>440.23099999999999</v>
      </c>
      <c r="BK57" s="1">
        <v>510.08100000000002</v>
      </c>
      <c r="BL57" s="1">
        <v>533.38</v>
      </c>
      <c r="BM57" s="1">
        <v>569.51499999999999</v>
      </c>
      <c r="BN57" s="1">
        <v>579.12800000000004</v>
      </c>
      <c r="BO57" s="1">
        <v>581.49800000000005</v>
      </c>
      <c r="BP57" s="1">
        <v>584.28</v>
      </c>
      <c r="BQ57" s="1">
        <v>593.63199999999995</v>
      </c>
      <c r="BR57" s="1">
        <v>610.20699999999999</v>
      </c>
      <c r="BS57" s="1">
        <v>611.72500000000002</v>
      </c>
      <c r="BT57" s="1">
        <v>608.1</v>
      </c>
      <c r="BU57" s="1">
        <v>614.20399999999995</v>
      </c>
      <c r="BV57" s="1">
        <v>652.79100000000005</v>
      </c>
      <c r="BW57" s="1">
        <v>665.00800000000004</v>
      </c>
      <c r="BX57" s="1">
        <v>635.15800000000002</v>
      </c>
      <c r="BY57" s="1">
        <v>648.23299999999995</v>
      </c>
      <c r="BZ57" s="1">
        <v>636.971</v>
      </c>
      <c r="CA57" s="1">
        <v>523.59100000000001</v>
      </c>
      <c r="CB57" s="1">
        <v>450.31599999999997</v>
      </c>
      <c r="CC57" s="1">
        <v>342.22699999999998</v>
      </c>
      <c r="CD57" s="1">
        <v>330.01</v>
      </c>
      <c r="CE57" s="1">
        <v>281.78899999999999</v>
      </c>
      <c r="CF57" s="1">
        <v>275.15899999999999</v>
      </c>
      <c r="CG57" s="1">
        <v>292.83499999999998</v>
      </c>
      <c r="CH57" s="1">
        <v>227.17099999999999</v>
      </c>
      <c r="CI57" s="1">
        <v>197.82599999999999</v>
      </c>
      <c r="CJ57" s="1">
        <v>185.82499999999999</v>
      </c>
      <c r="CK57" s="1">
        <v>192.67</v>
      </c>
      <c r="CL57" s="1">
        <v>213.804</v>
      </c>
      <c r="CM57" s="1">
        <v>210.37</v>
      </c>
      <c r="CN57" s="1">
        <v>186.36799999999999</v>
      </c>
      <c r="CO57" s="1">
        <v>168.70599999999999</v>
      </c>
      <c r="CP57" s="1">
        <v>159.59700000000001</v>
      </c>
      <c r="CQ57" s="1">
        <v>150.53700000000001</v>
      </c>
      <c r="CR57" s="1">
        <v>138.95500000000001</v>
      </c>
      <c r="CS57" s="1">
        <v>140.494</v>
      </c>
      <c r="CT57" s="1">
        <v>143.64500000000001</v>
      </c>
      <c r="CU57" s="1">
        <v>147.59100000000001</v>
      </c>
      <c r="CV57" s="1">
        <v>146.768</v>
      </c>
      <c r="CW57" s="1">
        <v>147.88999999999999</v>
      </c>
      <c r="CX57" s="1">
        <v>147.244</v>
      </c>
      <c r="CY57" s="1">
        <v>147.85599999999999</v>
      </c>
      <c r="CZ57" s="1">
        <v>149.749</v>
      </c>
      <c r="DA57" s="1">
        <v>150.87100000000001</v>
      </c>
      <c r="DB57" s="1">
        <v>150.33500000000001</v>
      </c>
      <c r="DC57" s="1">
        <v>149.17099999999999</v>
      </c>
      <c r="DD57" s="1">
        <v>154.821</v>
      </c>
      <c r="DE57" s="1">
        <v>158.541</v>
      </c>
      <c r="DF57" s="1">
        <v>168.423</v>
      </c>
      <c r="DG57" s="1">
        <v>167.80199999999999</v>
      </c>
      <c r="DH57" s="1">
        <v>167.821</v>
      </c>
      <c r="DI57" s="1">
        <v>162.084</v>
      </c>
      <c r="DJ57" s="1">
        <v>162.59800000000001</v>
      </c>
      <c r="DK57" s="1">
        <v>162.81700000000001</v>
      </c>
      <c r="DL57" s="1">
        <v>150.24700000000001</v>
      </c>
      <c r="DM57" s="1">
        <v>146.292</v>
      </c>
      <c r="DN57" s="1">
        <v>142.422</v>
      </c>
      <c r="DO57" s="1">
        <v>141.21100000000001</v>
      </c>
      <c r="DP57" s="1">
        <v>139.25399999999999</v>
      </c>
      <c r="DQ57" s="1">
        <v>138.727</v>
      </c>
      <c r="DR57" s="1">
        <v>142.054</v>
      </c>
      <c r="DS57" s="1">
        <v>145.71600000000001</v>
      </c>
      <c r="DT57" s="1">
        <v>146.21299999999999</v>
      </c>
      <c r="DU57" s="1">
        <v>145.43</v>
      </c>
      <c r="DV57" s="1">
        <v>146.10400000000001</v>
      </c>
      <c r="DW57" s="1">
        <v>144.685</v>
      </c>
      <c r="DX57" s="1">
        <v>146.12799999999999</v>
      </c>
      <c r="DY57" s="1">
        <v>142.459</v>
      </c>
      <c r="DZ57" s="1">
        <v>138.78399999999999</v>
      </c>
      <c r="EA57" s="1">
        <v>135.208</v>
      </c>
      <c r="EB57" s="1">
        <v>129.12799999999999</v>
      </c>
      <c r="EC57" s="1">
        <v>128.548</v>
      </c>
      <c r="ED57" s="1">
        <v>128.51400000000001</v>
      </c>
      <c r="EE57" s="1">
        <v>132.20500000000001</v>
      </c>
      <c r="EF57" s="1">
        <v>131.82499999999999</v>
      </c>
      <c r="EG57" s="1">
        <v>132.09100000000001</v>
      </c>
      <c r="EH57" s="1">
        <v>131</v>
      </c>
      <c r="EI57" s="1">
        <v>131.45699999999999</v>
      </c>
      <c r="EJ57" s="1">
        <v>132.65799999999999</v>
      </c>
      <c r="EK57" s="1">
        <v>133.99199999999999</v>
      </c>
      <c r="EL57" s="1">
        <v>134.76900000000001</v>
      </c>
      <c r="EM57" s="1">
        <v>137.482</v>
      </c>
      <c r="EN57" s="1">
        <v>145.23599999999999</v>
      </c>
      <c r="EO57" s="1">
        <v>148.05500000000001</v>
      </c>
      <c r="EP57" s="1">
        <v>148.00399999999999</v>
      </c>
      <c r="EQ57" s="1">
        <v>149.71299999999999</v>
      </c>
      <c r="ER57" s="1">
        <v>154.80600000000001</v>
      </c>
      <c r="ES57" s="1">
        <v>159.286</v>
      </c>
      <c r="ET57" s="1">
        <v>164.43199999999999</v>
      </c>
      <c r="EU57" s="1">
        <v>165.518</v>
      </c>
      <c r="EV57" s="1">
        <v>160.66399999999999</v>
      </c>
      <c r="EW57" s="1">
        <v>166.096</v>
      </c>
      <c r="EX57" s="1">
        <v>168.04300000000001</v>
      </c>
      <c r="EY57" s="1">
        <v>167.684</v>
      </c>
      <c r="EZ57" s="1">
        <v>166.56700000000001</v>
      </c>
      <c r="FA57" s="1">
        <v>168.11099999999999</v>
      </c>
      <c r="FB57" s="1">
        <v>168.46700000000001</v>
      </c>
      <c r="FC57" s="1">
        <v>168.345</v>
      </c>
      <c r="FD57" s="1">
        <v>169.09100000000001</v>
      </c>
      <c r="FE57" s="1">
        <v>163.13999999999999</v>
      </c>
      <c r="FF57" s="1">
        <v>161.54499999999999</v>
      </c>
      <c r="FG57" s="1">
        <v>159.07499999999999</v>
      </c>
      <c r="FH57" s="1">
        <v>155.92599999999999</v>
      </c>
      <c r="FI57" s="1">
        <v>152.893</v>
      </c>
      <c r="FJ57" s="1">
        <v>148.596</v>
      </c>
      <c r="FK57" s="1">
        <v>146.96799999999999</v>
      </c>
      <c r="FL57" s="1">
        <v>143.10900000000001</v>
      </c>
      <c r="FM57" s="1">
        <v>139.87</v>
      </c>
      <c r="FN57" s="1">
        <v>141.57900000000001</v>
      </c>
      <c r="FO57" s="1">
        <v>141.06299999999999</v>
      </c>
      <c r="FP57" s="1">
        <v>148.32599999999999</v>
      </c>
      <c r="FQ57" s="1">
        <v>153.67099999999999</v>
      </c>
      <c r="FR57" s="1">
        <v>153.589</v>
      </c>
      <c r="FS57" s="1">
        <v>151.459</v>
      </c>
      <c r="FT57" s="1">
        <v>148.572</v>
      </c>
      <c r="FU57" s="1">
        <v>145.68299999999999</v>
      </c>
      <c r="FV57" s="1">
        <v>147.001</v>
      </c>
      <c r="FW57" s="1">
        <v>150.005</v>
      </c>
      <c r="FX57" s="1">
        <v>152.935</v>
      </c>
      <c r="FY57" s="1">
        <v>153.27000000000001</v>
      </c>
      <c r="FZ57" s="1">
        <v>156.40600000000001</v>
      </c>
      <c r="GA57" s="1">
        <v>161.35300000000001</v>
      </c>
      <c r="GB57" s="1">
        <v>163.49799999999999</v>
      </c>
      <c r="GC57" s="1">
        <v>165.35</v>
      </c>
      <c r="GD57" s="1">
        <v>168.524</v>
      </c>
      <c r="GE57" s="1">
        <v>172.77600000000001</v>
      </c>
      <c r="GF57" s="1">
        <v>174.64400000000001</v>
      </c>
      <c r="GG57" s="1">
        <v>176.95699999999999</v>
      </c>
      <c r="GH57" s="1">
        <v>180.37299999999999</v>
      </c>
      <c r="GI57" s="1">
        <v>182.78200000000001</v>
      </c>
      <c r="GJ57" s="1">
        <v>181.96899999999999</v>
      </c>
      <c r="GK57" s="1">
        <v>181.68799999999999</v>
      </c>
      <c r="GL57" s="1">
        <v>183.142</v>
      </c>
      <c r="GM57" s="1">
        <v>177.81</v>
      </c>
      <c r="GN57" s="1">
        <v>175.44900000000001</v>
      </c>
      <c r="GO57" s="1">
        <v>177.952</v>
      </c>
      <c r="GP57" s="1">
        <v>178.94200000000001</v>
      </c>
      <c r="GQ57" s="1">
        <v>180.363</v>
      </c>
      <c r="GR57" s="1">
        <v>181.46199999999999</v>
      </c>
      <c r="GS57" s="1">
        <v>178.88499999999999</v>
      </c>
      <c r="GT57" s="1">
        <v>178.77699999999999</v>
      </c>
      <c r="GU57" s="1">
        <v>175.07900000000001</v>
      </c>
      <c r="GV57" s="1">
        <v>182.74299999999999</v>
      </c>
      <c r="GW57" s="1">
        <v>178.31299999999999</v>
      </c>
      <c r="GX57" s="1">
        <v>168.08699999999999</v>
      </c>
      <c r="GY57" s="1">
        <v>161.26400000000001</v>
      </c>
      <c r="GZ57" s="1">
        <v>156.93799999999999</v>
      </c>
      <c r="HA57" s="1">
        <v>152.81800000000001</v>
      </c>
      <c r="HB57" s="1">
        <v>189.78800000000001</v>
      </c>
      <c r="HC57" s="1">
        <v>187.20099999999999</v>
      </c>
      <c r="HD57" s="1">
        <v>175.68899999999999</v>
      </c>
      <c r="HE57" s="1">
        <v>172.42599999999999</v>
      </c>
      <c r="HF57" s="1">
        <v>164.09100000000001</v>
      </c>
      <c r="HG57" s="1">
        <v>171.83099999999999</v>
      </c>
      <c r="HH57" s="1">
        <v>175.22200000000001</v>
      </c>
      <c r="HI57" s="1">
        <v>165.79499999999999</v>
      </c>
      <c r="HJ57" s="1">
        <v>164.364</v>
      </c>
      <c r="HK57" s="1">
        <v>163.726</v>
      </c>
      <c r="HL57" s="1">
        <v>164.77699999999999</v>
      </c>
      <c r="HM57" s="1">
        <v>161.66499999999999</v>
      </c>
      <c r="HN57" s="1">
        <v>160.333</v>
      </c>
      <c r="HO57" s="1">
        <v>159.34299999999999</v>
      </c>
      <c r="HP57" s="1">
        <v>157.327</v>
      </c>
      <c r="HQ57" s="1">
        <v>173.102</v>
      </c>
      <c r="HR57" s="1">
        <v>182.15</v>
      </c>
      <c r="HS57" s="1">
        <v>186.191</v>
      </c>
      <c r="HT57" s="1">
        <v>196.215</v>
      </c>
      <c r="HU57" s="1">
        <v>199.72200000000001</v>
      </c>
      <c r="HV57" s="1">
        <v>187.48699999999999</v>
      </c>
      <c r="HW57" s="1">
        <v>186.96</v>
      </c>
      <c r="HX57" s="1">
        <v>181.41499999999999</v>
      </c>
      <c r="HY57" s="1">
        <v>186.971</v>
      </c>
      <c r="HZ57" s="1">
        <v>187.48699999999999</v>
      </c>
      <c r="IA57" s="1">
        <v>198.94900000000001</v>
      </c>
      <c r="IB57" s="1">
        <v>200.017</v>
      </c>
      <c r="IC57" s="1">
        <v>203.97800000000001</v>
      </c>
      <c r="ID57" s="1">
        <v>194.44800000000001</v>
      </c>
      <c r="IE57" s="1">
        <v>187.34700000000001</v>
      </c>
      <c r="IF57" s="1">
        <v>184.51499999999999</v>
      </c>
      <c r="IG57" s="1">
        <v>182.81700000000001</v>
      </c>
      <c r="IH57" s="1">
        <v>174.83699999999999</v>
      </c>
      <c r="II57" s="1">
        <v>174.57400000000001</v>
      </c>
      <c r="IJ57" s="1">
        <v>175.74</v>
      </c>
      <c r="IK57" s="1">
        <v>196.476</v>
      </c>
      <c r="IL57" s="1">
        <v>201.83</v>
      </c>
      <c r="IM57" s="1">
        <v>203.02099999999999</v>
      </c>
      <c r="IN57" s="1">
        <v>201.233</v>
      </c>
      <c r="IO57" s="1">
        <v>200.61799999999999</v>
      </c>
      <c r="IP57" s="1">
        <v>192.863</v>
      </c>
      <c r="IQ57" s="1">
        <v>186.93600000000001</v>
      </c>
      <c r="IR57" s="1">
        <v>186.67699999999999</v>
      </c>
      <c r="IS57" s="1">
        <v>183.73500000000001</v>
      </c>
      <c r="IT57" s="1">
        <v>182.86600000000001</v>
      </c>
      <c r="IU57" s="1">
        <v>188.59899999999999</v>
      </c>
      <c r="IV57" s="1">
        <v>192.09899999999999</v>
      </c>
      <c r="IW57" s="1">
        <v>185.251</v>
      </c>
      <c r="IX57" s="1">
        <v>173.28</v>
      </c>
      <c r="IY57" s="1">
        <v>173.98500000000001</v>
      </c>
      <c r="IZ57" s="1">
        <v>180.36199999999999</v>
      </c>
      <c r="JA57" s="1">
        <v>185.88</v>
      </c>
      <c r="JB57" s="1">
        <v>186.065</v>
      </c>
      <c r="JC57" s="1">
        <v>191.99799999999999</v>
      </c>
      <c r="JD57" s="1">
        <v>195.14</v>
      </c>
      <c r="JE57" s="1">
        <v>195.07300000000001</v>
      </c>
      <c r="JF57" s="1">
        <v>195.137</v>
      </c>
      <c r="JG57" s="1">
        <v>189.84399999999999</v>
      </c>
      <c r="JH57" s="1">
        <v>189.49199999999999</v>
      </c>
      <c r="JI57" s="1">
        <v>189.797</v>
      </c>
      <c r="JJ57" s="1">
        <v>195.27600000000001</v>
      </c>
      <c r="JK57" s="1">
        <v>208.85300000000001</v>
      </c>
      <c r="JL57" s="1">
        <v>218.708</v>
      </c>
      <c r="JM57" s="1">
        <v>220.66399999999999</v>
      </c>
      <c r="JN57" s="1">
        <v>220.59399999999999</v>
      </c>
      <c r="JO57" s="1">
        <v>219.12200000000001</v>
      </c>
      <c r="JP57" s="1">
        <v>210.67599999999999</v>
      </c>
      <c r="JQ57" s="1">
        <v>231.124</v>
      </c>
      <c r="JR57" s="1">
        <v>237.703</v>
      </c>
      <c r="JS57" s="1">
        <v>239.00800000000001</v>
      </c>
      <c r="JT57" s="1">
        <v>244.06100000000001</v>
      </c>
      <c r="JU57" s="1">
        <v>255.821</v>
      </c>
      <c r="JV57" s="1">
        <v>264.63</v>
      </c>
      <c r="JW57" s="1">
        <v>263.60000000000002</v>
      </c>
      <c r="JX57" s="1">
        <v>259.197</v>
      </c>
      <c r="JY57" s="1">
        <v>261.31299999999999</v>
      </c>
      <c r="JZ57" s="1">
        <v>257.86399999999998</v>
      </c>
      <c r="KA57" s="1">
        <v>265.29500000000002</v>
      </c>
      <c r="KB57" s="1">
        <v>265.13099999999997</v>
      </c>
      <c r="KC57" s="1">
        <v>269.108</v>
      </c>
      <c r="KD57" s="1">
        <v>259.846</v>
      </c>
      <c r="KE57" s="1">
        <v>258.41399999999999</v>
      </c>
      <c r="KF57" s="1">
        <v>258.11500000000001</v>
      </c>
      <c r="KG57" s="1">
        <v>256.97699999999998</v>
      </c>
      <c r="KH57" s="1">
        <v>257.524</v>
      </c>
      <c r="KI57" s="1">
        <v>261.58199999999999</v>
      </c>
      <c r="KJ57" s="1">
        <v>260.39600000000002</v>
      </c>
      <c r="KK57" s="1">
        <v>260.86799999999999</v>
      </c>
      <c r="KL57" s="1">
        <v>254.94300000000001</v>
      </c>
      <c r="KM57" s="1">
        <v>257.64600000000002</v>
      </c>
      <c r="KN57" s="1">
        <v>250.88800000000001</v>
      </c>
      <c r="KO57" s="1">
        <v>235.976</v>
      </c>
      <c r="KP57" s="1">
        <v>226.703</v>
      </c>
      <c r="KQ57" s="1">
        <v>226.005</v>
      </c>
      <c r="KR57" s="1">
        <v>227.07300000000001</v>
      </c>
      <c r="KS57" s="1">
        <v>232.61199999999999</v>
      </c>
      <c r="KT57" s="1">
        <v>236.726</v>
      </c>
      <c r="KU57" s="1">
        <v>238.673</v>
      </c>
      <c r="KV57" s="1">
        <v>237.648</v>
      </c>
      <c r="KW57" s="1">
        <v>237.596</v>
      </c>
      <c r="KX57" s="1">
        <v>237.91399999999999</v>
      </c>
      <c r="KY57" s="1">
        <v>238.82599999999999</v>
      </c>
      <c r="KZ57" s="1">
        <v>236.93799999999999</v>
      </c>
      <c r="LA57" s="1">
        <v>237.45</v>
      </c>
      <c r="LB57" s="1">
        <v>235.96199999999999</v>
      </c>
      <c r="LC57" s="1">
        <v>241.11500000000001</v>
      </c>
      <c r="LD57" s="1">
        <v>250.46899999999999</v>
      </c>
      <c r="LE57" s="1">
        <v>254.79499999999999</v>
      </c>
      <c r="LF57" s="1">
        <v>253.04900000000001</v>
      </c>
      <c r="LG57" s="1">
        <v>253.66300000000001</v>
      </c>
      <c r="LH57" s="1">
        <v>251.197</v>
      </c>
      <c r="LI57" s="1">
        <v>251.39400000000001</v>
      </c>
      <c r="LJ57" s="1">
        <v>246.65600000000001</v>
      </c>
      <c r="LK57" s="1">
        <v>250.19300000000001</v>
      </c>
      <c r="LL57" s="1">
        <v>245.87100000000001</v>
      </c>
      <c r="LM57" s="1">
        <v>256.577</v>
      </c>
      <c r="LN57" s="1">
        <v>263.91000000000003</v>
      </c>
      <c r="LO57" s="1">
        <v>270.048</v>
      </c>
      <c r="LP57" s="1">
        <v>265.58999999999997</v>
      </c>
      <c r="LQ57" s="1">
        <v>269.709</v>
      </c>
      <c r="LR57" s="1">
        <v>257.69400000000002</v>
      </c>
      <c r="LS57" s="1">
        <v>243.91800000000001</v>
      </c>
      <c r="LT57" s="1">
        <v>239.24199999999999</v>
      </c>
      <c r="LU57" s="1">
        <v>232.27500000000001</v>
      </c>
      <c r="LV57" s="1">
        <v>243.23</v>
      </c>
      <c r="LW57" s="1">
        <v>249.16900000000001</v>
      </c>
      <c r="LX57" s="1">
        <v>249.05600000000001</v>
      </c>
      <c r="LY57" s="1">
        <v>259.72399999999999</v>
      </c>
      <c r="LZ57" s="1">
        <v>265.23099999999999</v>
      </c>
      <c r="MA57" s="1">
        <v>273.20699999999999</v>
      </c>
      <c r="MB57" s="1">
        <v>276.23599999999999</v>
      </c>
      <c r="MC57" s="1">
        <v>273.38200000000001</v>
      </c>
      <c r="MD57" s="1">
        <v>263.80099999999999</v>
      </c>
      <c r="ME57" s="1">
        <v>256.25</v>
      </c>
      <c r="MF57" s="1">
        <v>254.96700000000001</v>
      </c>
      <c r="MG57" s="1">
        <v>253.91499999999999</v>
      </c>
      <c r="MH57" s="1">
        <v>252.315</v>
      </c>
      <c r="MI57" s="1">
        <v>251.875</v>
      </c>
      <c r="MJ57" s="1">
        <v>262.536</v>
      </c>
      <c r="MK57" s="1">
        <v>270.26900000000001</v>
      </c>
      <c r="ML57" s="1">
        <v>280.66800000000001</v>
      </c>
      <c r="MM57" s="1">
        <v>277.29599999999999</v>
      </c>
      <c r="MN57" s="1">
        <v>277.08499999999998</v>
      </c>
      <c r="MO57" s="1">
        <v>272.92599999999999</v>
      </c>
      <c r="MP57" s="1">
        <v>275.25700000000001</v>
      </c>
      <c r="MQ57" s="1">
        <v>280.72300000000001</v>
      </c>
      <c r="MR57" s="1">
        <v>279.50299999999999</v>
      </c>
      <c r="MS57" s="1">
        <v>276.97699999999998</v>
      </c>
      <c r="MT57" s="1">
        <v>286.31900000000002</v>
      </c>
      <c r="MU57" s="1">
        <v>305.10500000000002</v>
      </c>
      <c r="MV57" s="1">
        <v>305.03500000000003</v>
      </c>
      <c r="MW57" s="1">
        <v>292.51400000000001</v>
      </c>
      <c r="MX57" s="1">
        <v>281.49400000000003</v>
      </c>
      <c r="MY57" s="1">
        <v>290.34699999999998</v>
      </c>
      <c r="MZ57" s="1">
        <v>298.524</v>
      </c>
      <c r="NA57" s="1">
        <v>299.20600000000002</v>
      </c>
      <c r="NB57" s="1">
        <v>307.98</v>
      </c>
      <c r="NC57" s="1">
        <v>317.298</v>
      </c>
      <c r="ND57" s="1">
        <v>323.779</v>
      </c>
      <c r="NE57" s="1">
        <v>322.62799999999999</v>
      </c>
      <c r="NF57" s="1">
        <v>322.72800000000001</v>
      </c>
      <c r="NG57" s="1">
        <v>327.97399999999999</v>
      </c>
      <c r="NH57" s="1">
        <v>327.15600000000001</v>
      </c>
      <c r="NI57" s="1">
        <v>322.11399999999998</v>
      </c>
      <c r="NJ57" s="1">
        <v>313.71600000000001</v>
      </c>
      <c r="NK57" s="1">
        <v>314.673</v>
      </c>
      <c r="NL57" s="1">
        <v>324.09399999999999</v>
      </c>
      <c r="NM57" s="1">
        <v>324.29399999999998</v>
      </c>
      <c r="NN57" s="1">
        <v>346.40199999999999</v>
      </c>
      <c r="NO57" s="1">
        <v>344.43900000000002</v>
      </c>
      <c r="NP57" s="1">
        <v>341.30599999999998</v>
      </c>
      <c r="NQ57" s="1">
        <v>349.12700000000001</v>
      </c>
      <c r="NR57" s="1">
        <v>347.68599999999998</v>
      </c>
      <c r="NS57" s="1">
        <v>366.839</v>
      </c>
      <c r="NT57" s="1">
        <v>378.42</v>
      </c>
      <c r="NU57" s="1">
        <v>383.43099999999998</v>
      </c>
      <c r="NV57" s="1">
        <v>379.65100000000001</v>
      </c>
      <c r="NW57" s="1">
        <v>357.77600000000001</v>
      </c>
      <c r="NX57" s="1">
        <v>344.803</v>
      </c>
      <c r="NY57" s="1">
        <v>341.24</v>
      </c>
      <c r="NZ57" s="1">
        <v>341.947</v>
      </c>
      <c r="OA57" s="1">
        <v>336.88</v>
      </c>
      <c r="OB57" s="1">
        <v>337.786</v>
      </c>
      <c r="OC57" s="1">
        <v>335.45299999999997</v>
      </c>
      <c r="OD57" s="1">
        <v>332.214</v>
      </c>
      <c r="OE57" s="1">
        <v>330.35899999999998</v>
      </c>
      <c r="OF57" s="1">
        <v>325.03500000000003</v>
      </c>
      <c r="OG57" s="1">
        <v>323.18900000000002</v>
      </c>
      <c r="OH57" s="1">
        <v>321.16899999999998</v>
      </c>
      <c r="OI57" s="1">
        <v>325.97500000000002</v>
      </c>
      <c r="OJ57" s="1">
        <v>333.46300000000002</v>
      </c>
      <c r="OK57" s="1">
        <v>331.851</v>
      </c>
      <c r="OL57" s="1">
        <v>328.23599999999999</v>
      </c>
      <c r="OM57" s="1">
        <v>326.86399999999998</v>
      </c>
      <c r="ON57" s="1">
        <v>322.315</v>
      </c>
      <c r="OO57" s="1">
        <v>311.11399999999998</v>
      </c>
      <c r="OP57" s="1">
        <v>299.32299999999998</v>
      </c>
      <c r="OQ57" s="1">
        <v>298.541</v>
      </c>
      <c r="OR57" s="1">
        <v>290.85599999999999</v>
      </c>
      <c r="OS57" s="1">
        <v>282.46100000000001</v>
      </c>
      <c r="OT57" s="1">
        <v>278.99200000000002</v>
      </c>
      <c r="OU57" s="1">
        <v>277.83800000000002</v>
      </c>
      <c r="OV57" s="1">
        <v>284.31099999999998</v>
      </c>
      <c r="OW57" s="1">
        <v>287.79700000000003</v>
      </c>
      <c r="OX57" s="1">
        <v>289.36200000000002</v>
      </c>
      <c r="OY57" s="1">
        <v>301.64400000000001</v>
      </c>
      <c r="OZ57" s="1">
        <v>283.27600000000001</v>
      </c>
      <c r="PA57" s="1">
        <v>278.786</v>
      </c>
      <c r="PB57" s="1">
        <v>275.46600000000001</v>
      </c>
      <c r="PC57" s="1">
        <v>268.43599999999998</v>
      </c>
      <c r="PD57" s="1">
        <v>264.71899999999999</v>
      </c>
      <c r="PE57" s="1">
        <v>263.06400000000002</v>
      </c>
      <c r="PF57" s="1">
        <v>259.964</v>
      </c>
      <c r="PG57" s="1">
        <v>255.596</v>
      </c>
      <c r="PH57" s="1">
        <v>257.74099999999999</v>
      </c>
      <c r="PI57" s="1">
        <v>260.12</v>
      </c>
      <c r="PJ57" s="1">
        <v>260.96699999999998</v>
      </c>
      <c r="PK57" s="1">
        <v>260.851</v>
      </c>
      <c r="PL57" s="1">
        <v>266.44600000000003</v>
      </c>
      <c r="PM57" s="1">
        <v>273.24400000000003</v>
      </c>
      <c r="PN57" s="1">
        <v>277.74099999999999</v>
      </c>
      <c r="PO57" s="1">
        <v>280.375</v>
      </c>
      <c r="PP57" s="1">
        <v>283.935</v>
      </c>
      <c r="PQ57" s="1">
        <v>280.02</v>
      </c>
      <c r="PR57" s="1">
        <v>279.49599999999998</v>
      </c>
      <c r="PS57" s="1">
        <v>276.77199999999999</v>
      </c>
      <c r="PT57" s="1">
        <v>271.84899999999999</v>
      </c>
      <c r="PU57" s="1">
        <v>272.78500000000003</v>
      </c>
      <c r="PV57" s="1">
        <v>271.20499999999998</v>
      </c>
      <c r="PW57" s="1">
        <v>269.35899999999998</v>
      </c>
      <c r="PX57" s="1">
        <v>270.66199999999998</v>
      </c>
      <c r="PY57" s="1">
        <v>269.327</v>
      </c>
      <c r="PZ57" s="1">
        <v>269.36700000000002</v>
      </c>
      <c r="QA57" s="1">
        <v>268.52800000000002</v>
      </c>
      <c r="QB57" s="1">
        <v>263.23200000000003</v>
      </c>
      <c r="QC57" s="1">
        <v>263.89</v>
      </c>
      <c r="QD57" s="1">
        <v>260.541</v>
      </c>
      <c r="QE57" s="1">
        <v>255.179</v>
      </c>
      <c r="QF57" s="1">
        <v>254.018</v>
      </c>
      <c r="QG57" s="1">
        <v>257.39800000000002</v>
      </c>
      <c r="QH57" s="1">
        <v>261.61099999999999</v>
      </c>
      <c r="QI57" s="1">
        <v>259.93099999999998</v>
      </c>
      <c r="QJ57" s="1">
        <v>262.17399999999998</v>
      </c>
      <c r="QK57" s="1">
        <v>256.89100000000002</v>
      </c>
      <c r="QL57" s="1">
        <v>258.78199999999998</v>
      </c>
      <c r="QM57" s="1">
        <v>260.39</v>
      </c>
      <c r="QN57" s="1">
        <v>261.226</v>
      </c>
      <c r="QO57" s="1">
        <v>253.839</v>
      </c>
      <c r="QP57" s="1">
        <v>253.07499999999999</v>
      </c>
      <c r="QQ57" s="1">
        <v>254.66499999999999</v>
      </c>
      <c r="QR57" s="1">
        <v>250.566</v>
      </c>
      <c r="QS57" s="1">
        <v>249.38200000000001</v>
      </c>
      <c r="QT57" s="1">
        <v>249.18600000000001</v>
      </c>
      <c r="QU57" s="1">
        <v>253.82400000000001</v>
      </c>
      <c r="QV57" s="1">
        <v>250.899</v>
      </c>
      <c r="QW57" s="1">
        <v>248.958</v>
      </c>
      <c r="QX57" s="1">
        <v>252.37899999999999</v>
      </c>
      <c r="QY57" s="1">
        <v>257.91699999999997</v>
      </c>
      <c r="QZ57" s="1">
        <v>262.21699999999998</v>
      </c>
      <c r="RA57" s="1">
        <v>260.21499999999997</v>
      </c>
      <c r="RB57" s="1">
        <v>261.60899999999998</v>
      </c>
      <c r="RC57" s="1">
        <v>258.10500000000002</v>
      </c>
      <c r="RD57" s="1">
        <v>253.059</v>
      </c>
      <c r="RE57" s="1">
        <v>237.76599999999999</v>
      </c>
      <c r="RF57" s="1">
        <v>228.90100000000001</v>
      </c>
      <c r="RG57" s="1">
        <v>230.239</v>
      </c>
      <c r="RH57" s="1">
        <v>231.346</v>
      </c>
      <c r="RI57" s="1">
        <v>231.22399999999999</v>
      </c>
      <c r="RJ57" s="1">
        <v>230.858</v>
      </c>
      <c r="RK57" s="1">
        <v>230.73400000000001</v>
      </c>
      <c r="RL57" s="1">
        <v>231.39</v>
      </c>
      <c r="RM57" s="1">
        <v>234.51400000000001</v>
      </c>
      <c r="RN57" s="1">
        <v>234.5</v>
      </c>
      <c r="RO57" s="1">
        <v>233.86</v>
      </c>
      <c r="RP57" s="1">
        <v>233.6</v>
      </c>
      <c r="RQ57" s="1">
        <v>228.77199999999999</v>
      </c>
      <c r="RR57" s="1">
        <v>229.20400000000001</v>
      </c>
      <c r="RS57" s="1">
        <v>224.892</v>
      </c>
      <c r="RT57" s="1">
        <v>219.74799999999999</v>
      </c>
      <c r="RU57" s="1">
        <v>217.607</v>
      </c>
      <c r="RV57" s="1">
        <v>216.792</v>
      </c>
      <c r="RW57" s="1">
        <v>218.26499999999999</v>
      </c>
      <c r="RX57" s="1">
        <v>216.761</v>
      </c>
      <c r="RY57" s="1">
        <v>214.399</v>
      </c>
      <c r="RZ57" s="1">
        <v>211.77699999999999</v>
      </c>
      <c r="SA57" s="1">
        <v>213.85599999999999</v>
      </c>
      <c r="SB57" s="1">
        <v>215.67</v>
      </c>
      <c r="SC57" s="1">
        <v>218.46199999999999</v>
      </c>
      <c r="SD57" s="1">
        <v>219.935</v>
      </c>
      <c r="SE57" s="1">
        <v>223.73099999999999</v>
      </c>
      <c r="SF57" s="1">
        <v>224.32400000000001</v>
      </c>
      <c r="SG57" s="1">
        <v>225.501</v>
      </c>
      <c r="SH57" s="1">
        <v>227.02</v>
      </c>
      <c r="SI57" s="1">
        <v>227.749</v>
      </c>
      <c r="SJ57" s="1">
        <v>228.517</v>
      </c>
      <c r="SK57" s="1">
        <v>228.18</v>
      </c>
      <c r="SL57" s="1">
        <v>226.756</v>
      </c>
      <c r="SM57" s="1">
        <v>228.70099999999999</v>
      </c>
      <c r="SN57" s="1">
        <v>229.583</v>
      </c>
      <c r="SO57" s="1">
        <v>230.54599999999999</v>
      </c>
      <c r="SP57" s="1">
        <v>228.36600000000001</v>
      </c>
      <c r="SQ57" s="1">
        <v>242.12799999999999</v>
      </c>
      <c r="SR57" s="1">
        <v>252.53</v>
      </c>
    </row>
    <row r="58" spans="1:513" x14ac:dyDescent="0.25">
      <c r="A58" s="1" t="s">
        <v>117</v>
      </c>
      <c r="B58" s="1" t="str">
        <f>_xlfn.XLOOKUP(A58,bonds[worksheet get],bonds[unique lookup],"-")</f>
        <v>BERTEL 3 1/2 04/23/75 nc-27</v>
      </c>
      <c r="C58" s="1" t="str">
        <f>_xlfn.XLOOKUP(A58,bonds[worksheet get],bonds[ID_ISIN],"-")</f>
        <v>XS1222594472</v>
      </c>
      <c r="D58" s="1">
        <f>_xll.BDH(A58,"blp_i_sprd_mid","-2AY",,"Dates=H","Fill=C","Sort=R","Dir=H","cols=509;rows=1")</f>
        <v>369.89299999999997</v>
      </c>
      <c r="E58" s="1">
        <v>372.9</v>
      </c>
      <c r="F58" s="1">
        <v>375.96300000000002</v>
      </c>
      <c r="G58" s="1">
        <v>383.94099999999997</v>
      </c>
      <c r="H58" s="1">
        <v>386.21</v>
      </c>
      <c r="I58" s="1">
        <v>383.89400000000001</v>
      </c>
      <c r="J58" s="1">
        <v>383.83699999999999</v>
      </c>
      <c r="K58" s="1">
        <v>383.21499999999997</v>
      </c>
      <c r="L58" s="1">
        <v>380.46699999999998</v>
      </c>
      <c r="M58" s="1">
        <v>384.81099999999998</v>
      </c>
      <c r="N58" s="1">
        <v>376.51400000000001</v>
      </c>
      <c r="O58" s="1">
        <v>377.46199999999999</v>
      </c>
      <c r="P58" s="1">
        <v>370.76600000000002</v>
      </c>
      <c r="Q58" s="1">
        <v>364.733</v>
      </c>
      <c r="R58" s="1">
        <v>384.51100000000002</v>
      </c>
      <c r="S58" s="1">
        <v>382.37299999999999</v>
      </c>
      <c r="T58" s="1">
        <v>377</v>
      </c>
      <c r="U58" s="1">
        <v>358.00200000000001</v>
      </c>
      <c r="V58" s="1">
        <v>335.50099999999998</v>
      </c>
      <c r="W58" s="1">
        <v>327.36599999999999</v>
      </c>
      <c r="X58" s="1">
        <v>333.77499999999998</v>
      </c>
      <c r="Y58" s="1">
        <v>364.3</v>
      </c>
      <c r="Z58" s="1">
        <v>371.82499999999999</v>
      </c>
      <c r="AA58" s="1">
        <v>392.82799999999997</v>
      </c>
      <c r="AB58" s="1">
        <v>394.86099999999999</v>
      </c>
      <c r="AC58" s="1">
        <v>395.92899999999997</v>
      </c>
      <c r="AD58" s="1">
        <v>390.61</v>
      </c>
      <c r="AE58" s="1">
        <v>392.33199999999999</v>
      </c>
      <c r="AF58" s="1">
        <v>402.84300000000002</v>
      </c>
      <c r="AG58" s="1">
        <v>419.512</v>
      </c>
      <c r="AH58" s="1">
        <v>416.846</v>
      </c>
      <c r="AI58" s="1">
        <v>419.65600000000001</v>
      </c>
      <c r="AJ58" s="1">
        <v>420.39699999999999</v>
      </c>
      <c r="AK58" s="1">
        <v>425.90499999999997</v>
      </c>
      <c r="AL58" s="1">
        <v>431.79899999999998</v>
      </c>
      <c r="AM58" s="1">
        <v>434.85700000000003</v>
      </c>
      <c r="AN58" s="1">
        <v>435.31900000000002</v>
      </c>
      <c r="AO58" s="1">
        <v>424.73500000000001</v>
      </c>
      <c r="AP58" s="1">
        <v>410.86599999999999</v>
      </c>
      <c r="AQ58" s="1">
        <v>397.125</v>
      </c>
      <c r="AR58" s="1">
        <v>391.96199999999999</v>
      </c>
      <c r="AS58" s="1">
        <v>388.18799999999999</v>
      </c>
      <c r="AT58" s="1">
        <v>386.72899999999998</v>
      </c>
      <c r="AU58" s="1">
        <v>390.89299999999997</v>
      </c>
      <c r="AV58" s="1">
        <v>388.346</v>
      </c>
      <c r="AW58" s="1">
        <v>378.02</v>
      </c>
      <c r="AX58" s="1">
        <v>370.846</v>
      </c>
      <c r="AY58" s="1">
        <v>369.28100000000001</v>
      </c>
      <c r="AZ58" s="1">
        <v>369.88600000000002</v>
      </c>
      <c r="BA58" s="1">
        <v>382.209</v>
      </c>
      <c r="BB58" s="1">
        <v>384.00799999999998</v>
      </c>
      <c r="BC58" s="1">
        <v>388.65899999999999</v>
      </c>
      <c r="BD58" s="1">
        <v>394.53300000000002</v>
      </c>
      <c r="BE58" s="1">
        <v>392.423</v>
      </c>
      <c r="BF58" s="1">
        <v>397.57</v>
      </c>
      <c r="BG58" s="1">
        <v>401.78899999999999</v>
      </c>
      <c r="BH58" s="1">
        <v>397.35500000000002</v>
      </c>
      <c r="BI58" s="1">
        <v>399.89499999999998</v>
      </c>
      <c r="BJ58" s="1">
        <v>428.31900000000002</v>
      </c>
      <c r="BK58" s="1">
        <v>452.995</v>
      </c>
      <c r="BL58" s="1">
        <v>461.66</v>
      </c>
      <c r="BM58" s="1">
        <v>483.99400000000003</v>
      </c>
      <c r="BN58" s="1">
        <v>488.07900000000001</v>
      </c>
      <c r="BO58" s="1">
        <v>488.572</v>
      </c>
      <c r="BP58" s="1">
        <v>489.52199999999999</v>
      </c>
      <c r="BQ58" s="1">
        <v>497.42200000000003</v>
      </c>
      <c r="BR58" s="1">
        <v>503.84500000000003</v>
      </c>
      <c r="BS58" s="1">
        <v>502.50099999999998</v>
      </c>
      <c r="BT58" s="1">
        <v>505.39800000000002</v>
      </c>
      <c r="BU58" s="1">
        <v>509.26</v>
      </c>
      <c r="BV58" s="1">
        <v>543.19500000000005</v>
      </c>
      <c r="BW58" s="1">
        <v>554.70100000000002</v>
      </c>
      <c r="BX58" s="1">
        <v>525.654</v>
      </c>
      <c r="BY58" s="1">
        <v>529.85799999999995</v>
      </c>
      <c r="BZ58" s="1">
        <v>531.45899999999995</v>
      </c>
      <c r="CA58" s="1">
        <v>449.41899999999998</v>
      </c>
      <c r="CB58" s="1">
        <v>400.56700000000001</v>
      </c>
      <c r="CC58" s="1">
        <v>334.98700000000002</v>
      </c>
      <c r="CD58" s="1">
        <v>336.52199999999999</v>
      </c>
      <c r="CE58" s="1">
        <v>305.57499999999999</v>
      </c>
      <c r="CF58" s="1">
        <v>305.08199999999999</v>
      </c>
      <c r="CG58" s="1">
        <v>319.25099999999998</v>
      </c>
      <c r="CH58" s="1">
        <v>266.83800000000002</v>
      </c>
      <c r="CI58" s="1">
        <v>246.40299999999999</v>
      </c>
      <c r="CJ58" s="1">
        <v>237.79</v>
      </c>
      <c r="CK58" s="1">
        <v>239.93899999999999</v>
      </c>
      <c r="CL58" s="1">
        <v>248.43899999999999</v>
      </c>
      <c r="CM58" s="1">
        <v>244.733</v>
      </c>
      <c r="CN58" s="1">
        <v>224.65600000000001</v>
      </c>
      <c r="CO58" s="1">
        <v>209.36600000000001</v>
      </c>
      <c r="CP58" s="1">
        <v>204.488</v>
      </c>
      <c r="CQ58" s="1">
        <v>197.92400000000001</v>
      </c>
      <c r="CR58" s="1">
        <v>190.357</v>
      </c>
      <c r="CS58" s="1">
        <v>192.15</v>
      </c>
      <c r="CT58" s="1">
        <v>192.27</v>
      </c>
      <c r="CU58" s="1">
        <v>192.86199999999999</v>
      </c>
      <c r="CV58" s="1">
        <v>191.721</v>
      </c>
      <c r="CW58" s="1">
        <v>192.50399999999999</v>
      </c>
      <c r="CX58" s="1">
        <v>192.31700000000001</v>
      </c>
      <c r="CY58" s="1">
        <v>191.648</v>
      </c>
      <c r="CZ58" s="1">
        <v>193.11799999999999</v>
      </c>
      <c r="DA58" s="1">
        <v>195.017</v>
      </c>
      <c r="DB58" s="1">
        <v>193.59299999999999</v>
      </c>
      <c r="DC58" s="1">
        <v>191.30799999999999</v>
      </c>
      <c r="DD58" s="1">
        <v>194.73</v>
      </c>
      <c r="DE58" s="1">
        <v>199.05</v>
      </c>
      <c r="DF58" s="1">
        <v>208.37799999999999</v>
      </c>
      <c r="DG58" s="1">
        <v>207.982</v>
      </c>
      <c r="DH58" s="1">
        <v>205.40899999999999</v>
      </c>
      <c r="DI58" s="1">
        <v>201.46</v>
      </c>
      <c r="DJ58" s="1">
        <v>200.85499999999999</v>
      </c>
      <c r="DK58" s="1">
        <v>204.25200000000001</v>
      </c>
      <c r="DL58" s="1">
        <v>194.774</v>
      </c>
      <c r="DM58" s="1">
        <v>190.62700000000001</v>
      </c>
      <c r="DN58" s="1">
        <v>186.21799999999999</v>
      </c>
      <c r="DO58" s="1">
        <v>185.50800000000001</v>
      </c>
      <c r="DP58" s="1">
        <v>182.96299999999999</v>
      </c>
      <c r="DQ58" s="1">
        <v>183.059</v>
      </c>
      <c r="DR58" s="1">
        <v>185.81299999999999</v>
      </c>
      <c r="DS58" s="1">
        <v>186.50800000000001</v>
      </c>
      <c r="DT58" s="1">
        <v>184.964</v>
      </c>
      <c r="DU58" s="1">
        <v>184.96899999999999</v>
      </c>
      <c r="DV58" s="1">
        <v>188.00200000000001</v>
      </c>
      <c r="DW58" s="1">
        <v>187.73099999999999</v>
      </c>
      <c r="DX58" s="1">
        <v>190.68</v>
      </c>
      <c r="DY58" s="1">
        <v>190.23599999999999</v>
      </c>
      <c r="DZ58" s="1">
        <v>187.934</v>
      </c>
      <c r="EA58" s="1">
        <v>185.62700000000001</v>
      </c>
      <c r="EB58" s="1">
        <v>180.065</v>
      </c>
      <c r="EC58" s="1">
        <v>176.39699999999999</v>
      </c>
      <c r="ED58" s="1">
        <v>176.73099999999999</v>
      </c>
      <c r="EE58" s="1">
        <v>181.74299999999999</v>
      </c>
      <c r="EF58" s="1">
        <v>180.78299999999999</v>
      </c>
      <c r="EG58" s="1">
        <v>180.958</v>
      </c>
      <c r="EH58" s="1">
        <v>181.07900000000001</v>
      </c>
      <c r="EI58" s="1">
        <v>180.60300000000001</v>
      </c>
      <c r="EJ58" s="1">
        <v>181.84200000000001</v>
      </c>
      <c r="EK58" s="1">
        <v>185.55</v>
      </c>
      <c r="EL58" s="1">
        <v>186.15799999999999</v>
      </c>
      <c r="EM58" s="1">
        <v>187.77699999999999</v>
      </c>
      <c r="EN58" s="1">
        <v>190.602</v>
      </c>
      <c r="EO58" s="1">
        <v>194.738</v>
      </c>
      <c r="EP58" s="1">
        <v>193.30799999999999</v>
      </c>
      <c r="EQ58" s="1">
        <v>194.547</v>
      </c>
      <c r="ER58" s="1">
        <v>197.637</v>
      </c>
      <c r="ES58" s="1">
        <v>200.77</v>
      </c>
      <c r="ET58" s="1">
        <v>204.59</v>
      </c>
      <c r="EU58" s="1">
        <v>206.96700000000001</v>
      </c>
      <c r="EV58" s="1">
        <v>201.59200000000001</v>
      </c>
      <c r="EW58" s="1">
        <v>207.55</v>
      </c>
      <c r="EX58" s="1">
        <v>208.58500000000001</v>
      </c>
      <c r="EY58" s="1">
        <v>209.23500000000001</v>
      </c>
      <c r="EZ58" s="1">
        <v>208.34</v>
      </c>
      <c r="FA58" s="1">
        <v>209.93700000000001</v>
      </c>
      <c r="FB58" s="1">
        <v>212.58500000000001</v>
      </c>
      <c r="FC58" s="1">
        <v>212.60400000000001</v>
      </c>
      <c r="FD58" s="1">
        <v>213.197</v>
      </c>
      <c r="FE58" s="1">
        <v>209.57499999999999</v>
      </c>
      <c r="FF58" s="1">
        <v>208.702</v>
      </c>
      <c r="FG58" s="1">
        <v>206.364</v>
      </c>
      <c r="FH58" s="1">
        <v>204.203</v>
      </c>
      <c r="FI58" s="1">
        <v>200.46700000000001</v>
      </c>
      <c r="FJ58" s="1">
        <v>195.72499999999999</v>
      </c>
      <c r="FK58" s="1">
        <v>194.381</v>
      </c>
      <c r="FL58" s="1">
        <v>193.108</v>
      </c>
      <c r="FM58" s="1">
        <v>190.61699999999999</v>
      </c>
      <c r="FN58" s="1">
        <v>195.05600000000001</v>
      </c>
      <c r="FO58" s="1">
        <v>193.86099999999999</v>
      </c>
      <c r="FP58" s="1">
        <v>198.946</v>
      </c>
      <c r="FQ58" s="1">
        <v>203.07</v>
      </c>
      <c r="FR58" s="1">
        <v>204.12299999999999</v>
      </c>
      <c r="FS58" s="1">
        <v>200.4</v>
      </c>
      <c r="FT58" s="1">
        <v>199.44900000000001</v>
      </c>
      <c r="FU58" s="1">
        <v>196.29499999999999</v>
      </c>
      <c r="FV58" s="1">
        <v>199.35900000000001</v>
      </c>
      <c r="FW58" s="1">
        <v>204.12299999999999</v>
      </c>
      <c r="FX58" s="1">
        <v>207.095</v>
      </c>
      <c r="FY58" s="1">
        <v>204.29499999999999</v>
      </c>
      <c r="FZ58" s="1">
        <v>203.60499999999999</v>
      </c>
      <c r="GA58" s="1">
        <v>209.375</v>
      </c>
      <c r="GB58" s="1">
        <v>211.98</v>
      </c>
      <c r="GC58" s="1">
        <v>210.423</v>
      </c>
      <c r="GD58" s="1">
        <v>214.75399999999999</v>
      </c>
      <c r="GE58" s="1">
        <v>218.48599999999999</v>
      </c>
      <c r="GF58" s="1">
        <v>217.375</v>
      </c>
      <c r="GG58" s="1">
        <v>221.93899999999999</v>
      </c>
      <c r="GH58" s="1">
        <v>227.55</v>
      </c>
      <c r="GI58" s="1">
        <v>231.54300000000001</v>
      </c>
      <c r="GJ58" s="1">
        <v>228.745</v>
      </c>
      <c r="GK58" s="1">
        <v>229.589</v>
      </c>
      <c r="GL58" s="1">
        <v>229.578</v>
      </c>
      <c r="GM58" s="1">
        <v>225.37700000000001</v>
      </c>
      <c r="GN58" s="1">
        <v>223.77099999999999</v>
      </c>
      <c r="GO58" s="1">
        <v>225.119</v>
      </c>
      <c r="GP58" s="1">
        <v>225.18799999999999</v>
      </c>
      <c r="GQ58" s="1">
        <v>226.68299999999999</v>
      </c>
      <c r="GR58" s="1">
        <v>226.84800000000001</v>
      </c>
      <c r="GS58" s="1">
        <v>226.69</v>
      </c>
      <c r="GT58" s="1">
        <v>225.465</v>
      </c>
      <c r="GU58" s="1">
        <v>220.44800000000001</v>
      </c>
      <c r="GV58" s="1">
        <v>222.61</v>
      </c>
      <c r="GW58" s="1">
        <v>220.48500000000001</v>
      </c>
      <c r="GX58" s="1">
        <v>210.96799999999999</v>
      </c>
      <c r="GY58" s="1">
        <v>205.83199999999999</v>
      </c>
      <c r="GZ58" s="1">
        <v>200.99</v>
      </c>
      <c r="HA58" s="1">
        <v>206.81800000000001</v>
      </c>
      <c r="HB58" s="1">
        <v>233.423</v>
      </c>
      <c r="HC58" s="1">
        <v>233.714</v>
      </c>
      <c r="HD58" s="1">
        <v>230.12700000000001</v>
      </c>
      <c r="HE58" s="1">
        <v>230.75800000000001</v>
      </c>
      <c r="HF58" s="1">
        <v>225.74600000000001</v>
      </c>
      <c r="HG58" s="1">
        <v>236.49600000000001</v>
      </c>
      <c r="HH58" s="1">
        <v>239.42699999999999</v>
      </c>
      <c r="HI58" s="1">
        <v>236.559</v>
      </c>
      <c r="HJ58" s="1">
        <v>236.833</v>
      </c>
      <c r="HK58" s="1">
        <v>238.24</v>
      </c>
      <c r="HL58" s="1">
        <v>241.04499999999999</v>
      </c>
      <c r="HM58" s="1">
        <v>238.023</v>
      </c>
      <c r="HN58" s="1">
        <v>234.18</v>
      </c>
      <c r="HO58" s="1">
        <v>234.39699999999999</v>
      </c>
      <c r="HP58" s="1">
        <v>235.06299999999999</v>
      </c>
      <c r="HQ58" s="1">
        <v>244.999</v>
      </c>
      <c r="HR58" s="1">
        <v>250.73400000000001</v>
      </c>
      <c r="HS58" s="1">
        <v>253.63900000000001</v>
      </c>
      <c r="HT58" s="1">
        <v>264.517</v>
      </c>
      <c r="HU58" s="1">
        <v>264.67899999999997</v>
      </c>
      <c r="HV58" s="1">
        <v>253.29599999999999</v>
      </c>
      <c r="HW58" s="1">
        <v>248.03800000000001</v>
      </c>
      <c r="HX58" s="1">
        <v>244.97300000000001</v>
      </c>
      <c r="HY58" s="1">
        <v>248.97300000000001</v>
      </c>
      <c r="HZ58" s="1">
        <v>250.583</v>
      </c>
      <c r="IA58" s="1">
        <v>259.44099999999997</v>
      </c>
      <c r="IB58" s="1">
        <v>259.30399999999997</v>
      </c>
      <c r="IC58" s="1">
        <v>261.23399999999998</v>
      </c>
      <c r="ID58" s="1">
        <v>254.32</v>
      </c>
      <c r="IE58" s="1">
        <v>247.345</v>
      </c>
      <c r="IF58" s="1">
        <v>244.131</v>
      </c>
      <c r="IG58" s="1">
        <v>242.04</v>
      </c>
      <c r="IH58" s="1">
        <v>239.45699999999999</v>
      </c>
      <c r="II58" s="1">
        <v>238.554</v>
      </c>
      <c r="IJ58" s="1">
        <v>238.58799999999999</v>
      </c>
      <c r="IK58" s="1">
        <v>255.262</v>
      </c>
      <c r="IL58" s="1">
        <v>258.94799999999998</v>
      </c>
      <c r="IM58" s="1">
        <v>261.82900000000001</v>
      </c>
      <c r="IN58" s="1">
        <v>259.96499999999997</v>
      </c>
      <c r="IO58" s="1">
        <v>259.22899999999998</v>
      </c>
      <c r="IP58" s="1">
        <v>253.19</v>
      </c>
      <c r="IQ58" s="1">
        <v>248.96600000000001</v>
      </c>
      <c r="IR58" s="1">
        <v>248.00299999999999</v>
      </c>
      <c r="IS58" s="1">
        <v>245.38</v>
      </c>
      <c r="IT58" s="1">
        <v>247.19300000000001</v>
      </c>
      <c r="IU58" s="1">
        <v>253.827</v>
      </c>
      <c r="IV58" s="1">
        <v>259.661</v>
      </c>
      <c r="IW58" s="1">
        <v>260.35300000000001</v>
      </c>
      <c r="IX58" s="1">
        <v>255.21700000000001</v>
      </c>
      <c r="IY58" s="1">
        <v>260.63900000000001</v>
      </c>
      <c r="IZ58" s="1">
        <v>261.58600000000001</v>
      </c>
      <c r="JA58" s="1">
        <v>262.60000000000002</v>
      </c>
      <c r="JB58" s="1">
        <v>263.733</v>
      </c>
      <c r="JC58" s="1">
        <v>268.17099999999999</v>
      </c>
      <c r="JD58" s="1">
        <v>269.565</v>
      </c>
      <c r="JE58" s="1">
        <v>268.66399999999999</v>
      </c>
      <c r="JF58" s="1">
        <v>269.66699999999997</v>
      </c>
      <c r="JG58" s="1">
        <v>266.09100000000001</v>
      </c>
      <c r="JH58" s="1">
        <v>266.14400000000001</v>
      </c>
      <c r="JI58" s="1">
        <v>266.577</v>
      </c>
      <c r="JJ58" s="1">
        <v>268.7</v>
      </c>
      <c r="JK58" s="1">
        <v>283.55399999999997</v>
      </c>
      <c r="JL58" s="1">
        <v>284.85000000000002</v>
      </c>
      <c r="JM58" s="1">
        <v>289.10399999999998</v>
      </c>
      <c r="JN58" s="1">
        <v>288.565</v>
      </c>
      <c r="JO58" s="1">
        <v>289.69799999999998</v>
      </c>
      <c r="JP58" s="1">
        <v>285.041</v>
      </c>
      <c r="JQ58" s="1">
        <v>297.75400000000002</v>
      </c>
      <c r="JR58" s="1">
        <v>303.99099999999999</v>
      </c>
      <c r="JS58" s="1">
        <v>304.68</v>
      </c>
      <c r="JT58" s="1">
        <v>308.61399999999998</v>
      </c>
      <c r="JU58" s="1">
        <v>315.30099999999999</v>
      </c>
      <c r="JV58" s="1">
        <v>320.84800000000001</v>
      </c>
      <c r="JW58" s="1">
        <v>319.15899999999999</v>
      </c>
      <c r="JX58" s="1">
        <v>317.44099999999997</v>
      </c>
      <c r="JY58" s="1">
        <v>319.73700000000002</v>
      </c>
      <c r="JZ58" s="1">
        <v>317.44299999999998</v>
      </c>
      <c r="KA58" s="1">
        <v>318.46699999999998</v>
      </c>
      <c r="KB58" s="1">
        <v>316.82100000000003</v>
      </c>
      <c r="KC58" s="1">
        <v>317.589</v>
      </c>
      <c r="KD58" s="1">
        <v>310.40699999999998</v>
      </c>
      <c r="KE58" s="1">
        <v>307.15699999999998</v>
      </c>
      <c r="KF58" s="1">
        <v>306.87200000000001</v>
      </c>
      <c r="KG58" s="1">
        <v>307.58</v>
      </c>
      <c r="KH58" s="1">
        <v>306.94299999999998</v>
      </c>
      <c r="KI58" s="1">
        <v>310.14499999999998</v>
      </c>
      <c r="KJ58" s="1">
        <v>308.197</v>
      </c>
      <c r="KK58" s="1">
        <v>308.40100000000001</v>
      </c>
      <c r="KL58" s="1">
        <v>302.56</v>
      </c>
      <c r="KM58" s="1">
        <v>304.75400000000002</v>
      </c>
      <c r="KN58" s="1">
        <v>301.25200000000001</v>
      </c>
      <c r="KO58" s="1">
        <v>293.93299999999999</v>
      </c>
      <c r="KP58" s="1">
        <v>286.11399999999998</v>
      </c>
      <c r="KQ58" s="1">
        <v>285.14400000000001</v>
      </c>
      <c r="KR58" s="1">
        <v>286.29000000000002</v>
      </c>
      <c r="KS58" s="1">
        <v>290.14400000000001</v>
      </c>
      <c r="KT58" s="1">
        <v>292.279</v>
      </c>
      <c r="KU58" s="1">
        <v>295.06099999999998</v>
      </c>
      <c r="KV58" s="1">
        <v>293.74299999999999</v>
      </c>
      <c r="KW58" s="1">
        <v>295.18</v>
      </c>
      <c r="KX58" s="1">
        <v>293.05799999999999</v>
      </c>
      <c r="KY58" s="1">
        <v>294.17399999999998</v>
      </c>
      <c r="KZ58" s="1">
        <v>290.33499999999998</v>
      </c>
      <c r="LA58" s="1">
        <v>292.27999999999997</v>
      </c>
      <c r="LB58" s="1">
        <v>291.81</v>
      </c>
      <c r="LC58" s="1">
        <v>293.79700000000003</v>
      </c>
      <c r="LD58" s="1">
        <v>301.76900000000001</v>
      </c>
      <c r="LE58" s="1">
        <v>305.37200000000001</v>
      </c>
      <c r="LF58" s="1">
        <v>303.21600000000001</v>
      </c>
      <c r="LG58" s="1">
        <v>302.358</v>
      </c>
      <c r="LH58" s="1">
        <v>300.803</v>
      </c>
      <c r="LI58" s="1">
        <v>300.94200000000001</v>
      </c>
      <c r="LJ58" s="1">
        <v>298.59500000000003</v>
      </c>
      <c r="LK58" s="1">
        <v>304.72199999999998</v>
      </c>
      <c r="LL58" s="1">
        <v>304.7</v>
      </c>
      <c r="LM58" s="1">
        <v>313.44099999999997</v>
      </c>
      <c r="LN58" s="1">
        <v>319.35399999999998</v>
      </c>
      <c r="LO58" s="1">
        <v>325.18599999999998</v>
      </c>
      <c r="LP58" s="1">
        <v>322.13400000000001</v>
      </c>
      <c r="LQ58" s="1">
        <v>324.81900000000002</v>
      </c>
      <c r="LR58" s="1">
        <v>319.072</v>
      </c>
      <c r="LS58" s="1">
        <v>310.71899999999999</v>
      </c>
      <c r="LT58" s="1">
        <v>305.42399999999998</v>
      </c>
      <c r="LU58" s="1">
        <v>300.666</v>
      </c>
      <c r="LV58" s="1">
        <v>306.03699999999998</v>
      </c>
      <c r="LW58" s="1">
        <v>307.94</v>
      </c>
      <c r="LX58" s="1">
        <v>308.39499999999998</v>
      </c>
      <c r="LY58" s="1">
        <v>313.39600000000002</v>
      </c>
      <c r="LZ58" s="1">
        <v>318.95600000000002</v>
      </c>
      <c r="MA58" s="1">
        <v>325.108</v>
      </c>
      <c r="MB58" s="1">
        <v>327.25099999999998</v>
      </c>
      <c r="MC58" s="1">
        <v>324.233</v>
      </c>
      <c r="MD58" s="1">
        <v>316.48099999999999</v>
      </c>
      <c r="ME58" s="1">
        <v>309.06900000000002</v>
      </c>
      <c r="MF58" s="1">
        <v>309.29899999999998</v>
      </c>
      <c r="MG58" s="1">
        <v>308.87299999999999</v>
      </c>
      <c r="MH58" s="1">
        <v>308.96899999999999</v>
      </c>
      <c r="MI58" s="1">
        <v>312.04199999999997</v>
      </c>
      <c r="MJ58" s="1">
        <v>318.87900000000002</v>
      </c>
      <c r="MK58" s="1">
        <v>322.41500000000002</v>
      </c>
      <c r="ML58" s="1">
        <v>326.41899999999998</v>
      </c>
      <c r="MM58" s="1">
        <v>323.803</v>
      </c>
      <c r="MN58" s="1">
        <v>325.49</v>
      </c>
      <c r="MO58" s="1">
        <v>322.26499999999999</v>
      </c>
      <c r="MP58" s="1">
        <v>323.35399999999998</v>
      </c>
      <c r="MQ58" s="1">
        <v>325.64400000000001</v>
      </c>
      <c r="MR58" s="1">
        <v>324.76</v>
      </c>
      <c r="MS58" s="1">
        <v>324.01400000000001</v>
      </c>
      <c r="MT58" s="1">
        <v>330.38499999999999</v>
      </c>
      <c r="MU58" s="1">
        <v>341.71499999999997</v>
      </c>
      <c r="MV58" s="1">
        <v>345.17500000000001</v>
      </c>
      <c r="MW58" s="1">
        <v>334.83699999999999</v>
      </c>
      <c r="MX58" s="1">
        <v>327.14400000000001</v>
      </c>
      <c r="MY58" s="1">
        <v>329.93900000000002</v>
      </c>
      <c r="MZ58" s="1">
        <v>334.64600000000002</v>
      </c>
      <c r="NA58" s="1">
        <v>336.25200000000001</v>
      </c>
      <c r="NB58" s="1">
        <v>340.899</v>
      </c>
      <c r="NC58" s="1">
        <v>343.46899999999999</v>
      </c>
      <c r="ND58" s="1">
        <v>343.86099999999999</v>
      </c>
      <c r="NE58" s="1">
        <v>340.40499999999997</v>
      </c>
      <c r="NF58" s="1">
        <v>339.21199999999999</v>
      </c>
      <c r="NG58" s="1">
        <v>341.31900000000002</v>
      </c>
      <c r="NH58" s="1">
        <v>338.23500000000001</v>
      </c>
      <c r="NI58" s="1">
        <v>333.84300000000002</v>
      </c>
      <c r="NJ58" s="1">
        <v>328.76900000000001</v>
      </c>
      <c r="NK58" s="1">
        <v>328.22</v>
      </c>
      <c r="NL58" s="1">
        <v>336.31099999999998</v>
      </c>
      <c r="NM58" s="1">
        <v>336.53800000000001</v>
      </c>
      <c r="NN58" s="1">
        <v>347.09899999999999</v>
      </c>
      <c r="NO58" s="1">
        <v>345.69200000000001</v>
      </c>
      <c r="NP58" s="1">
        <v>342.04599999999999</v>
      </c>
      <c r="NQ58" s="1">
        <v>346.51600000000002</v>
      </c>
      <c r="NR58" s="1">
        <v>344.66300000000001</v>
      </c>
      <c r="NS58" s="1">
        <v>355.05099999999999</v>
      </c>
      <c r="NT58" s="1">
        <v>361.15800000000002</v>
      </c>
      <c r="NU58" s="1">
        <v>362.05799999999999</v>
      </c>
      <c r="NV58" s="1">
        <v>362.315</v>
      </c>
      <c r="NW58" s="1">
        <v>348.91899999999998</v>
      </c>
      <c r="NX58" s="1">
        <v>339.77300000000002</v>
      </c>
      <c r="NY58" s="1">
        <v>338.83800000000002</v>
      </c>
      <c r="NZ58" s="1">
        <v>338.29</v>
      </c>
      <c r="OA58" s="1">
        <v>336.18</v>
      </c>
      <c r="OB58" s="1">
        <v>335.85500000000002</v>
      </c>
      <c r="OC58" s="1">
        <v>335.995</v>
      </c>
      <c r="OD58" s="1">
        <v>332.726</v>
      </c>
      <c r="OE58" s="1">
        <v>331.43299999999999</v>
      </c>
      <c r="OF58" s="1">
        <v>328.267</v>
      </c>
      <c r="OG58" s="1">
        <v>328.19900000000001</v>
      </c>
      <c r="OH58" s="1">
        <v>326.53300000000002</v>
      </c>
      <c r="OI58" s="1">
        <v>331.10700000000003</v>
      </c>
      <c r="OJ58" s="1">
        <v>335.12400000000002</v>
      </c>
      <c r="OK58" s="1">
        <v>336.72300000000001</v>
      </c>
      <c r="OL58" s="1">
        <v>333.98099999999999</v>
      </c>
      <c r="OM58" s="1">
        <v>333.99799999999999</v>
      </c>
      <c r="ON58" s="1">
        <v>328.23599999999999</v>
      </c>
      <c r="OO58" s="1">
        <v>321.47199999999998</v>
      </c>
      <c r="OP58" s="1">
        <v>312.99900000000002</v>
      </c>
      <c r="OQ58" s="1">
        <v>312.75400000000002</v>
      </c>
      <c r="OR58" s="1">
        <v>308.52199999999999</v>
      </c>
      <c r="OS58" s="1">
        <v>301.351</v>
      </c>
      <c r="OT58" s="1">
        <v>299.98899999999998</v>
      </c>
      <c r="OU58" s="1">
        <v>297.56700000000001</v>
      </c>
      <c r="OV58" s="1">
        <v>305.39499999999998</v>
      </c>
      <c r="OW58" s="1">
        <v>308.64299999999997</v>
      </c>
      <c r="OX58" s="1">
        <v>313.05399999999997</v>
      </c>
      <c r="OY58" s="1">
        <v>319.85599999999999</v>
      </c>
      <c r="OZ58" s="1">
        <v>309.09800000000001</v>
      </c>
      <c r="PA58" s="1">
        <v>305.92399999999998</v>
      </c>
      <c r="PB58" s="1">
        <v>306.23200000000003</v>
      </c>
      <c r="PC58" s="1">
        <v>300.81099999999998</v>
      </c>
      <c r="PD58" s="1">
        <v>298.23599999999999</v>
      </c>
      <c r="PE58" s="1">
        <v>297.59899999999999</v>
      </c>
      <c r="PF58" s="1">
        <v>296.02800000000002</v>
      </c>
      <c r="PG58" s="1">
        <v>292.31599999999997</v>
      </c>
      <c r="PH58" s="1">
        <v>293.74099999999999</v>
      </c>
      <c r="PI58" s="1">
        <v>295.54300000000001</v>
      </c>
      <c r="PJ58" s="1">
        <v>296.36200000000002</v>
      </c>
      <c r="PK58" s="1">
        <v>296.59800000000001</v>
      </c>
      <c r="PL58" s="1">
        <v>301.29599999999999</v>
      </c>
      <c r="PM58" s="1">
        <v>305.11700000000002</v>
      </c>
      <c r="PN58" s="1">
        <v>308.166</v>
      </c>
      <c r="PO58" s="1">
        <v>308.697</v>
      </c>
      <c r="PP58" s="1">
        <v>311.91800000000001</v>
      </c>
      <c r="PQ58" s="1">
        <v>305.38400000000001</v>
      </c>
      <c r="PR58" s="1">
        <v>304.96800000000002</v>
      </c>
      <c r="PS58" s="1">
        <v>303.34500000000003</v>
      </c>
      <c r="PT58" s="1">
        <v>297.88299999999998</v>
      </c>
      <c r="PU58" s="1">
        <v>298.49200000000002</v>
      </c>
      <c r="PV58" s="1">
        <v>297.77800000000002</v>
      </c>
      <c r="PW58" s="1">
        <v>296.27699999999999</v>
      </c>
      <c r="PX58" s="1">
        <v>294.98399999999998</v>
      </c>
      <c r="PY58" s="1">
        <v>293.16000000000003</v>
      </c>
      <c r="PZ58" s="1">
        <v>293.49299999999999</v>
      </c>
      <c r="QA58" s="1">
        <v>292.23</v>
      </c>
      <c r="QB58" s="1">
        <v>287.83199999999999</v>
      </c>
      <c r="QC58" s="1">
        <v>287.791</v>
      </c>
      <c r="QD58" s="1">
        <v>287.60199999999998</v>
      </c>
      <c r="QE58" s="1">
        <v>282.69299999999998</v>
      </c>
      <c r="QF58" s="1">
        <v>283.41300000000001</v>
      </c>
      <c r="QG58" s="1">
        <v>286.04000000000002</v>
      </c>
      <c r="QH58" s="1">
        <v>290.63600000000002</v>
      </c>
      <c r="QI58" s="1">
        <v>288.00400000000002</v>
      </c>
      <c r="QJ58" s="1">
        <v>290.87299999999999</v>
      </c>
      <c r="QK58" s="1">
        <v>286.38299999999998</v>
      </c>
      <c r="QL58" s="1">
        <v>286.76600000000002</v>
      </c>
      <c r="QM58" s="1">
        <v>286.54500000000002</v>
      </c>
      <c r="QN58" s="1">
        <v>283.88499999999999</v>
      </c>
      <c r="QO58" s="1">
        <v>277.88200000000001</v>
      </c>
      <c r="QP58" s="1">
        <v>276.24400000000003</v>
      </c>
      <c r="QQ58" s="1">
        <v>276.12200000000001</v>
      </c>
      <c r="QR58" s="1">
        <v>275.92099999999999</v>
      </c>
      <c r="QS58" s="1">
        <v>277.70999999999998</v>
      </c>
      <c r="QT58" s="1">
        <v>277.69799999999998</v>
      </c>
      <c r="QU58" s="1">
        <v>280.39699999999999</v>
      </c>
      <c r="QV58" s="1">
        <v>280.92399999999998</v>
      </c>
      <c r="QW58" s="1">
        <v>282.05700000000002</v>
      </c>
      <c r="QX58" s="1">
        <v>285.57499999999999</v>
      </c>
      <c r="QY58" s="1">
        <v>290.42</v>
      </c>
      <c r="QZ58" s="1">
        <v>294.13799999999998</v>
      </c>
      <c r="RA58" s="1">
        <v>292.553</v>
      </c>
      <c r="RB58" s="1">
        <v>293.32299999999998</v>
      </c>
      <c r="RC58" s="1">
        <v>292.06</v>
      </c>
      <c r="RD58" s="1">
        <v>289.01499999999999</v>
      </c>
      <c r="RE58" s="1">
        <v>279.96899999999999</v>
      </c>
      <c r="RF58" s="1">
        <v>271.82</v>
      </c>
      <c r="RG58" s="1">
        <v>273.13600000000002</v>
      </c>
      <c r="RH58" s="1">
        <v>274.95600000000002</v>
      </c>
      <c r="RI58" s="1">
        <v>273.98099999999999</v>
      </c>
      <c r="RJ58" s="1">
        <v>273.70699999999999</v>
      </c>
      <c r="RK58" s="1">
        <v>273.71199999999999</v>
      </c>
      <c r="RL58" s="1">
        <v>274.74200000000002</v>
      </c>
      <c r="RM58" s="1">
        <v>277.21600000000001</v>
      </c>
      <c r="RN58" s="1">
        <v>278.14800000000002</v>
      </c>
      <c r="RO58" s="1">
        <v>277.22199999999998</v>
      </c>
      <c r="RP58" s="1">
        <v>277.185</v>
      </c>
      <c r="RQ58" s="1">
        <v>273.774</v>
      </c>
      <c r="RR58" s="1">
        <v>275.012</v>
      </c>
      <c r="RS58" s="1">
        <v>271.86900000000003</v>
      </c>
      <c r="RT58" s="1">
        <v>266.03100000000001</v>
      </c>
      <c r="RU58" s="1">
        <v>264.67899999999997</v>
      </c>
      <c r="RV58" s="1">
        <v>264.09500000000003</v>
      </c>
      <c r="RW58" s="1">
        <v>266.21600000000001</v>
      </c>
      <c r="RX58" s="1">
        <v>264.23500000000001</v>
      </c>
      <c r="RY58" s="1">
        <v>261.137</v>
      </c>
      <c r="RZ58" s="1">
        <v>259.88299999999998</v>
      </c>
      <c r="SA58" s="1">
        <v>263.32799999999997</v>
      </c>
      <c r="SB58" s="1">
        <v>265.05599999999998</v>
      </c>
      <c r="SC58" s="1">
        <v>268.82299999999998</v>
      </c>
      <c r="SD58" s="1">
        <v>270.83800000000002</v>
      </c>
      <c r="SE58" s="1">
        <v>274.95100000000002</v>
      </c>
      <c r="SF58" s="1">
        <v>275.71100000000001</v>
      </c>
      <c r="SG58" s="1">
        <v>277.12</v>
      </c>
      <c r="SH58" s="1">
        <v>280.77699999999999</v>
      </c>
      <c r="SI58" s="1">
        <v>282.24900000000002</v>
      </c>
      <c r="SJ58" s="1">
        <v>282.99700000000001</v>
      </c>
      <c r="SK58" s="1">
        <v>284.25200000000001</v>
      </c>
      <c r="SL58" s="1">
        <v>282.59699999999998</v>
      </c>
      <c r="SM58" s="1">
        <v>284.76799999999997</v>
      </c>
      <c r="SN58" s="1">
        <v>285.68700000000001</v>
      </c>
      <c r="SO58" s="1">
        <v>285.68799999999999</v>
      </c>
      <c r="SP58" s="1">
        <v>285.512</v>
      </c>
      <c r="SQ58" s="1">
        <v>293.24</v>
      </c>
      <c r="SR58" s="1">
        <v>298.43200000000002</v>
      </c>
    </row>
    <row r="59" spans="1:513" x14ac:dyDescent="0.25">
      <c r="A59" s="1" t="s">
        <v>285</v>
      </c>
      <c r="B59" s="1" t="str">
        <f>_xlfn.XLOOKUP(A59,bonds[worksheet get],bonds[unique lookup],"-")</f>
        <v>KPN 7 03/28/73 nc-23</v>
      </c>
      <c r="C59" s="1" t="str">
        <f>_xlfn.XLOOKUP(A59,bonds[worksheet get],bonds[ID_ISIN],"-")</f>
        <v>USN4297BBC74</v>
      </c>
      <c r="D59" s="1">
        <f>_xll.BDH(A59,"blp_i_sprd_mid","-2AY",,"Dates=H","Fill=C","Sort=R","Dir=H","cols=497;rows=1")</f>
        <v>361.09</v>
      </c>
      <c r="E59" s="1">
        <v>361.13200000000001</v>
      </c>
      <c r="F59" s="1">
        <v>361.07499999999999</v>
      </c>
      <c r="G59" s="1">
        <v>364.01</v>
      </c>
      <c r="H59" s="1">
        <v>398.62</v>
      </c>
      <c r="I59" s="1">
        <v>372.9</v>
      </c>
      <c r="J59" s="1">
        <v>373.30900000000003</v>
      </c>
      <c r="K59" s="1">
        <v>368.673</v>
      </c>
      <c r="L59" s="1">
        <v>364.18700000000001</v>
      </c>
      <c r="M59" s="1">
        <v>364.18900000000002</v>
      </c>
      <c r="N59" s="1">
        <v>364.07499999999999</v>
      </c>
      <c r="O59" s="1">
        <v>368.8</v>
      </c>
      <c r="P59" s="1">
        <v>357.291</v>
      </c>
      <c r="Q59" s="1">
        <v>357.35199999999998</v>
      </c>
      <c r="R59" s="1">
        <v>366.56400000000002</v>
      </c>
      <c r="S59" s="1">
        <v>366.45400000000001</v>
      </c>
      <c r="T59" s="1">
        <v>366.21300000000002</v>
      </c>
      <c r="U59" s="1">
        <v>360.226</v>
      </c>
      <c r="V59" s="1">
        <v>349.89499999999998</v>
      </c>
      <c r="W59" s="1">
        <v>363.65499999999997</v>
      </c>
      <c r="X59" s="1">
        <v>416.60899999999998</v>
      </c>
      <c r="Y59" s="1">
        <v>428.303</v>
      </c>
      <c r="Z59" s="1">
        <v>445.24200000000002</v>
      </c>
      <c r="AA59" s="1">
        <v>434.00799999999998</v>
      </c>
      <c r="AB59" s="1">
        <v>433.27100000000002</v>
      </c>
      <c r="AC59" s="1">
        <v>426.08300000000003</v>
      </c>
      <c r="AD59" s="1">
        <v>426.37299999999999</v>
      </c>
      <c r="AE59" s="1">
        <v>465.322</v>
      </c>
      <c r="AF59" s="1">
        <v>434.87200000000001</v>
      </c>
      <c r="AG59" s="1">
        <v>463.54199999999997</v>
      </c>
      <c r="AH59" s="1">
        <v>506.815</v>
      </c>
      <c r="AI59" s="1">
        <v>505.97500000000002</v>
      </c>
      <c r="AJ59" s="1">
        <v>517.53300000000002</v>
      </c>
      <c r="AK59" s="1">
        <v>479.63400000000001</v>
      </c>
      <c r="AL59" s="1">
        <v>458.96600000000001</v>
      </c>
      <c r="AM59" s="1">
        <v>478.43799999999999</v>
      </c>
      <c r="AN59" s="1">
        <v>543.83799999999997</v>
      </c>
      <c r="AO59" s="1">
        <v>550.18399999999997</v>
      </c>
      <c r="AP59" s="1">
        <v>547.673</v>
      </c>
      <c r="AQ59" s="1">
        <v>550.98500000000001</v>
      </c>
      <c r="AR59" s="1">
        <v>519.053</v>
      </c>
      <c r="AS59" s="1">
        <v>489.221</v>
      </c>
      <c r="AT59" s="1">
        <v>509.15899999999999</v>
      </c>
      <c r="AU59" s="1">
        <v>557.39200000000005</v>
      </c>
      <c r="AV59" s="1">
        <v>508.58100000000002</v>
      </c>
      <c r="AW59" s="1">
        <v>503.59100000000001</v>
      </c>
      <c r="AX59" s="1">
        <v>488.02800000000002</v>
      </c>
      <c r="AY59" s="1">
        <v>514.63499999999999</v>
      </c>
      <c r="AZ59" s="1">
        <v>522.04</v>
      </c>
      <c r="BA59" s="1">
        <v>493.33</v>
      </c>
      <c r="BB59" s="1">
        <v>492.447</v>
      </c>
      <c r="BC59" s="1">
        <v>525.00699999999995</v>
      </c>
      <c r="BD59" s="1">
        <v>527.31299999999999</v>
      </c>
      <c r="BE59" s="1">
        <v>525.59299999999996</v>
      </c>
      <c r="BF59" s="1">
        <v>541.03599999999994</v>
      </c>
      <c r="BG59" s="1">
        <v>582.26199999999994</v>
      </c>
      <c r="BH59" s="1">
        <v>580.85400000000004</v>
      </c>
      <c r="BI59" s="1">
        <v>547.41200000000003</v>
      </c>
      <c r="BJ59" s="1">
        <v>648.85699999999997</v>
      </c>
      <c r="BK59" s="1">
        <v>650.928</v>
      </c>
      <c r="BL59" s="1">
        <v>672.48199999999997</v>
      </c>
      <c r="BM59" s="1">
        <v>652.76499999999999</v>
      </c>
      <c r="BN59" s="1">
        <v>628.75</v>
      </c>
      <c r="BO59" s="1">
        <v>628.38400000000001</v>
      </c>
      <c r="BP59" s="1">
        <v>626.85900000000004</v>
      </c>
      <c r="BQ59" s="1">
        <v>717.73199999999997</v>
      </c>
      <c r="BR59" s="1">
        <v>701.38599999999997</v>
      </c>
      <c r="BS59" s="1">
        <v>698.07600000000002</v>
      </c>
      <c r="BT59" s="1">
        <v>684.43</v>
      </c>
      <c r="BU59" s="1">
        <v>771.83100000000002</v>
      </c>
      <c r="BV59" s="1">
        <v>616.92899999999997</v>
      </c>
      <c r="BW59" s="1">
        <v>612.49</v>
      </c>
      <c r="BX59" s="1">
        <v>622.03</v>
      </c>
      <c r="BY59" s="1">
        <v>583.68100000000004</v>
      </c>
      <c r="BZ59" s="1">
        <v>444.98200000000003</v>
      </c>
      <c r="CA59" s="1">
        <v>442.10199999999998</v>
      </c>
      <c r="CB59" s="1">
        <v>382.88299999999998</v>
      </c>
      <c r="CC59" s="1">
        <v>392.065</v>
      </c>
      <c r="CD59" s="1">
        <v>349.87900000000002</v>
      </c>
      <c r="CE59" s="1">
        <v>342.09100000000001</v>
      </c>
      <c r="CF59" s="1">
        <v>357.54599999999999</v>
      </c>
      <c r="CG59" s="1">
        <v>340.90199999999999</v>
      </c>
      <c r="CH59" s="1">
        <v>294.38</v>
      </c>
      <c r="CI59" s="1">
        <v>288.22500000000002</v>
      </c>
      <c r="CJ59" s="1">
        <v>274.89</v>
      </c>
      <c r="CK59" s="1">
        <v>291.815</v>
      </c>
      <c r="CL59" s="1">
        <v>267.58100000000002</v>
      </c>
      <c r="CM59" s="1">
        <v>237.62299999999999</v>
      </c>
      <c r="CN59" s="1">
        <v>230.089</v>
      </c>
      <c r="CO59" s="1">
        <v>213.91499999999999</v>
      </c>
      <c r="CP59" s="1">
        <v>208.27199999999999</v>
      </c>
      <c r="CQ59" s="1">
        <v>195.15299999999999</v>
      </c>
      <c r="CR59" s="1">
        <v>223.88800000000001</v>
      </c>
      <c r="CS59" s="1">
        <v>191.07499999999999</v>
      </c>
      <c r="CT59" s="1">
        <v>196.786</v>
      </c>
      <c r="CU59" s="1">
        <v>196.74600000000001</v>
      </c>
      <c r="CV59" s="1">
        <v>198.78100000000001</v>
      </c>
      <c r="CW59" s="1">
        <v>195.072</v>
      </c>
      <c r="CX59" s="1">
        <v>202.071</v>
      </c>
      <c r="CY59" s="1">
        <v>202.86099999999999</v>
      </c>
      <c r="CZ59" s="1">
        <v>199.69399999999999</v>
      </c>
      <c r="DA59" s="1">
        <v>196.31399999999999</v>
      </c>
      <c r="DB59" s="1">
        <v>196.29900000000001</v>
      </c>
      <c r="DC59" s="1">
        <v>196.41</v>
      </c>
      <c r="DD59" s="1">
        <v>210.80600000000001</v>
      </c>
      <c r="DE59" s="1">
        <v>207.55699999999999</v>
      </c>
      <c r="DF59" s="1">
        <v>204.077</v>
      </c>
      <c r="DG59" s="1">
        <v>201.50700000000001</v>
      </c>
      <c r="DH59" s="1">
        <v>201.56800000000001</v>
      </c>
      <c r="DI59" s="1">
        <v>205.38800000000001</v>
      </c>
      <c r="DJ59" s="1">
        <v>189.87799999999999</v>
      </c>
      <c r="DK59" s="1">
        <v>189.803</v>
      </c>
      <c r="DL59" s="1">
        <v>188.24799999999999</v>
      </c>
      <c r="DM59" s="1">
        <v>168.72399999999999</v>
      </c>
      <c r="DN59" s="1">
        <v>188.09899999999999</v>
      </c>
      <c r="DO59" s="1">
        <v>190.91</v>
      </c>
      <c r="DP59" s="1">
        <v>193.13200000000001</v>
      </c>
      <c r="DQ59" s="1">
        <v>188.31299999999999</v>
      </c>
      <c r="DR59" s="1">
        <v>188.25700000000001</v>
      </c>
      <c r="DS59" s="1">
        <v>188.28100000000001</v>
      </c>
      <c r="DT59" s="1">
        <v>188.21600000000001</v>
      </c>
      <c r="DU59" s="1">
        <v>194.69300000000001</v>
      </c>
      <c r="DV59" s="1">
        <v>194.804</v>
      </c>
      <c r="DW59" s="1">
        <v>194.827</v>
      </c>
      <c r="DX59" s="1">
        <v>187.50700000000001</v>
      </c>
      <c r="DY59" s="1">
        <v>184.21899999999999</v>
      </c>
      <c r="DZ59" s="1">
        <v>185.35400000000001</v>
      </c>
      <c r="EA59" s="1">
        <v>186.434</v>
      </c>
      <c r="EB59" s="1">
        <v>183.297</v>
      </c>
      <c r="EC59" s="1">
        <v>183.46700000000001</v>
      </c>
      <c r="ED59" s="1">
        <v>178.57</v>
      </c>
      <c r="EE59" s="1">
        <v>185.09800000000001</v>
      </c>
      <c r="EF59" s="1">
        <v>185.07400000000001</v>
      </c>
      <c r="EG59" s="1">
        <v>188.69499999999999</v>
      </c>
      <c r="EH59" s="1">
        <v>186.804</v>
      </c>
      <c r="EI59" s="1">
        <v>195.62200000000001</v>
      </c>
      <c r="EJ59" s="1">
        <v>199.00399999999999</v>
      </c>
      <c r="EK59" s="1">
        <v>199.09200000000001</v>
      </c>
      <c r="EL59" s="1">
        <v>211.489</v>
      </c>
      <c r="EM59" s="1">
        <v>197.51300000000001</v>
      </c>
      <c r="EN59" s="1">
        <v>200.18600000000001</v>
      </c>
      <c r="EO59" s="1">
        <v>211.62700000000001</v>
      </c>
      <c r="EP59" s="1">
        <v>221.208</v>
      </c>
      <c r="EQ59" s="1">
        <v>226.857</v>
      </c>
      <c r="ER59" s="1">
        <v>238.28899999999999</v>
      </c>
      <c r="ES59" s="1">
        <v>246.50399999999999</v>
      </c>
      <c r="ET59" s="1">
        <v>226.41200000000001</v>
      </c>
      <c r="EU59" s="1">
        <v>233.523</v>
      </c>
      <c r="EV59" s="1">
        <v>238.06</v>
      </c>
      <c r="EW59" s="1">
        <v>238.21100000000001</v>
      </c>
      <c r="EX59" s="1">
        <v>238.06200000000001</v>
      </c>
      <c r="EY59" s="1">
        <v>249.00200000000001</v>
      </c>
      <c r="EZ59" s="1">
        <v>242.02699999999999</v>
      </c>
      <c r="FA59" s="1">
        <v>256.78399999999999</v>
      </c>
      <c r="FB59" s="1">
        <v>245.864</v>
      </c>
      <c r="FC59" s="1">
        <v>245.78899999999999</v>
      </c>
      <c r="FD59" s="1">
        <v>245.773</v>
      </c>
      <c r="FE59" s="1">
        <v>249.262</v>
      </c>
      <c r="FF59" s="1">
        <v>246.81800000000001</v>
      </c>
      <c r="FG59" s="1">
        <v>238.69200000000001</v>
      </c>
      <c r="FH59" s="1">
        <v>242.267</v>
      </c>
      <c r="FI59" s="1">
        <v>248.81899999999999</v>
      </c>
      <c r="FJ59" s="1">
        <v>248.97800000000001</v>
      </c>
      <c r="FK59" s="1">
        <v>248.941</v>
      </c>
      <c r="FL59" s="1">
        <v>258.15600000000001</v>
      </c>
      <c r="FM59" s="1">
        <v>265.90300000000002</v>
      </c>
      <c r="FN59" s="1">
        <v>247.441</v>
      </c>
      <c r="FO59" s="1">
        <v>258.02</v>
      </c>
      <c r="FP59" s="1">
        <v>257.24099999999999</v>
      </c>
      <c r="FQ59" s="1">
        <v>254.46600000000001</v>
      </c>
      <c r="FR59" s="1">
        <v>263.28500000000003</v>
      </c>
      <c r="FS59" s="1">
        <v>263.22800000000001</v>
      </c>
      <c r="FT59" s="1">
        <v>266.96600000000001</v>
      </c>
      <c r="FU59" s="1">
        <v>257.78199999999998</v>
      </c>
      <c r="FV59" s="1">
        <v>275.58300000000003</v>
      </c>
      <c r="FW59" s="1">
        <v>278.50299999999999</v>
      </c>
      <c r="FX59" s="1">
        <v>283.096</v>
      </c>
      <c r="FY59" s="1">
        <v>290.08100000000002</v>
      </c>
      <c r="FZ59" s="1">
        <v>276.11500000000001</v>
      </c>
      <c r="GA59" s="1">
        <v>289.78300000000002</v>
      </c>
      <c r="GB59" s="1">
        <v>311.92</v>
      </c>
      <c r="GC59" s="1">
        <v>291.10300000000001</v>
      </c>
      <c r="GD59" s="1">
        <v>303.88200000000001</v>
      </c>
      <c r="GE59" s="1">
        <v>297.21199999999999</v>
      </c>
      <c r="GF59" s="1">
        <v>319.73200000000003</v>
      </c>
      <c r="GG59" s="1">
        <v>305.62900000000002</v>
      </c>
      <c r="GH59" s="1">
        <v>298.66500000000002</v>
      </c>
      <c r="GI59" s="1">
        <v>289.85399999999998</v>
      </c>
      <c r="GJ59" s="1">
        <v>295.51299999999998</v>
      </c>
      <c r="GK59" s="1">
        <v>292.44900000000001</v>
      </c>
      <c r="GL59" s="1">
        <v>292.46300000000002</v>
      </c>
      <c r="GM59" s="1">
        <v>306.63600000000002</v>
      </c>
      <c r="GN59" s="1">
        <v>306.73899999999998</v>
      </c>
      <c r="GO59" s="1">
        <v>303.03399999999999</v>
      </c>
      <c r="GP59" s="1">
        <v>299.30900000000003</v>
      </c>
      <c r="GQ59" s="1">
        <v>299.18900000000002</v>
      </c>
      <c r="GR59" s="1">
        <v>295.8</v>
      </c>
      <c r="GS59" s="1">
        <v>295.78300000000002</v>
      </c>
      <c r="GT59" s="1">
        <v>282.625</v>
      </c>
      <c r="GU59" s="1">
        <v>300.53100000000001</v>
      </c>
      <c r="GV59" s="1">
        <v>311.57100000000003</v>
      </c>
      <c r="GW59" s="1">
        <v>319.38900000000001</v>
      </c>
      <c r="GX59" s="1">
        <v>307.88</v>
      </c>
      <c r="GY59" s="1">
        <v>341.05500000000001</v>
      </c>
      <c r="GZ59" s="1">
        <v>343.40100000000001</v>
      </c>
      <c r="HA59" s="1">
        <v>354.48899999999998</v>
      </c>
      <c r="HB59" s="1">
        <v>357.42700000000002</v>
      </c>
      <c r="HC59" s="1">
        <v>354.755</v>
      </c>
      <c r="HD59" s="1">
        <v>348.452</v>
      </c>
      <c r="HE59" s="1">
        <v>354.61</v>
      </c>
      <c r="HF59" s="1">
        <v>357.858</v>
      </c>
      <c r="HG59" s="1">
        <v>334.69400000000002</v>
      </c>
      <c r="HH59" s="1">
        <v>356.81700000000001</v>
      </c>
      <c r="HI59" s="1">
        <v>356.69400000000002</v>
      </c>
      <c r="HJ59" s="1">
        <v>348.93400000000003</v>
      </c>
      <c r="HK59" s="1">
        <v>354.17500000000001</v>
      </c>
      <c r="HL59" s="1">
        <v>354.16</v>
      </c>
      <c r="HM59" s="1">
        <v>365.03</v>
      </c>
      <c r="HN59" s="1">
        <v>369.50400000000002</v>
      </c>
      <c r="HO59" s="1">
        <v>369.36200000000002</v>
      </c>
      <c r="HP59" s="1">
        <v>361.69400000000002</v>
      </c>
      <c r="HQ59" s="1">
        <v>362.18299999999999</v>
      </c>
      <c r="HR59" s="1">
        <v>350.15</v>
      </c>
      <c r="HS59" s="1">
        <v>353.745</v>
      </c>
      <c r="HT59" s="1">
        <v>350.70299999999997</v>
      </c>
      <c r="HU59" s="1">
        <v>360.77699999999999</v>
      </c>
      <c r="HV59" s="1">
        <v>353.06400000000002</v>
      </c>
      <c r="HW59" s="1">
        <v>352.94799999999998</v>
      </c>
      <c r="HX59" s="1">
        <v>332.77699999999999</v>
      </c>
      <c r="HY59" s="1">
        <v>330.86799999999999</v>
      </c>
      <c r="HZ59" s="1">
        <v>313.24900000000002</v>
      </c>
      <c r="IA59" s="1">
        <v>311.21499999999997</v>
      </c>
      <c r="IB59" s="1">
        <v>308.25</v>
      </c>
      <c r="IC59" s="1">
        <v>305.23399999999998</v>
      </c>
      <c r="ID59" s="1">
        <v>303.04500000000002</v>
      </c>
      <c r="IE59" s="1">
        <v>320.642</v>
      </c>
      <c r="IF59" s="1">
        <v>312.40300000000002</v>
      </c>
      <c r="IG59" s="1">
        <v>315.613</v>
      </c>
      <c r="IH59" s="1">
        <v>322.59699999999998</v>
      </c>
      <c r="II59" s="1">
        <v>314.18400000000003</v>
      </c>
      <c r="IJ59" s="1">
        <v>308.09699999999998</v>
      </c>
      <c r="IK59" s="1">
        <v>312.41699999999997</v>
      </c>
      <c r="IL59" s="1">
        <v>307.93900000000002</v>
      </c>
      <c r="IM59" s="1">
        <v>304.649</v>
      </c>
      <c r="IN59" s="1">
        <v>310.84399999999999</v>
      </c>
      <c r="IO59" s="1">
        <v>304.24700000000001</v>
      </c>
      <c r="IP59" s="1">
        <v>308.54500000000002</v>
      </c>
      <c r="IQ59" s="1">
        <v>308.56700000000001</v>
      </c>
      <c r="IR59" s="1">
        <v>313.38600000000002</v>
      </c>
      <c r="IS59" s="1">
        <v>315.84199999999998</v>
      </c>
      <c r="IT59" s="1">
        <v>313.65199999999999</v>
      </c>
      <c r="IU59" s="1">
        <v>313.56400000000002</v>
      </c>
      <c r="IV59" s="1">
        <v>322.762</v>
      </c>
      <c r="IW59" s="1">
        <v>325.512</v>
      </c>
      <c r="IX59" s="1">
        <v>328.339</v>
      </c>
      <c r="IY59" s="1">
        <v>334.14800000000002</v>
      </c>
      <c r="IZ59" s="1">
        <v>334.07400000000001</v>
      </c>
      <c r="JA59" s="1">
        <v>328.75</v>
      </c>
      <c r="JB59" s="1">
        <v>339.029</v>
      </c>
      <c r="JC59" s="1">
        <v>329.95499999999998</v>
      </c>
      <c r="JD59" s="1">
        <v>344.58199999999999</v>
      </c>
      <c r="JE59" s="1">
        <v>344.51100000000002</v>
      </c>
      <c r="JF59" s="1">
        <v>351.19900000000001</v>
      </c>
      <c r="JG59" s="1">
        <v>344.024</v>
      </c>
      <c r="JH59" s="1">
        <v>339.90100000000001</v>
      </c>
      <c r="JI59" s="1">
        <v>317.09399999999999</v>
      </c>
      <c r="JJ59" s="1">
        <v>337.45800000000003</v>
      </c>
      <c r="JK59" s="1">
        <v>346.85300000000001</v>
      </c>
      <c r="JL59" s="1">
        <v>346.85399999999998</v>
      </c>
      <c r="JM59" s="1">
        <v>349.66800000000001</v>
      </c>
      <c r="JN59" s="1">
        <v>349.69600000000003</v>
      </c>
      <c r="JO59" s="1">
        <v>351.57100000000003</v>
      </c>
      <c r="JP59" s="1">
        <v>343.51</v>
      </c>
      <c r="JQ59" s="1">
        <v>346.83100000000002</v>
      </c>
      <c r="JR59" s="1">
        <v>333.27800000000002</v>
      </c>
      <c r="JS59" s="1">
        <v>325.92099999999999</v>
      </c>
      <c r="JT59" s="1">
        <v>325.995</v>
      </c>
      <c r="JU59" s="1">
        <v>320.12799999999999</v>
      </c>
      <c r="JV59" s="1">
        <v>312.59500000000003</v>
      </c>
      <c r="JW59" s="1">
        <v>310.46600000000001</v>
      </c>
      <c r="JX59" s="1">
        <v>317.98</v>
      </c>
      <c r="JY59" s="1">
        <v>318.03800000000001</v>
      </c>
      <c r="JZ59" s="1">
        <v>315.56200000000001</v>
      </c>
      <c r="KA59" s="1">
        <v>318.45299999999997</v>
      </c>
      <c r="KB59" s="1">
        <v>327.214</v>
      </c>
      <c r="KC59" s="1">
        <v>314.387</v>
      </c>
      <c r="KD59" s="1">
        <v>305.28199999999998</v>
      </c>
      <c r="KE59" s="1">
        <v>299.53399999999999</v>
      </c>
      <c r="KF59" s="1">
        <v>299.464</v>
      </c>
      <c r="KG59" s="1">
        <v>289.37400000000002</v>
      </c>
      <c r="KH59" s="1">
        <v>289.375</v>
      </c>
      <c r="KI59" s="1">
        <v>280.14400000000001</v>
      </c>
      <c r="KJ59" s="1">
        <v>283.93799999999999</v>
      </c>
      <c r="KK59" s="1">
        <v>294.339</v>
      </c>
      <c r="KL59" s="1">
        <v>290.87799999999999</v>
      </c>
      <c r="KM59" s="1">
        <v>293.28399999999999</v>
      </c>
      <c r="KN59" s="1">
        <v>293.48500000000001</v>
      </c>
      <c r="KO59" s="1">
        <v>293.44099999999997</v>
      </c>
      <c r="KP59" s="1">
        <v>302.642</v>
      </c>
      <c r="KQ59" s="1">
        <v>288.77199999999999</v>
      </c>
      <c r="KR59" s="1">
        <v>288.721</v>
      </c>
      <c r="KS59" s="1">
        <v>288.86500000000001</v>
      </c>
      <c r="KT59" s="1">
        <v>281.91500000000002</v>
      </c>
      <c r="KU59" s="1">
        <v>282.95499999999998</v>
      </c>
      <c r="KV59" s="1">
        <v>287.17899999999997</v>
      </c>
      <c r="KW59" s="1">
        <v>287.19099999999997</v>
      </c>
      <c r="KX59" s="1">
        <v>294.48</v>
      </c>
      <c r="KY59" s="1">
        <v>299.94600000000003</v>
      </c>
      <c r="KZ59" s="1">
        <v>297.20499999999998</v>
      </c>
      <c r="LA59" s="1">
        <v>282.62</v>
      </c>
      <c r="LB59" s="1">
        <v>298.13400000000001</v>
      </c>
      <c r="LC59" s="1">
        <v>304.95600000000002</v>
      </c>
      <c r="LD59" s="1">
        <v>307.87099999999998</v>
      </c>
      <c r="LE59" s="1">
        <v>315.26799999999997</v>
      </c>
      <c r="LF59" s="1">
        <v>330.72399999999999</v>
      </c>
      <c r="LG59" s="1">
        <v>336.25299999999999</v>
      </c>
      <c r="LH59" s="1">
        <v>348.839</v>
      </c>
      <c r="LI59" s="1">
        <v>344.36599999999999</v>
      </c>
      <c r="LJ59" s="1">
        <v>347.46800000000002</v>
      </c>
      <c r="LK59" s="1">
        <v>352.346</v>
      </c>
      <c r="LL59" s="1">
        <v>331.40199999999999</v>
      </c>
      <c r="LM59" s="1">
        <v>323.46499999999997</v>
      </c>
      <c r="LN59" s="1">
        <v>321.97199999999998</v>
      </c>
      <c r="LO59" s="1">
        <v>309.839</v>
      </c>
      <c r="LP59" s="1">
        <v>322.73899999999998</v>
      </c>
      <c r="LQ59" s="1">
        <v>320.61399999999998</v>
      </c>
      <c r="LR59" s="1">
        <v>317.601</v>
      </c>
      <c r="LS59" s="1">
        <v>325.28500000000003</v>
      </c>
      <c r="LT59" s="1">
        <v>325.29300000000001</v>
      </c>
      <c r="LU59" s="1">
        <v>331.3</v>
      </c>
      <c r="LV59" s="1">
        <v>333.07100000000003</v>
      </c>
      <c r="LW59" s="1">
        <v>325.29199999999997</v>
      </c>
      <c r="LX59" s="1">
        <v>328.35199999999998</v>
      </c>
      <c r="LY59" s="1">
        <v>324.40300000000002</v>
      </c>
      <c r="LZ59" s="1">
        <v>324.38600000000002</v>
      </c>
      <c r="MA59" s="1">
        <v>328.49</v>
      </c>
      <c r="MB59" s="1">
        <v>328.53100000000001</v>
      </c>
      <c r="MC59" s="1">
        <v>329.02</v>
      </c>
      <c r="MD59" s="1">
        <v>336.44</v>
      </c>
      <c r="ME59" s="1">
        <v>339.32900000000001</v>
      </c>
      <c r="MF59" s="1">
        <v>354.68900000000002</v>
      </c>
      <c r="MG59" s="1">
        <v>361.46600000000001</v>
      </c>
      <c r="MH59" s="1">
        <v>339.21199999999999</v>
      </c>
      <c r="MI59" s="1">
        <v>335.87299999999999</v>
      </c>
      <c r="MJ59" s="1">
        <v>335.82299999999998</v>
      </c>
      <c r="MK59" s="1">
        <v>342.53100000000001</v>
      </c>
      <c r="ML59" s="1">
        <v>342.43599999999998</v>
      </c>
      <c r="MM59" s="1">
        <v>347.00599999999997</v>
      </c>
      <c r="MN59" s="1">
        <v>346.40199999999999</v>
      </c>
      <c r="MO59" s="1">
        <v>347.64400000000001</v>
      </c>
      <c r="MP59" s="1">
        <v>344.483</v>
      </c>
      <c r="MQ59" s="1">
        <v>338.89600000000002</v>
      </c>
      <c r="MR59" s="1">
        <v>339.43400000000003</v>
      </c>
      <c r="MS59" s="1">
        <v>334.75299999999999</v>
      </c>
      <c r="MT59" s="1">
        <v>354.46699999999998</v>
      </c>
      <c r="MU59" s="1">
        <v>356.21300000000002</v>
      </c>
      <c r="MV59" s="1">
        <v>326.74599999999998</v>
      </c>
      <c r="MW59" s="1">
        <v>322.77600000000001</v>
      </c>
      <c r="MX59" s="1">
        <v>322.97899999999998</v>
      </c>
      <c r="MY59" s="1">
        <v>323.11599999999999</v>
      </c>
      <c r="MZ59" s="1">
        <v>329.90899999999999</v>
      </c>
      <c r="NA59" s="1">
        <v>323.63299999999998</v>
      </c>
      <c r="NB59" s="1">
        <v>318.81200000000001</v>
      </c>
      <c r="NC59" s="1">
        <v>327.51299999999998</v>
      </c>
      <c r="ND59" s="1">
        <v>338.44099999999997</v>
      </c>
      <c r="NE59" s="1">
        <v>341.28800000000001</v>
      </c>
      <c r="NF59" s="1">
        <v>352.959</v>
      </c>
      <c r="NG59" s="1">
        <v>356.37599999999998</v>
      </c>
      <c r="NH59" s="1">
        <v>351.05399999999997</v>
      </c>
      <c r="NI59" s="1">
        <v>355.99200000000002</v>
      </c>
      <c r="NJ59" s="1">
        <v>356.02499999999998</v>
      </c>
      <c r="NK59" s="1">
        <v>368.65300000000002</v>
      </c>
      <c r="NL59" s="1">
        <v>375.76299999999998</v>
      </c>
      <c r="NM59" s="1">
        <v>385.71100000000001</v>
      </c>
      <c r="NN59" s="1">
        <v>379.71499999999997</v>
      </c>
      <c r="NO59" s="1">
        <v>372.68</v>
      </c>
      <c r="NP59" s="1">
        <v>363.04599999999999</v>
      </c>
      <c r="NQ59" s="1">
        <v>362.73700000000002</v>
      </c>
      <c r="NR59" s="1">
        <v>360.73399999999998</v>
      </c>
      <c r="NS59" s="1">
        <v>357.59300000000002</v>
      </c>
      <c r="NT59" s="1">
        <v>357.78399999999999</v>
      </c>
      <c r="NU59" s="1">
        <v>354.40699999999998</v>
      </c>
      <c r="NV59" s="1">
        <v>354.38200000000001</v>
      </c>
      <c r="NW59" s="1">
        <v>354.43400000000003</v>
      </c>
      <c r="NX59" s="1">
        <v>351.57799999999997</v>
      </c>
      <c r="NY59" s="1">
        <v>340.101</v>
      </c>
      <c r="NZ59" s="1">
        <v>347.00400000000002</v>
      </c>
      <c r="OA59" s="1">
        <v>341.24799999999999</v>
      </c>
      <c r="OB59" s="1">
        <v>350.608</v>
      </c>
      <c r="OC59" s="1">
        <v>360.13400000000001</v>
      </c>
      <c r="OD59" s="1">
        <v>355.16800000000001</v>
      </c>
      <c r="OE59" s="1">
        <v>355.18700000000001</v>
      </c>
      <c r="OF59" s="1">
        <v>347.80200000000002</v>
      </c>
      <c r="OG59" s="1">
        <v>335.21199999999999</v>
      </c>
      <c r="OH59" s="1">
        <v>327.19299999999998</v>
      </c>
      <c r="OI59" s="1">
        <v>331.5</v>
      </c>
      <c r="OJ59" s="1">
        <v>331.416</v>
      </c>
      <c r="OK59" s="1">
        <v>326.678</v>
      </c>
      <c r="OL59" s="1">
        <v>336.83800000000002</v>
      </c>
      <c r="OM59" s="1">
        <v>327.33699999999999</v>
      </c>
      <c r="ON59" s="1">
        <v>332.27199999999999</v>
      </c>
      <c r="OO59" s="1">
        <v>324.52699999999999</v>
      </c>
      <c r="OP59" s="1">
        <v>324.41300000000001</v>
      </c>
      <c r="OQ59" s="1">
        <v>311.99299999999999</v>
      </c>
      <c r="OR59" s="1">
        <v>296.49200000000002</v>
      </c>
      <c r="OS59" s="1">
        <v>296.45699999999999</v>
      </c>
      <c r="OT59" s="1">
        <v>296.05</v>
      </c>
      <c r="OU59" s="1">
        <v>275.77999999999997</v>
      </c>
      <c r="OV59" s="1">
        <v>265.13200000000001</v>
      </c>
      <c r="OW59" s="1">
        <v>265.02100000000002</v>
      </c>
      <c r="OX59" s="1">
        <v>264.97899999999998</v>
      </c>
      <c r="OY59" s="1">
        <v>269.46600000000001</v>
      </c>
      <c r="OZ59" s="1">
        <v>269.47300000000001</v>
      </c>
      <c r="PA59" s="1">
        <v>269.471</v>
      </c>
      <c r="PB59" s="1">
        <v>273.22899999999998</v>
      </c>
      <c r="PC59" s="1">
        <v>273.31099999999998</v>
      </c>
      <c r="PD59" s="1">
        <v>279.42599999999999</v>
      </c>
      <c r="PE59" s="1">
        <v>274.55700000000002</v>
      </c>
      <c r="PF59" s="1">
        <v>274.71300000000002</v>
      </c>
      <c r="PG59" s="1">
        <v>264.31799999999998</v>
      </c>
      <c r="PH59" s="1">
        <v>251.994</v>
      </c>
      <c r="PI59" s="1">
        <v>254.49100000000001</v>
      </c>
      <c r="PJ59" s="1">
        <v>249.07900000000001</v>
      </c>
      <c r="PK59" s="1">
        <v>251.96</v>
      </c>
      <c r="PL59" s="1">
        <v>244.16499999999999</v>
      </c>
      <c r="PM59" s="1">
        <v>248.28</v>
      </c>
      <c r="PN59" s="1">
        <v>248.316</v>
      </c>
      <c r="PO59" s="1">
        <v>250.89699999999999</v>
      </c>
      <c r="PP59" s="1">
        <v>250.82900000000001</v>
      </c>
      <c r="PQ59" s="1">
        <v>250.83600000000001</v>
      </c>
      <c r="PR59" s="1">
        <v>233.52199999999999</v>
      </c>
      <c r="PS59" s="1">
        <v>240.81700000000001</v>
      </c>
      <c r="PT59" s="1">
        <v>213.89400000000001</v>
      </c>
      <c r="PU59" s="1">
        <v>226.81399999999999</v>
      </c>
      <c r="PV59" s="1">
        <v>232.886</v>
      </c>
      <c r="PW59" s="1">
        <v>233.035</v>
      </c>
      <c r="PX59" s="1">
        <v>238.23</v>
      </c>
      <c r="PY59" s="1">
        <v>227.864</v>
      </c>
      <c r="PZ59" s="1">
        <v>224.66300000000001</v>
      </c>
      <c r="QA59" s="1">
        <v>235.94399999999999</v>
      </c>
      <c r="QB59" s="1">
        <v>235.84899999999999</v>
      </c>
      <c r="QC59" s="1">
        <v>215.08799999999999</v>
      </c>
      <c r="QD59" s="1">
        <v>215.107</v>
      </c>
      <c r="QE59" s="1">
        <v>215.11600000000001</v>
      </c>
      <c r="QF59" s="1">
        <v>215.07400000000001</v>
      </c>
      <c r="QG59" s="1">
        <v>215.05699999999999</v>
      </c>
      <c r="QH59" s="1">
        <v>215.17599999999999</v>
      </c>
      <c r="QI59" s="1">
        <v>215.14400000000001</v>
      </c>
      <c r="QJ59" s="1">
        <v>215.166</v>
      </c>
      <c r="QK59" s="1">
        <v>215.16</v>
      </c>
      <c r="QL59" s="1">
        <v>215.154</v>
      </c>
      <c r="QM59" s="1">
        <v>215.20500000000001</v>
      </c>
      <c r="QN59" s="1">
        <v>253.042</v>
      </c>
      <c r="QO59" s="1">
        <v>252.94399999999999</v>
      </c>
      <c r="QP59" s="1">
        <v>252.86699999999999</v>
      </c>
      <c r="QQ59" s="1">
        <v>252.857</v>
      </c>
      <c r="QR59" s="1">
        <v>252.94200000000001</v>
      </c>
      <c r="QS59" s="1">
        <v>252.91399999999999</v>
      </c>
      <c r="QT59" s="1">
        <v>253.251</v>
      </c>
      <c r="QU59" s="1">
        <v>241.011</v>
      </c>
      <c r="QV59" s="1">
        <v>241.04900000000001</v>
      </c>
      <c r="QW59" s="1">
        <v>241.05099999999999</v>
      </c>
      <c r="QX59" s="1">
        <v>239.119</v>
      </c>
      <c r="QY59" s="1">
        <v>251.28700000000001</v>
      </c>
      <c r="QZ59" s="1">
        <v>245.27</v>
      </c>
      <c r="RA59" s="1">
        <v>264.30200000000002</v>
      </c>
      <c r="RB59" s="1">
        <v>264.25700000000001</v>
      </c>
      <c r="RC59" s="1">
        <v>269.43599999999998</v>
      </c>
      <c r="RD59" s="1">
        <v>267.048</v>
      </c>
      <c r="RE59" s="1">
        <v>267</v>
      </c>
      <c r="RF59" s="1">
        <v>270.23599999999999</v>
      </c>
      <c r="RG59" s="1">
        <v>272.03500000000003</v>
      </c>
      <c r="RH59" s="1">
        <v>263.298</v>
      </c>
      <c r="RI59" s="1">
        <v>267.58999999999997</v>
      </c>
      <c r="RJ59" s="1">
        <v>279.84300000000002</v>
      </c>
      <c r="RK59" s="1">
        <v>270.63799999999998</v>
      </c>
      <c r="RL59" s="1">
        <v>283.66399999999999</v>
      </c>
      <c r="RM59" s="1">
        <v>277.36200000000002</v>
      </c>
      <c r="RN59" s="1">
        <v>284.56599999999997</v>
      </c>
      <c r="RO59" s="1">
        <v>290.91500000000002</v>
      </c>
      <c r="RP59" s="1">
        <v>297.52800000000002</v>
      </c>
      <c r="RQ59" s="1">
        <v>314.08499999999998</v>
      </c>
      <c r="RR59" s="1">
        <v>316.923</v>
      </c>
      <c r="RS59" s="1">
        <v>325.39800000000002</v>
      </c>
      <c r="RT59" s="1">
        <v>325.84699999999998</v>
      </c>
      <c r="RU59" s="1">
        <v>325.488</v>
      </c>
      <c r="RV59" s="1">
        <v>331.858</v>
      </c>
      <c r="RW59" s="1">
        <v>333.03199999999998</v>
      </c>
      <c r="RX59" s="1">
        <v>333.44099999999997</v>
      </c>
      <c r="RY59" s="1">
        <v>333.65899999999999</v>
      </c>
      <c r="RZ59" s="1">
        <v>333.65</v>
      </c>
      <c r="SA59" s="1">
        <v>335.63</v>
      </c>
      <c r="SB59" s="1">
        <v>334.47699999999998</v>
      </c>
      <c r="SC59" s="1">
        <v>334.40699999999998</v>
      </c>
      <c r="SD59" s="1">
        <v>334.27100000000002</v>
      </c>
      <c r="SE59" s="1">
        <v>334.10399999999998</v>
      </c>
      <c r="SF59" s="1">
        <v>340.66199999999998</v>
      </c>
    </row>
    <row r="60" spans="1:513" x14ac:dyDescent="0.25">
      <c r="A60" s="1" t="s">
        <v>287</v>
      </c>
      <c r="B60" s="1" t="str">
        <f>_xlfn.XLOOKUP(A60,bonds[worksheet get],bonds[unique lookup],"-")</f>
        <v>KPN 2 PERP nc-24</v>
      </c>
      <c r="C60" s="1" t="str">
        <f>_xlfn.XLOOKUP(A60,bonds[worksheet get],bonds[ID_ISIN],"-")</f>
        <v>XS2069101868</v>
      </c>
      <c r="D60" s="1">
        <f>_xll.BDH(A60,"blp_i_sprd_mid","-2AY",,"Dates=H","Fill=C","Sort=R","Dir=H","cols=170;rows=1")</f>
        <v>360.77600000000001</v>
      </c>
      <c r="E60" s="1">
        <v>365.32499999999999</v>
      </c>
      <c r="F60" s="1">
        <v>368.88200000000001</v>
      </c>
      <c r="G60" s="1">
        <v>373.94400000000002</v>
      </c>
      <c r="H60" s="1">
        <v>375.03199999999998</v>
      </c>
      <c r="I60" s="1">
        <v>376.87700000000001</v>
      </c>
      <c r="J60" s="1">
        <v>376.685</v>
      </c>
      <c r="K60" s="1">
        <v>373.68099999999998</v>
      </c>
      <c r="L60" s="1">
        <v>372.16699999999997</v>
      </c>
      <c r="M60" s="1">
        <v>374.09699999999998</v>
      </c>
      <c r="N60" s="1">
        <v>369.43400000000003</v>
      </c>
      <c r="O60" s="1">
        <v>374.51</v>
      </c>
      <c r="P60" s="1">
        <v>365.69299999999998</v>
      </c>
      <c r="Q60" s="1">
        <v>360.97300000000001</v>
      </c>
      <c r="R60" s="1">
        <v>378.45699999999999</v>
      </c>
      <c r="S60" s="1">
        <v>372.45499999999998</v>
      </c>
      <c r="T60" s="1">
        <v>362.94099999999997</v>
      </c>
      <c r="U60" s="1">
        <v>338.166</v>
      </c>
      <c r="V60" s="1">
        <v>320.82</v>
      </c>
      <c r="W60" s="1">
        <v>308.98599999999999</v>
      </c>
      <c r="X60" s="1">
        <v>319.70299999999997</v>
      </c>
      <c r="Y60" s="1">
        <v>336.81099999999998</v>
      </c>
      <c r="Z60" s="1">
        <v>339.06900000000002</v>
      </c>
      <c r="AA60" s="1">
        <v>346.72300000000001</v>
      </c>
      <c r="AB60" s="1">
        <v>345.74099999999999</v>
      </c>
      <c r="AC60" s="1">
        <v>346.38200000000001</v>
      </c>
      <c r="AD60" s="1">
        <v>339.87599999999998</v>
      </c>
      <c r="AE60" s="1">
        <v>337.44099999999997</v>
      </c>
      <c r="AF60" s="1">
        <v>350.584</v>
      </c>
      <c r="AG60" s="1">
        <v>363.39800000000002</v>
      </c>
      <c r="AH60" s="1">
        <v>361.89100000000002</v>
      </c>
      <c r="AI60" s="1">
        <v>363.45400000000001</v>
      </c>
      <c r="AJ60" s="1">
        <v>367.75200000000001</v>
      </c>
      <c r="AK60" s="1">
        <v>365.90100000000001</v>
      </c>
      <c r="AL60" s="1">
        <v>369.012</v>
      </c>
      <c r="AM60" s="1">
        <v>370.11599999999999</v>
      </c>
      <c r="AN60" s="1">
        <v>365.66</v>
      </c>
      <c r="AO60" s="1">
        <v>359.26900000000001</v>
      </c>
      <c r="AP60" s="1">
        <v>350.69</v>
      </c>
      <c r="AQ60" s="1">
        <v>349.75900000000001</v>
      </c>
      <c r="AR60" s="1">
        <v>351.48899999999998</v>
      </c>
      <c r="AS60" s="1">
        <v>349.07400000000001</v>
      </c>
      <c r="AT60" s="1">
        <v>347.32600000000002</v>
      </c>
      <c r="AU60" s="1">
        <v>350.47500000000002</v>
      </c>
      <c r="AV60" s="1">
        <v>350.45600000000002</v>
      </c>
      <c r="AW60" s="1">
        <v>332.64699999999999</v>
      </c>
      <c r="AX60" s="1">
        <v>325.58499999999998</v>
      </c>
      <c r="AY60" s="1">
        <v>322.78800000000001</v>
      </c>
      <c r="AZ60" s="1">
        <v>318.59800000000001</v>
      </c>
      <c r="BA60" s="1">
        <v>327.77100000000002</v>
      </c>
      <c r="BB60" s="1">
        <v>327.30799999999999</v>
      </c>
      <c r="BC60" s="1">
        <v>328.39499999999998</v>
      </c>
      <c r="BD60" s="1">
        <v>331.69</v>
      </c>
      <c r="BE60" s="1">
        <v>318.04700000000003</v>
      </c>
      <c r="BF60" s="1">
        <v>318.815</v>
      </c>
      <c r="BG60" s="1">
        <v>318.91300000000001</v>
      </c>
      <c r="BH60" s="1">
        <v>310.52999999999997</v>
      </c>
      <c r="BI60" s="1">
        <v>311.48899999999998</v>
      </c>
      <c r="BJ60" s="1">
        <v>342.10500000000002</v>
      </c>
      <c r="BK60" s="1">
        <v>373.69799999999998</v>
      </c>
      <c r="BL60" s="1">
        <v>384.25700000000001</v>
      </c>
      <c r="BM60" s="1">
        <v>401.88900000000001</v>
      </c>
      <c r="BN60" s="1">
        <v>401.536</v>
      </c>
      <c r="BO60" s="1">
        <v>393.81099999999998</v>
      </c>
      <c r="BP60" s="1">
        <v>384.71199999999999</v>
      </c>
      <c r="BQ60" s="1">
        <v>384.19200000000001</v>
      </c>
      <c r="BR60" s="1">
        <v>387.6</v>
      </c>
      <c r="BS60" s="1">
        <v>386.34100000000001</v>
      </c>
      <c r="BT60" s="1">
        <v>397.70400000000001</v>
      </c>
      <c r="BU60" s="1">
        <v>400.07799999999997</v>
      </c>
      <c r="BV60" s="1">
        <v>458.69900000000001</v>
      </c>
      <c r="BW60" s="1">
        <v>467.98399999999998</v>
      </c>
      <c r="BX60" s="1">
        <v>451.11500000000001</v>
      </c>
      <c r="BY60" s="1">
        <v>453.67500000000001</v>
      </c>
      <c r="BZ60" s="1">
        <v>459.15499999999997</v>
      </c>
      <c r="CA60" s="1">
        <v>443.15</v>
      </c>
      <c r="CB60" s="1">
        <v>373.50400000000002</v>
      </c>
      <c r="CC60" s="1">
        <v>336.07499999999999</v>
      </c>
      <c r="CD60" s="1">
        <v>324.75599999999997</v>
      </c>
      <c r="CE60" s="1">
        <v>290.93599999999998</v>
      </c>
      <c r="CF60" s="1">
        <v>288.048</v>
      </c>
      <c r="CG60" s="1">
        <v>292.74099999999999</v>
      </c>
      <c r="CH60" s="1">
        <v>251.00700000000001</v>
      </c>
      <c r="CI60" s="1">
        <v>236.18899999999999</v>
      </c>
      <c r="CJ60" s="1">
        <v>225.97800000000001</v>
      </c>
      <c r="CK60" s="1">
        <v>227.608</v>
      </c>
      <c r="CL60" s="1">
        <v>241.541</v>
      </c>
      <c r="CM60" s="1">
        <v>243.56899999999999</v>
      </c>
      <c r="CN60" s="1">
        <v>231.529</v>
      </c>
      <c r="CO60" s="1">
        <v>219.01</v>
      </c>
      <c r="CP60" s="1">
        <v>213.607</v>
      </c>
      <c r="CQ60" s="1">
        <v>208.71899999999999</v>
      </c>
      <c r="CR60" s="1">
        <v>197.61799999999999</v>
      </c>
      <c r="CS60" s="1">
        <v>198.56800000000001</v>
      </c>
      <c r="CT60" s="1">
        <v>199.21600000000001</v>
      </c>
      <c r="CU60" s="1">
        <v>199.60400000000001</v>
      </c>
      <c r="CV60" s="1">
        <v>198.749</v>
      </c>
      <c r="CW60" s="1">
        <v>198.959</v>
      </c>
      <c r="CX60" s="1">
        <v>198.70400000000001</v>
      </c>
      <c r="CY60" s="1">
        <v>198.404</v>
      </c>
      <c r="CZ60" s="1">
        <v>199.25</v>
      </c>
      <c r="DA60" s="1">
        <v>200.31899999999999</v>
      </c>
      <c r="DB60" s="1">
        <v>197.34800000000001</v>
      </c>
      <c r="DC60" s="1">
        <v>194.41800000000001</v>
      </c>
      <c r="DD60" s="1">
        <v>194.61699999999999</v>
      </c>
      <c r="DE60" s="1">
        <v>197.48099999999999</v>
      </c>
      <c r="DF60" s="1">
        <v>206.93799999999999</v>
      </c>
      <c r="DG60" s="1">
        <v>206.309</v>
      </c>
      <c r="DH60" s="1">
        <v>203.67</v>
      </c>
      <c r="DI60" s="1">
        <v>198.029</v>
      </c>
      <c r="DJ60" s="1">
        <v>193.053</v>
      </c>
      <c r="DK60" s="1">
        <v>195.126</v>
      </c>
      <c r="DL60" s="1">
        <v>181.917</v>
      </c>
      <c r="DM60" s="1">
        <v>176.816</v>
      </c>
      <c r="DN60" s="1">
        <v>172.78</v>
      </c>
      <c r="DO60" s="1">
        <v>172.67500000000001</v>
      </c>
      <c r="DP60" s="1">
        <v>170.566</v>
      </c>
      <c r="DQ60" s="1">
        <v>170.245</v>
      </c>
      <c r="DR60" s="1">
        <v>173.13</v>
      </c>
      <c r="DS60" s="1">
        <v>174.81299999999999</v>
      </c>
      <c r="DT60" s="1">
        <v>171.989</v>
      </c>
      <c r="DU60" s="1">
        <v>171.691</v>
      </c>
      <c r="DV60" s="1">
        <v>172.648</v>
      </c>
      <c r="DW60" s="1">
        <v>172.59700000000001</v>
      </c>
      <c r="DX60" s="1">
        <v>176.929</v>
      </c>
      <c r="DY60" s="1">
        <v>172.74199999999999</v>
      </c>
      <c r="DZ60" s="1">
        <v>171.596</v>
      </c>
      <c r="EA60" s="1">
        <v>170.244</v>
      </c>
      <c r="EB60" s="1">
        <v>166.23500000000001</v>
      </c>
      <c r="EC60" s="1">
        <v>169.29499999999999</v>
      </c>
      <c r="ED60" s="1">
        <v>167.93799999999999</v>
      </c>
      <c r="EE60" s="1">
        <v>172.922</v>
      </c>
      <c r="EF60" s="1">
        <v>171.09299999999999</v>
      </c>
      <c r="EG60" s="1">
        <v>171.892</v>
      </c>
      <c r="EH60" s="1">
        <v>172.36699999999999</v>
      </c>
      <c r="EI60" s="1">
        <v>172.20599999999999</v>
      </c>
      <c r="EJ60" s="1">
        <v>174.846</v>
      </c>
      <c r="EK60" s="1">
        <v>178.94399999999999</v>
      </c>
      <c r="EL60" s="1">
        <v>182.32599999999999</v>
      </c>
      <c r="EM60" s="1">
        <v>181.53200000000001</v>
      </c>
      <c r="EN60" s="1">
        <v>189.22499999999999</v>
      </c>
      <c r="EO60" s="1">
        <v>192.589</v>
      </c>
      <c r="EP60" s="1">
        <v>189.72300000000001</v>
      </c>
      <c r="EQ60" s="1">
        <v>193.239</v>
      </c>
      <c r="ER60" s="1">
        <v>198.95099999999999</v>
      </c>
      <c r="ES60" s="1">
        <v>210.02600000000001</v>
      </c>
      <c r="ET60" s="1">
        <v>220.30799999999999</v>
      </c>
      <c r="EU60" s="1">
        <v>225.56800000000001</v>
      </c>
      <c r="EV60" s="1">
        <v>222.48500000000001</v>
      </c>
      <c r="EW60" s="1">
        <v>229.577</v>
      </c>
      <c r="EX60" s="1">
        <v>232.02099999999999</v>
      </c>
      <c r="EY60" s="1">
        <v>231.83500000000001</v>
      </c>
      <c r="EZ60" s="1">
        <v>231.982</v>
      </c>
      <c r="FA60" s="1">
        <v>233.43299999999999</v>
      </c>
      <c r="FB60" s="1">
        <v>238.983</v>
      </c>
      <c r="FC60" s="1">
        <v>239.25700000000001</v>
      </c>
      <c r="FD60" s="1">
        <v>240.37200000000001</v>
      </c>
      <c r="FE60" s="1">
        <v>237.42699999999999</v>
      </c>
      <c r="FF60" s="1">
        <v>236.93</v>
      </c>
      <c r="FG60" s="1">
        <v>237.822</v>
      </c>
      <c r="FH60" s="1">
        <v>238.459</v>
      </c>
      <c r="FI60" s="1">
        <v>236.69300000000001</v>
      </c>
      <c r="FJ60" s="1">
        <v>233.21700000000001</v>
      </c>
      <c r="FK60" s="1">
        <v>232.696</v>
      </c>
      <c r="FL60" s="1">
        <v>228.41499999999999</v>
      </c>
      <c r="FM60" s="1">
        <v>223.36199999999999</v>
      </c>
      <c r="FN60" s="1">
        <v>223.51900000000001</v>
      </c>
      <c r="FO60" s="1">
        <v>220.73099999999999</v>
      </c>
      <c r="FP60" s="1">
        <v>224.79900000000001</v>
      </c>
      <c r="FQ60" s="1">
        <v>234.34299999999999</v>
      </c>
    </row>
    <row r="61" spans="1:513" x14ac:dyDescent="0.25">
      <c r="A61" s="1" t="s">
        <v>92</v>
      </c>
      <c r="B61" s="1" t="str">
        <f>_xlfn.XLOOKUP(A61,bonds[worksheet get],bonds[unique lookup],"-")</f>
        <v>TELIAS 3 04/04/78 nc-23</v>
      </c>
      <c r="C61" s="1" t="str">
        <f>_xlfn.XLOOKUP(A61,bonds[worksheet get],bonds[ID_ISIN],"-")</f>
        <v>XS1590787799</v>
      </c>
      <c r="D61" s="1">
        <f>_xll.BDH(A61,"blp_i_sprd_mid","-2AY",,"Dates=H","Fill=C","Sort=R","Dir=H","cols=509;rows=1")</f>
        <v>239.35300000000001</v>
      </c>
      <c r="E61" s="1">
        <v>242.339</v>
      </c>
      <c r="F61" s="1">
        <v>247.066</v>
      </c>
      <c r="G61" s="1">
        <v>252.45599999999999</v>
      </c>
      <c r="H61" s="1">
        <v>254.76400000000001</v>
      </c>
      <c r="I61" s="1">
        <v>253.66200000000001</v>
      </c>
      <c r="J61" s="1">
        <v>250.459</v>
      </c>
      <c r="K61" s="1">
        <v>247.297</v>
      </c>
      <c r="L61" s="1">
        <v>246.43899999999999</v>
      </c>
      <c r="M61" s="1">
        <v>250.72900000000001</v>
      </c>
      <c r="N61" s="1">
        <v>242.27799999999999</v>
      </c>
      <c r="O61" s="1">
        <v>245.27600000000001</v>
      </c>
      <c r="P61" s="1">
        <v>237.679</v>
      </c>
      <c r="Q61" s="1">
        <v>231.18700000000001</v>
      </c>
      <c r="R61" s="1">
        <v>254.505</v>
      </c>
      <c r="S61" s="1">
        <v>252.19499999999999</v>
      </c>
      <c r="T61" s="1">
        <v>243.37100000000001</v>
      </c>
      <c r="U61" s="1">
        <v>207.30600000000001</v>
      </c>
      <c r="V61" s="1">
        <v>189.59</v>
      </c>
      <c r="W61" s="1">
        <v>177.09200000000001</v>
      </c>
      <c r="X61" s="1">
        <v>181.09800000000001</v>
      </c>
      <c r="Y61" s="1">
        <v>207.14599999999999</v>
      </c>
      <c r="Z61" s="1">
        <v>212.47300000000001</v>
      </c>
      <c r="AA61" s="1">
        <v>219.47</v>
      </c>
      <c r="AB61" s="1">
        <v>220.797</v>
      </c>
      <c r="AC61" s="1">
        <v>217.92400000000001</v>
      </c>
      <c r="AD61" s="1">
        <v>210.32499999999999</v>
      </c>
      <c r="AE61" s="1">
        <v>211.50299999999999</v>
      </c>
      <c r="AF61" s="1">
        <v>221.65600000000001</v>
      </c>
      <c r="AG61" s="1">
        <v>237.02799999999999</v>
      </c>
      <c r="AH61" s="1">
        <v>239.45599999999999</v>
      </c>
      <c r="AI61" s="1">
        <v>246.07400000000001</v>
      </c>
      <c r="AJ61" s="1">
        <v>252.61699999999999</v>
      </c>
      <c r="AK61" s="1">
        <v>260.34399999999999</v>
      </c>
      <c r="AL61" s="1">
        <v>275.52199999999999</v>
      </c>
      <c r="AM61" s="1">
        <v>278.47899999999998</v>
      </c>
      <c r="AN61" s="1">
        <v>275.81799999999998</v>
      </c>
      <c r="AO61" s="1">
        <v>269.86200000000002</v>
      </c>
      <c r="AP61" s="1">
        <v>265.952</v>
      </c>
      <c r="AQ61" s="1">
        <v>266.101</v>
      </c>
      <c r="AR61" s="1">
        <v>264.92599999999999</v>
      </c>
      <c r="AS61" s="1">
        <v>265.09899999999999</v>
      </c>
      <c r="AT61" s="1">
        <v>265.99700000000001</v>
      </c>
      <c r="AU61" s="1">
        <v>270.553</v>
      </c>
      <c r="AV61" s="1">
        <v>264.82100000000003</v>
      </c>
      <c r="AW61" s="1">
        <v>240.74100000000001</v>
      </c>
      <c r="AX61" s="1">
        <v>235.792</v>
      </c>
      <c r="AY61" s="1">
        <v>235.75</v>
      </c>
      <c r="AZ61" s="1">
        <v>230.64400000000001</v>
      </c>
      <c r="BA61" s="1">
        <v>238.54300000000001</v>
      </c>
      <c r="BB61" s="1">
        <v>245.17400000000001</v>
      </c>
      <c r="BC61" s="1">
        <v>255.58</v>
      </c>
      <c r="BD61" s="1">
        <v>260.346</v>
      </c>
      <c r="BE61" s="1">
        <v>258.88299999999998</v>
      </c>
      <c r="BF61" s="1">
        <v>261.52699999999999</v>
      </c>
      <c r="BG61" s="1">
        <v>261.60500000000002</v>
      </c>
      <c r="BH61" s="1">
        <v>246.88</v>
      </c>
      <c r="BI61" s="1">
        <v>250.994</v>
      </c>
      <c r="BJ61" s="1">
        <v>301.03199999999998</v>
      </c>
      <c r="BK61" s="1">
        <v>343.31200000000001</v>
      </c>
      <c r="BL61" s="1">
        <v>370.30399999999997</v>
      </c>
      <c r="BM61" s="1">
        <v>411.65499999999997</v>
      </c>
      <c r="BN61" s="1">
        <v>420.97199999999998</v>
      </c>
      <c r="BO61" s="1">
        <v>420.108</v>
      </c>
      <c r="BP61" s="1">
        <v>428.077</v>
      </c>
      <c r="BQ61" s="1">
        <v>430.32</v>
      </c>
      <c r="BR61" s="1">
        <v>443.26499999999999</v>
      </c>
      <c r="BS61" s="1">
        <v>446.62400000000002</v>
      </c>
      <c r="BT61" s="1">
        <v>474.43299999999999</v>
      </c>
      <c r="BU61" s="1">
        <v>491.97699999999998</v>
      </c>
      <c r="BV61" s="1">
        <v>535.93499999999995</v>
      </c>
      <c r="BW61" s="1">
        <v>553.73500000000001</v>
      </c>
      <c r="BX61" s="1">
        <v>528.077</v>
      </c>
      <c r="BY61" s="1">
        <v>543.55399999999997</v>
      </c>
      <c r="BZ61" s="1">
        <v>521.90099999999995</v>
      </c>
      <c r="CA61" s="1">
        <v>418.13299999999998</v>
      </c>
      <c r="CB61" s="1">
        <v>356.90199999999999</v>
      </c>
      <c r="CC61" s="1">
        <v>283.35599999999999</v>
      </c>
      <c r="CD61" s="1">
        <v>271.33999999999997</v>
      </c>
      <c r="CE61" s="1">
        <v>233.477</v>
      </c>
      <c r="CF61" s="1">
        <v>231.691</v>
      </c>
      <c r="CG61" s="1">
        <v>237.875</v>
      </c>
      <c r="CH61" s="1">
        <v>193.126</v>
      </c>
      <c r="CI61" s="1">
        <v>170.42099999999999</v>
      </c>
      <c r="CJ61" s="1">
        <v>163.52500000000001</v>
      </c>
      <c r="CK61" s="1">
        <v>163.999</v>
      </c>
      <c r="CL61" s="1">
        <v>177.02799999999999</v>
      </c>
      <c r="CM61" s="1">
        <v>172.82499999999999</v>
      </c>
      <c r="CN61" s="1">
        <v>157.816</v>
      </c>
      <c r="CO61" s="1">
        <v>146.464</v>
      </c>
      <c r="CP61" s="1">
        <v>139.506</v>
      </c>
      <c r="CQ61" s="1">
        <v>133.65199999999999</v>
      </c>
      <c r="CR61" s="1">
        <v>120.619</v>
      </c>
      <c r="CS61" s="1">
        <v>121.833</v>
      </c>
      <c r="CT61" s="1">
        <v>123.265</v>
      </c>
      <c r="CU61" s="1">
        <v>126.94499999999999</v>
      </c>
      <c r="CV61" s="1">
        <v>126.68300000000001</v>
      </c>
      <c r="CW61" s="1">
        <v>127.89700000000001</v>
      </c>
      <c r="CX61" s="1">
        <v>128.07599999999999</v>
      </c>
      <c r="CY61" s="1">
        <v>128.18700000000001</v>
      </c>
      <c r="CZ61" s="1">
        <v>129.88300000000001</v>
      </c>
      <c r="DA61" s="1">
        <v>131.69399999999999</v>
      </c>
      <c r="DB61" s="1">
        <v>129.53700000000001</v>
      </c>
      <c r="DC61" s="1">
        <v>128.10400000000001</v>
      </c>
      <c r="DD61" s="1">
        <v>130.983</v>
      </c>
      <c r="DE61" s="1">
        <v>135.85</v>
      </c>
      <c r="DF61" s="1">
        <v>151.864</v>
      </c>
      <c r="DG61" s="1">
        <v>152.238</v>
      </c>
      <c r="DH61" s="1">
        <v>150.078</v>
      </c>
      <c r="DI61" s="1">
        <v>148.02600000000001</v>
      </c>
      <c r="DJ61" s="1">
        <v>148.35400000000001</v>
      </c>
      <c r="DK61" s="1">
        <v>149.87799999999999</v>
      </c>
      <c r="DL61" s="1">
        <v>136.97900000000001</v>
      </c>
      <c r="DM61" s="1">
        <v>134.41399999999999</v>
      </c>
      <c r="DN61" s="1">
        <v>131.852</v>
      </c>
      <c r="DO61" s="1">
        <v>131.84899999999999</v>
      </c>
      <c r="DP61" s="1">
        <v>132.17099999999999</v>
      </c>
      <c r="DQ61" s="1">
        <v>134.91999999999999</v>
      </c>
      <c r="DR61" s="1">
        <v>140.12</v>
      </c>
      <c r="DS61" s="1">
        <v>144.62200000000001</v>
      </c>
      <c r="DT61" s="1">
        <v>144.68899999999999</v>
      </c>
      <c r="DU61" s="1">
        <v>145.67699999999999</v>
      </c>
      <c r="DV61" s="1">
        <v>147.38300000000001</v>
      </c>
      <c r="DW61" s="1">
        <v>148.268</v>
      </c>
      <c r="DX61" s="1">
        <v>153.03800000000001</v>
      </c>
      <c r="DY61" s="1">
        <v>151.828</v>
      </c>
      <c r="DZ61" s="1">
        <v>149.87700000000001</v>
      </c>
      <c r="EA61" s="1">
        <v>148.642</v>
      </c>
      <c r="EB61" s="1">
        <v>146.61199999999999</v>
      </c>
      <c r="EC61" s="1">
        <v>144.80000000000001</v>
      </c>
      <c r="ED61" s="1">
        <v>145.46</v>
      </c>
      <c r="EE61" s="1">
        <v>147.679</v>
      </c>
      <c r="EF61" s="1">
        <v>149.108</v>
      </c>
      <c r="EG61" s="1">
        <v>149.90799999999999</v>
      </c>
      <c r="EH61" s="1">
        <v>149.63900000000001</v>
      </c>
      <c r="EI61" s="1">
        <v>150.58699999999999</v>
      </c>
      <c r="EJ61" s="1">
        <v>152.38499999999999</v>
      </c>
      <c r="EK61" s="1">
        <v>153.72200000000001</v>
      </c>
      <c r="EL61" s="1">
        <v>155.01</v>
      </c>
      <c r="EM61" s="1">
        <v>158.73699999999999</v>
      </c>
      <c r="EN61" s="1">
        <v>162.92599999999999</v>
      </c>
      <c r="EO61" s="1">
        <v>164.6</v>
      </c>
      <c r="EP61" s="1">
        <v>163.464</v>
      </c>
      <c r="EQ61" s="1">
        <v>164.22</v>
      </c>
      <c r="ER61" s="1">
        <v>167.89099999999999</v>
      </c>
      <c r="ES61" s="1">
        <v>170.30799999999999</v>
      </c>
      <c r="ET61" s="1">
        <v>174.62200000000001</v>
      </c>
      <c r="EU61" s="1">
        <v>175.119</v>
      </c>
      <c r="EV61" s="1">
        <v>169.988</v>
      </c>
      <c r="EW61" s="1">
        <v>172.589</v>
      </c>
      <c r="EX61" s="1">
        <v>172.80600000000001</v>
      </c>
      <c r="EY61" s="1">
        <v>171.15899999999999</v>
      </c>
      <c r="EZ61" s="1">
        <v>168.14099999999999</v>
      </c>
      <c r="FA61" s="1">
        <v>170.34800000000001</v>
      </c>
      <c r="FB61" s="1">
        <v>173.62899999999999</v>
      </c>
      <c r="FC61" s="1">
        <v>174.59100000000001</v>
      </c>
      <c r="FD61" s="1">
        <v>175.62299999999999</v>
      </c>
      <c r="FE61" s="1">
        <v>170.66800000000001</v>
      </c>
      <c r="FF61" s="1">
        <v>169.10900000000001</v>
      </c>
      <c r="FG61" s="1">
        <v>167.78399999999999</v>
      </c>
      <c r="FH61" s="1">
        <v>162.83000000000001</v>
      </c>
      <c r="FI61" s="1">
        <v>159.04499999999999</v>
      </c>
      <c r="FJ61" s="1">
        <v>132.666</v>
      </c>
      <c r="FK61" s="1">
        <v>130.46600000000001</v>
      </c>
      <c r="FL61" s="1">
        <v>126.818</v>
      </c>
      <c r="FM61" s="1">
        <v>122.405</v>
      </c>
      <c r="FN61" s="1">
        <v>123.87</v>
      </c>
      <c r="FO61" s="1">
        <v>123.45</v>
      </c>
      <c r="FP61" s="1">
        <v>129.71799999999999</v>
      </c>
      <c r="FQ61" s="1">
        <v>132.16499999999999</v>
      </c>
      <c r="FR61" s="1">
        <v>133.11099999999999</v>
      </c>
      <c r="FS61" s="1">
        <v>128.71199999999999</v>
      </c>
      <c r="FT61" s="1">
        <v>126.958</v>
      </c>
      <c r="FU61" s="1">
        <v>123.46899999999999</v>
      </c>
      <c r="FV61" s="1">
        <v>124.03700000000001</v>
      </c>
      <c r="FW61" s="1">
        <v>127.11799999999999</v>
      </c>
      <c r="FX61" s="1">
        <v>129.47200000000001</v>
      </c>
      <c r="FY61" s="1">
        <v>128.48599999999999</v>
      </c>
      <c r="FZ61" s="1">
        <v>128.71799999999999</v>
      </c>
      <c r="GA61" s="1">
        <v>130.33799999999999</v>
      </c>
      <c r="GB61" s="1">
        <v>131.63300000000001</v>
      </c>
      <c r="GC61" s="1">
        <v>132.881</v>
      </c>
      <c r="GD61" s="1">
        <v>135.52799999999999</v>
      </c>
      <c r="GE61" s="1">
        <v>137.99199999999999</v>
      </c>
      <c r="GF61" s="1">
        <v>138.869</v>
      </c>
      <c r="GG61" s="1">
        <v>144.018</v>
      </c>
      <c r="GH61" s="1">
        <v>147.358</v>
      </c>
      <c r="GI61" s="1">
        <v>147.92699999999999</v>
      </c>
      <c r="GJ61" s="1">
        <v>144.99199999999999</v>
      </c>
      <c r="GK61" s="1">
        <v>144.488</v>
      </c>
      <c r="GL61" s="1">
        <v>144.79</v>
      </c>
      <c r="GM61" s="1">
        <v>141.06100000000001</v>
      </c>
      <c r="GN61" s="1">
        <v>138.63999999999999</v>
      </c>
      <c r="GO61" s="1">
        <v>140.16300000000001</v>
      </c>
      <c r="GP61" s="1">
        <v>140.58799999999999</v>
      </c>
      <c r="GQ61" s="1">
        <v>143.44800000000001</v>
      </c>
      <c r="GR61" s="1">
        <v>143.34700000000001</v>
      </c>
      <c r="GS61" s="1">
        <v>139.96899999999999</v>
      </c>
      <c r="GT61" s="1">
        <v>139.79</v>
      </c>
      <c r="GU61" s="1">
        <v>138.59800000000001</v>
      </c>
      <c r="GV61" s="1">
        <v>143.03200000000001</v>
      </c>
      <c r="GW61" s="1">
        <v>140.91800000000001</v>
      </c>
      <c r="GX61" s="1">
        <v>135.446</v>
      </c>
      <c r="GY61" s="1">
        <v>131.53700000000001</v>
      </c>
      <c r="GZ61" s="1">
        <v>127.67400000000001</v>
      </c>
      <c r="HA61" s="1">
        <v>127.146</v>
      </c>
      <c r="HB61" s="1">
        <v>151.78800000000001</v>
      </c>
      <c r="HC61" s="1">
        <v>147.60599999999999</v>
      </c>
      <c r="HD61" s="1">
        <v>143.78200000000001</v>
      </c>
      <c r="HE61" s="1">
        <v>144.685</v>
      </c>
      <c r="HF61" s="1">
        <v>143.52600000000001</v>
      </c>
      <c r="HG61" s="1">
        <v>149.047</v>
      </c>
      <c r="HH61" s="1">
        <v>150.167</v>
      </c>
      <c r="HI61" s="1">
        <v>145.46899999999999</v>
      </c>
      <c r="HJ61" s="1">
        <v>144.87899999999999</v>
      </c>
      <c r="HK61" s="1">
        <v>144.71</v>
      </c>
      <c r="HL61" s="1">
        <v>143.85400000000001</v>
      </c>
      <c r="HM61" s="1">
        <v>143.34299999999999</v>
      </c>
      <c r="HN61" s="1">
        <v>146.35499999999999</v>
      </c>
      <c r="HO61" s="1">
        <v>145.827</v>
      </c>
      <c r="HP61" s="1">
        <v>146.70099999999999</v>
      </c>
      <c r="HQ61" s="1">
        <v>155.92599999999999</v>
      </c>
      <c r="HR61" s="1">
        <v>172.94499999999999</v>
      </c>
      <c r="HS61" s="1">
        <v>178.18299999999999</v>
      </c>
      <c r="HT61" s="1">
        <v>185.791</v>
      </c>
      <c r="HU61" s="1">
        <v>186.67500000000001</v>
      </c>
      <c r="HV61" s="1">
        <v>178.642</v>
      </c>
      <c r="HW61" s="1">
        <v>192.67699999999999</v>
      </c>
      <c r="HX61" s="1">
        <v>174.94800000000001</v>
      </c>
      <c r="HY61" s="1">
        <v>177.96100000000001</v>
      </c>
      <c r="HZ61" s="1">
        <v>180.18</v>
      </c>
      <c r="IA61" s="1">
        <v>194.35</v>
      </c>
      <c r="IB61" s="1">
        <v>198.87200000000001</v>
      </c>
      <c r="IC61" s="1">
        <v>202.477</v>
      </c>
      <c r="ID61" s="1">
        <v>188.679</v>
      </c>
      <c r="IE61" s="1">
        <v>178.624</v>
      </c>
      <c r="IF61" s="1">
        <v>176.82</v>
      </c>
      <c r="IG61" s="1">
        <v>176.64599999999999</v>
      </c>
      <c r="IH61" s="1">
        <v>165.77</v>
      </c>
      <c r="II61" s="1">
        <v>164.20099999999999</v>
      </c>
      <c r="IJ61" s="1">
        <v>164.958</v>
      </c>
      <c r="IK61" s="1">
        <v>174.38499999999999</v>
      </c>
      <c r="IL61" s="1">
        <v>182.80099999999999</v>
      </c>
      <c r="IM61" s="1">
        <v>187.876</v>
      </c>
      <c r="IN61" s="1">
        <v>187.875</v>
      </c>
      <c r="IO61" s="1">
        <v>186.047</v>
      </c>
      <c r="IP61" s="1">
        <v>178.51400000000001</v>
      </c>
      <c r="IQ61" s="1">
        <v>174.99600000000001</v>
      </c>
      <c r="IR61" s="1">
        <v>173.905</v>
      </c>
      <c r="IS61" s="1">
        <v>173.19</v>
      </c>
      <c r="IT61" s="1">
        <v>173.21299999999999</v>
      </c>
      <c r="IU61" s="1">
        <v>183.78100000000001</v>
      </c>
      <c r="IV61" s="1">
        <v>186.33199999999999</v>
      </c>
      <c r="IW61" s="1">
        <v>184.47200000000001</v>
      </c>
      <c r="IX61" s="1">
        <v>176.30500000000001</v>
      </c>
      <c r="IY61" s="1">
        <v>178.285</v>
      </c>
      <c r="IZ61" s="1">
        <v>180.84200000000001</v>
      </c>
      <c r="JA61" s="1">
        <v>185.441</v>
      </c>
      <c r="JB61" s="1">
        <v>187.55199999999999</v>
      </c>
      <c r="JC61" s="1">
        <v>193.41300000000001</v>
      </c>
      <c r="JD61" s="1">
        <v>195.74600000000001</v>
      </c>
      <c r="JE61" s="1">
        <v>195.54400000000001</v>
      </c>
      <c r="JF61" s="1">
        <v>194.22800000000001</v>
      </c>
      <c r="JG61" s="1">
        <v>190.87700000000001</v>
      </c>
      <c r="JH61" s="1">
        <v>190.38499999999999</v>
      </c>
      <c r="JI61" s="1">
        <v>190.649</v>
      </c>
      <c r="JJ61" s="1">
        <v>199.31100000000001</v>
      </c>
      <c r="JK61" s="1">
        <v>214.244</v>
      </c>
      <c r="JL61" s="1">
        <v>231.50800000000001</v>
      </c>
      <c r="JM61" s="1">
        <v>236.79599999999999</v>
      </c>
      <c r="JN61" s="1">
        <v>237.74299999999999</v>
      </c>
      <c r="JO61" s="1">
        <v>238.78700000000001</v>
      </c>
      <c r="JP61" s="1">
        <v>231.64099999999999</v>
      </c>
      <c r="JQ61" s="1">
        <v>242.828</v>
      </c>
      <c r="JR61" s="1">
        <v>249.489</v>
      </c>
      <c r="JS61" s="1">
        <v>250.197</v>
      </c>
      <c r="JT61" s="1">
        <v>253.93899999999999</v>
      </c>
      <c r="JU61" s="1">
        <v>265.98700000000002</v>
      </c>
      <c r="JV61" s="1">
        <v>271.65600000000001</v>
      </c>
      <c r="JW61" s="1">
        <v>268.80500000000001</v>
      </c>
      <c r="JX61" s="1">
        <v>264.416</v>
      </c>
      <c r="JY61" s="1">
        <v>267.38200000000001</v>
      </c>
      <c r="JZ61" s="1">
        <v>265.56799999999998</v>
      </c>
      <c r="KA61" s="1">
        <v>266.29500000000002</v>
      </c>
      <c r="KB61" s="1">
        <v>266.30399999999997</v>
      </c>
      <c r="KC61" s="1">
        <v>268.28800000000001</v>
      </c>
      <c r="KD61" s="1">
        <v>260.69499999999999</v>
      </c>
      <c r="KE61" s="1">
        <v>257.51799999999997</v>
      </c>
      <c r="KF61" s="1">
        <v>255.97</v>
      </c>
      <c r="KG61" s="1">
        <v>257.29899999999998</v>
      </c>
      <c r="KH61" s="1">
        <v>256.66300000000001</v>
      </c>
      <c r="KI61" s="1">
        <v>262.32499999999999</v>
      </c>
      <c r="KJ61" s="1">
        <v>260.60399999999998</v>
      </c>
      <c r="KK61" s="1">
        <v>262.11099999999999</v>
      </c>
      <c r="KL61" s="1">
        <v>259.28399999999999</v>
      </c>
      <c r="KM61" s="1">
        <v>261.274</v>
      </c>
      <c r="KN61" s="1">
        <v>255.92</v>
      </c>
      <c r="KO61" s="1">
        <v>244.745</v>
      </c>
      <c r="KP61" s="1">
        <v>237.37</v>
      </c>
      <c r="KQ61" s="1">
        <v>237.233</v>
      </c>
      <c r="KR61" s="1">
        <v>237.148</v>
      </c>
      <c r="KS61" s="1">
        <v>242.50800000000001</v>
      </c>
      <c r="KT61" s="1">
        <v>246.26599999999999</v>
      </c>
      <c r="KU61" s="1">
        <v>250.32499999999999</v>
      </c>
      <c r="KV61" s="1">
        <v>249.12100000000001</v>
      </c>
      <c r="KW61" s="1">
        <v>247.08600000000001</v>
      </c>
      <c r="KX61" s="1">
        <v>247.44499999999999</v>
      </c>
      <c r="KY61" s="1">
        <v>247.39599999999999</v>
      </c>
      <c r="KZ61" s="1">
        <v>245.22900000000001</v>
      </c>
      <c r="LA61" s="1">
        <v>245.934</v>
      </c>
      <c r="LB61" s="1">
        <v>244.489</v>
      </c>
      <c r="LC61" s="1">
        <v>247.33199999999999</v>
      </c>
      <c r="LD61" s="1">
        <v>254.44900000000001</v>
      </c>
      <c r="LE61" s="1">
        <v>259.52199999999999</v>
      </c>
      <c r="LF61" s="1">
        <v>257.44200000000001</v>
      </c>
      <c r="LG61" s="1">
        <v>257.25</v>
      </c>
      <c r="LH61" s="1">
        <v>255.495</v>
      </c>
      <c r="LI61" s="1">
        <v>255.16300000000001</v>
      </c>
      <c r="LJ61" s="1">
        <v>245.446</v>
      </c>
      <c r="LK61" s="1">
        <v>243.64400000000001</v>
      </c>
      <c r="LL61" s="1">
        <v>242.268</v>
      </c>
      <c r="LM61" s="1">
        <v>251.702</v>
      </c>
      <c r="LN61" s="1">
        <v>261.47399999999999</v>
      </c>
      <c r="LO61" s="1">
        <v>266.58800000000002</v>
      </c>
      <c r="LP61" s="1">
        <v>265.58100000000002</v>
      </c>
      <c r="LQ61" s="1">
        <v>270.37599999999998</v>
      </c>
      <c r="LR61" s="1">
        <v>268.43400000000003</v>
      </c>
      <c r="LS61" s="1">
        <v>272.71300000000002</v>
      </c>
      <c r="LT61" s="1">
        <v>240.10900000000001</v>
      </c>
      <c r="LU61" s="1">
        <v>235.905</v>
      </c>
      <c r="LV61" s="1">
        <v>242.517</v>
      </c>
      <c r="LW61" s="1">
        <v>248.16800000000001</v>
      </c>
      <c r="LX61" s="1">
        <v>249.33099999999999</v>
      </c>
      <c r="LY61" s="1">
        <v>255.11199999999999</v>
      </c>
      <c r="LZ61" s="1">
        <v>268.54300000000001</v>
      </c>
      <c r="MA61" s="1">
        <v>279.34100000000001</v>
      </c>
      <c r="MB61" s="1">
        <v>285.15800000000002</v>
      </c>
      <c r="MC61" s="1">
        <v>283.86200000000002</v>
      </c>
      <c r="MD61" s="1">
        <v>275.64999999999998</v>
      </c>
      <c r="ME61" s="1">
        <v>270.37599999999998</v>
      </c>
      <c r="MF61" s="1">
        <v>268.32900000000001</v>
      </c>
      <c r="MG61" s="1">
        <v>266.01100000000002</v>
      </c>
      <c r="MH61" s="1">
        <v>261.78100000000001</v>
      </c>
      <c r="MI61" s="1">
        <v>264.07900000000001</v>
      </c>
      <c r="MJ61" s="1">
        <v>270.75599999999997</v>
      </c>
      <c r="MK61" s="1">
        <v>274.38099999999997</v>
      </c>
      <c r="ML61" s="1">
        <v>279.84500000000003</v>
      </c>
      <c r="MM61" s="1">
        <v>277.17599999999999</v>
      </c>
      <c r="MN61" s="1">
        <v>278.00200000000001</v>
      </c>
      <c r="MO61" s="1">
        <v>277.202</v>
      </c>
      <c r="MP61" s="1">
        <v>279.35000000000002</v>
      </c>
      <c r="MQ61" s="1">
        <v>280.68200000000002</v>
      </c>
      <c r="MR61" s="1">
        <v>275.37700000000001</v>
      </c>
      <c r="MS61" s="1">
        <v>274.72899999999998</v>
      </c>
      <c r="MT61" s="1">
        <v>282.358</v>
      </c>
      <c r="MU61" s="1">
        <v>298.19200000000001</v>
      </c>
      <c r="MV61" s="1">
        <v>301.29599999999999</v>
      </c>
      <c r="MW61" s="1">
        <v>292.51</v>
      </c>
      <c r="MX61" s="1">
        <v>280.70800000000003</v>
      </c>
      <c r="MY61" s="1">
        <v>286.05099999999999</v>
      </c>
      <c r="MZ61" s="1">
        <v>292.36200000000002</v>
      </c>
      <c r="NA61" s="1">
        <v>292.40199999999999</v>
      </c>
      <c r="NB61" s="1">
        <v>295.43099999999998</v>
      </c>
      <c r="NC61" s="1">
        <v>305.34100000000001</v>
      </c>
      <c r="ND61" s="1">
        <v>305.94799999999998</v>
      </c>
      <c r="NE61" s="1">
        <v>294.51</v>
      </c>
      <c r="NF61" s="1">
        <v>294.76499999999999</v>
      </c>
      <c r="NG61" s="1">
        <v>297.58600000000001</v>
      </c>
      <c r="NH61" s="1">
        <v>297.87700000000001</v>
      </c>
      <c r="NI61" s="1">
        <v>295.36200000000002</v>
      </c>
      <c r="NJ61" s="1">
        <v>289.90100000000001</v>
      </c>
      <c r="NK61" s="1">
        <v>292.40499999999997</v>
      </c>
      <c r="NL61" s="1">
        <v>306.65199999999999</v>
      </c>
      <c r="NM61" s="1">
        <v>308.70400000000001</v>
      </c>
      <c r="NN61" s="1">
        <v>321.44900000000001</v>
      </c>
      <c r="NO61" s="1">
        <v>320.61</v>
      </c>
      <c r="NP61" s="1">
        <v>313.75200000000001</v>
      </c>
      <c r="NQ61" s="1">
        <v>322.27300000000002</v>
      </c>
      <c r="NR61" s="1">
        <v>321.74200000000002</v>
      </c>
      <c r="NS61" s="1">
        <v>337.46699999999998</v>
      </c>
      <c r="NT61" s="1">
        <v>345.04500000000002</v>
      </c>
      <c r="NU61" s="1">
        <v>353.78300000000002</v>
      </c>
      <c r="NV61" s="1">
        <v>359.42500000000001</v>
      </c>
      <c r="NW61" s="1">
        <v>348.48599999999999</v>
      </c>
      <c r="NX61" s="1">
        <v>341.85500000000002</v>
      </c>
      <c r="NY61" s="1">
        <v>340.80700000000002</v>
      </c>
      <c r="NZ61" s="1">
        <v>338.83100000000002</v>
      </c>
      <c r="OA61" s="1">
        <v>336.851</v>
      </c>
      <c r="OB61" s="1">
        <v>336.02499999999998</v>
      </c>
      <c r="OC61" s="1">
        <v>334.041</v>
      </c>
      <c r="OD61" s="1">
        <v>331.47500000000002</v>
      </c>
      <c r="OE61" s="1">
        <v>330.40300000000002</v>
      </c>
      <c r="OF61" s="1">
        <v>326.93900000000002</v>
      </c>
      <c r="OG61" s="1">
        <v>325.63499999999999</v>
      </c>
      <c r="OH61" s="1">
        <v>324.20699999999999</v>
      </c>
      <c r="OI61" s="1">
        <v>329.54500000000002</v>
      </c>
      <c r="OJ61" s="1">
        <v>337.012</v>
      </c>
      <c r="OK61" s="1">
        <v>339.101</v>
      </c>
      <c r="OL61" s="1">
        <v>336.59100000000001</v>
      </c>
      <c r="OM61" s="1">
        <v>334.798</v>
      </c>
      <c r="ON61" s="1">
        <v>328.50200000000001</v>
      </c>
      <c r="OO61" s="1">
        <v>318.61099999999999</v>
      </c>
      <c r="OP61" s="1">
        <v>310.66899999999998</v>
      </c>
      <c r="OQ61" s="1">
        <v>310.77600000000001</v>
      </c>
      <c r="OR61" s="1">
        <v>304.488</v>
      </c>
      <c r="OS61" s="1">
        <v>298.38799999999998</v>
      </c>
      <c r="OT61" s="1">
        <v>296.01499999999999</v>
      </c>
      <c r="OU61" s="1">
        <v>293.84100000000001</v>
      </c>
      <c r="OV61" s="1">
        <v>296.32600000000002</v>
      </c>
      <c r="OW61" s="1">
        <v>295.834</v>
      </c>
      <c r="OX61" s="1">
        <v>296.13200000000001</v>
      </c>
      <c r="OY61" s="1">
        <v>299.90199999999999</v>
      </c>
      <c r="OZ61" s="1">
        <v>290.52</v>
      </c>
      <c r="PA61" s="1">
        <v>284.14400000000001</v>
      </c>
      <c r="PB61" s="1">
        <v>278.88499999999999</v>
      </c>
      <c r="PC61" s="1">
        <v>269.75299999999999</v>
      </c>
      <c r="PD61" s="1">
        <v>265.95100000000002</v>
      </c>
      <c r="PE61" s="1">
        <v>263.17500000000001</v>
      </c>
      <c r="PF61" s="1">
        <v>260.892</v>
      </c>
      <c r="PG61" s="1">
        <v>255.648</v>
      </c>
      <c r="PH61" s="1">
        <v>256.63400000000001</v>
      </c>
      <c r="PI61" s="1">
        <v>259.82299999999998</v>
      </c>
      <c r="PJ61" s="1">
        <v>261.20600000000002</v>
      </c>
      <c r="PK61" s="1">
        <v>261.73</v>
      </c>
      <c r="PL61" s="1">
        <v>264.18</v>
      </c>
      <c r="PM61" s="1">
        <v>269.18799999999999</v>
      </c>
      <c r="PN61" s="1">
        <v>273.03300000000002</v>
      </c>
      <c r="PO61" s="1">
        <v>274.904</v>
      </c>
      <c r="PP61" s="1">
        <v>275.83999999999997</v>
      </c>
      <c r="PQ61" s="1">
        <v>262.49400000000003</v>
      </c>
      <c r="PR61" s="1">
        <v>259.92500000000001</v>
      </c>
      <c r="PS61" s="1">
        <v>255.952</v>
      </c>
      <c r="PT61" s="1">
        <v>250.477</v>
      </c>
      <c r="PU61" s="1">
        <v>252.34899999999999</v>
      </c>
      <c r="PV61" s="1">
        <v>252.09200000000001</v>
      </c>
      <c r="PW61" s="1">
        <v>248.75200000000001</v>
      </c>
      <c r="PX61" s="1">
        <v>246.71299999999999</v>
      </c>
      <c r="PY61" s="1">
        <v>244.94200000000001</v>
      </c>
      <c r="PZ61" s="1">
        <v>244.21899999999999</v>
      </c>
      <c r="QA61" s="1">
        <v>242.929</v>
      </c>
      <c r="QB61" s="1">
        <v>234.947</v>
      </c>
      <c r="QC61" s="1">
        <v>235.13900000000001</v>
      </c>
      <c r="QD61" s="1">
        <v>234.387</v>
      </c>
      <c r="QE61" s="1">
        <v>229.09200000000001</v>
      </c>
      <c r="QF61" s="1">
        <v>229.20099999999999</v>
      </c>
      <c r="QG61" s="1">
        <v>230.49199999999999</v>
      </c>
      <c r="QH61" s="1">
        <v>233.23</v>
      </c>
      <c r="QI61" s="1">
        <v>230.31</v>
      </c>
      <c r="QJ61" s="1">
        <v>230.28100000000001</v>
      </c>
      <c r="QK61" s="1">
        <v>224.839</v>
      </c>
      <c r="QL61" s="1">
        <v>224.61600000000001</v>
      </c>
      <c r="QM61" s="1">
        <v>226.70699999999999</v>
      </c>
      <c r="QN61" s="1">
        <v>228.44800000000001</v>
      </c>
      <c r="QO61" s="1">
        <v>227.64</v>
      </c>
      <c r="QP61" s="1">
        <v>227.52500000000001</v>
      </c>
      <c r="QQ61" s="1">
        <v>228.60599999999999</v>
      </c>
      <c r="QR61" s="1">
        <v>230.13800000000001</v>
      </c>
      <c r="QS61" s="1">
        <v>231.25399999999999</v>
      </c>
      <c r="QT61" s="1">
        <v>232.45500000000001</v>
      </c>
      <c r="QU61" s="1">
        <v>235.27099999999999</v>
      </c>
      <c r="QV61" s="1">
        <v>236.078</v>
      </c>
      <c r="QW61" s="1">
        <v>236.041</v>
      </c>
      <c r="QX61" s="1">
        <v>240.87700000000001</v>
      </c>
      <c r="QY61" s="1">
        <v>241.5</v>
      </c>
      <c r="QZ61" s="1">
        <v>243.96600000000001</v>
      </c>
      <c r="RA61" s="1">
        <v>244.84800000000001</v>
      </c>
      <c r="RB61" s="1">
        <v>243.672</v>
      </c>
      <c r="RC61" s="1">
        <v>243.60599999999999</v>
      </c>
      <c r="RD61" s="1">
        <v>238.98</v>
      </c>
      <c r="RE61" s="1">
        <v>234.30799999999999</v>
      </c>
      <c r="RF61" s="1">
        <v>229.96799999999999</v>
      </c>
      <c r="RG61" s="1">
        <v>228.99600000000001</v>
      </c>
      <c r="RH61" s="1">
        <v>229.035</v>
      </c>
      <c r="RI61" s="1">
        <v>229.375</v>
      </c>
      <c r="RJ61" s="1">
        <v>229.667</v>
      </c>
      <c r="RK61" s="1">
        <v>230.39699999999999</v>
      </c>
      <c r="RL61" s="1">
        <v>232.71299999999999</v>
      </c>
      <c r="RM61" s="1">
        <v>238.452</v>
      </c>
      <c r="RN61" s="1">
        <v>237.852</v>
      </c>
      <c r="RO61" s="1">
        <v>237.56100000000001</v>
      </c>
      <c r="RP61" s="1">
        <v>236.23</v>
      </c>
      <c r="RQ61" s="1">
        <v>230.542</v>
      </c>
      <c r="RR61" s="1">
        <v>230.53399999999999</v>
      </c>
      <c r="RS61" s="1">
        <v>229.45099999999999</v>
      </c>
      <c r="RT61" s="1">
        <v>226.90600000000001</v>
      </c>
      <c r="RU61" s="1">
        <v>225.44800000000001</v>
      </c>
      <c r="RV61" s="1">
        <v>224.494</v>
      </c>
      <c r="RW61" s="1">
        <v>225.91</v>
      </c>
      <c r="RX61" s="1">
        <v>223.583</v>
      </c>
      <c r="RY61" s="1">
        <v>221.922</v>
      </c>
      <c r="RZ61" s="1">
        <v>217.66499999999999</v>
      </c>
      <c r="SA61" s="1">
        <v>220.71600000000001</v>
      </c>
      <c r="SB61" s="1">
        <v>222.815</v>
      </c>
      <c r="SC61" s="1">
        <v>228.22800000000001</v>
      </c>
      <c r="SD61" s="1">
        <v>229.547</v>
      </c>
      <c r="SE61" s="1">
        <v>234.73699999999999</v>
      </c>
      <c r="SF61" s="1">
        <v>239.84100000000001</v>
      </c>
      <c r="SG61" s="1">
        <v>242.02600000000001</v>
      </c>
      <c r="SH61" s="1">
        <v>241.583</v>
      </c>
      <c r="SI61" s="1">
        <v>229.37200000000001</v>
      </c>
      <c r="SJ61" s="1">
        <v>224.61600000000001</v>
      </c>
      <c r="SK61" s="1">
        <v>223.37200000000001</v>
      </c>
      <c r="SL61" s="1">
        <v>207.96299999999999</v>
      </c>
      <c r="SM61" s="1">
        <v>210.196</v>
      </c>
      <c r="SN61" s="1">
        <v>211.44800000000001</v>
      </c>
      <c r="SO61" s="1">
        <v>212.11699999999999</v>
      </c>
      <c r="SP61" s="1">
        <v>210.26499999999999</v>
      </c>
      <c r="SQ61" s="1">
        <v>216.59800000000001</v>
      </c>
      <c r="SR61" s="1">
        <v>225.56</v>
      </c>
    </row>
    <row r="62" spans="1:513" x14ac:dyDescent="0.25">
      <c r="A62" s="1" t="s">
        <v>93</v>
      </c>
      <c r="B62" s="1" t="str">
        <f>_xlfn.XLOOKUP(A62,bonds[worksheet get],bonds[unique lookup],"-")</f>
        <v>TELIAS 1 3/8 05/11/81 nc-26</v>
      </c>
      <c r="C62" s="1" t="str">
        <f>_xlfn.XLOOKUP(A62,bonds[worksheet get],bonds[ID_ISIN],"-")</f>
        <v>XS2082429890</v>
      </c>
      <c r="D62" s="1">
        <f>_xll.BDH(A62,"blp_i_sprd_mid","-2AY",,"Dates=H","Fill=C","Sort=R","Dir=H","cols=103;rows=1")</f>
        <v>266.24599999999998</v>
      </c>
      <c r="E62" s="1">
        <v>268.05</v>
      </c>
      <c r="F62" s="1">
        <v>270.15800000000002</v>
      </c>
      <c r="G62" s="1">
        <v>275.38</v>
      </c>
      <c r="H62" s="1">
        <v>276.83699999999999</v>
      </c>
      <c r="I62" s="1">
        <v>275.97500000000002</v>
      </c>
      <c r="J62" s="1">
        <v>275.017</v>
      </c>
      <c r="K62" s="1">
        <v>271.83199999999999</v>
      </c>
      <c r="L62" s="1">
        <v>270.565</v>
      </c>
      <c r="M62" s="1">
        <v>273.50400000000002</v>
      </c>
      <c r="N62" s="1">
        <v>267.17700000000002</v>
      </c>
      <c r="O62" s="1">
        <v>267.03399999999999</v>
      </c>
      <c r="P62" s="1">
        <v>262.29000000000002</v>
      </c>
      <c r="Q62" s="1">
        <v>257.52300000000002</v>
      </c>
      <c r="R62" s="1">
        <v>272.54399999999998</v>
      </c>
      <c r="S62" s="1">
        <v>270.072</v>
      </c>
      <c r="T62" s="1">
        <v>266.92099999999999</v>
      </c>
      <c r="U62" s="1">
        <v>241.577</v>
      </c>
      <c r="V62" s="1">
        <v>230.78399999999999</v>
      </c>
      <c r="W62" s="1">
        <v>222.959</v>
      </c>
      <c r="X62" s="1">
        <v>228.566</v>
      </c>
      <c r="Y62" s="1">
        <v>249.172</v>
      </c>
      <c r="Z62" s="1">
        <v>256.07</v>
      </c>
      <c r="AA62" s="1">
        <v>264.476</v>
      </c>
      <c r="AB62" s="1">
        <v>265.827</v>
      </c>
      <c r="AC62" s="1">
        <v>266.15600000000001</v>
      </c>
      <c r="AD62" s="1">
        <v>262.04199999999997</v>
      </c>
      <c r="AE62" s="1">
        <v>261.76600000000002</v>
      </c>
      <c r="AF62" s="1">
        <v>269.01400000000001</v>
      </c>
      <c r="AG62" s="1">
        <v>280.57</v>
      </c>
      <c r="AH62" s="1">
        <v>283.06400000000002</v>
      </c>
      <c r="AI62" s="1">
        <v>285.54500000000002</v>
      </c>
      <c r="AJ62" s="1">
        <v>288.16399999999999</v>
      </c>
      <c r="AK62" s="1">
        <v>290.52499999999998</v>
      </c>
      <c r="AL62" s="1">
        <v>298.65300000000002</v>
      </c>
      <c r="AM62" s="1">
        <v>302.64499999999998</v>
      </c>
      <c r="AN62" s="1">
        <v>299.80500000000001</v>
      </c>
      <c r="AO62" s="1">
        <v>295.12200000000001</v>
      </c>
      <c r="AP62" s="1">
        <v>292.476</v>
      </c>
      <c r="AQ62" s="1">
        <v>291.68200000000002</v>
      </c>
      <c r="AR62" s="1">
        <v>290.51600000000002</v>
      </c>
      <c r="AS62" s="1">
        <v>290.887</v>
      </c>
      <c r="AT62" s="1">
        <v>290.21600000000001</v>
      </c>
      <c r="AU62" s="1">
        <v>294.60700000000003</v>
      </c>
      <c r="AV62" s="1">
        <v>293.82799999999997</v>
      </c>
      <c r="AW62" s="1">
        <v>281.334</v>
      </c>
      <c r="AX62" s="1">
        <v>274.72300000000001</v>
      </c>
      <c r="AY62" s="1">
        <v>273.53399999999999</v>
      </c>
      <c r="AZ62" s="1">
        <v>270.19299999999998</v>
      </c>
      <c r="BA62" s="1">
        <v>285.30599999999998</v>
      </c>
      <c r="BB62" s="1">
        <v>286.28100000000001</v>
      </c>
      <c r="BC62" s="1">
        <v>289.34199999999998</v>
      </c>
      <c r="BD62" s="1">
        <v>296.85399999999998</v>
      </c>
      <c r="BE62" s="1">
        <v>296.76299999999998</v>
      </c>
      <c r="BF62" s="1">
        <v>301.39699999999999</v>
      </c>
      <c r="BG62" s="1">
        <v>308.61900000000003</v>
      </c>
      <c r="BH62" s="1">
        <v>296.86399999999998</v>
      </c>
      <c r="BI62" s="1">
        <v>296.37599999999998</v>
      </c>
      <c r="BJ62" s="1">
        <v>325.35399999999998</v>
      </c>
      <c r="BK62" s="1">
        <v>353.55099999999999</v>
      </c>
      <c r="BL62" s="1">
        <v>369.77199999999999</v>
      </c>
      <c r="BM62" s="1">
        <v>392.65300000000002</v>
      </c>
      <c r="BN62" s="1">
        <v>397.10399999999998</v>
      </c>
      <c r="BO62" s="1">
        <v>395.5</v>
      </c>
      <c r="BP62" s="1">
        <v>396.72199999999998</v>
      </c>
      <c r="BQ62" s="1">
        <v>395.654</v>
      </c>
      <c r="BR62" s="1">
        <v>400.04500000000002</v>
      </c>
      <c r="BS62" s="1">
        <v>399.15499999999997</v>
      </c>
      <c r="BT62" s="1">
        <v>400.54399999999998</v>
      </c>
      <c r="BU62" s="1">
        <v>394.21100000000001</v>
      </c>
      <c r="BV62" s="1">
        <v>419.38400000000001</v>
      </c>
      <c r="BW62" s="1">
        <v>427.39800000000002</v>
      </c>
      <c r="BX62" s="1">
        <v>411.97800000000001</v>
      </c>
      <c r="BY62" s="1">
        <v>404.012</v>
      </c>
      <c r="BZ62" s="1">
        <v>410.60300000000001</v>
      </c>
      <c r="CA62" s="1">
        <v>353.14299999999997</v>
      </c>
      <c r="CB62" s="1">
        <v>308.21699999999998</v>
      </c>
      <c r="CC62" s="1">
        <v>271.45699999999999</v>
      </c>
      <c r="CD62" s="1">
        <v>269.11599999999999</v>
      </c>
      <c r="CE62" s="1">
        <v>244.548</v>
      </c>
      <c r="CF62" s="1">
        <v>244.19900000000001</v>
      </c>
      <c r="CG62" s="1">
        <v>251.309</v>
      </c>
      <c r="CH62" s="1">
        <v>215.642</v>
      </c>
      <c r="CI62" s="1">
        <v>198.726</v>
      </c>
      <c r="CJ62" s="1">
        <v>191.42</v>
      </c>
      <c r="CK62" s="1">
        <v>193.179</v>
      </c>
      <c r="CL62" s="1">
        <v>204.37200000000001</v>
      </c>
      <c r="CM62" s="1">
        <v>200.24199999999999</v>
      </c>
      <c r="CN62" s="1">
        <v>187.471</v>
      </c>
      <c r="CO62" s="1">
        <v>178.965</v>
      </c>
      <c r="CP62" s="1">
        <v>174.291</v>
      </c>
      <c r="CQ62" s="1">
        <v>168.435</v>
      </c>
      <c r="CR62" s="1">
        <v>158.02000000000001</v>
      </c>
      <c r="CS62" s="1">
        <v>159.327</v>
      </c>
      <c r="CT62" s="1">
        <v>160.637</v>
      </c>
      <c r="CU62" s="1">
        <v>164.595</v>
      </c>
      <c r="CV62" s="1">
        <v>163.91399999999999</v>
      </c>
      <c r="CW62" s="1">
        <v>164.29900000000001</v>
      </c>
      <c r="CX62" s="1">
        <v>166.096</v>
      </c>
      <c r="CY62" s="1">
        <v>165.143</v>
      </c>
      <c r="CZ62" s="1">
        <v>167.28399999999999</v>
      </c>
      <c r="DA62" s="1">
        <v>169.80799999999999</v>
      </c>
      <c r="DB62" s="1">
        <v>166.60900000000001</v>
      </c>
    </row>
    <row r="63" spans="1:513" x14ac:dyDescent="0.25">
      <c r="A63" s="1" t="s">
        <v>38</v>
      </c>
      <c r="B63" s="1" t="str">
        <f>_xlfn.XLOOKUP(A63,bonds[worksheet get],bonds[unique lookup],"-")</f>
        <v>SESGFP 4 5/8 PERP nc-22</v>
      </c>
      <c r="C63" s="1" t="str">
        <f>_xlfn.XLOOKUP(A63,bonds[worksheet get],bonds[ID_ISIN],"-")</f>
        <v>XS1405777746</v>
      </c>
      <c r="D63" s="1">
        <f>_xll.BDH(A63,"blp_i_sprd_mid","-2AY",,"Dates=H","Fill=C","Sort=R","Dir=H","cols=509;rows=1")</f>
        <v>335.536</v>
      </c>
      <c r="E63" s="1">
        <v>345.42</v>
      </c>
      <c r="F63" s="1">
        <v>365.37099999999998</v>
      </c>
      <c r="G63" s="1">
        <v>371.92399999999998</v>
      </c>
      <c r="H63" s="1">
        <v>384.60599999999999</v>
      </c>
      <c r="I63" s="1">
        <v>411.77800000000002</v>
      </c>
      <c r="J63" s="1">
        <v>403.67599999999999</v>
      </c>
      <c r="K63" s="1">
        <v>403.21199999999999</v>
      </c>
      <c r="L63" s="1">
        <v>399.79899999999998</v>
      </c>
      <c r="M63" s="1">
        <v>400.99400000000003</v>
      </c>
      <c r="N63" s="1">
        <v>412.77699999999999</v>
      </c>
      <c r="O63" s="1">
        <v>394.98</v>
      </c>
      <c r="P63" s="1">
        <v>391.93599999999998</v>
      </c>
      <c r="Q63" s="1">
        <v>372.66899999999998</v>
      </c>
      <c r="R63" s="1">
        <v>361.94400000000002</v>
      </c>
      <c r="S63" s="1">
        <v>402.71199999999999</v>
      </c>
      <c r="T63" s="1">
        <v>395.77600000000001</v>
      </c>
      <c r="U63" s="1">
        <v>391.846</v>
      </c>
      <c r="V63" s="1">
        <v>365.21499999999997</v>
      </c>
      <c r="W63" s="1">
        <v>328.46300000000002</v>
      </c>
      <c r="X63" s="1">
        <v>286.78399999999999</v>
      </c>
      <c r="Y63" s="1">
        <v>285.46300000000002</v>
      </c>
      <c r="Z63" s="1">
        <v>356.28899999999999</v>
      </c>
      <c r="AA63" s="1">
        <v>403.62599999999998</v>
      </c>
      <c r="AB63" s="1">
        <v>441.03199999999998</v>
      </c>
      <c r="AC63" s="1">
        <v>456.96699999999998</v>
      </c>
      <c r="AD63" s="1">
        <v>452.846</v>
      </c>
      <c r="AE63" s="1">
        <v>448.47500000000002</v>
      </c>
      <c r="AF63" s="1">
        <v>454.37099999999998</v>
      </c>
      <c r="AG63" s="1">
        <v>504.339</v>
      </c>
      <c r="AH63" s="1">
        <v>548.75800000000004</v>
      </c>
      <c r="AI63" s="1">
        <v>542.45100000000002</v>
      </c>
      <c r="AJ63" s="1">
        <v>558.25900000000001</v>
      </c>
      <c r="AK63" s="1">
        <v>591.77099999999996</v>
      </c>
      <c r="AL63" s="1">
        <v>634.85699999999997</v>
      </c>
      <c r="AM63" s="1">
        <v>694.04300000000001</v>
      </c>
      <c r="AN63" s="1">
        <v>739.827</v>
      </c>
      <c r="AO63" s="1">
        <v>774.65099999999995</v>
      </c>
      <c r="AP63" s="1">
        <v>752.96</v>
      </c>
      <c r="AQ63" s="1">
        <v>752.01</v>
      </c>
      <c r="AR63" s="1">
        <v>761.44500000000005</v>
      </c>
      <c r="AS63" s="1">
        <v>810.32899999999995</v>
      </c>
      <c r="AT63" s="1">
        <v>799.60500000000002</v>
      </c>
      <c r="AU63" s="1">
        <v>846.35699999999997</v>
      </c>
      <c r="AV63" s="1">
        <v>830.80100000000004</v>
      </c>
      <c r="AW63" s="1">
        <v>815.02599999999995</v>
      </c>
      <c r="AX63" s="1">
        <v>734.65899999999999</v>
      </c>
      <c r="AY63" s="1">
        <v>708.69100000000003</v>
      </c>
      <c r="AZ63" s="1">
        <v>633.95899999999995</v>
      </c>
      <c r="BA63" s="1">
        <v>608.19000000000005</v>
      </c>
      <c r="BB63" s="1">
        <v>609.40200000000004</v>
      </c>
      <c r="BC63" s="1">
        <v>612.70100000000002</v>
      </c>
      <c r="BD63" s="1">
        <v>632.654</v>
      </c>
      <c r="BE63" s="1">
        <v>633.61400000000003</v>
      </c>
      <c r="BF63" s="1">
        <v>604.20500000000004</v>
      </c>
      <c r="BG63" s="1">
        <v>597.14400000000001</v>
      </c>
      <c r="BH63" s="1">
        <v>602.73800000000006</v>
      </c>
      <c r="BI63" s="1">
        <v>600.89099999999996</v>
      </c>
      <c r="BJ63" s="1">
        <v>634.79899999999998</v>
      </c>
      <c r="BK63" s="1">
        <v>806.31299999999999</v>
      </c>
      <c r="BL63" s="1">
        <v>879.33100000000002</v>
      </c>
      <c r="BM63" s="1">
        <v>919.80499999999995</v>
      </c>
      <c r="BN63" s="1">
        <v>1031.7170000000001</v>
      </c>
      <c r="BO63" s="1">
        <v>1012.9589999999999</v>
      </c>
      <c r="BP63" s="1">
        <v>1024.837</v>
      </c>
      <c r="BQ63" s="1">
        <v>1029.8489999999999</v>
      </c>
      <c r="BR63" s="1">
        <v>1015.73</v>
      </c>
      <c r="BS63" s="1">
        <v>1033.7929999999999</v>
      </c>
      <c r="BT63" s="1">
        <v>1024.453</v>
      </c>
      <c r="BU63" s="1">
        <v>1081.268</v>
      </c>
      <c r="BV63" s="1">
        <v>1055.799</v>
      </c>
      <c r="BW63" s="1">
        <v>1111.08</v>
      </c>
      <c r="BX63" s="1">
        <v>1118.277</v>
      </c>
      <c r="BY63" s="1">
        <v>1075.8820000000001</v>
      </c>
      <c r="BZ63" s="1">
        <v>1028.739</v>
      </c>
      <c r="CA63" s="1">
        <v>1024.2529999999999</v>
      </c>
      <c r="CB63" s="1">
        <v>851.83500000000004</v>
      </c>
      <c r="CC63" s="1">
        <v>702.78399999999999</v>
      </c>
      <c r="CD63" s="1">
        <v>557.01700000000005</v>
      </c>
      <c r="CE63" s="1">
        <v>506.27600000000001</v>
      </c>
      <c r="CF63" s="1">
        <v>421.334</v>
      </c>
      <c r="CG63" s="1">
        <v>405.33499999999998</v>
      </c>
      <c r="CH63" s="1">
        <v>422.28800000000001</v>
      </c>
      <c r="CI63" s="1">
        <v>342.41399999999999</v>
      </c>
      <c r="CJ63" s="1">
        <v>291.00799999999998</v>
      </c>
      <c r="CK63" s="1">
        <v>303.71300000000002</v>
      </c>
      <c r="CL63" s="1">
        <v>323.55799999999999</v>
      </c>
      <c r="CM63" s="1">
        <v>329.34399999999999</v>
      </c>
      <c r="CN63" s="1">
        <v>311.33300000000003</v>
      </c>
      <c r="CO63" s="1">
        <v>224.82300000000001</v>
      </c>
      <c r="CP63" s="1">
        <v>190.34899999999999</v>
      </c>
      <c r="CQ63" s="1">
        <v>182.16499999999999</v>
      </c>
      <c r="CR63" s="1">
        <v>161.15299999999999</v>
      </c>
      <c r="CS63" s="1">
        <v>134.61199999999999</v>
      </c>
      <c r="CT63" s="1">
        <v>139.828</v>
      </c>
      <c r="CU63" s="1">
        <v>135.66900000000001</v>
      </c>
      <c r="CV63" s="1">
        <v>134.601</v>
      </c>
      <c r="CW63" s="1">
        <v>139.864</v>
      </c>
      <c r="CX63" s="1">
        <v>135.29400000000001</v>
      </c>
      <c r="CY63" s="1">
        <v>133.70599999999999</v>
      </c>
      <c r="CZ63" s="1">
        <v>136.59800000000001</v>
      </c>
      <c r="DA63" s="1">
        <v>133.79</v>
      </c>
      <c r="DB63" s="1">
        <v>138.16</v>
      </c>
      <c r="DC63" s="1">
        <v>122.13200000000001</v>
      </c>
      <c r="DD63" s="1">
        <v>145.91</v>
      </c>
      <c r="DE63" s="1">
        <v>172.08099999999999</v>
      </c>
      <c r="DF63" s="1">
        <v>188.15</v>
      </c>
      <c r="DG63" s="1">
        <v>197.71899999999999</v>
      </c>
      <c r="DH63" s="1">
        <v>206.32599999999999</v>
      </c>
      <c r="DI63" s="1">
        <v>210.18</v>
      </c>
      <c r="DJ63" s="1">
        <v>202.39500000000001</v>
      </c>
      <c r="DK63" s="1">
        <v>185.262</v>
      </c>
      <c r="DL63" s="1">
        <v>188.13200000000001</v>
      </c>
      <c r="DM63" s="1">
        <v>172.71299999999999</v>
      </c>
      <c r="DN63" s="1">
        <v>167.00299999999999</v>
      </c>
      <c r="DO63" s="1">
        <v>169.36500000000001</v>
      </c>
      <c r="DP63" s="1">
        <v>168.18</v>
      </c>
      <c r="DQ63" s="1">
        <v>162.90100000000001</v>
      </c>
      <c r="DR63" s="1">
        <v>168.26499999999999</v>
      </c>
      <c r="DS63" s="1">
        <v>171.72200000000001</v>
      </c>
      <c r="DT63" s="1">
        <v>177.67599999999999</v>
      </c>
      <c r="DU63" s="1">
        <v>180.643</v>
      </c>
      <c r="DV63" s="1">
        <v>177.715</v>
      </c>
      <c r="DW63" s="1">
        <v>166</v>
      </c>
      <c r="DX63" s="1">
        <v>173.37799999999999</v>
      </c>
      <c r="DY63" s="1">
        <v>174.56200000000001</v>
      </c>
      <c r="DZ63" s="1">
        <v>168.005</v>
      </c>
      <c r="EA63" s="1">
        <v>167.476</v>
      </c>
      <c r="EB63" s="1">
        <v>156.965</v>
      </c>
      <c r="EC63" s="1">
        <v>159.83799999999999</v>
      </c>
      <c r="ED63" s="1">
        <v>155.17699999999999</v>
      </c>
      <c r="EE63" s="1">
        <v>155.93700000000001</v>
      </c>
      <c r="EF63" s="1">
        <v>154.30199999999999</v>
      </c>
      <c r="EG63" s="1">
        <v>155.828</v>
      </c>
      <c r="EH63" s="1">
        <v>161.95699999999999</v>
      </c>
      <c r="EI63" s="1">
        <v>161.41800000000001</v>
      </c>
      <c r="EJ63" s="1">
        <v>163.37</v>
      </c>
      <c r="EK63" s="1">
        <v>168.39500000000001</v>
      </c>
      <c r="EL63" s="1">
        <v>168.77199999999999</v>
      </c>
      <c r="EM63" s="1">
        <v>177.25299999999999</v>
      </c>
      <c r="EN63" s="1">
        <v>179.61799999999999</v>
      </c>
      <c r="EO63" s="1">
        <v>183.756</v>
      </c>
      <c r="EP63" s="1">
        <v>192.65100000000001</v>
      </c>
      <c r="EQ63" s="1">
        <v>197.47399999999999</v>
      </c>
      <c r="ER63" s="1">
        <v>201.27500000000001</v>
      </c>
      <c r="ES63" s="1">
        <v>205.95400000000001</v>
      </c>
      <c r="ET63" s="1">
        <v>208.77799999999999</v>
      </c>
      <c r="EU63" s="1">
        <v>203.58099999999999</v>
      </c>
      <c r="EV63" s="1">
        <v>208.07900000000001</v>
      </c>
      <c r="EW63" s="1">
        <v>191.06299999999999</v>
      </c>
      <c r="EX63" s="1">
        <v>208.39099999999999</v>
      </c>
      <c r="EY63" s="1">
        <v>201.32900000000001</v>
      </c>
      <c r="EZ63" s="1">
        <v>207.73599999999999</v>
      </c>
      <c r="FA63" s="1">
        <v>220.94300000000001</v>
      </c>
      <c r="FB63" s="1">
        <v>238.904</v>
      </c>
      <c r="FC63" s="1">
        <v>255.41200000000001</v>
      </c>
      <c r="FD63" s="1">
        <v>250.61600000000001</v>
      </c>
      <c r="FE63" s="1">
        <v>249.226</v>
      </c>
      <c r="FF63" s="1">
        <v>220.98400000000001</v>
      </c>
      <c r="FG63" s="1">
        <v>220.191</v>
      </c>
      <c r="FH63" s="1">
        <v>210.26599999999999</v>
      </c>
      <c r="FI63" s="1">
        <v>206.018</v>
      </c>
      <c r="FJ63" s="1">
        <v>184.46299999999999</v>
      </c>
      <c r="FK63" s="1">
        <v>179.041</v>
      </c>
      <c r="FL63" s="1">
        <v>175.821</v>
      </c>
      <c r="FM63" s="1">
        <v>159.66</v>
      </c>
      <c r="FN63" s="1">
        <v>162.357</v>
      </c>
      <c r="FO63" s="1">
        <v>162.81800000000001</v>
      </c>
      <c r="FP63" s="1">
        <v>179.18199999999999</v>
      </c>
      <c r="FQ63" s="1">
        <v>175.81700000000001</v>
      </c>
      <c r="FR63" s="1">
        <v>173.81899999999999</v>
      </c>
      <c r="FS63" s="1">
        <v>167.547</v>
      </c>
      <c r="FT63" s="1">
        <v>165.636</v>
      </c>
      <c r="FU63" s="1">
        <v>159.34</v>
      </c>
      <c r="FV63" s="1">
        <v>167.69499999999999</v>
      </c>
      <c r="FW63" s="1">
        <v>170.345</v>
      </c>
      <c r="FX63" s="1">
        <v>178.864</v>
      </c>
      <c r="FY63" s="1">
        <v>184.84800000000001</v>
      </c>
      <c r="FZ63" s="1">
        <v>187.50800000000001</v>
      </c>
      <c r="GA63" s="1">
        <v>183.67699999999999</v>
      </c>
      <c r="GB63" s="1">
        <v>190.99700000000001</v>
      </c>
      <c r="GC63" s="1">
        <v>199.05699999999999</v>
      </c>
      <c r="GD63" s="1">
        <v>206.018</v>
      </c>
      <c r="GE63" s="1">
        <v>207.83500000000001</v>
      </c>
      <c r="GF63" s="1">
        <v>213.90299999999999</v>
      </c>
      <c r="GG63" s="1">
        <v>216.41399999999999</v>
      </c>
      <c r="GH63" s="1">
        <v>224.84700000000001</v>
      </c>
      <c r="GI63" s="1">
        <v>221.16800000000001</v>
      </c>
      <c r="GJ63" s="1">
        <v>225.51499999999999</v>
      </c>
      <c r="GK63" s="1">
        <v>224.84800000000001</v>
      </c>
      <c r="GL63" s="1">
        <v>227.114</v>
      </c>
      <c r="GM63" s="1">
        <v>218.21100000000001</v>
      </c>
      <c r="GN63" s="1">
        <v>203.65899999999999</v>
      </c>
      <c r="GO63" s="1">
        <v>210.03899999999999</v>
      </c>
      <c r="GP63" s="1">
        <v>222.44900000000001</v>
      </c>
      <c r="GQ63" s="1">
        <v>225.22200000000001</v>
      </c>
      <c r="GR63" s="1">
        <v>227.5</v>
      </c>
      <c r="GS63" s="1">
        <v>226.71100000000001</v>
      </c>
      <c r="GT63" s="1">
        <v>222.81100000000001</v>
      </c>
      <c r="GU63" s="1">
        <v>219.489</v>
      </c>
      <c r="GV63" s="1">
        <v>229.892</v>
      </c>
      <c r="GW63" s="1">
        <v>216.327</v>
      </c>
      <c r="GX63" s="1">
        <v>190.548</v>
      </c>
      <c r="GY63" s="1">
        <v>183.40899999999999</v>
      </c>
      <c r="GZ63" s="1">
        <v>182.285</v>
      </c>
      <c r="HA63" s="1">
        <v>186.24100000000001</v>
      </c>
      <c r="HB63" s="1">
        <v>206.12700000000001</v>
      </c>
      <c r="HC63" s="1">
        <v>206.821</v>
      </c>
      <c r="HD63" s="1">
        <v>201.94</v>
      </c>
      <c r="HE63" s="1">
        <v>197.232</v>
      </c>
      <c r="HF63" s="1">
        <v>201.154</v>
      </c>
      <c r="HG63" s="1">
        <v>207.02099999999999</v>
      </c>
      <c r="HH63" s="1">
        <v>202.93100000000001</v>
      </c>
      <c r="HI63" s="1">
        <v>197.339</v>
      </c>
      <c r="HJ63" s="1">
        <v>196.30199999999999</v>
      </c>
      <c r="HK63" s="1">
        <v>198.63399999999999</v>
      </c>
      <c r="HL63" s="1">
        <v>201.988</v>
      </c>
      <c r="HM63" s="1">
        <v>200.47800000000001</v>
      </c>
      <c r="HN63" s="1">
        <v>203.119</v>
      </c>
      <c r="HO63" s="1">
        <v>202.071</v>
      </c>
      <c r="HP63" s="1">
        <v>204.02799999999999</v>
      </c>
      <c r="HQ63" s="1">
        <v>220.273</v>
      </c>
      <c r="HR63" s="1">
        <v>239.97900000000001</v>
      </c>
      <c r="HS63" s="1">
        <v>241.21199999999999</v>
      </c>
      <c r="HT63" s="1">
        <v>246.87100000000001</v>
      </c>
      <c r="HU63" s="1">
        <v>250.02099999999999</v>
      </c>
      <c r="HV63" s="1">
        <v>240.80799999999999</v>
      </c>
      <c r="HW63" s="1">
        <v>244.018</v>
      </c>
      <c r="HX63" s="1">
        <v>236.851</v>
      </c>
      <c r="HY63" s="1">
        <v>243.17599999999999</v>
      </c>
      <c r="HZ63" s="1">
        <v>250.70699999999999</v>
      </c>
      <c r="IA63" s="1">
        <v>266.71600000000001</v>
      </c>
      <c r="IB63" s="1">
        <v>276.58199999999999</v>
      </c>
      <c r="IC63" s="1">
        <v>279.71699999999998</v>
      </c>
      <c r="ID63" s="1">
        <v>266.56599999999997</v>
      </c>
      <c r="IE63" s="1">
        <v>253.892</v>
      </c>
      <c r="IF63" s="1">
        <v>253.50200000000001</v>
      </c>
      <c r="IG63" s="1">
        <v>246.13</v>
      </c>
      <c r="IH63" s="1">
        <v>236.67</v>
      </c>
      <c r="II63" s="1">
        <v>234.83</v>
      </c>
      <c r="IJ63" s="1">
        <v>230.023</v>
      </c>
      <c r="IK63" s="1">
        <v>242.161</v>
      </c>
      <c r="IL63" s="1">
        <v>254.25</v>
      </c>
      <c r="IM63" s="1">
        <v>257.68799999999999</v>
      </c>
      <c r="IN63" s="1">
        <v>263.72399999999999</v>
      </c>
      <c r="IO63" s="1">
        <v>253.52799999999999</v>
      </c>
      <c r="IP63" s="1">
        <v>244.624</v>
      </c>
      <c r="IQ63" s="1">
        <v>240.46100000000001</v>
      </c>
      <c r="IR63" s="1">
        <v>236.49</v>
      </c>
      <c r="IS63" s="1">
        <v>239.82300000000001</v>
      </c>
      <c r="IT63" s="1">
        <v>236.613</v>
      </c>
      <c r="IU63" s="1">
        <v>252.31899999999999</v>
      </c>
      <c r="IV63" s="1">
        <v>247.78100000000001</v>
      </c>
      <c r="IW63" s="1">
        <v>233.18600000000001</v>
      </c>
      <c r="IX63" s="1">
        <v>223.49</v>
      </c>
      <c r="IY63" s="1">
        <v>228.42400000000001</v>
      </c>
      <c r="IZ63" s="1">
        <v>231.494</v>
      </c>
      <c r="JA63" s="1">
        <v>250.93100000000001</v>
      </c>
      <c r="JB63" s="1">
        <v>259.16199999999998</v>
      </c>
      <c r="JC63" s="1">
        <v>267.87700000000001</v>
      </c>
      <c r="JD63" s="1">
        <v>271.92</v>
      </c>
      <c r="JE63" s="1">
        <v>274.286</v>
      </c>
      <c r="JF63" s="1">
        <v>266.34100000000001</v>
      </c>
      <c r="JG63" s="1">
        <v>252.10400000000001</v>
      </c>
      <c r="JH63" s="1">
        <v>239.93199999999999</v>
      </c>
      <c r="JI63" s="1">
        <v>200.749</v>
      </c>
      <c r="JJ63" s="1">
        <v>201.87899999999999</v>
      </c>
      <c r="JK63" s="1">
        <v>212.15899999999999</v>
      </c>
      <c r="JL63" s="1">
        <v>248.74700000000001</v>
      </c>
      <c r="JM63" s="1">
        <v>258.17099999999999</v>
      </c>
      <c r="JN63" s="1">
        <v>257.99599999999998</v>
      </c>
      <c r="JO63" s="1">
        <v>253.947</v>
      </c>
      <c r="JP63" s="1">
        <v>247.51400000000001</v>
      </c>
      <c r="JQ63" s="1">
        <v>261.95499999999998</v>
      </c>
      <c r="JR63" s="1">
        <v>271.005</v>
      </c>
      <c r="JS63" s="1">
        <v>264.13099999999997</v>
      </c>
      <c r="JT63" s="1">
        <v>278.64299999999997</v>
      </c>
      <c r="JU63" s="1">
        <v>300.589</v>
      </c>
      <c r="JV63" s="1">
        <v>311.459</v>
      </c>
      <c r="JW63" s="1">
        <v>312.58499999999998</v>
      </c>
      <c r="JX63" s="1">
        <v>302.26100000000002</v>
      </c>
      <c r="JY63" s="1">
        <v>313.85899999999998</v>
      </c>
      <c r="JZ63" s="1">
        <v>311.608</v>
      </c>
      <c r="KA63" s="1">
        <v>311.02699999999999</v>
      </c>
      <c r="KB63" s="1">
        <v>313.935</v>
      </c>
      <c r="KC63" s="1">
        <v>310.68099999999998</v>
      </c>
      <c r="KD63" s="1">
        <v>291.435</v>
      </c>
      <c r="KE63" s="1">
        <v>284.84500000000003</v>
      </c>
      <c r="KF63" s="1">
        <v>283.66300000000001</v>
      </c>
      <c r="KG63" s="1">
        <v>286.726</v>
      </c>
      <c r="KH63" s="1">
        <v>288.77800000000002</v>
      </c>
      <c r="KI63" s="1">
        <v>302.17599999999999</v>
      </c>
      <c r="KJ63" s="1">
        <v>301.89999999999998</v>
      </c>
      <c r="KK63" s="1">
        <v>306.125</v>
      </c>
      <c r="KL63" s="1">
        <v>297.57799999999997</v>
      </c>
      <c r="KM63" s="1">
        <v>311.01100000000002</v>
      </c>
      <c r="KN63" s="1">
        <v>305.096</v>
      </c>
      <c r="KO63" s="1">
        <v>276.08800000000002</v>
      </c>
      <c r="KP63" s="1">
        <v>254.63800000000001</v>
      </c>
      <c r="KQ63" s="1">
        <v>251.29300000000001</v>
      </c>
      <c r="KR63" s="1">
        <v>246.24799999999999</v>
      </c>
      <c r="KS63" s="1">
        <v>249.1</v>
      </c>
      <c r="KT63" s="1">
        <v>230.93</v>
      </c>
      <c r="KU63" s="1">
        <v>231.02199999999999</v>
      </c>
      <c r="KV63" s="1">
        <v>234.321</v>
      </c>
      <c r="KW63" s="1">
        <v>225.934</v>
      </c>
      <c r="KX63" s="1">
        <v>218.346</v>
      </c>
      <c r="KY63" s="1">
        <v>219.34100000000001</v>
      </c>
      <c r="KZ63" s="1">
        <v>212.714</v>
      </c>
      <c r="LA63" s="1">
        <v>212.73</v>
      </c>
      <c r="LB63" s="1">
        <v>211.67500000000001</v>
      </c>
      <c r="LC63" s="1">
        <v>221.892</v>
      </c>
      <c r="LD63" s="1">
        <v>244.702</v>
      </c>
      <c r="LE63" s="1">
        <v>257.03899999999999</v>
      </c>
      <c r="LF63" s="1">
        <v>263.21699999999998</v>
      </c>
      <c r="LG63" s="1">
        <v>262.68900000000002</v>
      </c>
      <c r="LH63" s="1">
        <v>267.60500000000002</v>
      </c>
      <c r="LI63" s="1">
        <v>263.14699999999999</v>
      </c>
      <c r="LJ63" s="1">
        <v>264.61500000000001</v>
      </c>
      <c r="LK63" s="1">
        <v>275.48</v>
      </c>
      <c r="LL63" s="1">
        <v>278.89800000000002</v>
      </c>
      <c r="LM63" s="1">
        <v>296.22500000000002</v>
      </c>
      <c r="LN63" s="1">
        <v>304.77800000000002</v>
      </c>
      <c r="LO63" s="1">
        <v>320.541</v>
      </c>
      <c r="LP63" s="1">
        <v>326.60599999999999</v>
      </c>
      <c r="LQ63" s="1">
        <v>333.66500000000002</v>
      </c>
      <c r="LR63" s="1">
        <v>321.654</v>
      </c>
      <c r="LS63" s="1">
        <v>321.91399999999999</v>
      </c>
      <c r="LT63" s="1">
        <v>312.04000000000002</v>
      </c>
      <c r="LU63" s="1">
        <v>297.608</v>
      </c>
      <c r="LV63" s="1">
        <v>301.613</v>
      </c>
      <c r="LW63" s="1">
        <v>307.94600000000003</v>
      </c>
      <c r="LX63" s="1">
        <v>307.71300000000002</v>
      </c>
      <c r="LY63" s="1">
        <v>320.13200000000001</v>
      </c>
      <c r="LZ63" s="1">
        <v>349.94600000000003</v>
      </c>
      <c r="MA63" s="1">
        <v>365.238</v>
      </c>
      <c r="MB63" s="1">
        <v>392.92099999999999</v>
      </c>
      <c r="MC63" s="1">
        <v>388.82400000000001</v>
      </c>
      <c r="MD63" s="1">
        <v>341.68700000000001</v>
      </c>
      <c r="ME63" s="1">
        <v>313.71199999999999</v>
      </c>
      <c r="MF63" s="1">
        <v>308.78899999999999</v>
      </c>
      <c r="MG63" s="1">
        <v>311.25900000000001</v>
      </c>
      <c r="MH63" s="1">
        <v>301.04399999999998</v>
      </c>
      <c r="MI63" s="1">
        <v>285.96300000000002</v>
      </c>
      <c r="MJ63" s="1">
        <v>284.37200000000001</v>
      </c>
      <c r="MK63" s="1">
        <v>300.73200000000003</v>
      </c>
      <c r="ML63" s="1">
        <v>324.45999999999998</v>
      </c>
      <c r="MM63" s="1">
        <v>324.3</v>
      </c>
      <c r="MN63" s="1">
        <v>336.815</v>
      </c>
      <c r="MO63" s="1">
        <v>339.21100000000001</v>
      </c>
      <c r="MP63" s="1">
        <v>350.27</v>
      </c>
      <c r="MQ63" s="1">
        <v>351.18599999999998</v>
      </c>
      <c r="MR63" s="1">
        <v>346.96300000000002</v>
      </c>
      <c r="MS63" s="1">
        <v>347.69</v>
      </c>
      <c r="MT63" s="1">
        <v>354.48899999999998</v>
      </c>
      <c r="MU63" s="1">
        <v>371.36200000000002</v>
      </c>
      <c r="MV63" s="1">
        <v>377.02300000000002</v>
      </c>
      <c r="MW63" s="1">
        <v>337.25799999999998</v>
      </c>
      <c r="MX63" s="1">
        <v>321.46499999999997</v>
      </c>
      <c r="MY63" s="1">
        <v>330.94299999999998</v>
      </c>
      <c r="MZ63" s="1">
        <v>342.86399999999998</v>
      </c>
      <c r="NA63" s="1">
        <v>346.536</v>
      </c>
      <c r="NB63" s="1">
        <v>351.62900000000002</v>
      </c>
      <c r="NC63" s="1">
        <v>393.77199999999999</v>
      </c>
      <c r="ND63" s="1">
        <v>396.84399999999999</v>
      </c>
      <c r="NE63" s="1">
        <v>395.399</v>
      </c>
      <c r="NF63" s="1">
        <v>392.54199999999997</v>
      </c>
      <c r="NG63" s="1">
        <v>395.45299999999997</v>
      </c>
      <c r="NH63" s="1">
        <v>401.81200000000001</v>
      </c>
      <c r="NI63" s="1">
        <v>397.00299999999999</v>
      </c>
      <c r="NJ63" s="1">
        <v>385.49200000000002</v>
      </c>
      <c r="NK63" s="1">
        <v>377.56299999999999</v>
      </c>
      <c r="NL63" s="1">
        <v>390.32900000000001</v>
      </c>
      <c r="NM63" s="1">
        <v>395.584</v>
      </c>
      <c r="NN63" s="1">
        <v>416.166</v>
      </c>
      <c r="NO63" s="1">
        <v>417.49299999999999</v>
      </c>
      <c r="NP63" s="1">
        <v>414.45</v>
      </c>
      <c r="NQ63" s="1">
        <v>424.74900000000002</v>
      </c>
      <c r="NR63" s="1">
        <v>430.80399999999997</v>
      </c>
      <c r="NS63" s="1">
        <v>455.46699999999998</v>
      </c>
      <c r="NT63" s="1">
        <v>477.26400000000001</v>
      </c>
      <c r="NU63" s="1">
        <v>495.51299999999998</v>
      </c>
      <c r="NV63" s="1">
        <v>498.14800000000002</v>
      </c>
      <c r="NW63" s="1">
        <v>456.59399999999999</v>
      </c>
      <c r="NX63" s="1">
        <v>437.61599999999999</v>
      </c>
      <c r="NY63" s="1">
        <v>436.91699999999997</v>
      </c>
      <c r="NZ63" s="1">
        <v>436.702</v>
      </c>
      <c r="OA63" s="1">
        <v>430.45100000000002</v>
      </c>
      <c r="OB63" s="1">
        <v>425.96800000000002</v>
      </c>
      <c r="OC63" s="1">
        <v>419.72899999999998</v>
      </c>
      <c r="OD63" s="1">
        <v>415.42099999999999</v>
      </c>
      <c r="OE63" s="1">
        <v>411.32900000000001</v>
      </c>
      <c r="OF63" s="1">
        <v>405.93299999999999</v>
      </c>
      <c r="OG63" s="1">
        <v>407.35399999999998</v>
      </c>
      <c r="OH63" s="1">
        <v>407.267</v>
      </c>
      <c r="OI63" s="1">
        <v>422.64100000000002</v>
      </c>
      <c r="OJ63" s="1">
        <v>450.17399999999998</v>
      </c>
      <c r="OK63" s="1">
        <v>459.8</v>
      </c>
      <c r="OL63" s="1">
        <v>453.35399999999998</v>
      </c>
      <c r="OM63" s="1">
        <v>447.97800000000001</v>
      </c>
      <c r="ON63" s="1">
        <v>426.95600000000002</v>
      </c>
      <c r="OO63" s="1">
        <v>409.59699999999998</v>
      </c>
      <c r="OP63" s="1">
        <v>386.86</v>
      </c>
      <c r="OQ63" s="1">
        <v>392.166</v>
      </c>
      <c r="OR63" s="1">
        <v>380.28100000000001</v>
      </c>
      <c r="OS63" s="1">
        <v>365.976</v>
      </c>
      <c r="OT63" s="1">
        <v>364.29899999999998</v>
      </c>
      <c r="OU63" s="1">
        <v>362.41899999999998</v>
      </c>
      <c r="OV63" s="1">
        <v>365.04399999999998</v>
      </c>
      <c r="OW63" s="1">
        <v>363.59500000000003</v>
      </c>
      <c r="OX63" s="1">
        <v>366.85599999999999</v>
      </c>
      <c r="OY63" s="1">
        <v>370.06</v>
      </c>
      <c r="OZ63" s="1">
        <v>347.81200000000001</v>
      </c>
      <c r="PA63" s="1">
        <v>334.14800000000002</v>
      </c>
      <c r="PB63" s="1">
        <v>318.709</v>
      </c>
      <c r="PC63" s="1">
        <v>307.64600000000002</v>
      </c>
      <c r="PD63" s="1">
        <v>303.94</v>
      </c>
      <c r="PE63" s="1">
        <v>295.98</v>
      </c>
      <c r="PF63" s="1">
        <v>288.96899999999999</v>
      </c>
      <c r="PG63" s="1">
        <v>281.226</v>
      </c>
      <c r="PH63" s="1">
        <v>280.149</v>
      </c>
      <c r="PI63" s="1">
        <v>284.71899999999999</v>
      </c>
      <c r="PJ63" s="1">
        <v>285.77499999999998</v>
      </c>
      <c r="PK63" s="1">
        <v>285.11399999999998</v>
      </c>
      <c r="PL63" s="1">
        <v>295.31900000000002</v>
      </c>
      <c r="PM63" s="1">
        <v>315.09699999999998</v>
      </c>
      <c r="PN63" s="1">
        <v>320.15300000000002</v>
      </c>
      <c r="PO63" s="1">
        <v>328.29599999999999</v>
      </c>
      <c r="PP63" s="1">
        <v>329.12099999999998</v>
      </c>
      <c r="PQ63" s="1">
        <v>314.012</v>
      </c>
      <c r="PR63" s="1">
        <v>306.47000000000003</v>
      </c>
      <c r="PS63" s="1">
        <v>300.48099999999999</v>
      </c>
      <c r="PT63" s="1">
        <v>294.04199999999997</v>
      </c>
      <c r="PU63" s="1">
        <v>298.63099999999997</v>
      </c>
      <c r="PV63" s="1">
        <v>283.75200000000001</v>
      </c>
      <c r="PW63" s="1">
        <v>268.53800000000001</v>
      </c>
      <c r="PX63" s="1">
        <v>265.78500000000003</v>
      </c>
      <c r="PY63" s="1">
        <v>274.67099999999999</v>
      </c>
      <c r="PZ63" s="1">
        <v>272.96100000000001</v>
      </c>
      <c r="QA63" s="1">
        <v>303.68799999999999</v>
      </c>
      <c r="QB63" s="1">
        <v>297.91000000000003</v>
      </c>
      <c r="QC63" s="1">
        <v>302.065</v>
      </c>
      <c r="QD63" s="1">
        <v>316.61399999999998</v>
      </c>
      <c r="QE63" s="1">
        <v>305.70400000000001</v>
      </c>
      <c r="QF63" s="1">
        <v>304.02199999999999</v>
      </c>
      <c r="QG63" s="1">
        <v>305.18</v>
      </c>
      <c r="QH63" s="1">
        <v>313.42700000000002</v>
      </c>
      <c r="QI63" s="1">
        <v>308.685</v>
      </c>
      <c r="QJ63" s="1">
        <v>316.673</v>
      </c>
      <c r="QK63" s="1">
        <v>313.52600000000001</v>
      </c>
      <c r="QL63" s="1">
        <v>317.82600000000002</v>
      </c>
      <c r="QM63" s="1">
        <v>325.81700000000001</v>
      </c>
      <c r="QN63" s="1">
        <v>319.98599999999999</v>
      </c>
      <c r="QO63" s="1">
        <v>318.49900000000002</v>
      </c>
      <c r="QP63" s="1">
        <v>318.13099999999997</v>
      </c>
      <c r="QQ63" s="1">
        <v>316.87099999999998</v>
      </c>
      <c r="QR63" s="1">
        <v>321.56</v>
      </c>
      <c r="QS63" s="1">
        <v>326.07900000000001</v>
      </c>
      <c r="QT63" s="1">
        <v>324.04899999999998</v>
      </c>
      <c r="QU63" s="1">
        <v>355.27300000000002</v>
      </c>
      <c r="QV63" s="1">
        <v>359.57799999999997</v>
      </c>
      <c r="QW63" s="1">
        <v>342.38200000000001</v>
      </c>
      <c r="QX63" s="1">
        <v>333.41800000000001</v>
      </c>
      <c r="QY63" s="1">
        <v>336.12200000000001</v>
      </c>
      <c r="QZ63" s="1">
        <v>342.69099999999997</v>
      </c>
      <c r="RA63" s="1">
        <v>341.08</v>
      </c>
      <c r="RB63" s="1">
        <v>341.45</v>
      </c>
      <c r="RC63" s="1">
        <v>343.24900000000002</v>
      </c>
      <c r="RD63" s="1">
        <v>338.16399999999999</v>
      </c>
      <c r="RE63" s="1">
        <v>329.12700000000001</v>
      </c>
      <c r="RF63" s="1">
        <v>315.91899999999998</v>
      </c>
      <c r="RG63" s="1">
        <v>313.25599999999997</v>
      </c>
      <c r="RH63" s="1">
        <v>310.57299999999998</v>
      </c>
      <c r="RI63" s="1">
        <v>311.36599999999999</v>
      </c>
      <c r="RJ63" s="1">
        <v>310.31299999999999</v>
      </c>
      <c r="RK63" s="1">
        <v>311.63499999999999</v>
      </c>
      <c r="RL63" s="1">
        <v>312.59800000000001</v>
      </c>
      <c r="RM63" s="1">
        <v>316.93700000000001</v>
      </c>
      <c r="RN63" s="1">
        <v>313.62900000000002</v>
      </c>
      <c r="RO63" s="1">
        <v>315.41399999999999</v>
      </c>
      <c r="RP63" s="1">
        <v>313.721</v>
      </c>
      <c r="RQ63" s="1">
        <v>310.08499999999998</v>
      </c>
      <c r="RR63" s="1">
        <v>307.654</v>
      </c>
      <c r="RS63" s="1">
        <v>302.75400000000002</v>
      </c>
      <c r="RT63" s="1">
        <v>279.61</v>
      </c>
      <c r="RU63" s="1">
        <v>279.69099999999997</v>
      </c>
      <c r="RV63" s="1">
        <v>274.09300000000002</v>
      </c>
      <c r="RW63" s="1">
        <v>271.42200000000003</v>
      </c>
      <c r="RX63" s="1">
        <v>269.54399999999998</v>
      </c>
      <c r="RY63" s="1">
        <v>257.17</v>
      </c>
      <c r="RZ63" s="1">
        <v>249.61</v>
      </c>
      <c r="SA63" s="1">
        <v>246.321</v>
      </c>
      <c r="SB63" s="1">
        <v>248.024</v>
      </c>
      <c r="SC63" s="1">
        <v>252.8</v>
      </c>
      <c r="SD63" s="1">
        <v>270.28899999999999</v>
      </c>
      <c r="SE63" s="1">
        <v>280.24299999999999</v>
      </c>
      <c r="SF63" s="1">
        <v>281.95100000000002</v>
      </c>
      <c r="SG63" s="1">
        <v>284.95600000000002</v>
      </c>
      <c r="SH63" s="1">
        <v>287.09500000000003</v>
      </c>
      <c r="SI63" s="1">
        <v>295.32900000000001</v>
      </c>
      <c r="SJ63" s="1">
        <v>290.82100000000003</v>
      </c>
      <c r="SK63" s="1">
        <v>290.49299999999999</v>
      </c>
      <c r="SL63" s="1">
        <v>295.93900000000002</v>
      </c>
      <c r="SM63" s="1">
        <v>297.48200000000003</v>
      </c>
      <c r="SN63" s="1">
        <v>320.13900000000001</v>
      </c>
      <c r="SO63" s="1">
        <v>334.59699999999998</v>
      </c>
      <c r="SP63" s="1">
        <v>328.16199999999998</v>
      </c>
      <c r="SQ63" s="1">
        <v>340.74799999999999</v>
      </c>
      <c r="SR63" s="1">
        <v>347.13799999999998</v>
      </c>
    </row>
    <row r="64" spans="1:513" x14ac:dyDescent="0.25">
      <c r="A64" s="1" t="s">
        <v>39</v>
      </c>
      <c r="B64" s="1" t="str">
        <f>_xlfn.XLOOKUP(A64,bonds[worksheet get],bonds[unique lookup],"-")</f>
        <v>SESGFP 5 5/8 PERP nc-24</v>
      </c>
      <c r="C64" s="1" t="str">
        <f>_xlfn.XLOOKUP(A64,bonds[worksheet get],bonds[ID_ISIN],"-")</f>
        <v>XS1405765659</v>
      </c>
      <c r="D64" s="1">
        <f>_xll.BDH(A64,"blp_i_sprd_mid","-2AY",,"Dates=H","Fill=C","Sort=R","Dir=H","cols=509;rows=1")</f>
        <v>446.81599999999997</v>
      </c>
      <c r="E64" s="1">
        <v>472.76900000000001</v>
      </c>
      <c r="F64" s="1">
        <v>480.38900000000001</v>
      </c>
      <c r="G64" s="1">
        <v>488.24799999999999</v>
      </c>
      <c r="H64" s="1">
        <v>504.67099999999999</v>
      </c>
      <c r="I64" s="1">
        <v>513.346</v>
      </c>
      <c r="J64" s="1">
        <v>516.38400000000001</v>
      </c>
      <c r="K64" s="1">
        <v>515.40099999999995</v>
      </c>
      <c r="L64" s="1">
        <v>515.69399999999996</v>
      </c>
      <c r="M64" s="1">
        <v>513.45399999999995</v>
      </c>
      <c r="N64" s="1">
        <v>514.96400000000006</v>
      </c>
      <c r="O64" s="1">
        <v>511.56900000000002</v>
      </c>
      <c r="P64" s="1">
        <v>510.31099999999998</v>
      </c>
      <c r="Q64" s="1">
        <v>500.78899999999999</v>
      </c>
      <c r="R64" s="1">
        <v>493.46699999999998</v>
      </c>
      <c r="S64" s="1">
        <v>515.20799999999997</v>
      </c>
      <c r="T64" s="1">
        <v>490.47500000000002</v>
      </c>
      <c r="U64" s="1">
        <v>487.50900000000001</v>
      </c>
      <c r="V64" s="1">
        <v>465.76499999999999</v>
      </c>
      <c r="W64" s="1">
        <v>450.49400000000003</v>
      </c>
      <c r="X64" s="1">
        <v>439.01100000000002</v>
      </c>
      <c r="Y64" s="1">
        <v>452.04</v>
      </c>
      <c r="Z64" s="1">
        <v>499.99299999999999</v>
      </c>
      <c r="AA64" s="1">
        <v>531.87900000000002</v>
      </c>
      <c r="AB64" s="1">
        <v>549.245</v>
      </c>
      <c r="AC64" s="1">
        <v>561.66499999999996</v>
      </c>
      <c r="AD64" s="1">
        <v>565.90899999999999</v>
      </c>
      <c r="AE64" s="1">
        <v>562.77599999999995</v>
      </c>
      <c r="AF64" s="1">
        <v>565.32399999999996</v>
      </c>
      <c r="AG64" s="1">
        <v>592.91</v>
      </c>
      <c r="AH64" s="1">
        <v>609.42700000000002</v>
      </c>
      <c r="AI64" s="1">
        <v>610.60400000000004</v>
      </c>
      <c r="AJ64" s="1">
        <v>622.01700000000005</v>
      </c>
      <c r="AK64" s="1">
        <v>636.75900000000001</v>
      </c>
      <c r="AL64" s="1">
        <v>652.24300000000005</v>
      </c>
      <c r="AM64" s="1">
        <v>671.505</v>
      </c>
      <c r="AN64" s="1">
        <v>691.4</v>
      </c>
      <c r="AO64" s="1">
        <v>700.58699999999999</v>
      </c>
      <c r="AP64" s="1">
        <v>694.024</v>
      </c>
      <c r="AQ64" s="1">
        <v>692.53399999999999</v>
      </c>
      <c r="AR64" s="1">
        <v>702.26599999999996</v>
      </c>
      <c r="AS64" s="1">
        <v>704.92899999999997</v>
      </c>
      <c r="AT64" s="1">
        <v>716.01</v>
      </c>
      <c r="AU64" s="1">
        <v>725.71900000000005</v>
      </c>
      <c r="AV64" s="1">
        <v>718.1</v>
      </c>
      <c r="AW64" s="1">
        <v>709.63400000000001</v>
      </c>
      <c r="AX64" s="1">
        <v>665.48699999999997</v>
      </c>
      <c r="AY64" s="1">
        <v>656.46</v>
      </c>
      <c r="AZ64" s="1">
        <v>624.98599999999999</v>
      </c>
      <c r="BA64" s="1">
        <v>608.13400000000001</v>
      </c>
      <c r="BB64" s="1">
        <v>613.98699999999997</v>
      </c>
      <c r="BC64" s="1">
        <v>618.64400000000001</v>
      </c>
      <c r="BD64" s="1">
        <v>620.08100000000002</v>
      </c>
      <c r="BE64" s="1">
        <v>622.25699999999995</v>
      </c>
      <c r="BF64" s="1">
        <v>616.44299999999998</v>
      </c>
      <c r="BG64" s="1">
        <v>614.74599999999998</v>
      </c>
      <c r="BH64" s="1">
        <v>609.26900000000001</v>
      </c>
      <c r="BI64" s="1">
        <v>603.91300000000001</v>
      </c>
      <c r="BJ64" s="1">
        <v>611.61900000000003</v>
      </c>
      <c r="BK64" s="1">
        <v>683.77599999999995</v>
      </c>
      <c r="BL64" s="1">
        <v>729.58299999999997</v>
      </c>
      <c r="BM64" s="1">
        <v>734.69899999999996</v>
      </c>
      <c r="BN64" s="1">
        <v>788.42700000000002</v>
      </c>
      <c r="BO64" s="1">
        <v>790.53300000000002</v>
      </c>
      <c r="BP64" s="1">
        <v>780.16600000000005</v>
      </c>
      <c r="BQ64" s="1">
        <v>785.57</v>
      </c>
      <c r="BR64" s="1">
        <v>792.83299999999997</v>
      </c>
      <c r="BS64" s="1">
        <v>798.93700000000001</v>
      </c>
      <c r="BT64" s="1">
        <v>786.25099999999998</v>
      </c>
      <c r="BU64" s="1">
        <v>800.67</v>
      </c>
      <c r="BV64" s="1">
        <v>804.41300000000001</v>
      </c>
      <c r="BW64" s="1">
        <v>842.23500000000001</v>
      </c>
      <c r="BX64" s="1">
        <v>840.06299999999999</v>
      </c>
      <c r="BY64" s="1">
        <v>816.56</v>
      </c>
      <c r="BZ64" s="1">
        <v>777.53200000000004</v>
      </c>
      <c r="CA64" s="1">
        <v>785.03800000000001</v>
      </c>
      <c r="CB64" s="1">
        <v>707.97400000000005</v>
      </c>
      <c r="CC64" s="1">
        <v>589.06399999999996</v>
      </c>
      <c r="CD64" s="1">
        <v>529.89700000000005</v>
      </c>
      <c r="CE64" s="1">
        <v>519.55200000000002</v>
      </c>
      <c r="CF64" s="1">
        <v>452.733</v>
      </c>
      <c r="CG64" s="1">
        <v>436.32600000000002</v>
      </c>
      <c r="CH64" s="1">
        <v>450.17200000000003</v>
      </c>
      <c r="CI64" s="1">
        <v>365.53800000000001</v>
      </c>
      <c r="CJ64" s="1">
        <v>346.87400000000002</v>
      </c>
      <c r="CK64" s="1">
        <v>344.28500000000003</v>
      </c>
      <c r="CL64" s="1">
        <v>351.67700000000002</v>
      </c>
      <c r="CM64" s="1">
        <v>351.29500000000002</v>
      </c>
      <c r="CN64" s="1">
        <v>327.01900000000001</v>
      </c>
      <c r="CO64" s="1">
        <v>287.83800000000002</v>
      </c>
      <c r="CP64" s="1">
        <v>270.94600000000003</v>
      </c>
      <c r="CQ64" s="1">
        <v>263.44200000000001</v>
      </c>
      <c r="CR64" s="1">
        <v>249.81100000000001</v>
      </c>
      <c r="CS64" s="1">
        <v>234.017</v>
      </c>
      <c r="CT64" s="1">
        <v>235.191</v>
      </c>
      <c r="CU64" s="1">
        <v>233.93799999999999</v>
      </c>
      <c r="CV64" s="1">
        <v>235.05199999999999</v>
      </c>
      <c r="CW64" s="1">
        <v>233.851</v>
      </c>
      <c r="CX64" s="1">
        <v>233.32900000000001</v>
      </c>
      <c r="CY64" s="1">
        <v>232.85499999999999</v>
      </c>
      <c r="CZ64" s="1">
        <v>231.40199999999999</v>
      </c>
      <c r="DA64" s="1">
        <v>231.97300000000001</v>
      </c>
      <c r="DB64" s="1">
        <v>231.93799999999999</v>
      </c>
      <c r="DC64" s="1">
        <v>227.02600000000001</v>
      </c>
      <c r="DD64" s="1">
        <v>251.965</v>
      </c>
      <c r="DE64" s="1">
        <v>273.09800000000001</v>
      </c>
      <c r="DF64" s="1">
        <v>284.11900000000003</v>
      </c>
      <c r="DG64" s="1">
        <v>292.85500000000002</v>
      </c>
      <c r="DH64" s="1">
        <v>293.57799999999997</v>
      </c>
      <c r="DI64" s="1">
        <v>295.43700000000001</v>
      </c>
      <c r="DJ64" s="1">
        <v>281.495</v>
      </c>
      <c r="DK64" s="1">
        <v>264.49700000000001</v>
      </c>
      <c r="DL64" s="1">
        <v>271.59199999999998</v>
      </c>
      <c r="DM64" s="1">
        <v>260.50400000000002</v>
      </c>
      <c r="DN64" s="1">
        <v>259.01299999999998</v>
      </c>
      <c r="DO64" s="1">
        <v>256.745</v>
      </c>
      <c r="DP64" s="1">
        <v>257.42200000000003</v>
      </c>
      <c r="DQ64" s="1">
        <v>252.02600000000001</v>
      </c>
      <c r="DR64" s="1">
        <v>254.68899999999999</v>
      </c>
      <c r="DS64" s="1">
        <v>257.12799999999999</v>
      </c>
      <c r="DT64" s="1">
        <v>263.15699999999998</v>
      </c>
      <c r="DU64" s="1">
        <v>260.5</v>
      </c>
      <c r="DV64" s="1">
        <v>260.697</v>
      </c>
      <c r="DW64" s="1">
        <v>258.50799999999998</v>
      </c>
      <c r="DX64" s="1">
        <v>260.55700000000002</v>
      </c>
      <c r="DY64" s="1">
        <v>264.46800000000002</v>
      </c>
      <c r="DZ64" s="1">
        <v>264.98</v>
      </c>
      <c r="EA64" s="1">
        <v>264.77499999999998</v>
      </c>
      <c r="EB64" s="1">
        <v>258.97899999999998</v>
      </c>
      <c r="EC64" s="1">
        <v>253.72</v>
      </c>
      <c r="ED64" s="1">
        <v>253.58600000000001</v>
      </c>
      <c r="EE64" s="1">
        <v>251.96600000000001</v>
      </c>
      <c r="EF64" s="1">
        <v>250.18899999999999</v>
      </c>
      <c r="EG64" s="1">
        <v>250.548</v>
      </c>
      <c r="EH64" s="1">
        <v>257.66800000000001</v>
      </c>
      <c r="EI64" s="1">
        <v>258.98</v>
      </c>
      <c r="EJ64" s="1">
        <v>255.929</v>
      </c>
      <c r="EK64" s="1">
        <v>263.58800000000002</v>
      </c>
      <c r="EL64" s="1">
        <v>260.048</v>
      </c>
      <c r="EM64" s="1">
        <v>271.04700000000003</v>
      </c>
      <c r="EN64" s="1">
        <v>270.54000000000002</v>
      </c>
      <c r="EO64" s="1">
        <v>275.565</v>
      </c>
      <c r="EP64" s="1">
        <v>277.09699999999998</v>
      </c>
      <c r="EQ64" s="1">
        <v>279.29300000000001</v>
      </c>
      <c r="ER64" s="1">
        <v>280.39600000000002</v>
      </c>
      <c r="ES64" s="1">
        <v>283.34699999999998</v>
      </c>
      <c r="ET64" s="1">
        <v>284.92899999999997</v>
      </c>
      <c r="EU64" s="1">
        <v>279.15300000000002</v>
      </c>
      <c r="EV64" s="1">
        <v>274.51600000000002</v>
      </c>
      <c r="EW64" s="1">
        <v>282.101</v>
      </c>
      <c r="EX64" s="1">
        <v>279.46699999999998</v>
      </c>
      <c r="EY64" s="1">
        <v>280.92899999999997</v>
      </c>
      <c r="EZ64" s="1">
        <v>282.43700000000001</v>
      </c>
      <c r="FA64" s="1">
        <v>289.07299999999998</v>
      </c>
      <c r="FB64" s="1">
        <v>306.68299999999999</v>
      </c>
      <c r="FC64" s="1">
        <v>312.54300000000001</v>
      </c>
      <c r="FD64" s="1">
        <v>316.95299999999997</v>
      </c>
      <c r="FE64" s="1">
        <v>318.84699999999998</v>
      </c>
      <c r="FF64" s="1">
        <v>281.41500000000002</v>
      </c>
      <c r="FG64" s="1">
        <v>275.59800000000001</v>
      </c>
      <c r="FH64" s="1">
        <v>267.84800000000001</v>
      </c>
      <c r="FI64" s="1">
        <v>265.78899999999999</v>
      </c>
      <c r="FJ64" s="1">
        <v>239.27</v>
      </c>
      <c r="FK64" s="1">
        <v>237.69900000000001</v>
      </c>
      <c r="FL64" s="1">
        <v>230.71199999999999</v>
      </c>
      <c r="FM64" s="1">
        <v>225.98099999999999</v>
      </c>
      <c r="FN64" s="1">
        <v>231.75700000000001</v>
      </c>
      <c r="FO64" s="1">
        <v>229.935</v>
      </c>
      <c r="FP64" s="1">
        <v>236.97800000000001</v>
      </c>
      <c r="FQ64" s="1">
        <v>242.28</v>
      </c>
      <c r="FR64" s="1">
        <v>243.54499999999999</v>
      </c>
      <c r="FS64" s="1">
        <v>240.99799999999999</v>
      </c>
      <c r="FT64" s="1">
        <v>239.59800000000001</v>
      </c>
      <c r="FU64" s="1">
        <v>239.584</v>
      </c>
      <c r="FV64" s="1">
        <v>243.52699999999999</v>
      </c>
      <c r="FW64" s="1">
        <v>252.072</v>
      </c>
      <c r="FX64" s="1">
        <v>253.392</v>
      </c>
      <c r="FY64" s="1">
        <v>257.24900000000002</v>
      </c>
      <c r="FZ64" s="1">
        <v>257.82900000000001</v>
      </c>
      <c r="GA64" s="1">
        <v>260.50299999999999</v>
      </c>
      <c r="GB64" s="1">
        <v>267.16699999999997</v>
      </c>
      <c r="GC64" s="1">
        <v>267.53500000000003</v>
      </c>
      <c r="GD64" s="1">
        <v>273.339</v>
      </c>
      <c r="GE64" s="1">
        <v>277.93099999999998</v>
      </c>
      <c r="GF64" s="1">
        <v>279.15800000000002</v>
      </c>
      <c r="GG64" s="1">
        <v>286.64699999999999</v>
      </c>
      <c r="GH64" s="1">
        <v>289.92</v>
      </c>
      <c r="GI64" s="1">
        <v>291.49200000000002</v>
      </c>
      <c r="GJ64" s="1">
        <v>287.26299999999998</v>
      </c>
      <c r="GK64" s="1">
        <v>288.74200000000002</v>
      </c>
      <c r="GL64" s="1">
        <v>288.85399999999998</v>
      </c>
      <c r="GM64" s="1">
        <v>285.85199999999998</v>
      </c>
      <c r="GN64" s="1">
        <v>277.24200000000002</v>
      </c>
      <c r="GO64" s="1">
        <v>282.55</v>
      </c>
      <c r="GP64" s="1">
        <v>285.00200000000001</v>
      </c>
      <c r="GQ64" s="1">
        <v>290.68</v>
      </c>
      <c r="GR64" s="1">
        <v>290.78199999999998</v>
      </c>
      <c r="GS64" s="1">
        <v>290.471</v>
      </c>
      <c r="GT64" s="1">
        <v>289.661</v>
      </c>
      <c r="GU64" s="1">
        <v>284.49900000000002</v>
      </c>
      <c r="GV64" s="1">
        <v>285.81900000000002</v>
      </c>
      <c r="GW64" s="1">
        <v>282.101</v>
      </c>
      <c r="GX64" s="1">
        <v>270.73700000000002</v>
      </c>
      <c r="GY64" s="1">
        <v>266.77199999999999</v>
      </c>
      <c r="GZ64" s="1">
        <v>263.42500000000001</v>
      </c>
      <c r="HA64" s="1">
        <v>268.23899999999998</v>
      </c>
      <c r="HB64" s="1">
        <v>298.77999999999997</v>
      </c>
      <c r="HC64" s="1">
        <v>296.07799999999997</v>
      </c>
      <c r="HD64" s="1">
        <v>296.274</v>
      </c>
      <c r="HE64" s="1">
        <v>296.17899999999997</v>
      </c>
      <c r="HF64" s="1">
        <v>293.54000000000002</v>
      </c>
      <c r="HG64" s="1">
        <v>310.416</v>
      </c>
      <c r="HH64" s="1">
        <v>312.23700000000002</v>
      </c>
      <c r="HI64" s="1">
        <v>313.78500000000003</v>
      </c>
      <c r="HJ64" s="1">
        <v>314.18400000000003</v>
      </c>
      <c r="HK64" s="1">
        <v>314.81700000000001</v>
      </c>
      <c r="HL64" s="1">
        <v>316.80700000000002</v>
      </c>
      <c r="HM64" s="1">
        <v>316.44099999999997</v>
      </c>
      <c r="HN64" s="1">
        <v>314.05900000000003</v>
      </c>
      <c r="HO64" s="1">
        <v>314.81900000000002</v>
      </c>
      <c r="HP64" s="1">
        <v>316.16899999999998</v>
      </c>
      <c r="HQ64" s="1">
        <v>325.24200000000002</v>
      </c>
      <c r="HR64" s="1">
        <v>338.06900000000002</v>
      </c>
      <c r="HS64" s="1">
        <v>343.166</v>
      </c>
      <c r="HT64" s="1">
        <v>352.07900000000001</v>
      </c>
      <c r="HU64" s="1">
        <v>354.39100000000002</v>
      </c>
      <c r="HV64" s="1">
        <v>341.07600000000002</v>
      </c>
      <c r="HW64" s="1">
        <v>337.04599999999999</v>
      </c>
      <c r="HX64" s="1">
        <v>335.49099999999999</v>
      </c>
      <c r="HY64" s="1">
        <v>335.89699999999999</v>
      </c>
      <c r="HZ64" s="1">
        <v>341.20600000000002</v>
      </c>
      <c r="IA64" s="1">
        <v>346.21899999999999</v>
      </c>
      <c r="IB64" s="1">
        <v>351.43200000000002</v>
      </c>
      <c r="IC64" s="1">
        <v>355.52199999999999</v>
      </c>
      <c r="ID64" s="1">
        <v>343.60199999999998</v>
      </c>
      <c r="IE64" s="1">
        <v>334.76799999999997</v>
      </c>
      <c r="IF64" s="1">
        <v>330.86500000000001</v>
      </c>
      <c r="IG64" s="1">
        <v>325.87900000000002</v>
      </c>
      <c r="IH64" s="1">
        <v>315.30599999999998</v>
      </c>
      <c r="II64" s="1">
        <v>315.36099999999999</v>
      </c>
      <c r="IJ64" s="1">
        <v>314.91500000000002</v>
      </c>
      <c r="IK64" s="1">
        <v>322.70499999999998</v>
      </c>
      <c r="IL64" s="1">
        <v>327.92500000000001</v>
      </c>
      <c r="IM64" s="1">
        <v>326.21600000000001</v>
      </c>
      <c r="IN64" s="1">
        <v>328.04700000000003</v>
      </c>
      <c r="IO64" s="1">
        <v>331.06799999999998</v>
      </c>
      <c r="IP64" s="1">
        <v>318.93599999999998</v>
      </c>
      <c r="IQ64" s="1">
        <v>308.44799999999998</v>
      </c>
      <c r="IR64" s="1">
        <v>310.846</v>
      </c>
      <c r="IS64" s="1">
        <v>307.28199999999998</v>
      </c>
      <c r="IT64" s="1">
        <v>306.19099999999997</v>
      </c>
      <c r="IU64" s="1">
        <v>316.46600000000001</v>
      </c>
      <c r="IV64" s="1">
        <v>317.23200000000003</v>
      </c>
      <c r="IW64" s="1">
        <v>316.81299999999999</v>
      </c>
      <c r="IX64" s="1">
        <v>305.71600000000001</v>
      </c>
      <c r="IY64" s="1">
        <v>309.46100000000001</v>
      </c>
      <c r="IZ64" s="1">
        <v>313.94499999999999</v>
      </c>
      <c r="JA64" s="1">
        <v>325.85899999999998</v>
      </c>
      <c r="JB64" s="1">
        <v>332.017</v>
      </c>
      <c r="JC64" s="1">
        <v>340.33199999999999</v>
      </c>
      <c r="JD64" s="1">
        <v>344.30500000000001</v>
      </c>
      <c r="JE64" s="1">
        <v>349.06</v>
      </c>
      <c r="JF64" s="1">
        <v>346.52</v>
      </c>
      <c r="JG64" s="1">
        <v>337.709</v>
      </c>
      <c r="JH64" s="1">
        <v>326.92599999999999</v>
      </c>
      <c r="JI64" s="1">
        <v>296.94499999999999</v>
      </c>
      <c r="JJ64" s="1">
        <v>309.03300000000002</v>
      </c>
      <c r="JK64" s="1">
        <v>317.63900000000001</v>
      </c>
      <c r="JL64" s="1">
        <v>336.84500000000003</v>
      </c>
      <c r="JM64" s="1">
        <v>344.08199999999999</v>
      </c>
      <c r="JN64" s="1">
        <v>345.43900000000002</v>
      </c>
      <c r="JO64" s="1">
        <v>344.18900000000002</v>
      </c>
      <c r="JP64" s="1">
        <v>338.67</v>
      </c>
      <c r="JQ64" s="1">
        <v>351.18</v>
      </c>
      <c r="JR64" s="1">
        <v>359.55700000000002</v>
      </c>
      <c r="JS64" s="1">
        <v>355.52699999999999</v>
      </c>
      <c r="JT64" s="1">
        <v>360.69900000000001</v>
      </c>
      <c r="JU64" s="1">
        <v>372.72199999999998</v>
      </c>
      <c r="JV64" s="1">
        <v>384.57499999999999</v>
      </c>
      <c r="JW64" s="1">
        <v>381.96800000000002</v>
      </c>
      <c r="JX64" s="1">
        <v>376.57799999999997</v>
      </c>
      <c r="JY64" s="1">
        <v>382.137</v>
      </c>
      <c r="JZ64" s="1">
        <v>379.55399999999997</v>
      </c>
      <c r="KA64" s="1">
        <v>381.637</v>
      </c>
      <c r="KB64" s="1">
        <v>379.89800000000002</v>
      </c>
      <c r="KC64" s="1">
        <v>378.70400000000001</v>
      </c>
      <c r="KD64" s="1">
        <v>366.17500000000001</v>
      </c>
      <c r="KE64" s="1">
        <v>358.68200000000002</v>
      </c>
      <c r="KF64" s="1">
        <v>356.52699999999999</v>
      </c>
      <c r="KG64" s="1">
        <v>359.88299999999998</v>
      </c>
      <c r="KH64" s="1">
        <v>359.24799999999999</v>
      </c>
      <c r="KI64" s="1">
        <v>369.27</v>
      </c>
      <c r="KJ64" s="1">
        <v>371.161</v>
      </c>
      <c r="KK64" s="1">
        <v>372.91</v>
      </c>
      <c r="KL64" s="1">
        <v>365.04300000000001</v>
      </c>
      <c r="KM64" s="1">
        <v>379.14499999999998</v>
      </c>
      <c r="KN64" s="1">
        <v>370.101</v>
      </c>
      <c r="KO64" s="1">
        <v>350.46699999999998</v>
      </c>
      <c r="KP64" s="1">
        <v>332.404</v>
      </c>
      <c r="KQ64" s="1">
        <v>330.61599999999999</v>
      </c>
      <c r="KR64" s="1">
        <v>335.99</v>
      </c>
      <c r="KS64" s="1">
        <v>343.51100000000002</v>
      </c>
      <c r="KT64" s="1">
        <v>335.93700000000001</v>
      </c>
      <c r="KU64" s="1">
        <v>337.07400000000001</v>
      </c>
      <c r="KV64" s="1">
        <v>344.084</v>
      </c>
      <c r="KW64" s="1">
        <v>341.726</v>
      </c>
      <c r="KX64" s="1">
        <v>327.976</v>
      </c>
      <c r="KY64" s="1">
        <v>332.233</v>
      </c>
      <c r="KZ64" s="1">
        <v>322.97300000000001</v>
      </c>
      <c r="LA64" s="1">
        <v>326.75</v>
      </c>
      <c r="LB64" s="1">
        <v>324.44299999999998</v>
      </c>
      <c r="LC64" s="1">
        <v>335.95100000000002</v>
      </c>
      <c r="LD64" s="1">
        <v>357.166</v>
      </c>
      <c r="LE64" s="1">
        <v>363.38900000000001</v>
      </c>
      <c r="LF64" s="1">
        <v>371.11099999999999</v>
      </c>
      <c r="LG64" s="1">
        <v>373.20100000000002</v>
      </c>
      <c r="LH64" s="1">
        <v>373.49400000000003</v>
      </c>
      <c r="LI64" s="1">
        <v>374.40899999999999</v>
      </c>
      <c r="LJ64" s="1">
        <v>374.17899999999997</v>
      </c>
      <c r="LK64" s="1">
        <v>382.88299999999998</v>
      </c>
      <c r="LL64" s="1">
        <v>385.52800000000002</v>
      </c>
      <c r="LM64" s="1">
        <v>400.54300000000001</v>
      </c>
      <c r="LN64" s="1">
        <v>404.80700000000002</v>
      </c>
      <c r="LO64" s="1">
        <v>414.517</v>
      </c>
      <c r="LP64" s="1">
        <v>417.505</v>
      </c>
      <c r="LQ64" s="1">
        <v>419.65800000000002</v>
      </c>
      <c r="LR64" s="1">
        <v>410.57100000000003</v>
      </c>
      <c r="LS64" s="1">
        <v>406.71100000000001</v>
      </c>
      <c r="LT64" s="1">
        <v>399.12</v>
      </c>
      <c r="LU64" s="1">
        <v>390.661</v>
      </c>
      <c r="LV64" s="1">
        <v>394.27199999999999</v>
      </c>
      <c r="LW64" s="1">
        <v>396.27</v>
      </c>
      <c r="LX64" s="1">
        <v>396.315</v>
      </c>
      <c r="LY64" s="1">
        <v>405.55399999999997</v>
      </c>
      <c r="LZ64" s="1">
        <v>415.04399999999998</v>
      </c>
      <c r="MA64" s="1">
        <v>428.358</v>
      </c>
      <c r="MB64" s="1">
        <v>442.84800000000001</v>
      </c>
      <c r="MC64" s="1">
        <v>437.99599999999998</v>
      </c>
      <c r="MD64" s="1">
        <v>413.226</v>
      </c>
      <c r="ME64" s="1">
        <v>392.27300000000002</v>
      </c>
      <c r="MF64" s="1">
        <v>390.13799999999998</v>
      </c>
      <c r="MG64" s="1">
        <v>392.21499999999997</v>
      </c>
      <c r="MH64" s="1">
        <v>391.16699999999997</v>
      </c>
      <c r="MI64" s="1">
        <v>385.31200000000001</v>
      </c>
      <c r="MJ64" s="1">
        <v>393.37900000000002</v>
      </c>
      <c r="MK64" s="1">
        <v>402.584</v>
      </c>
      <c r="ML64" s="1">
        <v>414.68700000000001</v>
      </c>
      <c r="MM64" s="1">
        <v>411.661</v>
      </c>
      <c r="MN64" s="1">
        <v>417.97399999999999</v>
      </c>
      <c r="MO64" s="1">
        <v>416.94099999999997</v>
      </c>
      <c r="MP64" s="1">
        <v>422.75200000000001</v>
      </c>
      <c r="MQ64" s="1">
        <v>421.33199999999999</v>
      </c>
      <c r="MR64" s="1">
        <v>419.98500000000001</v>
      </c>
      <c r="MS64" s="1">
        <v>425.00799999999998</v>
      </c>
      <c r="MT64" s="1">
        <v>429.21899999999999</v>
      </c>
      <c r="MU64" s="1">
        <v>438.79399999999998</v>
      </c>
      <c r="MV64" s="1">
        <v>441.36099999999999</v>
      </c>
      <c r="MW64" s="1">
        <v>418.279</v>
      </c>
      <c r="MX64" s="1">
        <v>400.66</v>
      </c>
      <c r="MY64" s="1">
        <v>410.28300000000002</v>
      </c>
      <c r="MZ64" s="1">
        <v>421.82299999999998</v>
      </c>
      <c r="NA64" s="1">
        <v>423.452</v>
      </c>
      <c r="NB64" s="1">
        <v>427.803</v>
      </c>
      <c r="NC64" s="1">
        <v>447.09800000000001</v>
      </c>
      <c r="ND64" s="1">
        <v>455.096</v>
      </c>
      <c r="NE64" s="1">
        <v>458.55799999999999</v>
      </c>
      <c r="NF64" s="1">
        <v>455.733</v>
      </c>
      <c r="NG64" s="1">
        <v>457.74799999999999</v>
      </c>
      <c r="NH64" s="1">
        <v>464.04399999999998</v>
      </c>
      <c r="NI64" s="1">
        <v>453.66199999999998</v>
      </c>
      <c r="NJ64" s="1">
        <v>442.22</v>
      </c>
      <c r="NK64" s="1">
        <v>449.95499999999998</v>
      </c>
      <c r="NL64" s="1">
        <v>462.202</v>
      </c>
      <c r="NM64" s="1">
        <v>462.76499999999999</v>
      </c>
      <c r="NN64" s="1">
        <v>479.33499999999998</v>
      </c>
      <c r="NO64" s="1">
        <v>481.21300000000002</v>
      </c>
      <c r="NP64" s="1">
        <v>477.63</v>
      </c>
      <c r="NQ64" s="1">
        <v>486.53</v>
      </c>
      <c r="NR64" s="1">
        <v>491.18700000000001</v>
      </c>
      <c r="NS64" s="1">
        <v>506.85300000000001</v>
      </c>
      <c r="NT64" s="1">
        <v>518.51900000000001</v>
      </c>
      <c r="NU64" s="1">
        <v>534.45799999999997</v>
      </c>
      <c r="NV64" s="1">
        <v>536.35599999999999</v>
      </c>
      <c r="NW64" s="1">
        <v>502.22699999999998</v>
      </c>
      <c r="NX64" s="1">
        <v>482.048</v>
      </c>
      <c r="NY64" s="1">
        <v>481.95</v>
      </c>
      <c r="NZ64" s="1">
        <v>480.673</v>
      </c>
      <c r="OA64" s="1">
        <v>475.98700000000002</v>
      </c>
      <c r="OB64" s="1">
        <v>476.39299999999997</v>
      </c>
      <c r="OC64" s="1">
        <v>475.464</v>
      </c>
      <c r="OD64" s="1">
        <v>475.04700000000003</v>
      </c>
      <c r="OE64" s="1">
        <v>471.44200000000001</v>
      </c>
      <c r="OF64" s="1">
        <v>467.24099999999999</v>
      </c>
      <c r="OG64" s="1">
        <v>468.82900000000001</v>
      </c>
      <c r="OH64" s="1">
        <v>466.21</v>
      </c>
      <c r="OI64" s="1">
        <v>479.755</v>
      </c>
      <c r="OJ64" s="1">
        <v>495.08300000000003</v>
      </c>
      <c r="OK64" s="1">
        <v>501.45299999999997</v>
      </c>
      <c r="OL64" s="1">
        <v>495.70400000000001</v>
      </c>
      <c r="OM64" s="1">
        <v>482.84699999999998</v>
      </c>
      <c r="ON64" s="1">
        <v>466.68200000000002</v>
      </c>
      <c r="OO64" s="1">
        <v>455.54500000000002</v>
      </c>
      <c r="OP64" s="1">
        <v>439.62900000000002</v>
      </c>
      <c r="OQ64" s="1">
        <v>443.81799999999998</v>
      </c>
      <c r="OR64" s="1">
        <v>434.53100000000001</v>
      </c>
      <c r="OS64" s="1">
        <v>426.375</v>
      </c>
      <c r="OT64" s="1">
        <v>426.37200000000001</v>
      </c>
      <c r="OU64" s="1">
        <v>423.25900000000001</v>
      </c>
      <c r="OV64" s="1">
        <v>426.86700000000002</v>
      </c>
      <c r="OW64" s="1">
        <v>426.84699999999998</v>
      </c>
      <c r="OX64" s="1">
        <v>426.60700000000003</v>
      </c>
      <c r="OY64" s="1">
        <v>422.73599999999999</v>
      </c>
      <c r="OZ64" s="1">
        <v>410.18799999999999</v>
      </c>
      <c r="PA64" s="1">
        <v>401.59399999999999</v>
      </c>
      <c r="PB64" s="1">
        <v>388.88499999999999</v>
      </c>
      <c r="PC64" s="1">
        <v>381.06</v>
      </c>
      <c r="PD64" s="1">
        <v>375.34699999999998</v>
      </c>
      <c r="PE64" s="1">
        <v>370.38600000000002</v>
      </c>
      <c r="PF64" s="1">
        <v>365.09</v>
      </c>
      <c r="PG64" s="1">
        <v>358.69900000000001</v>
      </c>
      <c r="PH64" s="1">
        <v>356.84899999999999</v>
      </c>
      <c r="PI64" s="1">
        <v>360.52199999999999</v>
      </c>
      <c r="PJ64" s="1">
        <v>361.459</v>
      </c>
      <c r="PK64" s="1">
        <v>361.08100000000002</v>
      </c>
      <c r="PL64" s="1">
        <v>367.00400000000002</v>
      </c>
      <c r="PM64" s="1">
        <v>375.07100000000003</v>
      </c>
      <c r="PN64" s="1">
        <v>379.28199999999998</v>
      </c>
      <c r="PO64" s="1">
        <v>385.40300000000002</v>
      </c>
      <c r="PP64" s="1">
        <v>385.57</v>
      </c>
      <c r="PQ64" s="1">
        <v>370.41500000000002</v>
      </c>
      <c r="PR64" s="1">
        <v>364.83100000000002</v>
      </c>
      <c r="PS64" s="1">
        <v>355.334</v>
      </c>
      <c r="PT64" s="1">
        <v>348.17</v>
      </c>
      <c r="PU64" s="1">
        <v>355.51</v>
      </c>
      <c r="PV64" s="1">
        <v>340.97500000000002</v>
      </c>
      <c r="PW64" s="1">
        <v>331.56900000000002</v>
      </c>
      <c r="PX64" s="1">
        <v>340.21800000000002</v>
      </c>
      <c r="PY64" s="1">
        <v>354.13600000000002</v>
      </c>
      <c r="PZ64" s="1">
        <v>357.56099999999998</v>
      </c>
      <c r="QA64" s="1">
        <v>377.86500000000001</v>
      </c>
      <c r="QB64" s="1">
        <v>372.36099999999999</v>
      </c>
      <c r="QC64" s="1">
        <v>375.55099999999999</v>
      </c>
      <c r="QD64" s="1">
        <v>381.505</v>
      </c>
      <c r="QE64" s="1">
        <v>374.74799999999999</v>
      </c>
      <c r="QF64" s="1">
        <v>373.101</v>
      </c>
      <c r="QG64" s="1">
        <v>373.06799999999998</v>
      </c>
      <c r="QH64" s="1">
        <v>383.60899999999998</v>
      </c>
      <c r="QI64" s="1">
        <v>379.37700000000001</v>
      </c>
      <c r="QJ64" s="1">
        <v>385.16300000000001</v>
      </c>
      <c r="QK64" s="1">
        <v>384.137</v>
      </c>
      <c r="QL64" s="1">
        <v>384.36700000000002</v>
      </c>
      <c r="QM64" s="1">
        <v>385.10199999999998</v>
      </c>
      <c r="QN64" s="1">
        <v>384.024</v>
      </c>
      <c r="QO64" s="1">
        <v>383.50299999999999</v>
      </c>
      <c r="QP64" s="1">
        <v>382.904</v>
      </c>
      <c r="QQ64" s="1">
        <v>382.55500000000001</v>
      </c>
      <c r="QR64" s="1">
        <v>383.94499999999999</v>
      </c>
      <c r="QS64" s="1">
        <v>386.27199999999999</v>
      </c>
      <c r="QT64" s="1">
        <v>385.66500000000002</v>
      </c>
      <c r="QU64" s="1">
        <v>396.84500000000003</v>
      </c>
      <c r="QV64" s="1">
        <v>396.72800000000001</v>
      </c>
      <c r="QW64" s="1">
        <v>385.928</v>
      </c>
      <c r="QX64" s="1">
        <v>382.18400000000003</v>
      </c>
      <c r="QY64" s="1">
        <v>382.17200000000003</v>
      </c>
      <c r="QZ64" s="1">
        <v>390.589</v>
      </c>
      <c r="RA64" s="1">
        <v>389.19499999999999</v>
      </c>
      <c r="RB64" s="1">
        <v>389.41899999999998</v>
      </c>
      <c r="RC64" s="1">
        <v>389.32600000000002</v>
      </c>
      <c r="RD64" s="1">
        <v>385.96100000000001</v>
      </c>
      <c r="RE64" s="1">
        <v>378.23500000000001</v>
      </c>
      <c r="RF64" s="1">
        <v>367.62900000000002</v>
      </c>
      <c r="RG64" s="1">
        <v>365.55200000000002</v>
      </c>
      <c r="RH64" s="1">
        <v>362.928</v>
      </c>
      <c r="RI64" s="1">
        <v>363.81400000000002</v>
      </c>
      <c r="RJ64" s="1">
        <v>365.161</v>
      </c>
      <c r="RK64" s="1">
        <v>364.39100000000002</v>
      </c>
      <c r="RL64" s="1">
        <v>365.923</v>
      </c>
      <c r="RM64" s="1">
        <v>370.89800000000002</v>
      </c>
      <c r="RN64" s="1">
        <v>367.45600000000002</v>
      </c>
      <c r="RO64" s="1">
        <v>369.58100000000002</v>
      </c>
      <c r="RP64" s="1">
        <v>367.029</v>
      </c>
      <c r="RQ64" s="1">
        <v>361.43400000000003</v>
      </c>
      <c r="RR64" s="1">
        <v>360.44499999999999</v>
      </c>
      <c r="RS64" s="1">
        <v>350.19400000000002</v>
      </c>
      <c r="RT64" s="1">
        <v>337.25700000000001</v>
      </c>
      <c r="RU64" s="1">
        <v>335.947</v>
      </c>
      <c r="RV64" s="1">
        <v>335.36799999999999</v>
      </c>
      <c r="RW64" s="1">
        <v>333.20699999999999</v>
      </c>
      <c r="RX64" s="1">
        <v>330.66800000000001</v>
      </c>
      <c r="RY64" s="1">
        <v>325.495</v>
      </c>
      <c r="RZ64" s="1">
        <v>321.67099999999999</v>
      </c>
      <c r="SA64" s="1">
        <v>323.30799999999999</v>
      </c>
      <c r="SB64" s="1">
        <v>328.37</v>
      </c>
      <c r="SC64" s="1">
        <v>332.86399999999998</v>
      </c>
      <c r="SD64" s="1">
        <v>348.154</v>
      </c>
      <c r="SE64" s="1">
        <v>355.291</v>
      </c>
      <c r="SF64" s="1">
        <v>360.03199999999998</v>
      </c>
      <c r="SG64" s="1">
        <v>359.35300000000001</v>
      </c>
      <c r="SH64" s="1">
        <v>363.87299999999999</v>
      </c>
      <c r="SI64" s="1">
        <v>364.26100000000002</v>
      </c>
      <c r="SJ64" s="1">
        <v>363.13</v>
      </c>
      <c r="SK64" s="1">
        <v>366.41899999999998</v>
      </c>
      <c r="SL64" s="1">
        <v>369.54300000000001</v>
      </c>
      <c r="SM64" s="1">
        <v>372.24400000000003</v>
      </c>
      <c r="SN64" s="1">
        <v>392.16500000000002</v>
      </c>
      <c r="SO64" s="1">
        <v>397.00299999999999</v>
      </c>
      <c r="SP64" s="1">
        <v>396.55599999999998</v>
      </c>
      <c r="SQ64" s="1">
        <v>404.41899999999998</v>
      </c>
      <c r="SR64" s="1">
        <v>410.79399999999998</v>
      </c>
    </row>
    <row r="65" spans="1:512" x14ac:dyDescent="0.25">
      <c r="A65" s="1" t="s">
        <v>291</v>
      </c>
      <c r="B65" s="1" t="str">
        <f>_xlfn.XLOOKUP(A65,bonds[worksheet get],bonds[unique lookup],"-")</f>
        <v>ORAFP 4 PERP nc-21</v>
      </c>
      <c r="C65" s="1" t="str">
        <f>_xlfn.XLOOKUP(A65,bonds[worksheet get],bonds[ID_ISIN],"-")</f>
        <v>XS1115490523</v>
      </c>
      <c r="D65" s="1">
        <f>_xll.BDH(A65,"blp_i_sprd_mid","-2AY",,"Dates=H","Fill=C","Sort=R","Dir=H","cols=509;rows=1")</f>
        <v>148.36099999999999</v>
      </c>
      <c r="E65" s="1">
        <v>150.834</v>
      </c>
      <c r="F65" s="1">
        <v>153.77500000000001</v>
      </c>
      <c r="G65" s="1">
        <v>153.67500000000001</v>
      </c>
      <c r="H65" s="1">
        <v>156.108</v>
      </c>
      <c r="I65" s="1">
        <v>153.01400000000001</v>
      </c>
      <c r="J65" s="1">
        <v>154.14500000000001</v>
      </c>
      <c r="K65" s="1">
        <v>153.54900000000001</v>
      </c>
      <c r="L65" s="1">
        <v>153.279</v>
      </c>
      <c r="M65" s="1">
        <v>156.24</v>
      </c>
      <c r="N65" s="1">
        <v>152.05000000000001</v>
      </c>
      <c r="O65" s="1">
        <v>151.785</v>
      </c>
      <c r="P65" s="1">
        <v>140.685</v>
      </c>
      <c r="Q65" s="1">
        <v>133.97399999999999</v>
      </c>
      <c r="R65" s="1">
        <v>141.94200000000001</v>
      </c>
      <c r="S65" s="1">
        <v>142.75200000000001</v>
      </c>
      <c r="T65" s="1">
        <v>145.26900000000001</v>
      </c>
      <c r="U65" s="1">
        <v>124.395</v>
      </c>
      <c r="V65" s="1">
        <v>113.282</v>
      </c>
      <c r="W65" s="1">
        <v>88</v>
      </c>
      <c r="X65" s="1">
        <v>93.965000000000003</v>
      </c>
      <c r="Y65" s="1">
        <v>127.42</v>
      </c>
      <c r="Z65" s="1">
        <v>130.673</v>
      </c>
      <c r="AA65" s="1">
        <v>139.26900000000001</v>
      </c>
      <c r="AB65" s="1">
        <v>136.33099999999999</v>
      </c>
      <c r="AC65" s="1">
        <v>140.72999999999999</v>
      </c>
      <c r="AD65" s="1">
        <v>139.50800000000001</v>
      </c>
      <c r="AE65" s="1">
        <v>135.828</v>
      </c>
      <c r="AF65" s="1">
        <v>146.72800000000001</v>
      </c>
      <c r="AG65" s="1">
        <v>154.18899999999999</v>
      </c>
      <c r="AH65" s="1">
        <v>158.40799999999999</v>
      </c>
      <c r="AI65" s="1">
        <v>160.27099999999999</v>
      </c>
      <c r="AJ65" s="1">
        <v>164.29900000000001</v>
      </c>
      <c r="AK65" s="1">
        <v>172.83099999999999</v>
      </c>
      <c r="AL65" s="1">
        <v>183.226</v>
      </c>
      <c r="AM65" s="1">
        <v>183.43799999999999</v>
      </c>
      <c r="AN65" s="1">
        <v>183.66399999999999</v>
      </c>
      <c r="AO65" s="1">
        <v>176.86099999999999</v>
      </c>
      <c r="AP65" s="1">
        <v>172.08600000000001</v>
      </c>
      <c r="AQ65" s="1">
        <v>175.328</v>
      </c>
      <c r="AR65" s="1">
        <v>169.19499999999999</v>
      </c>
      <c r="AS65" s="1">
        <v>172.65199999999999</v>
      </c>
      <c r="AT65" s="1">
        <v>173.87799999999999</v>
      </c>
      <c r="AU65" s="1">
        <v>177.13800000000001</v>
      </c>
      <c r="AV65" s="1">
        <v>179.68600000000001</v>
      </c>
      <c r="AW65" s="1">
        <v>156.042</v>
      </c>
      <c r="AX65" s="1">
        <v>153.922</v>
      </c>
      <c r="AY65" s="1">
        <v>154.01</v>
      </c>
      <c r="AZ65" s="1">
        <v>153.52099999999999</v>
      </c>
      <c r="BA65" s="1">
        <v>163.89500000000001</v>
      </c>
      <c r="BB65" s="1">
        <v>163.363</v>
      </c>
      <c r="BC65" s="1">
        <v>172.226</v>
      </c>
      <c r="BD65" s="1">
        <v>174.202</v>
      </c>
      <c r="BE65" s="1">
        <v>161.28299999999999</v>
      </c>
      <c r="BF65" s="1">
        <v>166.60599999999999</v>
      </c>
      <c r="BG65" s="1">
        <v>171.15799999999999</v>
      </c>
      <c r="BH65" s="1">
        <v>167.04300000000001</v>
      </c>
      <c r="BI65" s="1">
        <v>185.084</v>
      </c>
      <c r="BJ65" s="1">
        <v>229.85599999999999</v>
      </c>
      <c r="BK65" s="1">
        <v>270.435</v>
      </c>
      <c r="BL65" s="1">
        <v>302.06400000000002</v>
      </c>
      <c r="BM65" s="1">
        <v>334.92099999999999</v>
      </c>
      <c r="BN65" s="1">
        <v>346.75799999999998</v>
      </c>
      <c r="BO65" s="1">
        <v>337.00299999999999</v>
      </c>
      <c r="BP65" s="1">
        <v>339.48500000000001</v>
      </c>
      <c r="BQ65" s="1">
        <v>357.84300000000002</v>
      </c>
      <c r="BR65" s="1">
        <v>354.03399999999999</v>
      </c>
      <c r="BS65" s="1">
        <v>358.45400000000001</v>
      </c>
      <c r="BT65" s="1">
        <v>370.79300000000001</v>
      </c>
      <c r="BU65" s="1">
        <v>385.495</v>
      </c>
      <c r="BV65" s="1">
        <v>425.48599999999999</v>
      </c>
      <c r="BW65" s="1">
        <v>422.01299999999998</v>
      </c>
      <c r="BX65" s="1">
        <v>405.798</v>
      </c>
      <c r="BY65" s="1">
        <v>423.45100000000002</v>
      </c>
      <c r="BZ65" s="1">
        <v>428.17599999999999</v>
      </c>
      <c r="CA65" s="1">
        <v>386.47800000000001</v>
      </c>
      <c r="CB65" s="1">
        <v>297.5</v>
      </c>
      <c r="CC65" s="1">
        <v>195.929</v>
      </c>
      <c r="CD65" s="1">
        <v>150.05000000000001</v>
      </c>
      <c r="CE65" s="1">
        <v>117.535</v>
      </c>
      <c r="CF65" s="1">
        <v>115.616</v>
      </c>
      <c r="CG65" s="1">
        <v>125.729</v>
      </c>
      <c r="CH65" s="1">
        <v>101.76600000000001</v>
      </c>
      <c r="CI65" s="1">
        <v>85.442999999999998</v>
      </c>
      <c r="CJ65" s="1">
        <v>80.930000000000007</v>
      </c>
      <c r="CK65" s="1">
        <v>85.463999999999999</v>
      </c>
      <c r="CL65" s="1">
        <v>94.572999999999993</v>
      </c>
      <c r="CM65" s="1">
        <v>90.578999999999994</v>
      </c>
      <c r="CN65" s="1">
        <v>71.858999999999995</v>
      </c>
      <c r="CO65" s="1">
        <v>68.393000000000001</v>
      </c>
      <c r="CP65" s="1">
        <v>61.091000000000001</v>
      </c>
      <c r="CQ65" s="1">
        <v>58.636000000000003</v>
      </c>
      <c r="CR65" s="1">
        <v>52.405999999999999</v>
      </c>
      <c r="CS65" s="1">
        <v>53.457000000000001</v>
      </c>
      <c r="CT65" s="1">
        <v>54.561999999999998</v>
      </c>
      <c r="CU65" s="1">
        <v>56.250999999999998</v>
      </c>
      <c r="CV65" s="1">
        <v>56.831000000000003</v>
      </c>
      <c r="CW65" s="1">
        <v>58.405000000000001</v>
      </c>
      <c r="CX65" s="1">
        <v>58.183999999999997</v>
      </c>
      <c r="CY65" s="1">
        <v>59.747</v>
      </c>
      <c r="CZ65" s="1">
        <v>61.406999999999996</v>
      </c>
      <c r="DA65" s="1">
        <v>59.747999999999998</v>
      </c>
      <c r="DB65" s="1">
        <v>58.03</v>
      </c>
      <c r="DC65" s="1">
        <v>57.506</v>
      </c>
      <c r="DD65" s="1">
        <v>59.555</v>
      </c>
      <c r="DE65" s="1">
        <v>59.593000000000004</v>
      </c>
      <c r="DF65" s="1">
        <v>60.853000000000002</v>
      </c>
      <c r="DG65" s="1">
        <v>60.844999999999999</v>
      </c>
      <c r="DH65" s="1">
        <v>58.627000000000002</v>
      </c>
      <c r="DI65" s="1">
        <v>58.314</v>
      </c>
      <c r="DJ65" s="1">
        <v>58.401000000000003</v>
      </c>
      <c r="DK65" s="1">
        <v>57.863</v>
      </c>
      <c r="DL65" s="1">
        <v>49.820999999999998</v>
      </c>
      <c r="DM65" s="1">
        <v>48.871000000000002</v>
      </c>
      <c r="DN65" s="1">
        <v>48.335000000000001</v>
      </c>
      <c r="DO65" s="1">
        <v>47.77</v>
      </c>
      <c r="DP65" s="1">
        <v>47.225000000000001</v>
      </c>
      <c r="DQ65" s="1">
        <v>47.485999999999997</v>
      </c>
      <c r="DR65" s="1">
        <v>46.656999999999996</v>
      </c>
      <c r="DS65" s="1">
        <v>47.399000000000001</v>
      </c>
      <c r="DT65" s="1">
        <v>48.731999999999999</v>
      </c>
      <c r="DU65" s="1">
        <v>45.725000000000001</v>
      </c>
      <c r="DV65" s="1">
        <v>47.219000000000001</v>
      </c>
      <c r="DW65" s="1">
        <v>47.59</v>
      </c>
      <c r="DX65" s="1">
        <v>48.804000000000002</v>
      </c>
      <c r="DY65" s="1">
        <v>46.15</v>
      </c>
      <c r="DZ65" s="1">
        <v>42.716999999999999</v>
      </c>
      <c r="EA65" s="1">
        <v>41.155999999999999</v>
      </c>
      <c r="EB65" s="1">
        <v>40.392000000000003</v>
      </c>
      <c r="EC65" s="1">
        <v>39.558999999999997</v>
      </c>
      <c r="ED65" s="1">
        <v>38.744999999999997</v>
      </c>
      <c r="EE65" s="1">
        <v>41.784999999999997</v>
      </c>
      <c r="EF65" s="1">
        <v>42.96</v>
      </c>
      <c r="EG65" s="1">
        <v>43.905999999999999</v>
      </c>
      <c r="EH65" s="1">
        <v>42.17</v>
      </c>
      <c r="EI65" s="1">
        <v>43.899000000000001</v>
      </c>
      <c r="EJ65" s="1">
        <v>44.902000000000001</v>
      </c>
      <c r="EK65" s="1">
        <v>45.613999999999997</v>
      </c>
      <c r="EL65" s="1">
        <v>46.203000000000003</v>
      </c>
      <c r="EM65" s="1">
        <v>46.883000000000003</v>
      </c>
      <c r="EN65" s="1">
        <v>47.972999999999999</v>
      </c>
      <c r="EO65" s="1">
        <v>49.685000000000002</v>
      </c>
      <c r="EP65" s="1">
        <v>49.384999999999998</v>
      </c>
      <c r="EQ65" s="1">
        <v>49.231999999999999</v>
      </c>
      <c r="ER65" s="1">
        <v>49.185000000000002</v>
      </c>
      <c r="ES65" s="1">
        <v>50.07</v>
      </c>
      <c r="ET65" s="1">
        <v>52.078000000000003</v>
      </c>
      <c r="EU65" s="1">
        <v>50.692</v>
      </c>
      <c r="EV65" s="1">
        <v>47.094999999999999</v>
      </c>
      <c r="EW65" s="1">
        <v>48.061999999999998</v>
      </c>
      <c r="EX65" s="1">
        <v>48.533000000000001</v>
      </c>
      <c r="EY65" s="1">
        <v>48.43</v>
      </c>
      <c r="EZ65" s="1">
        <v>47.832000000000001</v>
      </c>
      <c r="FA65" s="1">
        <v>49.781999999999996</v>
      </c>
      <c r="FB65" s="1">
        <v>52.466000000000001</v>
      </c>
      <c r="FC65" s="1">
        <v>52.88</v>
      </c>
      <c r="FD65" s="1">
        <v>54.563000000000002</v>
      </c>
      <c r="FE65" s="1">
        <v>50.112000000000002</v>
      </c>
      <c r="FF65" s="1">
        <v>48.122</v>
      </c>
      <c r="FG65" s="1">
        <v>47.427999999999997</v>
      </c>
      <c r="FH65" s="1">
        <v>48.029000000000003</v>
      </c>
      <c r="FI65" s="1">
        <v>47.591999999999999</v>
      </c>
      <c r="FJ65" s="1">
        <v>46.470999999999997</v>
      </c>
      <c r="FK65" s="1">
        <v>45.798000000000002</v>
      </c>
      <c r="FL65" s="1">
        <v>45.317</v>
      </c>
      <c r="FM65" s="1">
        <v>44.320999999999998</v>
      </c>
      <c r="FN65" s="1">
        <v>47.164999999999999</v>
      </c>
      <c r="FO65" s="1">
        <v>48.128</v>
      </c>
      <c r="FP65" s="1">
        <v>50.783000000000001</v>
      </c>
      <c r="FQ65" s="1">
        <v>51.688000000000002</v>
      </c>
      <c r="FR65" s="1">
        <v>50.938000000000002</v>
      </c>
      <c r="FS65" s="1">
        <v>49.061</v>
      </c>
      <c r="FT65" s="1">
        <v>49.183</v>
      </c>
      <c r="FU65" s="1">
        <v>47.316000000000003</v>
      </c>
      <c r="FV65" s="1">
        <v>46.938000000000002</v>
      </c>
      <c r="FW65" s="1">
        <v>47.856999999999999</v>
      </c>
      <c r="FX65" s="1">
        <v>48.945</v>
      </c>
      <c r="FY65" s="1">
        <v>49.268999999999998</v>
      </c>
      <c r="FZ65" s="1">
        <v>50.177999999999997</v>
      </c>
      <c r="GA65" s="1">
        <v>53.109000000000002</v>
      </c>
      <c r="GB65" s="1">
        <v>53.767000000000003</v>
      </c>
      <c r="GC65" s="1">
        <v>56.753</v>
      </c>
      <c r="GD65" s="1">
        <v>58.383000000000003</v>
      </c>
      <c r="GE65" s="1">
        <v>58.866999999999997</v>
      </c>
      <c r="GF65" s="1">
        <v>59.170999999999999</v>
      </c>
      <c r="GG65" s="1">
        <v>61.414000000000001</v>
      </c>
      <c r="GH65" s="1">
        <v>65.415999999999997</v>
      </c>
      <c r="GI65" s="1">
        <v>65.712000000000003</v>
      </c>
      <c r="GJ65" s="1">
        <v>65.298000000000002</v>
      </c>
      <c r="GK65" s="1">
        <v>64.292000000000002</v>
      </c>
      <c r="GL65" s="1">
        <v>62.363999999999997</v>
      </c>
      <c r="GM65" s="1">
        <v>59.572000000000003</v>
      </c>
      <c r="GN65" s="1">
        <v>56.331000000000003</v>
      </c>
      <c r="GO65" s="1">
        <v>57.914000000000001</v>
      </c>
      <c r="GP65" s="1">
        <v>57.506</v>
      </c>
      <c r="GQ65" s="1">
        <v>56.917999999999999</v>
      </c>
      <c r="GR65" s="1">
        <v>58.027999999999999</v>
      </c>
      <c r="GS65" s="1">
        <v>56.582000000000001</v>
      </c>
      <c r="GT65" s="1">
        <v>55.923000000000002</v>
      </c>
      <c r="GU65" s="1">
        <v>52.673000000000002</v>
      </c>
      <c r="GV65" s="1">
        <v>55.585999999999999</v>
      </c>
      <c r="GW65" s="1">
        <v>54.945</v>
      </c>
      <c r="GX65" s="1">
        <v>51.746000000000002</v>
      </c>
      <c r="GY65" s="1">
        <v>48.710999999999999</v>
      </c>
      <c r="GZ65" s="1">
        <v>49.131999999999998</v>
      </c>
      <c r="HA65" s="1">
        <v>52.179000000000002</v>
      </c>
      <c r="HB65" s="1">
        <v>62.667999999999999</v>
      </c>
      <c r="HC65" s="1">
        <v>59.198</v>
      </c>
      <c r="HD65" s="1">
        <v>58.875</v>
      </c>
      <c r="HE65" s="1">
        <v>61.497</v>
      </c>
      <c r="HF65" s="1">
        <v>59.359000000000002</v>
      </c>
      <c r="HG65" s="1">
        <v>64.468000000000004</v>
      </c>
      <c r="HH65" s="1">
        <v>67.352999999999994</v>
      </c>
      <c r="HI65" s="1">
        <v>65.387</v>
      </c>
      <c r="HJ65" s="1">
        <v>64.619</v>
      </c>
      <c r="HK65" s="1">
        <v>64.016999999999996</v>
      </c>
      <c r="HL65" s="1">
        <v>61.585000000000001</v>
      </c>
      <c r="HM65" s="1">
        <v>60.465000000000003</v>
      </c>
      <c r="HN65" s="1">
        <v>55.886000000000003</v>
      </c>
      <c r="HO65" s="1">
        <v>59.866</v>
      </c>
      <c r="HP65" s="1">
        <v>61.408000000000001</v>
      </c>
      <c r="HQ65" s="1">
        <v>66.768000000000001</v>
      </c>
      <c r="HR65" s="1">
        <v>70.05</v>
      </c>
      <c r="HS65" s="1">
        <v>72.789000000000001</v>
      </c>
      <c r="HT65" s="1">
        <v>75.36</v>
      </c>
      <c r="HU65" s="1">
        <v>77.183000000000007</v>
      </c>
      <c r="HV65" s="1">
        <v>68.658000000000001</v>
      </c>
      <c r="HW65" s="1">
        <v>66.546999999999997</v>
      </c>
      <c r="HX65" s="1">
        <v>67.853999999999999</v>
      </c>
      <c r="HY65" s="1">
        <v>68.876999999999995</v>
      </c>
      <c r="HZ65" s="1">
        <v>67.793999999999997</v>
      </c>
      <c r="IA65" s="1">
        <v>72.382999999999996</v>
      </c>
      <c r="IB65" s="1">
        <v>71.570999999999998</v>
      </c>
      <c r="IC65" s="1">
        <v>75.167000000000002</v>
      </c>
      <c r="ID65" s="1">
        <v>64.832999999999998</v>
      </c>
      <c r="IE65" s="1">
        <v>56.917000000000002</v>
      </c>
      <c r="IF65" s="1">
        <v>56.445</v>
      </c>
      <c r="IG65" s="1">
        <v>52.615000000000002</v>
      </c>
      <c r="IH65" s="1">
        <v>47.965000000000003</v>
      </c>
      <c r="II65" s="1">
        <v>49.283999999999999</v>
      </c>
      <c r="IJ65" s="1">
        <v>50.63</v>
      </c>
      <c r="IK65" s="1">
        <v>57.433</v>
      </c>
      <c r="IL65" s="1">
        <v>60.707000000000001</v>
      </c>
      <c r="IM65" s="1">
        <v>62.954999999999998</v>
      </c>
      <c r="IN65" s="1">
        <v>63.183999999999997</v>
      </c>
      <c r="IO65" s="1">
        <v>63.47</v>
      </c>
      <c r="IP65" s="1">
        <v>63.332999999999998</v>
      </c>
      <c r="IQ65" s="1">
        <v>59.889000000000003</v>
      </c>
      <c r="IR65" s="1">
        <v>60.488</v>
      </c>
      <c r="IS65" s="1">
        <v>60.648000000000003</v>
      </c>
      <c r="IT65" s="1">
        <v>62.268999999999998</v>
      </c>
      <c r="IU65" s="1">
        <v>65.597999999999999</v>
      </c>
      <c r="IV65" s="1">
        <v>68.647000000000006</v>
      </c>
      <c r="IW65" s="1">
        <v>69.703000000000003</v>
      </c>
      <c r="IX65" s="1">
        <v>66.58</v>
      </c>
      <c r="IY65" s="1">
        <v>69.173000000000002</v>
      </c>
      <c r="IZ65" s="1">
        <v>71.697000000000003</v>
      </c>
      <c r="JA65" s="1">
        <v>73.48</v>
      </c>
      <c r="JB65" s="1">
        <v>72.792000000000002</v>
      </c>
      <c r="JC65" s="1">
        <v>73.733000000000004</v>
      </c>
      <c r="JD65" s="1">
        <v>75.123000000000005</v>
      </c>
      <c r="JE65" s="1">
        <v>76.863</v>
      </c>
      <c r="JF65" s="1">
        <v>77.206999999999994</v>
      </c>
      <c r="JG65" s="1">
        <v>75.483999999999995</v>
      </c>
      <c r="JH65" s="1">
        <v>76.075999999999993</v>
      </c>
      <c r="JI65" s="1">
        <v>76.575999999999993</v>
      </c>
      <c r="JJ65" s="1">
        <v>76.989000000000004</v>
      </c>
      <c r="JK65" s="1">
        <v>81.349999999999994</v>
      </c>
      <c r="JL65" s="1">
        <v>79.894000000000005</v>
      </c>
      <c r="JM65" s="1">
        <v>82.128</v>
      </c>
      <c r="JN65" s="1">
        <v>82.225999999999999</v>
      </c>
      <c r="JO65" s="1">
        <v>83.073999999999998</v>
      </c>
      <c r="JP65" s="1">
        <v>77.698999999999998</v>
      </c>
      <c r="JQ65" s="1">
        <v>82.247</v>
      </c>
      <c r="JR65" s="1">
        <v>87.076999999999998</v>
      </c>
      <c r="JS65" s="1">
        <v>86.382999999999996</v>
      </c>
      <c r="JT65" s="1">
        <v>94.402000000000001</v>
      </c>
      <c r="JU65" s="1">
        <v>96.406000000000006</v>
      </c>
      <c r="JV65" s="1">
        <v>99.652000000000001</v>
      </c>
      <c r="JW65" s="1">
        <v>99.6</v>
      </c>
      <c r="JX65" s="1">
        <v>98.394999999999996</v>
      </c>
      <c r="JY65" s="1">
        <v>99.509</v>
      </c>
      <c r="JZ65" s="1">
        <v>98.933999999999997</v>
      </c>
      <c r="KA65" s="1">
        <v>95.757000000000005</v>
      </c>
      <c r="KB65" s="1">
        <v>98.096000000000004</v>
      </c>
      <c r="KC65" s="1">
        <v>98.807000000000002</v>
      </c>
      <c r="KD65" s="1">
        <v>89.460999999999999</v>
      </c>
      <c r="KE65" s="1">
        <v>88.9</v>
      </c>
      <c r="KF65" s="1">
        <v>89.983999999999995</v>
      </c>
      <c r="KG65" s="1">
        <v>91.203999999999994</v>
      </c>
      <c r="KH65" s="1">
        <v>90.141000000000005</v>
      </c>
      <c r="KI65" s="1">
        <v>91.414000000000001</v>
      </c>
      <c r="KJ65" s="1">
        <v>93.384</v>
      </c>
      <c r="KK65" s="1">
        <v>91.228999999999999</v>
      </c>
      <c r="KL65" s="1">
        <v>86.289000000000001</v>
      </c>
      <c r="KM65" s="1">
        <v>86.917000000000002</v>
      </c>
      <c r="KN65" s="1">
        <v>83.811999999999998</v>
      </c>
      <c r="KO65" s="1">
        <v>79.665000000000006</v>
      </c>
      <c r="KP65" s="1">
        <v>73.524000000000001</v>
      </c>
      <c r="KQ65" s="1">
        <v>74.2</v>
      </c>
      <c r="KR65" s="1">
        <v>74.266999999999996</v>
      </c>
      <c r="KS65" s="1">
        <v>75.789000000000001</v>
      </c>
      <c r="KT65" s="1">
        <v>77.012</v>
      </c>
      <c r="KU65" s="1">
        <v>79.477000000000004</v>
      </c>
      <c r="KV65" s="1">
        <v>79.881</v>
      </c>
      <c r="KW65" s="1">
        <v>79.641000000000005</v>
      </c>
      <c r="KX65" s="1">
        <v>79.165000000000006</v>
      </c>
      <c r="KY65" s="1">
        <v>79.021000000000001</v>
      </c>
      <c r="KZ65" s="1">
        <v>79.010000000000005</v>
      </c>
      <c r="LA65" s="1">
        <v>80.120999999999995</v>
      </c>
      <c r="LB65" s="1">
        <v>79.105999999999995</v>
      </c>
      <c r="LC65" s="1">
        <v>80.462999999999994</v>
      </c>
      <c r="LD65" s="1">
        <v>83.519000000000005</v>
      </c>
      <c r="LE65" s="1">
        <v>87.436999999999998</v>
      </c>
      <c r="LF65" s="1">
        <v>85.326999999999998</v>
      </c>
      <c r="LG65" s="1">
        <v>85.323999999999998</v>
      </c>
      <c r="LH65" s="1">
        <v>86.063000000000002</v>
      </c>
      <c r="LI65" s="1">
        <v>85.043999999999997</v>
      </c>
      <c r="LJ65" s="1">
        <v>87.337000000000003</v>
      </c>
      <c r="LK65" s="1">
        <v>106.90600000000001</v>
      </c>
      <c r="LL65" s="1">
        <v>108.35599999999999</v>
      </c>
      <c r="LM65" s="1">
        <v>110.066</v>
      </c>
      <c r="LN65" s="1">
        <v>114.17</v>
      </c>
      <c r="LO65" s="1">
        <v>119.663</v>
      </c>
      <c r="LP65" s="1">
        <v>117.943</v>
      </c>
      <c r="LQ65" s="1">
        <v>121.46899999999999</v>
      </c>
      <c r="LR65" s="1">
        <v>120.40600000000001</v>
      </c>
      <c r="LS65" s="1">
        <v>118.255</v>
      </c>
      <c r="LT65" s="1">
        <v>114.426</v>
      </c>
      <c r="LU65" s="1">
        <v>113.343</v>
      </c>
      <c r="LV65" s="1">
        <v>116.011</v>
      </c>
      <c r="LW65" s="1">
        <v>119.32599999999999</v>
      </c>
      <c r="LX65" s="1">
        <v>118.042</v>
      </c>
      <c r="LY65" s="1">
        <v>124.688</v>
      </c>
      <c r="LZ65" s="1">
        <v>132.46299999999999</v>
      </c>
      <c r="MA65" s="1">
        <v>141.27199999999999</v>
      </c>
      <c r="MB65" s="1">
        <v>146.631</v>
      </c>
      <c r="MC65" s="1">
        <v>150.31399999999999</v>
      </c>
      <c r="MD65" s="1">
        <v>147.99700000000001</v>
      </c>
      <c r="ME65" s="1">
        <v>144.435</v>
      </c>
      <c r="MF65" s="1">
        <v>145.57300000000001</v>
      </c>
      <c r="MG65" s="1">
        <v>142.67099999999999</v>
      </c>
      <c r="MH65" s="1">
        <v>138.06899999999999</v>
      </c>
      <c r="MI65" s="1">
        <v>141.47200000000001</v>
      </c>
      <c r="MJ65" s="1">
        <v>151.08199999999999</v>
      </c>
      <c r="MK65" s="1">
        <v>154.93</v>
      </c>
      <c r="ML65" s="1">
        <v>158.71199999999999</v>
      </c>
      <c r="MM65" s="1">
        <v>159.16</v>
      </c>
      <c r="MN65" s="1">
        <v>160.78299999999999</v>
      </c>
      <c r="MO65" s="1">
        <v>160.91200000000001</v>
      </c>
      <c r="MP65" s="1">
        <v>162.01400000000001</v>
      </c>
      <c r="MQ65" s="1">
        <v>165.91300000000001</v>
      </c>
      <c r="MR65" s="1">
        <v>165.553</v>
      </c>
      <c r="MS65" s="1">
        <v>166.328</v>
      </c>
      <c r="MT65" s="1">
        <v>170.66</v>
      </c>
      <c r="MU65" s="1">
        <v>178.02099999999999</v>
      </c>
      <c r="MV65" s="1">
        <v>178.62700000000001</v>
      </c>
      <c r="MW65" s="1">
        <v>172.196</v>
      </c>
      <c r="MX65" s="1">
        <v>163.00200000000001</v>
      </c>
      <c r="MY65" s="1">
        <v>164.07499999999999</v>
      </c>
      <c r="MZ65" s="1">
        <v>167.28</v>
      </c>
      <c r="NA65" s="1">
        <v>167.65100000000001</v>
      </c>
      <c r="NB65" s="1">
        <v>170.006</v>
      </c>
      <c r="NC65" s="1">
        <v>175.773</v>
      </c>
      <c r="ND65" s="1">
        <v>177.24100000000001</v>
      </c>
      <c r="NE65" s="1">
        <v>176.14699999999999</v>
      </c>
      <c r="NF65" s="1">
        <v>175.42</v>
      </c>
      <c r="NG65" s="1">
        <v>177.774</v>
      </c>
      <c r="NH65" s="1">
        <v>178.459</v>
      </c>
      <c r="NI65" s="1">
        <v>174.55099999999999</v>
      </c>
      <c r="NJ65" s="1">
        <v>171.291</v>
      </c>
      <c r="NK65" s="1">
        <v>175.21299999999999</v>
      </c>
      <c r="NL65" s="1">
        <v>184.476</v>
      </c>
      <c r="NM65" s="1">
        <v>184.85900000000001</v>
      </c>
      <c r="NN65" s="1">
        <v>194.816</v>
      </c>
      <c r="NO65" s="1">
        <v>196.434</v>
      </c>
      <c r="NP65" s="1">
        <v>190.83699999999999</v>
      </c>
      <c r="NQ65" s="1">
        <v>202.00200000000001</v>
      </c>
      <c r="NR65" s="1">
        <v>202.06700000000001</v>
      </c>
      <c r="NS65" s="1">
        <v>212.274</v>
      </c>
      <c r="NT65" s="1">
        <v>219.49600000000001</v>
      </c>
      <c r="NU65" s="1">
        <v>223.29599999999999</v>
      </c>
      <c r="NV65" s="1">
        <v>221.66399999999999</v>
      </c>
      <c r="NW65" s="1">
        <v>207.76300000000001</v>
      </c>
      <c r="NX65" s="1">
        <v>199.572</v>
      </c>
      <c r="NY65" s="1">
        <v>199.291</v>
      </c>
      <c r="NZ65" s="1">
        <v>199.08099999999999</v>
      </c>
      <c r="OA65" s="1">
        <v>198.005</v>
      </c>
      <c r="OB65" s="1">
        <v>199.53299999999999</v>
      </c>
      <c r="OC65" s="1">
        <v>198.43100000000001</v>
      </c>
      <c r="OD65" s="1">
        <v>198.15799999999999</v>
      </c>
      <c r="OE65" s="1">
        <v>198.89400000000001</v>
      </c>
      <c r="OF65" s="1">
        <v>196.05099999999999</v>
      </c>
      <c r="OG65" s="1">
        <v>195.78100000000001</v>
      </c>
      <c r="OH65" s="1">
        <v>194.85300000000001</v>
      </c>
      <c r="OI65" s="1">
        <v>214.47800000000001</v>
      </c>
      <c r="OJ65" s="1">
        <v>227.005</v>
      </c>
      <c r="OK65" s="1">
        <v>226.78200000000001</v>
      </c>
      <c r="OL65" s="1">
        <v>223.792</v>
      </c>
      <c r="OM65" s="1">
        <v>223.57300000000001</v>
      </c>
      <c r="ON65" s="1">
        <v>211.83199999999999</v>
      </c>
      <c r="OO65" s="1">
        <v>199.78800000000001</v>
      </c>
      <c r="OP65" s="1">
        <v>187.33600000000001</v>
      </c>
      <c r="OQ65" s="1">
        <v>186.58</v>
      </c>
      <c r="OR65" s="1">
        <v>181.80799999999999</v>
      </c>
      <c r="OS65" s="1">
        <v>173.9</v>
      </c>
      <c r="OT65" s="1">
        <v>172.15100000000001</v>
      </c>
      <c r="OU65" s="1">
        <v>167.90299999999999</v>
      </c>
      <c r="OV65" s="1">
        <v>169.501</v>
      </c>
      <c r="OW65" s="1">
        <v>170.99600000000001</v>
      </c>
      <c r="OX65" s="1">
        <v>172.37299999999999</v>
      </c>
      <c r="OY65" s="1">
        <v>182.107</v>
      </c>
      <c r="OZ65" s="1">
        <v>166.148</v>
      </c>
      <c r="PA65" s="1">
        <v>163.59</v>
      </c>
      <c r="PB65" s="1">
        <v>164.36699999999999</v>
      </c>
      <c r="PC65" s="1">
        <v>160.75399999999999</v>
      </c>
      <c r="PD65" s="1">
        <v>152.13800000000001</v>
      </c>
      <c r="PE65" s="1">
        <v>150.53800000000001</v>
      </c>
      <c r="PF65" s="1">
        <v>147.50899999999999</v>
      </c>
      <c r="PG65" s="1">
        <v>145.774</v>
      </c>
      <c r="PH65" s="1">
        <v>148.83799999999999</v>
      </c>
      <c r="PI65" s="1">
        <v>151.34100000000001</v>
      </c>
      <c r="PJ65" s="1">
        <v>152.261</v>
      </c>
      <c r="PK65" s="1">
        <v>153.042</v>
      </c>
      <c r="PL65" s="1">
        <v>157.577</v>
      </c>
      <c r="PM65" s="1">
        <v>163.25</v>
      </c>
      <c r="PN65" s="1">
        <v>164.12899999999999</v>
      </c>
      <c r="PO65" s="1">
        <v>165.876</v>
      </c>
      <c r="PP65" s="1">
        <v>165.15600000000001</v>
      </c>
      <c r="PQ65" s="1">
        <v>152.137</v>
      </c>
      <c r="PR65" s="1">
        <v>148.53800000000001</v>
      </c>
      <c r="PS65" s="1">
        <v>144.46600000000001</v>
      </c>
      <c r="PT65" s="1">
        <v>140.33099999999999</v>
      </c>
      <c r="PU65" s="1">
        <v>141.547</v>
      </c>
      <c r="PV65" s="1">
        <v>138.374</v>
      </c>
      <c r="PW65" s="1">
        <v>137.81800000000001</v>
      </c>
      <c r="PX65" s="1">
        <v>138.28100000000001</v>
      </c>
      <c r="PY65" s="1">
        <v>136.923</v>
      </c>
      <c r="PZ65" s="1">
        <v>134.572</v>
      </c>
      <c r="QA65" s="1">
        <v>134.21700000000001</v>
      </c>
      <c r="QB65" s="1">
        <v>127.85899999999999</v>
      </c>
      <c r="QC65" s="1">
        <v>127.836</v>
      </c>
      <c r="QD65" s="1">
        <v>126.21</v>
      </c>
      <c r="QE65" s="1">
        <v>117.124</v>
      </c>
      <c r="QF65" s="1">
        <v>115.03100000000001</v>
      </c>
      <c r="QG65" s="1">
        <v>117.71599999999999</v>
      </c>
      <c r="QH65" s="1">
        <v>121.955</v>
      </c>
      <c r="QI65" s="1">
        <v>119.78400000000001</v>
      </c>
      <c r="QJ65" s="1">
        <v>120.44499999999999</v>
      </c>
      <c r="QK65" s="1">
        <v>119.134</v>
      </c>
      <c r="QL65" s="1">
        <v>121.374</v>
      </c>
      <c r="QM65" s="1">
        <v>127.645</v>
      </c>
      <c r="QN65" s="1">
        <v>126.03700000000001</v>
      </c>
      <c r="QO65" s="1">
        <v>120.114</v>
      </c>
      <c r="QP65" s="1">
        <v>119.473</v>
      </c>
      <c r="QQ65" s="1">
        <v>120.931</v>
      </c>
      <c r="QR65" s="1">
        <v>122.803</v>
      </c>
      <c r="QS65" s="1">
        <v>125.005</v>
      </c>
      <c r="QT65" s="1">
        <v>126.72199999999999</v>
      </c>
      <c r="QU65" s="1">
        <v>128.149</v>
      </c>
      <c r="QV65" s="1">
        <v>129.33000000000001</v>
      </c>
      <c r="QW65" s="1">
        <v>129.79599999999999</v>
      </c>
      <c r="QX65" s="1">
        <v>131.17500000000001</v>
      </c>
      <c r="QY65" s="1">
        <v>133.59299999999999</v>
      </c>
      <c r="QZ65" s="1">
        <v>136.88300000000001</v>
      </c>
      <c r="RA65" s="1">
        <v>134.95599999999999</v>
      </c>
      <c r="RB65" s="1">
        <v>132.06100000000001</v>
      </c>
      <c r="RC65" s="1">
        <v>131.779</v>
      </c>
      <c r="RD65" s="1">
        <v>128.90299999999999</v>
      </c>
      <c r="RE65" s="1">
        <v>126.419</v>
      </c>
      <c r="RF65" s="1">
        <v>122.111</v>
      </c>
      <c r="RG65" s="1">
        <v>122.319</v>
      </c>
      <c r="RH65" s="1">
        <v>121.997</v>
      </c>
      <c r="RI65" s="1">
        <v>123.199</v>
      </c>
      <c r="RJ65" s="1">
        <v>122.938</v>
      </c>
      <c r="RK65" s="1">
        <v>122.386</v>
      </c>
      <c r="RL65" s="1">
        <v>124.39</v>
      </c>
      <c r="RM65" s="1">
        <v>127.714</v>
      </c>
      <c r="RN65" s="1">
        <v>127.182</v>
      </c>
      <c r="RO65" s="1">
        <v>125.9</v>
      </c>
      <c r="RP65" s="1">
        <v>124.25</v>
      </c>
      <c r="RQ65" s="1">
        <v>115.94799999999999</v>
      </c>
      <c r="RR65" s="1">
        <v>115.91</v>
      </c>
      <c r="RS65" s="1">
        <v>112.861</v>
      </c>
      <c r="RT65" s="1">
        <v>106.194</v>
      </c>
      <c r="RU65" s="1">
        <v>103.999</v>
      </c>
      <c r="RV65" s="1">
        <v>103.46599999999999</v>
      </c>
      <c r="RW65" s="1">
        <v>104.631</v>
      </c>
      <c r="RX65" s="1">
        <v>101.818</v>
      </c>
      <c r="RY65" s="1">
        <v>99.179000000000002</v>
      </c>
      <c r="RZ65" s="1">
        <v>96.311000000000007</v>
      </c>
      <c r="SA65" s="1">
        <v>97.751999999999995</v>
      </c>
      <c r="SB65" s="1">
        <v>98.52</v>
      </c>
      <c r="SC65" s="1">
        <v>99.415999999999997</v>
      </c>
      <c r="SD65" s="1">
        <v>99.65</v>
      </c>
      <c r="SE65" s="1">
        <v>106.114</v>
      </c>
      <c r="SF65" s="1">
        <v>107.693</v>
      </c>
      <c r="SG65" s="1">
        <v>108.991</v>
      </c>
      <c r="SH65" s="1">
        <v>109.745</v>
      </c>
      <c r="SI65" s="1">
        <v>109.407</v>
      </c>
      <c r="SJ65" s="1">
        <v>108.93899999999999</v>
      </c>
      <c r="SK65" s="1">
        <v>108.29600000000001</v>
      </c>
      <c r="SL65" s="1">
        <v>108.149</v>
      </c>
      <c r="SM65" s="1">
        <v>112.681</v>
      </c>
      <c r="SN65" s="1">
        <v>113.47499999999999</v>
      </c>
      <c r="SO65" s="1">
        <v>115.533</v>
      </c>
      <c r="SP65" s="1">
        <v>113.208</v>
      </c>
      <c r="SQ65" s="1">
        <v>121.672</v>
      </c>
      <c r="SR65" s="1">
        <v>132.94800000000001</v>
      </c>
    </row>
    <row r="66" spans="1:512" x14ac:dyDescent="0.25">
      <c r="A66" s="1" t="s">
        <v>292</v>
      </c>
      <c r="B66" s="1" t="str">
        <f>_xlfn.XLOOKUP(A66,bonds[worksheet get],bonds[unique lookup],"-")</f>
        <v>ORAFP 5 1/4 PERP nc-24</v>
      </c>
      <c r="C66" s="1" t="str">
        <f>_xlfn.XLOOKUP(A66,bonds[worksheet get],bonds[ID_ISIN],"-")</f>
        <v>XS1028599287</v>
      </c>
      <c r="D66" s="1">
        <f>_xll.BDH(A66,"blp_i_sprd_mid","-2AY",,"Dates=H","Fill=C","Sort=R","Dir=H","cols=509;rows=1")</f>
        <v>213.77799999999999</v>
      </c>
      <c r="E66" s="1">
        <v>216.32599999999999</v>
      </c>
      <c r="F66" s="1">
        <v>218.078</v>
      </c>
      <c r="G66" s="1">
        <v>223.09399999999999</v>
      </c>
      <c r="H66" s="1">
        <v>228.07400000000001</v>
      </c>
      <c r="I66" s="1">
        <v>229.31800000000001</v>
      </c>
      <c r="J66" s="1">
        <v>232.107</v>
      </c>
      <c r="K66" s="1">
        <v>233.15700000000001</v>
      </c>
      <c r="L66" s="1">
        <v>232.35599999999999</v>
      </c>
      <c r="M66" s="1">
        <v>234.52500000000001</v>
      </c>
      <c r="N66" s="1">
        <v>229.221</v>
      </c>
      <c r="O66" s="1">
        <v>226.465</v>
      </c>
      <c r="P66" s="1">
        <v>219.26900000000001</v>
      </c>
      <c r="Q66" s="1">
        <v>212.654</v>
      </c>
      <c r="R66" s="1">
        <v>237.595</v>
      </c>
      <c r="S66" s="1">
        <v>232.84</v>
      </c>
      <c r="T66" s="1">
        <v>234.35900000000001</v>
      </c>
      <c r="U66" s="1">
        <v>202.91399999999999</v>
      </c>
      <c r="V66" s="1">
        <v>183.48599999999999</v>
      </c>
      <c r="W66" s="1">
        <v>172.828</v>
      </c>
      <c r="X66" s="1">
        <v>180.36600000000001</v>
      </c>
      <c r="Y66" s="1">
        <v>198.66300000000001</v>
      </c>
      <c r="Z66" s="1">
        <v>207.36799999999999</v>
      </c>
      <c r="AA66" s="1">
        <v>216.708</v>
      </c>
      <c r="AB66" s="1">
        <v>217.267</v>
      </c>
      <c r="AC66" s="1">
        <v>216.00200000000001</v>
      </c>
      <c r="AD66" s="1">
        <v>205.98599999999999</v>
      </c>
      <c r="AE66" s="1">
        <v>203.99299999999999</v>
      </c>
      <c r="AF66" s="1">
        <v>218.31800000000001</v>
      </c>
      <c r="AG66" s="1">
        <v>232.214</v>
      </c>
      <c r="AH66" s="1">
        <v>232.40199999999999</v>
      </c>
      <c r="AI66" s="1">
        <v>233.49299999999999</v>
      </c>
      <c r="AJ66" s="1">
        <v>243.65899999999999</v>
      </c>
      <c r="AK66" s="1">
        <v>250.809</v>
      </c>
      <c r="AL66" s="1">
        <v>263.16199999999998</v>
      </c>
      <c r="AM66" s="1">
        <v>269.39400000000001</v>
      </c>
      <c r="AN66" s="1">
        <v>267.65800000000002</v>
      </c>
      <c r="AO66" s="1">
        <v>260.928</v>
      </c>
      <c r="AP66" s="1">
        <v>254.435</v>
      </c>
      <c r="AQ66" s="1">
        <v>254.078</v>
      </c>
      <c r="AR66" s="1">
        <v>255.53399999999999</v>
      </c>
      <c r="AS66" s="1">
        <v>253.91800000000001</v>
      </c>
      <c r="AT66" s="1">
        <v>256.14100000000002</v>
      </c>
      <c r="AU66" s="1">
        <v>257.70999999999998</v>
      </c>
      <c r="AV66" s="1">
        <v>255.691</v>
      </c>
      <c r="AW66" s="1">
        <v>233.50899999999999</v>
      </c>
      <c r="AX66" s="1">
        <v>223.33600000000001</v>
      </c>
      <c r="AY66" s="1">
        <v>217.946</v>
      </c>
      <c r="AZ66" s="1">
        <v>213.84100000000001</v>
      </c>
      <c r="BA66" s="1">
        <v>222.09800000000001</v>
      </c>
      <c r="BB66" s="1">
        <v>221.39699999999999</v>
      </c>
      <c r="BC66" s="1">
        <v>230.73699999999999</v>
      </c>
      <c r="BD66" s="1">
        <v>231.19300000000001</v>
      </c>
      <c r="BE66" s="1">
        <v>221.91800000000001</v>
      </c>
      <c r="BF66" s="1">
        <v>217.94399999999999</v>
      </c>
      <c r="BG66" s="1">
        <v>219.34</v>
      </c>
      <c r="BH66" s="1">
        <v>207.209</v>
      </c>
      <c r="BI66" s="1">
        <v>206.608</v>
      </c>
      <c r="BJ66" s="1">
        <v>232.327</v>
      </c>
      <c r="BK66" s="1">
        <v>264.697</v>
      </c>
      <c r="BL66" s="1">
        <v>277.58999999999997</v>
      </c>
      <c r="BM66" s="1">
        <v>311.298</v>
      </c>
      <c r="BN66" s="1">
        <v>315.66300000000001</v>
      </c>
      <c r="BO66" s="1">
        <v>319.233</v>
      </c>
      <c r="BP66" s="1">
        <v>318.91199999999998</v>
      </c>
      <c r="BQ66" s="1">
        <v>328.459</v>
      </c>
      <c r="BR66" s="1">
        <v>344.85</v>
      </c>
      <c r="BS66" s="1">
        <v>347.54899999999998</v>
      </c>
      <c r="BT66" s="1">
        <v>356.733</v>
      </c>
      <c r="BU66" s="1">
        <v>360.95</v>
      </c>
      <c r="BV66" s="1">
        <v>408.68400000000003</v>
      </c>
      <c r="BW66" s="1">
        <v>418.529</v>
      </c>
      <c r="BX66" s="1">
        <v>401.90800000000002</v>
      </c>
      <c r="BY66" s="1">
        <v>407.524</v>
      </c>
      <c r="BZ66" s="1">
        <v>414.55599999999998</v>
      </c>
      <c r="CA66" s="1">
        <v>374.45800000000003</v>
      </c>
      <c r="CB66" s="1">
        <v>327.791</v>
      </c>
      <c r="CC66" s="1">
        <v>261.29899999999998</v>
      </c>
      <c r="CD66" s="1">
        <v>257.37200000000001</v>
      </c>
      <c r="CE66" s="1">
        <v>215.29499999999999</v>
      </c>
      <c r="CF66" s="1">
        <v>212.28700000000001</v>
      </c>
      <c r="CG66" s="1">
        <v>223.965</v>
      </c>
      <c r="CH66" s="1">
        <v>179.17099999999999</v>
      </c>
      <c r="CI66" s="1">
        <v>159.66900000000001</v>
      </c>
      <c r="CJ66" s="1">
        <v>150.626</v>
      </c>
      <c r="CK66" s="1">
        <v>157.00700000000001</v>
      </c>
      <c r="CL66" s="1">
        <v>176.24</v>
      </c>
      <c r="CM66" s="1">
        <v>173.477</v>
      </c>
      <c r="CN66" s="1">
        <v>152.958</v>
      </c>
      <c r="CO66" s="1">
        <v>136.91499999999999</v>
      </c>
      <c r="CP66" s="1">
        <v>129.61099999999999</v>
      </c>
      <c r="CQ66" s="1">
        <v>124.539</v>
      </c>
      <c r="CR66" s="1">
        <v>111.867</v>
      </c>
      <c r="CS66" s="1">
        <v>113.977</v>
      </c>
      <c r="CT66" s="1">
        <v>115.56100000000001</v>
      </c>
      <c r="CU66" s="1">
        <v>118.063</v>
      </c>
      <c r="CV66" s="1">
        <v>117.476</v>
      </c>
      <c r="CW66" s="1">
        <v>118.917</v>
      </c>
      <c r="CX66" s="1">
        <v>119.352</v>
      </c>
      <c r="CY66" s="1">
        <v>119.688</v>
      </c>
      <c r="CZ66" s="1">
        <v>121.05200000000001</v>
      </c>
      <c r="DA66" s="1">
        <v>121.97199999999999</v>
      </c>
      <c r="DB66" s="1">
        <v>119.803</v>
      </c>
      <c r="DC66" s="1">
        <v>119.581</v>
      </c>
      <c r="DD66" s="1">
        <v>120.842</v>
      </c>
      <c r="DE66" s="1">
        <v>124.524</v>
      </c>
      <c r="DF66" s="1">
        <v>132.59200000000001</v>
      </c>
      <c r="DG66" s="1">
        <v>132.69300000000001</v>
      </c>
      <c r="DH66" s="1">
        <v>130.63900000000001</v>
      </c>
      <c r="DI66" s="1">
        <v>127.485</v>
      </c>
      <c r="DJ66" s="1">
        <v>128.00800000000001</v>
      </c>
      <c r="DK66" s="1">
        <v>130.76900000000001</v>
      </c>
      <c r="DL66" s="1">
        <v>119.46299999999999</v>
      </c>
      <c r="DM66" s="1">
        <v>116.393</v>
      </c>
      <c r="DN66" s="1">
        <v>112.214</v>
      </c>
      <c r="DO66" s="1">
        <v>111.566</v>
      </c>
      <c r="DP66" s="1">
        <v>110.383</v>
      </c>
      <c r="DQ66" s="1">
        <v>110.93</v>
      </c>
      <c r="DR66" s="1">
        <v>114.343</v>
      </c>
      <c r="DS66" s="1">
        <v>117.33499999999999</v>
      </c>
      <c r="DT66" s="1">
        <v>115.253</v>
      </c>
      <c r="DU66" s="1">
        <v>114.46899999999999</v>
      </c>
      <c r="DV66" s="1">
        <v>116.217</v>
      </c>
      <c r="DW66" s="1">
        <v>116.541</v>
      </c>
      <c r="DX66" s="1">
        <v>121.27800000000001</v>
      </c>
      <c r="DY66" s="1">
        <v>119.083</v>
      </c>
      <c r="DZ66" s="1">
        <v>118.072</v>
      </c>
      <c r="EA66" s="1">
        <v>114.80200000000001</v>
      </c>
      <c r="EB66" s="1">
        <v>111.666</v>
      </c>
      <c r="EC66" s="1">
        <v>110.985</v>
      </c>
      <c r="ED66" s="1">
        <v>110.626</v>
      </c>
      <c r="EE66" s="1">
        <v>113.212</v>
      </c>
      <c r="EF66" s="1">
        <v>114.91</v>
      </c>
      <c r="EG66" s="1">
        <v>115.861</v>
      </c>
      <c r="EH66" s="1">
        <v>116.746</v>
      </c>
      <c r="EI66" s="1">
        <v>117.35</v>
      </c>
      <c r="EJ66" s="1">
        <v>118.621</v>
      </c>
      <c r="EK66" s="1">
        <v>120.42100000000001</v>
      </c>
      <c r="EL66" s="1">
        <v>119.85299999999999</v>
      </c>
      <c r="EM66" s="1">
        <v>121.27800000000001</v>
      </c>
      <c r="EN66" s="1">
        <v>126.444</v>
      </c>
      <c r="EO66" s="1">
        <v>129.33600000000001</v>
      </c>
      <c r="EP66" s="1">
        <v>127.848</v>
      </c>
      <c r="EQ66" s="1">
        <v>129.37700000000001</v>
      </c>
      <c r="ER66" s="1">
        <v>133.29</v>
      </c>
      <c r="ES66" s="1">
        <v>135.07400000000001</v>
      </c>
      <c r="ET66" s="1">
        <v>139.86099999999999</v>
      </c>
      <c r="EU66" s="1">
        <v>140.542</v>
      </c>
      <c r="EV66" s="1">
        <v>134.19200000000001</v>
      </c>
      <c r="EW66" s="1">
        <v>138.06200000000001</v>
      </c>
      <c r="EX66" s="1">
        <v>139.71899999999999</v>
      </c>
      <c r="EY66" s="1">
        <v>139.69200000000001</v>
      </c>
      <c r="EZ66" s="1">
        <v>139.93899999999999</v>
      </c>
      <c r="FA66" s="1">
        <v>144.774</v>
      </c>
      <c r="FB66" s="1">
        <v>149.82599999999999</v>
      </c>
      <c r="FC66" s="1">
        <v>150.196</v>
      </c>
      <c r="FD66" s="1">
        <v>151.33600000000001</v>
      </c>
      <c r="FE66" s="1">
        <v>145.98599999999999</v>
      </c>
      <c r="FF66" s="1">
        <v>143.05199999999999</v>
      </c>
      <c r="FG66" s="1">
        <v>142.25399999999999</v>
      </c>
      <c r="FH66" s="1">
        <v>142.36799999999999</v>
      </c>
      <c r="FI66" s="1">
        <v>140.62899999999999</v>
      </c>
      <c r="FJ66" s="1">
        <v>137.57900000000001</v>
      </c>
      <c r="FK66" s="1">
        <v>136.67500000000001</v>
      </c>
      <c r="FL66" s="1">
        <v>135.006</v>
      </c>
      <c r="FM66" s="1">
        <v>132.27099999999999</v>
      </c>
      <c r="FN66" s="1">
        <v>135.25399999999999</v>
      </c>
      <c r="FO66" s="1">
        <v>133.26900000000001</v>
      </c>
      <c r="FP66" s="1">
        <v>139.45599999999999</v>
      </c>
      <c r="FQ66" s="1">
        <v>141.667</v>
      </c>
      <c r="FR66" s="1">
        <v>141.92699999999999</v>
      </c>
      <c r="FS66" s="1">
        <v>139.98099999999999</v>
      </c>
      <c r="FT66" s="1">
        <v>137.697</v>
      </c>
      <c r="FU66" s="1">
        <v>135.215</v>
      </c>
      <c r="FV66" s="1">
        <v>137.04</v>
      </c>
      <c r="FW66" s="1">
        <v>139.86799999999999</v>
      </c>
      <c r="FX66" s="1">
        <v>142.952</v>
      </c>
      <c r="FY66" s="1">
        <v>141.52099999999999</v>
      </c>
      <c r="FZ66" s="1">
        <v>140.67099999999999</v>
      </c>
      <c r="GA66" s="1">
        <v>143.25800000000001</v>
      </c>
      <c r="GB66" s="1">
        <v>145.17400000000001</v>
      </c>
      <c r="GC66" s="1">
        <v>146.15799999999999</v>
      </c>
      <c r="GD66" s="1">
        <v>149.57499999999999</v>
      </c>
      <c r="GE66" s="1">
        <v>151.732</v>
      </c>
      <c r="GF66" s="1">
        <v>150.98400000000001</v>
      </c>
      <c r="GG66" s="1">
        <v>154.45500000000001</v>
      </c>
      <c r="GH66" s="1">
        <v>160.62700000000001</v>
      </c>
      <c r="GI66" s="1">
        <v>161.05699999999999</v>
      </c>
      <c r="GJ66" s="1">
        <v>158.375</v>
      </c>
      <c r="GK66" s="1">
        <v>158.096</v>
      </c>
      <c r="GL66" s="1">
        <v>159.369</v>
      </c>
      <c r="GM66" s="1">
        <v>154.179</v>
      </c>
      <c r="GN66" s="1">
        <v>150.685</v>
      </c>
      <c r="GO66" s="1">
        <v>153.29900000000001</v>
      </c>
      <c r="GP66" s="1">
        <v>153.58699999999999</v>
      </c>
      <c r="GQ66" s="1">
        <v>154.916</v>
      </c>
      <c r="GR66" s="1">
        <v>155.77199999999999</v>
      </c>
      <c r="GS66" s="1">
        <v>154.51300000000001</v>
      </c>
      <c r="GT66" s="1">
        <v>153.892</v>
      </c>
      <c r="GU66" s="1">
        <v>149.86699999999999</v>
      </c>
      <c r="GV66" s="1">
        <v>157.041</v>
      </c>
      <c r="GW66" s="1">
        <v>155.93899999999999</v>
      </c>
      <c r="GX66" s="1">
        <v>147.51300000000001</v>
      </c>
      <c r="GY66" s="1">
        <v>140.851</v>
      </c>
      <c r="GZ66" s="1">
        <v>134.898</v>
      </c>
      <c r="HA66" s="1">
        <v>135.155</v>
      </c>
      <c r="HB66" s="1">
        <v>161.643</v>
      </c>
      <c r="HC66" s="1">
        <v>156.99600000000001</v>
      </c>
      <c r="HD66" s="1">
        <v>153.21899999999999</v>
      </c>
      <c r="HE66" s="1">
        <v>152.07400000000001</v>
      </c>
      <c r="HF66" s="1">
        <v>150.00800000000001</v>
      </c>
      <c r="HG66" s="1">
        <v>157.227</v>
      </c>
      <c r="HH66" s="1">
        <v>159.43700000000001</v>
      </c>
      <c r="HI66" s="1">
        <v>153.208</v>
      </c>
      <c r="HJ66" s="1">
        <v>148.24</v>
      </c>
      <c r="HK66" s="1">
        <v>146.25</v>
      </c>
      <c r="HL66" s="1">
        <v>144.029</v>
      </c>
      <c r="HM66" s="1">
        <v>141.833</v>
      </c>
      <c r="HN66" s="1">
        <v>143.28200000000001</v>
      </c>
      <c r="HO66" s="1">
        <v>143.32300000000001</v>
      </c>
      <c r="HP66" s="1">
        <v>142.34800000000001</v>
      </c>
      <c r="HQ66" s="1">
        <v>153.52000000000001</v>
      </c>
      <c r="HR66" s="1">
        <v>165.41399999999999</v>
      </c>
      <c r="HS66" s="1">
        <v>168.654</v>
      </c>
      <c r="HT66" s="1">
        <v>175.59800000000001</v>
      </c>
      <c r="HU66" s="1">
        <v>179.09700000000001</v>
      </c>
      <c r="HV66" s="1">
        <v>164.13900000000001</v>
      </c>
      <c r="HW66" s="1">
        <v>157.6</v>
      </c>
      <c r="HX66" s="1">
        <v>151.27699999999999</v>
      </c>
      <c r="HY66" s="1">
        <v>151.376</v>
      </c>
      <c r="HZ66" s="1">
        <v>152.83799999999999</v>
      </c>
      <c r="IA66" s="1">
        <v>156.607</v>
      </c>
      <c r="IB66" s="1">
        <v>162.43</v>
      </c>
      <c r="IC66" s="1">
        <v>174.72900000000001</v>
      </c>
      <c r="ID66" s="1">
        <v>160.16399999999999</v>
      </c>
      <c r="IE66" s="1">
        <v>150.12</v>
      </c>
      <c r="IF66" s="1">
        <v>148.196</v>
      </c>
      <c r="IG66" s="1">
        <v>146.87299999999999</v>
      </c>
      <c r="IH66" s="1">
        <v>138.65600000000001</v>
      </c>
      <c r="II66" s="1">
        <v>136.374</v>
      </c>
      <c r="IJ66" s="1">
        <v>137.05000000000001</v>
      </c>
      <c r="IK66" s="1">
        <v>148.56299999999999</v>
      </c>
      <c r="IL66" s="1">
        <v>156.16200000000001</v>
      </c>
      <c r="IM66" s="1">
        <v>160.25200000000001</v>
      </c>
      <c r="IN66" s="1">
        <v>157.65299999999999</v>
      </c>
      <c r="IO66" s="1">
        <v>157.94900000000001</v>
      </c>
      <c r="IP66" s="1">
        <v>149.16300000000001</v>
      </c>
      <c r="IQ66" s="1">
        <v>141.715</v>
      </c>
      <c r="IR66" s="1">
        <v>142.47900000000001</v>
      </c>
      <c r="IS66" s="1">
        <v>144.38300000000001</v>
      </c>
      <c r="IT66" s="1">
        <v>146.13499999999999</v>
      </c>
      <c r="IU66" s="1">
        <v>155.26</v>
      </c>
      <c r="IV66" s="1">
        <v>157.298</v>
      </c>
      <c r="IW66" s="1">
        <v>156.85</v>
      </c>
      <c r="IX66" s="1">
        <v>148.86799999999999</v>
      </c>
      <c r="IY66" s="1">
        <v>149.91200000000001</v>
      </c>
      <c r="IZ66" s="1">
        <v>153.95400000000001</v>
      </c>
      <c r="JA66" s="1">
        <v>157.148</v>
      </c>
      <c r="JB66" s="1">
        <v>159.38200000000001</v>
      </c>
      <c r="JC66" s="1">
        <v>163.58799999999999</v>
      </c>
      <c r="JD66" s="1">
        <v>168.53200000000001</v>
      </c>
      <c r="JE66" s="1">
        <v>170.38</v>
      </c>
      <c r="JF66" s="1">
        <v>169.18600000000001</v>
      </c>
      <c r="JG66" s="1">
        <v>167.45</v>
      </c>
      <c r="JH66" s="1">
        <v>166.196</v>
      </c>
      <c r="JI66" s="1">
        <v>166.66</v>
      </c>
      <c r="JJ66" s="1">
        <v>173.83500000000001</v>
      </c>
      <c r="JK66" s="1">
        <v>186.006</v>
      </c>
      <c r="JL66" s="1">
        <v>195.083</v>
      </c>
      <c r="JM66" s="1">
        <v>198.17500000000001</v>
      </c>
      <c r="JN66" s="1">
        <v>198.99100000000001</v>
      </c>
      <c r="JO66" s="1">
        <v>200.30600000000001</v>
      </c>
      <c r="JP66" s="1">
        <v>196.52199999999999</v>
      </c>
      <c r="JQ66" s="1">
        <v>200.68899999999999</v>
      </c>
      <c r="JR66" s="1">
        <v>204.67400000000001</v>
      </c>
      <c r="JS66" s="1">
        <v>204.297</v>
      </c>
      <c r="JT66" s="1">
        <v>208.41800000000001</v>
      </c>
      <c r="JU66" s="1">
        <v>217.75</v>
      </c>
      <c r="JV66" s="1">
        <v>221.94200000000001</v>
      </c>
      <c r="JW66" s="1">
        <v>219.83500000000001</v>
      </c>
      <c r="JX66" s="1">
        <v>217.208</v>
      </c>
      <c r="JY66" s="1">
        <v>219.28399999999999</v>
      </c>
      <c r="JZ66" s="1">
        <v>217.32400000000001</v>
      </c>
      <c r="KA66" s="1">
        <v>215.096</v>
      </c>
      <c r="KB66" s="1">
        <v>215.09800000000001</v>
      </c>
      <c r="KC66" s="1">
        <v>215.083</v>
      </c>
      <c r="KD66" s="1">
        <v>199.523</v>
      </c>
      <c r="KE66" s="1">
        <v>194.429</v>
      </c>
      <c r="KF66" s="1">
        <v>193.34399999999999</v>
      </c>
      <c r="KG66" s="1">
        <v>194.27099999999999</v>
      </c>
      <c r="KH66" s="1">
        <v>193.18799999999999</v>
      </c>
      <c r="KI66" s="1">
        <v>196.083</v>
      </c>
      <c r="KJ66" s="1">
        <v>194.17099999999999</v>
      </c>
      <c r="KK66" s="1">
        <v>192.9</v>
      </c>
      <c r="KL66" s="1">
        <v>186.05699999999999</v>
      </c>
      <c r="KM66" s="1">
        <v>188.81399999999999</v>
      </c>
      <c r="KN66" s="1">
        <v>179.99</v>
      </c>
      <c r="KO66" s="1">
        <v>171.46700000000001</v>
      </c>
      <c r="KP66" s="1">
        <v>160.59899999999999</v>
      </c>
      <c r="KQ66" s="1">
        <v>160.078</v>
      </c>
      <c r="KR66" s="1">
        <v>159.054</v>
      </c>
      <c r="KS66" s="1">
        <v>164.411</v>
      </c>
      <c r="KT66" s="1">
        <v>168.66300000000001</v>
      </c>
      <c r="KU66" s="1">
        <v>174.14</v>
      </c>
      <c r="KV66" s="1">
        <v>173.751</v>
      </c>
      <c r="KW66" s="1">
        <v>174.01900000000001</v>
      </c>
      <c r="KX66" s="1">
        <v>172.02199999999999</v>
      </c>
      <c r="KY66" s="1">
        <v>173.751</v>
      </c>
      <c r="KZ66" s="1">
        <v>172.93799999999999</v>
      </c>
      <c r="LA66" s="1">
        <v>174.423</v>
      </c>
      <c r="LB66" s="1">
        <v>175.73599999999999</v>
      </c>
      <c r="LC66" s="1">
        <v>181.67599999999999</v>
      </c>
      <c r="LD66" s="1">
        <v>193.292</v>
      </c>
      <c r="LE66" s="1">
        <v>197.381</v>
      </c>
      <c r="LF66" s="1">
        <v>193.40600000000001</v>
      </c>
      <c r="LG66" s="1">
        <v>194.13499999999999</v>
      </c>
      <c r="LH66" s="1">
        <v>194.13399999999999</v>
      </c>
      <c r="LI66" s="1">
        <v>195.149</v>
      </c>
      <c r="LJ66" s="1">
        <v>195.95</v>
      </c>
      <c r="LK66" s="1">
        <v>210.53899999999999</v>
      </c>
      <c r="LL66" s="1">
        <v>213.631</v>
      </c>
      <c r="LM66" s="1">
        <v>224.86099999999999</v>
      </c>
      <c r="LN66" s="1">
        <v>230</v>
      </c>
      <c r="LO66" s="1">
        <v>235.77199999999999</v>
      </c>
      <c r="LP66" s="1">
        <v>233.34100000000001</v>
      </c>
      <c r="LQ66" s="1">
        <v>239.88300000000001</v>
      </c>
      <c r="LR66" s="1">
        <v>238.084</v>
      </c>
      <c r="LS66" s="1">
        <v>238.24199999999999</v>
      </c>
      <c r="LT66" s="1">
        <v>234.37899999999999</v>
      </c>
      <c r="LU66" s="1">
        <v>232.20400000000001</v>
      </c>
      <c r="LV66" s="1">
        <v>234.535</v>
      </c>
      <c r="LW66" s="1">
        <v>236.18799999999999</v>
      </c>
      <c r="LX66" s="1">
        <v>235.22900000000001</v>
      </c>
      <c r="LY66" s="1">
        <v>241.87200000000001</v>
      </c>
      <c r="LZ66" s="1">
        <v>248.48599999999999</v>
      </c>
      <c r="MA66" s="1">
        <v>253.97300000000001</v>
      </c>
      <c r="MB66" s="1">
        <v>255.78399999999999</v>
      </c>
      <c r="MC66" s="1">
        <v>253.553</v>
      </c>
      <c r="MD66" s="1">
        <v>245.69</v>
      </c>
      <c r="ME66" s="1">
        <v>239.37100000000001</v>
      </c>
      <c r="MF66" s="1">
        <v>238.93100000000001</v>
      </c>
      <c r="MG66" s="1">
        <v>237.458</v>
      </c>
      <c r="MH66" s="1">
        <v>233.821</v>
      </c>
      <c r="MI66" s="1">
        <v>238.57300000000001</v>
      </c>
      <c r="MJ66" s="1">
        <v>247.86</v>
      </c>
      <c r="MK66" s="1">
        <v>253.34899999999999</v>
      </c>
      <c r="ML66" s="1">
        <v>259.50299999999999</v>
      </c>
      <c r="MM66" s="1">
        <v>259.33999999999997</v>
      </c>
      <c r="MN66" s="1">
        <v>262.26499999999999</v>
      </c>
      <c r="MO66" s="1">
        <v>262.09800000000001</v>
      </c>
      <c r="MP66" s="1">
        <v>264.64999999999998</v>
      </c>
      <c r="MQ66" s="1">
        <v>269.93299999999999</v>
      </c>
      <c r="MR66" s="1">
        <v>271.37700000000001</v>
      </c>
      <c r="MS66" s="1">
        <v>268.39800000000002</v>
      </c>
      <c r="MT66" s="1">
        <v>274.988</v>
      </c>
      <c r="MU66" s="1">
        <v>285.69299999999998</v>
      </c>
      <c r="MV66" s="1">
        <v>288.59100000000001</v>
      </c>
      <c r="MW66" s="1">
        <v>280.70400000000001</v>
      </c>
      <c r="MX66" s="1">
        <v>256.73</v>
      </c>
      <c r="MY66" s="1">
        <v>259.90100000000001</v>
      </c>
      <c r="MZ66" s="1">
        <v>266.00700000000001</v>
      </c>
      <c r="NA66" s="1">
        <v>264.096</v>
      </c>
      <c r="NB66" s="1">
        <v>267.33300000000003</v>
      </c>
      <c r="NC66" s="1">
        <v>279.12400000000002</v>
      </c>
      <c r="ND66" s="1">
        <v>282.57600000000002</v>
      </c>
      <c r="NE66" s="1">
        <v>282.25</v>
      </c>
      <c r="NF66" s="1">
        <v>282.10599999999999</v>
      </c>
      <c r="NG66" s="1">
        <v>285.68799999999999</v>
      </c>
      <c r="NH66" s="1">
        <v>283.91500000000002</v>
      </c>
      <c r="NI66" s="1">
        <v>282.01400000000001</v>
      </c>
      <c r="NJ66" s="1">
        <v>275.935</v>
      </c>
      <c r="NK66" s="1">
        <v>280.029</v>
      </c>
      <c r="NL66" s="1">
        <v>289.851</v>
      </c>
      <c r="NM66" s="1">
        <v>290.947</v>
      </c>
      <c r="NN66" s="1">
        <v>296.20100000000002</v>
      </c>
      <c r="NO66" s="1">
        <v>295.75200000000001</v>
      </c>
      <c r="NP66" s="1">
        <v>292.322</v>
      </c>
      <c r="NQ66" s="1">
        <v>300.72500000000002</v>
      </c>
      <c r="NR66" s="1">
        <v>301.28800000000001</v>
      </c>
      <c r="NS66" s="1">
        <v>318.505</v>
      </c>
      <c r="NT66" s="1">
        <v>326.66800000000001</v>
      </c>
      <c r="NU66" s="1">
        <v>330.36200000000002</v>
      </c>
      <c r="NV66" s="1">
        <v>332.83199999999999</v>
      </c>
      <c r="NW66" s="1">
        <v>318.44400000000002</v>
      </c>
      <c r="NX66" s="1">
        <v>309.99299999999999</v>
      </c>
      <c r="NY66" s="1">
        <v>310.60199999999998</v>
      </c>
      <c r="NZ66" s="1">
        <v>309.49400000000003</v>
      </c>
      <c r="OA66" s="1">
        <v>308.38099999999997</v>
      </c>
      <c r="OB66" s="1">
        <v>308.202</v>
      </c>
      <c r="OC66" s="1">
        <v>307.36500000000001</v>
      </c>
      <c r="OD66" s="1">
        <v>306.32</v>
      </c>
      <c r="OE66" s="1">
        <v>304.44299999999998</v>
      </c>
      <c r="OF66" s="1">
        <v>300.30200000000002</v>
      </c>
      <c r="OG66" s="1">
        <v>299.178</v>
      </c>
      <c r="OH66" s="1">
        <v>298.53500000000003</v>
      </c>
      <c r="OI66" s="1">
        <v>312.77100000000002</v>
      </c>
      <c r="OJ66" s="1">
        <v>327.88499999999999</v>
      </c>
      <c r="OK66" s="1">
        <v>329.19499999999999</v>
      </c>
      <c r="OL66" s="1">
        <v>327.2</v>
      </c>
      <c r="OM66" s="1">
        <v>327.39299999999997</v>
      </c>
      <c r="ON66" s="1">
        <v>320.072</v>
      </c>
      <c r="OO66" s="1">
        <v>311.19600000000003</v>
      </c>
      <c r="OP66" s="1">
        <v>298.30599999999998</v>
      </c>
      <c r="OQ66" s="1">
        <v>297.07600000000002</v>
      </c>
      <c r="OR66" s="1">
        <v>290.35300000000001</v>
      </c>
      <c r="OS66" s="1">
        <v>275.92200000000003</v>
      </c>
      <c r="OT66" s="1">
        <v>273.32299999999998</v>
      </c>
      <c r="OU66" s="1">
        <v>270.98899999999998</v>
      </c>
      <c r="OV66" s="1">
        <v>276.68400000000003</v>
      </c>
      <c r="OW66" s="1">
        <v>277.68400000000003</v>
      </c>
      <c r="OX66" s="1">
        <v>279.28800000000001</v>
      </c>
      <c r="OY66" s="1">
        <v>286.68299999999999</v>
      </c>
      <c r="OZ66" s="1">
        <v>270.26299999999998</v>
      </c>
      <c r="PA66" s="1">
        <v>265.37299999999999</v>
      </c>
      <c r="PB66" s="1">
        <v>262.33499999999998</v>
      </c>
      <c r="PC66" s="1">
        <v>253.184</v>
      </c>
      <c r="PD66" s="1">
        <v>246.96899999999999</v>
      </c>
      <c r="PE66" s="1">
        <v>245.559</v>
      </c>
      <c r="PF66" s="1">
        <v>243.38300000000001</v>
      </c>
      <c r="PG66" s="1">
        <v>239.05699999999999</v>
      </c>
      <c r="PH66" s="1">
        <v>241.18899999999999</v>
      </c>
      <c r="PI66" s="1">
        <v>245.47800000000001</v>
      </c>
      <c r="PJ66" s="1">
        <v>245.786</v>
      </c>
      <c r="PK66" s="1">
        <v>246.92500000000001</v>
      </c>
      <c r="PL66" s="1">
        <v>254.233</v>
      </c>
      <c r="PM66" s="1">
        <v>259.35700000000003</v>
      </c>
      <c r="PN66" s="1">
        <v>264.73</v>
      </c>
      <c r="PO66" s="1">
        <v>267.26600000000002</v>
      </c>
      <c r="PP66" s="1">
        <v>271.57100000000003</v>
      </c>
      <c r="PQ66" s="1">
        <v>254.54400000000001</v>
      </c>
      <c r="PR66" s="1">
        <v>251.50399999999999</v>
      </c>
      <c r="PS66" s="1">
        <v>246.86500000000001</v>
      </c>
      <c r="PT66" s="1">
        <v>242.733</v>
      </c>
      <c r="PU66" s="1">
        <v>245.40899999999999</v>
      </c>
      <c r="PV66" s="1">
        <v>244.58699999999999</v>
      </c>
      <c r="PW66" s="1">
        <v>241.501</v>
      </c>
      <c r="PX66" s="1">
        <v>241.08199999999999</v>
      </c>
      <c r="PY66" s="1">
        <v>240.096</v>
      </c>
      <c r="PZ66" s="1">
        <v>238.881</v>
      </c>
      <c r="QA66" s="1">
        <v>237.10400000000001</v>
      </c>
      <c r="QB66" s="1">
        <v>228.50700000000001</v>
      </c>
      <c r="QC66" s="1">
        <v>229.51</v>
      </c>
      <c r="QD66" s="1">
        <v>228.91399999999999</v>
      </c>
      <c r="QE66" s="1">
        <v>221.61099999999999</v>
      </c>
      <c r="QF66" s="1">
        <v>219.428</v>
      </c>
      <c r="QG66" s="1">
        <v>223.28</v>
      </c>
      <c r="QH66" s="1">
        <v>227.37700000000001</v>
      </c>
      <c r="QI66" s="1">
        <v>223.435</v>
      </c>
      <c r="QJ66" s="1">
        <v>225.196</v>
      </c>
      <c r="QK66" s="1">
        <v>221.827</v>
      </c>
      <c r="QL66" s="1">
        <v>223.53200000000001</v>
      </c>
      <c r="QM66" s="1">
        <v>229.364</v>
      </c>
      <c r="QN66" s="1">
        <v>228.53100000000001</v>
      </c>
      <c r="QO66" s="1">
        <v>219.90600000000001</v>
      </c>
      <c r="QP66" s="1">
        <v>218.86099999999999</v>
      </c>
      <c r="QQ66" s="1">
        <v>219.49700000000001</v>
      </c>
      <c r="QR66" s="1">
        <v>221.149</v>
      </c>
      <c r="QS66" s="1">
        <v>222.387</v>
      </c>
      <c r="QT66" s="1">
        <v>224.477</v>
      </c>
      <c r="QU66" s="1">
        <v>227.589</v>
      </c>
      <c r="QV66" s="1">
        <v>230.93199999999999</v>
      </c>
      <c r="QW66" s="1">
        <v>231.535</v>
      </c>
      <c r="QX66" s="1">
        <v>238.899</v>
      </c>
      <c r="QY66" s="1">
        <v>243.14099999999999</v>
      </c>
      <c r="QZ66" s="1">
        <v>248.06299999999999</v>
      </c>
      <c r="RA66" s="1">
        <v>248.661</v>
      </c>
      <c r="RB66" s="1">
        <v>249.42400000000001</v>
      </c>
      <c r="RC66" s="1">
        <v>248.458</v>
      </c>
      <c r="RD66" s="1">
        <v>245.14699999999999</v>
      </c>
      <c r="RE66" s="1">
        <v>241.02199999999999</v>
      </c>
      <c r="RF66" s="1">
        <v>236.041</v>
      </c>
      <c r="RG66" s="1">
        <v>236.566</v>
      </c>
      <c r="RH66" s="1">
        <v>236.768</v>
      </c>
      <c r="RI66" s="1">
        <v>237.07400000000001</v>
      </c>
      <c r="RJ66" s="1">
        <v>234.81299999999999</v>
      </c>
      <c r="RK66" s="1">
        <v>233.71199999999999</v>
      </c>
      <c r="RL66" s="1">
        <v>235.61699999999999</v>
      </c>
      <c r="RM66" s="1">
        <v>242.91499999999999</v>
      </c>
      <c r="RN66" s="1">
        <v>241.893</v>
      </c>
      <c r="RO66" s="1">
        <v>243.24100000000001</v>
      </c>
      <c r="RP66" s="1">
        <v>240.542</v>
      </c>
      <c r="RQ66" s="1">
        <v>223.762</v>
      </c>
      <c r="RR66" s="1">
        <v>224.00200000000001</v>
      </c>
      <c r="RS66" s="1">
        <v>221.029</v>
      </c>
      <c r="RT66" s="1">
        <v>214.43100000000001</v>
      </c>
      <c r="RU66" s="1">
        <v>212.70400000000001</v>
      </c>
      <c r="RV66" s="1">
        <v>211.67500000000001</v>
      </c>
      <c r="RW66" s="1">
        <v>214.38200000000001</v>
      </c>
      <c r="RX66" s="1">
        <v>212.774</v>
      </c>
      <c r="RY66" s="1">
        <v>210.59100000000001</v>
      </c>
      <c r="RZ66" s="1">
        <v>205.84899999999999</v>
      </c>
      <c r="SA66" s="1">
        <v>209.44</v>
      </c>
      <c r="SB66" s="1">
        <v>211.6</v>
      </c>
      <c r="SC66" s="1">
        <v>212.33</v>
      </c>
      <c r="SD66" s="1">
        <v>213.167</v>
      </c>
      <c r="SE66" s="1">
        <v>221.02199999999999</v>
      </c>
      <c r="SF66" s="1">
        <v>221.893</v>
      </c>
      <c r="SG66" s="1">
        <v>223.30199999999999</v>
      </c>
      <c r="SH66" s="1">
        <v>224.97200000000001</v>
      </c>
      <c r="SI66" s="1">
        <v>226.16399999999999</v>
      </c>
      <c r="SJ66" s="1">
        <v>226.04300000000001</v>
      </c>
      <c r="SK66" s="1">
        <v>226.01499999999999</v>
      </c>
      <c r="SL66" s="1">
        <v>223.98500000000001</v>
      </c>
      <c r="SM66" s="1">
        <v>227.46</v>
      </c>
      <c r="SN66" s="1">
        <v>228.321</v>
      </c>
      <c r="SO66" s="1">
        <v>228.845</v>
      </c>
      <c r="SP66" s="1">
        <v>223.685</v>
      </c>
      <c r="SQ66" s="1">
        <v>231.39500000000001</v>
      </c>
      <c r="SR66" s="1">
        <v>240.04499999999999</v>
      </c>
    </row>
    <row r="67" spans="1:512" x14ac:dyDescent="0.25">
      <c r="A67" s="1" t="s">
        <v>294</v>
      </c>
      <c r="B67" s="1" t="str">
        <f>_xlfn.XLOOKUP(A67,bonds[worksheet get],bonds[unique lookup],"-")</f>
        <v>ORAFP 2 3/8 PERP nc-25</v>
      </c>
      <c r="C67" s="1" t="str">
        <f>_xlfn.XLOOKUP(A67,bonds[worksheet get],bonds[ID_ISIN],"-")</f>
        <v>FR0013413887</v>
      </c>
      <c r="D67" s="1">
        <f>_xll.BDH(A67,"blp_i_sprd_mid","-2AY",,"Dates=H","Fill=C","Sort=R","Dir=H","cols=317;rows=1")</f>
        <v>232.51499999999999</v>
      </c>
      <c r="E67" s="1">
        <v>233.27600000000001</v>
      </c>
      <c r="F67" s="1">
        <v>234.345</v>
      </c>
      <c r="G67" s="1">
        <v>238.238</v>
      </c>
      <c r="H67" s="1">
        <v>242.21299999999999</v>
      </c>
      <c r="I67" s="1">
        <v>242.125</v>
      </c>
      <c r="J67" s="1">
        <v>242.38</v>
      </c>
      <c r="K67" s="1">
        <v>242.67099999999999</v>
      </c>
      <c r="L67" s="1">
        <v>242.52699999999999</v>
      </c>
      <c r="M67" s="1">
        <v>245.49199999999999</v>
      </c>
      <c r="N67" s="1">
        <v>237.55099999999999</v>
      </c>
      <c r="O67" s="1">
        <v>234.81</v>
      </c>
      <c r="P67" s="1">
        <v>225.696</v>
      </c>
      <c r="Q67" s="1">
        <v>219.98400000000001</v>
      </c>
      <c r="R67" s="1">
        <v>241.369</v>
      </c>
      <c r="S67" s="1">
        <v>237.005</v>
      </c>
      <c r="T67" s="1">
        <v>237.43299999999999</v>
      </c>
      <c r="U67" s="1">
        <v>207.48599999999999</v>
      </c>
      <c r="V67" s="1">
        <v>193.68899999999999</v>
      </c>
      <c r="W67" s="1">
        <v>185.21899999999999</v>
      </c>
      <c r="X67" s="1">
        <v>193.97300000000001</v>
      </c>
      <c r="Y67" s="1">
        <v>210.166</v>
      </c>
      <c r="Z67" s="1">
        <v>216.95599999999999</v>
      </c>
      <c r="AA67" s="1">
        <v>226.9</v>
      </c>
      <c r="AB67" s="1">
        <v>228.47900000000001</v>
      </c>
      <c r="AC67" s="1">
        <v>227.583</v>
      </c>
      <c r="AD67" s="1">
        <v>220.834</v>
      </c>
      <c r="AE67" s="1">
        <v>221.58</v>
      </c>
      <c r="AF67" s="1">
        <v>235.07499999999999</v>
      </c>
      <c r="AG67" s="1">
        <v>250.637</v>
      </c>
      <c r="AH67" s="1">
        <v>252.376</v>
      </c>
      <c r="AI67" s="1">
        <v>253.572</v>
      </c>
      <c r="AJ67" s="1">
        <v>257.13099999999997</v>
      </c>
      <c r="AK67" s="1">
        <v>263.97399999999999</v>
      </c>
      <c r="AL67" s="1">
        <v>273.81299999999999</v>
      </c>
      <c r="AM67" s="1">
        <v>277.30799999999999</v>
      </c>
      <c r="AN67" s="1">
        <v>275.572</v>
      </c>
      <c r="AO67" s="1">
        <v>268.399</v>
      </c>
      <c r="AP67" s="1">
        <v>262.49</v>
      </c>
      <c r="AQ67" s="1">
        <v>262.846</v>
      </c>
      <c r="AR67" s="1">
        <v>265.48899999999998</v>
      </c>
      <c r="AS67" s="1">
        <v>264.363</v>
      </c>
      <c r="AT67" s="1">
        <v>264.00599999999997</v>
      </c>
      <c r="AU67" s="1">
        <v>268.327</v>
      </c>
      <c r="AV67" s="1">
        <v>268.28699999999998</v>
      </c>
      <c r="AW67" s="1">
        <v>245.5</v>
      </c>
      <c r="AX67" s="1">
        <v>230.20099999999999</v>
      </c>
      <c r="AY67" s="1">
        <v>219.26900000000001</v>
      </c>
      <c r="AZ67" s="1">
        <v>212.018</v>
      </c>
      <c r="BA67" s="1">
        <v>222.71100000000001</v>
      </c>
      <c r="BB67" s="1">
        <v>219.03200000000001</v>
      </c>
      <c r="BC67" s="1">
        <v>229.834</v>
      </c>
      <c r="BD67" s="1">
        <v>228.196</v>
      </c>
      <c r="BE67" s="1">
        <v>216.74600000000001</v>
      </c>
      <c r="BF67" s="1">
        <v>215.82400000000001</v>
      </c>
      <c r="BG67" s="1">
        <v>215.893</v>
      </c>
      <c r="BH67" s="1">
        <v>205.88499999999999</v>
      </c>
      <c r="BI67" s="1">
        <v>197.39599999999999</v>
      </c>
      <c r="BJ67" s="1">
        <v>225.458</v>
      </c>
      <c r="BK67" s="1">
        <v>247.93</v>
      </c>
      <c r="BL67" s="1">
        <v>260.36399999999998</v>
      </c>
      <c r="BM67" s="1">
        <v>286.33100000000002</v>
      </c>
      <c r="BN67" s="1">
        <v>296.44400000000002</v>
      </c>
      <c r="BO67" s="1">
        <v>294.94099999999997</v>
      </c>
      <c r="BP67" s="1">
        <v>301.70100000000002</v>
      </c>
      <c r="BQ67" s="1">
        <v>324.16899999999998</v>
      </c>
      <c r="BR67" s="1">
        <v>339.13299999999998</v>
      </c>
      <c r="BS67" s="1">
        <v>344.86099999999999</v>
      </c>
      <c r="BT67" s="1">
        <v>354.06400000000002</v>
      </c>
      <c r="BU67" s="1">
        <v>361.09699999999998</v>
      </c>
      <c r="BV67" s="1">
        <v>424.43400000000003</v>
      </c>
      <c r="BW67" s="1">
        <v>441.33100000000002</v>
      </c>
      <c r="BX67" s="1">
        <v>428.678</v>
      </c>
      <c r="BY67" s="1">
        <v>437.7</v>
      </c>
      <c r="BZ67" s="1">
        <v>439.005</v>
      </c>
      <c r="CA67" s="1">
        <v>403.34100000000001</v>
      </c>
      <c r="CB67" s="1">
        <v>330.99900000000002</v>
      </c>
      <c r="CC67" s="1">
        <v>277.154</v>
      </c>
      <c r="CD67" s="1">
        <v>275.642</v>
      </c>
      <c r="CE67" s="1">
        <v>229.54</v>
      </c>
      <c r="CF67" s="1">
        <v>223.68299999999999</v>
      </c>
      <c r="CG67" s="1">
        <v>232.10599999999999</v>
      </c>
      <c r="CH67" s="1">
        <v>187.63200000000001</v>
      </c>
      <c r="CI67" s="1">
        <v>165.83</v>
      </c>
      <c r="CJ67" s="1">
        <v>158.78899999999999</v>
      </c>
      <c r="CK67" s="1">
        <v>165.346</v>
      </c>
      <c r="CL67" s="1">
        <v>189.56299999999999</v>
      </c>
      <c r="CM67" s="1">
        <v>183.47800000000001</v>
      </c>
      <c r="CN67" s="1">
        <v>165.233</v>
      </c>
      <c r="CO67" s="1">
        <v>151.55000000000001</v>
      </c>
      <c r="CP67" s="1">
        <v>146.202</v>
      </c>
      <c r="CQ67" s="1">
        <v>140.66200000000001</v>
      </c>
      <c r="CR67" s="1">
        <v>127.58499999999999</v>
      </c>
      <c r="CS67" s="1">
        <v>129.58000000000001</v>
      </c>
      <c r="CT67" s="1">
        <v>132.94399999999999</v>
      </c>
      <c r="CU67" s="1">
        <v>136.71899999999999</v>
      </c>
      <c r="CV67" s="1">
        <v>135.999</v>
      </c>
      <c r="CW67" s="1">
        <v>138.31899999999999</v>
      </c>
      <c r="CX67" s="1">
        <v>138.77600000000001</v>
      </c>
      <c r="CY67" s="1">
        <v>138.708</v>
      </c>
      <c r="CZ67" s="1">
        <v>140.21600000000001</v>
      </c>
      <c r="DA67" s="1">
        <v>140.66900000000001</v>
      </c>
      <c r="DB67" s="1">
        <v>138.494</v>
      </c>
      <c r="DC67" s="1">
        <v>137.84399999999999</v>
      </c>
      <c r="DD67" s="1">
        <v>139.30500000000001</v>
      </c>
      <c r="DE67" s="1">
        <v>143.33000000000001</v>
      </c>
      <c r="DF67" s="1">
        <v>152.048</v>
      </c>
      <c r="DG67" s="1">
        <v>150.96199999999999</v>
      </c>
      <c r="DH67" s="1">
        <v>150.82300000000001</v>
      </c>
      <c r="DI67" s="1">
        <v>147.37299999999999</v>
      </c>
      <c r="DJ67" s="1">
        <v>148.48599999999999</v>
      </c>
      <c r="DK67" s="1">
        <v>151.10400000000001</v>
      </c>
      <c r="DL67" s="1">
        <v>140.34100000000001</v>
      </c>
      <c r="DM67" s="1">
        <v>136.85400000000001</v>
      </c>
      <c r="DN67" s="1">
        <v>132.19999999999999</v>
      </c>
      <c r="DO67" s="1">
        <v>131.001</v>
      </c>
      <c r="DP67" s="1">
        <v>129.61600000000001</v>
      </c>
      <c r="DQ67" s="1">
        <v>130.75</v>
      </c>
      <c r="DR67" s="1">
        <v>134.77600000000001</v>
      </c>
      <c r="DS67" s="1">
        <v>139.203</v>
      </c>
      <c r="DT67" s="1">
        <v>137.66499999999999</v>
      </c>
      <c r="DU67" s="1">
        <v>137.721</v>
      </c>
      <c r="DV67" s="1">
        <v>139.75700000000001</v>
      </c>
      <c r="DW67" s="1">
        <v>139.74199999999999</v>
      </c>
      <c r="DX67" s="1">
        <v>144.30199999999999</v>
      </c>
      <c r="DY67" s="1">
        <v>142.35599999999999</v>
      </c>
      <c r="DZ67" s="1">
        <v>140.28</v>
      </c>
      <c r="EA67" s="1">
        <v>138.47399999999999</v>
      </c>
      <c r="EB67" s="1">
        <v>134.81100000000001</v>
      </c>
      <c r="EC67" s="1">
        <v>134.18899999999999</v>
      </c>
      <c r="ED67" s="1">
        <v>131.61699999999999</v>
      </c>
      <c r="EE67" s="1">
        <v>135.75399999999999</v>
      </c>
      <c r="EF67" s="1">
        <v>135.73500000000001</v>
      </c>
      <c r="EG67" s="1">
        <v>136.00200000000001</v>
      </c>
      <c r="EH67" s="1">
        <v>136.161</v>
      </c>
      <c r="EI67" s="1">
        <v>136.21600000000001</v>
      </c>
      <c r="EJ67" s="1">
        <v>137.93799999999999</v>
      </c>
      <c r="EK67" s="1">
        <v>140.28</v>
      </c>
      <c r="EL67" s="1">
        <v>140.78899999999999</v>
      </c>
      <c r="EM67" s="1">
        <v>142.417</v>
      </c>
      <c r="EN67" s="1">
        <v>148.161</v>
      </c>
      <c r="EO67" s="1">
        <v>151.67099999999999</v>
      </c>
      <c r="EP67" s="1">
        <v>150.19</v>
      </c>
      <c r="EQ67" s="1">
        <v>152.31800000000001</v>
      </c>
      <c r="ER67" s="1">
        <v>156.316</v>
      </c>
      <c r="ES67" s="1">
        <v>159.584</v>
      </c>
      <c r="ET67" s="1">
        <v>164.131</v>
      </c>
      <c r="EU67" s="1">
        <v>165.261</v>
      </c>
      <c r="EV67" s="1">
        <v>160.76599999999999</v>
      </c>
      <c r="EW67" s="1">
        <v>165.65299999999999</v>
      </c>
      <c r="EX67" s="1">
        <v>167.45099999999999</v>
      </c>
      <c r="EY67" s="1">
        <v>166.696</v>
      </c>
      <c r="EZ67" s="1">
        <v>162.488</v>
      </c>
      <c r="FA67" s="1">
        <v>165.982</v>
      </c>
      <c r="FB67" s="1">
        <v>172.83500000000001</v>
      </c>
      <c r="FC67" s="1">
        <v>173.49299999999999</v>
      </c>
      <c r="FD67" s="1">
        <v>173.55</v>
      </c>
      <c r="FE67" s="1">
        <v>168.26400000000001</v>
      </c>
      <c r="FF67" s="1">
        <v>163.19</v>
      </c>
      <c r="FG67" s="1">
        <v>163.31</v>
      </c>
      <c r="FH67" s="1">
        <v>163.16</v>
      </c>
      <c r="FI67" s="1">
        <v>161.23400000000001</v>
      </c>
      <c r="FJ67" s="1">
        <v>157.727</v>
      </c>
      <c r="FK67" s="1">
        <v>157.44</v>
      </c>
      <c r="FL67" s="1">
        <v>155.10599999999999</v>
      </c>
      <c r="FM67" s="1">
        <v>149.714</v>
      </c>
      <c r="FN67" s="1">
        <v>151.959</v>
      </c>
      <c r="FO67" s="1">
        <v>148.93799999999999</v>
      </c>
      <c r="FP67" s="1">
        <v>154.78800000000001</v>
      </c>
      <c r="FQ67" s="1">
        <v>159.75700000000001</v>
      </c>
      <c r="FR67" s="1">
        <v>160.613</v>
      </c>
      <c r="FS67" s="1">
        <v>157.57300000000001</v>
      </c>
      <c r="FT67" s="1">
        <v>155.36199999999999</v>
      </c>
      <c r="FU67" s="1">
        <v>152.55799999999999</v>
      </c>
      <c r="FV67" s="1">
        <v>154.17500000000001</v>
      </c>
      <c r="FW67" s="1">
        <v>157.57</v>
      </c>
      <c r="FX67" s="1">
        <v>161.22900000000001</v>
      </c>
      <c r="FY67" s="1">
        <v>159.649</v>
      </c>
      <c r="FZ67" s="1">
        <v>162.08099999999999</v>
      </c>
      <c r="GA67" s="1">
        <v>167.29499999999999</v>
      </c>
      <c r="GB67" s="1">
        <v>169.13300000000001</v>
      </c>
      <c r="GC67" s="1">
        <v>169.28200000000001</v>
      </c>
      <c r="GD67" s="1">
        <v>172.589</v>
      </c>
      <c r="GE67" s="1">
        <v>175.65199999999999</v>
      </c>
      <c r="GF67" s="1">
        <v>175.05699999999999</v>
      </c>
      <c r="GG67" s="1">
        <v>180.471</v>
      </c>
      <c r="GH67" s="1">
        <v>184.672</v>
      </c>
      <c r="GI67" s="1">
        <v>187.31100000000001</v>
      </c>
      <c r="GJ67" s="1">
        <v>183.602</v>
      </c>
      <c r="GK67" s="1">
        <v>184.20099999999999</v>
      </c>
      <c r="GL67" s="1">
        <v>185.23699999999999</v>
      </c>
      <c r="GM67" s="1">
        <v>180.935</v>
      </c>
      <c r="GN67" s="1">
        <v>176.756</v>
      </c>
      <c r="GO67" s="1">
        <v>178.107</v>
      </c>
      <c r="GP67" s="1">
        <v>178.47900000000001</v>
      </c>
      <c r="GQ67" s="1">
        <v>180.309</v>
      </c>
      <c r="GR67" s="1">
        <v>181.376</v>
      </c>
      <c r="GS67" s="1">
        <v>178.715</v>
      </c>
      <c r="GT67" s="1">
        <v>178.01400000000001</v>
      </c>
      <c r="GU67" s="1">
        <v>173.47900000000001</v>
      </c>
      <c r="GV67" s="1">
        <v>178.58099999999999</v>
      </c>
      <c r="GW67" s="1">
        <v>177.45099999999999</v>
      </c>
      <c r="GX67" s="1">
        <v>167.82900000000001</v>
      </c>
      <c r="GY67" s="1">
        <v>161.14599999999999</v>
      </c>
      <c r="GZ67" s="1">
        <v>154.71799999999999</v>
      </c>
      <c r="HA67" s="1">
        <v>155.56800000000001</v>
      </c>
      <c r="HB67" s="1">
        <v>186.24299999999999</v>
      </c>
      <c r="HC67" s="1">
        <v>183.28</v>
      </c>
      <c r="HD67" s="1">
        <v>181.97399999999999</v>
      </c>
      <c r="HE67" s="1">
        <v>179.77500000000001</v>
      </c>
      <c r="HF67" s="1">
        <v>174.69300000000001</v>
      </c>
      <c r="HG67" s="1">
        <v>182.464</v>
      </c>
      <c r="HH67" s="1">
        <v>185.32900000000001</v>
      </c>
      <c r="HI67" s="1">
        <v>180.7</v>
      </c>
      <c r="HJ67" s="1">
        <v>178.68799999999999</v>
      </c>
      <c r="HK67" s="1">
        <v>179.62799999999999</v>
      </c>
      <c r="HL67" s="1">
        <v>179.44900000000001</v>
      </c>
      <c r="HM67" s="1">
        <v>177.67699999999999</v>
      </c>
      <c r="HN67" s="1">
        <v>178.00800000000001</v>
      </c>
      <c r="HO67" s="1">
        <v>178.745</v>
      </c>
      <c r="HP67" s="1">
        <v>177.601</v>
      </c>
      <c r="HQ67" s="1">
        <v>187.12100000000001</v>
      </c>
      <c r="HR67" s="1">
        <v>197.84200000000001</v>
      </c>
      <c r="HS67" s="1">
        <v>199.863</v>
      </c>
      <c r="HT67" s="1">
        <v>207.92699999999999</v>
      </c>
      <c r="HU67" s="1">
        <v>211.95</v>
      </c>
      <c r="HV67" s="1">
        <v>199.05799999999999</v>
      </c>
      <c r="HW67" s="1">
        <v>191.03</v>
      </c>
      <c r="HX67" s="1">
        <v>186.727</v>
      </c>
      <c r="HY67" s="1">
        <v>188.358</v>
      </c>
      <c r="HZ67" s="1">
        <v>188.774</v>
      </c>
      <c r="IA67" s="1">
        <v>191.303</v>
      </c>
      <c r="IB67" s="1">
        <v>194.45400000000001</v>
      </c>
      <c r="IC67" s="1">
        <v>204.19499999999999</v>
      </c>
      <c r="ID67" s="1">
        <v>189.86799999999999</v>
      </c>
      <c r="IE67" s="1">
        <v>178.167</v>
      </c>
      <c r="IF67" s="1">
        <v>173.75800000000001</v>
      </c>
      <c r="IG67" s="1">
        <v>172.922</v>
      </c>
      <c r="IH67" s="1">
        <v>165.23400000000001</v>
      </c>
      <c r="II67" s="1">
        <v>164.11</v>
      </c>
      <c r="IJ67" s="1">
        <v>162.98599999999999</v>
      </c>
      <c r="IK67" s="1">
        <v>171.68199999999999</v>
      </c>
      <c r="IL67" s="1">
        <v>176.226</v>
      </c>
      <c r="IM67" s="1">
        <v>179.399</v>
      </c>
      <c r="IN67" s="1">
        <v>178.33</v>
      </c>
      <c r="IO67" s="1">
        <v>176.77199999999999</v>
      </c>
      <c r="IP67" s="1">
        <v>167.56200000000001</v>
      </c>
      <c r="IQ67" s="1">
        <v>163.27500000000001</v>
      </c>
      <c r="IR67" s="1">
        <v>164.63800000000001</v>
      </c>
      <c r="IS67" s="1">
        <v>165.13399999999999</v>
      </c>
      <c r="IT67" s="1">
        <v>166.846</v>
      </c>
      <c r="IU67" s="1">
        <v>175.624</v>
      </c>
      <c r="IV67" s="1">
        <v>178.97</v>
      </c>
      <c r="IW67" s="1">
        <v>172.636</v>
      </c>
      <c r="IX67" s="1">
        <v>165.70699999999999</v>
      </c>
      <c r="IY67" s="1">
        <v>165.59</v>
      </c>
      <c r="IZ67" s="1">
        <v>168.28299999999999</v>
      </c>
      <c r="JA67" s="1">
        <v>171.07300000000001</v>
      </c>
      <c r="JB67" s="1">
        <v>175.72399999999999</v>
      </c>
      <c r="JC67" s="1">
        <v>186.608</v>
      </c>
      <c r="JD67" s="1">
        <v>191.82300000000001</v>
      </c>
      <c r="JE67" s="1">
        <v>193.202</v>
      </c>
      <c r="JF67" s="1">
        <v>191.76300000000001</v>
      </c>
      <c r="JG67" s="1">
        <v>187.81</v>
      </c>
      <c r="JH67" s="1">
        <v>187.29</v>
      </c>
      <c r="JI67" s="1">
        <v>185.68700000000001</v>
      </c>
      <c r="JJ67" s="1">
        <v>191.34</v>
      </c>
      <c r="JK67" s="1">
        <v>199.59100000000001</v>
      </c>
      <c r="JL67" s="1">
        <v>211.9</v>
      </c>
      <c r="JM67" s="1">
        <v>216.614</v>
      </c>
      <c r="JN67" s="1">
        <v>215.53399999999999</v>
      </c>
      <c r="JO67" s="1">
        <v>217.4</v>
      </c>
      <c r="JP67" s="1">
        <v>211.154</v>
      </c>
      <c r="JQ67" s="1">
        <v>217.23699999999999</v>
      </c>
      <c r="JR67" s="1">
        <v>223.059</v>
      </c>
      <c r="JS67" s="1">
        <v>222.959</v>
      </c>
      <c r="JT67" s="1">
        <v>228.297</v>
      </c>
      <c r="JU67" s="1">
        <v>236.791</v>
      </c>
      <c r="JV67" s="1">
        <v>245.822</v>
      </c>
      <c r="JW67" s="1">
        <v>245.40100000000001</v>
      </c>
      <c r="JX67" s="1">
        <v>243.66499999999999</v>
      </c>
      <c r="JY67" s="1">
        <v>245.35300000000001</v>
      </c>
      <c r="JZ67" s="1">
        <v>244.739</v>
      </c>
      <c r="KA67" s="1">
        <v>242.93700000000001</v>
      </c>
      <c r="KB67" s="1">
        <v>242.21600000000001</v>
      </c>
      <c r="KC67" s="1">
        <v>243.738</v>
      </c>
      <c r="KD67" s="1">
        <v>230.83199999999999</v>
      </c>
      <c r="KE67" s="1">
        <v>226.41200000000001</v>
      </c>
      <c r="KF67" s="1">
        <v>225.76400000000001</v>
      </c>
      <c r="KG67" s="1">
        <v>227.262</v>
      </c>
      <c r="KH67" s="1">
        <v>226.63800000000001</v>
      </c>
      <c r="KI67" s="1">
        <v>230.10599999999999</v>
      </c>
      <c r="KJ67" s="1">
        <v>230.03700000000001</v>
      </c>
      <c r="KK67" s="1">
        <v>232.96700000000001</v>
      </c>
      <c r="KL67" s="1">
        <v>226.108</v>
      </c>
      <c r="KM67" s="1">
        <v>229.34299999999999</v>
      </c>
      <c r="KN67" s="1">
        <v>223.96600000000001</v>
      </c>
      <c r="KO67" s="1">
        <v>214.09200000000001</v>
      </c>
      <c r="KP67" s="1">
        <v>202.143</v>
      </c>
      <c r="KQ67" s="1">
        <v>201.46899999999999</v>
      </c>
      <c r="KR67" s="1">
        <v>203.46899999999999</v>
      </c>
      <c r="KS67" s="1">
        <v>210.011</v>
      </c>
      <c r="KT67" s="1">
        <v>212.85599999999999</v>
      </c>
      <c r="KU67" s="1">
        <v>220.38499999999999</v>
      </c>
      <c r="KV67" s="1">
        <v>217.095</v>
      </c>
      <c r="KW67" s="1">
        <v>215.33099999999999</v>
      </c>
      <c r="KX67" s="1">
        <v>212.62700000000001</v>
      </c>
      <c r="KY67" s="1">
        <v>214.119</v>
      </c>
      <c r="KZ67" s="1">
        <v>210.298</v>
      </c>
      <c r="LA67" s="1">
        <v>210.52600000000001</v>
      </c>
      <c r="LB67" s="1">
        <v>209.58699999999999</v>
      </c>
      <c r="LC67" s="1">
        <v>213.601</v>
      </c>
      <c r="LD67" s="1">
        <v>223.38</v>
      </c>
      <c r="LE67" s="1">
        <v>228.02099999999999</v>
      </c>
      <c r="LF67" s="1">
        <v>224.83099999999999</v>
      </c>
      <c r="LG67" s="1">
        <v>224.14500000000001</v>
      </c>
      <c r="LH67" s="1">
        <v>222.405</v>
      </c>
    </row>
    <row r="68" spans="1:512" x14ac:dyDescent="0.25">
      <c r="A68" s="1" t="s">
        <v>296</v>
      </c>
      <c r="B68" s="1" t="str">
        <f>_xlfn.XLOOKUP(A68,bonds[worksheet get],bonds[unique lookup],"-")</f>
        <v>ORAFP 5 PERP nc-26</v>
      </c>
      <c r="C68" s="1" t="str">
        <f>_xlfn.XLOOKUP(A68,bonds[worksheet get],bonds[ID_ISIN],"-")</f>
        <v>XS1115498260</v>
      </c>
      <c r="D68" s="1">
        <f>_xll.BDH(A68,"blp_i_sprd_mid","-2AY",,"Dates=H","Fill=C","Sort=R","Dir=H","cols=509;rows=1")</f>
        <v>244.03</v>
      </c>
      <c r="E68" s="1">
        <v>245.91300000000001</v>
      </c>
      <c r="F68" s="1">
        <v>246.29400000000001</v>
      </c>
      <c r="G68" s="1">
        <v>252.38399999999999</v>
      </c>
      <c r="H68" s="1">
        <v>257.83800000000002</v>
      </c>
      <c r="I68" s="1">
        <v>257.87299999999999</v>
      </c>
      <c r="J68" s="1">
        <v>257.27600000000001</v>
      </c>
      <c r="K68" s="1">
        <v>256.66000000000003</v>
      </c>
      <c r="L68" s="1">
        <v>255.81399999999999</v>
      </c>
      <c r="M68" s="1">
        <v>257.76600000000002</v>
      </c>
      <c r="N68" s="1">
        <v>250.63300000000001</v>
      </c>
      <c r="O68" s="1">
        <v>250.654</v>
      </c>
      <c r="P68" s="1">
        <v>241.41300000000001</v>
      </c>
      <c r="Q68" s="1">
        <v>234.69800000000001</v>
      </c>
      <c r="R68" s="1">
        <v>252.68899999999999</v>
      </c>
      <c r="S68" s="1">
        <v>248.267</v>
      </c>
      <c r="T68" s="1">
        <v>245.15700000000001</v>
      </c>
      <c r="U68" s="1">
        <v>216.01</v>
      </c>
      <c r="V68" s="1">
        <v>200.44200000000001</v>
      </c>
      <c r="W68" s="1">
        <v>195.50399999999999</v>
      </c>
      <c r="X68" s="1">
        <v>205.36099999999999</v>
      </c>
      <c r="Y68" s="1">
        <v>228.83799999999999</v>
      </c>
      <c r="Z68" s="1">
        <v>240.38499999999999</v>
      </c>
      <c r="AA68" s="1">
        <v>251.91499999999999</v>
      </c>
      <c r="AB68" s="1">
        <v>251.89699999999999</v>
      </c>
      <c r="AC68" s="1">
        <v>252.63200000000001</v>
      </c>
      <c r="AD68" s="1">
        <v>244.97800000000001</v>
      </c>
      <c r="AE68" s="1">
        <v>244.821</v>
      </c>
      <c r="AF68" s="1">
        <v>256.70699999999999</v>
      </c>
      <c r="AG68" s="1">
        <v>268.97000000000003</v>
      </c>
      <c r="AH68" s="1">
        <v>270.11799999999999</v>
      </c>
      <c r="AI68" s="1">
        <v>272.209</v>
      </c>
      <c r="AJ68" s="1">
        <v>275.48700000000002</v>
      </c>
      <c r="AK68" s="1">
        <v>281.48500000000001</v>
      </c>
      <c r="AL68" s="1">
        <v>288.226</v>
      </c>
      <c r="AM68" s="1">
        <v>291.10399999999998</v>
      </c>
      <c r="AN68" s="1">
        <v>290.81099999999998</v>
      </c>
      <c r="AO68" s="1">
        <v>286.12299999999999</v>
      </c>
      <c r="AP68" s="1">
        <v>281.48099999999999</v>
      </c>
      <c r="AQ68" s="1">
        <v>280.64299999999997</v>
      </c>
      <c r="AR68" s="1">
        <v>279.77999999999997</v>
      </c>
      <c r="AS68" s="1">
        <v>281.47899999999998</v>
      </c>
      <c r="AT68" s="1">
        <v>282.029</v>
      </c>
      <c r="AU68" s="1">
        <v>288.29700000000003</v>
      </c>
      <c r="AV68" s="1">
        <v>287.61099999999999</v>
      </c>
      <c r="AW68" s="1">
        <v>274.30900000000003</v>
      </c>
      <c r="AX68" s="1">
        <v>263.98099999999999</v>
      </c>
      <c r="AY68" s="1">
        <v>257.74099999999999</v>
      </c>
      <c r="AZ68" s="1">
        <v>251.88200000000001</v>
      </c>
      <c r="BA68" s="1">
        <v>254.97499999999999</v>
      </c>
      <c r="BB68" s="1">
        <v>251.209</v>
      </c>
      <c r="BC68" s="1">
        <v>262.92</v>
      </c>
      <c r="BD68" s="1">
        <v>264.964</v>
      </c>
      <c r="BE68" s="1">
        <v>252.56399999999999</v>
      </c>
      <c r="BF68" s="1">
        <v>245.29300000000001</v>
      </c>
      <c r="BG68" s="1">
        <v>246.726</v>
      </c>
      <c r="BH68" s="1">
        <v>239.76</v>
      </c>
      <c r="BI68" s="1">
        <v>232.60300000000001</v>
      </c>
      <c r="BJ68" s="1">
        <v>260.14100000000002</v>
      </c>
      <c r="BK68" s="1">
        <v>283.82499999999999</v>
      </c>
      <c r="BL68" s="1">
        <v>296.64800000000002</v>
      </c>
      <c r="BM68" s="1">
        <v>318.351</v>
      </c>
      <c r="BN68" s="1">
        <v>327.51900000000001</v>
      </c>
      <c r="BO68" s="1">
        <v>326.20100000000002</v>
      </c>
      <c r="BP68" s="1">
        <v>334.28800000000001</v>
      </c>
      <c r="BQ68" s="1">
        <v>346.77100000000002</v>
      </c>
      <c r="BR68" s="1">
        <v>358.77699999999999</v>
      </c>
      <c r="BS68" s="1">
        <v>363.154</v>
      </c>
      <c r="BT68" s="1">
        <v>370.23500000000001</v>
      </c>
      <c r="BU68" s="1">
        <v>375.27199999999999</v>
      </c>
      <c r="BV68" s="1">
        <v>416.30500000000001</v>
      </c>
      <c r="BW68" s="1">
        <v>433.70800000000003</v>
      </c>
      <c r="BX68" s="1">
        <v>421.49599999999998</v>
      </c>
      <c r="BY68" s="1">
        <v>424.976</v>
      </c>
      <c r="BZ68" s="1">
        <v>424.363</v>
      </c>
      <c r="CA68" s="1">
        <v>391.43200000000002</v>
      </c>
      <c r="CB68" s="1">
        <v>348.49799999999999</v>
      </c>
      <c r="CC68" s="1">
        <v>277.70600000000002</v>
      </c>
      <c r="CD68" s="1">
        <v>283.38900000000001</v>
      </c>
      <c r="CE68" s="1">
        <v>239.39699999999999</v>
      </c>
      <c r="CF68" s="1">
        <v>236.66900000000001</v>
      </c>
      <c r="CG68" s="1">
        <v>248.626</v>
      </c>
      <c r="CH68" s="1">
        <v>205.446</v>
      </c>
      <c r="CI68" s="1">
        <v>184.24600000000001</v>
      </c>
      <c r="CJ68" s="1">
        <v>175.399</v>
      </c>
      <c r="CK68" s="1">
        <v>180.786</v>
      </c>
      <c r="CL68" s="1">
        <v>194.48099999999999</v>
      </c>
      <c r="CM68" s="1">
        <v>191.75800000000001</v>
      </c>
      <c r="CN68" s="1">
        <v>175.827</v>
      </c>
      <c r="CO68" s="1">
        <v>165.583</v>
      </c>
      <c r="CP68" s="1">
        <v>161.87700000000001</v>
      </c>
      <c r="CQ68" s="1">
        <v>157.452</v>
      </c>
      <c r="CR68" s="1">
        <v>147.5</v>
      </c>
      <c r="CS68" s="1">
        <v>150.07</v>
      </c>
      <c r="CT68" s="1">
        <v>151.185</v>
      </c>
      <c r="CU68" s="1">
        <v>154.43100000000001</v>
      </c>
      <c r="CV68" s="1">
        <v>155.369</v>
      </c>
      <c r="CW68" s="1">
        <v>157.82599999999999</v>
      </c>
      <c r="CX68" s="1">
        <v>158.66200000000001</v>
      </c>
      <c r="CY68" s="1">
        <v>159.19300000000001</v>
      </c>
      <c r="CZ68" s="1">
        <v>160.935</v>
      </c>
      <c r="DA68" s="1">
        <v>162.39599999999999</v>
      </c>
      <c r="DB68" s="1">
        <v>160.37799999999999</v>
      </c>
      <c r="DC68" s="1">
        <v>158.68299999999999</v>
      </c>
      <c r="DD68" s="1">
        <v>160.78</v>
      </c>
      <c r="DE68" s="1">
        <v>165.74600000000001</v>
      </c>
      <c r="DF68" s="1">
        <v>173.346</v>
      </c>
      <c r="DG68" s="1">
        <v>173.50899999999999</v>
      </c>
      <c r="DH68" s="1">
        <v>170.73599999999999</v>
      </c>
      <c r="DI68" s="1">
        <v>167.83</v>
      </c>
      <c r="DJ68" s="1">
        <v>167.422</v>
      </c>
      <c r="DK68" s="1">
        <v>170.63499999999999</v>
      </c>
      <c r="DL68" s="1">
        <v>160.16200000000001</v>
      </c>
      <c r="DM68" s="1">
        <v>156.28299999999999</v>
      </c>
      <c r="DN68" s="1">
        <v>152.53200000000001</v>
      </c>
      <c r="DO68" s="1">
        <v>151.29400000000001</v>
      </c>
      <c r="DP68" s="1">
        <v>149.345</v>
      </c>
      <c r="DQ68" s="1">
        <v>152.292</v>
      </c>
      <c r="DR68" s="1">
        <v>156.815</v>
      </c>
      <c r="DS68" s="1">
        <v>159.51300000000001</v>
      </c>
      <c r="DT68" s="1">
        <v>158.06299999999999</v>
      </c>
      <c r="DU68" s="1">
        <v>158.22999999999999</v>
      </c>
      <c r="DV68" s="1">
        <v>160.97800000000001</v>
      </c>
      <c r="DW68" s="1">
        <v>160.964</v>
      </c>
      <c r="DX68" s="1">
        <v>165.684</v>
      </c>
      <c r="DY68" s="1">
        <v>164.91499999999999</v>
      </c>
      <c r="DZ68" s="1">
        <v>163.32499999999999</v>
      </c>
      <c r="EA68" s="1">
        <v>161.13900000000001</v>
      </c>
      <c r="EB68" s="1">
        <v>156.85300000000001</v>
      </c>
      <c r="EC68" s="1">
        <v>153.667</v>
      </c>
      <c r="ED68" s="1">
        <v>154.11500000000001</v>
      </c>
      <c r="EE68" s="1">
        <v>158.52699999999999</v>
      </c>
      <c r="EF68" s="1">
        <v>158.16300000000001</v>
      </c>
      <c r="EG68" s="1">
        <v>159.041</v>
      </c>
      <c r="EH68" s="1">
        <v>160.846</v>
      </c>
      <c r="EI68" s="1">
        <v>160.47999999999999</v>
      </c>
      <c r="EJ68" s="1">
        <v>162.38900000000001</v>
      </c>
      <c r="EK68" s="1">
        <v>166.441</v>
      </c>
      <c r="EL68" s="1">
        <v>167.05</v>
      </c>
      <c r="EM68" s="1">
        <v>169.36699999999999</v>
      </c>
      <c r="EN68" s="1">
        <v>173.52199999999999</v>
      </c>
      <c r="EO68" s="1">
        <v>177.57400000000001</v>
      </c>
      <c r="EP68" s="1">
        <v>175.43</v>
      </c>
      <c r="EQ68" s="1">
        <v>178.131</v>
      </c>
      <c r="ER68" s="1">
        <v>181.93299999999999</v>
      </c>
      <c r="ES68" s="1">
        <v>184.80099999999999</v>
      </c>
      <c r="ET68" s="1">
        <v>189.47800000000001</v>
      </c>
      <c r="EU68" s="1">
        <v>191.089</v>
      </c>
      <c r="EV68" s="1">
        <v>184.512</v>
      </c>
      <c r="EW68" s="1">
        <v>190.83600000000001</v>
      </c>
      <c r="EX68" s="1">
        <v>192.39699999999999</v>
      </c>
      <c r="EY68" s="1">
        <v>191.636</v>
      </c>
      <c r="EZ68" s="1">
        <v>189.48</v>
      </c>
      <c r="FA68" s="1">
        <v>192.947</v>
      </c>
      <c r="FB68" s="1">
        <v>199.315</v>
      </c>
      <c r="FC68" s="1">
        <v>198.75800000000001</v>
      </c>
      <c r="FD68" s="1">
        <v>199.768</v>
      </c>
      <c r="FE68" s="1">
        <v>193.61799999999999</v>
      </c>
      <c r="FF68" s="1">
        <v>190.72399999999999</v>
      </c>
      <c r="FG68" s="1">
        <v>190.11600000000001</v>
      </c>
      <c r="FH68" s="1">
        <v>189.494</v>
      </c>
      <c r="FI68" s="1">
        <v>186.601</v>
      </c>
      <c r="FJ68" s="1">
        <v>182.34</v>
      </c>
      <c r="FK68" s="1">
        <v>181.90700000000001</v>
      </c>
      <c r="FL68" s="1">
        <v>181.53299999999999</v>
      </c>
      <c r="FM68" s="1">
        <v>175.863</v>
      </c>
      <c r="FN68" s="1">
        <v>177.78899999999999</v>
      </c>
      <c r="FO68" s="1">
        <v>174.58799999999999</v>
      </c>
      <c r="FP68" s="1">
        <v>181.303</v>
      </c>
      <c r="FQ68" s="1">
        <v>187.27600000000001</v>
      </c>
      <c r="FR68" s="1">
        <v>188.779</v>
      </c>
      <c r="FS68" s="1">
        <v>185.19900000000001</v>
      </c>
      <c r="FT68" s="1">
        <v>182.33099999999999</v>
      </c>
      <c r="FU68" s="1">
        <v>178.12700000000001</v>
      </c>
      <c r="FV68" s="1">
        <v>180.375</v>
      </c>
      <c r="FW68" s="1">
        <v>183.946</v>
      </c>
      <c r="FX68" s="1">
        <v>186.05500000000001</v>
      </c>
      <c r="FY68" s="1">
        <v>183.48</v>
      </c>
      <c r="FZ68" s="1">
        <v>182.67699999999999</v>
      </c>
      <c r="GA68" s="1">
        <v>186.66300000000001</v>
      </c>
      <c r="GB68" s="1">
        <v>188.82499999999999</v>
      </c>
      <c r="GC68" s="1">
        <v>188.04400000000001</v>
      </c>
      <c r="GD68" s="1">
        <v>191.613</v>
      </c>
      <c r="GE68" s="1">
        <v>194.38300000000001</v>
      </c>
      <c r="GF68" s="1">
        <v>193.035</v>
      </c>
      <c r="GG68" s="1">
        <v>199.64</v>
      </c>
      <c r="GH68" s="1">
        <v>204.886</v>
      </c>
      <c r="GI68" s="1">
        <v>207.29599999999999</v>
      </c>
      <c r="GJ68" s="1">
        <v>203.08500000000001</v>
      </c>
      <c r="GK68" s="1">
        <v>204.10900000000001</v>
      </c>
      <c r="GL68" s="1">
        <v>204.22399999999999</v>
      </c>
      <c r="GM68" s="1">
        <v>199.048</v>
      </c>
      <c r="GN68" s="1">
        <v>195.56899999999999</v>
      </c>
      <c r="GO68" s="1">
        <v>194.92599999999999</v>
      </c>
      <c r="GP68" s="1">
        <v>194.584</v>
      </c>
      <c r="GQ68" s="1">
        <v>197.17500000000001</v>
      </c>
      <c r="GR68" s="1">
        <v>198.489</v>
      </c>
      <c r="GS68" s="1">
        <v>196.91399999999999</v>
      </c>
      <c r="GT68" s="1">
        <v>195.667</v>
      </c>
      <c r="GU68" s="1">
        <v>191.35300000000001</v>
      </c>
      <c r="GV68" s="1">
        <v>197.47200000000001</v>
      </c>
      <c r="GW68" s="1">
        <v>195.93899999999999</v>
      </c>
      <c r="GX68" s="1">
        <v>188.358</v>
      </c>
      <c r="GY68" s="1">
        <v>183.387</v>
      </c>
      <c r="GZ68" s="1">
        <v>176.267</v>
      </c>
      <c r="HA68" s="1">
        <v>180.06200000000001</v>
      </c>
      <c r="HB68" s="1">
        <v>201.37</v>
      </c>
      <c r="HC68" s="1">
        <v>196.19900000000001</v>
      </c>
      <c r="HD68" s="1">
        <v>193.62799999999999</v>
      </c>
      <c r="HE68" s="1">
        <v>193.84800000000001</v>
      </c>
      <c r="HF68" s="1">
        <v>188.97900000000001</v>
      </c>
      <c r="HG68" s="1">
        <v>198.07900000000001</v>
      </c>
      <c r="HH68" s="1">
        <v>201.06800000000001</v>
      </c>
      <c r="HI68" s="1">
        <v>197.45699999999999</v>
      </c>
      <c r="HJ68" s="1">
        <v>196.65799999999999</v>
      </c>
      <c r="HK68" s="1">
        <v>196.99299999999999</v>
      </c>
      <c r="HL68" s="1">
        <v>201.10499999999999</v>
      </c>
      <c r="HM68" s="1">
        <v>199.07</v>
      </c>
      <c r="HN68" s="1">
        <v>197.79499999999999</v>
      </c>
      <c r="HO68" s="1">
        <v>197.114</v>
      </c>
      <c r="HP68" s="1">
        <v>199.24700000000001</v>
      </c>
      <c r="HQ68" s="1">
        <v>209.70599999999999</v>
      </c>
      <c r="HR68" s="1">
        <v>220.40100000000001</v>
      </c>
      <c r="HS68" s="1">
        <v>223.34200000000001</v>
      </c>
      <c r="HT68" s="1">
        <v>233.227</v>
      </c>
      <c r="HU68" s="1">
        <v>236.30500000000001</v>
      </c>
      <c r="HV68" s="1">
        <v>223.89400000000001</v>
      </c>
      <c r="HW68" s="1">
        <v>216.72200000000001</v>
      </c>
      <c r="HX68" s="1">
        <v>213.86099999999999</v>
      </c>
      <c r="HY68" s="1">
        <v>214.21299999999999</v>
      </c>
      <c r="HZ68" s="1">
        <v>214.065</v>
      </c>
      <c r="IA68" s="1">
        <v>220.18100000000001</v>
      </c>
      <c r="IB68" s="1">
        <v>223.29499999999999</v>
      </c>
      <c r="IC68" s="1">
        <v>231.08500000000001</v>
      </c>
      <c r="ID68" s="1">
        <v>219.501</v>
      </c>
      <c r="IE68" s="1">
        <v>210.874</v>
      </c>
      <c r="IF68" s="1">
        <v>207.11500000000001</v>
      </c>
      <c r="IG68" s="1">
        <v>205.95099999999999</v>
      </c>
      <c r="IH68" s="1">
        <v>198.79400000000001</v>
      </c>
      <c r="II68" s="1">
        <v>196.529</v>
      </c>
      <c r="IJ68" s="1">
        <v>196.19300000000001</v>
      </c>
      <c r="IK68" s="1">
        <v>208.31</v>
      </c>
      <c r="IL68" s="1">
        <v>211.613</v>
      </c>
      <c r="IM68" s="1">
        <v>214.26499999999999</v>
      </c>
      <c r="IN68" s="1">
        <v>213.09700000000001</v>
      </c>
      <c r="IO68" s="1">
        <v>212.101</v>
      </c>
      <c r="IP68" s="1">
        <v>207.429</v>
      </c>
      <c r="IQ68" s="1">
        <v>203.99700000000001</v>
      </c>
      <c r="IR68" s="1">
        <v>204.20599999999999</v>
      </c>
      <c r="IS68" s="1">
        <v>204.04599999999999</v>
      </c>
      <c r="IT68" s="1">
        <v>205.54900000000001</v>
      </c>
      <c r="IU68" s="1">
        <v>214.30199999999999</v>
      </c>
      <c r="IV68" s="1">
        <v>217.81299999999999</v>
      </c>
      <c r="IW68" s="1">
        <v>215.66</v>
      </c>
      <c r="IX68" s="1">
        <v>208.02500000000001</v>
      </c>
      <c r="IY68" s="1">
        <v>210.29300000000001</v>
      </c>
      <c r="IZ68" s="1">
        <v>212.012</v>
      </c>
      <c r="JA68" s="1">
        <v>214.81200000000001</v>
      </c>
      <c r="JB68" s="1">
        <v>217.29900000000001</v>
      </c>
      <c r="JC68" s="1">
        <v>223.97</v>
      </c>
      <c r="JD68" s="1">
        <v>226.80199999999999</v>
      </c>
      <c r="JE68" s="1">
        <v>227.40799999999999</v>
      </c>
      <c r="JF68" s="1">
        <v>227.47200000000001</v>
      </c>
      <c r="JG68" s="1">
        <v>224.751</v>
      </c>
      <c r="JH68" s="1">
        <v>223.43600000000001</v>
      </c>
      <c r="JI68" s="1">
        <v>224.18700000000001</v>
      </c>
      <c r="JJ68" s="1">
        <v>228.999</v>
      </c>
      <c r="JK68" s="1">
        <v>242.286</v>
      </c>
      <c r="JL68" s="1">
        <v>248.398</v>
      </c>
      <c r="JM68" s="1">
        <v>253.10599999999999</v>
      </c>
      <c r="JN68" s="1">
        <v>253.636</v>
      </c>
      <c r="JO68" s="1">
        <v>252.827</v>
      </c>
      <c r="JP68" s="1">
        <v>248.059</v>
      </c>
      <c r="JQ68" s="1">
        <v>254.22900000000001</v>
      </c>
      <c r="JR68" s="1">
        <v>262.69400000000002</v>
      </c>
      <c r="JS68" s="1">
        <v>261.69099999999997</v>
      </c>
      <c r="JT68" s="1">
        <v>265.95499999999998</v>
      </c>
      <c r="JU68" s="1">
        <v>271.43900000000002</v>
      </c>
      <c r="JV68" s="1">
        <v>274.58699999999999</v>
      </c>
      <c r="JW68" s="1">
        <v>272.87700000000001</v>
      </c>
      <c r="JX68" s="1">
        <v>269.32900000000001</v>
      </c>
      <c r="JY68" s="1">
        <v>271.48899999999998</v>
      </c>
      <c r="JZ68" s="1">
        <v>269.20100000000002</v>
      </c>
      <c r="KA68" s="1">
        <v>268.05099999999999</v>
      </c>
      <c r="KB68" s="1">
        <v>266.72300000000001</v>
      </c>
      <c r="KC68" s="1">
        <v>266.67200000000003</v>
      </c>
      <c r="KD68" s="1">
        <v>256.33300000000003</v>
      </c>
      <c r="KE68" s="1">
        <v>251.64099999999999</v>
      </c>
      <c r="KF68" s="1">
        <v>251.8</v>
      </c>
      <c r="KG68" s="1">
        <v>253.714</v>
      </c>
      <c r="KH68" s="1">
        <v>252.46</v>
      </c>
      <c r="KI68" s="1">
        <v>255.94399999999999</v>
      </c>
      <c r="KJ68" s="1">
        <v>253.87</v>
      </c>
      <c r="KK68" s="1">
        <v>253.26400000000001</v>
      </c>
      <c r="KL68" s="1">
        <v>245.92699999999999</v>
      </c>
      <c r="KM68" s="1">
        <v>248.80600000000001</v>
      </c>
      <c r="KN68" s="1">
        <v>244.43299999999999</v>
      </c>
      <c r="KO68" s="1">
        <v>234.44800000000001</v>
      </c>
      <c r="KP68" s="1">
        <v>225.80600000000001</v>
      </c>
      <c r="KQ68" s="1">
        <v>225.21899999999999</v>
      </c>
      <c r="KR68" s="1">
        <v>226.39400000000001</v>
      </c>
      <c r="KS68" s="1">
        <v>233.82400000000001</v>
      </c>
      <c r="KT68" s="1">
        <v>236.727</v>
      </c>
      <c r="KU68" s="1">
        <v>241.386</v>
      </c>
      <c r="KV68" s="1">
        <v>240.19200000000001</v>
      </c>
      <c r="KW68" s="1">
        <v>241.03100000000001</v>
      </c>
      <c r="KX68" s="1">
        <v>237.40700000000001</v>
      </c>
      <c r="KY68" s="1">
        <v>239.108</v>
      </c>
      <c r="KZ68" s="1">
        <v>235.34700000000001</v>
      </c>
      <c r="LA68" s="1">
        <v>236.56800000000001</v>
      </c>
      <c r="LB68" s="1">
        <v>238.27199999999999</v>
      </c>
      <c r="LC68" s="1">
        <v>241.93799999999999</v>
      </c>
      <c r="LD68" s="1">
        <v>254.471</v>
      </c>
      <c r="LE68" s="1">
        <v>257.774</v>
      </c>
      <c r="LF68" s="1">
        <v>255.22900000000001</v>
      </c>
      <c r="LG68" s="1">
        <v>254.71</v>
      </c>
      <c r="LH68" s="1">
        <v>253.61500000000001</v>
      </c>
      <c r="LI68" s="1">
        <v>254.214</v>
      </c>
      <c r="LJ68" s="1">
        <v>254.733</v>
      </c>
      <c r="LK68" s="1">
        <v>271.37700000000001</v>
      </c>
      <c r="LL68" s="1">
        <v>271.851</v>
      </c>
      <c r="LM68" s="1">
        <v>281.68700000000001</v>
      </c>
      <c r="LN68" s="1">
        <v>286.75400000000002</v>
      </c>
      <c r="LO68" s="1">
        <v>292.75099999999998</v>
      </c>
      <c r="LP68" s="1">
        <v>288.20100000000002</v>
      </c>
      <c r="LQ68" s="1">
        <v>292.03300000000002</v>
      </c>
      <c r="LR68" s="1">
        <v>290.64999999999998</v>
      </c>
      <c r="LS68" s="1">
        <v>287.75700000000001</v>
      </c>
      <c r="LT68" s="1">
        <v>282.51</v>
      </c>
      <c r="LU68" s="1">
        <v>279.69600000000003</v>
      </c>
      <c r="LV68" s="1">
        <v>282.113</v>
      </c>
      <c r="LW68" s="1">
        <v>281.75099999999998</v>
      </c>
      <c r="LX68" s="1">
        <v>281.30799999999999</v>
      </c>
      <c r="LY68" s="1">
        <v>286.09100000000001</v>
      </c>
      <c r="LZ68" s="1">
        <v>292.64600000000002</v>
      </c>
      <c r="MA68" s="1">
        <v>297.06900000000002</v>
      </c>
      <c r="MB68" s="1">
        <v>299.55099999999999</v>
      </c>
      <c r="MC68" s="1">
        <v>296.07799999999997</v>
      </c>
      <c r="MD68" s="1">
        <v>285.89400000000001</v>
      </c>
      <c r="ME68" s="1">
        <v>280.22000000000003</v>
      </c>
      <c r="MF68" s="1">
        <v>280.50200000000001</v>
      </c>
      <c r="MG68" s="1">
        <v>279.35300000000001</v>
      </c>
      <c r="MH68" s="1">
        <v>277.10000000000002</v>
      </c>
      <c r="MI68" s="1">
        <v>281.09199999999998</v>
      </c>
      <c r="MJ68" s="1">
        <v>287.57100000000003</v>
      </c>
      <c r="MK68" s="1">
        <v>289.096</v>
      </c>
      <c r="ML68" s="1">
        <v>293.43799999999999</v>
      </c>
      <c r="MM68" s="1">
        <v>292.44799999999998</v>
      </c>
      <c r="MN68" s="1">
        <v>295.79399999999998</v>
      </c>
      <c r="MO68" s="1">
        <v>294.38799999999998</v>
      </c>
      <c r="MP68" s="1">
        <v>295.988</v>
      </c>
      <c r="MQ68" s="1">
        <v>298.017</v>
      </c>
      <c r="MR68" s="1">
        <v>299.91000000000003</v>
      </c>
      <c r="MS68" s="1">
        <v>299.48500000000001</v>
      </c>
      <c r="MT68" s="1">
        <v>303.90800000000002</v>
      </c>
      <c r="MU68" s="1">
        <v>316.08699999999999</v>
      </c>
      <c r="MV68" s="1">
        <v>319.84699999999998</v>
      </c>
      <c r="MW68" s="1">
        <v>310.87200000000001</v>
      </c>
      <c r="MX68" s="1">
        <v>299.68099999999998</v>
      </c>
      <c r="MY68" s="1">
        <v>303.37299999999999</v>
      </c>
      <c r="MZ68" s="1">
        <v>310.07799999999997</v>
      </c>
      <c r="NA68" s="1">
        <v>312.077</v>
      </c>
      <c r="NB68" s="1">
        <v>316.827</v>
      </c>
      <c r="NC68" s="1">
        <v>323.11200000000002</v>
      </c>
      <c r="ND68" s="1">
        <v>325.00099999999998</v>
      </c>
      <c r="NE68" s="1">
        <v>324.46499999999997</v>
      </c>
      <c r="NF68" s="1">
        <v>325.57600000000002</v>
      </c>
      <c r="NG68" s="1">
        <v>328.16500000000002</v>
      </c>
      <c r="NH68" s="1">
        <v>324.976</v>
      </c>
      <c r="NI68" s="1">
        <v>321.24700000000001</v>
      </c>
      <c r="NJ68" s="1">
        <v>317.298</v>
      </c>
      <c r="NK68" s="1">
        <v>317.67500000000001</v>
      </c>
      <c r="NL68" s="1">
        <v>327.053</v>
      </c>
      <c r="NM68" s="1">
        <v>325.61599999999999</v>
      </c>
      <c r="NN68" s="1">
        <v>331.447</v>
      </c>
      <c r="NO68" s="1">
        <v>330.77100000000002</v>
      </c>
      <c r="NP68" s="1">
        <v>327.61099999999999</v>
      </c>
      <c r="NQ68" s="1">
        <v>334.00200000000001</v>
      </c>
      <c r="NR68" s="1">
        <v>333.47800000000001</v>
      </c>
      <c r="NS68" s="1">
        <v>347.81799999999998</v>
      </c>
      <c r="NT68" s="1">
        <v>353.03</v>
      </c>
      <c r="NU68" s="1">
        <v>355.99799999999999</v>
      </c>
      <c r="NV68" s="1">
        <v>356.81200000000001</v>
      </c>
      <c r="NW68" s="1">
        <v>343.40600000000001</v>
      </c>
      <c r="NX68" s="1">
        <v>336.27600000000001</v>
      </c>
      <c r="NY68" s="1">
        <v>336.35399999999998</v>
      </c>
      <c r="NZ68" s="1">
        <v>334.88799999999998</v>
      </c>
      <c r="OA68" s="1">
        <v>333.113</v>
      </c>
      <c r="OB68" s="1">
        <v>332.70499999999998</v>
      </c>
      <c r="OC68" s="1">
        <v>333.27100000000002</v>
      </c>
      <c r="OD68" s="1">
        <v>330.57100000000003</v>
      </c>
      <c r="OE68" s="1">
        <v>328.637</v>
      </c>
      <c r="OF68" s="1">
        <v>325.649</v>
      </c>
      <c r="OG68" s="1">
        <v>324.66699999999997</v>
      </c>
      <c r="OH68" s="1">
        <v>322.84800000000001</v>
      </c>
      <c r="OI68" s="1">
        <v>334.11099999999999</v>
      </c>
      <c r="OJ68" s="1">
        <v>347.12700000000001</v>
      </c>
      <c r="OK68" s="1">
        <v>350.09100000000001</v>
      </c>
      <c r="OL68" s="1">
        <v>348.017</v>
      </c>
      <c r="OM68" s="1">
        <v>347.83</v>
      </c>
      <c r="ON68" s="1">
        <v>338.892</v>
      </c>
      <c r="OO68" s="1">
        <v>333.75</v>
      </c>
      <c r="OP68" s="1">
        <v>325.98899999999998</v>
      </c>
      <c r="OQ68" s="1">
        <v>325.11799999999999</v>
      </c>
      <c r="OR68" s="1">
        <v>320.548</v>
      </c>
      <c r="OS68" s="1">
        <v>312.86099999999999</v>
      </c>
      <c r="OT68" s="1">
        <v>310.97500000000002</v>
      </c>
      <c r="OU68" s="1">
        <v>306.59100000000001</v>
      </c>
      <c r="OV68" s="1">
        <v>310.36599999999999</v>
      </c>
      <c r="OW68" s="1">
        <v>308.589</v>
      </c>
      <c r="OX68" s="1">
        <v>308.86599999999999</v>
      </c>
      <c r="OY68" s="1">
        <v>315.71199999999999</v>
      </c>
      <c r="OZ68" s="1">
        <v>304.07600000000002</v>
      </c>
      <c r="PA68" s="1">
        <v>301.26</v>
      </c>
      <c r="PB68" s="1">
        <v>299.99299999999999</v>
      </c>
      <c r="PC68" s="1">
        <v>293.16000000000003</v>
      </c>
      <c r="PD68" s="1">
        <v>287.72300000000001</v>
      </c>
      <c r="PE68" s="1">
        <v>287.17399999999998</v>
      </c>
      <c r="PF68" s="1">
        <v>284.03500000000003</v>
      </c>
      <c r="PG68" s="1">
        <v>279.88099999999997</v>
      </c>
      <c r="PH68" s="1">
        <v>281.65199999999999</v>
      </c>
      <c r="PI68" s="1">
        <v>284.483</v>
      </c>
      <c r="PJ68" s="1">
        <v>285.43200000000002</v>
      </c>
      <c r="PK68" s="1">
        <v>284.601</v>
      </c>
      <c r="PL68" s="1">
        <v>292.77</v>
      </c>
      <c r="PM68" s="1">
        <v>298.27199999999999</v>
      </c>
      <c r="PN68" s="1">
        <v>301.54300000000001</v>
      </c>
      <c r="PO68" s="1">
        <v>302.52199999999999</v>
      </c>
      <c r="PP68" s="1">
        <v>305.13299999999998</v>
      </c>
      <c r="PQ68" s="1">
        <v>293.25200000000001</v>
      </c>
      <c r="PR68" s="1">
        <v>290.52999999999997</v>
      </c>
      <c r="PS68" s="1">
        <v>287.80700000000002</v>
      </c>
      <c r="PT68" s="1">
        <v>282.322</v>
      </c>
      <c r="PU68" s="1">
        <v>283.673</v>
      </c>
      <c r="PV68" s="1">
        <v>282.899</v>
      </c>
      <c r="PW68" s="1">
        <v>280.90600000000001</v>
      </c>
      <c r="PX68" s="1">
        <v>279.60300000000001</v>
      </c>
      <c r="PY68" s="1">
        <v>278.18</v>
      </c>
      <c r="PZ68" s="1">
        <v>277.88099999999997</v>
      </c>
      <c r="QA68" s="1">
        <v>276.01900000000001</v>
      </c>
      <c r="QB68" s="1">
        <v>268.65499999999997</v>
      </c>
      <c r="QC68" s="1">
        <v>268.85899999999998</v>
      </c>
      <c r="QD68" s="1">
        <v>267.697</v>
      </c>
      <c r="QE68" s="1">
        <v>261.16000000000003</v>
      </c>
      <c r="QF68" s="1">
        <v>259.97300000000001</v>
      </c>
      <c r="QG68" s="1">
        <v>265.30500000000001</v>
      </c>
      <c r="QH68" s="1">
        <v>269.72699999999998</v>
      </c>
      <c r="QI68" s="1">
        <v>266.40100000000001</v>
      </c>
      <c r="QJ68" s="1">
        <v>268.029</v>
      </c>
      <c r="QK68" s="1">
        <v>264.36599999999999</v>
      </c>
      <c r="QL68" s="1">
        <v>265.16199999999998</v>
      </c>
      <c r="QM68" s="1">
        <v>270.03300000000002</v>
      </c>
      <c r="QN68" s="1">
        <v>267.553</v>
      </c>
      <c r="QO68" s="1">
        <v>259.904</v>
      </c>
      <c r="QP68" s="1">
        <v>258.149</v>
      </c>
      <c r="QQ68" s="1">
        <v>259.55</v>
      </c>
      <c r="QR68" s="1">
        <v>261.33</v>
      </c>
      <c r="QS68" s="1">
        <v>264.09300000000002</v>
      </c>
      <c r="QT68" s="1">
        <v>265.75099999999998</v>
      </c>
      <c r="QU68" s="1">
        <v>269.44200000000001</v>
      </c>
      <c r="QV68" s="1">
        <v>273.22899999999998</v>
      </c>
      <c r="QW68" s="1">
        <v>273.25599999999997</v>
      </c>
      <c r="QX68" s="1">
        <v>280.82799999999997</v>
      </c>
      <c r="QY68" s="1">
        <v>285.85199999999998</v>
      </c>
      <c r="QZ68" s="1">
        <v>290.95</v>
      </c>
      <c r="RA68" s="1">
        <v>289.93400000000003</v>
      </c>
      <c r="RB68" s="1">
        <v>290.52</v>
      </c>
      <c r="RC68" s="1">
        <v>289.64800000000002</v>
      </c>
      <c r="RD68" s="1">
        <v>286.09899999999999</v>
      </c>
      <c r="RE68" s="1">
        <v>281.95600000000002</v>
      </c>
      <c r="RF68" s="1">
        <v>276.49</v>
      </c>
      <c r="RG68" s="1">
        <v>277.59800000000001</v>
      </c>
      <c r="RH68" s="1">
        <v>278.03500000000003</v>
      </c>
      <c r="RI68" s="1">
        <v>278.233</v>
      </c>
      <c r="RJ68" s="1">
        <v>276.81099999999998</v>
      </c>
      <c r="RK68" s="1">
        <v>276.05500000000001</v>
      </c>
      <c r="RL68" s="1">
        <v>277.435</v>
      </c>
      <c r="RM68" s="1">
        <v>284.70499999999998</v>
      </c>
      <c r="RN68" s="1">
        <v>284.52</v>
      </c>
      <c r="RO68" s="1">
        <v>284.24</v>
      </c>
      <c r="RP68" s="1">
        <v>283.54000000000002</v>
      </c>
      <c r="RQ68" s="1">
        <v>266.97899999999998</v>
      </c>
      <c r="RR68" s="1">
        <v>267.42099999999999</v>
      </c>
      <c r="RS68" s="1">
        <v>264.22800000000001</v>
      </c>
      <c r="RT68" s="1">
        <v>256.327</v>
      </c>
      <c r="RU68" s="1">
        <v>254.48400000000001</v>
      </c>
      <c r="RV68" s="1">
        <v>253.67699999999999</v>
      </c>
      <c r="RW68" s="1">
        <v>256.714</v>
      </c>
      <c r="RX68" s="1">
        <v>254.851</v>
      </c>
      <c r="RY68" s="1">
        <v>251.697</v>
      </c>
      <c r="RZ68" s="1">
        <v>248.7</v>
      </c>
      <c r="SA68" s="1">
        <v>251.709</v>
      </c>
      <c r="SB68" s="1">
        <v>252.589</v>
      </c>
      <c r="SC68" s="1">
        <v>254.18700000000001</v>
      </c>
      <c r="SD68" s="1">
        <v>256.03100000000001</v>
      </c>
      <c r="SE68" s="1">
        <v>263.64800000000002</v>
      </c>
      <c r="SF68" s="1">
        <v>264.226</v>
      </c>
      <c r="SG68" s="1">
        <v>265.286</v>
      </c>
      <c r="SH68" s="1">
        <v>268.07900000000001</v>
      </c>
      <c r="SI68" s="1">
        <v>270.70999999999998</v>
      </c>
      <c r="SJ68" s="1">
        <v>270.39400000000001</v>
      </c>
      <c r="SK68" s="1">
        <v>270.07400000000001</v>
      </c>
      <c r="SL68" s="1">
        <v>267.85500000000002</v>
      </c>
      <c r="SM68" s="1">
        <v>269.45999999999998</v>
      </c>
      <c r="SN68" s="1">
        <v>270.03800000000001</v>
      </c>
      <c r="SO68" s="1">
        <v>271.04500000000002</v>
      </c>
      <c r="SP68" s="1">
        <v>267.60700000000003</v>
      </c>
      <c r="SQ68" s="1">
        <v>273.846</v>
      </c>
      <c r="SR68" s="1">
        <v>279.58800000000002</v>
      </c>
    </row>
    <row r="69" spans="1:512" x14ac:dyDescent="0.25">
      <c r="A69" s="1" t="s">
        <v>298</v>
      </c>
      <c r="B69" s="1" t="str">
        <f>_xlfn.XLOOKUP(A69,bonds[worksheet get],bonds[unique lookup],"-")</f>
        <v>ORAFP 1 3/4 PERP nc-26</v>
      </c>
      <c r="C69" s="1" t="str">
        <f>_xlfn.XLOOKUP(A69,bonds[worksheet get],bonds[ID_ISIN],"-")</f>
        <v>FR0013447877</v>
      </c>
      <c r="D69" s="1">
        <f>_xll.BDH(A69,"blp_i_sprd_mid","-2AY",,"Dates=H","Fill=C","Sort=R","Dir=H","cols=205;rows=1")</f>
        <v>237.26400000000001</v>
      </c>
      <c r="E69" s="1">
        <v>237.56700000000001</v>
      </c>
      <c r="F69" s="1">
        <v>237.053</v>
      </c>
      <c r="G69" s="1">
        <v>241.70099999999999</v>
      </c>
      <c r="H69" s="1">
        <v>243.21600000000001</v>
      </c>
      <c r="I69" s="1">
        <v>241.37700000000001</v>
      </c>
      <c r="J69" s="1">
        <v>241.13800000000001</v>
      </c>
      <c r="K69" s="1">
        <v>239.06</v>
      </c>
      <c r="L69" s="1">
        <v>237.08</v>
      </c>
      <c r="M69" s="1">
        <v>239.667</v>
      </c>
      <c r="N69" s="1">
        <v>233.75399999999999</v>
      </c>
      <c r="O69" s="1">
        <v>233.73099999999999</v>
      </c>
      <c r="P69" s="1">
        <v>224.09399999999999</v>
      </c>
      <c r="Q69" s="1">
        <v>217.90799999999999</v>
      </c>
      <c r="R69" s="1">
        <v>231.68600000000001</v>
      </c>
      <c r="S69" s="1">
        <v>225.983</v>
      </c>
      <c r="T69" s="1">
        <v>221.761</v>
      </c>
      <c r="U69" s="1">
        <v>195.55799999999999</v>
      </c>
      <c r="V69" s="1">
        <v>184.43</v>
      </c>
      <c r="W69" s="1">
        <v>178.309</v>
      </c>
      <c r="X69" s="1">
        <v>190.22200000000001</v>
      </c>
      <c r="Y69" s="1">
        <v>211.64</v>
      </c>
      <c r="Z69" s="1">
        <v>217.49799999999999</v>
      </c>
      <c r="AA69" s="1">
        <v>228.00899999999999</v>
      </c>
      <c r="AB69" s="1">
        <v>227.596</v>
      </c>
      <c r="AC69" s="1">
        <v>227.89400000000001</v>
      </c>
      <c r="AD69" s="1">
        <v>220.28700000000001</v>
      </c>
      <c r="AE69" s="1">
        <v>221.24600000000001</v>
      </c>
      <c r="AF69" s="1">
        <v>230.911</v>
      </c>
      <c r="AG69" s="1">
        <v>244.66200000000001</v>
      </c>
      <c r="AH69" s="1">
        <v>245.40199999999999</v>
      </c>
      <c r="AI69" s="1">
        <v>247.31399999999999</v>
      </c>
      <c r="AJ69" s="1">
        <v>250.34700000000001</v>
      </c>
      <c r="AK69" s="1">
        <v>253.43700000000001</v>
      </c>
      <c r="AL69" s="1">
        <v>254.63399999999999</v>
      </c>
      <c r="AM69" s="1">
        <v>258.26900000000001</v>
      </c>
      <c r="AN69" s="1">
        <v>257.19299999999998</v>
      </c>
      <c r="AO69" s="1">
        <v>254.154</v>
      </c>
      <c r="AP69" s="1">
        <v>248.02199999999999</v>
      </c>
      <c r="AQ69" s="1">
        <v>248.095</v>
      </c>
      <c r="AR69" s="1">
        <v>246.417</v>
      </c>
      <c r="AS69" s="1">
        <v>250.727</v>
      </c>
      <c r="AT69" s="1">
        <v>251.77199999999999</v>
      </c>
      <c r="AU69" s="1">
        <v>257.61799999999999</v>
      </c>
      <c r="AV69" s="1">
        <v>258.13799999999998</v>
      </c>
      <c r="AW69" s="1">
        <v>243.46799999999999</v>
      </c>
      <c r="AX69" s="1">
        <v>231.26900000000001</v>
      </c>
      <c r="AY69" s="1">
        <v>225.97399999999999</v>
      </c>
      <c r="AZ69" s="1">
        <v>219.946</v>
      </c>
      <c r="BA69" s="1">
        <v>229.38</v>
      </c>
      <c r="BB69" s="1">
        <v>227.715</v>
      </c>
      <c r="BC69" s="1">
        <v>255.16200000000001</v>
      </c>
      <c r="BD69" s="1">
        <v>286.04500000000002</v>
      </c>
      <c r="BE69" s="1">
        <v>291.983</v>
      </c>
      <c r="BF69" s="1">
        <v>297.94299999999998</v>
      </c>
      <c r="BG69" s="1">
        <v>309.44299999999998</v>
      </c>
      <c r="BH69" s="1">
        <v>308.19</v>
      </c>
      <c r="BI69" s="1">
        <v>312.40300000000002</v>
      </c>
      <c r="BJ69" s="1">
        <v>337.01</v>
      </c>
      <c r="BK69" s="1">
        <v>354.69600000000003</v>
      </c>
      <c r="BL69" s="1">
        <v>366.22800000000001</v>
      </c>
      <c r="BM69" s="1">
        <v>390.51600000000002</v>
      </c>
      <c r="BN69" s="1">
        <v>396.94299999999998</v>
      </c>
      <c r="BO69" s="1">
        <v>397.01</v>
      </c>
      <c r="BP69" s="1">
        <v>399.38799999999998</v>
      </c>
      <c r="BQ69" s="1">
        <v>405.17599999999999</v>
      </c>
      <c r="BR69" s="1">
        <v>413.38799999999998</v>
      </c>
      <c r="BS69" s="1">
        <v>416.16899999999998</v>
      </c>
      <c r="BT69" s="1">
        <v>424.35700000000003</v>
      </c>
      <c r="BU69" s="1">
        <v>423.84100000000001</v>
      </c>
      <c r="BV69" s="1">
        <v>474.262</v>
      </c>
      <c r="BW69" s="1">
        <v>490.66899999999998</v>
      </c>
      <c r="BX69" s="1">
        <v>474.65899999999999</v>
      </c>
      <c r="BY69" s="1">
        <v>479.70800000000003</v>
      </c>
      <c r="BZ69" s="1">
        <v>487.83499999999998</v>
      </c>
      <c r="CA69" s="1">
        <v>409.90499999999997</v>
      </c>
      <c r="CB69" s="1">
        <v>362.46199999999999</v>
      </c>
      <c r="CC69" s="1">
        <v>289.22000000000003</v>
      </c>
      <c r="CD69" s="1">
        <v>293.245</v>
      </c>
      <c r="CE69" s="1">
        <v>246.54900000000001</v>
      </c>
      <c r="CF69" s="1">
        <v>248.44499999999999</v>
      </c>
      <c r="CG69" s="1">
        <v>259.28100000000001</v>
      </c>
      <c r="CH69" s="1">
        <v>212.11799999999999</v>
      </c>
      <c r="CI69" s="1">
        <v>188.19499999999999</v>
      </c>
      <c r="CJ69" s="1">
        <v>179.38</v>
      </c>
      <c r="CK69" s="1">
        <v>186.63399999999999</v>
      </c>
      <c r="CL69" s="1">
        <v>202.67599999999999</v>
      </c>
      <c r="CM69" s="1">
        <v>200.85499999999999</v>
      </c>
      <c r="CN69" s="1">
        <v>182.11600000000001</v>
      </c>
      <c r="CO69" s="1">
        <v>165.352</v>
      </c>
      <c r="CP69" s="1">
        <v>160.91900000000001</v>
      </c>
      <c r="CQ69" s="1">
        <v>156.90700000000001</v>
      </c>
      <c r="CR69" s="1">
        <v>147.76499999999999</v>
      </c>
      <c r="CS69" s="1">
        <v>150.536</v>
      </c>
      <c r="CT69" s="1">
        <v>151.80799999999999</v>
      </c>
      <c r="CU69" s="1">
        <v>155.917</v>
      </c>
      <c r="CV69" s="1">
        <v>156.70500000000001</v>
      </c>
      <c r="CW69" s="1">
        <v>158.83799999999999</v>
      </c>
      <c r="CX69" s="1">
        <v>160.57599999999999</v>
      </c>
      <c r="CY69" s="1">
        <v>161.15299999999999</v>
      </c>
      <c r="CZ69" s="1">
        <v>162.95099999999999</v>
      </c>
      <c r="DA69" s="1">
        <v>164.17099999999999</v>
      </c>
      <c r="DB69" s="1">
        <v>161.483</v>
      </c>
      <c r="DC69" s="1">
        <v>158.97300000000001</v>
      </c>
      <c r="DD69" s="1">
        <v>161.38</v>
      </c>
      <c r="DE69" s="1">
        <v>166.126</v>
      </c>
      <c r="DF69" s="1">
        <v>174.18799999999999</v>
      </c>
      <c r="DG69" s="1">
        <v>174.47300000000001</v>
      </c>
      <c r="DH69" s="1">
        <v>172.761</v>
      </c>
      <c r="DI69" s="1">
        <v>169.45</v>
      </c>
      <c r="DJ69" s="1">
        <v>170.12799999999999</v>
      </c>
      <c r="DK69" s="1">
        <v>175.16300000000001</v>
      </c>
      <c r="DL69" s="1">
        <v>163.89099999999999</v>
      </c>
      <c r="DM69" s="1">
        <v>160.47</v>
      </c>
      <c r="DN69" s="1">
        <v>156.13900000000001</v>
      </c>
      <c r="DO69" s="1">
        <v>156.06899999999999</v>
      </c>
      <c r="DP69" s="1">
        <v>153.64500000000001</v>
      </c>
      <c r="DQ69" s="1">
        <v>155.696</v>
      </c>
      <c r="DR69" s="1">
        <v>161.078</v>
      </c>
      <c r="DS69" s="1">
        <v>164.23699999999999</v>
      </c>
      <c r="DT69" s="1">
        <v>163.785</v>
      </c>
      <c r="DU69" s="1">
        <v>164.61799999999999</v>
      </c>
      <c r="DV69" s="1">
        <v>167.28899999999999</v>
      </c>
      <c r="DW69" s="1">
        <v>167.97200000000001</v>
      </c>
      <c r="DX69" s="1">
        <v>172.59800000000001</v>
      </c>
      <c r="DY69" s="1">
        <v>171.57499999999999</v>
      </c>
      <c r="DZ69" s="1">
        <v>169.75200000000001</v>
      </c>
      <c r="EA69" s="1">
        <v>167.44499999999999</v>
      </c>
      <c r="EB69" s="1">
        <v>162.65600000000001</v>
      </c>
      <c r="EC69" s="1">
        <v>157.63499999999999</v>
      </c>
      <c r="ED69" s="1">
        <v>159.828</v>
      </c>
      <c r="EE69" s="1">
        <v>164.74</v>
      </c>
      <c r="EF69" s="1">
        <v>164.19200000000001</v>
      </c>
      <c r="EG69" s="1">
        <v>163.63300000000001</v>
      </c>
      <c r="EH69" s="1">
        <v>164.75899999999999</v>
      </c>
      <c r="EI69" s="1">
        <v>164.45099999999999</v>
      </c>
      <c r="EJ69" s="1">
        <v>166.81200000000001</v>
      </c>
      <c r="EK69" s="1">
        <v>171.018</v>
      </c>
      <c r="EL69" s="1">
        <v>172.34700000000001</v>
      </c>
      <c r="EM69" s="1">
        <v>175.083</v>
      </c>
      <c r="EN69" s="1">
        <v>177.23</v>
      </c>
      <c r="EO69" s="1">
        <v>181.24299999999999</v>
      </c>
      <c r="EP69" s="1">
        <v>178.666</v>
      </c>
      <c r="EQ69" s="1">
        <v>180.39400000000001</v>
      </c>
      <c r="ER69" s="1">
        <v>183.30699999999999</v>
      </c>
      <c r="ES69" s="1">
        <v>185.77099999999999</v>
      </c>
      <c r="ET69" s="1">
        <v>190.06200000000001</v>
      </c>
      <c r="EU69" s="1">
        <v>192.49600000000001</v>
      </c>
      <c r="EV69" s="1">
        <v>185.55</v>
      </c>
      <c r="EW69" s="1">
        <v>192.721</v>
      </c>
      <c r="EX69" s="1">
        <v>194.09100000000001</v>
      </c>
      <c r="EY69" s="1">
        <v>193.029</v>
      </c>
      <c r="EZ69" s="1">
        <v>190.81700000000001</v>
      </c>
      <c r="FA69" s="1">
        <v>192.39500000000001</v>
      </c>
      <c r="FB69" s="1">
        <v>197.03100000000001</v>
      </c>
      <c r="FC69" s="1">
        <v>196.31800000000001</v>
      </c>
      <c r="FD69" s="1">
        <v>197.52600000000001</v>
      </c>
      <c r="FE69" s="1">
        <v>193.363</v>
      </c>
      <c r="FF69" s="1">
        <v>190.286</v>
      </c>
      <c r="FG69" s="1">
        <v>190.31200000000001</v>
      </c>
      <c r="FH69" s="1">
        <v>190.416</v>
      </c>
      <c r="FI69" s="1">
        <v>187.352</v>
      </c>
      <c r="FJ69" s="1">
        <v>183.58099999999999</v>
      </c>
      <c r="FK69" s="1">
        <v>181.80199999999999</v>
      </c>
      <c r="FL69" s="1">
        <v>181.24299999999999</v>
      </c>
      <c r="FM69" s="1">
        <v>176.68100000000001</v>
      </c>
      <c r="FN69" s="1">
        <v>180.48099999999999</v>
      </c>
      <c r="FO69" s="1">
        <v>178.428</v>
      </c>
      <c r="FP69" s="1">
        <v>183.31899999999999</v>
      </c>
      <c r="FQ69" s="1">
        <v>189.86099999999999</v>
      </c>
      <c r="FR69" s="1">
        <v>191.00700000000001</v>
      </c>
      <c r="FS69" s="1">
        <v>187.21299999999999</v>
      </c>
      <c r="FT69" s="1">
        <v>186.202</v>
      </c>
      <c r="FU69" s="1">
        <v>182.166</v>
      </c>
      <c r="FV69" s="1">
        <v>184.065</v>
      </c>
      <c r="FW69" s="1">
        <v>188.17599999999999</v>
      </c>
      <c r="FX69" s="1">
        <v>190.77500000000001</v>
      </c>
      <c r="FY69" s="1">
        <v>188.30699999999999</v>
      </c>
      <c r="FZ69" s="1">
        <v>189.09399999999999</v>
      </c>
      <c r="GA69" s="1">
        <v>193.65299999999999</v>
      </c>
      <c r="GB69" s="1">
        <v>195.821</v>
      </c>
      <c r="GC69" s="1">
        <v>195.74600000000001</v>
      </c>
      <c r="GD69" s="1">
        <v>199.661</v>
      </c>
      <c r="GE69" s="1">
        <v>202.398</v>
      </c>
      <c r="GF69" s="1">
        <v>200.88200000000001</v>
      </c>
      <c r="GG69" s="1">
        <v>206.27</v>
      </c>
      <c r="GH69" s="1">
        <v>211.61099999999999</v>
      </c>
      <c r="GI69" s="1">
        <v>216.48599999999999</v>
      </c>
      <c r="GJ69" s="1">
        <v>213.29599999999999</v>
      </c>
      <c r="GK69" s="1">
        <v>214.56399999999999</v>
      </c>
      <c r="GL69" s="1">
        <v>215.41300000000001</v>
      </c>
      <c r="GM69" s="1">
        <v>208.68299999999999</v>
      </c>
      <c r="GN69" s="1">
        <v>206.78</v>
      </c>
      <c r="GO69" s="1">
        <v>208.51300000000001</v>
      </c>
      <c r="GP69" s="1">
        <v>210.36799999999999</v>
      </c>
      <c r="GQ69" s="1">
        <v>212.41300000000001</v>
      </c>
      <c r="GR69" s="1">
        <v>213.267</v>
      </c>
      <c r="GS69" s="1">
        <v>213.81399999999999</v>
      </c>
      <c r="GT69" s="1">
        <v>212.06800000000001</v>
      </c>
      <c r="GU69" s="1">
        <v>207.34800000000001</v>
      </c>
      <c r="GV69" s="1">
        <v>212.63499999999999</v>
      </c>
      <c r="GW69" s="1">
        <v>212.00399999999999</v>
      </c>
      <c r="GX69" s="1">
        <v>205.64599999999999</v>
      </c>
      <c r="GY69" s="1">
        <v>200.84700000000001</v>
      </c>
      <c r="GZ69" s="1">
        <v>195.15</v>
      </c>
    </row>
    <row r="70" spans="1:512" x14ac:dyDescent="0.25">
      <c r="A70" s="1" t="s">
        <v>300</v>
      </c>
      <c r="B70" s="1" t="str">
        <f>_xlfn.XLOOKUP(A70,bonds[worksheet get],bonds[unique lookup],"-")</f>
        <v>ORAFP 5 7/8 PERP nc-22</v>
      </c>
      <c r="C70" s="1" t="str">
        <f>_xlfn.XLOOKUP(A70,bonds[worksheet get],bonds[ID_ISIN],"-")</f>
        <v>XS1028597315</v>
      </c>
      <c r="D70" s="1">
        <f>_xll.BDH(A70,"blp_i_sprd_mid","-2AY",,"Dates=H","Fill=C","Sort=R","Dir=H","cols=505;rows=1")</f>
        <v>178.226</v>
      </c>
      <c r="E70" s="1">
        <v>179.125</v>
      </c>
      <c r="F70" s="1">
        <v>181.15199999999999</v>
      </c>
      <c r="G70" s="1">
        <v>184.68199999999999</v>
      </c>
      <c r="H70" s="1">
        <v>186.98599999999999</v>
      </c>
      <c r="I70" s="1">
        <v>179.37899999999999</v>
      </c>
      <c r="J70" s="1">
        <v>174.78299999999999</v>
      </c>
      <c r="K70" s="1">
        <v>172.34299999999999</v>
      </c>
      <c r="L70" s="1">
        <v>171.84800000000001</v>
      </c>
      <c r="M70" s="1">
        <v>167.489</v>
      </c>
      <c r="N70" s="1">
        <v>167.54900000000001</v>
      </c>
      <c r="O70" s="1">
        <v>171.465</v>
      </c>
      <c r="P70" s="1">
        <v>168.96</v>
      </c>
      <c r="Q70" s="1">
        <v>156.66</v>
      </c>
      <c r="R70" s="1">
        <v>168.21100000000001</v>
      </c>
      <c r="S70" s="1">
        <v>164.81899999999999</v>
      </c>
      <c r="T70" s="1">
        <v>153.22200000000001</v>
      </c>
      <c r="U70" s="1">
        <v>140.20099999999999</v>
      </c>
      <c r="V70" s="1">
        <v>131.93700000000001</v>
      </c>
      <c r="W70" s="1">
        <v>126.845</v>
      </c>
      <c r="X70" s="1">
        <v>146.96600000000001</v>
      </c>
      <c r="Y70" s="1">
        <v>170.876</v>
      </c>
      <c r="Z70" s="1">
        <v>181.09899999999999</v>
      </c>
      <c r="AA70" s="1">
        <v>191.035</v>
      </c>
      <c r="AB70" s="1">
        <v>191.78899999999999</v>
      </c>
      <c r="AC70" s="1">
        <v>192.672</v>
      </c>
      <c r="AD70" s="1">
        <v>191.251</v>
      </c>
      <c r="AE70" s="1">
        <v>191.81299999999999</v>
      </c>
      <c r="AF70" s="1">
        <v>206.28700000000001</v>
      </c>
      <c r="AG70" s="1">
        <v>218.12200000000001</v>
      </c>
      <c r="AH70" s="1">
        <v>216.148</v>
      </c>
      <c r="AI70" s="1">
        <v>215.26400000000001</v>
      </c>
      <c r="AJ70" s="1">
        <v>232.684</v>
      </c>
      <c r="AK70" s="1">
        <v>237.94499999999999</v>
      </c>
      <c r="AL70" s="1">
        <v>237.94300000000001</v>
      </c>
      <c r="AM70" s="1">
        <v>237.58699999999999</v>
      </c>
      <c r="AN70" s="1">
        <v>235.71199999999999</v>
      </c>
      <c r="AO70" s="1">
        <v>231.066</v>
      </c>
      <c r="AP70" s="1">
        <v>228.524</v>
      </c>
      <c r="AQ70" s="1">
        <v>227.28399999999999</v>
      </c>
      <c r="AR70" s="1">
        <v>229.048</v>
      </c>
      <c r="AS70" s="1">
        <v>227.94800000000001</v>
      </c>
      <c r="AT70" s="1">
        <v>228.185</v>
      </c>
      <c r="AU70" s="1">
        <v>218.023</v>
      </c>
      <c r="AV70" s="1">
        <v>213.43600000000001</v>
      </c>
      <c r="AW70" s="1">
        <v>219.626</v>
      </c>
      <c r="AX70" s="1">
        <v>220.55600000000001</v>
      </c>
      <c r="AY70" s="1">
        <v>227.095</v>
      </c>
      <c r="AZ70" s="1">
        <v>236.173</v>
      </c>
      <c r="BA70" s="1">
        <v>235.98599999999999</v>
      </c>
      <c r="BB70" s="1">
        <v>243.08500000000001</v>
      </c>
      <c r="BC70" s="1">
        <v>244.10599999999999</v>
      </c>
      <c r="BD70" s="1">
        <v>242.887</v>
      </c>
      <c r="BE70" s="1">
        <v>237.96600000000001</v>
      </c>
      <c r="BF70" s="1">
        <v>237.43899999999999</v>
      </c>
      <c r="BG70" s="1">
        <v>236.018</v>
      </c>
      <c r="BH70" s="1">
        <v>236.33600000000001</v>
      </c>
      <c r="BI70" s="1">
        <v>289.58300000000003</v>
      </c>
      <c r="BJ70" s="1">
        <v>294.54399999999998</v>
      </c>
      <c r="BK70" s="1">
        <v>300.61</v>
      </c>
      <c r="BL70" s="1">
        <v>311.05900000000003</v>
      </c>
      <c r="BM70" s="1">
        <v>309.38499999999999</v>
      </c>
      <c r="BN70" s="1">
        <v>308.601</v>
      </c>
      <c r="BO70" s="1">
        <v>307.00099999999998</v>
      </c>
      <c r="BP70" s="1">
        <v>307.149</v>
      </c>
      <c r="BQ70" s="1">
        <v>302.31700000000001</v>
      </c>
      <c r="BR70" s="1">
        <v>293.73099999999999</v>
      </c>
      <c r="BS70" s="1">
        <v>295.02300000000002</v>
      </c>
      <c r="BT70" s="1">
        <v>298.05700000000002</v>
      </c>
      <c r="BU70" s="1">
        <v>296</v>
      </c>
      <c r="BV70" s="1">
        <v>303.28199999999998</v>
      </c>
      <c r="BW70" s="1">
        <v>286.55399999999997</v>
      </c>
      <c r="BX70" s="1">
        <v>274.798</v>
      </c>
      <c r="BY70" s="1">
        <v>277.24599999999998</v>
      </c>
      <c r="BZ70" s="1">
        <v>249.40799999999999</v>
      </c>
      <c r="CA70" s="1">
        <v>216.83799999999999</v>
      </c>
      <c r="CB70" s="1">
        <v>188.76400000000001</v>
      </c>
      <c r="CC70" s="1">
        <v>192.292</v>
      </c>
      <c r="CD70" s="1">
        <v>184.95400000000001</v>
      </c>
      <c r="CE70" s="1">
        <v>178.28399999999999</v>
      </c>
      <c r="CF70" s="1">
        <v>172.94900000000001</v>
      </c>
      <c r="CG70" s="1">
        <v>138.67699999999999</v>
      </c>
      <c r="CH70" s="1">
        <v>127.651</v>
      </c>
      <c r="CI70" s="1">
        <v>126.434</v>
      </c>
      <c r="CJ70" s="1">
        <v>125.973</v>
      </c>
      <c r="CK70" s="1">
        <v>125.449</v>
      </c>
      <c r="CL70" s="1">
        <v>116.58499999999999</v>
      </c>
      <c r="CM70" s="1">
        <v>106.08</v>
      </c>
      <c r="CN70" s="1">
        <v>99.47</v>
      </c>
      <c r="CO70" s="1">
        <v>92.92</v>
      </c>
      <c r="CP70" s="1">
        <v>87.176000000000002</v>
      </c>
      <c r="CQ70" s="1">
        <v>83.956999999999994</v>
      </c>
      <c r="CR70" s="1">
        <v>82.977000000000004</v>
      </c>
      <c r="CS70" s="1">
        <v>83.122</v>
      </c>
      <c r="CT70" s="1">
        <v>85.581000000000003</v>
      </c>
      <c r="CU70" s="1">
        <v>85.905000000000001</v>
      </c>
      <c r="CV70" s="1">
        <v>87.802999999999997</v>
      </c>
      <c r="CW70" s="1">
        <v>88.162999999999997</v>
      </c>
      <c r="CX70" s="1">
        <v>89.811000000000007</v>
      </c>
      <c r="CY70" s="1">
        <v>92.343000000000004</v>
      </c>
      <c r="CZ70" s="1">
        <v>92.492999999999995</v>
      </c>
      <c r="DA70" s="1">
        <v>90.704999999999998</v>
      </c>
      <c r="DB70" s="1">
        <v>90.093000000000004</v>
      </c>
      <c r="DC70" s="1">
        <v>89.747</v>
      </c>
      <c r="DD70" s="1">
        <v>92.936000000000007</v>
      </c>
      <c r="DE70" s="1">
        <v>96.739000000000004</v>
      </c>
      <c r="DF70" s="1">
        <v>94.637</v>
      </c>
      <c r="DG70" s="1">
        <v>95.114000000000004</v>
      </c>
      <c r="DH70" s="1">
        <v>101.1</v>
      </c>
      <c r="DI70" s="1">
        <v>103.32899999999999</v>
      </c>
      <c r="DJ70" s="1">
        <v>105.97199999999999</v>
      </c>
      <c r="DK70" s="1">
        <v>102.849</v>
      </c>
      <c r="DL70" s="1">
        <v>102.88800000000001</v>
      </c>
      <c r="DM70" s="1">
        <v>102.562</v>
      </c>
      <c r="DN70" s="1">
        <v>104.55</v>
      </c>
      <c r="DO70" s="1">
        <v>106.361</v>
      </c>
      <c r="DP70" s="1">
        <v>108.76600000000001</v>
      </c>
      <c r="DQ70" s="1">
        <v>108.678</v>
      </c>
      <c r="DR70" s="1">
        <v>109.67700000000001</v>
      </c>
      <c r="DS70" s="1">
        <v>101.967</v>
      </c>
      <c r="DT70" s="1">
        <v>102.648</v>
      </c>
      <c r="DU70" s="1">
        <v>97.83</v>
      </c>
      <c r="DV70" s="1">
        <v>95.994</v>
      </c>
      <c r="DW70" s="1">
        <v>94.801000000000002</v>
      </c>
      <c r="DX70" s="1">
        <v>93.784999999999997</v>
      </c>
      <c r="DY70" s="1">
        <v>95.981999999999999</v>
      </c>
      <c r="DZ70" s="1">
        <v>95.575000000000003</v>
      </c>
      <c r="EA70" s="1">
        <v>92.727999999999994</v>
      </c>
      <c r="EB70" s="1">
        <v>95.66</v>
      </c>
      <c r="EC70" s="1">
        <v>90.081000000000003</v>
      </c>
      <c r="ED70" s="1">
        <v>91.984999999999999</v>
      </c>
      <c r="EE70" s="1">
        <v>98.494</v>
      </c>
      <c r="EF70" s="1">
        <v>97.795000000000002</v>
      </c>
      <c r="EG70" s="1">
        <v>97.852999999999994</v>
      </c>
      <c r="EH70" s="1">
        <v>99.549000000000007</v>
      </c>
      <c r="EI70" s="1">
        <v>102.43899999999999</v>
      </c>
      <c r="EJ70" s="1">
        <v>97.765000000000001</v>
      </c>
      <c r="EK70" s="1">
        <v>92.706000000000003</v>
      </c>
      <c r="EL70" s="1">
        <v>94.087999999999994</v>
      </c>
      <c r="EM70" s="1">
        <v>98.605999999999995</v>
      </c>
      <c r="EN70" s="1">
        <v>100.911</v>
      </c>
      <c r="EO70" s="1">
        <v>100.57599999999999</v>
      </c>
      <c r="EP70" s="1">
        <v>101.94799999999999</v>
      </c>
      <c r="EQ70" s="1">
        <v>106.04</v>
      </c>
      <c r="ER70" s="1">
        <v>103.845</v>
      </c>
      <c r="ES70" s="1">
        <v>107.21</v>
      </c>
      <c r="ET70" s="1">
        <v>110.127</v>
      </c>
      <c r="EU70" s="1">
        <v>107.236</v>
      </c>
      <c r="EV70" s="1">
        <v>108.5</v>
      </c>
      <c r="EW70" s="1">
        <v>110.913</v>
      </c>
      <c r="EX70" s="1">
        <v>113.929</v>
      </c>
      <c r="EY70" s="1">
        <v>117.8</v>
      </c>
      <c r="EZ70" s="1">
        <v>117.387</v>
      </c>
      <c r="FA70" s="1">
        <v>113.70399999999999</v>
      </c>
      <c r="FB70" s="1">
        <v>110.271</v>
      </c>
      <c r="FC70" s="1">
        <v>112.009</v>
      </c>
      <c r="FD70" s="1">
        <v>109.392</v>
      </c>
      <c r="FE70" s="1">
        <v>108.137</v>
      </c>
      <c r="FF70" s="1">
        <v>106.771</v>
      </c>
      <c r="FG70" s="1">
        <v>109.07299999999999</v>
      </c>
      <c r="FH70" s="1">
        <v>106.506</v>
      </c>
      <c r="FI70" s="1">
        <v>103.895</v>
      </c>
      <c r="FJ70" s="1">
        <v>104.089</v>
      </c>
      <c r="FK70" s="1">
        <v>105.42700000000001</v>
      </c>
      <c r="FL70" s="1">
        <v>108.114</v>
      </c>
      <c r="FM70" s="1">
        <v>106.80800000000001</v>
      </c>
      <c r="FN70" s="1">
        <v>105.20099999999999</v>
      </c>
      <c r="FO70" s="1">
        <v>111.976</v>
      </c>
      <c r="FP70" s="1">
        <v>115.224</v>
      </c>
      <c r="FQ70" s="1">
        <v>117.676</v>
      </c>
      <c r="FR70" s="1">
        <v>116.29600000000001</v>
      </c>
      <c r="FS70" s="1">
        <v>112.989</v>
      </c>
      <c r="FT70" s="1">
        <v>113.508</v>
      </c>
      <c r="FU70" s="1">
        <v>116.80800000000001</v>
      </c>
      <c r="FV70" s="1">
        <v>119.315</v>
      </c>
      <c r="FW70" s="1">
        <v>118.1</v>
      </c>
      <c r="FX70" s="1">
        <v>120.191</v>
      </c>
      <c r="FY70" s="1">
        <v>117.218</v>
      </c>
      <c r="FZ70" s="1">
        <v>117.47199999999999</v>
      </c>
      <c r="GA70" s="1">
        <v>120.244</v>
      </c>
      <c r="GB70" s="1">
        <v>121.447</v>
      </c>
      <c r="GC70" s="1">
        <v>123.089</v>
      </c>
      <c r="GD70" s="1">
        <v>125.40900000000001</v>
      </c>
      <c r="GE70" s="1">
        <v>121.52500000000001</v>
      </c>
      <c r="GF70" s="1">
        <v>130.70400000000001</v>
      </c>
      <c r="GG70" s="1">
        <v>138.078</v>
      </c>
      <c r="GH70" s="1">
        <v>141.06</v>
      </c>
      <c r="GI70" s="1">
        <v>137.959</v>
      </c>
      <c r="GJ70" s="1">
        <v>136.63</v>
      </c>
      <c r="GK70" s="1">
        <v>134.18600000000001</v>
      </c>
      <c r="GL70" s="1">
        <v>125.63200000000001</v>
      </c>
      <c r="GM70" s="1">
        <v>125.09</v>
      </c>
      <c r="GN70" s="1">
        <v>125.253</v>
      </c>
      <c r="GO70" s="1">
        <v>122.83</v>
      </c>
      <c r="GP70" s="1">
        <v>117.137</v>
      </c>
      <c r="GQ70" s="1">
        <v>116.913</v>
      </c>
      <c r="GR70" s="1">
        <v>113.7</v>
      </c>
      <c r="GS70" s="1">
        <v>112.02500000000001</v>
      </c>
      <c r="GT70" s="1">
        <v>109.03100000000001</v>
      </c>
      <c r="GU70" s="1">
        <v>111.33199999999999</v>
      </c>
      <c r="GV70" s="1">
        <v>111.621</v>
      </c>
      <c r="GW70" s="1">
        <v>107.922</v>
      </c>
      <c r="GX70" s="1">
        <v>106.768</v>
      </c>
      <c r="GY70" s="1">
        <v>103.926</v>
      </c>
      <c r="GZ70" s="1">
        <v>109.223</v>
      </c>
      <c r="HA70" s="1">
        <v>121.352</v>
      </c>
      <c r="HB70" s="1">
        <v>118.303</v>
      </c>
      <c r="HC70" s="1">
        <v>121.898</v>
      </c>
      <c r="HD70" s="1">
        <v>124.705</v>
      </c>
      <c r="HE70" s="1">
        <v>121.506</v>
      </c>
      <c r="HF70" s="1">
        <v>127.062</v>
      </c>
      <c r="HG70" s="1">
        <v>133.40600000000001</v>
      </c>
      <c r="HH70" s="1">
        <v>130.989</v>
      </c>
      <c r="HI70" s="1">
        <v>126.51300000000001</v>
      </c>
      <c r="HJ70" s="1">
        <v>128.04300000000001</v>
      </c>
      <c r="HK70" s="1">
        <v>129.91399999999999</v>
      </c>
      <c r="HL70" s="1">
        <v>127.608</v>
      </c>
      <c r="HM70" s="1">
        <v>124.30500000000001</v>
      </c>
      <c r="HN70" s="1">
        <v>122.051</v>
      </c>
      <c r="HO70" s="1">
        <v>132.49100000000001</v>
      </c>
      <c r="HP70" s="1">
        <v>133.845</v>
      </c>
      <c r="HQ70" s="1">
        <v>137.46899999999999</v>
      </c>
      <c r="HR70" s="1">
        <v>136.483</v>
      </c>
      <c r="HS70" s="1">
        <v>142.733</v>
      </c>
      <c r="HT70" s="1">
        <v>142.09899999999999</v>
      </c>
      <c r="HU70" s="1">
        <v>141.517</v>
      </c>
      <c r="HV70" s="1">
        <v>146.19300000000001</v>
      </c>
      <c r="HW70" s="1">
        <v>145.69</v>
      </c>
      <c r="HX70" s="1">
        <v>144.941</v>
      </c>
      <c r="HY70" s="1">
        <v>148.26499999999999</v>
      </c>
      <c r="HZ70" s="1">
        <v>155.261</v>
      </c>
      <c r="IA70" s="1">
        <v>154.81200000000001</v>
      </c>
      <c r="IB70" s="1">
        <v>141.81</v>
      </c>
      <c r="IC70" s="1">
        <v>137.09200000000001</v>
      </c>
      <c r="ID70" s="1">
        <v>131.13900000000001</v>
      </c>
      <c r="IE70" s="1">
        <v>126.825</v>
      </c>
      <c r="IF70" s="1">
        <v>114.682</v>
      </c>
      <c r="IG70" s="1">
        <v>112.486</v>
      </c>
      <c r="IH70" s="1">
        <v>112.05800000000001</v>
      </c>
      <c r="II70" s="1">
        <v>119.13</v>
      </c>
      <c r="IJ70" s="1">
        <v>118.77800000000001</v>
      </c>
      <c r="IK70" s="1">
        <v>119.749</v>
      </c>
      <c r="IL70" s="1">
        <v>118.455</v>
      </c>
      <c r="IM70" s="1">
        <v>112.86</v>
      </c>
      <c r="IN70" s="1">
        <v>112.96</v>
      </c>
      <c r="IO70" s="1">
        <v>109.68300000000001</v>
      </c>
      <c r="IP70" s="1">
        <v>112.336</v>
      </c>
      <c r="IQ70" s="1">
        <v>112.26300000000001</v>
      </c>
      <c r="IR70" s="1">
        <v>112.443</v>
      </c>
      <c r="IS70" s="1">
        <v>118.581</v>
      </c>
      <c r="IT70" s="1">
        <v>122.08199999999999</v>
      </c>
      <c r="IU70" s="1">
        <v>115.715</v>
      </c>
      <c r="IV70" s="1">
        <v>111.476</v>
      </c>
      <c r="IW70" s="1">
        <v>116.44</v>
      </c>
      <c r="IX70" s="1">
        <v>117.94799999999999</v>
      </c>
      <c r="IY70" s="1">
        <v>119.32599999999999</v>
      </c>
      <c r="IZ70" s="1">
        <v>113.04300000000001</v>
      </c>
      <c r="JA70" s="1">
        <v>115.054</v>
      </c>
      <c r="JB70" s="1">
        <v>118.893</v>
      </c>
      <c r="JC70" s="1">
        <v>116.89</v>
      </c>
      <c r="JD70" s="1">
        <v>115.877</v>
      </c>
      <c r="JE70" s="1">
        <v>109.235</v>
      </c>
      <c r="JF70" s="1">
        <v>109.075</v>
      </c>
      <c r="JG70" s="1">
        <v>110.63500000000001</v>
      </c>
      <c r="JH70" s="1">
        <v>128.43100000000001</v>
      </c>
      <c r="JI70" s="1">
        <v>138.73699999999999</v>
      </c>
      <c r="JJ70" s="1">
        <v>146.364</v>
      </c>
      <c r="JK70" s="1">
        <v>155.892</v>
      </c>
      <c r="JL70" s="1">
        <v>163.047</v>
      </c>
      <c r="JM70" s="1">
        <v>163.69999999999999</v>
      </c>
      <c r="JN70" s="1">
        <v>165.45099999999999</v>
      </c>
      <c r="JO70" s="1">
        <v>175.11199999999999</v>
      </c>
      <c r="JP70" s="1">
        <v>187.59299999999999</v>
      </c>
      <c r="JQ70" s="1">
        <v>189.09100000000001</v>
      </c>
      <c r="JR70" s="1">
        <v>195.24600000000001</v>
      </c>
      <c r="JS70" s="1">
        <v>198.02799999999999</v>
      </c>
      <c r="JT70" s="1">
        <v>204.44300000000001</v>
      </c>
      <c r="JU70" s="1">
        <v>201.59100000000001</v>
      </c>
      <c r="JV70" s="1">
        <v>198.65199999999999</v>
      </c>
      <c r="JW70" s="1">
        <v>199.66200000000001</v>
      </c>
      <c r="JX70" s="1">
        <v>197.76499999999999</v>
      </c>
      <c r="JY70" s="1">
        <v>191.99100000000001</v>
      </c>
      <c r="JZ70" s="1">
        <v>191.518</v>
      </c>
      <c r="KA70" s="1">
        <v>182.917</v>
      </c>
      <c r="KB70" s="1">
        <v>177.185</v>
      </c>
      <c r="KC70" s="1">
        <v>179.178</v>
      </c>
      <c r="KD70" s="1">
        <v>180.392</v>
      </c>
      <c r="KE70" s="1">
        <v>178.85900000000001</v>
      </c>
      <c r="KF70" s="1">
        <v>179.54599999999999</v>
      </c>
      <c r="KG70" s="1">
        <v>177.99299999999999</v>
      </c>
      <c r="KH70" s="1">
        <v>175.14699999999999</v>
      </c>
      <c r="KI70" s="1">
        <v>166.35</v>
      </c>
      <c r="KJ70" s="1">
        <v>162.24199999999999</v>
      </c>
      <c r="KK70" s="1">
        <v>156.018</v>
      </c>
      <c r="KL70" s="1">
        <v>144.96799999999999</v>
      </c>
      <c r="KM70" s="1">
        <v>137.64599999999999</v>
      </c>
      <c r="KN70" s="1">
        <v>140.66800000000001</v>
      </c>
      <c r="KO70" s="1">
        <v>143.87899999999999</v>
      </c>
      <c r="KP70" s="1">
        <v>145.47499999999999</v>
      </c>
      <c r="KQ70" s="1">
        <v>149.042</v>
      </c>
      <c r="KR70" s="1">
        <v>151.595</v>
      </c>
      <c r="KS70" s="1">
        <v>149.631</v>
      </c>
      <c r="KT70" s="1">
        <v>142.80600000000001</v>
      </c>
      <c r="KU70" s="1">
        <v>139.45400000000001</v>
      </c>
      <c r="KV70" s="1">
        <v>138.86099999999999</v>
      </c>
      <c r="KW70" s="1">
        <v>129.815</v>
      </c>
      <c r="KX70" s="1">
        <v>125.389</v>
      </c>
      <c r="KY70" s="1">
        <v>124.05500000000001</v>
      </c>
      <c r="KZ70" s="1">
        <v>127.434</v>
      </c>
      <c r="LA70" s="1">
        <v>131.87299999999999</v>
      </c>
      <c r="LB70" s="1">
        <v>136.27199999999999</v>
      </c>
      <c r="LC70" s="1">
        <v>134.952</v>
      </c>
      <c r="LD70" s="1">
        <v>135.196</v>
      </c>
      <c r="LE70" s="1">
        <v>138.88</v>
      </c>
      <c r="LF70" s="1">
        <v>145.56800000000001</v>
      </c>
      <c r="LG70" s="1">
        <v>146.029</v>
      </c>
      <c r="LH70" s="1">
        <v>171.934</v>
      </c>
      <c r="LI70" s="1">
        <v>172.227</v>
      </c>
      <c r="LJ70" s="1">
        <v>183.369</v>
      </c>
      <c r="LK70" s="1">
        <v>186.511</v>
      </c>
      <c r="LL70" s="1">
        <v>187.80799999999999</v>
      </c>
      <c r="LM70" s="1">
        <v>191.46299999999999</v>
      </c>
      <c r="LN70" s="1">
        <v>199.559</v>
      </c>
      <c r="LO70" s="1">
        <v>195.273</v>
      </c>
      <c r="LP70" s="1">
        <v>190.095</v>
      </c>
      <c r="LQ70" s="1">
        <v>182.46</v>
      </c>
      <c r="LR70" s="1">
        <v>182.91900000000001</v>
      </c>
      <c r="LS70" s="1">
        <v>183.24799999999999</v>
      </c>
      <c r="LT70" s="1">
        <v>187.58099999999999</v>
      </c>
      <c r="LU70" s="1">
        <v>190.90600000000001</v>
      </c>
      <c r="LV70" s="1">
        <v>201.126</v>
      </c>
      <c r="LW70" s="1">
        <v>207.464</v>
      </c>
      <c r="LX70" s="1">
        <v>212.52099999999999</v>
      </c>
      <c r="LY70" s="1">
        <v>213.762</v>
      </c>
      <c r="LZ70" s="1">
        <v>213.125</v>
      </c>
      <c r="MA70" s="1">
        <v>209.251</v>
      </c>
      <c r="MB70" s="1">
        <v>205.16300000000001</v>
      </c>
      <c r="MC70" s="1">
        <v>205.65</v>
      </c>
      <c r="MD70" s="1">
        <v>205.08600000000001</v>
      </c>
      <c r="ME70" s="1">
        <v>205.22300000000001</v>
      </c>
      <c r="MF70" s="1">
        <v>207.65</v>
      </c>
      <c r="MG70" s="1">
        <v>214.50200000000001</v>
      </c>
      <c r="MH70" s="1">
        <v>222.68199999999999</v>
      </c>
      <c r="MI70" s="1">
        <v>226.17500000000001</v>
      </c>
      <c r="MJ70" s="1">
        <v>222.273</v>
      </c>
      <c r="MK70" s="1">
        <v>224.48400000000001</v>
      </c>
      <c r="ML70" s="1">
        <v>226.983</v>
      </c>
      <c r="MM70" s="1">
        <v>228.375</v>
      </c>
      <c r="MN70" s="1">
        <v>231.68899999999999</v>
      </c>
      <c r="MO70" s="1">
        <v>232.42</v>
      </c>
      <c r="MP70" s="1">
        <v>231.642</v>
      </c>
      <c r="MQ70" s="1">
        <v>236.36099999999999</v>
      </c>
      <c r="MR70" s="1">
        <v>240.41</v>
      </c>
      <c r="MS70" s="1">
        <v>242.077</v>
      </c>
      <c r="MT70" s="1">
        <v>237.01300000000001</v>
      </c>
      <c r="MU70" s="1">
        <v>230.392</v>
      </c>
      <c r="MV70" s="1">
        <v>229.655</v>
      </c>
      <c r="MW70" s="1">
        <v>229.88300000000001</v>
      </c>
      <c r="MX70" s="1">
        <v>230.66499999999999</v>
      </c>
      <c r="MY70" s="1">
        <v>230.74100000000001</v>
      </c>
      <c r="MZ70" s="1">
        <v>234.41900000000001</v>
      </c>
      <c r="NA70" s="1">
        <v>233.23400000000001</v>
      </c>
      <c r="NB70" s="1">
        <v>231.55</v>
      </c>
      <c r="NC70" s="1">
        <v>221.80600000000001</v>
      </c>
      <c r="ND70" s="1">
        <v>222.506</v>
      </c>
      <c r="NE70" s="1">
        <v>219.8</v>
      </c>
      <c r="NF70" s="1">
        <v>220.423</v>
      </c>
      <c r="NG70" s="1">
        <v>219.696</v>
      </c>
      <c r="NH70" s="1">
        <v>218.85599999999999</v>
      </c>
      <c r="NI70" s="1">
        <v>221.369</v>
      </c>
      <c r="NJ70" s="1">
        <v>222.46899999999999</v>
      </c>
      <c r="NK70" s="1">
        <v>229.08099999999999</v>
      </c>
      <c r="NL70" s="1">
        <v>227.053</v>
      </c>
      <c r="NM70" s="1">
        <v>227.82900000000001</v>
      </c>
      <c r="NN70" s="1">
        <v>233.518</v>
      </c>
      <c r="NO70" s="1">
        <v>238.87100000000001</v>
      </c>
      <c r="NP70" s="1">
        <v>268.09800000000001</v>
      </c>
      <c r="NQ70" s="1">
        <v>269.62200000000001</v>
      </c>
      <c r="NR70" s="1">
        <v>271.11</v>
      </c>
      <c r="NS70" s="1">
        <v>273.80099999999999</v>
      </c>
      <c r="NT70" s="1">
        <v>271.22800000000001</v>
      </c>
      <c r="NU70" s="1">
        <v>269.09699999999998</v>
      </c>
      <c r="NV70" s="1">
        <v>269.49299999999999</v>
      </c>
      <c r="NW70" s="1">
        <v>268.517</v>
      </c>
      <c r="NX70" s="1">
        <v>267.35599999999999</v>
      </c>
      <c r="NY70" s="1">
        <v>267.62299999999999</v>
      </c>
      <c r="NZ70" s="1">
        <v>273.27199999999999</v>
      </c>
      <c r="OA70" s="1">
        <v>272.59800000000001</v>
      </c>
      <c r="OB70" s="1">
        <v>271.02100000000002</v>
      </c>
      <c r="OC70" s="1">
        <v>270.38099999999997</v>
      </c>
      <c r="OD70" s="1">
        <v>271.48899999999998</v>
      </c>
      <c r="OE70" s="1">
        <v>269.80099999999999</v>
      </c>
      <c r="OF70" s="1">
        <v>282.35300000000001</v>
      </c>
      <c r="OG70" s="1">
        <v>290.30900000000003</v>
      </c>
      <c r="OH70" s="1">
        <v>292.10700000000003</v>
      </c>
      <c r="OI70" s="1">
        <v>288.60700000000003</v>
      </c>
      <c r="OJ70" s="1">
        <v>292.31099999999998</v>
      </c>
      <c r="OK70" s="1">
        <v>281.452</v>
      </c>
      <c r="OL70" s="1">
        <v>274.50099999999998</v>
      </c>
      <c r="OM70" s="1">
        <v>265.48399999999998</v>
      </c>
      <c r="ON70" s="1">
        <v>260.06400000000002</v>
      </c>
      <c r="OO70" s="1">
        <v>255.58600000000001</v>
      </c>
      <c r="OP70" s="1">
        <v>254.57</v>
      </c>
      <c r="OQ70" s="1">
        <v>253.64099999999999</v>
      </c>
      <c r="OR70" s="1">
        <v>251.494</v>
      </c>
      <c r="OS70" s="1">
        <v>254.99199999999999</v>
      </c>
      <c r="OT70" s="1">
        <v>254.52600000000001</v>
      </c>
      <c r="OU70" s="1">
        <v>262.79700000000003</v>
      </c>
      <c r="OV70" s="1">
        <v>267.64100000000002</v>
      </c>
      <c r="OW70" s="1">
        <v>253.798</v>
      </c>
      <c r="OX70" s="1">
        <v>247.42400000000001</v>
      </c>
      <c r="OY70" s="1">
        <v>248.72300000000001</v>
      </c>
      <c r="OZ70" s="1">
        <v>230.85300000000001</v>
      </c>
      <c r="PA70" s="1">
        <v>227.70400000000001</v>
      </c>
      <c r="PB70" s="1">
        <v>231.69300000000001</v>
      </c>
      <c r="PC70" s="1">
        <v>225.614</v>
      </c>
      <c r="PD70" s="1">
        <v>220.23699999999999</v>
      </c>
      <c r="PE70" s="1">
        <v>223.68700000000001</v>
      </c>
      <c r="PF70" s="1">
        <v>226.55600000000001</v>
      </c>
      <c r="PG70" s="1">
        <v>227.15100000000001</v>
      </c>
      <c r="PH70" s="1">
        <v>227.374</v>
      </c>
      <c r="PI70" s="1">
        <v>230.941</v>
      </c>
      <c r="PJ70" s="1">
        <v>232.679</v>
      </c>
      <c r="PK70" s="1">
        <v>237.37100000000001</v>
      </c>
      <c r="PL70" s="1">
        <v>236.226</v>
      </c>
      <c r="PM70" s="1">
        <v>237.65700000000001</v>
      </c>
      <c r="PN70" s="1">
        <v>228.85499999999999</v>
      </c>
      <c r="PO70" s="1">
        <v>226.53</v>
      </c>
      <c r="PP70" s="1">
        <v>223.78899999999999</v>
      </c>
      <c r="PQ70" s="1">
        <v>220.56</v>
      </c>
      <c r="PR70" s="1">
        <v>218.16499999999999</v>
      </c>
      <c r="PS70" s="1">
        <v>217.256</v>
      </c>
      <c r="PT70" s="1">
        <v>216.55500000000001</v>
      </c>
      <c r="PU70" s="1">
        <v>215.18799999999999</v>
      </c>
      <c r="PV70" s="1">
        <v>215.93299999999999</v>
      </c>
      <c r="PW70" s="1">
        <v>212.83199999999999</v>
      </c>
      <c r="PX70" s="1">
        <v>208.92699999999999</v>
      </c>
      <c r="PY70" s="1">
        <v>203.904</v>
      </c>
      <c r="PZ70" s="1">
        <v>204.04900000000001</v>
      </c>
      <c r="QA70" s="1">
        <v>205.084</v>
      </c>
      <c r="QB70" s="1">
        <v>199.96700000000001</v>
      </c>
      <c r="QC70" s="1">
        <v>203.279</v>
      </c>
      <c r="QD70" s="1">
        <v>207.90600000000001</v>
      </c>
      <c r="QE70" s="1">
        <v>208.68299999999999</v>
      </c>
      <c r="QF70" s="1">
        <v>204.798</v>
      </c>
      <c r="QG70" s="1">
        <v>202.59899999999999</v>
      </c>
      <c r="QH70" s="1">
        <v>199.92699999999999</v>
      </c>
      <c r="QI70" s="1">
        <v>200.54900000000001</v>
      </c>
      <c r="QJ70" s="1">
        <v>193.22399999999999</v>
      </c>
      <c r="QK70" s="1">
        <v>192.53299999999999</v>
      </c>
      <c r="QL70" s="1">
        <v>187.59899999999999</v>
      </c>
      <c r="QM70" s="1">
        <v>184.179</v>
      </c>
      <c r="QN70" s="1">
        <v>182.57</v>
      </c>
      <c r="QO70" s="1">
        <v>185.89400000000001</v>
      </c>
      <c r="QP70" s="1">
        <v>185.84100000000001</v>
      </c>
      <c r="QQ70" s="1">
        <v>184.96899999999999</v>
      </c>
      <c r="QR70" s="1">
        <v>186.20699999999999</v>
      </c>
      <c r="QS70" s="1">
        <v>186.74</v>
      </c>
      <c r="QT70" s="1">
        <v>186.24100000000001</v>
      </c>
      <c r="QU70" s="1">
        <v>190.17400000000001</v>
      </c>
      <c r="QV70" s="1">
        <v>192.208</v>
      </c>
      <c r="QW70" s="1">
        <v>194.41</v>
      </c>
      <c r="QX70" s="1">
        <v>191.36500000000001</v>
      </c>
      <c r="QY70" s="1">
        <v>190.011</v>
      </c>
      <c r="QZ70" s="1">
        <v>186.63200000000001</v>
      </c>
      <c r="RA70" s="1">
        <v>182.273</v>
      </c>
      <c r="RB70" s="1">
        <v>179.42</v>
      </c>
      <c r="RC70" s="1">
        <v>178.90299999999999</v>
      </c>
      <c r="RD70" s="1">
        <v>181.93799999999999</v>
      </c>
      <c r="RE70" s="1">
        <v>182.18299999999999</v>
      </c>
      <c r="RF70" s="1">
        <v>182.352</v>
      </c>
      <c r="RG70" s="1">
        <v>182.75</v>
      </c>
      <c r="RH70" s="1">
        <v>183.79599999999999</v>
      </c>
      <c r="RI70" s="1">
        <v>187.28700000000001</v>
      </c>
      <c r="RJ70" s="1">
        <v>187.66800000000001</v>
      </c>
      <c r="RK70" s="1">
        <v>187.70500000000001</v>
      </c>
      <c r="RL70" s="1">
        <v>189.40700000000001</v>
      </c>
      <c r="RM70" s="1">
        <v>186.06100000000001</v>
      </c>
      <c r="RN70" s="1">
        <v>187.51300000000001</v>
      </c>
      <c r="RO70" s="1">
        <v>188.012</v>
      </c>
      <c r="RP70" s="1">
        <v>181.227</v>
      </c>
      <c r="RQ70" s="1">
        <v>180.667</v>
      </c>
      <c r="RR70" s="1">
        <v>180.90199999999999</v>
      </c>
      <c r="RS70" s="1">
        <v>184.13800000000001</v>
      </c>
      <c r="RT70" s="1">
        <v>182.613</v>
      </c>
      <c r="RU70" s="1">
        <v>182.047</v>
      </c>
      <c r="RV70" s="1">
        <v>181.953</v>
      </c>
      <c r="RW70" s="1">
        <v>185.71199999999999</v>
      </c>
      <c r="RX70" s="1">
        <v>188.36099999999999</v>
      </c>
      <c r="RY70" s="1">
        <v>191.99</v>
      </c>
      <c r="RZ70" s="1">
        <v>193.33699999999999</v>
      </c>
      <c r="SA70" s="1">
        <v>197.90600000000001</v>
      </c>
      <c r="SB70" s="1">
        <v>199.21199999999999</v>
      </c>
      <c r="SC70" s="1">
        <v>201.48</v>
      </c>
      <c r="SD70" s="1">
        <v>203.994</v>
      </c>
      <c r="SE70" s="1">
        <v>206.535</v>
      </c>
      <c r="SF70" s="1">
        <v>206.059</v>
      </c>
      <c r="SG70" s="1">
        <v>202.727</v>
      </c>
      <c r="SH70" s="1">
        <v>200.68600000000001</v>
      </c>
      <c r="SI70" s="1">
        <v>201.48</v>
      </c>
      <c r="SJ70" s="1">
        <v>201.542</v>
      </c>
      <c r="SK70" s="1">
        <v>202.376</v>
      </c>
      <c r="SL70" s="1">
        <v>202.036</v>
      </c>
      <c r="SM70" s="1">
        <v>211.773</v>
      </c>
      <c r="SN70" s="1">
        <v>218.042</v>
      </c>
    </row>
    <row r="71" spans="1:512" x14ac:dyDescent="0.25">
      <c r="A71" s="1" t="s">
        <v>302</v>
      </c>
      <c r="B71" s="1" t="str">
        <f>_xlfn.XLOOKUP(A71,bonds[worksheet get],bonds[unique lookup],"-")</f>
        <v>ORAFP 5 3/4 PERP nc-23</v>
      </c>
      <c r="C71" s="1" t="str">
        <f>_xlfn.XLOOKUP(A71,bonds[worksheet get],bonds[ID_ISIN],"-")</f>
        <v>XS1115502988</v>
      </c>
      <c r="D71" s="1">
        <f>_xll.BDH(A71,"blp_i_sprd_mid","-2AY",,"Dates=H","Fill=C","Sort=R","Dir=H","cols=505;rows=1")</f>
        <v>218.61699999999999</v>
      </c>
      <c r="E71" s="1">
        <v>218.453</v>
      </c>
      <c r="F71" s="1">
        <v>220.21799999999999</v>
      </c>
      <c r="G71" s="1">
        <v>223.55099999999999</v>
      </c>
      <c r="H71" s="1">
        <v>222.185</v>
      </c>
      <c r="I71" s="1">
        <v>219.232</v>
      </c>
      <c r="J71" s="1">
        <v>220.52600000000001</v>
      </c>
      <c r="K71" s="1">
        <v>220.672</v>
      </c>
      <c r="L71" s="1">
        <v>222.86</v>
      </c>
      <c r="M71" s="1">
        <v>223.42599999999999</v>
      </c>
      <c r="N71" s="1">
        <v>219.30099999999999</v>
      </c>
      <c r="O71" s="1">
        <v>218.124</v>
      </c>
      <c r="P71" s="1">
        <v>213.50899999999999</v>
      </c>
      <c r="Q71" s="1">
        <v>207.023</v>
      </c>
      <c r="R71" s="1">
        <v>213.77500000000001</v>
      </c>
      <c r="S71" s="1">
        <v>212.47499999999999</v>
      </c>
      <c r="T71" s="1">
        <v>211.02099999999999</v>
      </c>
      <c r="U71" s="1">
        <v>204.53200000000001</v>
      </c>
      <c r="V71" s="1">
        <v>200.26400000000001</v>
      </c>
      <c r="W71" s="1">
        <v>194.708</v>
      </c>
      <c r="X71" s="1">
        <v>211.56100000000001</v>
      </c>
      <c r="Y71" s="1">
        <v>237.24600000000001</v>
      </c>
      <c r="Z71" s="1">
        <v>245.994</v>
      </c>
      <c r="AA71" s="1">
        <v>257.45400000000001</v>
      </c>
      <c r="AB71" s="1">
        <v>258.19799999999998</v>
      </c>
      <c r="AC71" s="1">
        <v>260.93</v>
      </c>
      <c r="AD71" s="1">
        <v>260.20999999999998</v>
      </c>
      <c r="AE71" s="1">
        <v>261.041</v>
      </c>
      <c r="AF71" s="1">
        <v>282.95600000000002</v>
      </c>
      <c r="AG71" s="1">
        <v>291.23399999999998</v>
      </c>
      <c r="AH71" s="1">
        <v>291.60700000000003</v>
      </c>
      <c r="AI71" s="1">
        <v>289.92</v>
      </c>
      <c r="AJ71" s="1">
        <v>292.173</v>
      </c>
      <c r="AK71" s="1">
        <v>297.41800000000001</v>
      </c>
      <c r="AL71" s="1">
        <v>299.30500000000001</v>
      </c>
      <c r="AM71" s="1">
        <v>300.69200000000001</v>
      </c>
      <c r="AN71" s="1">
        <v>303.666</v>
      </c>
      <c r="AO71" s="1">
        <v>302.65499999999997</v>
      </c>
      <c r="AP71" s="1">
        <v>301.75</v>
      </c>
      <c r="AQ71" s="1">
        <v>299.88600000000002</v>
      </c>
      <c r="AR71" s="1">
        <v>299.70100000000002</v>
      </c>
      <c r="AS71" s="1">
        <v>298.82600000000002</v>
      </c>
      <c r="AT71" s="1">
        <v>298.51900000000001</v>
      </c>
      <c r="AU71" s="1">
        <v>292.25700000000001</v>
      </c>
      <c r="AV71" s="1">
        <v>290.81700000000001</v>
      </c>
      <c r="AW71" s="1">
        <v>292.726</v>
      </c>
      <c r="AX71" s="1">
        <v>291.77999999999997</v>
      </c>
      <c r="AY71" s="1">
        <v>297.83300000000003</v>
      </c>
      <c r="AZ71" s="1">
        <v>305.358</v>
      </c>
      <c r="BA71" s="1">
        <v>314.125</v>
      </c>
      <c r="BB71" s="1">
        <v>324.04199999999997</v>
      </c>
      <c r="BC71" s="1">
        <v>323.10899999999998</v>
      </c>
      <c r="BD71" s="1">
        <v>330.05099999999999</v>
      </c>
      <c r="BE71" s="1">
        <v>334.74200000000002</v>
      </c>
      <c r="BF71" s="1">
        <v>335.42599999999999</v>
      </c>
      <c r="BG71" s="1">
        <v>343.30500000000001</v>
      </c>
      <c r="BH71" s="1">
        <v>368.57499999999999</v>
      </c>
      <c r="BI71" s="1">
        <v>397.69600000000003</v>
      </c>
      <c r="BJ71" s="1">
        <v>402.642</v>
      </c>
      <c r="BK71" s="1">
        <v>418.30799999999999</v>
      </c>
      <c r="BL71" s="1">
        <v>437.19499999999999</v>
      </c>
      <c r="BM71" s="1">
        <v>440.87700000000001</v>
      </c>
      <c r="BN71" s="1">
        <v>438.10599999999999</v>
      </c>
      <c r="BO71" s="1">
        <v>435.93700000000001</v>
      </c>
      <c r="BP71" s="1">
        <v>434.30099999999999</v>
      </c>
      <c r="BQ71" s="1">
        <v>441.471</v>
      </c>
      <c r="BR71" s="1">
        <v>439.77800000000002</v>
      </c>
      <c r="BS71" s="1">
        <v>443.625</v>
      </c>
      <c r="BT71" s="1">
        <v>445.238</v>
      </c>
      <c r="BU71" s="1">
        <v>450.863</v>
      </c>
      <c r="BV71" s="1">
        <v>454.72</v>
      </c>
      <c r="BW71" s="1">
        <v>436.34800000000001</v>
      </c>
      <c r="BX71" s="1">
        <v>431.65800000000002</v>
      </c>
      <c r="BY71" s="1">
        <v>430.45400000000001</v>
      </c>
      <c r="BZ71" s="1">
        <v>388.601</v>
      </c>
      <c r="CA71" s="1">
        <v>319.98</v>
      </c>
      <c r="CB71" s="1">
        <v>263.149</v>
      </c>
      <c r="CC71" s="1">
        <v>257.69099999999997</v>
      </c>
      <c r="CD71" s="1">
        <v>219.06200000000001</v>
      </c>
      <c r="CE71" s="1">
        <v>216.334</v>
      </c>
      <c r="CF71" s="1">
        <v>218.50200000000001</v>
      </c>
      <c r="CG71" s="1">
        <v>183.51599999999999</v>
      </c>
      <c r="CH71" s="1">
        <v>168.76</v>
      </c>
      <c r="CI71" s="1">
        <v>160.95699999999999</v>
      </c>
      <c r="CJ71" s="1">
        <v>161.60499999999999</v>
      </c>
      <c r="CK71" s="1">
        <v>166.626</v>
      </c>
      <c r="CL71" s="1">
        <v>158.61199999999999</v>
      </c>
      <c r="CM71" s="1">
        <v>146.09299999999999</v>
      </c>
      <c r="CN71" s="1">
        <v>140.53</v>
      </c>
      <c r="CO71" s="1">
        <v>136.46199999999999</v>
      </c>
      <c r="CP71" s="1">
        <v>132.01400000000001</v>
      </c>
      <c r="CQ71" s="1">
        <v>122.34699999999999</v>
      </c>
      <c r="CR71" s="1">
        <v>121.399</v>
      </c>
      <c r="CS71" s="1">
        <v>120.718</v>
      </c>
      <c r="CT71" s="1">
        <v>123.462</v>
      </c>
      <c r="CU71" s="1">
        <v>121.44799999999999</v>
      </c>
      <c r="CV71" s="1">
        <v>123.251</v>
      </c>
      <c r="CW71" s="1">
        <v>123.96899999999999</v>
      </c>
      <c r="CX71" s="1">
        <v>125.925</v>
      </c>
      <c r="CY71" s="1">
        <v>128.82400000000001</v>
      </c>
      <c r="CZ71" s="1">
        <v>129.02799999999999</v>
      </c>
      <c r="DA71" s="1">
        <v>127.71299999999999</v>
      </c>
      <c r="DB71" s="1">
        <v>127.128</v>
      </c>
      <c r="DC71" s="1">
        <v>128.233</v>
      </c>
      <c r="DD71" s="1">
        <v>133.29400000000001</v>
      </c>
      <c r="DE71" s="1">
        <v>137.87799999999999</v>
      </c>
      <c r="DF71" s="1">
        <v>138.27799999999999</v>
      </c>
      <c r="DG71" s="1">
        <v>136.99700000000001</v>
      </c>
      <c r="DH71" s="1">
        <v>140.72800000000001</v>
      </c>
      <c r="DI71" s="1">
        <v>143.256</v>
      </c>
      <c r="DJ71" s="1">
        <v>145.67099999999999</v>
      </c>
      <c r="DK71" s="1">
        <v>140.78</v>
      </c>
      <c r="DL71" s="1">
        <v>140.19300000000001</v>
      </c>
      <c r="DM71" s="1">
        <v>138.44</v>
      </c>
      <c r="DN71" s="1">
        <v>139.78899999999999</v>
      </c>
      <c r="DO71" s="1">
        <v>141.798</v>
      </c>
      <c r="DP71" s="1">
        <v>144.767</v>
      </c>
      <c r="DQ71" s="1">
        <v>145.81899999999999</v>
      </c>
      <c r="DR71" s="1">
        <v>149.53200000000001</v>
      </c>
      <c r="DS71" s="1">
        <v>145.77799999999999</v>
      </c>
      <c r="DT71" s="1">
        <v>145.43799999999999</v>
      </c>
      <c r="DU71" s="1">
        <v>140.52099999999999</v>
      </c>
      <c r="DV71" s="1">
        <v>137.27099999999999</v>
      </c>
      <c r="DW71" s="1">
        <v>137.23099999999999</v>
      </c>
      <c r="DX71" s="1">
        <v>137.95400000000001</v>
      </c>
      <c r="DY71" s="1">
        <v>139.524</v>
      </c>
      <c r="DZ71" s="1">
        <v>142.40199999999999</v>
      </c>
      <c r="EA71" s="1">
        <v>140.89599999999999</v>
      </c>
      <c r="EB71" s="1">
        <v>138.81200000000001</v>
      </c>
      <c r="EC71" s="1">
        <v>136.82400000000001</v>
      </c>
      <c r="ED71" s="1">
        <v>140.744</v>
      </c>
      <c r="EE71" s="1">
        <v>142.96799999999999</v>
      </c>
      <c r="EF71" s="1">
        <v>144.38300000000001</v>
      </c>
      <c r="EG71" s="1">
        <v>143.57400000000001</v>
      </c>
      <c r="EH71" s="1">
        <v>143.95500000000001</v>
      </c>
      <c r="EI71" s="1">
        <v>146.71799999999999</v>
      </c>
      <c r="EJ71" s="1">
        <v>145.66300000000001</v>
      </c>
      <c r="EK71" s="1">
        <v>140.05500000000001</v>
      </c>
      <c r="EL71" s="1">
        <v>141.511</v>
      </c>
      <c r="EM71" s="1">
        <v>145.28200000000001</v>
      </c>
      <c r="EN71" s="1">
        <v>147.35599999999999</v>
      </c>
      <c r="EO71" s="1">
        <v>145.453</v>
      </c>
      <c r="EP71" s="1">
        <v>147.78</v>
      </c>
      <c r="EQ71" s="1">
        <v>148.11799999999999</v>
      </c>
      <c r="ER71" s="1">
        <v>149.17599999999999</v>
      </c>
      <c r="ES71" s="1">
        <v>152.97300000000001</v>
      </c>
      <c r="ET71" s="1">
        <v>157.405</v>
      </c>
      <c r="EU71" s="1">
        <v>151.49700000000001</v>
      </c>
      <c r="EV71" s="1">
        <v>153.018</v>
      </c>
      <c r="EW71" s="1">
        <v>154.499</v>
      </c>
      <c r="EX71" s="1">
        <v>155.63999999999999</v>
      </c>
      <c r="EY71" s="1">
        <v>157.31200000000001</v>
      </c>
      <c r="EZ71" s="1">
        <v>156.82499999999999</v>
      </c>
      <c r="FA71" s="1">
        <v>158.76499999999999</v>
      </c>
      <c r="FB71" s="1">
        <v>153.76599999999999</v>
      </c>
      <c r="FC71" s="1">
        <v>153.14400000000001</v>
      </c>
      <c r="FD71" s="1">
        <v>148.70400000000001</v>
      </c>
      <c r="FE71" s="1">
        <v>150.11099999999999</v>
      </c>
      <c r="FF71" s="1">
        <v>148.64099999999999</v>
      </c>
      <c r="FG71" s="1">
        <v>151.93199999999999</v>
      </c>
      <c r="FH71" s="1">
        <v>149.499</v>
      </c>
      <c r="FI71" s="1">
        <v>146.505</v>
      </c>
      <c r="FJ71" s="1">
        <v>145.858</v>
      </c>
      <c r="FK71" s="1">
        <v>147.542</v>
      </c>
      <c r="FL71" s="1">
        <v>148.02799999999999</v>
      </c>
      <c r="FM71" s="1">
        <v>149.09899999999999</v>
      </c>
      <c r="FN71" s="1">
        <v>146.54400000000001</v>
      </c>
      <c r="FO71" s="1">
        <v>155.36199999999999</v>
      </c>
      <c r="FP71" s="1">
        <v>159.922</v>
      </c>
      <c r="FQ71" s="1">
        <v>161.48099999999999</v>
      </c>
      <c r="FR71" s="1">
        <v>158.01499999999999</v>
      </c>
      <c r="FS71" s="1">
        <v>155.065</v>
      </c>
      <c r="FT71" s="1">
        <v>155.482</v>
      </c>
      <c r="FU71" s="1">
        <v>159.09100000000001</v>
      </c>
      <c r="FV71" s="1">
        <v>163.744</v>
      </c>
      <c r="FW71" s="1">
        <v>159.792</v>
      </c>
      <c r="FX71" s="1">
        <v>161.072</v>
      </c>
      <c r="FY71" s="1">
        <v>159.60300000000001</v>
      </c>
      <c r="FZ71" s="1">
        <v>161.6</v>
      </c>
      <c r="GA71" s="1">
        <v>164.92599999999999</v>
      </c>
      <c r="GB71" s="1">
        <v>163.47300000000001</v>
      </c>
      <c r="GC71" s="1">
        <v>167.21799999999999</v>
      </c>
      <c r="GD71" s="1">
        <v>169.17699999999999</v>
      </c>
      <c r="GE71" s="1">
        <v>164.00899999999999</v>
      </c>
      <c r="GF71" s="1">
        <v>174.923</v>
      </c>
      <c r="GG71" s="1">
        <v>185.476</v>
      </c>
      <c r="GH71" s="1">
        <v>187.803</v>
      </c>
      <c r="GI71" s="1">
        <v>184.815</v>
      </c>
      <c r="GJ71" s="1">
        <v>184.98</v>
      </c>
      <c r="GK71" s="1">
        <v>181.946</v>
      </c>
      <c r="GL71" s="1">
        <v>176.392</v>
      </c>
      <c r="GM71" s="1">
        <v>176.05699999999999</v>
      </c>
      <c r="GN71" s="1">
        <v>175.65199999999999</v>
      </c>
      <c r="GO71" s="1">
        <v>173.35</v>
      </c>
      <c r="GP71" s="1">
        <v>167.46700000000001</v>
      </c>
      <c r="GQ71" s="1">
        <v>165.75700000000001</v>
      </c>
      <c r="GR71" s="1">
        <v>163.351</v>
      </c>
      <c r="GS71" s="1">
        <v>161.345</v>
      </c>
      <c r="GT71" s="1">
        <v>156.33600000000001</v>
      </c>
      <c r="GU71" s="1">
        <v>159.79499999999999</v>
      </c>
      <c r="GV71" s="1">
        <v>159.02600000000001</v>
      </c>
      <c r="GW71" s="1">
        <v>153.71600000000001</v>
      </c>
      <c r="GX71" s="1">
        <v>152.83199999999999</v>
      </c>
      <c r="GY71" s="1">
        <v>149.101</v>
      </c>
      <c r="GZ71" s="1">
        <v>153.88800000000001</v>
      </c>
      <c r="HA71" s="1">
        <v>163.017</v>
      </c>
      <c r="HB71" s="1">
        <v>162.596</v>
      </c>
      <c r="HC71" s="1">
        <v>164.434</v>
      </c>
      <c r="HD71" s="1">
        <v>169.76300000000001</v>
      </c>
      <c r="HE71" s="1">
        <v>163.898</v>
      </c>
      <c r="HF71" s="1">
        <v>173.25800000000001</v>
      </c>
      <c r="HG71" s="1">
        <v>178.654</v>
      </c>
      <c r="HH71" s="1">
        <v>175.56800000000001</v>
      </c>
      <c r="HI71" s="1">
        <v>170.38900000000001</v>
      </c>
      <c r="HJ71" s="1">
        <v>172.6</v>
      </c>
      <c r="HK71" s="1">
        <v>173.29400000000001</v>
      </c>
      <c r="HL71" s="1">
        <v>169.96799999999999</v>
      </c>
      <c r="HM71" s="1">
        <v>167.381</v>
      </c>
      <c r="HN71" s="1">
        <v>165.76400000000001</v>
      </c>
      <c r="HO71" s="1">
        <v>168.523</v>
      </c>
      <c r="HP71" s="1">
        <v>171.98099999999999</v>
      </c>
      <c r="HQ71" s="1">
        <v>175.98</v>
      </c>
      <c r="HR71" s="1">
        <v>176.31800000000001</v>
      </c>
      <c r="HS71" s="1">
        <v>185.64400000000001</v>
      </c>
      <c r="HT71" s="1">
        <v>183.267</v>
      </c>
      <c r="HU71" s="1">
        <v>183.07599999999999</v>
      </c>
      <c r="HV71" s="1">
        <v>185.09</v>
      </c>
      <c r="HW71" s="1">
        <v>185.286</v>
      </c>
      <c r="HX71" s="1">
        <v>182.38200000000001</v>
      </c>
      <c r="HY71" s="1">
        <v>188.61099999999999</v>
      </c>
      <c r="HZ71" s="1">
        <v>192.614</v>
      </c>
      <c r="IA71" s="1">
        <v>192.91900000000001</v>
      </c>
      <c r="IB71" s="1">
        <v>182.267</v>
      </c>
      <c r="IC71" s="1">
        <v>177.19800000000001</v>
      </c>
      <c r="ID71" s="1">
        <v>173.01900000000001</v>
      </c>
      <c r="IE71" s="1">
        <v>170.376</v>
      </c>
      <c r="IF71" s="1">
        <v>163.59800000000001</v>
      </c>
      <c r="IG71" s="1">
        <v>160.71</v>
      </c>
      <c r="IH71" s="1">
        <v>160.81100000000001</v>
      </c>
      <c r="II71" s="1">
        <v>167.429</v>
      </c>
      <c r="IJ71" s="1">
        <v>168.392</v>
      </c>
      <c r="IK71" s="1">
        <v>167.911</v>
      </c>
      <c r="IL71" s="1">
        <v>168.161</v>
      </c>
      <c r="IM71" s="1">
        <v>167.84399999999999</v>
      </c>
      <c r="IN71" s="1">
        <v>163.44</v>
      </c>
      <c r="IO71" s="1">
        <v>159.35900000000001</v>
      </c>
      <c r="IP71" s="1">
        <v>165.98400000000001</v>
      </c>
      <c r="IQ71" s="1">
        <v>168.029</v>
      </c>
      <c r="IR71" s="1">
        <v>167.28399999999999</v>
      </c>
      <c r="IS71" s="1">
        <v>174.08500000000001</v>
      </c>
      <c r="IT71" s="1">
        <v>177.47499999999999</v>
      </c>
      <c r="IU71" s="1">
        <v>174.93899999999999</v>
      </c>
      <c r="IV71" s="1">
        <v>170.648</v>
      </c>
      <c r="IW71" s="1">
        <v>175.32599999999999</v>
      </c>
      <c r="IX71" s="1">
        <v>176.85300000000001</v>
      </c>
      <c r="IY71" s="1">
        <v>181.26400000000001</v>
      </c>
      <c r="IZ71" s="1">
        <v>173.536</v>
      </c>
      <c r="JA71" s="1">
        <v>174.864</v>
      </c>
      <c r="JB71" s="1">
        <v>177.649</v>
      </c>
      <c r="JC71" s="1">
        <v>177.089</v>
      </c>
      <c r="JD71" s="1">
        <v>178.316</v>
      </c>
      <c r="JE71" s="1">
        <v>178.33</v>
      </c>
      <c r="JF71" s="1">
        <v>178.50200000000001</v>
      </c>
      <c r="JG71" s="1">
        <v>181.27099999999999</v>
      </c>
      <c r="JH71" s="1">
        <v>187.958</v>
      </c>
      <c r="JI71" s="1">
        <v>200.589</v>
      </c>
      <c r="JJ71" s="1">
        <v>207.488</v>
      </c>
      <c r="JK71" s="1">
        <v>210.608</v>
      </c>
      <c r="JL71" s="1">
        <v>214.04499999999999</v>
      </c>
      <c r="JM71" s="1">
        <v>213.59299999999999</v>
      </c>
      <c r="JN71" s="1">
        <v>214.06299999999999</v>
      </c>
      <c r="JO71" s="1">
        <v>221.756</v>
      </c>
      <c r="JP71" s="1">
        <v>230.53899999999999</v>
      </c>
      <c r="JQ71" s="1">
        <v>231.19200000000001</v>
      </c>
      <c r="JR71" s="1">
        <v>229.959</v>
      </c>
      <c r="JS71" s="1">
        <v>232.67500000000001</v>
      </c>
      <c r="JT71" s="1">
        <v>236.846</v>
      </c>
      <c r="JU71" s="1">
        <v>232.625</v>
      </c>
      <c r="JV71" s="1">
        <v>230.58699999999999</v>
      </c>
      <c r="JW71" s="1">
        <v>231.35</v>
      </c>
      <c r="JX71" s="1">
        <v>226.67699999999999</v>
      </c>
      <c r="JY71" s="1">
        <v>220.36600000000001</v>
      </c>
      <c r="JZ71" s="1">
        <v>219.756</v>
      </c>
      <c r="KA71" s="1">
        <v>207.96100000000001</v>
      </c>
      <c r="KB71" s="1">
        <v>200.23400000000001</v>
      </c>
      <c r="KC71" s="1">
        <v>202.45699999999999</v>
      </c>
      <c r="KD71" s="1">
        <v>203.47200000000001</v>
      </c>
      <c r="KE71" s="1">
        <v>201.22</v>
      </c>
      <c r="KF71" s="1">
        <v>202.142</v>
      </c>
      <c r="KG71" s="1">
        <v>199.333</v>
      </c>
      <c r="KH71" s="1">
        <v>198.82599999999999</v>
      </c>
      <c r="KI71" s="1">
        <v>191.768</v>
      </c>
      <c r="KJ71" s="1">
        <v>191.774</v>
      </c>
      <c r="KK71" s="1">
        <v>185.08699999999999</v>
      </c>
      <c r="KL71" s="1">
        <v>180.24799999999999</v>
      </c>
      <c r="KM71" s="1">
        <v>173.35400000000001</v>
      </c>
      <c r="KN71" s="1">
        <v>176.78299999999999</v>
      </c>
      <c r="KO71" s="1">
        <v>180.351</v>
      </c>
      <c r="KP71" s="1">
        <v>179.733</v>
      </c>
      <c r="KQ71" s="1">
        <v>184.30799999999999</v>
      </c>
      <c r="KR71" s="1">
        <v>185.88300000000001</v>
      </c>
      <c r="KS71" s="1">
        <v>183.93100000000001</v>
      </c>
      <c r="KT71" s="1">
        <v>181.273</v>
      </c>
      <c r="KU71" s="1">
        <v>176.96799999999999</v>
      </c>
      <c r="KV71" s="1">
        <v>178.12299999999999</v>
      </c>
      <c r="KW71" s="1">
        <v>173.357</v>
      </c>
      <c r="KX71" s="1">
        <v>169.73</v>
      </c>
      <c r="KY71" s="1">
        <v>173.547</v>
      </c>
      <c r="KZ71" s="1">
        <v>177.44499999999999</v>
      </c>
      <c r="LA71" s="1">
        <v>191.798</v>
      </c>
      <c r="LB71" s="1">
        <v>198.40700000000001</v>
      </c>
      <c r="LC71" s="1">
        <v>198.303</v>
      </c>
      <c r="LD71" s="1">
        <v>201.99799999999999</v>
      </c>
      <c r="LE71" s="1">
        <v>202.46299999999999</v>
      </c>
      <c r="LF71" s="1">
        <v>213.63499999999999</v>
      </c>
      <c r="LG71" s="1">
        <v>213.04499999999999</v>
      </c>
      <c r="LH71" s="1">
        <v>226.797</v>
      </c>
      <c r="LI71" s="1">
        <v>227.56100000000001</v>
      </c>
      <c r="LJ71" s="1">
        <v>236.86099999999999</v>
      </c>
      <c r="LK71" s="1">
        <v>241.77199999999999</v>
      </c>
      <c r="LL71" s="1">
        <v>243.02500000000001</v>
      </c>
      <c r="LM71" s="1">
        <v>248.52699999999999</v>
      </c>
      <c r="LN71" s="1">
        <v>255.94300000000001</v>
      </c>
      <c r="LO71" s="1">
        <v>252.41499999999999</v>
      </c>
      <c r="LP71" s="1">
        <v>247.114</v>
      </c>
      <c r="LQ71" s="1">
        <v>239.089</v>
      </c>
      <c r="LR71" s="1">
        <v>236.53100000000001</v>
      </c>
      <c r="LS71" s="1">
        <v>237.57900000000001</v>
      </c>
      <c r="LT71" s="1">
        <v>241.52600000000001</v>
      </c>
      <c r="LU71" s="1">
        <v>242.70599999999999</v>
      </c>
      <c r="LV71" s="1">
        <v>251.041</v>
      </c>
      <c r="LW71" s="1">
        <v>256.36799999999999</v>
      </c>
      <c r="LX71" s="1">
        <v>262.05700000000002</v>
      </c>
      <c r="LY71" s="1">
        <v>261.18099999999998</v>
      </c>
      <c r="LZ71" s="1">
        <v>260.77300000000002</v>
      </c>
      <c r="MA71" s="1">
        <v>256.827</v>
      </c>
      <c r="MB71" s="1">
        <v>251.48599999999999</v>
      </c>
      <c r="MC71" s="1">
        <v>252.49700000000001</v>
      </c>
      <c r="MD71" s="1">
        <v>251.22200000000001</v>
      </c>
      <c r="ME71" s="1">
        <v>250.61799999999999</v>
      </c>
      <c r="MF71" s="1">
        <v>252.41399999999999</v>
      </c>
      <c r="MG71" s="1">
        <v>260.56099999999998</v>
      </c>
      <c r="MH71" s="1">
        <v>267.12200000000001</v>
      </c>
      <c r="MI71" s="1">
        <v>270.79599999999999</v>
      </c>
      <c r="MJ71" s="1">
        <v>266.79300000000001</v>
      </c>
      <c r="MK71" s="1">
        <v>268.13600000000002</v>
      </c>
      <c r="ML71" s="1">
        <v>270.35500000000002</v>
      </c>
      <c r="MM71" s="1">
        <v>271.77800000000002</v>
      </c>
      <c r="MN71" s="1">
        <v>273.65899999999999</v>
      </c>
      <c r="MO71" s="1">
        <v>275.29000000000002</v>
      </c>
      <c r="MP71" s="1">
        <v>273.01299999999998</v>
      </c>
      <c r="MQ71" s="1">
        <v>275.78300000000002</v>
      </c>
      <c r="MR71" s="1">
        <v>279.36099999999999</v>
      </c>
      <c r="MS71" s="1">
        <v>280.303</v>
      </c>
      <c r="MT71" s="1">
        <v>276.29199999999997</v>
      </c>
      <c r="MU71" s="1">
        <v>271.76299999999998</v>
      </c>
      <c r="MV71" s="1">
        <v>271.59300000000002</v>
      </c>
      <c r="MW71" s="1">
        <v>269.89499999999998</v>
      </c>
      <c r="MX71" s="1">
        <v>271.98200000000003</v>
      </c>
      <c r="MY71" s="1">
        <v>272.36700000000002</v>
      </c>
      <c r="MZ71" s="1">
        <v>274.154</v>
      </c>
      <c r="NA71" s="1">
        <v>274.048</v>
      </c>
      <c r="NB71" s="1">
        <v>273.637</v>
      </c>
      <c r="NC71" s="1">
        <v>268.95800000000003</v>
      </c>
      <c r="ND71" s="1">
        <v>271.339</v>
      </c>
      <c r="NE71" s="1">
        <v>268.738</v>
      </c>
      <c r="NF71" s="1">
        <v>268.87900000000002</v>
      </c>
      <c r="NG71" s="1">
        <v>268.66199999999998</v>
      </c>
      <c r="NH71" s="1">
        <v>271.19</v>
      </c>
      <c r="NI71" s="1">
        <v>274.66899999999998</v>
      </c>
      <c r="NJ71" s="1">
        <v>274.608</v>
      </c>
      <c r="NK71" s="1">
        <v>287.05599999999998</v>
      </c>
      <c r="NL71" s="1">
        <v>286.108</v>
      </c>
      <c r="NM71" s="1">
        <v>289.40600000000001</v>
      </c>
      <c r="NN71" s="1">
        <v>292.35399999999998</v>
      </c>
      <c r="NO71" s="1">
        <v>297.46499999999997</v>
      </c>
      <c r="NP71" s="1">
        <v>313.26</v>
      </c>
      <c r="NQ71" s="1">
        <v>317.16199999999998</v>
      </c>
      <c r="NR71" s="1">
        <v>316.50900000000001</v>
      </c>
      <c r="NS71" s="1">
        <v>320.87700000000001</v>
      </c>
      <c r="NT71" s="1">
        <v>316.779</v>
      </c>
      <c r="NU71" s="1">
        <v>309.726</v>
      </c>
      <c r="NV71" s="1">
        <v>310.19499999999999</v>
      </c>
      <c r="NW71" s="1">
        <v>308.44</v>
      </c>
      <c r="NX71" s="1">
        <v>308.24400000000003</v>
      </c>
      <c r="NY71" s="1">
        <v>306.149</v>
      </c>
      <c r="NZ71" s="1">
        <v>310.96100000000001</v>
      </c>
      <c r="OA71" s="1">
        <v>305.40899999999999</v>
      </c>
      <c r="OB71" s="1">
        <v>303.27300000000002</v>
      </c>
      <c r="OC71" s="1">
        <v>303.13099999999997</v>
      </c>
      <c r="OD71" s="1">
        <v>304.99099999999999</v>
      </c>
      <c r="OE71" s="1">
        <v>300.726</v>
      </c>
      <c r="OF71" s="1">
        <v>311.89600000000002</v>
      </c>
      <c r="OG71" s="1">
        <v>320.43599999999998</v>
      </c>
      <c r="OH71" s="1">
        <v>321.33199999999999</v>
      </c>
      <c r="OI71" s="1">
        <v>316.72199999999998</v>
      </c>
      <c r="OJ71" s="1">
        <v>320.45699999999999</v>
      </c>
      <c r="OK71" s="1">
        <v>310.26299999999998</v>
      </c>
      <c r="OL71" s="1">
        <v>305.82400000000001</v>
      </c>
      <c r="OM71" s="1">
        <v>299.988</v>
      </c>
      <c r="ON71" s="1">
        <v>295.596</v>
      </c>
      <c r="OO71" s="1">
        <v>292.565</v>
      </c>
      <c r="OP71" s="1">
        <v>290.76600000000002</v>
      </c>
      <c r="OQ71" s="1">
        <v>288.928</v>
      </c>
      <c r="OR71" s="1">
        <v>286.13799999999998</v>
      </c>
      <c r="OS71" s="1">
        <v>289.35199999999998</v>
      </c>
      <c r="OT71" s="1">
        <v>287.66199999999998</v>
      </c>
      <c r="OU71" s="1">
        <v>294.17599999999999</v>
      </c>
      <c r="OV71" s="1">
        <v>295.69799999999998</v>
      </c>
      <c r="OW71" s="1">
        <v>284.935</v>
      </c>
      <c r="OX71" s="1">
        <v>280.94299999999998</v>
      </c>
      <c r="OY71" s="1">
        <v>283.608</v>
      </c>
      <c r="OZ71" s="1">
        <v>268.20400000000001</v>
      </c>
      <c r="PA71" s="1">
        <v>263.03500000000003</v>
      </c>
      <c r="PB71" s="1">
        <v>268.077</v>
      </c>
      <c r="PC71" s="1">
        <v>261.21899999999999</v>
      </c>
      <c r="PD71" s="1">
        <v>254.619</v>
      </c>
      <c r="PE71" s="1">
        <v>258.18299999999999</v>
      </c>
      <c r="PF71" s="1">
        <v>259.80799999999999</v>
      </c>
      <c r="PG71" s="1">
        <v>260.82900000000001</v>
      </c>
      <c r="PH71" s="1">
        <v>261.58699999999999</v>
      </c>
      <c r="PI71" s="1">
        <v>266.87599999999998</v>
      </c>
      <c r="PJ71" s="1">
        <v>270.48599999999999</v>
      </c>
      <c r="PK71" s="1">
        <v>271.88099999999997</v>
      </c>
      <c r="PL71" s="1">
        <v>272.81599999999997</v>
      </c>
      <c r="PM71" s="1">
        <v>274.72800000000001</v>
      </c>
      <c r="PN71" s="1">
        <v>266.11700000000002</v>
      </c>
      <c r="PO71" s="1">
        <v>260.73700000000002</v>
      </c>
      <c r="PP71" s="1">
        <v>258.77300000000002</v>
      </c>
      <c r="PQ71" s="1">
        <v>254.91300000000001</v>
      </c>
      <c r="PR71" s="1">
        <v>251.81800000000001</v>
      </c>
      <c r="PS71" s="1">
        <v>250.648</v>
      </c>
      <c r="PT71" s="1">
        <v>249.661</v>
      </c>
      <c r="PU71" s="1">
        <v>248.51400000000001</v>
      </c>
      <c r="PV71" s="1">
        <v>248.661</v>
      </c>
      <c r="PW71" s="1">
        <v>245.559</v>
      </c>
      <c r="PX71" s="1">
        <v>241.07599999999999</v>
      </c>
      <c r="PY71" s="1">
        <v>234.76900000000001</v>
      </c>
      <c r="PZ71" s="1">
        <v>235.428</v>
      </c>
      <c r="QA71" s="1">
        <v>237.74199999999999</v>
      </c>
      <c r="QB71" s="1">
        <v>233.86099999999999</v>
      </c>
      <c r="QC71" s="1">
        <v>236.78100000000001</v>
      </c>
      <c r="QD71" s="1">
        <v>241.17599999999999</v>
      </c>
      <c r="QE71" s="1">
        <v>243.41499999999999</v>
      </c>
      <c r="QF71" s="1">
        <v>238.52</v>
      </c>
      <c r="QG71" s="1">
        <v>237.81200000000001</v>
      </c>
      <c r="QH71" s="1">
        <v>235.09899999999999</v>
      </c>
      <c r="QI71" s="1">
        <v>236.643</v>
      </c>
      <c r="QJ71" s="1">
        <v>230.095</v>
      </c>
      <c r="QK71" s="1">
        <v>228.86199999999999</v>
      </c>
      <c r="QL71" s="1">
        <v>225.494</v>
      </c>
      <c r="QM71" s="1">
        <v>221.79300000000001</v>
      </c>
      <c r="QN71" s="1">
        <v>219.31399999999999</v>
      </c>
      <c r="QO71" s="1">
        <v>223.21100000000001</v>
      </c>
      <c r="QP71" s="1">
        <v>224.416</v>
      </c>
      <c r="QQ71" s="1">
        <v>223.846</v>
      </c>
      <c r="QR71" s="1">
        <v>225.91900000000001</v>
      </c>
      <c r="QS71" s="1">
        <v>226.14</v>
      </c>
      <c r="QT71" s="1">
        <v>226.035</v>
      </c>
      <c r="QU71" s="1">
        <v>230.50700000000001</v>
      </c>
      <c r="QV71" s="1">
        <v>231.71299999999999</v>
      </c>
      <c r="QW71" s="1">
        <v>234.50200000000001</v>
      </c>
      <c r="QX71" s="1">
        <v>231.25200000000001</v>
      </c>
      <c r="QY71" s="1">
        <v>229.41300000000001</v>
      </c>
      <c r="QZ71" s="1">
        <v>229.09700000000001</v>
      </c>
      <c r="RA71" s="1">
        <v>225.27199999999999</v>
      </c>
      <c r="RB71" s="1">
        <v>223.00399999999999</v>
      </c>
      <c r="RC71" s="1">
        <v>220.261</v>
      </c>
      <c r="RD71" s="1">
        <v>224.42599999999999</v>
      </c>
      <c r="RE71" s="1">
        <v>226.28100000000001</v>
      </c>
      <c r="RF71" s="1">
        <v>227.58699999999999</v>
      </c>
      <c r="RG71" s="1">
        <v>227.94</v>
      </c>
      <c r="RH71" s="1">
        <v>228.541</v>
      </c>
      <c r="RI71" s="1">
        <v>234.37700000000001</v>
      </c>
      <c r="RJ71" s="1">
        <v>233.523</v>
      </c>
      <c r="RK71" s="1">
        <v>233.858</v>
      </c>
      <c r="RL71" s="1">
        <v>236.27</v>
      </c>
      <c r="RM71" s="1">
        <v>233.12799999999999</v>
      </c>
      <c r="RN71" s="1">
        <v>234.05099999999999</v>
      </c>
      <c r="RO71" s="1">
        <v>234.834</v>
      </c>
      <c r="RP71" s="1">
        <v>228.09700000000001</v>
      </c>
      <c r="RQ71" s="1">
        <v>226.86699999999999</v>
      </c>
      <c r="RR71" s="1">
        <v>226.63300000000001</v>
      </c>
      <c r="RS71" s="1">
        <v>229.85599999999999</v>
      </c>
      <c r="RT71" s="1">
        <v>228.494</v>
      </c>
      <c r="RU71" s="1">
        <v>225.18700000000001</v>
      </c>
      <c r="RV71" s="1">
        <v>224.59899999999999</v>
      </c>
      <c r="RW71" s="1">
        <v>228.202</v>
      </c>
      <c r="RX71" s="1">
        <v>228.18799999999999</v>
      </c>
      <c r="RY71" s="1">
        <v>232.15799999999999</v>
      </c>
      <c r="RZ71" s="1">
        <v>234.268</v>
      </c>
      <c r="SA71" s="1">
        <v>238.738</v>
      </c>
      <c r="SB71" s="1">
        <v>239.84299999999999</v>
      </c>
      <c r="SC71" s="1">
        <v>240.602</v>
      </c>
      <c r="SD71" s="1">
        <v>242.57499999999999</v>
      </c>
      <c r="SE71" s="1">
        <v>245.18700000000001</v>
      </c>
      <c r="SF71" s="1">
        <v>243.81200000000001</v>
      </c>
      <c r="SG71" s="1">
        <v>240.21299999999999</v>
      </c>
      <c r="SH71" s="1">
        <v>238.60599999999999</v>
      </c>
      <c r="SI71" s="1">
        <v>238.95400000000001</v>
      </c>
      <c r="SJ71" s="1">
        <v>239.42</v>
      </c>
      <c r="SK71" s="1">
        <v>239.46</v>
      </c>
      <c r="SL71" s="1">
        <v>238.67400000000001</v>
      </c>
      <c r="SM71" s="1">
        <v>244.84</v>
      </c>
      <c r="SN71" s="1">
        <v>250.47399999999999</v>
      </c>
    </row>
    <row r="72" spans="1:512" x14ac:dyDescent="0.25">
      <c r="A72" s="1" t="s">
        <v>304</v>
      </c>
      <c r="B72" s="1" t="str">
        <f>_xlfn.XLOOKUP(A72,bonds[worksheet get],bonds[unique lookup],"-")</f>
        <v>TELEFO 3 3/4 PERP nc-22</v>
      </c>
      <c r="C72" s="1" t="str">
        <f>_xlfn.XLOOKUP(A72,bonds[worksheet get],bonds[ID_ISIN],"-")</f>
        <v>XS1490960942</v>
      </c>
      <c r="D72" s="1">
        <f>_xll.BDH(A72,"blp_i_sprd_mid","-2AY",,"Dates=H","Fill=C","Sort=R","Dir=H","cols=509;rows=1")</f>
        <v>347.46800000000002</v>
      </c>
      <c r="E72" s="1">
        <v>354.22699999999998</v>
      </c>
      <c r="F72" s="1">
        <v>365.10300000000001</v>
      </c>
      <c r="G72" s="1">
        <v>377.87900000000002</v>
      </c>
      <c r="H72" s="1">
        <v>386.73899999999998</v>
      </c>
      <c r="I72" s="1">
        <v>388.82900000000001</v>
      </c>
      <c r="J72" s="1">
        <v>387.12799999999999</v>
      </c>
      <c r="K72" s="1">
        <v>380.81299999999999</v>
      </c>
      <c r="L72" s="1">
        <v>377.64100000000002</v>
      </c>
      <c r="M72" s="1">
        <v>383.62599999999998</v>
      </c>
      <c r="N72" s="1">
        <v>379.27</v>
      </c>
      <c r="O72" s="1">
        <v>381.197</v>
      </c>
      <c r="P72" s="1">
        <v>366.41199999999998</v>
      </c>
      <c r="Q72" s="1">
        <v>357.81299999999999</v>
      </c>
      <c r="R72" s="1">
        <v>397.79599999999999</v>
      </c>
      <c r="S72" s="1">
        <v>386.17599999999999</v>
      </c>
      <c r="T72" s="1">
        <v>392.38099999999997</v>
      </c>
      <c r="U72" s="1">
        <v>347.80700000000002</v>
      </c>
      <c r="V72" s="1">
        <v>312.59500000000003</v>
      </c>
      <c r="W72" s="1">
        <v>277.99299999999999</v>
      </c>
      <c r="X72" s="1">
        <v>300.822</v>
      </c>
      <c r="Y72" s="1">
        <v>332.404</v>
      </c>
      <c r="Z72" s="1">
        <v>342.15800000000002</v>
      </c>
      <c r="AA72" s="1">
        <v>364.85500000000002</v>
      </c>
      <c r="AB72" s="1">
        <v>368.00799999999998</v>
      </c>
      <c r="AC72" s="1">
        <v>365.81299999999999</v>
      </c>
      <c r="AD72" s="1">
        <v>344.41199999999998</v>
      </c>
      <c r="AE72" s="1">
        <v>340.78</v>
      </c>
      <c r="AF72" s="1">
        <v>352.512</v>
      </c>
      <c r="AG72" s="1">
        <v>334.33100000000002</v>
      </c>
      <c r="AH72" s="1">
        <v>377.21699999999998</v>
      </c>
      <c r="AI72" s="1">
        <v>374.37799999999999</v>
      </c>
      <c r="AJ72" s="1">
        <v>377.03199999999998</v>
      </c>
      <c r="AK72" s="1">
        <v>388.05200000000002</v>
      </c>
      <c r="AL72" s="1">
        <v>412.99599999999998</v>
      </c>
      <c r="AM72" s="1">
        <v>423.00799999999998</v>
      </c>
      <c r="AN72" s="1">
        <v>415.42500000000001</v>
      </c>
      <c r="AO72" s="1">
        <v>395.24400000000003</v>
      </c>
      <c r="AP72" s="1">
        <v>371.22899999999998</v>
      </c>
      <c r="AQ72" s="1">
        <v>368.32799999999997</v>
      </c>
      <c r="AR72" s="1">
        <v>348.24299999999999</v>
      </c>
      <c r="AS72" s="1">
        <v>373.60199999999998</v>
      </c>
      <c r="AT72" s="1">
        <v>435.399</v>
      </c>
      <c r="AU72" s="1">
        <v>445.12400000000002</v>
      </c>
      <c r="AV72" s="1">
        <v>455.99299999999999</v>
      </c>
      <c r="AW72" s="1">
        <v>399.75799999999998</v>
      </c>
      <c r="AX72" s="1">
        <v>389.17399999999998</v>
      </c>
      <c r="AY72" s="1">
        <v>375.56900000000002</v>
      </c>
      <c r="AZ72" s="1">
        <v>370.47800000000001</v>
      </c>
      <c r="BA72" s="1">
        <v>389.69400000000002</v>
      </c>
      <c r="BB72" s="1">
        <v>395.34899999999999</v>
      </c>
      <c r="BC72" s="1">
        <v>403.45100000000002</v>
      </c>
      <c r="BD72" s="1">
        <v>400.81900000000002</v>
      </c>
      <c r="BE72" s="1">
        <v>370.56799999999998</v>
      </c>
      <c r="BF72" s="1">
        <v>345.964</v>
      </c>
      <c r="BG72" s="1">
        <v>350.49799999999999</v>
      </c>
      <c r="BH72" s="1">
        <v>304.99299999999999</v>
      </c>
      <c r="BI72" s="1">
        <v>282.51600000000002</v>
      </c>
      <c r="BJ72" s="1">
        <v>342.43</v>
      </c>
      <c r="BK72" s="1">
        <v>426.49200000000002</v>
      </c>
      <c r="BL72" s="1">
        <v>465.53100000000001</v>
      </c>
      <c r="BM72" s="1">
        <v>520.178</v>
      </c>
      <c r="BN72" s="1">
        <v>528.42499999999995</v>
      </c>
      <c r="BO72" s="1">
        <v>523.06100000000004</v>
      </c>
      <c r="BP72" s="1">
        <v>528.57399999999996</v>
      </c>
      <c r="BQ72" s="1">
        <v>528.72900000000004</v>
      </c>
      <c r="BR72" s="1">
        <v>540.47</v>
      </c>
      <c r="BS72" s="1">
        <v>534.19100000000003</v>
      </c>
      <c r="BT72" s="1">
        <v>587.22400000000005</v>
      </c>
      <c r="BU72" s="1">
        <v>613.00300000000004</v>
      </c>
      <c r="BV72" s="1">
        <v>719.779</v>
      </c>
      <c r="BW72" s="1">
        <v>766.51099999999997</v>
      </c>
      <c r="BX72" s="1">
        <v>719.71400000000006</v>
      </c>
      <c r="BY72" s="1">
        <v>795.26599999999996</v>
      </c>
      <c r="BZ72" s="1">
        <v>792.84699999999998</v>
      </c>
      <c r="CA72" s="1">
        <v>622.78499999999997</v>
      </c>
      <c r="CB72" s="1">
        <v>498.98</v>
      </c>
      <c r="CC72" s="1">
        <v>382.45299999999997</v>
      </c>
      <c r="CD72" s="1">
        <v>370.57499999999999</v>
      </c>
      <c r="CE72" s="1">
        <v>302.745</v>
      </c>
      <c r="CF72" s="1">
        <v>294.35399999999998</v>
      </c>
      <c r="CG72" s="1">
        <v>313.267</v>
      </c>
      <c r="CH72" s="1">
        <v>227.84800000000001</v>
      </c>
      <c r="CI72" s="1">
        <v>191.85400000000001</v>
      </c>
      <c r="CJ72" s="1">
        <v>176.733</v>
      </c>
      <c r="CK72" s="1">
        <v>182.148</v>
      </c>
      <c r="CL72" s="1">
        <v>203.55</v>
      </c>
      <c r="CM72" s="1">
        <v>205.92400000000001</v>
      </c>
      <c r="CN72" s="1">
        <v>165.565</v>
      </c>
      <c r="CO72" s="1">
        <v>157.886</v>
      </c>
      <c r="CP72" s="1">
        <v>152.94300000000001</v>
      </c>
      <c r="CQ72" s="1">
        <v>142.76900000000001</v>
      </c>
      <c r="CR72" s="1">
        <v>127.258</v>
      </c>
      <c r="CS72" s="1">
        <v>129.76400000000001</v>
      </c>
      <c r="CT72" s="1">
        <v>132.12700000000001</v>
      </c>
      <c r="CU72" s="1">
        <v>135.58099999999999</v>
      </c>
      <c r="CV72" s="1">
        <v>136.214</v>
      </c>
      <c r="CW72" s="1">
        <v>138.41900000000001</v>
      </c>
      <c r="CX72" s="1">
        <v>139.42500000000001</v>
      </c>
      <c r="CY72" s="1">
        <v>138.27699999999999</v>
      </c>
      <c r="CZ72" s="1">
        <v>139.74199999999999</v>
      </c>
      <c r="DA72" s="1">
        <v>143.702</v>
      </c>
      <c r="DB72" s="1">
        <v>137.67400000000001</v>
      </c>
      <c r="DC72" s="1">
        <v>136.55199999999999</v>
      </c>
      <c r="DD72" s="1">
        <v>139.87299999999999</v>
      </c>
      <c r="DE72" s="1">
        <v>142.45400000000001</v>
      </c>
      <c r="DF72" s="1">
        <v>147.108</v>
      </c>
      <c r="DG72" s="1">
        <v>146.709</v>
      </c>
      <c r="DH72" s="1">
        <v>145.61500000000001</v>
      </c>
      <c r="DI72" s="1">
        <v>140.51300000000001</v>
      </c>
      <c r="DJ72" s="1">
        <v>143.36000000000001</v>
      </c>
      <c r="DK72" s="1">
        <v>153.577</v>
      </c>
      <c r="DL72" s="1">
        <v>144.19900000000001</v>
      </c>
      <c r="DM72" s="1">
        <v>140.47399999999999</v>
      </c>
      <c r="DN72" s="1">
        <v>136.09899999999999</v>
      </c>
      <c r="DO72" s="1">
        <v>136.255</v>
      </c>
      <c r="DP72" s="1">
        <v>134.67599999999999</v>
      </c>
      <c r="DQ72" s="1">
        <v>140.101</v>
      </c>
      <c r="DR72" s="1">
        <v>143.99600000000001</v>
      </c>
      <c r="DS72" s="1">
        <v>146.12200000000001</v>
      </c>
      <c r="DT72" s="1">
        <v>148.44200000000001</v>
      </c>
      <c r="DU72" s="1">
        <v>145.447</v>
      </c>
      <c r="DV72" s="1">
        <v>146.751</v>
      </c>
      <c r="DW72" s="1">
        <v>148.09</v>
      </c>
      <c r="DX72" s="1">
        <v>153.767</v>
      </c>
      <c r="DY72" s="1">
        <v>146.82400000000001</v>
      </c>
      <c r="DZ72" s="1">
        <v>146.392</v>
      </c>
      <c r="EA72" s="1">
        <v>139.58000000000001</v>
      </c>
      <c r="EB72" s="1">
        <v>138.03899999999999</v>
      </c>
      <c r="EC72" s="1">
        <v>138.16</v>
      </c>
      <c r="ED72" s="1">
        <v>138.822</v>
      </c>
      <c r="EE72" s="1">
        <v>142.84200000000001</v>
      </c>
      <c r="EF72" s="1">
        <v>143.13</v>
      </c>
      <c r="EG72" s="1">
        <v>143.26400000000001</v>
      </c>
      <c r="EH72" s="1">
        <v>144.37200000000001</v>
      </c>
      <c r="EI72" s="1">
        <v>143.392</v>
      </c>
      <c r="EJ72" s="1">
        <v>145.63999999999999</v>
      </c>
      <c r="EK72" s="1">
        <v>147.685</v>
      </c>
      <c r="EL72" s="1">
        <v>144.25200000000001</v>
      </c>
      <c r="EM72" s="1">
        <v>144.29300000000001</v>
      </c>
      <c r="EN72" s="1">
        <v>147.53700000000001</v>
      </c>
      <c r="EO72" s="1">
        <v>147.244</v>
      </c>
      <c r="EP72" s="1">
        <v>142.53800000000001</v>
      </c>
      <c r="EQ72" s="1">
        <v>145.13499999999999</v>
      </c>
      <c r="ER72" s="1">
        <v>150.69200000000001</v>
      </c>
      <c r="ES72" s="1">
        <v>150.523</v>
      </c>
      <c r="ET72" s="1">
        <v>159.10300000000001</v>
      </c>
      <c r="EU72" s="1">
        <v>161.13800000000001</v>
      </c>
      <c r="EV72" s="1">
        <v>151.77500000000001</v>
      </c>
      <c r="EW72" s="1">
        <v>148.44200000000001</v>
      </c>
      <c r="EX72" s="1">
        <v>150.20099999999999</v>
      </c>
      <c r="EY72" s="1">
        <v>155.24</v>
      </c>
      <c r="EZ72" s="1">
        <v>157.43199999999999</v>
      </c>
      <c r="FA72" s="1">
        <v>160.41200000000001</v>
      </c>
      <c r="FB72" s="1">
        <v>171.93700000000001</v>
      </c>
      <c r="FC72" s="1">
        <v>175.874</v>
      </c>
      <c r="FD72" s="1">
        <v>177.678</v>
      </c>
      <c r="FE72" s="1">
        <v>172.101</v>
      </c>
      <c r="FF72" s="1">
        <v>171.386</v>
      </c>
      <c r="FG72" s="1">
        <v>170.80500000000001</v>
      </c>
      <c r="FH72" s="1">
        <v>172.42699999999999</v>
      </c>
      <c r="FI72" s="1">
        <v>169.97399999999999</v>
      </c>
      <c r="FJ72" s="1">
        <v>165.51599999999999</v>
      </c>
      <c r="FK72" s="1">
        <v>166.374</v>
      </c>
      <c r="FL72" s="1">
        <v>160.89400000000001</v>
      </c>
      <c r="FM72" s="1">
        <v>154.44800000000001</v>
      </c>
      <c r="FN72" s="1">
        <v>153.47800000000001</v>
      </c>
      <c r="FO72" s="1">
        <v>152.35900000000001</v>
      </c>
      <c r="FP72" s="1">
        <v>156.273</v>
      </c>
      <c r="FQ72" s="1">
        <v>163.23500000000001</v>
      </c>
      <c r="FR72" s="1">
        <v>164.84200000000001</v>
      </c>
      <c r="FS72" s="1">
        <v>177.387</v>
      </c>
      <c r="FT72" s="1">
        <v>157.43600000000001</v>
      </c>
      <c r="FU72" s="1">
        <v>151.09700000000001</v>
      </c>
      <c r="FV72" s="1">
        <v>151.41900000000001</v>
      </c>
      <c r="FW72" s="1">
        <v>152.852</v>
      </c>
      <c r="FX72" s="1">
        <v>156.17099999999999</v>
      </c>
      <c r="FY72" s="1">
        <v>159.05000000000001</v>
      </c>
      <c r="FZ72" s="1">
        <v>160.59200000000001</v>
      </c>
      <c r="GA72" s="1">
        <v>163.17599999999999</v>
      </c>
      <c r="GB72" s="1">
        <v>164.81</v>
      </c>
      <c r="GC72" s="1">
        <v>166.65100000000001</v>
      </c>
      <c r="GD72" s="1">
        <v>171.029</v>
      </c>
      <c r="GE72" s="1">
        <v>173.464</v>
      </c>
      <c r="GF72" s="1">
        <v>176.511</v>
      </c>
      <c r="GG72" s="1">
        <v>184.89</v>
      </c>
      <c r="GH72" s="1">
        <v>189.83600000000001</v>
      </c>
      <c r="GI72" s="1">
        <v>190.09299999999999</v>
      </c>
      <c r="GJ72" s="1">
        <v>183.21299999999999</v>
      </c>
      <c r="GK72" s="1">
        <v>184.233</v>
      </c>
      <c r="GL72" s="1">
        <v>185.001</v>
      </c>
      <c r="GM72" s="1">
        <v>174.54900000000001</v>
      </c>
      <c r="GN72" s="1">
        <v>162.21700000000001</v>
      </c>
      <c r="GO72" s="1">
        <v>167.816</v>
      </c>
      <c r="GP72" s="1">
        <v>168.90700000000001</v>
      </c>
      <c r="GQ72" s="1">
        <v>171.81899999999999</v>
      </c>
      <c r="GR72" s="1">
        <v>174.84100000000001</v>
      </c>
      <c r="GS72" s="1">
        <v>165.215</v>
      </c>
      <c r="GT72" s="1">
        <v>164.30699999999999</v>
      </c>
      <c r="GU72" s="1">
        <v>161.12100000000001</v>
      </c>
      <c r="GV72" s="1">
        <v>176.58600000000001</v>
      </c>
      <c r="GW72" s="1">
        <v>174.435</v>
      </c>
      <c r="GX72" s="1">
        <v>166.15600000000001</v>
      </c>
      <c r="GY72" s="1">
        <v>151.26499999999999</v>
      </c>
      <c r="GZ72" s="1">
        <v>144.685</v>
      </c>
      <c r="HA72" s="1">
        <v>138.845</v>
      </c>
      <c r="HB72" s="1">
        <v>189.04400000000001</v>
      </c>
      <c r="HC72" s="1">
        <v>186.452</v>
      </c>
      <c r="HD72" s="1">
        <v>183.95699999999999</v>
      </c>
      <c r="HE72" s="1">
        <v>181.96100000000001</v>
      </c>
      <c r="HF72" s="1">
        <v>175.566</v>
      </c>
      <c r="HG72" s="1">
        <v>186.99600000000001</v>
      </c>
      <c r="HH72" s="1">
        <v>190.71799999999999</v>
      </c>
      <c r="HI72" s="1">
        <v>177.33799999999999</v>
      </c>
      <c r="HJ72" s="1">
        <v>175.619</v>
      </c>
      <c r="HK72" s="1">
        <v>173.98400000000001</v>
      </c>
      <c r="HL72" s="1">
        <v>166.215</v>
      </c>
      <c r="HM72" s="1">
        <v>159.97</v>
      </c>
      <c r="HN72" s="1">
        <v>154.881</v>
      </c>
      <c r="HO72" s="1">
        <v>155.65799999999999</v>
      </c>
      <c r="HP72" s="1">
        <v>156.376</v>
      </c>
      <c r="HQ72" s="1">
        <v>173.02</v>
      </c>
      <c r="HR72" s="1">
        <v>185.762</v>
      </c>
      <c r="HS72" s="1">
        <v>196.357</v>
      </c>
      <c r="HT72" s="1">
        <v>212.125</v>
      </c>
      <c r="HU72" s="1">
        <v>220.81100000000001</v>
      </c>
      <c r="HV72" s="1">
        <v>197.00399999999999</v>
      </c>
      <c r="HW72" s="1">
        <v>195.249</v>
      </c>
      <c r="HX72" s="1">
        <v>204.178</v>
      </c>
      <c r="HY72" s="1">
        <v>192.274</v>
      </c>
      <c r="HZ72" s="1">
        <v>195.297</v>
      </c>
      <c r="IA72" s="1">
        <v>205.697</v>
      </c>
      <c r="IB72" s="1">
        <v>210.63</v>
      </c>
      <c r="IC72" s="1">
        <v>224.57900000000001</v>
      </c>
      <c r="ID72" s="1">
        <v>214.14</v>
      </c>
      <c r="IE72" s="1">
        <v>200.334</v>
      </c>
      <c r="IF72" s="1">
        <v>192.43799999999999</v>
      </c>
      <c r="IG72" s="1">
        <v>190.02699999999999</v>
      </c>
      <c r="IH72" s="1">
        <v>176.81800000000001</v>
      </c>
      <c r="II72" s="1">
        <v>174.75800000000001</v>
      </c>
      <c r="IJ72" s="1">
        <v>170.45</v>
      </c>
      <c r="IK72" s="1">
        <v>185.517</v>
      </c>
      <c r="IL72" s="1">
        <v>201.67</v>
      </c>
      <c r="IM72" s="1">
        <v>206.565</v>
      </c>
      <c r="IN72" s="1">
        <v>208.69</v>
      </c>
      <c r="IO72" s="1">
        <v>206.65799999999999</v>
      </c>
      <c r="IP72" s="1">
        <v>193.649</v>
      </c>
      <c r="IQ72" s="1">
        <v>190.435</v>
      </c>
      <c r="IR72" s="1">
        <v>192.321</v>
      </c>
      <c r="IS72" s="1">
        <v>191.893</v>
      </c>
      <c r="IT72" s="1">
        <v>192.92500000000001</v>
      </c>
      <c r="IU72" s="1">
        <v>198.899</v>
      </c>
      <c r="IV72" s="1">
        <v>198.91900000000001</v>
      </c>
      <c r="IW72" s="1">
        <v>191.648</v>
      </c>
      <c r="IX72" s="1">
        <v>183.03200000000001</v>
      </c>
      <c r="IY72" s="1">
        <v>176.54</v>
      </c>
      <c r="IZ72" s="1">
        <v>175.685</v>
      </c>
      <c r="JA72" s="1">
        <v>177.46100000000001</v>
      </c>
      <c r="JB72" s="1">
        <v>177.00200000000001</v>
      </c>
      <c r="JC72" s="1">
        <v>183.36500000000001</v>
      </c>
      <c r="JD72" s="1">
        <v>191.334</v>
      </c>
      <c r="JE72" s="1">
        <v>198.09299999999999</v>
      </c>
      <c r="JF72" s="1">
        <v>188.58199999999999</v>
      </c>
      <c r="JG72" s="1">
        <v>185.423</v>
      </c>
      <c r="JH72" s="1">
        <v>186.01599999999999</v>
      </c>
      <c r="JI72" s="1">
        <v>180.75800000000001</v>
      </c>
      <c r="JJ72" s="1">
        <v>180.267</v>
      </c>
      <c r="JK72" s="1">
        <v>197.172</v>
      </c>
      <c r="JL72" s="1">
        <v>209.328</v>
      </c>
      <c r="JM72" s="1">
        <v>213.529</v>
      </c>
      <c r="JN72" s="1">
        <v>214.518</v>
      </c>
      <c r="JO72" s="1">
        <v>217.16800000000001</v>
      </c>
      <c r="JP72" s="1">
        <v>205.429</v>
      </c>
      <c r="JQ72" s="1">
        <v>210.643</v>
      </c>
      <c r="JR72" s="1">
        <v>226.52099999999999</v>
      </c>
      <c r="JS72" s="1">
        <v>228.89400000000001</v>
      </c>
      <c r="JT72" s="1">
        <v>236.667</v>
      </c>
      <c r="JU72" s="1">
        <v>246.18299999999999</v>
      </c>
      <c r="JV72" s="1">
        <v>257.24</v>
      </c>
      <c r="JW72" s="1">
        <v>257.83800000000002</v>
      </c>
      <c r="JX72" s="1">
        <v>249.57</v>
      </c>
      <c r="JY72" s="1">
        <v>262.86399999999998</v>
      </c>
      <c r="JZ72" s="1">
        <v>262.935</v>
      </c>
      <c r="KA72" s="1">
        <v>265.20999999999998</v>
      </c>
      <c r="KB72" s="1">
        <v>267.05500000000001</v>
      </c>
      <c r="KC72" s="1">
        <v>271.76</v>
      </c>
      <c r="KD72" s="1">
        <v>263.25700000000001</v>
      </c>
      <c r="KE72" s="1">
        <v>263.72800000000001</v>
      </c>
      <c r="KF72" s="1">
        <v>265.39400000000001</v>
      </c>
      <c r="KG72" s="1">
        <v>266.387</v>
      </c>
      <c r="KH72" s="1">
        <v>263.04500000000002</v>
      </c>
      <c r="KI72" s="1">
        <v>270.38</v>
      </c>
      <c r="KJ72" s="1">
        <v>270.80099999999999</v>
      </c>
      <c r="KK72" s="1">
        <v>275.43900000000002</v>
      </c>
      <c r="KL72" s="1">
        <v>264.726</v>
      </c>
      <c r="KM72" s="1">
        <v>276.47399999999999</v>
      </c>
      <c r="KN72" s="1">
        <v>269.87900000000002</v>
      </c>
      <c r="KO72" s="1">
        <v>245.208</v>
      </c>
      <c r="KP72" s="1">
        <v>221.851</v>
      </c>
      <c r="KQ72" s="1">
        <v>223.023</v>
      </c>
      <c r="KR72" s="1">
        <v>220.208</v>
      </c>
      <c r="KS72" s="1">
        <v>226.70500000000001</v>
      </c>
      <c r="KT72" s="1">
        <v>229.917</v>
      </c>
      <c r="KU72" s="1">
        <v>236.37899999999999</v>
      </c>
      <c r="KV72" s="1">
        <v>223.11500000000001</v>
      </c>
      <c r="KW72" s="1">
        <v>219.96199999999999</v>
      </c>
      <c r="KX72" s="1">
        <v>218.715</v>
      </c>
      <c r="KY72" s="1">
        <v>220.79499999999999</v>
      </c>
      <c r="KZ72" s="1">
        <v>213.57499999999999</v>
      </c>
      <c r="LA72" s="1">
        <v>210.036</v>
      </c>
      <c r="LB72" s="1">
        <v>210.733</v>
      </c>
      <c r="LC72" s="1">
        <v>225.797</v>
      </c>
      <c r="LD72" s="1">
        <v>236.68100000000001</v>
      </c>
      <c r="LE72" s="1">
        <v>245.67099999999999</v>
      </c>
      <c r="LF72" s="1">
        <v>243.68799999999999</v>
      </c>
      <c r="LG72" s="1">
        <v>243.161</v>
      </c>
      <c r="LH72" s="1">
        <v>239.78</v>
      </c>
      <c r="LI72" s="1">
        <v>239.49199999999999</v>
      </c>
      <c r="LJ72" s="1">
        <v>234.953</v>
      </c>
      <c r="LK72" s="1">
        <v>235.01599999999999</v>
      </c>
      <c r="LL72" s="1">
        <v>230.80199999999999</v>
      </c>
      <c r="LM72" s="1">
        <v>246.28800000000001</v>
      </c>
      <c r="LN72" s="1">
        <v>254.33</v>
      </c>
      <c r="LO72" s="1">
        <v>262.92899999999997</v>
      </c>
      <c r="LP72" s="1">
        <v>265.49900000000002</v>
      </c>
      <c r="LQ72" s="1">
        <v>280.46699999999998</v>
      </c>
      <c r="LR72" s="1">
        <v>274.91699999999997</v>
      </c>
      <c r="LS72" s="1">
        <v>267.83100000000002</v>
      </c>
      <c r="LT72" s="1">
        <v>267.82</v>
      </c>
      <c r="LU72" s="1">
        <v>253.916</v>
      </c>
      <c r="LV72" s="1">
        <v>260.303</v>
      </c>
      <c r="LW72" s="1">
        <v>262.84199999999998</v>
      </c>
      <c r="LX72" s="1">
        <v>260.25</v>
      </c>
      <c r="LY72" s="1">
        <v>270.19299999999998</v>
      </c>
      <c r="LZ72" s="1">
        <v>278.60599999999999</v>
      </c>
      <c r="MA72" s="1">
        <v>291.39100000000002</v>
      </c>
      <c r="MB72" s="1">
        <v>307.62599999999998</v>
      </c>
      <c r="MC72" s="1">
        <v>303.22399999999999</v>
      </c>
      <c r="MD72" s="1">
        <v>297.00700000000001</v>
      </c>
      <c r="ME72" s="1">
        <v>278.99900000000002</v>
      </c>
      <c r="MF72" s="1">
        <v>277.33300000000003</v>
      </c>
      <c r="MG72" s="1">
        <v>272.15300000000002</v>
      </c>
      <c r="MH72" s="1">
        <v>249.244</v>
      </c>
      <c r="MI72" s="1">
        <v>246.80600000000001</v>
      </c>
      <c r="MJ72" s="1">
        <v>260.29599999999999</v>
      </c>
      <c r="MK72" s="1">
        <v>278.27999999999997</v>
      </c>
      <c r="ML72" s="1">
        <v>291.77199999999999</v>
      </c>
      <c r="MM72" s="1">
        <v>283.52</v>
      </c>
      <c r="MN72" s="1">
        <v>276.20800000000003</v>
      </c>
      <c r="MO72" s="1">
        <v>273.78800000000001</v>
      </c>
      <c r="MP72" s="1">
        <v>279.15800000000002</v>
      </c>
      <c r="MQ72" s="1">
        <v>287.63900000000001</v>
      </c>
      <c r="MR72" s="1">
        <v>282.029</v>
      </c>
      <c r="MS72" s="1">
        <v>279.55900000000003</v>
      </c>
      <c r="MT72" s="1">
        <v>279.26900000000001</v>
      </c>
      <c r="MU72" s="1">
        <v>298.77800000000002</v>
      </c>
      <c r="MV72" s="1">
        <v>302.27</v>
      </c>
      <c r="MW72" s="1">
        <v>290.75200000000001</v>
      </c>
      <c r="MX72" s="1">
        <v>266.28699999999998</v>
      </c>
      <c r="MY72" s="1">
        <v>272.91199999999998</v>
      </c>
      <c r="MZ72" s="1">
        <v>288.952</v>
      </c>
      <c r="NA72" s="1">
        <v>292.31200000000001</v>
      </c>
      <c r="NB72" s="1">
        <v>295.24200000000002</v>
      </c>
      <c r="NC72" s="1">
        <v>317.23200000000003</v>
      </c>
      <c r="ND72" s="1">
        <v>322.54500000000002</v>
      </c>
      <c r="NE72" s="1">
        <v>322.71800000000002</v>
      </c>
      <c r="NF72" s="1">
        <v>323.00200000000001</v>
      </c>
      <c r="NG72" s="1">
        <v>329.71699999999998</v>
      </c>
      <c r="NH72" s="1">
        <v>328.21899999999999</v>
      </c>
      <c r="NI72" s="1">
        <v>324.07499999999999</v>
      </c>
      <c r="NJ72" s="1">
        <v>312.32299999999998</v>
      </c>
      <c r="NK72" s="1">
        <v>313.053</v>
      </c>
      <c r="NL72" s="1">
        <v>329.45499999999998</v>
      </c>
      <c r="NM72" s="1">
        <v>323.83</v>
      </c>
      <c r="NN72" s="1">
        <v>333.58800000000002</v>
      </c>
      <c r="NO72" s="1">
        <v>333.38</v>
      </c>
      <c r="NP72" s="1">
        <v>324.74</v>
      </c>
      <c r="NQ72" s="1">
        <v>333.24099999999999</v>
      </c>
      <c r="NR72" s="1">
        <v>329.654</v>
      </c>
      <c r="NS72" s="1">
        <v>352.87099999999998</v>
      </c>
      <c r="NT72" s="1">
        <v>370.43700000000001</v>
      </c>
      <c r="NU72" s="1">
        <v>382.416</v>
      </c>
      <c r="NV72" s="1">
        <v>382.93200000000002</v>
      </c>
      <c r="NW72" s="1">
        <v>359.11700000000002</v>
      </c>
      <c r="NX72" s="1">
        <v>347.82100000000003</v>
      </c>
      <c r="NY72" s="1">
        <v>347.298</v>
      </c>
      <c r="NZ72" s="1">
        <v>347.75400000000002</v>
      </c>
      <c r="OA72" s="1">
        <v>345.21300000000002</v>
      </c>
      <c r="OB72" s="1">
        <v>342.42200000000003</v>
      </c>
      <c r="OC72" s="1">
        <v>340.209</v>
      </c>
      <c r="OD72" s="1">
        <v>338.74400000000003</v>
      </c>
      <c r="OE72" s="1">
        <v>338.14800000000002</v>
      </c>
      <c r="OF72" s="1">
        <v>333.61799999999999</v>
      </c>
      <c r="OG72" s="1">
        <v>334.185</v>
      </c>
      <c r="OH72" s="1">
        <v>332.822</v>
      </c>
      <c r="OI72" s="1">
        <v>350.517</v>
      </c>
      <c r="OJ72" s="1">
        <v>375.74799999999999</v>
      </c>
      <c r="OK72" s="1">
        <v>382.12099999999998</v>
      </c>
      <c r="OL72" s="1">
        <v>378.60899999999998</v>
      </c>
      <c r="OM72" s="1">
        <v>381.72800000000001</v>
      </c>
      <c r="ON72" s="1">
        <v>372.48500000000001</v>
      </c>
      <c r="OO72" s="1">
        <v>359.84800000000001</v>
      </c>
      <c r="OP72" s="1">
        <v>347.01499999999999</v>
      </c>
      <c r="OQ72" s="1">
        <v>358.99700000000001</v>
      </c>
      <c r="OR72" s="1">
        <v>340.15300000000002</v>
      </c>
      <c r="OS72" s="1">
        <v>326.91399999999999</v>
      </c>
      <c r="OT72" s="1">
        <v>323.33499999999998</v>
      </c>
      <c r="OU72" s="1">
        <v>314.84699999999998</v>
      </c>
      <c r="OV72" s="1">
        <v>330.96199999999999</v>
      </c>
      <c r="OW72" s="1">
        <v>340.48500000000001</v>
      </c>
      <c r="OX72" s="1">
        <v>341.47899999999998</v>
      </c>
      <c r="OY72" s="1">
        <v>363.25900000000001</v>
      </c>
      <c r="OZ72" s="1">
        <v>343.02600000000001</v>
      </c>
      <c r="PA72" s="1">
        <v>333.70100000000002</v>
      </c>
      <c r="PB72" s="1">
        <v>324.30900000000003</v>
      </c>
      <c r="PC72" s="1">
        <v>305.67200000000003</v>
      </c>
      <c r="PD72" s="1">
        <v>293.221</v>
      </c>
      <c r="PE72" s="1">
        <v>286.97699999999998</v>
      </c>
      <c r="PF72" s="1">
        <v>276.447</v>
      </c>
      <c r="PG72" s="1">
        <v>258.32600000000002</v>
      </c>
      <c r="PH72" s="1">
        <v>256.73200000000003</v>
      </c>
      <c r="PI72" s="1">
        <v>270.255</v>
      </c>
      <c r="PJ72" s="1">
        <v>271.51799999999997</v>
      </c>
      <c r="PK72" s="1">
        <v>270.39800000000002</v>
      </c>
      <c r="PL72" s="1">
        <v>277.435</v>
      </c>
      <c r="PM72" s="1">
        <v>296.83199999999999</v>
      </c>
      <c r="PN72" s="1">
        <v>308.55700000000002</v>
      </c>
      <c r="PO72" s="1">
        <v>310.66800000000001</v>
      </c>
      <c r="PP72" s="1">
        <v>315.73099999999999</v>
      </c>
      <c r="PQ72" s="1">
        <v>299.21699999999998</v>
      </c>
      <c r="PR72" s="1">
        <v>299.24900000000002</v>
      </c>
      <c r="PS72" s="1">
        <v>297.036</v>
      </c>
      <c r="PT72" s="1">
        <v>292.31799999999998</v>
      </c>
      <c r="PU72" s="1">
        <v>298.23500000000001</v>
      </c>
      <c r="PV72" s="1">
        <v>291.47399999999999</v>
      </c>
      <c r="PW72" s="1">
        <v>285.20400000000001</v>
      </c>
      <c r="PX72" s="1">
        <v>294.63499999999999</v>
      </c>
      <c r="PY72" s="1">
        <v>297.685</v>
      </c>
      <c r="PZ72" s="1">
        <v>299.26100000000002</v>
      </c>
      <c r="QA72" s="1">
        <v>299.98599999999999</v>
      </c>
      <c r="QB72" s="1">
        <v>285.99599999999998</v>
      </c>
      <c r="QC72" s="1">
        <v>285.62299999999999</v>
      </c>
      <c r="QD72" s="1">
        <v>286.95499999999998</v>
      </c>
      <c r="QE72" s="1">
        <v>274.98500000000001</v>
      </c>
      <c r="QF72" s="1">
        <v>268.91699999999997</v>
      </c>
      <c r="QG72" s="1">
        <v>270.524</v>
      </c>
      <c r="QH72" s="1">
        <v>278.38200000000001</v>
      </c>
      <c r="QI72" s="1">
        <v>276.94400000000002</v>
      </c>
      <c r="QJ72" s="1">
        <v>283.19400000000002</v>
      </c>
      <c r="QK72" s="1">
        <v>273.66899999999998</v>
      </c>
      <c r="QL72" s="1">
        <v>273.15800000000002</v>
      </c>
      <c r="QM72" s="1">
        <v>307.197</v>
      </c>
      <c r="QN72" s="1">
        <v>307.44900000000001</v>
      </c>
      <c r="QO72" s="1">
        <v>302.25799999999998</v>
      </c>
      <c r="QP72" s="1">
        <v>303.755</v>
      </c>
      <c r="QQ72" s="1">
        <v>305.44099999999997</v>
      </c>
      <c r="QR72" s="1">
        <v>307.584</v>
      </c>
      <c r="QS72" s="1">
        <v>311.18299999999999</v>
      </c>
      <c r="QT72" s="1">
        <v>315.529</v>
      </c>
      <c r="QU72" s="1">
        <v>319.43200000000002</v>
      </c>
      <c r="QV72" s="1">
        <v>320.42099999999999</v>
      </c>
      <c r="QW72" s="1">
        <v>315.55200000000002</v>
      </c>
      <c r="QX72" s="1">
        <v>319.31299999999999</v>
      </c>
      <c r="QY72" s="1">
        <v>329.55900000000003</v>
      </c>
      <c r="QZ72" s="1">
        <v>336.47</v>
      </c>
      <c r="RA72" s="1">
        <v>340.42200000000003</v>
      </c>
      <c r="RB72" s="1">
        <v>339.89499999999998</v>
      </c>
      <c r="RC72" s="1">
        <v>332.46499999999997</v>
      </c>
      <c r="RD72" s="1">
        <v>321.541</v>
      </c>
      <c r="RE72" s="1">
        <v>306.76900000000001</v>
      </c>
      <c r="RF72" s="1">
        <v>300.62299999999999</v>
      </c>
      <c r="RG72" s="1">
        <v>298.98899999999998</v>
      </c>
      <c r="RH72" s="1">
        <v>300.33300000000003</v>
      </c>
      <c r="RI72" s="1">
        <v>298.56299999999999</v>
      </c>
      <c r="RJ72" s="1">
        <v>296.80500000000001</v>
      </c>
      <c r="RK72" s="1">
        <v>294.63900000000001</v>
      </c>
      <c r="RL72" s="1">
        <v>297.12900000000002</v>
      </c>
      <c r="RM72" s="1">
        <v>310.38299999999998</v>
      </c>
      <c r="RN72" s="1">
        <v>308.79199999999997</v>
      </c>
      <c r="RO72" s="1">
        <v>308.91899999999998</v>
      </c>
      <c r="RP72" s="1">
        <v>304.01299999999998</v>
      </c>
      <c r="RQ72" s="1">
        <v>287.3</v>
      </c>
      <c r="RR72" s="1">
        <v>288.37099999999998</v>
      </c>
      <c r="RS72" s="1">
        <v>282.73700000000002</v>
      </c>
      <c r="RT72" s="1">
        <v>264.339</v>
      </c>
      <c r="RU72" s="1">
        <v>260.86099999999999</v>
      </c>
      <c r="RV72" s="1">
        <v>259.66500000000002</v>
      </c>
      <c r="RW72" s="1">
        <v>263.25299999999999</v>
      </c>
      <c r="RX72" s="1">
        <v>263.43299999999999</v>
      </c>
      <c r="RY72" s="1">
        <v>260.23500000000001</v>
      </c>
      <c r="RZ72" s="1">
        <v>254.82400000000001</v>
      </c>
      <c r="SA72" s="1">
        <v>259.38299999999998</v>
      </c>
      <c r="SB72" s="1">
        <v>260.69</v>
      </c>
      <c r="SC72" s="1">
        <v>260.935</v>
      </c>
      <c r="SD72" s="1">
        <v>264.70100000000002</v>
      </c>
      <c r="SE72" s="1">
        <v>285.61</v>
      </c>
      <c r="SF72" s="1">
        <v>288.44400000000002</v>
      </c>
      <c r="SG72" s="1">
        <v>294.44200000000001</v>
      </c>
      <c r="SH72" s="1">
        <v>297.64299999999997</v>
      </c>
      <c r="SI72" s="1">
        <v>294.62900000000002</v>
      </c>
      <c r="SJ72" s="1">
        <v>294.35300000000001</v>
      </c>
      <c r="SK72" s="1">
        <v>295.27999999999997</v>
      </c>
      <c r="SL72" s="1">
        <v>295.93900000000002</v>
      </c>
      <c r="SM72" s="1">
        <v>298.005</v>
      </c>
      <c r="SN72" s="1">
        <v>299.56</v>
      </c>
      <c r="SO72" s="1">
        <v>303.83100000000002</v>
      </c>
      <c r="SP72" s="1">
        <v>298.42599999999999</v>
      </c>
      <c r="SQ72" s="1">
        <v>310.3</v>
      </c>
      <c r="SR72" s="1">
        <v>320.19299999999998</v>
      </c>
    </row>
    <row r="73" spans="1:512" x14ac:dyDescent="0.25">
      <c r="A73" s="1" t="s">
        <v>305</v>
      </c>
      <c r="B73" s="1" t="str">
        <f>_xlfn.XLOOKUP(A73,bonds[worksheet get],bonds[unique lookup],"-")</f>
        <v>TELEFO 2 5/8 PERP nc-23</v>
      </c>
      <c r="C73" s="1" t="str">
        <f>_xlfn.XLOOKUP(A73,bonds[worksheet get],bonds[ID_ISIN],"-")</f>
        <v>XS1731823255</v>
      </c>
      <c r="D73" s="1">
        <f>_xll.BDH(A73,"blp_i_sprd_mid","-2AY",,"Dates=H","Fill=C","Sort=R","Dir=H","cols=509;rows=1")</f>
        <v>244.196</v>
      </c>
      <c r="E73" s="1">
        <v>246.68299999999999</v>
      </c>
      <c r="F73" s="1">
        <v>244.02199999999999</v>
      </c>
      <c r="G73" s="1">
        <v>246.03299999999999</v>
      </c>
      <c r="H73" s="1">
        <v>245.37299999999999</v>
      </c>
      <c r="I73" s="1">
        <v>247.21199999999999</v>
      </c>
      <c r="J73" s="1">
        <v>245.86099999999999</v>
      </c>
      <c r="K73" s="1">
        <v>246.01300000000001</v>
      </c>
      <c r="L73" s="1">
        <v>244.99799999999999</v>
      </c>
      <c r="M73" s="1">
        <v>248.071</v>
      </c>
      <c r="N73" s="1">
        <v>245.56</v>
      </c>
      <c r="O73" s="1">
        <v>246.93100000000001</v>
      </c>
      <c r="P73" s="1">
        <v>245.096</v>
      </c>
      <c r="Q73" s="1">
        <v>243.82599999999999</v>
      </c>
      <c r="R73" s="1">
        <v>245.411</v>
      </c>
      <c r="S73" s="1">
        <v>245.6</v>
      </c>
      <c r="T73" s="1">
        <v>247.81299999999999</v>
      </c>
      <c r="U73" s="1">
        <v>244.85900000000001</v>
      </c>
      <c r="V73" s="1">
        <v>259.24299999999999</v>
      </c>
      <c r="W73" s="1">
        <v>241.738</v>
      </c>
      <c r="X73" s="1">
        <v>242.495</v>
      </c>
      <c r="Y73" s="1">
        <v>244.43100000000001</v>
      </c>
      <c r="Z73" s="1">
        <v>241.958</v>
      </c>
      <c r="AA73" s="1">
        <v>244.11</v>
      </c>
      <c r="AB73" s="1">
        <v>243.97200000000001</v>
      </c>
      <c r="AC73" s="1">
        <v>244.96700000000001</v>
      </c>
      <c r="AD73" s="1">
        <v>243.869</v>
      </c>
      <c r="AE73" s="1">
        <v>242.536</v>
      </c>
      <c r="AF73" s="1">
        <v>240.74</v>
      </c>
      <c r="AG73" s="1">
        <v>245.35900000000001</v>
      </c>
      <c r="AH73" s="1">
        <v>244.46100000000001</v>
      </c>
      <c r="AI73" s="1">
        <v>245.30799999999999</v>
      </c>
      <c r="AJ73" s="1">
        <v>244.36500000000001</v>
      </c>
      <c r="AK73" s="1">
        <v>244.768</v>
      </c>
      <c r="AL73" s="1">
        <v>244.666</v>
      </c>
      <c r="AM73" s="1">
        <v>246.673</v>
      </c>
      <c r="AN73" s="1">
        <v>247.102</v>
      </c>
      <c r="AO73" s="1">
        <v>246.11199999999999</v>
      </c>
      <c r="AP73" s="1">
        <v>245.74799999999999</v>
      </c>
      <c r="AQ73" s="1">
        <v>245.125</v>
      </c>
      <c r="AR73" s="1">
        <v>245.17099999999999</v>
      </c>
      <c r="AS73" s="1">
        <v>244.18799999999999</v>
      </c>
      <c r="AT73" s="1">
        <v>246.05099999999999</v>
      </c>
      <c r="AU73" s="1">
        <v>248.125</v>
      </c>
      <c r="AV73" s="1">
        <v>249.68899999999999</v>
      </c>
      <c r="AW73" s="1">
        <v>251.34299999999999</v>
      </c>
      <c r="AX73" s="1">
        <v>247.828</v>
      </c>
      <c r="AY73" s="1">
        <v>248.435</v>
      </c>
      <c r="AZ73" s="1">
        <v>244.14</v>
      </c>
      <c r="BA73" s="1">
        <v>248.56800000000001</v>
      </c>
      <c r="BB73" s="1">
        <v>248.14099999999999</v>
      </c>
      <c r="BC73" s="1">
        <v>242.482</v>
      </c>
      <c r="BD73" s="1">
        <v>244.291</v>
      </c>
      <c r="BE73" s="1">
        <v>243.095</v>
      </c>
      <c r="BF73" s="1">
        <v>245.00700000000001</v>
      </c>
      <c r="BG73" s="1">
        <v>245.73</v>
      </c>
      <c r="BH73" s="1">
        <v>246.994</v>
      </c>
      <c r="BI73" s="1">
        <v>248.59399999999999</v>
      </c>
      <c r="BJ73" s="1">
        <v>252.67699999999999</v>
      </c>
      <c r="BK73" s="1">
        <v>251.452</v>
      </c>
      <c r="BL73" s="1">
        <v>251.047</v>
      </c>
      <c r="BM73" s="1">
        <v>257.30099999999999</v>
      </c>
      <c r="BN73" s="1">
        <v>260.38299999999998</v>
      </c>
      <c r="BO73" s="1">
        <v>258.44499999999999</v>
      </c>
      <c r="BP73" s="1">
        <v>257.37099999999998</v>
      </c>
      <c r="BQ73" s="1">
        <v>258.096</v>
      </c>
      <c r="BR73" s="1">
        <v>259.73099999999999</v>
      </c>
      <c r="BS73" s="1">
        <v>262.41699999999997</v>
      </c>
      <c r="BT73" s="1">
        <v>266.65899999999999</v>
      </c>
      <c r="BU73" s="1">
        <v>263.33699999999999</v>
      </c>
      <c r="BV73" s="1">
        <v>269.334</v>
      </c>
      <c r="BW73" s="1">
        <v>272.625</v>
      </c>
      <c r="BX73" s="1">
        <v>278.53500000000003</v>
      </c>
      <c r="BY73" s="1">
        <v>271.09899999999999</v>
      </c>
      <c r="BZ73" s="1">
        <v>270.81200000000001</v>
      </c>
      <c r="CA73" s="1">
        <v>265.06</v>
      </c>
      <c r="CB73" s="1">
        <v>262.07299999999998</v>
      </c>
      <c r="CC73" s="1">
        <v>246.94200000000001</v>
      </c>
      <c r="CD73" s="1">
        <v>246.78700000000001</v>
      </c>
      <c r="CE73" s="1">
        <v>250.381</v>
      </c>
      <c r="CF73" s="1">
        <v>241.33600000000001</v>
      </c>
      <c r="CG73" s="1">
        <v>246.589</v>
      </c>
      <c r="CH73" s="1">
        <v>238.85499999999999</v>
      </c>
      <c r="CI73" s="1">
        <v>230.51499999999999</v>
      </c>
      <c r="CJ73" s="1">
        <v>216.595</v>
      </c>
      <c r="CK73" s="1">
        <v>219.06800000000001</v>
      </c>
      <c r="CL73" s="1">
        <v>238.959</v>
      </c>
      <c r="CM73" s="1">
        <v>240.17699999999999</v>
      </c>
      <c r="CN73" s="1">
        <v>228.34899999999999</v>
      </c>
      <c r="CO73" s="1">
        <v>212.673</v>
      </c>
      <c r="CP73" s="1">
        <v>202.80799999999999</v>
      </c>
      <c r="CQ73" s="1">
        <v>193.041</v>
      </c>
      <c r="CR73" s="1">
        <v>170.32300000000001</v>
      </c>
      <c r="CS73" s="1">
        <v>172.327</v>
      </c>
      <c r="CT73" s="1">
        <v>178.49299999999999</v>
      </c>
      <c r="CU73" s="1">
        <v>180.16</v>
      </c>
      <c r="CV73" s="1">
        <v>179.84899999999999</v>
      </c>
      <c r="CW73" s="1">
        <v>182.334</v>
      </c>
      <c r="CX73" s="1">
        <v>184.30799999999999</v>
      </c>
      <c r="CY73" s="1">
        <v>183.43600000000001</v>
      </c>
      <c r="CZ73" s="1">
        <v>187.809</v>
      </c>
      <c r="DA73" s="1">
        <v>193.441</v>
      </c>
      <c r="DB73" s="1">
        <v>189.01499999999999</v>
      </c>
      <c r="DC73" s="1">
        <v>187.744</v>
      </c>
      <c r="DD73" s="1">
        <v>190.45500000000001</v>
      </c>
      <c r="DE73" s="1">
        <v>192.95</v>
      </c>
      <c r="DF73" s="1">
        <v>200.75299999999999</v>
      </c>
      <c r="DG73" s="1">
        <v>198.779</v>
      </c>
      <c r="DH73" s="1">
        <v>198.06200000000001</v>
      </c>
      <c r="DI73" s="1">
        <v>193.018</v>
      </c>
      <c r="DJ73" s="1">
        <v>198.86</v>
      </c>
      <c r="DK73" s="1">
        <v>210.27</v>
      </c>
      <c r="DL73" s="1">
        <v>193.96600000000001</v>
      </c>
      <c r="DM73" s="1">
        <v>187.137</v>
      </c>
      <c r="DN73" s="1">
        <v>177.87799999999999</v>
      </c>
      <c r="DO73" s="1">
        <v>173.399</v>
      </c>
      <c r="DP73" s="1">
        <v>171.399</v>
      </c>
      <c r="DQ73" s="1">
        <v>178.934</v>
      </c>
      <c r="DR73" s="1">
        <v>185.39599999999999</v>
      </c>
      <c r="DS73" s="1">
        <v>189.28700000000001</v>
      </c>
      <c r="DT73" s="1">
        <v>189.93600000000001</v>
      </c>
      <c r="DU73" s="1">
        <v>189.17400000000001</v>
      </c>
      <c r="DV73" s="1">
        <v>191.56899999999999</v>
      </c>
      <c r="DW73" s="1">
        <v>194.27199999999999</v>
      </c>
      <c r="DX73" s="1">
        <v>200.57900000000001</v>
      </c>
      <c r="DY73" s="1">
        <v>193.16399999999999</v>
      </c>
      <c r="DZ73" s="1">
        <v>187.14699999999999</v>
      </c>
      <c r="EA73" s="1">
        <v>175.86199999999999</v>
      </c>
      <c r="EB73" s="1">
        <v>172.851</v>
      </c>
      <c r="EC73" s="1">
        <v>170.56399999999999</v>
      </c>
      <c r="ED73" s="1">
        <v>169.35300000000001</v>
      </c>
      <c r="EE73" s="1">
        <v>172.84100000000001</v>
      </c>
      <c r="EF73" s="1">
        <v>172.51300000000001</v>
      </c>
      <c r="EG73" s="1">
        <v>171.846</v>
      </c>
      <c r="EH73" s="1">
        <v>175.21799999999999</v>
      </c>
      <c r="EI73" s="1">
        <v>175.68600000000001</v>
      </c>
      <c r="EJ73" s="1">
        <v>175.494</v>
      </c>
      <c r="EK73" s="1">
        <v>177.11600000000001</v>
      </c>
      <c r="EL73" s="1">
        <v>174.499</v>
      </c>
      <c r="EM73" s="1">
        <v>175.50200000000001</v>
      </c>
      <c r="EN73" s="1">
        <v>183.90899999999999</v>
      </c>
      <c r="EO73" s="1">
        <v>183.02799999999999</v>
      </c>
      <c r="EP73" s="1">
        <v>179.863</v>
      </c>
      <c r="EQ73" s="1">
        <v>184.958</v>
      </c>
      <c r="ER73" s="1">
        <v>193.16200000000001</v>
      </c>
      <c r="ES73" s="1">
        <v>198.874</v>
      </c>
      <c r="ET73" s="1">
        <v>210.66300000000001</v>
      </c>
      <c r="EU73" s="1">
        <v>212.971</v>
      </c>
      <c r="EV73" s="1">
        <v>203.244</v>
      </c>
      <c r="EW73" s="1">
        <v>200.87899999999999</v>
      </c>
      <c r="EX73" s="1">
        <v>208.26599999999999</v>
      </c>
      <c r="EY73" s="1">
        <v>219.66399999999999</v>
      </c>
      <c r="EZ73" s="1">
        <v>225.38399999999999</v>
      </c>
      <c r="FA73" s="1">
        <v>230.404</v>
      </c>
      <c r="FB73" s="1">
        <v>240.851</v>
      </c>
      <c r="FC73" s="1">
        <v>240.07900000000001</v>
      </c>
      <c r="FD73" s="1">
        <v>241.941</v>
      </c>
      <c r="FE73" s="1">
        <v>238.21700000000001</v>
      </c>
      <c r="FF73" s="1">
        <v>236.82599999999999</v>
      </c>
      <c r="FG73" s="1">
        <v>237.45599999999999</v>
      </c>
      <c r="FH73" s="1">
        <v>237.505</v>
      </c>
      <c r="FI73" s="1">
        <v>236.965</v>
      </c>
      <c r="FJ73" s="1">
        <v>234.16</v>
      </c>
      <c r="FK73" s="1">
        <v>233.749</v>
      </c>
      <c r="FL73" s="1">
        <v>230.17400000000001</v>
      </c>
      <c r="FM73" s="1">
        <v>220.715</v>
      </c>
      <c r="FN73" s="1">
        <v>218.751</v>
      </c>
      <c r="FO73" s="1">
        <v>217.67</v>
      </c>
      <c r="FP73" s="1">
        <v>223.83099999999999</v>
      </c>
      <c r="FQ73" s="1">
        <v>230.33</v>
      </c>
      <c r="FR73" s="1">
        <v>231.47499999999999</v>
      </c>
      <c r="FS73" s="1">
        <v>228.10499999999999</v>
      </c>
      <c r="FT73" s="1">
        <v>222.05500000000001</v>
      </c>
      <c r="FU73" s="1">
        <v>213.65899999999999</v>
      </c>
      <c r="FV73" s="1">
        <v>214.804</v>
      </c>
      <c r="FW73" s="1">
        <v>216.709</v>
      </c>
      <c r="FX73" s="1">
        <v>223.18199999999999</v>
      </c>
      <c r="FY73" s="1">
        <v>229.203</v>
      </c>
      <c r="FZ73" s="1">
        <v>234.35900000000001</v>
      </c>
      <c r="GA73" s="1">
        <v>236.714</v>
      </c>
      <c r="GB73" s="1">
        <v>238.07</v>
      </c>
      <c r="GC73" s="1">
        <v>240.38200000000001</v>
      </c>
      <c r="GD73" s="1">
        <v>245.26900000000001</v>
      </c>
      <c r="GE73" s="1">
        <v>248.29</v>
      </c>
      <c r="GF73" s="1">
        <v>250.32</v>
      </c>
      <c r="GG73" s="1">
        <v>259.584</v>
      </c>
      <c r="GH73" s="1">
        <v>260.01100000000002</v>
      </c>
      <c r="GI73" s="1">
        <v>258.50799999999998</v>
      </c>
      <c r="GJ73" s="1">
        <v>254.41200000000001</v>
      </c>
      <c r="GK73" s="1">
        <v>254.673</v>
      </c>
      <c r="GL73" s="1">
        <v>256.84399999999999</v>
      </c>
      <c r="GM73" s="1">
        <v>244.98699999999999</v>
      </c>
      <c r="GN73" s="1">
        <v>235.172</v>
      </c>
      <c r="GO73" s="1">
        <v>242.785</v>
      </c>
      <c r="GP73" s="1">
        <v>246.54499999999999</v>
      </c>
      <c r="GQ73" s="1">
        <v>250.09899999999999</v>
      </c>
      <c r="GR73" s="1">
        <v>253.65199999999999</v>
      </c>
      <c r="GS73" s="1">
        <v>245.75399999999999</v>
      </c>
      <c r="GT73" s="1">
        <v>245.03299999999999</v>
      </c>
      <c r="GU73" s="1">
        <v>242</v>
      </c>
      <c r="GV73" s="1">
        <v>257.346</v>
      </c>
      <c r="GW73" s="1">
        <v>252.20699999999999</v>
      </c>
      <c r="GX73" s="1">
        <v>240.14400000000001</v>
      </c>
      <c r="GY73" s="1">
        <v>231.69300000000001</v>
      </c>
      <c r="GZ73" s="1">
        <v>223.703</v>
      </c>
      <c r="HA73" s="1">
        <v>216.566</v>
      </c>
      <c r="HB73" s="1">
        <v>266.45400000000001</v>
      </c>
      <c r="HC73" s="1">
        <v>264.60599999999999</v>
      </c>
      <c r="HD73" s="1">
        <v>261.67200000000003</v>
      </c>
      <c r="HE73" s="1">
        <v>256.57299999999998</v>
      </c>
      <c r="HF73" s="1">
        <v>248.946</v>
      </c>
      <c r="HG73" s="1">
        <v>263.226</v>
      </c>
      <c r="HH73" s="1">
        <v>266.14999999999998</v>
      </c>
      <c r="HI73" s="1">
        <v>257.33</v>
      </c>
      <c r="HJ73" s="1">
        <v>255.233</v>
      </c>
      <c r="HK73" s="1">
        <v>255.78700000000001</v>
      </c>
      <c r="HL73" s="1">
        <v>251.137</v>
      </c>
      <c r="HM73" s="1">
        <v>243.76</v>
      </c>
      <c r="HN73" s="1">
        <v>239.43299999999999</v>
      </c>
      <c r="HO73" s="1">
        <v>239.26599999999999</v>
      </c>
      <c r="HP73" s="1">
        <v>239.3</v>
      </c>
      <c r="HQ73" s="1">
        <v>255.11699999999999</v>
      </c>
      <c r="HR73" s="1">
        <v>270.02</v>
      </c>
      <c r="HS73" s="1">
        <v>277.88499999999999</v>
      </c>
      <c r="HT73" s="1">
        <v>289.55799999999999</v>
      </c>
      <c r="HU73" s="1">
        <v>297.92899999999997</v>
      </c>
      <c r="HV73" s="1">
        <v>279.05900000000003</v>
      </c>
      <c r="HW73" s="1">
        <v>272.827</v>
      </c>
      <c r="HX73" s="1">
        <v>263.423</v>
      </c>
      <c r="HY73" s="1">
        <v>266.89999999999998</v>
      </c>
      <c r="HZ73" s="1">
        <v>272.93099999999998</v>
      </c>
      <c r="IA73" s="1">
        <v>281.48399999999998</v>
      </c>
      <c r="IB73" s="1">
        <v>290.69099999999997</v>
      </c>
      <c r="IC73" s="1">
        <v>312.18900000000002</v>
      </c>
      <c r="ID73" s="1">
        <v>295.90600000000001</v>
      </c>
      <c r="IE73" s="1">
        <v>276.32900000000001</v>
      </c>
      <c r="IF73" s="1">
        <v>262.85899999999998</v>
      </c>
      <c r="IG73" s="1">
        <v>257.46499999999997</v>
      </c>
      <c r="IH73" s="1">
        <v>242.91900000000001</v>
      </c>
      <c r="II73" s="1">
        <v>234.14099999999999</v>
      </c>
      <c r="IJ73" s="1">
        <v>224.535</v>
      </c>
      <c r="IK73" s="1">
        <v>244.63200000000001</v>
      </c>
      <c r="IL73" s="1">
        <v>254.881</v>
      </c>
      <c r="IM73" s="1">
        <v>262.27800000000002</v>
      </c>
      <c r="IN73" s="1">
        <v>260.28199999999998</v>
      </c>
      <c r="IO73" s="1">
        <v>258.8</v>
      </c>
      <c r="IP73" s="1">
        <v>246.643</v>
      </c>
      <c r="IQ73" s="1">
        <v>242.05799999999999</v>
      </c>
      <c r="IR73" s="1">
        <v>241.66</v>
      </c>
      <c r="IS73" s="1">
        <v>240.738</v>
      </c>
      <c r="IT73" s="1">
        <v>242.41</v>
      </c>
      <c r="IU73" s="1">
        <v>251.71299999999999</v>
      </c>
      <c r="IV73" s="1">
        <v>253.858</v>
      </c>
      <c r="IW73" s="1">
        <v>245.05799999999999</v>
      </c>
      <c r="IX73" s="1">
        <v>230.84899999999999</v>
      </c>
      <c r="IY73" s="1">
        <v>224.59</v>
      </c>
      <c r="IZ73" s="1">
        <v>224.05699999999999</v>
      </c>
      <c r="JA73" s="1">
        <v>228.45400000000001</v>
      </c>
      <c r="JB73" s="1">
        <v>232.11500000000001</v>
      </c>
      <c r="JC73" s="1">
        <v>250.51499999999999</v>
      </c>
      <c r="JD73" s="1">
        <v>267.29700000000003</v>
      </c>
      <c r="JE73" s="1">
        <v>273.56799999999998</v>
      </c>
      <c r="JF73" s="1">
        <v>264.67399999999998</v>
      </c>
      <c r="JG73" s="1">
        <v>260.20400000000001</v>
      </c>
      <c r="JH73" s="1">
        <v>260.61799999999999</v>
      </c>
      <c r="JI73" s="1">
        <v>253.72499999999999</v>
      </c>
      <c r="JJ73" s="1">
        <v>261.077</v>
      </c>
      <c r="JK73" s="1">
        <v>285.96800000000002</v>
      </c>
      <c r="JL73" s="1">
        <v>306.96800000000002</v>
      </c>
      <c r="JM73" s="1">
        <v>309.81299999999999</v>
      </c>
      <c r="JN73" s="1">
        <v>312.20499999999998</v>
      </c>
      <c r="JO73" s="1">
        <v>316.38099999999997</v>
      </c>
      <c r="JP73" s="1">
        <v>302.69200000000001</v>
      </c>
      <c r="JQ73" s="1">
        <v>315.54300000000001</v>
      </c>
      <c r="JR73" s="1">
        <v>330.83</v>
      </c>
      <c r="JS73" s="1">
        <v>331.49700000000001</v>
      </c>
      <c r="JT73" s="1">
        <v>348.25900000000001</v>
      </c>
      <c r="JU73" s="1">
        <v>361.33</v>
      </c>
      <c r="JV73" s="1">
        <v>370.41899999999998</v>
      </c>
      <c r="JW73" s="1">
        <v>369.029</v>
      </c>
      <c r="JX73" s="1">
        <v>361.81900000000002</v>
      </c>
      <c r="JY73" s="1">
        <v>370.75400000000002</v>
      </c>
      <c r="JZ73" s="1">
        <v>366.76499999999999</v>
      </c>
      <c r="KA73" s="1">
        <v>366.96300000000002</v>
      </c>
      <c r="KB73" s="1">
        <v>368.19099999999997</v>
      </c>
      <c r="KC73" s="1">
        <v>373.08100000000002</v>
      </c>
      <c r="KD73" s="1">
        <v>361.41800000000001</v>
      </c>
      <c r="KE73" s="1">
        <v>358.12900000000002</v>
      </c>
      <c r="KF73" s="1">
        <v>357.036</v>
      </c>
      <c r="KG73" s="1">
        <v>359.64400000000001</v>
      </c>
      <c r="KH73" s="1">
        <v>356.416</v>
      </c>
      <c r="KI73" s="1">
        <v>366.22300000000001</v>
      </c>
      <c r="KJ73" s="1">
        <v>367.803</v>
      </c>
      <c r="KK73" s="1">
        <v>376.25900000000001</v>
      </c>
      <c r="KL73" s="1">
        <v>368.721</v>
      </c>
      <c r="KM73" s="1">
        <v>388.67899999999997</v>
      </c>
      <c r="KN73" s="1">
        <v>380.50400000000002</v>
      </c>
      <c r="KO73" s="1">
        <v>361.68700000000001</v>
      </c>
      <c r="KP73" s="1">
        <v>345.267</v>
      </c>
      <c r="KQ73" s="1">
        <v>342.45400000000001</v>
      </c>
      <c r="KR73" s="1">
        <v>336.95499999999998</v>
      </c>
      <c r="KS73" s="1">
        <v>346.81299999999999</v>
      </c>
      <c r="KT73" s="1">
        <v>356.41199999999998</v>
      </c>
      <c r="KU73" s="1">
        <v>368.65199999999999</v>
      </c>
      <c r="KV73" s="1">
        <v>353.01299999999998</v>
      </c>
      <c r="KW73" s="1">
        <v>337.12599999999998</v>
      </c>
      <c r="KX73" s="1">
        <v>331.13900000000001</v>
      </c>
      <c r="KY73" s="1">
        <v>329.84899999999999</v>
      </c>
      <c r="KZ73" s="1">
        <v>323.505</v>
      </c>
      <c r="LA73" s="1">
        <v>318.59800000000001</v>
      </c>
      <c r="LB73" s="1">
        <v>313.22699999999998</v>
      </c>
      <c r="LC73" s="1">
        <v>324.70400000000001</v>
      </c>
      <c r="LD73" s="1">
        <v>336.154</v>
      </c>
      <c r="LE73" s="1">
        <v>346.05900000000003</v>
      </c>
      <c r="LF73" s="1">
        <v>345.79300000000001</v>
      </c>
      <c r="LG73" s="1">
        <v>343.91399999999999</v>
      </c>
      <c r="LH73" s="1">
        <v>339.11</v>
      </c>
      <c r="LI73" s="1">
        <v>338.52699999999999</v>
      </c>
      <c r="LJ73" s="1">
        <v>333.94499999999999</v>
      </c>
      <c r="LK73" s="1">
        <v>336.52</v>
      </c>
      <c r="LL73" s="1">
        <v>334.69499999999999</v>
      </c>
      <c r="LM73" s="1">
        <v>361.49599999999998</v>
      </c>
      <c r="LN73" s="1">
        <v>372.14</v>
      </c>
      <c r="LO73" s="1">
        <v>381.71600000000001</v>
      </c>
      <c r="LP73" s="1">
        <v>383.96300000000002</v>
      </c>
      <c r="LQ73" s="1">
        <v>393.85899999999998</v>
      </c>
      <c r="LR73" s="1">
        <v>388.80099999999999</v>
      </c>
      <c r="LS73" s="1">
        <v>376.7</v>
      </c>
      <c r="LT73" s="1">
        <v>368.52199999999999</v>
      </c>
      <c r="LU73" s="1">
        <v>352.858</v>
      </c>
      <c r="LV73" s="1">
        <v>356.25099999999998</v>
      </c>
      <c r="LW73" s="1">
        <v>360.79300000000001</v>
      </c>
      <c r="LX73" s="1">
        <v>356.94799999999998</v>
      </c>
      <c r="LY73" s="1">
        <v>369.32</v>
      </c>
      <c r="LZ73" s="1">
        <v>378.50099999999998</v>
      </c>
      <c r="MA73" s="1">
        <v>390.86700000000002</v>
      </c>
      <c r="MB73" s="1">
        <v>410.185</v>
      </c>
      <c r="MC73" s="1">
        <v>406.24799999999999</v>
      </c>
      <c r="MD73" s="1">
        <v>397.92599999999999</v>
      </c>
      <c r="ME73" s="1">
        <v>369.01100000000002</v>
      </c>
      <c r="MF73" s="1">
        <v>366.19900000000001</v>
      </c>
      <c r="MG73" s="1">
        <v>363.64499999999998</v>
      </c>
      <c r="MH73" s="1">
        <v>344.59399999999999</v>
      </c>
      <c r="MI73" s="1">
        <v>341.09100000000001</v>
      </c>
      <c r="MJ73" s="1">
        <v>357.58300000000003</v>
      </c>
      <c r="MK73" s="1">
        <v>374.197</v>
      </c>
      <c r="ML73" s="1">
        <v>390.82299999999998</v>
      </c>
      <c r="MM73" s="1">
        <v>384.762</v>
      </c>
      <c r="MN73" s="1">
        <v>378.07600000000002</v>
      </c>
      <c r="MO73" s="1">
        <v>374.149</v>
      </c>
      <c r="MP73" s="1">
        <v>377.279</v>
      </c>
      <c r="MQ73" s="1">
        <v>383.62200000000001</v>
      </c>
      <c r="MR73" s="1">
        <v>380.70499999999998</v>
      </c>
      <c r="MS73" s="1">
        <v>379.13600000000002</v>
      </c>
      <c r="MT73" s="1">
        <v>382.20600000000002</v>
      </c>
      <c r="MU73" s="1">
        <v>416.00599999999997</v>
      </c>
      <c r="MV73" s="1">
        <v>420.09500000000003</v>
      </c>
      <c r="MW73" s="1">
        <v>402.66500000000002</v>
      </c>
      <c r="MX73" s="1">
        <v>376.58100000000002</v>
      </c>
      <c r="MY73" s="1">
        <v>385.35300000000001</v>
      </c>
      <c r="MZ73" s="1">
        <v>403.14800000000002</v>
      </c>
      <c r="NA73" s="1">
        <v>402.53399999999999</v>
      </c>
      <c r="NB73" s="1">
        <v>399.04899999999998</v>
      </c>
      <c r="NC73" s="1">
        <v>423.935</v>
      </c>
      <c r="ND73" s="1">
        <v>437.20699999999999</v>
      </c>
      <c r="NE73" s="1">
        <v>437.67200000000003</v>
      </c>
      <c r="NF73" s="1">
        <v>439.17599999999999</v>
      </c>
      <c r="NG73" s="1">
        <v>447.77800000000002</v>
      </c>
      <c r="NH73" s="1">
        <v>443.358</v>
      </c>
      <c r="NI73" s="1">
        <v>439.101</v>
      </c>
      <c r="NJ73" s="1">
        <v>424.82499999999999</v>
      </c>
      <c r="NK73" s="1">
        <v>426.13900000000001</v>
      </c>
      <c r="NL73" s="1">
        <v>439.90300000000002</v>
      </c>
      <c r="NM73" s="1">
        <v>428.904</v>
      </c>
      <c r="NN73" s="1">
        <v>439.63099999999997</v>
      </c>
      <c r="NO73" s="1">
        <v>434.76400000000001</v>
      </c>
      <c r="NP73" s="1">
        <v>424.99799999999999</v>
      </c>
      <c r="NQ73" s="1">
        <v>445.40100000000001</v>
      </c>
      <c r="NR73" s="1">
        <v>441.09899999999999</v>
      </c>
      <c r="NS73" s="1">
        <v>455.31200000000001</v>
      </c>
      <c r="NT73" s="1">
        <v>473.30399999999997</v>
      </c>
      <c r="NU73" s="1">
        <v>486.06900000000002</v>
      </c>
      <c r="NV73" s="1">
        <v>488.56</v>
      </c>
      <c r="NW73" s="1">
        <v>467.029</v>
      </c>
      <c r="NX73" s="1">
        <v>451.90600000000001</v>
      </c>
      <c r="NY73" s="1">
        <v>453.21100000000001</v>
      </c>
      <c r="NZ73" s="1">
        <v>451.89400000000001</v>
      </c>
      <c r="OA73" s="1">
        <v>445.47399999999999</v>
      </c>
      <c r="OB73" s="1">
        <v>446.64100000000002</v>
      </c>
      <c r="OC73" s="1">
        <v>440.97699999999998</v>
      </c>
      <c r="OD73" s="1">
        <v>438.36900000000003</v>
      </c>
      <c r="OE73" s="1">
        <v>436.36799999999999</v>
      </c>
      <c r="OF73" s="1">
        <v>431.21499999999997</v>
      </c>
      <c r="OG73" s="1">
        <v>429.226</v>
      </c>
      <c r="OH73" s="1">
        <v>425.84300000000002</v>
      </c>
      <c r="OI73" s="1">
        <v>439.89299999999997</v>
      </c>
      <c r="OJ73" s="1">
        <v>469.94200000000001</v>
      </c>
      <c r="OK73" s="1">
        <v>473.95800000000003</v>
      </c>
      <c r="OL73" s="1">
        <v>470.27499999999998</v>
      </c>
      <c r="OM73" s="1">
        <v>469.62799999999999</v>
      </c>
      <c r="ON73" s="1">
        <v>455.14</v>
      </c>
      <c r="OO73" s="1">
        <v>443.12599999999998</v>
      </c>
      <c r="OP73" s="1">
        <v>430.99200000000002</v>
      </c>
      <c r="OQ73" s="1">
        <v>434.32499999999999</v>
      </c>
      <c r="OR73" s="1">
        <v>417.18</v>
      </c>
      <c r="OS73" s="1">
        <v>404.76499999999999</v>
      </c>
      <c r="OT73" s="1">
        <v>400.54199999999997</v>
      </c>
      <c r="OU73" s="1">
        <v>396.64699999999999</v>
      </c>
      <c r="OV73" s="1">
        <v>409.04199999999997</v>
      </c>
      <c r="OW73" s="1">
        <v>415.387</v>
      </c>
      <c r="OX73" s="1">
        <v>417.43799999999999</v>
      </c>
      <c r="OY73" s="1">
        <v>432.32400000000001</v>
      </c>
      <c r="OZ73" s="1">
        <v>414.07799999999997</v>
      </c>
      <c r="PA73" s="1">
        <v>404.93099999999998</v>
      </c>
      <c r="PB73" s="1">
        <v>397.60199999999998</v>
      </c>
      <c r="PC73" s="1">
        <v>372.89499999999998</v>
      </c>
      <c r="PD73" s="1">
        <v>360.01400000000001</v>
      </c>
      <c r="PE73" s="1">
        <v>355.68700000000001</v>
      </c>
      <c r="PF73" s="1">
        <v>343.565</v>
      </c>
      <c r="PG73" s="1">
        <v>328.30099999999999</v>
      </c>
      <c r="PH73" s="1">
        <v>325.44400000000002</v>
      </c>
      <c r="PI73" s="1">
        <v>340.59199999999998</v>
      </c>
      <c r="PJ73" s="1">
        <v>340.41800000000001</v>
      </c>
      <c r="PK73" s="1">
        <v>340.858</v>
      </c>
      <c r="PL73" s="1">
        <v>355.81799999999998</v>
      </c>
      <c r="PM73" s="1">
        <v>374.733</v>
      </c>
      <c r="PN73" s="1">
        <v>387.125</v>
      </c>
      <c r="PO73" s="1">
        <v>388.93</v>
      </c>
      <c r="PP73" s="1">
        <v>390.78199999999998</v>
      </c>
      <c r="PQ73" s="1">
        <v>375.77699999999999</v>
      </c>
      <c r="PR73" s="1">
        <v>375.32900000000001</v>
      </c>
      <c r="PS73" s="1">
        <v>371.77300000000002</v>
      </c>
      <c r="PT73" s="1">
        <v>364.73500000000001</v>
      </c>
      <c r="PU73" s="1">
        <v>370.52100000000002</v>
      </c>
      <c r="PV73" s="1">
        <v>365.608</v>
      </c>
      <c r="PW73" s="1">
        <v>358.02300000000002</v>
      </c>
      <c r="PX73" s="1">
        <v>358.35199999999998</v>
      </c>
      <c r="PY73" s="1">
        <v>359.08800000000002</v>
      </c>
      <c r="PZ73" s="1">
        <v>358.05399999999997</v>
      </c>
      <c r="QA73" s="1">
        <v>359.351</v>
      </c>
      <c r="QB73" s="1">
        <v>349.06599999999997</v>
      </c>
      <c r="QC73" s="1">
        <v>347.94</v>
      </c>
      <c r="QD73" s="1">
        <v>350.66500000000002</v>
      </c>
      <c r="QE73" s="1">
        <v>340.65899999999999</v>
      </c>
      <c r="QF73" s="1">
        <v>335.36599999999999</v>
      </c>
      <c r="QG73" s="1">
        <v>327.52300000000002</v>
      </c>
      <c r="QH73" s="1">
        <v>332.96699999999998</v>
      </c>
      <c r="QI73" s="1">
        <v>328.77600000000001</v>
      </c>
      <c r="QJ73" s="1">
        <v>335.642</v>
      </c>
      <c r="QK73" s="1">
        <v>326.39100000000002</v>
      </c>
      <c r="QL73" s="1">
        <v>328.94799999999998</v>
      </c>
      <c r="QM73" s="1">
        <v>356.072</v>
      </c>
      <c r="QN73" s="1">
        <v>356.98099999999999</v>
      </c>
      <c r="QO73" s="1">
        <v>351.25900000000001</v>
      </c>
      <c r="QP73" s="1">
        <v>349.52</v>
      </c>
      <c r="QQ73" s="1">
        <v>352.70299999999997</v>
      </c>
      <c r="QR73" s="1">
        <v>357.80900000000003</v>
      </c>
      <c r="QS73" s="1">
        <v>364.435</v>
      </c>
      <c r="QT73" s="1">
        <v>365.3</v>
      </c>
      <c r="QU73" s="1">
        <v>374.43599999999998</v>
      </c>
      <c r="QV73" s="1">
        <v>376.346</v>
      </c>
      <c r="QW73" s="1">
        <v>369.214</v>
      </c>
      <c r="QX73" s="1">
        <v>379.85199999999998</v>
      </c>
      <c r="QY73" s="1">
        <v>394.13099999999997</v>
      </c>
      <c r="QZ73" s="1">
        <v>401.46899999999999</v>
      </c>
      <c r="RA73" s="1">
        <v>405.72500000000002</v>
      </c>
      <c r="RB73" s="1">
        <v>405.94499999999999</v>
      </c>
      <c r="RC73" s="1">
        <v>399.52699999999999</v>
      </c>
      <c r="RD73" s="1">
        <v>391.23</v>
      </c>
      <c r="RE73" s="1">
        <v>377.30399999999997</v>
      </c>
      <c r="RF73" s="1">
        <v>369.84399999999999</v>
      </c>
      <c r="RG73" s="1">
        <v>368.49700000000001</v>
      </c>
      <c r="RH73" s="1">
        <v>367.65600000000001</v>
      </c>
      <c r="RI73" s="1">
        <v>368.041</v>
      </c>
      <c r="RJ73" s="1">
        <v>367.13400000000001</v>
      </c>
      <c r="RK73" s="1">
        <v>365.86700000000002</v>
      </c>
      <c r="RL73" s="1">
        <v>366.63900000000001</v>
      </c>
      <c r="RM73" s="1">
        <v>379.142</v>
      </c>
      <c r="RN73" s="1">
        <v>380.16800000000001</v>
      </c>
      <c r="RO73" s="1">
        <v>379.49400000000003</v>
      </c>
      <c r="RP73" s="1">
        <v>379.70800000000003</v>
      </c>
      <c r="RQ73" s="1">
        <v>363.423</v>
      </c>
      <c r="RR73" s="1">
        <v>362.18</v>
      </c>
      <c r="RS73" s="1">
        <v>350.81900000000002</v>
      </c>
      <c r="RT73" s="1">
        <v>333.82900000000001</v>
      </c>
      <c r="RU73" s="1">
        <v>330.20800000000003</v>
      </c>
      <c r="RV73" s="1">
        <v>328.40899999999999</v>
      </c>
      <c r="RW73" s="1">
        <v>331.786</v>
      </c>
      <c r="RX73" s="1">
        <v>330.30099999999999</v>
      </c>
      <c r="RY73" s="1">
        <v>327.34199999999998</v>
      </c>
      <c r="RZ73" s="1">
        <v>320.18799999999999</v>
      </c>
      <c r="SA73" s="1">
        <v>321.32499999999999</v>
      </c>
      <c r="SB73" s="1">
        <v>322.56</v>
      </c>
      <c r="SC73" s="1">
        <v>322.64699999999999</v>
      </c>
      <c r="SD73" s="1">
        <v>326.07499999999999</v>
      </c>
      <c r="SE73" s="1">
        <v>336.34800000000001</v>
      </c>
      <c r="SF73" s="1">
        <v>336.762</v>
      </c>
      <c r="SG73" s="1">
        <v>339.94900000000001</v>
      </c>
      <c r="SH73" s="1">
        <v>341.96899999999999</v>
      </c>
      <c r="SI73" s="1">
        <v>340.72199999999998</v>
      </c>
      <c r="SJ73" s="1">
        <v>339.75</v>
      </c>
      <c r="SK73" s="1">
        <v>338.61</v>
      </c>
      <c r="SL73" s="1">
        <v>337.53500000000003</v>
      </c>
      <c r="SM73" s="1">
        <v>341.28300000000002</v>
      </c>
      <c r="SN73" s="1">
        <v>341.54599999999999</v>
      </c>
      <c r="SO73" s="1">
        <v>341.41800000000001</v>
      </c>
      <c r="SP73" s="1">
        <v>334.048</v>
      </c>
      <c r="SQ73" s="1">
        <v>342.57600000000002</v>
      </c>
      <c r="SR73" s="1">
        <v>362.92500000000001</v>
      </c>
    </row>
    <row r="74" spans="1:512" x14ac:dyDescent="0.25">
      <c r="A74" s="1" t="s">
        <v>125</v>
      </c>
      <c r="B74" s="1" t="str">
        <f>_xlfn.XLOOKUP(A74,bonds[worksheet get],bonds[unique lookup],"-")</f>
        <v>TELEFO 3 PERP nc-23</v>
      </c>
      <c r="C74" s="1" t="str">
        <f>_xlfn.XLOOKUP(A74,bonds[worksheet get],bonds[ID_ISIN],"-")</f>
        <v>XS1795406575</v>
      </c>
      <c r="D74" s="1">
        <f>_xll.BDH(A74,"blp_i_sprd_mid","-2AY",,"Dates=H","Fill=C","Sort=R","Dir=H","cols=509;rows=1")</f>
        <v>375.529</v>
      </c>
      <c r="E74" s="1">
        <v>387.98200000000003</v>
      </c>
      <c r="F74" s="1">
        <v>399.53500000000003</v>
      </c>
      <c r="G74" s="1">
        <v>409.59399999999999</v>
      </c>
      <c r="H74" s="1">
        <v>412.67700000000002</v>
      </c>
      <c r="I74" s="1">
        <v>410.62599999999998</v>
      </c>
      <c r="J74" s="1">
        <v>411.38900000000001</v>
      </c>
      <c r="K74" s="1">
        <v>408.23599999999999</v>
      </c>
      <c r="L74" s="1">
        <v>403.17700000000002</v>
      </c>
      <c r="M74" s="1">
        <v>412.96600000000001</v>
      </c>
      <c r="N74" s="1">
        <v>391.12599999999998</v>
      </c>
      <c r="O74" s="1">
        <v>393.03300000000002</v>
      </c>
      <c r="P74" s="1">
        <v>384.07400000000001</v>
      </c>
      <c r="Q74" s="1">
        <v>371.72199999999998</v>
      </c>
      <c r="R74" s="1">
        <v>407.68299999999999</v>
      </c>
      <c r="S74" s="1">
        <v>394.358</v>
      </c>
      <c r="T74" s="1">
        <v>398.31</v>
      </c>
      <c r="U74" s="1">
        <v>361.76499999999999</v>
      </c>
      <c r="V74" s="1">
        <v>330.51299999999998</v>
      </c>
      <c r="W74" s="1">
        <v>304.94499999999999</v>
      </c>
      <c r="X74" s="1">
        <v>321.38400000000001</v>
      </c>
      <c r="Y74" s="1">
        <v>358.166</v>
      </c>
      <c r="Z74" s="1">
        <v>367.8</v>
      </c>
      <c r="AA74" s="1">
        <v>390.37</v>
      </c>
      <c r="AB74" s="1">
        <v>392.87400000000002</v>
      </c>
      <c r="AC74" s="1">
        <v>389.084</v>
      </c>
      <c r="AD74" s="1">
        <v>366.68900000000002</v>
      </c>
      <c r="AE74" s="1">
        <v>358.35399999999998</v>
      </c>
      <c r="AF74" s="1">
        <v>374.26499999999999</v>
      </c>
      <c r="AG74" s="1">
        <v>408.67200000000003</v>
      </c>
      <c r="AH74" s="1">
        <v>402.964</v>
      </c>
      <c r="AI74" s="1">
        <v>402.38900000000001</v>
      </c>
      <c r="AJ74" s="1">
        <v>406.601</v>
      </c>
      <c r="AK74" s="1">
        <v>425.77800000000002</v>
      </c>
      <c r="AL74" s="1">
        <v>446.72800000000001</v>
      </c>
      <c r="AM74" s="1">
        <v>459.26799999999997</v>
      </c>
      <c r="AN74" s="1">
        <v>456.04500000000002</v>
      </c>
      <c r="AO74" s="1">
        <v>436.07100000000003</v>
      </c>
      <c r="AP74" s="1">
        <v>418.88900000000001</v>
      </c>
      <c r="AQ74" s="1">
        <v>411.63400000000001</v>
      </c>
      <c r="AR74" s="1">
        <v>417.97</v>
      </c>
      <c r="AS74" s="1">
        <v>409.92500000000001</v>
      </c>
      <c r="AT74" s="1">
        <v>439.41800000000001</v>
      </c>
      <c r="AU74" s="1">
        <v>449.50599999999997</v>
      </c>
      <c r="AV74" s="1">
        <v>457.536</v>
      </c>
      <c r="AW74" s="1">
        <v>421.22</v>
      </c>
      <c r="AX74" s="1">
        <v>409.33</v>
      </c>
      <c r="AY74" s="1">
        <v>393.976</v>
      </c>
      <c r="AZ74" s="1">
        <v>381.92899999999997</v>
      </c>
      <c r="BA74" s="1">
        <v>395.89600000000002</v>
      </c>
      <c r="BB74" s="1">
        <v>406.774</v>
      </c>
      <c r="BC74" s="1">
        <v>428.245</v>
      </c>
      <c r="BD74" s="1">
        <v>431.52199999999999</v>
      </c>
      <c r="BE74" s="1">
        <v>410.21699999999998</v>
      </c>
      <c r="BF74" s="1">
        <v>385.72199999999998</v>
      </c>
      <c r="BG74" s="1">
        <v>386.12099999999998</v>
      </c>
      <c r="BH74" s="1">
        <v>352.75200000000001</v>
      </c>
      <c r="BI74" s="1">
        <v>334.03500000000003</v>
      </c>
      <c r="BJ74" s="1">
        <v>395.41800000000001</v>
      </c>
      <c r="BK74" s="1">
        <v>449.26900000000001</v>
      </c>
      <c r="BL74" s="1">
        <v>487.81900000000002</v>
      </c>
      <c r="BM74" s="1">
        <v>538.62</v>
      </c>
      <c r="BN74" s="1">
        <v>554.08100000000002</v>
      </c>
      <c r="BO74" s="1">
        <v>544.899</v>
      </c>
      <c r="BP74" s="1">
        <v>546.61699999999996</v>
      </c>
      <c r="BQ74" s="1">
        <v>546.73199999999997</v>
      </c>
      <c r="BR74" s="1">
        <v>545.13</v>
      </c>
      <c r="BS74" s="1">
        <v>541.63199999999995</v>
      </c>
      <c r="BT74" s="1">
        <v>568.19299999999998</v>
      </c>
      <c r="BU74" s="1">
        <v>600.34400000000005</v>
      </c>
      <c r="BV74" s="1">
        <v>731.54700000000003</v>
      </c>
      <c r="BW74" s="1">
        <v>767.62900000000002</v>
      </c>
      <c r="BX74" s="1">
        <v>740.63499999999999</v>
      </c>
      <c r="BY74" s="1">
        <v>781.83600000000001</v>
      </c>
      <c r="BZ74" s="1">
        <v>787.49699999999996</v>
      </c>
      <c r="CA74" s="1">
        <v>654.17399999999998</v>
      </c>
      <c r="CB74" s="1">
        <v>573.57100000000003</v>
      </c>
      <c r="CC74" s="1">
        <v>467.779</v>
      </c>
      <c r="CD74" s="1">
        <v>448.23899999999998</v>
      </c>
      <c r="CE74" s="1">
        <v>347.05500000000001</v>
      </c>
      <c r="CF74" s="1">
        <v>333.62700000000001</v>
      </c>
      <c r="CG74" s="1">
        <v>350.27199999999999</v>
      </c>
      <c r="CH74" s="1">
        <v>286.06599999999997</v>
      </c>
      <c r="CI74" s="1">
        <v>247.482</v>
      </c>
      <c r="CJ74" s="1">
        <v>230.447</v>
      </c>
      <c r="CK74" s="1">
        <v>235.23</v>
      </c>
      <c r="CL74" s="1">
        <v>267.34399999999999</v>
      </c>
      <c r="CM74" s="1">
        <v>272.74</v>
      </c>
      <c r="CN74" s="1">
        <v>240.63800000000001</v>
      </c>
      <c r="CO74" s="1">
        <v>221.429</v>
      </c>
      <c r="CP74" s="1">
        <v>216.261</v>
      </c>
      <c r="CQ74" s="1">
        <v>204.91300000000001</v>
      </c>
      <c r="CR74" s="1">
        <v>181.91800000000001</v>
      </c>
      <c r="CS74" s="1">
        <v>185.39</v>
      </c>
      <c r="CT74" s="1">
        <v>187.148</v>
      </c>
      <c r="CU74" s="1">
        <v>192.065</v>
      </c>
      <c r="CV74" s="1">
        <v>190.298</v>
      </c>
      <c r="CW74" s="1">
        <v>190.94900000000001</v>
      </c>
      <c r="CX74" s="1">
        <v>192.57</v>
      </c>
      <c r="CY74" s="1">
        <v>186.28800000000001</v>
      </c>
      <c r="CZ74" s="1">
        <v>190.92400000000001</v>
      </c>
      <c r="DA74" s="1">
        <v>196.01900000000001</v>
      </c>
      <c r="DB74" s="1">
        <v>192.13300000000001</v>
      </c>
      <c r="DC74" s="1">
        <v>191.214</v>
      </c>
      <c r="DD74" s="1">
        <v>195.05</v>
      </c>
      <c r="DE74" s="1">
        <v>202.524</v>
      </c>
      <c r="DF74" s="1">
        <v>212.89599999999999</v>
      </c>
      <c r="DG74" s="1">
        <v>214.62299999999999</v>
      </c>
      <c r="DH74" s="1">
        <v>213.35400000000001</v>
      </c>
      <c r="DI74" s="1">
        <v>206.92099999999999</v>
      </c>
      <c r="DJ74" s="1">
        <v>213.39400000000001</v>
      </c>
      <c r="DK74" s="1">
        <v>227.405</v>
      </c>
      <c r="DL74" s="1">
        <v>207.529</v>
      </c>
      <c r="DM74" s="1">
        <v>200.12</v>
      </c>
      <c r="DN74" s="1">
        <v>187.15199999999999</v>
      </c>
      <c r="DO74" s="1">
        <v>182.35</v>
      </c>
      <c r="DP74" s="1">
        <v>179.316</v>
      </c>
      <c r="DQ74" s="1">
        <v>187.34700000000001</v>
      </c>
      <c r="DR74" s="1">
        <v>195.89099999999999</v>
      </c>
      <c r="DS74" s="1">
        <v>199.471</v>
      </c>
      <c r="DT74" s="1">
        <v>198.464</v>
      </c>
      <c r="DU74" s="1">
        <v>198.065</v>
      </c>
      <c r="DV74" s="1">
        <v>200.32400000000001</v>
      </c>
      <c r="DW74" s="1">
        <v>201.81299999999999</v>
      </c>
      <c r="DX74" s="1">
        <v>208.94200000000001</v>
      </c>
      <c r="DY74" s="1">
        <v>202.49299999999999</v>
      </c>
      <c r="DZ74" s="1">
        <v>197.34100000000001</v>
      </c>
      <c r="EA74" s="1">
        <v>188.196</v>
      </c>
      <c r="EB74" s="1">
        <v>183.72300000000001</v>
      </c>
      <c r="EC74" s="1">
        <v>182.357</v>
      </c>
      <c r="ED74" s="1">
        <v>181.45</v>
      </c>
      <c r="EE74" s="1">
        <v>185.67599999999999</v>
      </c>
      <c r="EF74" s="1">
        <v>185.923</v>
      </c>
      <c r="EG74" s="1">
        <v>184.74600000000001</v>
      </c>
      <c r="EH74" s="1">
        <v>186.78700000000001</v>
      </c>
      <c r="EI74" s="1">
        <v>186.17400000000001</v>
      </c>
      <c r="EJ74" s="1">
        <v>185.256</v>
      </c>
      <c r="EK74" s="1">
        <v>186.64099999999999</v>
      </c>
      <c r="EL74" s="1">
        <v>186.029</v>
      </c>
      <c r="EM74" s="1">
        <v>186.31</v>
      </c>
      <c r="EN74" s="1">
        <v>190.73</v>
      </c>
      <c r="EO74" s="1">
        <v>192.17699999999999</v>
      </c>
      <c r="EP74" s="1">
        <v>188.46600000000001</v>
      </c>
      <c r="EQ74" s="1">
        <v>195.255</v>
      </c>
      <c r="ER74" s="1">
        <v>202.70599999999999</v>
      </c>
      <c r="ES74" s="1">
        <v>210.059</v>
      </c>
      <c r="ET74" s="1">
        <v>221.471</v>
      </c>
      <c r="EU74" s="1">
        <v>224.727</v>
      </c>
      <c r="EV74" s="1">
        <v>211.143</v>
      </c>
      <c r="EW74" s="1">
        <v>214.44900000000001</v>
      </c>
      <c r="EX74" s="1">
        <v>218.36099999999999</v>
      </c>
      <c r="EY74" s="1">
        <v>226.70599999999999</v>
      </c>
      <c r="EZ74" s="1">
        <v>228.75200000000001</v>
      </c>
      <c r="FA74" s="1">
        <v>237.79</v>
      </c>
      <c r="FB74" s="1">
        <v>260.048</v>
      </c>
      <c r="FC74" s="1">
        <v>266.00299999999999</v>
      </c>
      <c r="FD74" s="1">
        <v>266.80700000000002</v>
      </c>
      <c r="FE74" s="1">
        <v>258.98099999999999</v>
      </c>
      <c r="FF74" s="1">
        <v>256.84100000000001</v>
      </c>
      <c r="FG74" s="1">
        <v>259.03500000000003</v>
      </c>
      <c r="FH74" s="1">
        <v>258.20800000000003</v>
      </c>
      <c r="FI74" s="1">
        <v>253.70599999999999</v>
      </c>
      <c r="FJ74" s="1">
        <v>245.584</v>
      </c>
      <c r="FK74" s="1">
        <v>247.00299999999999</v>
      </c>
      <c r="FL74" s="1">
        <v>241.09899999999999</v>
      </c>
      <c r="FM74" s="1">
        <v>225.00899999999999</v>
      </c>
      <c r="FN74" s="1">
        <v>222.86</v>
      </c>
      <c r="FO74" s="1">
        <v>220.35400000000001</v>
      </c>
      <c r="FP74" s="1">
        <v>230.416</v>
      </c>
      <c r="FQ74" s="1">
        <v>239.625</v>
      </c>
      <c r="FR74" s="1">
        <v>240.91800000000001</v>
      </c>
      <c r="FS74" s="1">
        <v>235.059</v>
      </c>
      <c r="FT74" s="1">
        <v>229.136</v>
      </c>
      <c r="FU74" s="1">
        <v>221.244</v>
      </c>
      <c r="FV74" s="1">
        <v>222.06200000000001</v>
      </c>
      <c r="FW74" s="1">
        <v>224.559</v>
      </c>
      <c r="FX74" s="1">
        <v>234.16800000000001</v>
      </c>
      <c r="FY74" s="1">
        <v>238.047</v>
      </c>
      <c r="FZ74" s="1">
        <v>241.01</v>
      </c>
      <c r="GA74" s="1">
        <v>245.934</v>
      </c>
      <c r="GB74" s="1">
        <v>245.292</v>
      </c>
      <c r="GC74" s="1">
        <v>245.64099999999999</v>
      </c>
      <c r="GD74" s="1">
        <v>250.84800000000001</v>
      </c>
      <c r="GE74" s="1">
        <v>253.96299999999999</v>
      </c>
      <c r="GF74" s="1">
        <v>254.66900000000001</v>
      </c>
      <c r="GG74" s="1">
        <v>263.81099999999998</v>
      </c>
      <c r="GH74" s="1">
        <v>267.67700000000002</v>
      </c>
      <c r="GI74" s="1">
        <v>265.79199999999997</v>
      </c>
      <c r="GJ74" s="1">
        <v>259.83</v>
      </c>
      <c r="GK74" s="1">
        <v>258.12700000000001</v>
      </c>
      <c r="GL74" s="1">
        <v>263.26400000000001</v>
      </c>
      <c r="GM74" s="1">
        <v>251.72300000000001</v>
      </c>
      <c r="GN74" s="1">
        <v>240.68299999999999</v>
      </c>
      <c r="GO74" s="1">
        <v>249.024</v>
      </c>
      <c r="GP74" s="1">
        <v>253.779</v>
      </c>
      <c r="GQ74" s="1">
        <v>260.82600000000002</v>
      </c>
      <c r="GR74" s="1">
        <v>266.81900000000002</v>
      </c>
      <c r="GS74" s="1">
        <v>258.32400000000001</v>
      </c>
      <c r="GT74" s="1">
        <v>257.7</v>
      </c>
      <c r="GU74" s="1">
        <v>255.33799999999999</v>
      </c>
      <c r="GV74" s="1">
        <v>268.96899999999999</v>
      </c>
      <c r="GW74" s="1">
        <v>263.48700000000002</v>
      </c>
      <c r="GX74" s="1">
        <v>252.41499999999999</v>
      </c>
      <c r="GY74" s="1">
        <v>242.34200000000001</v>
      </c>
      <c r="GZ74" s="1">
        <v>233.947</v>
      </c>
      <c r="HA74" s="1">
        <v>219.91200000000001</v>
      </c>
      <c r="HB74" s="1">
        <v>268.27300000000002</v>
      </c>
      <c r="HC74" s="1">
        <v>265.17700000000002</v>
      </c>
      <c r="HD74" s="1">
        <v>259.00400000000002</v>
      </c>
      <c r="HE74" s="1">
        <v>258.3</v>
      </c>
      <c r="HF74" s="1">
        <v>249.167</v>
      </c>
      <c r="HG74" s="1">
        <v>262.916</v>
      </c>
      <c r="HH74" s="1">
        <v>266.32900000000001</v>
      </c>
      <c r="HI74" s="1">
        <v>255.67599999999999</v>
      </c>
      <c r="HJ74" s="1">
        <v>254.90700000000001</v>
      </c>
      <c r="HK74" s="1">
        <v>254.89599999999999</v>
      </c>
      <c r="HL74" s="1">
        <v>252.23400000000001</v>
      </c>
      <c r="HM74" s="1">
        <v>246.63399999999999</v>
      </c>
      <c r="HN74" s="1">
        <v>243.00800000000001</v>
      </c>
      <c r="HO74" s="1">
        <v>241.71</v>
      </c>
      <c r="HP74" s="1">
        <v>243.14699999999999</v>
      </c>
      <c r="HQ74" s="1">
        <v>256.83499999999998</v>
      </c>
      <c r="HR74" s="1">
        <v>270.363</v>
      </c>
      <c r="HS74" s="1">
        <v>278.21899999999999</v>
      </c>
      <c r="HT74" s="1">
        <v>293.57799999999997</v>
      </c>
      <c r="HU74" s="1">
        <v>302.21300000000002</v>
      </c>
      <c r="HV74" s="1">
        <v>283.565</v>
      </c>
      <c r="HW74" s="1">
        <v>277.63499999999999</v>
      </c>
      <c r="HX74" s="1">
        <v>269.24799999999999</v>
      </c>
      <c r="HY74" s="1">
        <v>274.69</v>
      </c>
      <c r="HZ74" s="1">
        <v>277.39299999999997</v>
      </c>
      <c r="IA74" s="1">
        <v>287.25400000000002</v>
      </c>
      <c r="IB74" s="1">
        <v>296.65600000000001</v>
      </c>
      <c r="IC74" s="1">
        <v>322.58600000000001</v>
      </c>
      <c r="ID74" s="1">
        <v>307.036</v>
      </c>
      <c r="IE74" s="1">
        <v>286.25900000000001</v>
      </c>
      <c r="IF74" s="1">
        <v>273.53199999999998</v>
      </c>
      <c r="IG74" s="1">
        <v>270.46199999999999</v>
      </c>
      <c r="IH74" s="1">
        <v>249.816</v>
      </c>
      <c r="II74" s="1">
        <v>244.68</v>
      </c>
      <c r="IJ74" s="1">
        <v>237.50299999999999</v>
      </c>
      <c r="IK74" s="1">
        <v>253.154</v>
      </c>
      <c r="IL74" s="1">
        <v>264.82600000000002</v>
      </c>
      <c r="IM74" s="1">
        <v>271.76900000000001</v>
      </c>
      <c r="IN74" s="1">
        <v>272.685</v>
      </c>
      <c r="IO74" s="1">
        <v>274.298</v>
      </c>
      <c r="IP74" s="1">
        <v>261.14100000000002</v>
      </c>
      <c r="IQ74" s="1">
        <v>252.42599999999999</v>
      </c>
      <c r="IR74" s="1">
        <v>252.59399999999999</v>
      </c>
      <c r="IS74" s="1">
        <v>252.017</v>
      </c>
      <c r="IT74" s="1">
        <v>255.64</v>
      </c>
      <c r="IU74" s="1">
        <v>268.14699999999999</v>
      </c>
      <c r="IV74" s="1">
        <v>272.69099999999997</v>
      </c>
      <c r="IW74" s="1">
        <v>258.37799999999999</v>
      </c>
      <c r="IX74" s="1">
        <v>242.72800000000001</v>
      </c>
      <c r="IY74" s="1">
        <v>237.20400000000001</v>
      </c>
      <c r="IZ74" s="1">
        <v>237.06100000000001</v>
      </c>
      <c r="JA74" s="1">
        <v>239.994</v>
      </c>
      <c r="JB74" s="1">
        <v>241.804</v>
      </c>
      <c r="JC74" s="1">
        <v>264.71300000000002</v>
      </c>
      <c r="JD74" s="1">
        <v>277.38499999999999</v>
      </c>
      <c r="JE74" s="1">
        <v>285.86200000000002</v>
      </c>
      <c r="JF74" s="1">
        <v>273.34399999999999</v>
      </c>
      <c r="JG74" s="1">
        <v>268.49200000000002</v>
      </c>
      <c r="JH74" s="1">
        <v>264.86200000000002</v>
      </c>
      <c r="JI74" s="1">
        <v>260.12</v>
      </c>
      <c r="JJ74" s="1">
        <v>260.21699999999998</v>
      </c>
      <c r="JK74" s="1">
        <v>290.21100000000001</v>
      </c>
      <c r="JL74" s="1">
        <v>310.22399999999999</v>
      </c>
      <c r="JM74" s="1">
        <v>312.86099999999999</v>
      </c>
      <c r="JN74" s="1">
        <v>314.88200000000001</v>
      </c>
      <c r="JO74" s="1">
        <v>318.50200000000001</v>
      </c>
      <c r="JP74" s="1">
        <v>306.65800000000002</v>
      </c>
      <c r="JQ74" s="1">
        <v>318.596</v>
      </c>
      <c r="JR74" s="1">
        <v>331.59199999999998</v>
      </c>
      <c r="JS74" s="1">
        <v>338.25599999999997</v>
      </c>
      <c r="JT74" s="1">
        <v>349.51100000000002</v>
      </c>
      <c r="JU74" s="1">
        <v>362.97500000000002</v>
      </c>
      <c r="JV74" s="1">
        <v>376.89699999999999</v>
      </c>
      <c r="JW74" s="1">
        <v>374.39400000000001</v>
      </c>
      <c r="JX74" s="1">
        <v>365.17099999999999</v>
      </c>
      <c r="JY74" s="1">
        <v>373.30700000000002</v>
      </c>
      <c r="JZ74" s="1">
        <v>371.31900000000002</v>
      </c>
      <c r="KA74" s="1">
        <v>378.42899999999997</v>
      </c>
      <c r="KB74" s="1">
        <v>375.16800000000001</v>
      </c>
      <c r="KC74" s="1">
        <v>379.54199999999997</v>
      </c>
      <c r="KD74" s="1">
        <v>361.05900000000003</v>
      </c>
      <c r="KE74" s="1">
        <v>350.48399999999998</v>
      </c>
      <c r="KF74" s="1">
        <v>350.74099999999999</v>
      </c>
      <c r="KG74" s="1">
        <v>349.553</v>
      </c>
      <c r="KH74" s="1">
        <v>348.87099999999998</v>
      </c>
      <c r="KI74" s="1">
        <v>357.92399999999998</v>
      </c>
      <c r="KJ74" s="1">
        <v>360.18099999999998</v>
      </c>
      <c r="KK74" s="1">
        <v>367.34399999999999</v>
      </c>
      <c r="KL74" s="1">
        <v>359.34899999999999</v>
      </c>
      <c r="KM74" s="1">
        <v>374.96</v>
      </c>
      <c r="KN74" s="1">
        <v>368.21699999999998</v>
      </c>
      <c r="KO74" s="1">
        <v>354.47500000000002</v>
      </c>
      <c r="KP74" s="1">
        <v>338.07900000000001</v>
      </c>
      <c r="KQ74" s="1">
        <v>336.78199999999998</v>
      </c>
      <c r="KR74" s="1">
        <v>334.85599999999999</v>
      </c>
      <c r="KS74" s="1">
        <v>345.75299999999999</v>
      </c>
      <c r="KT74" s="1">
        <v>357.24799999999999</v>
      </c>
      <c r="KU74" s="1">
        <v>366.67099999999999</v>
      </c>
      <c r="KV74" s="1">
        <v>352.04300000000001</v>
      </c>
      <c r="KW74" s="1">
        <v>340.23099999999999</v>
      </c>
      <c r="KX74" s="1">
        <v>334.9</v>
      </c>
      <c r="KY74" s="1">
        <v>333.65100000000001</v>
      </c>
      <c r="KZ74" s="1">
        <v>328.08699999999999</v>
      </c>
      <c r="LA74" s="1">
        <v>322.01</v>
      </c>
      <c r="LB74" s="1">
        <v>316.36599999999999</v>
      </c>
      <c r="LC74" s="1">
        <v>323.86700000000002</v>
      </c>
      <c r="LD74" s="1">
        <v>337.709</v>
      </c>
      <c r="LE74" s="1">
        <v>345.25700000000001</v>
      </c>
      <c r="LF74" s="1">
        <v>345.88299999999998</v>
      </c>
      <c r="LG74" s="1">
        <v>344.80399999999997</v>
      </c>
      <c r="LH74" s="1">
        <v>341.69499999999999</v>
      </c>
      <c r="LI74" s="1">
        <v>342.12299999999999</v>
      </c>
      <c r="LJ74" s="1">
        <v>337.40499999999997</v>
      </c>
      <c r="LK74" s="1">
        <v>338.17399999999998</v>
      </c>
      <c r="LL74" s="1">
        <v>336.13400000000001</v>
      </c>
      <c r="LM74" s="1">
        <v>355.65</v>
      </c>
      <c r="LN74" s="1">
        <v>368.50400000000002</v>
      </c>
      <c r="LO74" s="1">
        <v>380.096</v>
      </c>
      <c r="LP74" s="1">
        <v>380</v>
      </c>
      <c r="LQ74" s="1">
        <v>391.721</v>
      </c>
      <c r="LR74" s="1">
        <v>387.33300000000003</v>
      </c>
      <c r="LS74" s="1">
        <v>373.27800000000002</v>
      </c>
      <c r="LT74" s="1">
        <v>364.25</v>
      </c>
      <c r="LU74" s="1">
        <v>348.07</v>
      </c>
      <c r="LV74" s="1">
        <v>350.15800000000002</v>
      </c>
      <c r="LW74" s="1">
        <v>349.78500000000003</v>
      </c>
      <c r="LX74" s="1">
        <v>344.76600000000002</v>
      </c>
      <c r="LY74" s="1">
        <v>359.32900000000001</v>
      </c>
      <c r="LZ74" s="1">
        <v>371.173</v>
      </c>
      <c r="MA74" s="1">
        <v>386.37799999999999</v>
      </c>
      <c r="MB74" s="1">
        <v>404.72899999999998</v>
      </c>
      <c r="MC74" s="1">
        <v>401.13</v>
      </c>
      <c r="MD74" s="1">
        <v>391.84300000000002</v>
      </c>
      <c r="ME74" s="1">
        <v>362.85199999999998</v>
      </c>
      <c r="MF74" s="1">
        <v>364.803</v>
      </c>
      <c r="MG74" s="1">
        <v>363.24700000000001</v>
      </c>
      <c r="MH74" s="1">
        <v>340.39400000000001</v>
      </c>
      <c r="MI74" s="1">
        <v>344.01</v>
      </c>
      <c r="MJ74" s="1">
        <v>361.49400000000003</v>
      </c>
      <c r="MK74" s="1">
        <v>382.65199999999999</v>
      </c>
      <c r="ML74" s="1">
        <v>398.01799999999997</v>
      </c>
      <c r="MM74" s="1">
        <v>391.97199999999998</v>
      </c>
      <c r="MN74" s="1">
        <v>389.29899999999998</v>
      </c>
      <c r="MO74" s="1">
        <v>384.53699999999998</v>
      </c>
      <c r="MP74" s="1">
        <v>387.16399999999999</v>
      </c>
      <c r="MQ74" s="1">
        <v>397.56900000000002</v>
      </c>
      <c r="MR74" s="1">
        <v>389.08300000000003</v>
      </c>
      <c r="MS74" s="1">
        <v>386.05399999999997</v>
      </c>
      <c r="MT74" s="1">
        <v>390.363</v>
      </c>
      <c r="MU74" s="1">
        <v>413.904</v>
      </c>
      <c r="MV74" s="1">
        <v>415.25</v>
      </c>
      <c r="MW74" s="1">
        <v>398.834</v>
      </c>
      <c r="MX74" s="1">
        <v>373.875</v>
      </c>
      <c r="MY74" s="1">
        <v>382.245</v>
      </c>
      <c r="MZ74" s="1">
        <v>395.072</v>
      </c>
      <c r="NA74" s="1">
        <v>392.06700000000001</v>
      </c>
      <c r="NB74" s="1">
        <v>390.923</v>
      </c>
      <c r="NC74" s="1">
        <v>417.447</v>
      </c>
      <c r="ND74" s="1">
        <v>427.63400000000001</v>
      </c>
      <c r="NE74" s="1">
        <v>426.97699999999998</v>
      </c>
      <c r="NF74" s="1">
        <v>429.32100000000003</v>
      </c>
      <c r="NG74" s="1">
        <v>439.96800000000002</v>
      </c>
      <c r="NH74" s="1">
        <v>435.16899999999998</v>
      </c>
      <c r="NI74" s="1">
        <v>429.67500000000001</v>
      </c>
      <c r="NJ74" s="1">
        <v>413.77</v>
      </c>
      <c r="NK74" s="1">
        <v>414.327</v>
      </c>
      <c r="NL74" s="1">
        <v>424.91699999999997</v>
      </c>
      <c r="NM74" s="1">
        <v>420.68099999999998</v>
      </c>
      <c r="NN74" s="1">
        <v>433.46300000000002</v>
      </c>
      <c r="NO74" s="1">
        <v>430.87099999999998</v>
      </c>
      <c r="NP74" s="1">
        <v>417.44499999999999</v>
      </c>
      <c r="NQ74" s="1">
        <v>423.654</v>
      </c>
      <c r="NR74" s="1">
        <v>417.65699999999998</v>
      </c>
      <c r="NS74" s="1">
        <v>442.77699999999999</v>
      </c>
      <c r="NT74" s="1">
        <v>463.61</v>
      </c>
      <c r="NU74" s="1">
        <v>475.54399999999998</v>
      </c>
      <c r="NV74" s="1">
        <v>478.02199999999999</v>
      </c>
      <c r="NW74" s="1">
        <v>456.512</v>
      </c>
      <c r="NX74" s="1">
        <v>441.61500000000001</v>
      </c>
      <c r="NY74" s="1">
        <v>439.67899999999997</v>
      </c>
      <c r="NZ74" s="1">
        <v>438.17500000000001</v>
      </c>
      <c r="OA74" s="1">
        <v>433.15</v>
      </c>
      <c r="OB74" s="1">
        <v>433.69600000000003</v>
      </c>
      <c r="OC74" s="1">
        <v>431.24599999999998</v>
      </c>
      <c r="OD74" s="1">
        <v>430.51600000000002</v>
      </c>
      <c r="OE74" s="1">
        <v>429.45400000000001</v>
      </c>
      <c r="OF74" s="1">
        <v>422.79700000000003</v>
      </c>
      <c r="OG74" s="1">
        <v>423.12200000000001</v>
      </c>
      <c r="OH74" s="1">
        <v>421.173</v>
      </c>
      <c r="OI74" s="1">
        <v>443.30399999999997</v>
      </c>
      <c r="OJ74" s="1">
        <v>473.81299999999999</v>
      </c>
      <c r="OK74" s="1">
        <v>478.62400000000002</v>
      </c>
      <c r="OL74" s="1">
        <v>474.67700000000002</v>
      </c>
      <c r="OM74" s="1">
        <v>471.00799999999998</v>
      </c>
      <c r="ON74" s="1">
        <v>459.30900000000003</v>
      </c>
      <c r="OO74" s="1">
        <v>447.29300000000001</v>
      </c>
      <c r="OP74" s="1">
        <v>433.04500000000002</v>
      </c>
      <c r="OQ74" s="1">
        <v>431.51600000000002</v>
      </c>
      <c r="OR74" s="1">
        <v>411.84199999999998</v>
      </c>
      <c r="OS74" s="1">
        <v>397.916</v>
      </c>
      <c r="OT74" s="1">
        <v>393.392</v>
      </c>
      <c r="OU74" s="1">
        <v>389.38900000000001</v>
      </c>
      <c r="OV74" s="1">
        <v>402.12900000000002</v>
      </c>
      <c r="OW74" s="1">
        <v>408.33199999999999</v>
      </c>
      <c r="OX74" s="1">
        <v>409.40499999999997</v>
      </c>
      <c r="OY74" s="1">
        <v>427.00400000000002</v>
      </c>
      <c r="OZ74" s="1">
        <v>409.51900000000001</v>
      </c>
      <c r="PA74" s="1">
        <v>400.39</v>
      </c>
      <c r="PB74" s="1">
        <v>394.041</v>
      </c>
      <c r="PC74" s="1">
        <v>370.26400000000001</v>
      </c>
      <c r="PD74" s="1">
        <v>360.55399999999997</v>
      </c>
      <c r="PE74" s="1">
        <v>352.59399999999999</v>
      </c>
      <c r="PF74" s="1">
        <v>341.75</v>
      </c>
      <c r="PG74" s="1">
        <v>323.44200000000001</v>
      </c>
      <c r="PH74" s="1">
        <v>317.52699999999999</v>
      </c>
      <c r="PI74" s="1">
        <v>330.98700000000002</v>
      </c>
      <c r="PJ74" s="1">
        <v>331.69200000000001</v>
      </c>
      <c r="PK74" s="1">
        <v>330.084</v>
      </c>
      <c r="PL74" s="1">
        <v>340.899</v>
      </c>
      <c r="PM74" s="1">
        <v>366.68299999999999</v>
      </c>
      <c r="PN74" s="1">
        <v>373.18200000000002</v>
      </c>
      <c r="PO74" s="1">
        <v>374.74</v>
      </c>
      <c r="PP74" s="1">
        <v>381.94299999999998</v>
      </c>
      <c r="PQ74" s="1">
        <v>368.68900000000002</v>
      </c>
      <c r="PR74" s="1">
        <v>366.01299999999998</v>
      </c>
      <c r="PS74" s="1">
        <v>363.21800000000002</v>
      </c>
      <c r="PT74" s="1">
        <v>359.30700000000002</v>
      </c>
      <c r="PU74" s="1">
        <v>364.83499999999998</v>
      </c>
      <c r="PV74" s="1">
        <v>360.77100000000002</v>
      </c>
      <c r="PW74" s="1">
        <v>352.05799999999999</v>
      </c>
      <c r="PX74" s="1">
        <v>360.98700000000002</v>
      </c>
      <c r="PY74" s="1">
        <v>364.48399999999998</v>
      </c>
      <c r="PZ74" s="1">
        <v>364.69299999999998</v>
      </c>
      <c r="QA74" s="1">
        <v>366.64</v>
      </c>
      <c r="QB74" s="1">
        <v>356.52600000000001</v>
      </c>
      <c r="QC74" s="1">
        <v>357.32600000000002</v>
      </c>
      <c r="QD74" s="1">
        <v>361.80900000000003</v>
      </c>
      <c r="QE74" s="1">
        <v>347.41399999999999</v>
      </c>
      <c r="QF74" s="1">
        <v>340.88799999999998</v>
      </c>
      <c r="QG74" s="1">
        <v>336.55</v>
      </c>
      <c r="QH74" s="1">
        <v>345.15300000000002</v>
      </c>
      <c r="QI74" s="1">
        <v>342.952</v>
      </c>
      <c r="QJ74" s="1">
        <v>353.55700000000002</v>
      </c>
      <c r="QK74" s="1">
        <v>342.726</v>
      </c>
      <c r="QL74" s="1">
        <v>348.61</v>
      </c>
      <c r="QM74" s="1">
        <v>367.80700000000002</v>
      </c>
      <c r="QN74" s="1">
        <v>369.04</v>
      </c>
      <c r="QO74" s="1">
        <v>365.06700000000001</v>
      </c>
      <c r="QP74" s="1">
        <v>363.95800000000003</v>
      </c>
      <c r="QQ74" s="1">
        <v>367.22</v>
      </c>
      <c r="QR74" s="1">
        <v>370.43599999999998</v>
      </c>
      <c r="QS74" s="1">
        <v>376.541</v>
      </c>
      <c r="QT74" s="1">
        <v>377.18200000000002</v>
      </c>
      <c r="QU74" s="1">
        <v>385.02</v>
      </c>
      <c r="QV74" s="1">
        <v>386.61700000000002</v>
      </c>
      <c r="QW74" s="1">
        <v>380.59699999999998</v>
      </c>
      <c r="QX74" s="1">
        <v>382.60500000000002</v>
      </c>
      <c r="QY74" s="1">
        <v>393.464</v>
      </c>
      <c r="QZ74" s="1">
        <v>402.428</v>
      </c>
      <c r="RA74" s="1">
        <v>404.93099999999998</v>
      </c>
      <c r="RB74" s="1">
        <v>406.005</v>
      </c>
      <c r="RC74" s="1">
        <v>400.08800000000002</v>
      </c>
      <c r="RD74" s="1">
        <v>390.471</v>
      </c>
      <c r="RE74" s="1">
        <v>378.49599999999998</v>
      </c>
      <c r="RF74" s="1">
        <v>367.80399999999997</v>
      </c>
      <c r="RG74" s="1">
        <v>366.79399999999998</v>
      </c>
      <c r="RH74" s="1">
        <v>365.80500000000001</v>
      </c>
      <c r="RI74" s="1">
        <v>365.75400000000002</v>
      </c>
      <c r="RJ74" s="1">
        <v>363.7</v>
      </c>
      <c r="RK74" s="1">
        <v>361.54</v>
      </c>
      <c r="RL74" s="1">
        <v>361.84</v>
      </c>
      <c r="RM74" s="1">
        <v>375.31299999999999</v>
      </c>
      <c r="RN74" s="1">
        <v>375.22899999999998</v>
      </c>
      <c r="RO74" s="1">
        <v>373.28300000000002</v>
      </c>
      <c r="RP74" s="1">
        <v>374.59899999999999</v>
      </c>
      <c r="RQ74" s="1">
        <v>362.41699999999997</v>
      </c>
      <c r="RR74" s="1">
        <v>362.34100000000001</v>
      </c>
      <c r="RS74" s="1">
        <v>352.73200000000003</v>
      </c>
      <c r="RT74" s="1">
        <v>332.11</v>
      </c>
      <c r="RU74" s="1">
        <v>329.29</v>
      </c>
      <c r="RV74" s="1">
        <v>329.03699999999998</v>
      </c>
      <c r="RW74" s="1">
        <v>328.67200000000003</v>
      </c>
      <c r="RX74" s="1">
        <v>326.93400000000003</v>
      </c>
      <c r="RY74" s="1">
        <v>319.53399999999999</v>
      </c>
      <c r="RZ74" s="1">
        <v>312.178</v>
      </c>
      <c r="SA74" s="1">
        <v>313.613</v>
      </c>
      <c r="SB74" s="1">
        <v>314.96600000000001</v>
      </c>
      <c r="SC74" s="1">
        <v>316.07799999999997</v>
      </c>
      <c r="SD74" s="1">
        <v>316.33699999999999</v>
      </c>
      <c r="SE74" s="1">
        <v>333.11</v>
      </c>
      <c r="SF74" s="1">
        <v>333.10899999999998</v>
      </c>
      <c r="SG74" s="1">
        <v>335.64699999999999</v>
      </c>
      <c r="SH74" s="1">
        <v>336.60199999999998</v>
      </c>
      <c r="SI74" s="1">
        <v>335.27300000000002</v>
      </c>
      <c r="SJ74" s="1">
        <v>334.23500000000001</v>
      </c>
      <c r="SK74" s="1">
        <v>332.94400000000002</v>
      </c>
      <c r="SL74" s="1">
        <v>330.80700000000002</v>
      </c>
      <c r="SM74" s="1">
        <v>334.42899999999997</v>
      </c>
      <c r="SN74" s="1">
        <v>333.89299999999997</v>
      </c>
      <c r="SO74" s="1">
        <v>335.351</v>
      </c>
      <c r="SP74" s="1">
        <v>329.255</v>
      </c>
      <c r="SQ74" s="1">
        <v>338.41800000000001</v>
      </c>
      <c r="SR74" s="1">
        <v>350.87299999999999</v>
      </c>
    </row>
    <row r="75" spans="1:512" x14ac:dyDescent="0.25">
      <c r="A75" s="1" t="s">
        <v>306</v>
      </c>
      <c r="B75" s="1" t="str">
        <f>_xlfn.XLOOKUP(A75,bonds[worksheet get],bonds[unique lookup],"-")</f>
        <v>TELEFO 5 7/8 PERP nc-24</v>
      </c>
      <c r="C75" s="1" t="str">
        <f>_xlfn.XLOOKUP(A75,bonds[worksheet get],bonds[ID_ISIN],"-")</f>
        <v>XS1050461034</v>
      </c>
      <c r="D75" s="1">
        <f>_xll.BDH(A75,"blp_i_sprd_mid","-2AY",,"Dates=H","Fill=C","Sort=R","Dir=H","cols=509;rows=1")</f>
        <v>359.178</v>
      </c>
      <c r="E75" s="1">
        <v>364.86500000000001</v>
      </c>
      <c r="F75" s="1">
        <v>374.57100000000003</v>
      </c>
      <c r="G75" s="1">
        <v>386.90600000000001</v>
      </c>
      <c r="H75" s="1">
        <v>391.387</v>
      </c>
      <c r="I75" s="1">
        <v>392.29300000000001</v>
      </c>
      <c r="J75" s="1">
        <v>391.25200000000001</v>
      </c>
      <c r="K75" s="1">
        <v>390.27300000000002</v>
      </c>
      <c r="L75" s="1">
        <v>386.10199999999998</v>
      </c>
      <c r="M75" s="1">
        <v>389.78199999999998</v>
      </c>
      <c r="N75" s="1">
        <v>378.44499999999999</v>
      </c>
      <c r="O75" s="1">
        <v>378.11200000000002</v>
      </c>
      <c r="P75" s="1">
        <v>367.57499999999999</v>
      </c>
      <c r="Q75" s="1">
        <v>353.37599999999998</v>
      </c>
      <c r="R75" s="1">
        <v>379.62900000000002</v>
      </c>
      <c r="S75" s="1">
        <v>370.48099999999999</v>
      </c>
      <c r="T75" s="1">
        <v>373.88600000000002</v>
      </c>
      <c r="U75" s="1">
        <v>342.56099999999998</v>
      </c>
      <c r="V75" s="1">
        <v>320.173</v>
      </c>
      <c r="W75" s="1">
        <v>298.21100000000001</v>
      </c>
      <c r="X75" s="1">
        <v>315.93700000000001</v>
      </c>
      <c r="Y75" s="1">
        <v>342.63</v>
      </c>
      <c r="Z75" s="1">
        <v>348.42599999999999</v>
      </c>
      <c r="AA75" s="1">
        <v>366.01900000000001</v>
      </c>
      <c r="AB75" s="1">
        <v>366.97699999999998</v>
      </c>
      <c r="AC75" s="1">
        <v>369.44099999999997</v>
      </c>
      <c r="AD75" s="1">
        <v>360.54599999999999</v>
      </c>
      <c r="AE75" s="1">
        <v>354.41500000000002</v>
      </c>
      <c r="AF75" s="1">
        <v>367.37</v>
      </c>
      <c r="AG75" s="1">
        <v>371.43599999999998</v>
      </c>
      <c r="AH75" s="1">
        <v>394.00200000000001</v>
      </c>
      <c r="AI75" s="1">
        <v>393.24099999999999</v>
      </c>
      <c r="AJ75" s="1">
        <v>399.16699999999997</v>
      </c>
      <c r="AK75" s="1">
        <v>409.44200000000001</v>
      </c>
      <c r="AL75" s="1">
        <v>432.697</v>
      </c>
      <c r="AM75" s="1">
        <v>442.25599999999997</v>
      </c>
      <c r="AN75" s="1">
        <v>443.517</v>
      </c>
      <c r="AO75" s="1">
        <v>418.32100000000003</v>
      </c>
      <c r="AP75" s="1">
        <v>404.58</v>
      </c>
      <c r="AQ75" s="1">
        <v>404.38099999999997</v>
      </c>
      <c r="AR75" s="1">
        <v>398.36200000000002</v>
      </c>
      <c r="AS75" s="1">
        <v>406.59399999999999</v>
      </c>
      <c r="AT75" s="1">
        <v>445.39400000000001</v>
      </c>
      <c r="AU75" s="1">
        <v>454.32400000000001</v>
      </c>
      <c r="AV75" s="1">
        <v>455.95499999999998</v>
      </c>
      <c r="AW75" s="1">
        <v>421.92200000000003</v>
      </c>
      <c r="AX75" s="1">
        <v>406.887</v>
      </c>
      <c r="AY75" s="1">
        <v>397.48500000000001</v>
      </c>
      <c r="AZ75" s="1">
        <v>389.84</v>
      </c>
      <c r="BA75" s="1">
        <v>407.45800000000003</v>
      </c>
      <c r="BB75" s="1">
        <v>411.85899999999998</v>
      </c>
      <c r="BC75" s="1">
        <v>425.46499999999997</v>
      </c>
      <c r="BD75" s="1">
        <v>423.05099999999999</v>
      </c>
      <c r="BE75" s="1">
        <v>394.149</v>
      </c>
      <c r="BF75" s="1">
        <v>380.43599999999998</v>
      </c>
      <c r="BG75" s="1">
        <v>383.81299999999999</v>
      </c>
      <c r="BH75" s="1">
        <v>357.07900000000001</v>
      </c>
      <c r="BI75" s="1">
        <v>347.70100000000002</v>
      </c>
      <c r="BJ75" s="1">
        <v>397.20800000000003</v>
      </c>
      <c r="BK75" s="1">
        <v>450.238</v>
      </c>
      <c r="BL75" s="1">
        <v>485.29</v>
      </c>
      <c r="BM75" s="1">
        <v>525.40700000000004</v>
      </c>
      <c r="BN75" s="1">
        <v>534.10400000000004</v>
      </c>
      <c r="BO75" s="1">
        <v>533.01300000000003</v>
      </c>
      <c r="BP75" s="1">
        <v>535.13599999999997</v>
      </c>
      <c r="BQ75" s="1">
        <v>539.79100000000005</v>
      </c>
      <c r="BR75" s="1">
        <v>551.03399999999999</v>
      </c>
      <c r="BS75" s="1">
        <v>544.15300000000002</v>
      </c>
      <c r="BT75" s="1">
        <v>561.74800000000005</v>
      </c>
      <c r="BU75" s="1">
        <v>585.48</v>
      </c>
      <c r="BV75" s="1">
        <v>677.52499999999998</v>
      </c>
      <c r="BW75" s="1">
        <v>706.66800000000001</v>
      </c>
      <c r="BX75" s="1">
        <v>680.05700000000002</v>
      </c>
      <c r="BY75" s="1">
        <v>719.31</v>
      </c>
      <c r="BZ75" s="1">
        <v>710.99699999999996</v>
      </c>
      <c r="CA75" s="1">
        <v>601.42999999999995</v>
      </c>
      <c r="CB75" s="1">
        <v>516.87900000000002</v>
      </c>
      <c r="CC75" s="1">
        <v>434.26100000000002</v>
      </c>
      <c r="CD75" s="1">
        <v>424.209</v>
      </c>
      <c r="CE75" s="1">
        <v>341.95</v>
      </c>
      <c r="CF75" s="1">
        <v>333.012</v>
      </c>
      <c r="CG75" s="1">
        <v>340.85</v>
      </c>
      <c r="CH75" s="1">
        <v>279.29599999999999</v>
      </c>
      <c r="CI75" s="1">
        <v>246.84299999999999</v>
      </c>
      <c r="CJ75" s="1">
        <v>228.13399999999999</v>
      </c>
      <c r="CK75" s="1">
        <v>232.51</v>
      </c>
      <c r="CL75" s="1">
        <v>260.67599999999999</v>
      </c>
      <c r="CM75" s="1">
        <v>262.911</v>
      </c>
      <c r="CN75" s="1">
        <v>234.07300000000001</v>
      </c>
      <c r="CO75" s="1">
        <v>217.43899999999999</v>
      </c>
      <c r="CP75" s="1">
        <v>212.34</v>
      </c>
      <c r="CQ75" s="1">
        <v>202.64599999999999</v>
      </c>
      <c r="CR75" s="1">
        <v>184.63</v>
      </c>
      <c r="CS75" s="1">
        <v>187.636</v>
      </c>
      <c r="CT75" s="1">
        <v>190.81200000000001</v>
      </c>
      <c r="CU75" s="1">
        <v>194.75800000000001</v>
      </c>
      <c r="CV75" s="1">
        <v>194.708</v>
      </c>
      <c r="CW75" s="1">
        <v>196.059</v>
      </c>
      <c r="CX75" s="1">
        <v>194.99</v>
      </c>
      <c r="CY75" s="1">
        <v>192.22800000000001</v>
      </c>
      <c r="CZ75" s="1">
        <v>196.673</v>
      </c>
      <c r="DA75" s="1">
        <v>200.982</v>
      </c>
      <c r="DB75" s="1">
        <v>196.88200000000001</v>
      </c>
      <c r="DC75" s="1">
        <v>196.828</v>
      </c>
      <c r="DD75" s="1">
        <v>200.06299999999999</v>
      </c>
      <c r="DE75" s="1">
        <v>205.68700000000001</v>
      </c>
      <c r="DF75" s="1">
        <v>214.24799999999999</v>
      </c>
      <c r="DG75" s="1">
        <v>213.739</v>
      </c>
      <c r="DH75" s="1">
        <v>212.00299999999999</v>
      </c>
      <c r="DI75" s="1">
        <v>204.364</v>
      </c>
      <c r="DJ75" s="1">
        <v>207.661</v>
      </c>
      <c r="DK75" s="1">
        <v>212.535</v>
      </c>
      <c r="DL75" s="1">
        <v>199.02500000000001</v>
      </c>
      <c r="DM75" s="1">
        <v>191.92</v>
      </c>
      <c r="DN75" s="1">
        <v>184.922</v>
      </c>
      <c r="DO75" s="1">
        <v>184.41</v>
      </c>
      <c r="DP75" s="1">
        <v>182.43299999999999</v>
      </c>
      <c r="DQ75" s="1">
        <v>189.202</v>
      </c>
      <c r="DR75" s="1">
        <v>197.21100000000001</v>
      </c>
      <c r="DS75" s="1">
        <v>201.262</v>
      </c>
      <c r="DT75" s="1">
        <v>200.57400000000001</v>
      </c>
      <c r="DU75" s="1">
        <v>199.42099999999999</v>
      </c>
      <c r="DV75" s="1">
        <v>201.274</v>
      </c>
      <c r="DW75" s="1">
        <v>203.12200000000001</v>
      </c>
      <c r="DX75" s="1">
        <v>210.00800000000001</v>
      </c>
      <c r="DY75" s="1">
        <v>205.95</v>
      </c>
      <c r="DZ75" s="1">
        <v>200.209</v>
      </c>
      <c r="EA75" s="1">
        <v>190.61099999999999</v>
      </c>
      <c r="EB75" s="1">
        <v>185.70400000000001</v>
      </c>
      <c r="EC75" s="1">
        <v>183.44499999999999</v>
      </c>
      <c r="ED75" s="1">
        <v>181.83600000000001</v>
      </c>
      <c r="EE75" s="1">
        <v>185.90799999999999</v>
      </c>
      <c r="EF75" s="1">
        <v>188.02699999999999</v>
      </c>
      <c r="EG75" s="1">
        <v>186.76300000000001</v>
      </c>
      <c r="EH75" s="1">
        <v>190.21899999999999</v>
      </c>
      <c r="EI75" s="1">
        <v>189.78299999999999</v>
      </c>
      <c r="EJ75" s="1">
        <v>190.68199999999999</v>
      </c>
      <c r="EK75" s="1">
        <v>191.84899999999999</v>
      </c>
      <c r="EL75" s="1">
        <v>191.577</v>
      </c>
      <c r="EM75" s="1">
        <v>192.91200000000001</v>
      </c>
      <c r="EN75" s="1">
        <v>197.75399999999999</v>
      </c>
      <c r="EO75" s="1">
        <v>198.40299999999999</v>
      </c>
      <c r="EP75" s="1">
        <v>193.875</v>
      </c>
      <c r="EQ75" s="1">
        <v>197.49799999999999</v>
      </c>
      <c r="ER75" s="1">
        <v>203.209</v>
      </c>
      <c r="ES75" s="1">
        <v>207.50700000000001</v>
      </c>
      <c r="ET75" s="1">
        <v>214.34899999999999</v>
      </c>
      <c r="EU75" s="1">
        <v>216.43899999999999</v>
      </c>
      <c r="EV75" s="1">
        <v>202.85499999999999</v>
      </c>
      <c r="EW75" s="1">
        <v>204.37700000000001</v>
      </c>
      <c r="EX75" s="1">
        <v>207.477</v>
      </c>
      <c r="EY75" s="1">
        <v>220.637</v>
      </c>
      <c r="EZ75" s="1">
        <v>224.95699999999999</v>
      </c>
      <c r="FA75" s="1">
        <v>235.06899999999999</v>
      </c>
      <c r="FB75" s="1">
        <v>249.363</v>
      </c>
      <c r="FC75" s="1">
        <v>254.85300000000001</v>
      </c>
      <c r="FD75" s="1">
        <v>255.59899999999999</v>
      </c>
      <c r="FE75" s="1">
        <v>247.84299999999999</v>
      </c>
      <c r="FF75" s="1">
        <v>246.52099999999999</v>
      </c>
      <c r="FG75" s="1">
        <v>247.541</v>
      </c>
      <c r="FH75" s="1">
        <v>247.11600000000001</v>
      </c>
      <c r="FI75" s="1">
        <v>244.18600000000001</v>
      </c>
      <c r="FJ75" s="1">
        <v>237.446</v>
      </c>
      <c r="FK75" s="1">
        <v>237.29499999999999</v>
      </c>
      <c r="FL75" s="1">
        <v>233.988</v>
      </c>
      <c r="FM75" s="1">
        <v>221.63399999999999</v>
      </c>
      <c r="FN75" s="1">
        <v>221.00200000000001</v>
      </c>
      <c r="FO75" s="1">
        <v>220.238</v>
      </c>
      <c r="FP75" s="1">
        <v>225.828</v>
      </c>
      <c r="FQ75" s="1">
        <v>234.41900000000001</v>
      </c>
      <c r="FR75" s="1">
        <v>235.04900000000001</v>
      </c>
      <c r="FS75" s="1">
        <v>229.23400000000001</v>
      </c>
      <c r="FT75" s="1">
        <v>224.37799999999999</v>
      </c>
      <c r="FU75" s="1">
        <v>219.81399999999999</v>
      </c>
      <c r="FV75" s="1">
        <v>221.05699999999999</v>
      </c>
      <c r="FW75" s="1">
        <v>224.64400000000001</v>
      </c>
      <c r="FX75" s="1">
        <v>228.10400000000001</v>
      </c>
      <c r="FY75" s="1">
        <v>230.09200000000001</v>
      </c>
      <c r="FZ75" s="1">
        <v>233.60300000000001</v>
      </c>
      <c r="GA75" s="1">
        <v>237.94399999999999</v>
      </c>
      <c r="GB75" s="1">
        <v>238.684</v>
      </c>
      <c r="GC75" s="1">
        <v>241.68700000000001</v>
      </c>
      <c r="GD75" s="1">
        <v>245.739</v>
      </c>
      <c r="GE75" s="1">
        <v>248.76499999999999</v>
      </c>
      <c r="GF75" s="1">
        <v>249.916</v>
      </c>
      <c r="GG75" s="1">
        <v>259.18299999999999</v>
      </c>
      <c r="GH75" s="1">
        <v>262.86799999999999</v>
      </c>
      <c r="GI75" s="1">
        <v>263.77999999999997</v>
      </c>
      <c r="GJ75" s="1">
        <v>257.03699999999998</v>
      </c>
      <c r="GK75" s="1">
        <v>256.86700000000002</v>
      </c>
      <c r="GL75" s="1">
        <v>259.012</v>
      </c>
      <c r="GM75" s="1">
        <v>250.68100000000001</v>
      </c>
      <c r="GN75" s="1">
        <v>243.56899999999999</v>
      </c>
      <c r="GO75" s="1">
        <v>250.06200000000001</v>
      </c>
      <c r="GP75" s="1">
        <v>249.85</v>
      </c>
      <c r="GQ75" s="1">
        <v>253.446</v>
      </c>
      <c r="GR75" s="1">
        <v>254.96299999999999</v>
      </c>
      <c r="GS75" s="1">
        <v>245.29400000000001</v>
      </c>
      <c r="GT75" s="1">
        <v>243.53100000000001</v>
      </c>
      <c r="GU75" s="1">
        <v>235.83799999999999</v>
      </c>
      <c r="GV75" s="1">
        <v>246.76499999999999</v>
      </c>
      <c r="GW75" s="1">
        <v>243.24100000000001</v>
      </c>
      <c r="GX75" s="1">
        <v>234.70400000000001</v>
      </c>
      <c r="GY75" s="1">
        <v>224</v>
      </c>
      <c r="GZ75" s="1">
        <v>219.35</v>
      </c>
      <c r="HA75" s="1">
        <v>213.69300000000001</v>
      </c>
      <c r="HB75" s="1">
        <v>260.86200000000002</v>
      </c>
      <c r="HC75" s="1">
        <v>257.66399999999999</v>
      </c>
      <c r="HD75" s="1">
        <v>253.315</v>
      </c>
      <c r="HE75" s="1">
        <v>251.84</v>
      </c>
      <c r="HF75" s="1">
        <v>247.209</v>
      </c>
      <c r="HG75" s="1">
        <v>259.56700000000001</v>
      </c>
      <c r="HH75" s="1">
        <v>261.33499999999998</v>
      </c>
      <c r="HI75" s="1">
        <v>251.26400000000001</v>
      </c>
      <c r="HJ75" s="1">
        <v>250.249</v>
      </c>
      <c r="HK75" s="1">
        <v>249.3</v>
      </c>
      <c r="HL75" s="1">
        <v>246.21799999999999</v>
      </c>
      <c r="HM75" s="1">
        <v>240.60900000000001</v>
      </c>
      <c r="HN75" s="1">
        <v>234.614</v>
      </c>
      <c r="HO75" s="1">
        <v>236.76400000000001</v>
      </c>
      <c r="HP75" s="1">
        <v>238.63399999999999</v>
      </c>
      <c r="HQ75" s="1">
        <v>249.69</v>
      </c>
      <c r="HR75" s="1">
        <v>266.15800000000002</v>
      </c>
      <c r="HS75" s="1">
        <v>270.45800000000003</v>
      </c>
      <c r="HT75" s="1">
        <v>284.35500000000002</v>
      </c>
      <c r="HU75" s="1">
        <v>291.63299999999998</v>
      </c>
      <c r="HV75" s="1">
        <v>273.67399999999998</v>
      </c>
      <c r="HW75" s="1">
        <v>264.76900000000001</v>
      </c>
      <c r="HX75" s="1">
        <v>259.57799999999997</v>
      </c>
      <c r="HY75" s="1">
        <v>262.19499999999999</v>
      </c>
      <c r="HZ75" s="1">
        <v>269.803</v>
      </c>
      <c r="IA75" s="1">
        <v>277.99099999999999</v>
      </c>
      <c r="IB75" s="1">
        <v>285.34300000000002</v>
      </c>
      <c r="IC75" s="1">
        <v>301.82600000000002</v>
      </c>
      <c r="ID75" s="1">
        <v>286.50400000000002</v>
      </c>
      <c r="IE75" s="1">
        <v>267.45800000000003</v>
      </c>
      <c r="IF75" s="1">
        <v>260.952</v>
      </c>
      <c r="IG75" s="1">
        <v>256.90899999999999</v>
      </c>
      <c r="IH75" s="1">
        <v>242.828</v>
      </c>
      <c r="II75" s="1">
        <v>234.791</v>
      </c>
      <c r="IJ75" s="1">
        <v>229.24100000000001</v>
      </c>
      <c r="IK75" s="1">
        <v>241.20500000000001</v>
      </c>
      <c r="IL75" s="1">
        <v>247.99299999999999</v>
      </c>
      <c r="IM75" s="1">
        <v>249.19200000000001</v>
      </c>
      <c r="IN75" s="1">
        <v>248.626</v>
      </c>
      <c r="IO75" s="1">
        <v>248.49199999999999</v>
      </c>
      <c r="IP75" s="1">
        <v>237.22</v>
      </c>
      <c r="IQ75" s="1">
        <v>229.744</v>
      </c>
      <c r="IR75" s="1">
        <v>230.65</v>
      </c>
      <c r="IS75" s="1">
        <v>230.19</v>
      </c>
      <c r="IT75" s="1">
        <v>231.93799999999999</v>
      </c>
      <c r="IU75" s="1">
        <v>242.529</v>
      </c>
      <c r="IV75" s="1">
        <v>247.82400000000001</v>
      </c>
      <c r="IW75" s="1">
        <v>236.60599999999999</v>
      </c>
      <c r="IX75" s="1">
        <v>225.78</v>
      </c>
      <c r="IY75" s="1">
        <v>220.08199999999999</v>
      </c>
      <c r="IZ75" s="1">
        <v>221.73400000000001</v>
      </c>
      <c r="JA75" s="1">
        <v>227.3</v>
      </c>
      <c r="JB75" s="1">
        <v>232.06</v>
      </c>
      <c r="JC75" s="1">
        <v>244.31</v>
      </c>
      <c r="JD75" s="1">
        <v>253.09</v>
      </c>
      <c r="JE75" s="1">
        <v>259.17200000000003</v>
      </c>
      <c r="JF75" s="1">
        <v>250.69300000000001</v>
      </c>
      <c r="JG75" s="1">
        <v>245.52500000000001</v>
      </c>
      <c r="JH75" s="1">
        <v>241.881</v>
      </c>
      <c r="JI75" s="1">
        <v>238.14</v>
      </c>
      <c r="JJ75" s="1">
        <v>240.64599999999999</v>
      </c>
      <c r="JK75" s="1">
        <v>262.541</v>
      </c>
      <c r="JL75" s="1">
        <v>276.86099999999999</v>
      </c>
      <c r="JM75" s="1">
        <v>278.57799999999997</v>
      </c>
      <c r="JN75" s="1">
        <v>282.18599999999998</v>
      </c>
      <c r="JO75" s="1">
        <v>283.57900000000001</v>
      </c>
      <c r="JP75" s="1">
        <v>274.50599999999997</v>
      </c>
      <c r="JQ75" s="1">
        <v>283.98</v>
      </c>
      <c r="JR75" s="1">
        <v>293.161</v>
      </c>
      <c r="JS75" s="1">
        <v>295.233</v>
      </c>
      <c r="JT75" s="1">
        <v>301.86599999999999</v>
      </c>
      <c r="JU75" s="1">
        <v>315.17200000000003</v>
      </c>
      <c r="JV75" s="1">
        <v>325.16000000000003</v>
      </c>
      <c r="JW75" s="1">
        <v>323.892</v>
      </c>
      <c r="JX75" s="1">
        <v>317.49900000000002</v>
      </c>
      <c r="JY75" s="1">
        <v>324.60199999999998</v>
      </c>
      <c r="JZ75" s="1">
        <v>322.76499999999999</v>
      </c>
      <c r="KA75" s="1">
        <v>325.72899999999998</v>
      </c>
      <c r="KB75" s="1">
        <v>324.45400000000001</v>
      </c>
      <c r="KC75" s="1">
        <v>329.76</v>
      </c>
      <c r="KD75" s="1">
        <v>318.78100000000001</v>
      </c>
      <c r="KE75" s="1">
        <v>313.291</v>
      </c>
      <c r="KF75" s="1">
        <v>315.798</v>
      </c>
      <c r="KG75" s="1">
        <v>318.75099999999998</v>
      </c>
      <c r="KH75" s="1">
        <v>316.87099999999998</v>
      </c>
      <c r="KI75" s="1">
        <v>323.41300000000001</v>
      </c>
      <c r="KJ75" s="1">
        <v>324.41399999999999</v>
      </c>
      <c r="KK75" s="1">
        <v>328.03300000000002</v>
      </c>
      <c r="KL75" s="1">
        <v>317.05399999999997</v>
      </c>
      <c r="KM75" s="1">
        <v>326.50900000000001</v>
      </c>
      <c r="KN75" s="1">
        <v>319.66500000000002</v>
      </c>
      <c r="KO75" s="1">
        <v>309.94499999999999</v>
      </c>
      <c r="KP75" s="1">
        <v>291.18599999999998</v>
      </c>
      <c r="KQ75" s="1">
        <v>291.19299999999998</v>
      </c>
      <c r="KR75" s="1">
        <v>290.267</v>
      </c>
      <c r="KS75" s="1">
        <v>296.97300000000001</v>
      </c>
      <c r="KT75" s="1">
        <v>303.20699999999999</v>
      </c>
      <c r="KU75" s="1">
        <v>308.43099999999998</v>
      </c>
      <c r="KV75" s="1">
        <v>301.28199999999998</v>
      </c>
      <c r="KW75" s="1">
        <v>294.08600000000001</v>
      </c>
      <c r="KX75" s="1">
        <v>289.00200000000001</v>
      </c>
      <c r="KY75" s="1">
        <v>287.97199999999998</v>
      </c>
      <c r="KZ75" s="1">
        <v>284.45999999999998</v>
      </c>
      <c r="LA75" s="1">
        <v>285.08999999999997</v>
      </c>
      <c r="LB75" s="1">
        <v>284.13400000000001</v>
      </c>
      <c r="LC75" s="1">
        <v>299.32100000000003</v>
      </c>
      <c r="LD75" s="1">
        <v>312.85300000000001</v>
      </c>
      <c r="LE75" s="1">
        <v>322.55099999999999</v>
      </c>
      <c r="LF75" s="1">
        <v>320.72300000000001</v>
      </c>
      <c r="LG75" s="1">
        <v>320.25</v>
      </c>
      <c r="LH75" s="1">
        <v>320.029</v>
      </c>
      <c r="LI75" s="1">
        <v>319.86200000000002</v>
      </c>
      <c r="LJ75" s="1">
        <v>317.70299999999997</v>
      </c>
      <c r="LK75" s="1">
        <v>320.70299999999997</v>
      </c>
      <c r="LL75" s="1">
        <v>319.154</v>
      </c>
      <c r="LM75" s="1">
        <v>334.44299999999998</v>
      </c>
      <c r="LN75" s="1">
        <v>343.03300000000002</v>
      </c>
      <c r="LO75" s="1">
        <v>350.27199999999999</v>
      </c>
      <c r="LP75" s="1">
        <v>348.86700000000002</v>
      </c>
      <c r="LQ75" s="1">
        <v>358.447</v>
      </c>
      <c r="LR75" s="1">
        <v>355.37799999999999</v>
      </c>
      <c r="LS75" s="1">
        <v>346.38600000000002</v>
      </c>
      <c r="LT75" s="1">
        <v>341.55399999999997</v>
      </c>
      <c r="LU75" s="1">
        <v>329.13099999999997</v>
      </c>
      <c r="LV75" s="1">
        <v>333.81400000000002</v>
      </c>
      <c r="LW75" s="1">
        <v>337.41899999999998</v>
      </c>
      <c r="LX75" s="1">
        <v>335.29300000000001</v>
      </c>
      <c r="LY75" s="1">
        <v>354.45699999999999</v>
      </c>
      <c r="LZ75" s="1">
        <v>360.98500000000001</v>
      </c>
      <c r="MA75" s="1">
        <v>367.12599999999998</v>
      </c>
      <c r="MB75" s="1">
        <v>384.93799999999999</v>
      </c>
      <c r="MC75" s="1">
        <v>382.28699999999998</v>
      </c>
      <c r="MD75" s="1">
        <v>374.77100000000002</v>
      </c>
      <c r="ME75" s="1">
        <v>343.33800000000002</v>
      </c>
      <c r="MF75" s="1">
        <v>337.13900000000001</v>
      </c>
      <c r="MG75" s="1">
        <v>335.327</v>
      </c>
      <c r="MH75" s="1">
        <v>316.75799999999998</v>
      </c>
      <c r="MI75" s="1">
        <v>317.00900000000001</v>
      </c>
      <c r="MJ75" s="1">
        <v>330.83800000000002</v>
      </c>
      <c r="MK75" s="1">
        <v>342.46600000000001</v>
      </c>
      <c r="ML75" s="1">
        <v>356.03100000000001</v>
      </c>
      <c r="MM75" s="1">
        <v>350.26400000000001</v>
      </c>
      <c r="MN75" s="1">
        <v>345.80700000000002</v>
      </c>
      <c r="MO75" s="1">
        <v>339.86</v>
      </c>
      <c r="MP75" s="1">
        <v>344.79300000000001</v>
      </c>
      <c r="MQ75" s="1">
        <v>348.42</v>
      </c>
      <c r="MR75" s="1">
        <v>347.28399999999999</v>
      </c>
      <c r="MS75" s="1">
        <v>345.92399999999998</v>
      </c>
      <c r="MT75" s="1">
        <v>349.06900000000002</v>
      </c>
      <c r="MU75" s="1">
        <v>373.76400000000001</v>
      </c>
      <c r="MV75" s="1">
        <v>381.279</v>
      </c>
      <c r="MW75" s="1">
        <v>370.50299999999999</v>
      </c>
      <c r="MX75" s="1">
        <v>350.71300000000002</v>
      </c>
      <c r="MY75" s="1">
        <v>354.69799999999998</v>
      </c>
      <c r="MZ75" s="1">
        <v>364.495</v>
      </c>
      <c r="NA75" s="1">
        <v>364.54300000000001</v>
      </c>
      <c r="NB75" s="1">
        <v>363.47199999999998</v>
      </c>
      <c r="NC75" s="1">
        <v>384.19499999999999</v>
      </c>
      <c r="ND75" s="1">
        <v>397.31299999999999</v>
      </c>
      <c r="NE75" s="1">
        <v>396.721</v>
      </c>
      <c r="NF75" s="1">
        <v>401.75200000000001</v>
      </c>
      <c r="NG75" s="1">
        <v>411.98700000000002</v>
      </c>
      <c r="NH75" s="1">
        <v>411.62599999999998</v>
      </c>
      <c r="NI75" s="1">
        <v>407.97</v>
      </c>
      <c r="NJ75" s="1">
        <v>399.57</v>
      </c>
      <c r="NK75" s="1">
        <v>399.31299999999999</v>
      </c>
      <c r="NL75" s="1">
        <v>410.12400000000002</v>
      </c>
      <c r="NM75" s="1">
        <v>404.916</v>
      </c>
      <c r="NN75" s="1">
        <v>414.95</v>
      </c>
      <c r="NO75" s="1">
        <v>415.31700000000001</v>
      </c>
      <c r="NP75" s="1">
        <v>405.42599999999999</v>
      </c>
      <c r="NQ75" s="1">
        <v>409.10399999999998</v>
      </c>
      <c r="NR75" s="1">
        <v>404.762</v>
      </c>
      <c r="NS75" s="1">
        <v>420.43299999999999</v>
      </c>
      <c r="NT75" s="1">
        <v>432.10899999999998</v>
      </c>
      <c r="NU75" s="1">
        <v>443.322</v>
      </c>
      <c r="NV75" s="1">
        <v>445.58699999999999</v>
      </c>
      <c r="NW75" s="1">
        <v>428.053</v>
      </c>
      <c r="NX75" s="1">
        <v>416.27199999999999</v>
      </c>
      <c r="NY75" s="1">
        <v>415.52300000000002</v>
      </c>
      <c r="NZ75" s="1">
        <v>416.31599999999997</v>
      </c>
      <c r="OA75" s="1">
        <v>411.17599999999999</v>
      </c>
      <c r="OB75" s="1">
        <v>412.298</v>
      </c>
      <c r="OC75" s="1">
        <v>406.72199999999998</v>
      </c>
      <c r="OD75" s="1">
        <v>404.346</v>
      </c>
      <c r="OE75" s="1">
        <v>401.56400000000002</v>
      </c>
      <c r="OF75" s="1">
        <v>395.60500000000002</v>
      </c>
      <c r="OG75" s="1">
        <v>393.66199999999998</v>
      </c>
      <c r="OH75" s="1">
        <v>390.57</v>
      </c>
      <c r="OI75" s="1">
        <v>407.27800000000002</v>
      </c>
      <c r="OJ75" s="1">
        <v>429.79700000000003</v>
      </c>
      <c r="OK75" s="1">
        <v>433.52100000000002</v>
      </c>
      <c r="OL75" s="1">
        <v>432.17700000000002</v>
      </c>
      <c r="OM75" s="1">
        <v>432.19900000000001</v>
      </c>
      <c r="ON75" s="1">
        <v>417.19200000000001</v>
      </c>
      <c r="OO75" s="1">
        <v>408.83199999999999</v>
      </c>
      <c r="OP75" s="1">
        <v>396.851</v>
      </c>
      <c r="OQ75" s="1">
        <v>399.476</v>
      </c>
      <c r="OR75" s="1">
        <v>387.28399999999999</v>
      </c>
      <c r="OS75" s="1">
        <v>375.32</v>
      </c>
      <c r="OT75" s="1">
        <v>372.88499999999999</v>
      </c>
      <c r="OU75" s="1">
        <v>368.41399999999999</v>
      </c>
      <c r="OV75" s="1">
        <v>376.83800000000002</v>
      </c>
      <c r="OW75" s="1">
        <v>381.096</v>
      </c>
      <c r="OX75" s="1">
        <v>382.47899999999998</v>
      </c>
      <c r="OY75" s="1">
        <v>396.43099999999998</v>
      </c>
      <c r="OZ75" s="1">
        <v>381.68299999999999</v>
      </c>
      <c r="PA75" s="1">
        <v>375.08</v>
      </c>
      <c r="PB75" s="1">
        <v>369.65899999999999</v>
      </c>
      <c r="PC75" s="1">
        <v>353.10700000000003</v>
      </c>
      <c r="PD75" s="1">
        <v>344.88299999999998</v>
      </c>
      <c r="PE75" s="1">
        <v>338.95400000000001</v>
      </c>
      <c r="PF75" s="1">
        <v>329.61799999999999</v>
      </c>
      <c r="PG75" s="1">
        <v>315.952</v>
      </c>
      <c r="PH75" s="1">
        <v>315.94400000000002</v>
      </c>
      <c r="PI75" s="1">
        <v>320.86</v>
      </c>
      <c r="PJ75" s="1">
        <v>319.77300000000002</v>
      </c>
      <c r="PK75" s="1">
        <v>317.67200000000003</v>
      </c>
      <c r="PL75" s="1">
        <v>324.30900000000003</v>
      </c>
      <c r="PM75" s="1">
        <v>336.39800000000002</v>
      </c>
      <c r="PN75" s="1">
        <v>345.40600000000001</v>
      </c>
      <c r="PO75" s="1">
        <v>347.18799999999999</v>
      </c>
      <c r="PP75" s="1">
        <v>350.67599999999999</v>
      </c>
      <c r="PQ75" s="1">
        <v>338.97899999999998</v>
      </c>
      <c r="PR75" s="1">
        <v>337.27499999999998</v>
      </c>
      <c r="PS75" s="1">
        <v>334.55599999999998</v>
      </c>
      <c r="PT75" s="1">
        <v>329.04700000000003</v>
      </c>
      <c r="PU75" s="1">
        <v>333.09699999999998</v>
      </c>
      <c r="PV75" s="1">
        <v>332.041</v>
      </c>
      <c r="PW75" s="1">
        <v>324.89999999999998</v>
      </c>
      <c r="PX75" s="1">
        <v>326.67399999999998</v>
      </c>
      <c r="PY75" s="1">
        <v>327.28500000000003</v>
      </c>
      <c r="PZ75" s="1">
        <v>326.029</v>
      </c>
      <c r="QA75" s="1">
        <v>324.41899999999998</v>
      </c>
      <c r="QB75" s="1">
        <v>313.57</v>
      </c>
      <c r="QC75" s="1">
        <v>313.63099999999997</v>
      </c>
      <c r="QD75" s="1">
        <v>315.73700000000002</v>
      </c>
      <c r="QE75" s="1">
        <v>308.15699999999998</v>
      </c>
      <c r="QF75" s="1">
        <v>304.97899999999998</v>
      </c>
      <c r="QG75" s="1">
        <v>305.755</v>
      </c>
      <c r="QH75" s="1">
        <v>316.70400000000001</v>
      </c>
      <c r="QI75" s="1">
        <v>316.10300000000001</v>
      </c>
      <c r="QJ75" s="1">
        <v>325.44299999999998</v>
      </c>
      <c r="QK75" s="1">
        <v>319.78199999999998</v>
      </c>
      <c r="QL75" s="1">
        <v>321.35500000000002</v>
      </c>
      <c r="QM75" s="1">
        <v>346.25200000000001</v>
      </c>
      <c r="QN75" s="1">
        <v>347.71699999999998</v>
      </c>
      <c r="QO75" s="1">
        <v>343.13900000000001</v>
      </c>
      <c r="QP75" s="1">
        <v>342.36900000000003</v>
      </c>
      <c r="QQ75" s="1">
        <v>344.233</v>
      </c>
      <c r="QR75" s="1">
        <v>348.43099999999998</v>
      </c>
      <c r="QS75" s="1">
        <v>356.31900000000002</v>
      </c>
      <c r="QT75" s="1">
        <v>363.20400000000001</v>
      </c>
      <c r="QU75" s="1">
        <v>372.65499999999997</v>
      </c>
      <c r="QV75" s="1">
        <v>374.67200000000003</v>
      </c>
      <c r="QW75" s="1">
        <v>369.16300000000001</v>
      </c>
      <c r="QX75" s="1">
        <v>372.786</v>
      </c>
      <c r="QY75" s="1">
        <v>383.89299999999997</v>
      </c>
      <c r="QZ75" s="1">
        <v>391.69</v>
      </c>
      <c r="RA75" s="1">
        <v>395.85899999999998</v>
      </c>
      <c r="RB75" s="1">
        <v>394.25799999999998</v>
      </c>
      <c r="RC75" s="1">
        <v>389.392</v>
      </c>
      <c r="RD75" s="1">
        <v>380.95100000000002</v>
      </c>
      <c r="RE75" s="1">
        <v>366.62799999999999</v>
      </c>
      <c r="RF75" s="1">
        <v>359.14699999999999</v>
      </c>
      <c r="RG75" s="1">
        <v>357.995</v>
      </c>
      <c r="RH75" s="1">
        <v>353.55</v>
      </c>
      <c r="RI75" s="1">
        <v>358.089</v>
      </c>
      <c r="RJ75" s="1">
        <v>354.06700000000001</v>
      </c>
      <c r="RK75" s="1">
        <v>350.53</v>
      </c>
      <c r="RL75" s="1">
        <v>353.57799999999997</v>
      </c>
      <c r="RM75" s="1">
        <v>365.73099999999999</v>
      </c>
      <c r="RN75" s="1">
        <v>367.077</v>
      </c>
      <c r="RO75" s="1">
        <v>365.91899999999998</v>
      </c>
      <c r="RP75" s="1">
        <v>367.28500000000003</v>
      </c>
      <c r="RQ75" s="1">
        <v>354.93400000000003</v>
      </c>
      <c r="RR75" s="1">
        <v>354.423</v>
      </c>
      <c r="RS75" s="1">
        <v>341.44499999999999</v>
      </c>
      <c r="RT75" s="1">
        <v>322.791</v>
      </c>
      <c r="RU75" s="1">
        <v>320.738</v>
      </c>
      <c r="RV75" s="1">
        <v>319.64600000000002</v>
      </c>
      <c r="RW75" s="1">
        <v>322.404</v>
      </c>
      <c r="RX75" s="1">
        <v>322.19200000000001</v>
      </c>
      <c r="RY75" s="1">
        <v>316.02100000000002</v>
      </c>
      <c r="RZ75" s="1">
        <v>310.84300000000002</v>
      </c>
      <c r="SA75" s="1">
        <v>312.99299999999999</v>
      </c>
      <c r="SB75" s="1">
        <v>315.68700000000001</v>
      </c>
      <c r="SC75" s="1">
        <v>316.23700000000002</v>
      </c>
      <c r="SD75" s="1">
        <v>317.25</v>
      </c>
      <c r="SE75" s="1">
        <v>327.358</v>
      </c>
      <c r="SF75" s="1">
        <v>327.37099999999998</v>
      </c>
      <c r="SG75" s="1">
        <v>329.71100000000001</v>
      </c>
      <c r="SH75" s="1">
        <v>331.87700000000001</v>
      </c>
      <c r="SI75" s="1">
        <v>330.47199999999998</v>
      </c>
      <c r="SJ75" s="1">
        <v>329.476</v>
      </c>
      <c r="SK75" s="1">
        <v>329.29300000000001</v>
      </c>
      <c r="SL75" s="1">
        <v>327.44900000000001</v>
      </c>
      <c r="SM75" s="1">
        <v>330.19499999999999</v>
      </c>
      <c r="SN75" s="1">
        <v>328.74900000000002</v>
      </c>
      <c r="SO75" s="1">
        <v>330.24200000000002</v>
      </c>
      <c r="SP75" s="1">
        <v>319.89999999999998</v>
      </c>
      <c r="SQ75" s="1">
        <v>330.51299999999998</v>
      </c>
      <c r="SR75" s="1">
        <v>340.93200000000002</v>
      </c>
    </row>
    <row r="76" spans="1:512" x14ac:dyDescent="0.25">
      <c r="A76" s="1" t="s">
        <v>307</v>
      </c>
      <c r="B76" s="1" t="str">
        <f>_xlfn.XLOOKUP(A76,bonds[worksheet get],bonds[unique lookup],"-")</f>
        <v>TELEFO 4 3/8 PERP nc-24</v>
      </c>
      <c r="C76" s="1" t="str">
        <f>_xlfn.XLOOKUP(A76,bonds[worksheet get],bonds[ID_ISIN],"-")</f>
        <v>XS1933828433</v>
      </c>
      <c r="D76" s="1">
        <f>_xll.BDH(A76,"blp_i_sprd_mid","-2AY",,"Dates=H","Fill=C","Sort=R","Dir=H","cols=338;rows=1")</f>
        <v>366.06099999999998</v>
      </c>
      <c r="E76" s="1">
        <v>373.66300000000001</v>
      </c>
      <c r="F76" s="1">
        <v>379.94400000000002</v>
      </c>
      <c r="G76" s="1">
        <v>388.06799999999998</v>
      </c>
      <c r="H76" s="1">
        <v>391.31599999999997</v>
      </c>
      <c r="I76" s="1">
        <v>391.947</v>
      </c>
      <c r="J76" s="1">
        <v>390.62299999999999</v>
      </c>
      <c r="K76" s="1">
        <v>386.52800000000002</v>
      </c>
      <c r="L76" s="1">
        <v>381.52800000000002</v>
      </c>
      <c r="M76" s="1">
        <v>383.80200000000002</v>
      </c>
      <c r="N76" s="1">
        <v>367.59</v>
      </c>
      <c r="O76" s="1">
        <v>367.21899999999999</v>
      </c>
      <c r="P76" s="1">
        <v>359.02300000000002</v>
      </c>
      <c r="Q76" s="1">
        <v>348.58</v>
      </c>
      <c r="R76" s="1">
        <v>372.61700000000002</v>
      </c>
      <c r="S76" s="1">
        <v>368.75200000000001</v>
      </c>
      <c r="T76" s="1">
        <v>375.23700000000002</v>
      </c>
      <c r="U76" s="1">
        <v>340.08499999999998</v>
      </c>
      <c r="V76" s="1">
        <v>316.47800000000001</v>
      </c>
      <c r="W76" s="1">
        <v>299.96499999999997</v>
      </c>
      <c r="X76" s="1">
        <v>316.596</v>
      </c>
      <c r="Y76" s="1">
        <v>339.762</v>
      </c>
      <c r="Z76" s="1">
        <v>349.14800000000002</v>
      </c>
      <c r="AA76" s="1">
        <v>370.89100000000002</v>
      </c>
      <c r="AB76" s="1">
        <v>374.97399999999999</v>
      </c>
      <c r="AC76" s="1">
        <v>375.505</v>
      </c>
      <c r="AD76" s="1">
        <v>366.57299999999998</v>
      </c>
      <c r="AE76" s="1">
        <v>361.89400000000001</v>
      </c>
      <c r="AF76" s="1">
        <v>375.16800000000001</v>
      </c>
      <c r="AG76" s="1">
        <v>377.98</v>
      </c>
      <c r="AH76" s="1">
        <v>394.58300000000003</v>
      </c>
      <c r="AI76" s="1">
        <v>400.69400000000002</v>
      </c>
      <c r="AJ76" s="1">
        <v>402.60300000000001</v>
      </c>
      <c r="AK76" s="1">
        <v>412.47</v>
      </c>
      <c r="AL76" s="1">
        <v>430.80900000000003</v>
      </c>
      <c r="AM76" s="1">
        <v>438.81599999999997</v>
      </c>
      <c r="AN76" s="1">
        <v>437.077</v>
      </c>
      <c r="AO76" s="1">
        <v>416.65100000000001</v>
      </c>
      <c r="AP76" s="1">
        <v>405.755</v>
      </c>
      <c r="AQ76" s="1">
        <v>405.64400000000001</v>
      </c>
      <c r="AR76" s="1">
        <v>408.01400000000001</v>
      </c>
      <c r="AS76" s="1">
        <v>405.34500000000003</v>
      </c>
      <c r="AT76" s="1">
        <v>438.31200000000001</v>
      </c>
      <c r="AU76" s="1">
        <v>445.24799999999999</v>
      </c>
      <c r="AV76" s="1">
        <v>448.21699999999998</v>
      </c>
      <c r="AW76" s="1">
        <v>422.411</v>
      </c>
      <c r="AX76" s="1">
        <v>408.60399999999998</v>
      </c>
      <c r="AY76" s="1">
        <v>395.44499999999999</v>
      </c>
      <c r="AZ76" s="1">
        <v>390.524</v>
      </c>
      <c r="BA76" s="1">
        <v>412.03500000000003</v>
      </c>
      <c r="BB76" s="1">
        <v>417.73200000000003</v>
      </c>
      <c r="BC76" s="1">
        <v>431.024</v>
      </c>
      <c r="BD76" s="1">
        <v>429.09800000000001</v>
      </c>
      <c r="BE76" s="1">
        <v>407.572</v>
      </c>
      <c r="BF76" s="1">
        <v>399.82299999999998</v>
      </c>
      <c r="BG76" s="1">
        <v>398.81299999999999</v>
      </c>
      <c r="BH76" s="1">
        <v>373.84500000000003</v>
      </c>
      <c r="BI76" s="1">
        <v>368.69600000000003</v>
      </c>
      <c r="BJ76" s="1">
        <v>409.142</v>
      </c>
      <c r="BK76" s="1">
        <v>449.88</v>
      </c>
      <c r="BL76" s="1">
        <v>475.81</v>
      </c>
      <c r="BM76" s="1">
        <v>512.08600000000001</v>
      </c>
      <c r="BN76" s="1">
        <v>519.96699999999998</v>
      </c>
      <c r="BO76" s="1">
        <v>517.12800000000004</v>
      </c>
      <c r="BP76" s="1">
        <v>513.86199999999997</v>
      </c>
      <c r="BQ76" s="1">
        <v>514.28300000000002</v>
      </c>
      <c r="BR76" s="1">
        <v>518.20600000000002</v>
      </c>
      <c r="BS76" s="1">
        <v>514.20899999999995</v>
      </c>
      <c r="BT76" s="1">
        <v>532.14200000000005</v>
      </c>
      <c r="BU76" s="1">
        <v>550.85599999999999</v>
      </c>
      <c r="BV76" s="1">
        <v>632.88499999999999</v>
      </c>
      <c r="BW76" s="1">
        <v>665.04200000000003</v>
      </c>
      <c r="BX76" s="1">
        <v>638.76</v>
      </c>
      <c r="BY76" s="1">
        <v>663.774</v>
      </c>
      <c r="BZ76" s="1">
        <v>655.57299999999998</v>
      </c>
      <c r="CA76" s="1">
        <v>565.47299999999996</v>
      </c>
      <c r="CB76" s="1">
        <v>494.26299999999998</v>
      </c>
      <c r="CC76" s="1">
        <v>412.69600000000003</v>
      </c>
      <c r="CD76" s="1">
        <v>413.36700000000002</v>
      </c>
      <c r="CE76" s="1">
        <v>329.303</v>
      </c>
      <c r="CF76" s="1">
        <v>320.86900000000003</v>
      </c>
      <c r="CG76" s="1">
        <v>332.78800000000001</v>
      </c>
      <c r="CH76" s="1">
        <v>270.50799999999998</v>
      </c>
      <c r="CI76" s="1">
        <v>244.226</v>
      </c>
      <c r="CJ76" s="1">
        <v>231.52600000000001</v>
      </c>
      <c r="CK76" s="1">
        <v>234.464</v>
      </c>
      <c r="CL76" s="1">
        <v>262.21300000000002</v>
      </c>
      <c r="CM76" s="1">
        <v>266.02600000000001</v>
      </c>
      <c r="CN76" s="1">
        <v>242.501</v>
      </c>
      <c r="CO76" s="1">
        <v>227.54499999999999</v>
      </c>
      <c r="CP76" s="1">
        <v>222.81800000000001</v>
      </c>
      <c r="CQ76" s="1">
        <v>210.672</v>
      </c>
      <c r="CR76" s="1">
        <v>191.11600000000001</v>
      </c>
      <c r="CS76" s="1">
        <v>193.113</v>
      </c>
      <c r="CT76" s="1">
        <v>194.214</v>
      </c>
      <c r="CU76" s="1">
        <v>199.774</v>
      </c>
      <c r="CV76" s="1">
        <v>199.13300000000001</v>
      </c>
      <c r="CW76" s="1">
        <v>199.953</v>
      </c>
      <c r="CX76" s="1">
        <v>199.97</v>
      </c>
      <c r="CY76" s="1">
        <v>199.55</v>
      </c>
      <c r="CZ76" s="1">
        <v>203.958</v>
      </c>
      <c r="DA76" s="1">
        <v>208.803</v>
      </c>
      <c r="DB76" s="1">
        <v>204.43299999999999</v>
      </c>
      <c r="DC76" s="1">
        <v>203.321</v>
      </c>
      <c r="DD76" s="1">
        <v>205.923</v>
      </c>
      <c r="DE76" s="1">
        <v>212.97800000000001</v>
      </c>
      <c r="DF76" s="1">
        <v>221.595</v>
      </c>
      <c r="DG76" s="1">
        <v>219.791</v>
      </c>
      <c r="DH76" s="1">
        <v>217.75399999999999</v>
      </c>
      <c r="DI76" s="1">
        <v>211.608</v>
      </c>
      <c r="DJ76" s="1">
        <v>216.059</v>
      </c>
      <c r="DK76" s="1">
        <v>228.727</v>
      </c>
      <c r="DL76" s="1">
        <v>214.99799999999999</v>
      </c>
      <c r="DM76" s="1">
        <v>209.977</v>
      </c>
      <c r="DN76" s="1">
        <v>206.05500000000001</v>
      </c>
      <c r="DO76" s="1">
        <v>205.858</v>
      </c>
      <c r="DP76" s="1">
        <v>202.97200000000001</v>
      </c>
      <c r="DQ76" s="1">
        <v>208.71600000000001</v>
      </c>
      <c r="DR76" s="1">
        <v>216.24100000000001</v>
      </c>
      <c r="DS76" s="1">
        <v>219.48699999999999</v>
      </c>
      <c r="DT76" s="1">
        <v>217.458</v>
      </c>
      <c r="DU76" s="1">
        <v>216.46899999999999</v>
      </c>
      <c r="DV76" s="1">
        <v>218.28200000000001</v>
      </c>
      <c r="DW76" s="1">
        <v>219.36600000000001</v>
      </c>
      <c r="DX76" s="1">
        <v>227.47300000000001</v>
      </c>
      <c r="DY76" s="1">
        <v>222.59899999999999</v>
      </c>
      <c r="DZ76" s="1">
        <v>213.38800000000001</v>
      </c>
      <c r="EA76" s="1">
        <v>205.53299999999999</v>
      </c>
      <c r="EB76" s="1">
        <v>198.81899999999999</v>
      </c>
      <c r="EC76" s="1">
        <v>198.00200000000001</v>
      </c>
      <c r="ED76" s="1">
        <v>195.58199999999999</v>
      </c>
      <c r="EE76" s="1">
        <v>200.29499999999999</v>
      </c>
      <c r="EF76" s="1">
        <v>199.76400000000001</v>
      </c>
      <c r="EG76" s="1">
        <v>200.392</v>
      </c>
      <c r="EH76" s="1">
        <v>201.684</v>
      </c>
      <c r="EI76" s="1">
        <v>201.46199999999999</v>
      </c>
      <c r="EJ76" s="1">
        <v>201.71299999999999</v>
      </c>
      <c r="EK76" s="1">
        <v>203.256</v>
      </c>
      <c r="EL76" s="1">
        <v>203.99299999999999</v>
      </c>
      <c r="EM76" s="1">
        <v>205.34700000000001</v>
      </c>
      <c r="EN76" s="1">
        <v>208.75899999999999</v>
      </c>
      <c r="EO76" s="1">
        <v>211.54599999999999</v>
      </c>
      <c r="EP76" s="1">
        <v>206.75800000000001</v>
      </c>
      <c r="EQ76" s="1">
        <v>209.97900000000001</v>
      </c>
      <c r="ER76" s="1">
        <v>214.82</v>
      </c>
      <c r="ES76" s="1">
        <v>223.6</v>
      </c>
      <c r="ET76" s="1">
        <v>235.024</v>
      </c>
      <c r="EU76" s="1">
        <v>237.88200000000001</v>
      </c>
      <c r="EV76" s="1">
        <v>228.64099999999999</v>
      </c>
      <c r="EW76" s="1">
        <v>233.221</v>
      </c>
      <c r="EX76" s="1">
        <v>236.63499999999999</v>
      </c>
      <c r="EY76" s="1">
        <v>248.88800000000001</v>
      </c>
      <c r="EZ76" s="1">
        <v>248.59100000000001</v>
      </c>
      <c r="FA76" s="1">
        <v>252.309</v>
      </c>
      <c r="FB76" s="1">
        <v>265.22300000000001</v>
      </c>
      <c r="FC76" s="1">
        <v>268.39100000000002</v>
      </c>
      <c r="FD76" s="1">
        <v>270.06299999999999</v>
      </c>
      <c r="FE76" s="1">
        <v>263.67</v>
      </c>
      <c r="FF76" s="1">
        <v>260.69799999999998</v>
      </c>
      <c r="FG76" s="1">
        <v>261.20499999999998</v>
      </c>
      <c r="FH76" s="1">
        <v>259.029</v>
      </c>
      <c r="FI76" s="1">
        <v>254.471</v>
      </c>
      <c r="FJ76" s="1">
        <v>248.577</v>
      </c>
      <c r="FK76" s="1">
        <v>248.91800000000001</v>
      </c>
      <c r="FL76" s="1">
        <v>243.34899999999999</v>
      </c>
      <c r="FM76" s="1">
        <v>229.28899999999999</v>
      </c>
      <c r="FN76" s="1">
        <v>228.95699999999999</v>
      </c>
      <c r="FO76" s="1">
        <v>227.446</v>
      </c>
      <c r="FP76" s="1">
        <v>235.01499999999999</v>
      </c>
      <c r="FQ76" s="1">
        <v>249.00800000000001</v>
      </c>
      <c r="FR76" s="1">
        <v>250.58799999999999</v>
      </c>
      <c r="FS76" s="1">
        <v>242.47900000000001</v>
      </c>
      <c r="FT76" s="1">
        <v>237.65</v>
      </c>
      <c r="FU76" s="1">
        <v>231.78700000000001</v>
      </c>
      <c r="FV76" s="1">
        <v>234.464</v>
      </c>
      <c r="FW76" s="1">
        <v>237.84100000000001</v>
      </c>
      <c r="FX76" s="1">
        <v>244.203</v>
      </c>
      <c r="FY76" s="1">
        <v>249.67599999999999</v>
      </c>
      <c r="FZ76" s="1">
        <v>252.322</v>
      </c>
      <c r="GA76" s="1">
        <v>258.21600000000001</v>
      </c>
      <c r="GB76" s="1">
        <v>260.01600000000002</v>
      </c>
      <c r="GC76" s="1">
        <v>262.40600000000001</v>
      </c>
      <c r="GD76" s="1">
        <v>267.20800000000003</v>
      </c>
      <c r="GE76" s="1">
        <v>270.91300000000001</v>
      </c>
      <c r="GF76" s="1">
        <v>272.166</v>
      </c>
      <c r="GG76" s="1">
        <v>280.03500000000003</v>
      </c>
      <c r="GH76" s="1">
        <v>285.32499999999999</v>
      </c>
      <c r="GI76" s="1">
        <v>285.20299999999997</v>
      </c>
      <c r="GJ76" s="1">
        <v>278.16199999999998</v>
      </c>
      <c r="GK76" s="1">
        <v>278.28399999999999</v>
      </c>
      <c r="GL76" s="1">
        <v>279.80200000000002</v>
      </c>
      <c r="GM76" s="1">
        <v>268.56700000000001</v>
      </c>
      <c r="GN76" s="1">
        <v>260.03899999999999</v>
      </c>
      <c r="GO76" s="1">
        <v>265.72500000000002</v>
      </c>
      <c r="GP76" s="1">
        <v>266.00400000000002</v>
      </c>
      <c r="GQ76" s="1">
        <v>270.49099999999999</v>
      </c>
      <c r="GR76" s="1">
        <v>271.80700000000002</v>
      </c>
      <c r="GS76" s="1">
        <v>263.10000000000002</v>
      </c>
      <c r="GT76" s="1">
        <v>261.14100000000002</v>
      </c>
      <c r="GU76" s="1">
        <v>255.791</v>
      </c>
      <c r="GV76" s="1">
        <v>267.35500000000002</v>
      </c>
      <c r="GW76" s="1">
        <v>265.03800000000001</v>
      </c>
      <c r="GX76" s="1">
        <v>251.233</v>
      </c>
      <c r="GY76" s="1">
        <v>242.52600000000001</v>
      </c>
      <c r="GZ76" s="1">
        <v>237.626</v>
      </c>
      <c r="HA76" s="1">
        <v>232.024</v>
      </c>
      <c r="HB76" s="1">
        <v>275.57900000000001</v>
      </c>
      <c r="HC76" s="1">
        <v>275.214</v>
      </c>
      <c r="HD76" s="1">
        <v>273.73</v>
      </c>
      <c r="HE76" s="1">
        <v>271.84399999999999</v>
      </c>
      <c r="HF76" s="1">
        <v>264.40800000000002</v>
      </c>
      <c r="HG76" s="1">
        <v>278.43400000000003</v>
      </c>
      <c r="HH76" s="1">
        <v>280.36</v>
      </c>
      <c r="HI76" s="1">
        <v>273.21499999999997</v>
      </c>
      <c r="HJ76" s="1">
        <v>270.892</v>
      </c>
      <c r="HK76" s="1">
        <v>271.64600000000002</v>
      </c>
      <c r="HL76" s="1">
        <v>267.387</v>
      </c>
      <c r="HM76" s="1">
        <v>260.49200000000002</v>
      </c>
      <c r="HN76" s="1">
        <v>256.512</v>
      </c>
      <c r="HO76" s="1">
        <v>256.00200000000001</v>
      </c>
      <c r="HP76" s="1">
        <v>258.339</v>
      </c>
      <c r="HQ76" s="1">
        <v>271.053</v>
      </c>
      <c r="HR76" s="1">
        <v>285.255</v>
      </c>
      <c r="HS76" s="1">
        <v>291.483</v>
      </c>
      <c r="HT76" s="1">
        <v>306.86700000000002</v>
      </c>
      <c r="HU76" s="1">
        <v>312.726</v>
      </c>
      <c r="HV76" s="1">
        <v>296.10000000000002</v>
      </c>
      <c r="HW76" s="1">
        <v>287.67</v>
      </c>
      <c r="HX76" s="1">
        <v>282.447</v>
      </c>
      <c r="HY76" s="1">
        <v>284.00900000000001</v>
      </c>
      <c r="HZ76" s="1">
        <v>291.089</v>
      </c>
      <c r="IA76" s="1">
        <v>300.10199999999998</v>
      </c>
      <c r="IB76" s="1">
        <v>306.30599999999998</v>
      </c>
      <c r="IC76" s="1">
        <v>321.88</v>
      </c>
      <c r="ID76" s="1">
        <v>305.89800000000002</v>
      </c>
      <c r="IE76" s="1">
        <v>292.41699999999997</v>
      </c>
      <c r="IF76" s="1">
        <v>290.55700000000002</v>
      </c>
      <c r="IG76" s="1">
        <v>288.77699999999999</v>
      </c>
      <c r="IH76" s="1">
        <v>272.86099999999999</v>
      </c>
      <c r="II76" s="1">
        <v>268.15300000000002</v>
      </c>
      <c r="IJ76" s="1">
        <v>260.48500000000001</v>
      </c>
      <c r="IK76" s="1">
        <v>275.995</v>
      </c>
      <c r="IL76" s="1">
        <v>287.16699999999997</v>
      </c>
      <c r="IM76" s="1">
        <v>292.70100000000002</v>
      </c>
      <c r="IN76" s="1">
        <v>292.07799999999997</v>
      </c>
      <c r="IO76" s="1">
        <v>291.32100000000003</v>
      </c>
      <c r="IP76" s="1">
        <v>281.84199999999998</v>
      </c>
      <c r="IQ76" s="1">
        <v>275.464</v>
      </c>
      <c r="IR76" s="1">
        <v>275.15499999999997</v>
      </c>
      <c r="IS76" s="1">
        <v>273.92599999999999</v>
      </c>
      <c r="IT76" s="1">
        <v>276.05</v>
      </c>
      <c r="IU76" s="1">
        <v>286.64299999999997</v>
      </c>
      <c r="IV76" s="1">
        <v>291.40899999999999</v>
      </c>
      <c r="IW76" s="1">
        <v>283.45600000000002</v>
      </c>
      <c r="IX76" s="1">
        <v>272.45400000000001</v>
      </c>
      <c r="IY76" s="1">
        <v>264.62900000000002</v>
      </c>
      <c r="IZ76" s="1">
        <v>264.47399999999999</v>
      </c>
      <c r="JA76" s="1">
        <v>266.601</v>
      </c>
      <c r="JB76" s="1">
        <v>268.29399999999998</v>
      </c>
      <c r="JC76" s="1">
        <v>281.77999999999997</v>
      </c>
      <c r="JD76" s="1">
        <v>292.209</v>
      </c>
      <c r="JE76" s="1">
        <v>298.20499999999998</v>
      </c>
      <c r="JF76" s="1">
        <v>289.39400000000001</v>
      </c>
      <c r="JG76" s="1">
        <v>281.66199999999998</v>
      </c>
      <c r="JH76" s="1">
        <v>279.96499999999997</v>
      </c>
      <c r="JI76" s="1">
        <v>274.29500000000002</v>
      </c>
      <c r="JJ76" s="1">
        <v>275.32600000000002</v>
      </c>
      <c r="JK76" s="1">
        <v>294.87</v>
      </c>
      <c r="JL76" s="1">
        <v>314.851</v>
      </c>
      <c r="JM76" s="1">
        <v>315.96100000000001</v>
      </c>
      <c r="JN76" s="1">
        <v>318.58800000000002</v>
      </c>
      <c r="JO76" s="1">
        <v>322.94400000000002</v>
      </c>
      <c r="JP76" s="1">
        <v>308.89499999999998</v>
      </c>
      <c r="JQ76" s="1">
        <v>318.44299999999998</v>
      </c>
      <c r="JR76" s="1">
        <v>333.452</v>
      </c>
      <c r="JS76" s="1">
        <v>337.28100000000001</v>
      </c>
      <c r="JT76" s="1">
        <v>349.07299999999998</v>
      </c>
      <c r="JU76" s="1">
        <v>358.53899999999999</v>
      </c>
      <c r="JV76" s="1">
        <v>372.13400000000001</v>
      </c>
      <c r="JW76" s="1">
        <v>369.899</v>
      </c>
      <c r="JX76" s="1">
        <v>364.91899999999998</v>
      </c>
      <c r="JY76" s="1">
        <v>373.82400000000001</v>
      </c>
      <c r="JZ76" s="1">
        <v>373.36099999999999</v>
      </c>
      <c r="KA76" s="1">
        <v>378.83800000000002</v>
      </c>
      <c r="KB76" s="1">
        <v>376.529</v>
      </c>
      <c r="KC76" s="1">
        <v>384.57799999999997</v>
      </c>
      <c r="KD76" s="1">
        <v>371.101</v>
      </c>
      <c r="KE76" s="1">
        <v>358.61900000000003</v>
      </c>
      <c r="KF76" s="1">
        <v>356.76</v>
      </c>
      <c r="KG76" s="1">
        <v>357.38499999999999</v>
      </c>
      <c r="KH76" s="1">
        <v>355.34500000000003</v>
      </c>
      <c r="KI76" s="1">
        <v>364.06</v>
      </c>
      <c r="KJ76" s="1">
        <v>363.1</v>
      </c>
      <c r="KK76" s="1">
        <v>367.06799999999998</v>
      </c>
      <c r="KL76" s="1">
        <v>354.16399999999999</v>
      </c>
      <c r="KM76" s="1">
        <v>366.27100000000002</v>
      </c>
      <c r="KN76" s="1">
        <v>360.04300000000001</v>
      </c>
      <c r="KO76" s="1">
        <v>350.48</v>
      </c>
      <c r="KP76" s="1">
        <v>332.95400000000001</v>
      </c>
      <c r="KQ76" s="1">
        <v>330.97</v>
      </c>
      <c r="KR76" s="1">
        <v>328.30099999999999</v>
      </c>
      <c r="KS76" s="1">
        <v>336.30099999999999</v>
      </c>
      <c r="KT76" s="1">
        <v>343.10899999999998</v>
      </c>
      <c r="KU76" s="1">
        <v>349.30599999999998</v>
      </c>
      <c r="KV76" s="1">
        <v>341.77600000000001</v>
      </c>
      <c r="KW76" s="1">
        <v>332.76299999999998</v>
      </c>
      <c r="KX76" s="1">
        <v>327.69900000000001</v>
      </c>
      <c r="KY76" s="1">
        <v>327.56900000000002</v>
      </c>
      <c r="KZ76" s="1">
        <v>317.32</v>
      </c>
      <c r="LA76" s="1">
        <v>317.09500000000003</v>
      </c>
      <c r="LB76" s="1">
        <v>319.18900000000002</v>
      </c>
      <c r="LC76" s="1">
        <v>336.29700000000003</v>
      </c>
      <c r="LD76" s="1">
        <v>351.87400000000002</v>
      </c>
      <c r="LE76" s="1">
        <v>359.41199999999998</v>
      </c>
      <c r="LF76" s="1">
        <v>361.96</v>
      </c>
      <c r="LG76" s="1">
        <v>359.74700000000001</v>
      </c>
      <c r="LH76" s="1">
        <v>356.85599999999999</v>
      </c>
      <c r="LI76" s="1">
        <v>355.47199999999998</v>
      </c>
      <c r="LJ76" s="1">
        <v>349.63799999999998</v>
      </c>
      <c r="LK76" s="1">
        <v>353.89299999999997</v>
      </c>
      <c r="LL76" s="1">
        <v>351.012</v>
      </c>
      <c r="LM76" s="1">
        <v>374.286</v>
      </c>
      <c r="LN76" s="1">
        <v>385.76</v>
      </c>
      <c r="LO76" s="1">
        <v>394.21300000000002</v>
      </c>
      <c r="LP76" s="1">
        <v>396.81599999999997</v>
      </c>
      <c r="LQ76" s="1">
        <v>406.62700000000001</v>
      </c>
      <c r="LR76" s="1">
        <v>402.20699999999999</v>
      </c>
      <c r="LS76" s="1">
        <v>395.37700000000001</v>
      </c>
      <c r="LT76" s="1">
        <v>393.96499999999997</v>
      </c>
      <c r="LU76" s="1">
        <v>380.93299999999999</v>
      </c>
      <c r="LV76" s="1">
        <v>385.24700000000001</v>
      </c>
      <c r="LW76" s="1">
        <v>391.76299999999998</v>
      </c>
      <c r="LX76" s="1">
        <v>381.524</v>
      </c>
      <c r="LY76" s="1">
        <v>397.32400000000001</v>
      </c>
      <c r="LZ76" s="1">
        <v>404.21800000000002</v>
      </c>
      <c r="MA76" s="1">
        <v>410.77699999999999</v>
      </c>
      <c r="MB76" s="1">
        <v>423.55200000000002</v>
      </c>
      <c r="MC76" s="1">
        <v>422.31099999999998</v>
      </c>
    </row>
    <row r="77" spans="1:512" x14ac:dyDescent="0.25">
      <c r="A77" s="1" t="s">
        <v>308</v>
      </c>
      <c r="B77" s="1" t="str">
        <f>_xlfn.XLOOKUP(A77,bonds[worksheet get],bonds[unique lookup],"-")</f>
        <v>TELEFO 3 7/8 PERP nc-26</v>
      </c>
      <c r="C77" s="1" t="str">
        <f>_xlfn.XLOOKUP(A77,bonds[worksheet get],bonds[ID_ISIN],"-")</f>
        <v>XS1795406658</v>
      </c>
      <c r="D77" s="1">
        <f>_xll.BDH(A77,"blp_i_sprd_mid","-2AY",,"Dates=H","Fill=C","Sort=R","Dir=H","cols=509;rows=1")</f>
        <v>319.43700000000001</v>
      </c>
      <c r="E77" s="1">
        <v>322.68900000000002</v>
      </c>
      <c r="F77" s="1">
        <v>319.43200000000002</v>
      </c>
      <c r="G77" s="1">
        <v>323.55900000000003</v>
      </c>
      <c r="H77" s="1">
        <v>322.50900000000001</v>
      </c>
      <c r="I77" s="1">
        <v>324.17399999999998</v>
      </c>
      <c r="J77" s="1">
        <v>322.32299999999998</v>
      </c>
      <c r="K77" s="1">
        <v>322.26799999999997</v>
      </c>
      <c r="L77" s="1">
        <v>320.13200000000001</v>
      </c>
      <c r="M77" s="1">
        <v>323.08800000000002</v>
      </c>
      <c r="N77" s="1">
        <v>318.55700000000002</v>
      </c>
      <c r="O77" s="1">
        <v>320.28899999999999</v>
      </c>
      <c r="P77" s="1">
        <v>316.72500000000002</v>
      </c>
      <c r="Q77" s="1">
        <v>315.20100000000002</v>
      </c>
      <c r="R77" s="1">
        <v>319.17399999999998</v>
      </c>
      <c r="S77" s="1">
        <v>318.22300000000001</v>
      </c>
      <c r="T77" s="1">
        <v>322.20499999999998</v>
      </c>
      <c r="U77" s="1">
        <v>316.00200000000001</v>
      </c>
      <c r="V77" s="1">
        <v>311.483</v>
      </c>
      <c r="W77" s="1">
        <v>312.22199999999998</v>
      </c>
      <c r="X77" s="1">
        <v>311.54599999999999</v>
      </c>
      <c r="Y77" s="1">
        <v>315.38</v>
      </c>
      <c r="Z77" s="1">
        <v>315.19</v>
      </c>
      <c r="AA77" s="1">
        <v>319.76799999999997</v>
      </c>
      <c r="AB77" s="1">
        <v>318.745</v>
      </c>
      <c r="AC77" s="1">
        <v>321.101</v>
      </c>
      <c r="AD77" s="1">
        <v>319.53199999999998</v>
      </c>
      <c r="AE77" s="1">
        <v>317.495</v>
      </c>
      <c r="AF77" s="1">
        <v>316.90300000000002</v>
      </c>
      <c r="AG77" s="1">
        <v>322.75099999999998</v>
      </c>
      <c r="AH77" s="1">
        <v>323.07600000000002</v>
      </c>
      <c r="AI77" s="1">
        <v>324.14499999999998</v>
      </c>
      <c r="AJ77" s="1">
        <v>322.983</v>
      </c>
      <c r="AK77" s="1">
        <v>325.06799999999998</v>
      </c>
      <c r="AL77" s="1">
        <v>326.04199999999997</v>
      </c>
      <c r="AM77" s="1">
        <v>329.12200000000001</v>
      </c>
      <c r="AN77" s="1">
        <v>329.92099999999999</v>
      </c>
      <c r="AO77" s="1">
        <v>327.58600000000001</v>
      </c>
      <c r="AP77" s="1">
        <v>327.738</v>
      </c>
      <c r="AQ77" s="1">
        <v>326.21300000000002</v>
      </c>
      <c r="AR77" s="1">
        <v>325.54700000000003</v>
      </c>
      <c r="AS77" s="1">
        <v>325.91000000000003</v>
      </c>
      <c r="AT77" s="1">
        <v>326.78199999999998</v>
      </c>
      <c r="AU77" s="1">
        <v>330.89400000000001</v>
      </c>
      <c r="AV77" s="1">
        <v>329.31</v>
      </c>
      <c r="AW77" s="1">
        <v>332.52600000000001</v>
      </c>
      <c r="AX77" s="1">
        <v>325.97899999999998</v>
      </c>
      <c r="AY77" s="1">
        <v>325.59500000000003</v>
      </c>
      <c r="AZ77" s="1">
        <v>320.76900000000001</v>
      </c>
      <c r="BA77" s="1">
        <v>326.35599999999999</v>
      </c>
      <c r="BB77" s="1">
        <v>327.79300000000001</v>
      </c>
      <c r="BC77" s="1">
        <v>323.54899999999998</v>
      </c>
      <c r="BD77" s="1">
        <v>325.05799999999999</v>
      </c>
      <c r="BE77" s="1">
        <v>320.99400000000003</v>
      </c>
      <c r="BF77" s="1">
        <v>321.20600000000002</v>
      </c>
      <c r="BG77" s="1">
        <v>323.12099999999998</v>
      </c>
      <c r="BH77" s="1">
        <v>321.74</v>
      </c>
      <c r="BI77" s="1">
        <v>321.58999999999997</v>
      </c>
      <c r="BJ77" s="1">
        <v>329.73200000000003</v>
      </c>
      <c r="BK77" s="1">
        <v>331.40499999999997</v>
      </c>
      <c r="BL77" s="1">
        <v>330.46199999999999</v>
      </c>
      <c r="BM77" s="1">
        <v>341.48500000000001</v>
      </c>
      <c r="BN77" s="1">
        <v>344.20499999999998</v>
      </c>
      <c r="BO77" s="1">
        <v>342.19</v>
      </c>
      <c r="BP77" s="1">
        <v>342.459</v>
      </c>
      <c r="BQ77" s="1">
        <v>341.91399999999999</v>
      </c>
      <c r="BR77" s="1">
        <v>342.87299999999999</v>
      </c>
      <c r="BS77" s="1">
        <v>348.70699999999999</v>
      </c>
      <c r="BT77" s="1">
        <v>348.07299999999998</v>
      </c>
      <c r="BU77" s="1">
        <v>344.73599999999999</v>
      </c>
      <c r="BV77" s="1">
        <v>353.36099999999999</v>
      </c>
      <c r="BW77" s="1">
        <v>363.233</v>
      </c>
      <c r="BX77" s="1">
        <v>365.29700000000003</v>
      </c>
      <c r="BY77" s="1">
        <v>364.95299999999997</v>
      </c>
      <c r="BZ77" s="1">
        <v>356.03699999999998</v>
      </c>
      <c r="CA77" s="1">
        <v>343.51100000000002</v>
      </c>
      <c r="CB77" s="1">
        <v>332.089</v>
      </c>
      <c r="CC77" s="1">
        <v>313.10300000000001</v>
      </c>
      <c r="CD77" s="1">
        <v>316.71499999999997</v>
      </c>
      <c r="CE77" s="1">
        <v>312.69600000000003</v>
      </c>
      <c r="CF77" s="1">
        <v>304.60300000000001</v>
      </c>
      <c r="CG77" s="1">
        <v>314.16000000000003</v>
      </c>
      <c r="CH77" s="1">
        <v>294.62599999999998</v>
      </c>
      <c r="CI77" s="1">
        <v>274.77800000000002</v>
      </c>
      <c r="CJ77" s="1">
        <v>264.03500000000003</v>
      </c>
      <c r="CK77" s="1">
        <v>267.66699999999997</v>
      </c>
      <c r="CL77" s="1">
        <v>291.70699999999999</v>
      </c>
      <c r="CM77" s="1">
        <v>291.286</v>
      </c>
      <c r="CN77" s="1">
        <v>271.47000000000003</v>
      </c>
      <c r="CO77" s="1">
        <v>256.67899999999997</v>
      </c>
      <c r="CP77" s="1">
        <v>256.00599999999997</v>
      </c>
      <c r="CQ77" s="1">
        <v>247.80600000000001</v>
      </c>
      <c r="CR77" s="1">
        <v>231.35900000000001</v>
      </c>
      <c r="CS77" s="1">
        <v>234.87</v>
      </c>
      <c r="CT77" s="1">
        <v>236.05099999999999</v>
      </c>
      <c r="CU77" s="1">
        <v>239.22499999999999</v>
      </c>
      <c r="CV77" s="1">
        <v>239.30099999999999</v>
      </c>
      <c r="CW77" s="1">
        <v>240.262</v>
      </c>
      <c r="CX77" s="1">
        <v>239.565</v>
      </c>
      <c r="CY77" s="1">
        <v>238.81200000000001</v>
      </c>
      <c r="CZ77" s="1">
        <v>243.357</v>
      </c>
      <c r="DA77" s="1">
        <v>251.98599999999999</v>
      </c>
      <c r="DB77" s="1">
        <v>247.69900000000001</v>
      </c>
      <c r="DC77" s="1">
        <v>246.00899999999999</v>
      </c>
      <c r="DD77" s="1">
        <v>249.52699999999999</v>
      </c>
      <c r="DE77" s="1">
        <v>255.791</v>
      </c>
      <c r="DF77" s="1">
        <v>266.18099999999998</v>
      </c>
      <c r="DG77" s="1">
        <v>265.91699999999997</v>
      </c>
      <c r="DH77" s="1">
        <v>263.16300000000001</v>
      </c>
      <c r="DI77" s="1">
        <v>255.37200000000001</v>
      </c>
      <c r="DJ77" s="1">
        <v>256.09699999999998</v>
      </c>
      <c r="DK77" s="1">
        <v>268.62</v>
      </c>
      <c r="DL77" s="1">
        <v>254.64400000000001</v>
      </c>
      <c r="DM77" s="1">
        <v>249.43899999999999</v>
      </c>
      <c r="DN77" s="1">
        <v>242.184</v>
      </c>
      <c r="DO77" s="1">
        <v>240.77600000000001</v>
      </c>
      <c r="DP77" s="1">
        <v>236.96899999999999</v>
      </c>
      <c r="DQ77" s="1">
        <v>244.738</v>
      </c>
      <c r="DR77" s="1">
        <v>251.256</v>
      </c>
      <c r="DS77" s="1">
        <v>255.083</v>
      </c>
      <c r="DT77" s="1">
        <v>254.00299999999999</v>
      </c>
      <c r="DU77" s="1">
        <v>254.09200000000001</v>
      </c>
      <c r="DV77" s="1">
        <v>257.57</v>
      </c>
      <c r="DW77" s="1">
        <v>258.17</v>
      </c>
      <c r="DX77" s="1">
        <v>267.01600000000002</v>
      </c>
      <c r="DY77" s="1">
        <v>264.27800000000002</v>
      </c>
      <c r="DZ77" s="1">
        <v>255.02799999999999</v>
      </c>
      <c r="EA77" s="1">
        <v>248.524</v>
      </c>
      <c r="EB77" s="1">
        <v>241.434</v>
      </c>
      <c r="EC77" s="1">
        <v>237.5</v>
      </c>
      <c r="ED77" s="1">
        <v>236.63900000000001</v>
      </c>
      <c r="EE77" s="1">
        <v>241.018</v>
      </c>
      <c r="EF77" s="1">
        <v>241.36099999999999</v>
      </c>
      <c r="EG77" s="1">
        <v>240.66900000000001</v>
      </c>
      <c r="EH77" s="1">
        <v>242.36</v>
      </c>
      <c r="EI77" s="1">
        <v>242.40799999999999</v>
      </c>
      <c r="EJ77" s="1">
        <v>242.535</v>
      </c>
      <c r="EK77" s="1">
        <v>245.33799999999999</v>
      </c>
      <c r="EL77" s="1">
        <v>244.506</v>
      </c>
      <c r="EM77" s="1">
        <v>245.90199999999999</v>
      </c>
      <c r="EN77" s="1">
        <v>247.93299999999999</v>
      </c>
      <c r="EO77" s="1">
        <v>250.149</v>
      </c>
      <c r="EP77" s="1">
        <v>246.51400000000001</v>
      </c>
      <c r="EQ77" s="1">
        <v>250.035</v>
      </c>
      <c r="ER77" s="1">
        <v>254.97200000000001</v>
      </c>
      <c r="ES77" s="1">
        <v>262.71199999999999</v>
      </c>
      <c r="ET77" s="1">
        <v>271.66399999999999</v>
      </c>
      <c r="EU77" s="1">
        <v>276.79399999999998</v>
      </c>
      <c r="EV77" s="1">
        <v>266.38200000000001</v>
      </c>
      <c r="EW77" s="1">
        <v>271.01499999999999</v>
      </c>
      <c r="EX77" s="1">
        <v>277.82400000000001</v>
      </c>
      <c r="EY77" s="1">
        <v>287.07900000000001</v>
      </c>
      <c r="EZ77" s="1">
        <v>286.66300000000001</v>
      </c>
      <c r="FA77" s="1">
        <v>290.75700000000001</v>
      </c>
      <c r="FB77" s="1">
        <v>303.33</v>
      </c>
      <c r="FC77" s="1">
        <v>302.16300000000001</v>
      </c>
      <c r="FD77" s="1">
        <v>304.11599999999999</v>
      </c>
      <c r="FE77" s="1">
        <v>301.62299999999999</v>
      </c>
      <c r="FF77" s="1">
        <v>300.15100000000001</v>
      </c>
      <c r="FG77" s="1">
        <v>300.27300000000002</v>
      </c>
      <c r="FH77" s="1">
        <v>299.29899999999998</v>
      </c>
      <c r="FI77" s="1">
        <v>293.89100000000002</v>
      </c>
      <c r="FJ77" s="1">
        <v>287.46899999999999</v>
      </c>
      <c r="FK77" s="1">
        <v>287.399</v>
      </c>
      <c r="FL77" s="1">
        <v>282.88099999999997</v>
      </c>
      <c r="FM77" s="1">
        <v>270.42500000000001</v>
      </c>
      <c r="FN77" s="1">
        <v>272.45</v>
      </c>
      <c r="FO77" s="1">
        <v>269.45</v>
      </c>
      <c r="FP77" s="1">
        <v>279.51100000000002</v>
      </c>
      <c r="FQ77" s="1">
        <v>289.57499999999999</v>
      </c>
      <c r="FR77" s="1">
        <v>291.73</v>
      </c>
      <c r="FS77" s="1">
        <v>284.00599999999997</v>
      </c>
      <c r="FT77" s="1">
        <v>280.11099999999999</v>
      </c>
      <c r="FU77" s="1">
        <v>273.87099999999998</v>
      </c>
      <c r="FV77" s="1">
        <v>275.79300000000001</v>
      </c>
      <c r="FW77" s="1">
        <v>280.11099999999999</v>
      </c>
      <c r="FX77" s="1">
        <v>283.52300000000002</v>
      </c>
      <c r="FY77" s="1">
        <v>284.39800000000002</v>
      </c>
      <c r="FZ77" s="1">
        <v>285.66300000000001</v>
      </c>
      <c r="GA77" s="1">
        <v>288.37400000000002</v>
      </c>
      <c r="GB77" s="1">
        <v>290.10700000000003</v>
      </c>
      <c r="GC77" s="1">
        <v>289.83699999999999</v>
      </c>
      <c r="GD77" s="1">
        <v>293.67099999999999</v>
      </c>
      <c r="GE77" s="1">
        <v>296.64400000000001</v>
      </c>
      <c r="GF77" s="1">
        <v>294.875</v>
      </c>
      <c r="GG77" s="1">
        <v>299.99</v>
      </c>
      <c r="GH77" s="1">
        <v>302.26</v>
      </c>
      <c r="GI77" s="1">
        <v>306.661</v>
      </c>
      <c r="GJ77" s="1">
        <v>302.76</v>
      </c>
      <c r="GK77" s="1">
        <v>303.37599999999998</v>
      </c>
      <c r="GL77" s="1">
        <v>305.43400000000003</v>
      </c>
      <c r="GM77" s="1">
        <v>298.036</v>
      </c>
      <c r="GN77" s="1">
        <v>291.29599999999999</v>
      </c>
      <c r="GO77" s="1">
        <v>295.74099999999999</v>
      </c>
      <c r="GP77" s="1">
        <v>296.66899999999998</v>
      </c>
      <c r="GQ77" s="1">
        <v>300.85000000000002</v>
      </c>
      <c r="GR77" s="1">
        <v>304.892</v>
      </c>
      <c r="GS77" s="1">
        <v>298.77999999999997</v>
      </c>
      <c r="GT77" s="1">
        <v>297.40600000000001</v>
      </c>
      <c r="GU77" s="1">
        <v>290.56299999999999</v>
      </c>
      <c r="GV77" s="1">
        <v>303.29599999999999</v>
      </c>
      <c r="GW77" s="1">
        <v>300.32</v>
      </c>
      <c r="GX77" s="1">
        <v>292.99</v>
      </c>
      <c r="GY77" s="1">
        <v>285.62299999999999</v>
      </c>
      <c r="GZ77" s="1">
        <v>277.66500000000002</v>
      </c>
      <c r="HA77" s="1">
        <v>275.00400000000002</v>
      </c>
      <c r="HB77" s="1">
        <v>309.839</v>
      </c>
      <c r="HC77" s="1">
        <v>307.33100000000002</v>
      </c>
      <c r="HD77" s="1">
        <v>304.488</v>
      </c>
      <c r="HE77" s="1">
        <v>305.012</v>
      </c>
      <c r="HF77" s="1">
        <v>296.26799999999997</v>
      </c>
      <c r="HG77" s="1">
        <v>314.56299999999999</v>
      </c>
      <c r="HH77" s="1">
        <v>316.89</v>
      </c>
      <c r="HI77" s="1">
        <v>311.267</v>
      </c>
      <c r="HJ77" s="1">
        <v>310.17200000000003</v>
      </c>
      <c r="HK77" s="1">
        <v>310.18599999999998</v>
      </c>
      <c r="HL77" s="1">
        <v>309.334</v>
      </c>
      <c r="HM77" s="1">
        <v>302.27499999999998</v>
      </c>
      <c r="HN77" s="1">
        <v>297.07600000000002</v>
      </c>
      <c r="HO77" s="1">
        <v>295.26900000000001</v>
      </c>
      <c r="HP77" s="1">
        <v>298.03100000000001</v>
      </c>
      <c r="HQ77" s="1">
        <v>311.00299999999999</v>
      </c>
      <c r="HR77" s="1">
        <v>327.48200000000003</v>
      </c>
      <c r="HS77" s="1">
        <v>334.42599999999999</v>
      </c>
      <c r="HT77" s="1">
        <v>350.25700000000001</v>
      </c>
      <c r="HU77" s="1">
        <v>355.06799999999998</v>
      </c>
      <c r="HV77" s="1">
        <v>339.09100000000001</v>
      </c>
      <c r="HW77" s="1">
        <v>330.43200000000002</v>
      </c>
      <c r="HX77" s="1">
        <v>325.19299999999998</v>
      </c>
      <c r="HY77" s="1">
        <v>327.47699999999998</v>
      </c>
      <c r="HZ77" s="1">
        <v>331.21699999999998</v>
      </c>
      <c r="IA77" s="1">
        <v>340.803</v>
      </c>
      <c r="IB77" s="1">
        <v>344.98700000000002</v>
      </c>
      <c r="IC77" s="1">
        <v>362.428</v>
      </c>
      <c r="ID77" s="1">
        <v>345.80200000000002</v>
      </c>
      <c r="IE77" s="1">
        <v>327.98200000000003</v>
      </c>
      <c r="IF77" s="1">
        <v>323.73899999999998</v>
      </c>
      <c r="IG77" s="1">
        <v>322.50799999999998</v>
      </c>
      <c r="IH77" s="1">
        <v>302.07</v>
      </c>
      <c r="II77" s="1">
        <v>294.77600000000001</v>
      </c>
      <c r="IJ77" s="1">
        <v>286.48399999999998</v>
      </c>
      <c r="IK77" s="1">
        <v>302.75599999999997</v>
      </c>
      <c r="IL77" s="1">
        <v>313.06400000000002</v>
      </c>
      <c r="IM77" s="1">
        <v>320.32299999999998</v>
      </c>
      <c r="IN77" s="1">
        <v>320.10500000000002</v>
      </c>
      <c r="IO77" s="1">
        <v>321.28500000000003</v>
      </c>
      <c r="IP77" s="1">
        <v>315.661</v>
      </c>
      <c r="IQ77" s="1">
        <v>311.76499999999999</v>
      </c>
      <c r="IR77" s="1">
        <v>313.721</v>
      </c>
      <c r="IS77" s="1">
        <v>311.83199999999999</v>
      </c>
      <c r="IT77" s="1">
        <v>313.33800000000002</v>
      </c>
      <c r="IU77" s="1">
        <v>325.84899999999999</v>
      </c>
      <c r="IV77" s="1">
        <v>332.29599999999999</v>
      </c>
      <c r="IW77" s="1">
        <v>327.23700000000002</v>
      </c>
      <c r="IX77" s="1">
        <v>316.74900000000002</v>
      </c>
      <c r="IY77" s="1">
        <v>314.91699999999997</v>
      </c>
      <c r="IZ77" s="1">
        <v>316.178</v>
      </c>
      <c r="JA77" s="1">
        <v>317.93099999999998</v>
      </c>
      <c r="JB77" s="1">
        <v>320.23500000000001</v>
      </c>
      <c r="JC77" s="1">
        <v>333.26900000000001</v>
      </c>
      <c r="JD77" s="1">
        <v>341.86</v>
      </c>
      <c r="JE77" s="1">
        <v>347.76600000000002</v>
      </c>
      <c r="JF77" s="1">
        <v>342.75599999999997</v>
      </c>
      <c r="JG77" s="1">
        <v>338.14299999999997</v>
      </c>
      <c r="JH77" s="1">
        <v>335.45499999999998</v>
      </c>
      <c r="JI77" s="1">
        <v>330.95</v>
      </c>
      <c r="JJ77" s="1">
        <v>337.07600000000002</v>
      </c>
      <c r="JK77" s="1">
        <v>359.43299999999999</v>
      </c>
      <c r="JL77" s="1">
        <v>373.52199999999999</v>
      </c>
      <c r="JM77" s="1">
        <v>373.928</v>
      </c>
      <c r="JN77" s="1">
        <v>377.16300000000001</v>
      </c>
      <c r="JO77" s="1">
        <v>385.56700000000001</v>
      </c>
      <c r="JP77" s="1">
        <v>376.541</v>
      </c>
      <c r="JQ77" s="1">
        <v>390.11200000000002</v>
      </c>
      <c r="JR77" s="1">
        <v>402.09899999999999</v>
      </c>
      <c r="JS77" s="1">
        <v>405.37700000000001</v>
      </c>
      <c r="JT77" s="1">
        <v>412.22500000000002</v>
      </c>
      <c r="JU77" s="1">
        <v>420.81599999999997</v>
      </c>
      <c r="JV77" s="1">
        <v>433.45400000000001</v>
      </c>
      <c r="JW77" s="1">
        <v>432.98200000000003</v>
      </c>
      <c r="JX77" s="1">
        <v>426.50200000000001</v>
      </c>
      <c r="JY77" s="1">
        <v>433.14499999999998</v>
      </c>
      <c r="JZ77" s="1">
        <v>430.69099999999997</v>
      </c>
      <c r="KA77" s="1">
        <v>437.59100000000001</v>
      </c>
      <c r="KB77" s="1">
        <v>433.286</v>
      </c>
      <c r="KC77" s="1">
        <v>436.00900000000001</v>
      </c>
      <c r="KD77" s="1">
        <v>421.84</v>
      </c>
      <c r="KE77" s="1">
        <v>412.4</v>
      </c>
      <c r="KF77" s="1">
        <v>411.75</v>
      </c>
      <c r="KG77" s="1">
        <v>411.61</v>
      </c>
      <c r="KH77" s="1">
        <v>409.04</v>
      </c>
      <c r="KI77" s="1">
        <v>414.92500000000001</v>
      </c>
      <c r="KJ77" s="1">
        <v>414.81099999999998</v>
      </c>
      <c r="KK77" s="1">
        <v>417.202</v>
      </c>
      <c r="KL77" s="1">
        <v>406.51400000000001</v>
      </c>
      <c r="KM77" s="1">
        <v>417.14600000000002</v>
      </c>
      <c r="KN77" s="1">
        <v>413.13</v>
      </c>
      <c r="KO77" s="1">
        <v>401.70299999999997</v>
      </c>
      <c r="KP77" s="1">
        <v>381.065</v>
      </c>
      <c r="KQ77" s="1">
        <v>379.56</v>
      </c>
      <c r="KR77" s="1">
        <v>378.62599999999998</v>
      </c>
      <c r="KS77" s="1">
        <v>385.875</v>
      </c>
      <c r="KT77" s="1">
        <v>392.49400000000003</v>
      </c>
      <c r="KU77" s="1">
        <v>398.42</v>
      </c>
      <c r="KV77" s="1">
        <v>392.245</v>
      </c>
      <c r="KW77" s="1">
        <v>389.07900000000001</v>
      </c>
      <c r="KX77" s="1">
        <v>385.31900000000002</v>
      </c>
      <c r="KY77" s="1">
        <v>386.34500000000003</v>
      </c>
      <c r="KZ77" s="1">
        <v>381.16800000000001</v>
      </c>
      <c r="LA77" s="1">
        <v>379.80200000000002</v>
      </c>
      <c r="LB77" s="1">
        <v>378.73599999999999</v>
      </c>
      <c r="LC77" s="1">
        <v>387.95600000000002</v>
      </c>
      <c r="LD77" s="1">
        <v>403.95699999999999</v>
      </c>
      <c r="LE77" s="1">
        <v>409.78399999999999</v>
      </c>
      <c r="LF77" s="1">
        <v>409.92099999999999</v>
      </c>
      <c r="LG77" s="1">
        <v>408.92599999999999</v>
      </c>
      <c r="LH77" s="1">
        <v>409.10399999999998</v>
      </c>
      <c r="LI77" s="1">
        <v>410.62400000000002</v>
      </c>
      <c r="LJ77" s="1">
        <v>409.37599999999998</v>
      </c>
      <c r="LK77" s="1">
        <v>413.858</v>
      </c>
      <c r="LL77" s="1">
        <v>411.23500000000001</v>
      </c>
      <c r="LM77" s="1">
        <v>420.25700000000001</v>
      </c>
      <c r="LN77" s="1">
        <v>428.93799999999999</v>
      </c>
      <c r="LO77" s="1">
        <v>434.46699999999998</v>
      </c>
      <c r="LP77" s="1">
        <v>432.67</v>
      </c>
      <c r="LQ77" s="1">
        <v>440.93799999999999</v>
      </c>
      <c r="LR77" s="1">
        <v>435.86500000000001</v>
      </c>
      <c r="LS77" s="1">
        <v>429.84899999999999</v>
      </c>
      <c r="LT77" s="1">
        <v>424.303</v>
      </c>
      <c r="LU77" s="1">
        <v>409.61200000000002</v>
      </c>
      <c r="LV77" s="1">
        <v>412.83199999999999</v>
      </c>
      <c r="LW77" s="1">
        <v>412.21499999999997</v>
      </c>
      <c r="LX77" s="1">
        <v>407.13400000000001</v>
      </c>
      <c r="LY77" s="1">
        <v>422.09399999999999</v>
      </c>
      <c r="LZ77" s="1">
        <v>437.37599999999998</v>
      </c>
      <c r="MA77" s="1">
        <v>448.39299999999997</v>
      </c>
      <c r="MB77" s="1">
        <v>460.85</v>
      </c>
      <c r="MC77" s="1">
        <v>459.59100000000001</v>
      </c>
      <c r="MD77" s="1">
        <v>451.71100000000001</v>
      </c>
      <c r="ME77" s="1">
        <v>433.17200000000003</v>
      </c>
      <c r="MF77" s="1">
        <v>449.11700000000002</v>
      </c>
      <c r="MG77" s="1">
        <v>446.78800000000001</v>
      </c>
      <c r="MH77" s="1">
        <v>426.08600000000001</v>
      </c>
      <c r="MI77" s="1">
        <v>426.07600000000002</v>
      </c>
      <c r="MJ77" s="1">
        <v>433.47</v>
      </c>
      <c r="MK77" s="1">
        <v>442.85599999999999</v>
      </c>
      <c r="ML77" s="1">
        <v>454.13499999999999</v>
      </c>
      <c r="MM77" s="1">
        <v>447.13099999999997</v>
      </c>
      <c r="MN77" s="1">
        <v>442.42599999999999</v>
      </c>
      <c r="MO77" s="1">
        <v>437.34699999999998</v>
      </c>
      <c r="MP77" s="1">
        <v>439.77800000000002</v>
      </c>
      <c r="MQ77" s="1">
        <v>448.38499999999999</v>
      </c>
      <c r="MR77" s="1">
        <v>440.42700000000002</v>
      </c>
      <c r="MS77" s="1">
        <v>435.47899999999998</v>
      </c>
      <c r="MT77" s="1">
        <v>440.09100000000001</v>
      </c>
      <c r="MU77" s="1">
        <v>458.84199999999998</v>
      </c>
      <c r="MV77" s="1">
        <v>463.036</v>
      </c>
      <c r="MW77" s="1">
        <v>454.654</v>
      </c>
      <c r="MX77" s="1">
        <v>430.38099999999997</v>
      </c>
      <c r="MY77" s="1">
        <v>436.61</v>
      </c>
      <c r="MZ77" s="1">
        <v>446.84899999999999</v>
      </c>
      <c r="NA77" s="1">
        <v>446.70299999999997</v>
      </c>
      <c r="NB77" s="1">
        <v>449.053</v>
      </c>
      <c r="NC77" s="1">
        <v>467.44799999999998</v>
      </c>
      <c r="ND77" s="1">
        <v>477.55900000000003</v>
      </c>
      <c r="NE77" s="1">
        <v>477.61500000000001</v>
      </c>
      <c r="NF77" s="1">
        <v>481.23500000000001</v>
      </c>
      <c r="NG77" s="1">
        <v>488.17099999999999</v>
      </c>
      <c r="NH77" s="1">
        <v>484.95800000000003</v>
      </c>
      <c r="NI77" s="1">
        <v>479.15100000000001</v>
      </c>
      <c r="NJ77" s="1">
        <v>467.93799999999999</v>
      </c>
      <c r="NK77" s="1">
        <v>464.58</v>
      </c>
      <c r="NL77" s="1">
        <v>469.91699999999997</v>
      </c>
      <c r="NM77" s="1">
        <v>465.16399999999999</v>
      </c>
      <c r="NN77" s="1">
        <v>473.68099999999998</v>
      </c>
      <c r="NO77" s="1">
        <v>471.12</v>
      </c>
      <c r="NP77" s="1">
        <v>462.21</v>
      </c>
      <c r="NQ77" s="1">
        <v>470.79399999999998</v>
      </c>
      <c r="NR77" s="1">
        <v>467.11799999999999</v>
      </c>
      <c r="NS77" s="1">
        <v>487.50299999999999</v>
      </c>
      <c r="NT77" s="1">
        <v>499.32600000000002</v>
      </c>
      <c r="NU77" s="1">
        <v>505.13499999999999</v>
      </c>
      <c r="NV77" s="1">
        <v>508.28</v>
      </c>
      <c r="NW77" s="1">
        <v>492.346</v>
      </c>
      <c r="NX77" s="1">
        <v>480.02800000000002</v>
      </c>
      <c r="NY77" s="1">
        <v>479.875</v>
      </c>
      <c r="NZ77" s="1">
        <v>479.89100000000002</v>
      </c>
      <c r="OA77" s="1">
        <v>476.87599999999998</v>
      </c>
      <c r="OB77" s="1">
        <v>476.59100000000001</v>
      </c>
      <c r="OC77" s="1">
        <v>473.89600000000002</v>
      </c>
      <c r="OD77" s="1">
        <v>469.95</v>
      </c>
      <c r="OE77" s="1">
        <v>468.46800000000002</v>
      </c>
      <c r="OF77" s="1">
        <v>463.56700000000001</v>
      </c>
      <c r="OG77" s="1">
        <v>462.65499999999997</v>
      </c>
      <c r="OH77" s="1">
        <v>459.375</v>
      </c>
      <c r="OI77" s="1">
        <v>473.05799999999999</v>
      </c>
      <c r="OJ77" s="1">
        <v>494.541</v>
      </c>
      <c r="OK77" s="1">
        <v>498.13299999999998</v>
      </c>
      <c r="OL77" s="1">
        <v>494.947</v>
      </c>
      <c r="OM77" s="1">
        <v>495.50099999999998</v>
      </c>
      <c r="ON77" s="1">
        <v>486.76600000000002</v>
      </c>
      <c r="OO77" s="1">
        <v>478.41</v>
      </c>
      <c r="OP77" s="1">
        <v>465.18799999999999</v>
      </c>
      <c r="OQ77" s="1">
        <v>465.286</v>
      </c>
      <c r="OR77" s="1">
        <v>458.44299999999998</v>
      </c>
      <c r="OS77" s="1">
        <v>450.77499999999998</v>
      </c>
      <c r="OT77" s="1">
        <v>447.36900000000003</v>
      </c>
      <c r="OU77" s="1">
        <v>443.24400000000003</v>
      </c>
      <c r="OV77" s="1">
        <v>449.06599999999997</v>
      </c>
      <c r="OW77" s="1">
        <v>449.67</v>
      </c>
      <c r="OX77" s="1">
        <v>450.964</v>
      </c>
      <c r="OY77" s="1">
        <v>463.49299999999999</v>
      </c>
      <c r="OZ77" s="1">
        <v>451.20499999999998</v>
      </c>
      <c r="PA77" s="1">
        <v>443.32100000000003</v>
      </c>
      <c r="PB77" s="1">
        <v>438.72800000000001</v>
      </c>
      <c r="PC77" s="1">
        <v>421.29199999999997</v>
      </c>
      <c r="PD77" s="1">
        <v>414.92599999999999</v>
      </c>
      <c r="PE77" s="1">
        <v>407.47899999999998</v>
      </c>
      <c r="PF77" s="1">
        <v>400.77699999999999</v>
      </c>
      <c r="PG77" s="1">
        <v>388.03300000000002</v>
      </c>
      <c r="PH77" s="1">
        <v>387.58</v>
      </c>
      <c r="PI77" s="1">
        <v>393.02699999999999</v>
      </c>
      <c r="PJ77" s="1">
        <v>393.68</v>
      </c>
      <c r="PK77" s="1">
        <v>388.25</v>
      </c>
      <c r="PL77" s="1">
        <v>401.851</v>
      </c>
      <c r="PM77" s="1">
        <v>418.27100000000002</v>
      </c>
      <c r="PN77" s="1">
        <v>429.21800000000002</v>
      </c>
      <c r="PO77" s="1">
        <v>431.06400000000002</v>
      </c>
      <c r="PP77" s="1">
        <v>438.00299999999999</v>
      </c>
      <c r="PQ77" s="1">
        <v>423.66800000000001</v>
      </c>
      <c r="PR77" s="1">
        <v>422.274</v>
      </c>
      <c r="PS77" s="1">
        <v>419.63</v>
      </c>
      <c r="PT77" s="1">
        <v>414.01900000000001</v>
      </c>
      <c r="PU77" s="1">
        <v>416.779</v>
      </c>
      <c r="PV77" s="1">
        <v>412.16</v>
      </c>
      <c r="PW77" s="1">
        <v>407.43700000000001</v>
      </c>
      <c r="PX77" s="1">
        <v>412.28800000000001</v>
      </c>
      <c r="PY77" s="1">
        <v>414.62400000000002</v>
      </c>
      <c r="PZ77" s="1">
        <v>414.29700000000003</v>
      </c>
      <c r="QA77" s="1">
        <v>418.142</v>
      </c>
      <c r="QB77" s="1">
        <v>408.77199999999999</v>
      </c>
      <c r="QC77" s="1">
        <v>408.35199999999998</v>
      </c>
      <c r="QD77" s="1">
        <v>411.238</v>
      </c>
      <c r="QE77" s="1">
        <v>399.19299999999998</v>
      </c>
      <c r="QF77" s="1">
        <v>394.678</v>
      </c>
      <c r="QG77" s="1">
        <v>388.80900000000003</v>
      </c>
      <c r="QH77" s="1">
        <v>395.18299999999999</v>
      </c>
      <c r="QI77" s="1">
        <v>391.23399999999998</v>
      </c>
      <c r="QJ77" s="1">
        <v>400.31400000000002</v>
      </c>
      <c r="QK77" s="1">
        <v>391.54</v>
      </c>
      <c r="QL77" s="1">
        <v>391.57900000000001</v>
      </c>
      <c r="QM77" s="1">
        <v>418.52699999999999</v>
      </c>
      <c r="QN77" s="1">
        <v>419.27800000000002</v>
      </c>
      <c r="QO77" s="1">
        <v>412.81700000000001</v>
      </c>
      <c r="QP77" s="1">
        <v>411.67</v>
      </c>
      <c r="QQ77" s="1">
        <v>411.363</v>
      </c>
      <c r="QR77" s="1">
        <v>414.15</v>
      </c>
      <c r="QS77" s="1">
        <v>417.63099999999997</v>
      </c>
      <c r="QT77" s="1">
        <v>419.69400000000002</v>
      </c>
      <c r="QU77" s="1">
        <v>428.98599999999999</v>
      </c>
      <c r="QV77" s="1">
        <v>431.41899999999998</v>
      </c>
      <c r="QW77" s="1">
        <v>422.40199999999999</v>
      </c>
      <c r="QX77" s="1">
        <v>425.52699999999999</v>
      </c>
      <c r="QY77" s="1">
        <v>439.89299999999997</v>
      </c>
      <c r="QZ77" s="1">
        <v>447.58600000000001</v>
      </c>
      <c r="RA77" s="1">
        <v>453.10899999999998</v>
      </c>
      <c r="RB77" s="1">
        <v>452.81799999999998</v>
      </c>
      <c r="RC77" s="1">
        <v>447.34</v>
      </c>
      <c r="RD77" s="1">
        <v>437.49599999999998</v>
      </c>
      <c r="RE77" s="1">
        <v>426.47500000000002</v>
      </c>
      <c r="RF77" s="1">
        <v>419.35300000000001</v>
      </c>
      <c r="RG77" s="1">
        <v>418.11200000000002</v>
      </c>
      <c r="RH77" s="1">
        <v>415.74200000000002</v>
      </c>
      <c r="RI77" s="1">
        <v>417.67099999999999</v>
      </c>
      <c r="RJ77" s="1">
        <v>416.72500000000002</v>
      </c>
      <c r="RK77" s="1">
        <v>414.77800000000002</v>
      </c>
      <c r="RL77" s="1">
        <v>417.23399999999998</v>
      </c>
      <c r="RM77" s="1">
        <v>425.36200000000002</v>
      </c>
      <c r="RN77" s="1">
        <v>425.59800000000001</v>
      </c>
      <c r="RO77" s="1">
        <v>424.45499999999998</v>
      </c>
      <c r="RP77" s="1">
        <v>424.27499999999998</v>
      </c>
      <c r="RQ77" s="1">
        <v>409.54199999999997</v>
      </c>
      <c r="RR77" s="1">
        <v>409.54300000000001</v>
      </c>
      <c r="RS77" s="1">
        <v>403.52</v>
      </c>
      <c r="RT77" s="1">
        <v>388.83300000000003</v>
      </c>
      <c r="RU77" s="1">
        <v>386.709</v>
      </c>
      <c r="RV77" s="1">
        <v>385.02300000000002</v>
      </c>
      <c r="RW77" s="1">
        <v>385.98700000000002</v>
      </c>
      <c r="RX77" s="1">
        <v>384.166</v>
      </c>
      <c r="RY77" s="1">
        <v>379.37799999999999</v>
      </c>
      <c r="RZ77" s="1">
        <v>373.87099999999998</v>
      </c>
      <c r="SA77" s="1">
        <v>375.93900000000002</v>
      </c>
      <c r="SB77" s="1">
        <v>376.649</v>
      </c>
      <c r="SC77" s="1">
        <v>379.04199999999997</v>
      </c>
      <c r="SD77" s="1">
        <v>379.88499999999999</v>
      </c>
      <c r="SE77" s="1">
        <v>390.44200000000001</v>
      </c>
      <c r="SF77" s="1">
        <v>390.17700000000002</v>
      </c>
      <c r="SG77" s="1">
        <v>392.214</v>
      </c>
      <c r="SH77" s="1">
        <v>392.05599999999998</v>
      </c>
      <c r="SI77" s="1">
        <v>391.05399999999997</v>
      </c>
      <c r="SJ77" s="1">
        <v>390.24299999999999</v>
      </c>
      <c r="SK77" s="1">
        <v>389.59100000000001</v>
      </c>
      <c r="SL77" s="1">
        <v>387.96600000000001</v>
      </c>
      <c r="SM77" s="1">
        <v>389.80700000000002</v>
      </c>
      <c r="SN77" s="1">
        <v>390.78399999999999</v>
      </c>
      <c r="SO77" s="1">
        <v>390.13400000000001</v>
      </c>
      <c r="SP77" s="1">
        <v>383.72500000000002</v>
      </c>
      <c r="SQ77" s="1">
        <v>392.35399999999998</v>
      </c>
      <c r="SR77" s="1">
        <v>404.12200000000001</v>
      </c>
    </row>
    <row r="78" spans="1:512" x14ac:dyDescent="0.25">
      <c r="A78" s="1" t="s">
        <v>309</v>
      </c>
      <c r="B78" s="1" t="str">
        <f>_xlfn.XLOOKUP(A78,bonds[worksheet get],bonds[unique lookup],"-")</f>
        <v>TELEFO 2.502 PERP nc-27</v>
      </c>
      <c r="C78" s="1" t="str">
        <f>_xlfn.XLOOKUP(A78,bonds[worksheet get],bonds[ID_ISIN],"-")</f>
        <v>XS2109819859</v>
      </c>
      <c r="D78" s="1">
        <f>_xll.BDH(A78,"blp_i_sprd_mid","-2AY",,"Dates=H","Fill=C","Sort=R","Dir=H","cols=110;rows=1")</f>
        <v>354.75799999999998</v>
      </c>
      <c r="E78" s="1">
        <v>358.43799999999999</v>
      </c>
      <c r="F78" s="1">
        <v>363.17700000000002</v>
      </c>
      <c r="G78" s="1">
        <v>367.78699999999998</v>
      </c>
      <c r="H78" s="1">
        <v>369.37799999999999</v>
      </c>
      <c r="I78" s="1">
        <v>369.572</v>
      </c>
      <c r="J78" s="1">
        <v>367.14499999999998</v>
      </c>
      <c r="K78" s="1">
        <v>363.44</v>
      </c>
      <c r="L78" s="1">
        <v>359.30799999999999</v>
      </c>
      <c r="M78" s="1">
        <v>359.94200000000001</v>
      </c>
      <c r="N78" s="1">
        <v>352.08199999999999</v>
      </c>
      <c r="O78" s="1">
        <v>350.56700000000001</v>
      </c>
      <c r="P78" s="1">
        <v>343.35899999999998</v>
      </c>
      <c r="Q78" s="1">
        <v>337.41699999999997</v>
      </c>
      <c r="R78" s="1">
        <v>359.17099999999999</v>
      </c>
      <c r="S78" s="1">
        <v>354.03199999999998</v>
      </c>
      <c r="T78" s="1">
        <v>354.28</v>
      </c>
      <c r="U78" s="1">
        <v>326.64100000000002</v>
      </c>
      <c r="V78" s="1">
        <v>310.45400000000001</v>
      </c>
      <c r="W78" s="1">
        <v>296.65100000000001</v>
      </c>
      <c r="X78" s="1">
        <v>309.50700000000001</v>
      </c>
      <c r="Y78" s="1">
        <v>334.334</v>
      </c>
      <c r="Z78" s="1">
        <v>345.65100000000001</v>
      </c>
      <c r="AA78" s="1">
        <v>364.44900000000001</v>
      </c>
      <c r="AB78" s="1">
        <v>364.85700000000003</v>
      </c>
      <c r="AC78" s="1">
        <v>365.84399999999999</v>
      </c>
      <c r="AD78" s="1">
        <v>358.12200000000001</v>
      </c>
      <c r="AE78" s="1">
        <v>352.738</v>
      </c>
      <c r="AF78" s="1">
        <v>362.435</v>
      </c>
      <c r="AG78" s="1">
        <v>375.077</v>
      </c>
      <c r="AH78" s="1">
        <v>378.67599999999999</v>
      </c>
      <c r="AI78" s="1">
        <v>377.66800000000001</v>
      </c>
      <c r="AJ78" s="1">
        <v>380.334</v>
      </c>
      <c r="AK78" s="1">
        <v>391.10300000000001</v>
      </c>
      <c r="AL78" s="1">
        <v>403.709</v>
      </c>
      <c r="AM78" s="1">
        <v>411.053</v>
      </c>
      <c r="AN78" s="1">
        <v>412.154</v>
      </c>
      <c r="AO78" s="1">
        <v>393.51</v>
      </c>
      <c r="AP78" s="1">
        <v>386.37</v>
      </c>
      <c r="AQ78" s="1">
        <v>384.95100000000002</v>
      </c>
      <c r="AR78" s="1">
        <v>384.35899999999998</v>
      </c>
      <c r="AS78" s="1">
        <v>387.37200000000001</v>
      </c>
      <c r="AT78" s="1">
        <v>411.09500000000003</v>
      </c>
      <c r="AU78" s="1">
        <v>417.06099999999998</v>
      </c>
      <c r="AV78" s="1">
        <v>419.60300000000001</v>
      </c>
      <c r="AW78" s="1">
        <v>395.37</v>
      </c>
      <c r="AX78" s="1">
        <v>383.59699999999998</v>
      </c>
      <c r="AY78" s="1">
        <v>376.01299999999998</v>
      </c>
      <c r="AZ78" s="1">
        <v>370.21699999999998</v>
      </c>
      <c r="BA78" s="1">
        <v>383.86399999999998</v>
      </c>
      <c r="BB78" s="1">
        <v>387.67</v>
      </c>
      <c r="BC78" s="1">
        <v>401.35500000000002</v>
      </c>
      <c r="BD78" s="1">
        <v>405.19400000000002</v>
      </c>
      <c r="BE78" s="1">
        <v>392.22300000000001</v>
      </c>
      <c r="BF78" s="1">
        <v>386.94</v>
      </c>
      <c r="BG78" s="1">
        <v>392.74599999999998</v>
      </c>
      <c r="BH78" s="1">
        <v>371.82499999999999</v>
      </c>
      <c r="BI78" s="1">
        <v>371.06099999999998</v>
      </c>
      <c r="BJ78" s="1">
        <v>413.70699999999999</v>
      </c>
      <c r="BK78" s="1">
        <v>446.678</v>
      </c>
      <c r="BL78" s="1">
        <v>468.50599999999997</v>
      </c>
      <c r="BM78" s="1">
        <v>504.738</v>
      </c>
      <c r="BN78" s="1">
        <v>512.55899999999997</v>
      </c>
      <c r="BO78" s="1">
        <v>509.798</v>
      </c>
      <c r="BP78" s="1">
        <v>507.74599999999998</v>
      </c>
      <c r="BQ78" s="1">
        <v>506.50200000000001</v>
      </c>
      <c r="BR78" s="1">
        <v>513.09500000000003</v>
      </c>
      <c r="BS78" s="1">
        <v>509.21199999999999</v>
      </c>
      <c r="BT78" s="1">
        <v>516.976</v>
      </c>
      <c r="BU78" s="1">
        <v>529.60900000000004</v>
      </c>
      <c r="BV78" s="1">
        <v>600.827</v>
      </c>
      <c r="BW78" s="1">
        <v>630.10799999999995</v>
      </c>
      <c r="BX78" s="1">
        <v>590.98599999999999</v>
      </c>
      <c r="BY78" s="1">
        <v>630.947</v>
      </c>
      <c r="BZ78" s="1">
        <v>626.55999999999995</v>
      </c>
      <c r="CA78" s="1">
        <v>528.40800000000002</v>
      </c>
      <c r="CB78" s="1">
        <v>467.40699999999998</v>
      </c>
      <c r="CC78" s="1">
        <v>392.36399999999998</v>
      </c>
      <c r="CD78" s="1">
        <v>392.81700000000001</v>
      </c>
      <c r="CE78" s="1">
        <v>325.226</v>
      </c>
      <c r="CF78" s="1">
        <v>323.01</v>
      </c>
      <c r="CG78" s="1">
        <v>339.76799999999997</v>
      </c>
      <c r="CH78" s="1">
        <v>287.95600000000002</v>
      </c>
      <c r="CI78" s="1">
        <v>262.75799999999998</v>
      </c>
      <c r="CJ78" s="1">
        <v>250.91300000000001</v>
      </c>
      <c r="CK78" s="1">
        <v>259.07299999999998</v>
      </c>
      <c r="CL78" s="1">
        <v>282.096</v>
      </c>
      <c r="CM78" s="1">
        <v>286.65899999999999</v>
      </c>
      <c r="CN78" s="1">
        <v>266.17899999999997</v>
      </c>
      <c r="CO78" s="1">
        <v>252.37899999999999</v>
      </c>
      <c r="CP78" s="1">
        <v>249.95099999999999</v>
      </c>
      <c r="CQ78" s="1">
        <v>241.67699999999999</v>
      </c>
      <c r="CR78" s="1">
        <v>223.32</v>
      </c>
      <c r="CS78" s="1">
        <v>225.88900000000001</v>
      </c>
      <c r="CT78" s="1">
        <v>225.99100000000001</v>
      </c>
      <c r="CU78" s="1">
        <v>228.381</v>
      </c>
      <c r="CV78" s="1">
        <v>226.84800000000001</v>
      </c>
      <c r="CW78" s="1">
        <v>227.37700000000001</v>
      </c>
      <c r="CX78" s="1">
        <v>228.428</v>
      </c>
      <c r="CY78" s="1">
        <v>227.48099999999999</v>
      </c>
      <c r="CZ78" s="1">
        <v>232.03299999999999</v>
      </c>
      <c r="DA78" s="1">
        <v>239.97300000000001</v>
      </c>
      <c r="DB78" s="1">
        <v>235.839</v>
      </c>
      <c r="DC78" s="1">
        <v>233.82300000000001</v>
      </c>
      <c r="DD78" s="1">
        <v>236.71700000000001</v>
      </c>
      <c r="DE78" s="1">
        <v>244.142</v>
      </c>
      <c r="DF78" s="1">
        <v>255.828</v>
      </c>
      <c r="DG78" s="1">
        <v>258.04300000000001</v>
      </c>
      <c r="DH78" s="1">
        <v>257.69200000000001</v>
      </c>
      <c r="DI78" s="1">
        <v>253.196</v>
      </c>
    </row>
    <row r="79" spans="1:512" x14ac:dyDescent="0.25">
      <c r="A79" s="1" t="s">
        <v>126</v>
      </c>
      <c r="B79" s="1" t="str">
        <f>_xlfn.XLOOKUP(A79,bonds[worksheet get],bonds[unique lookup],"-")</f>
        <v>TELEFO 2 7/8 PERP nc-27</v>
      </c>
      <c r="C79" s="1" t="str">
        <f>_xlfn.XLOOKUP(A79,bonds[worksheet get],bonds[ID_ISIN],"-")</f>
        <v>XS2056371334</v>
      </c>
      <c r="D79" s="1">
        <f>_xll.BDH(A79,"blp_i_sprd_mid","-2AY",,"Dates=H","Fill=C","Sort=R","Dir=H","cols=201;rows=1")</f>
        <v>380.43099999999998</v>
      </c>
      <c r="E79" s="1">
        <v>383.88299999999998</v>
      </c>
      <c r="F79" s="1">
        <v>387.45100000000002</v>
      </c>
      <c r="G79" s="1">
        <v>391.52100000000002</v>
      </c>
      <c r="H79" s="1">
        <v>393.14800000000002</v>
      </c>
      <c r="I79" s="1">
        <v>392.34300000000002</v>
      </c>
      <c r="J79" s="1">
        <v>390.209</v>
      </c>
      <c r="K79" s="1">
        <v>383.91899999999998</v>
      </c>
      <c r="L79" s="1">
        <v>378.94099999999997</v>
      </c>
      <c r="M79" s="1">
        <v>381.50099999999998</v>
      </c>
      <c r="N79" s="1">
        <v>367.36599999999999</v>
      </c>
      <c r="O79" s="1">
        <v>366.23</v>
      </c>
      <c r="P79" s="1">
        <v>354.39400000000001</v>
      </c>
      <c r="Q79" s="1">
        <v>344.137</v>
      </c>
      <c r="R79" s="1">
        <v>368.108</v>
      </c>
      <c r="S79" s="1">
        <v>361.97699999999998</v>
      </c>
      <c r="T79" s="1">
        <v>362.72300000000001</v>
      </c>
      <c r="U79" s="1">
        <v>339.03</v>
      </c>
      <c r="V79" s="1">
        <v>321.94600000000003</v>
      </c>
      <c r="W79" s="1">
        <v>306.60899999999998</v>
      </c>
      <c r="X79" s="1">
        <v>321.19200000000001</v>
      </c>
      <c r="Y79" s="1">
        <v>347.70499999999998</v>
      </c>
      <c r="Z79" s="1">
        <v>359.38099999999997</v>
      </c>
      <c r="AA79" s="1">
        <v>379.46699999999998</v>
      </c>
      <c r="AB79" s="1">
        <v>381.86</v>
      </c>
      <c r="AC79" s="1">
        <v>383.93299999999999</v>
      </c>
      <c r="AD79" s="1">
        <v>372.54199999999997</v>
      </c>
      <c r="AE79" s="1">
        <v>369.52</v>
      </c>
      <c r="AF79" s="1">
        <v>385.25900000000001</v>
      </c>
      <c r="AG79" s="1">
        <v>392.01100000000002</v>
      </c>
      <c r="AH79" s="1">
        <v>406.82799999999997</v>
      </c>
      <c r="AI79" s="1">
        <v>407.75</v>
      </c>
      <c r="AJ79" s="1">
        <v>410.91899999999998</v>
      </c>
      <c r="AK79" s="1">
        <v>422.89</v>
      </c>
      <c r="AL79" s="1">
        <v>435.98599999999999</v>
      </c>
      <c r="AM79" s="1">
        <v>443.40899999999999</v>
      </c>
      <c r="AN79" s="1">
        <v>444.35899999999998</v>
      </c>
      <c r="AO79" s="1">
        <v>431.08800000000002</v>
      </c>
      <c r="AP79" s="1">
        <v>422.09199999999998</v>
      </c>
      <c r="AQ79" s="1">
        <v>420.67099999999999</v>
      </c>
      <c r="AR79" s="1">
        <v>417.10399999999998</v>
      </c>
      <c r="AS79" s="1">
        <v>424.63400000000001</v>
      </c>
      <c r="AT79" s="1">
        <v>450.59399999999999</v>
      </c>
      <c r="AU79" s="1">
        <v>458.57400000000001</v>
      </c>
      <c r="AV79" s="1">
        <v>462.899</v>
      </c>
      <c r="AW79" s="1">
        <v>438.93799999999999</v>
      </c>
      <c r="AX79" s="1">
        <v>424.34199999999998</v>
      </c>
      <c r="AY79" s="1">
        <v>417.01900000000001</v>
      </c>
      <c r="AZ79" s="1">
        <v>410.952</v>
      </c>
      <c r="BA79" s="1">
        <v>427.06400000000002</v>
      </c>
      <c r="BB79" s="1">
        <v>431.12299999999999</v>
      </c>
      <c r="BC79" s="1">
        <v>448.57799999999997</v>
      </c>
      <c r="BD79" s="1">
        <v>451.46199999999999</v>
      </c>
      <c r="BE79" s="1">
        <v>437.22399999999999</v>
      </c>
      <c r="BF79" s="1">
        <v>430.60599999999999</v>
      </c>
      <c r="BG79" s="1">
        <v>432.21600000000001</v>
      </c>
      <c r="BH79" s="1">
        <v>412.66500000000002</v>
      </c>
      <c r="BI79" s="1">
        <v>407.46699999999998</v>
      </c>
      <c r="BJ79" s="1">
        <v>446.61799999999999</v>
      </c>
      <c r="BK79" s="1">
        <v>484.02</v>
      </c>
      <c r="BL79" s="1">
        <v>502.38</v>
      </c>
      <c r="BM79" s="1">
        <v>533.93299999999999</v>
      </c>
      <c r="BN79" s="1">
        <v>540.76599999999996</v>
      </c>
      <c r="BO79" s="1">
        <v>538.54399999999998</v>
      </c>
      <c r="BP79" s="1">
        <v>539.60900000000004</v>
      </c>
      <c r="BQ79" s="1">
        <v>539.46400000000006</v>
      </c>
      <c r="BR79" s="1">
        <v>547.21</v>
      </c>
      <c r="BS79" s="1">
        <v>542.24400000000003</v>
      </c>
      <c r="BT79" s="1">
        <v>552.18399999999997</v>
      </c>
      <c r="BU79" s="1">
        <v>564.03300000000002</v>
      </c>
      <c r="BV79" s="1">
        <v>634.44200000000001</v>
      </c>
      <c r="BW79" s="1">
        <v>660.98800000000006</v>
      </c>
      <c r="BX79" s="1">
        <v>635.17700000000002</v>
      </c>
      <c r="BY79" s="1">
        <v>663.54200000000003</v>
      </c>
      <c r="BZ79" s="1">
        <v>652.33199999999999</v>
      </c>
      <c r="CA79" s="1">
        <v>551.13699999999994</v>
      </c>
      <c r="CB79" s="1">
        <v>498.19099999999997</v>
      </c>
      <c r="CC79" s="1">
        <v>409.35500000000002</v>
      </c>
      <c r="CD79" s="1">
        <v>409.45100000000002</v>
      </c>
      <c r="CE79" s="1">
        <v>348.07299999999998</v>
      </c>
      <c r="CF79" s="1">
        <v>340.09100000000001</v>
      </c>
      <c r="CG79" s="1">
        <v>356.16199999999998</v>
      </c>
      <c r="CH79" s="1">
        <v>298.57499999999999</v>
      </c>
      <c r="CI79" s="1">
        <v>275.72800000000001</v>
      </c>
      <c r="CJ79" s="1">
        <v>265.59699999999998</v>
      </c>
      <c r="CK79" s="1">
        <v>268.392</v>
      </c>
      <c r="CL79" s="1">
        <v>288.923</v>
      </c>
      <c r="CM79" s="1">
        <v>289.5</v>
      </c>
      <c r="CN79" s="1">
        <v>268.59699999999998</v>
      </c>
      <c r="CO79" s="1">
        <v>255.535</v>
      </c>
      <c r="CP79" s="1">
        <v>253.977</v>
      </c>
      <c r="CQ79" s="1">
        <v>246.83600000000001</v>
      </c>
      <c r="CR79" s="1">
        <v>232.358</v>
      </c>
      <c r="CS79" s="1">
        <v>236.834</v>
      </c>
      <c r="CT79" s="1">
        <v>235.88200000000001</v>
      </c>
      <c r="CU79" s="1">
        <v>238.76</v>
      </c>
      <c r="CV79" s="1">
        <v>237.71600000000001</v>
      </c>
      <c r="CW79" s="1">
        <v>239.911</v>
      </c>
      <c r="CX79" s="1">
        <v>240.31399999999999</v>
      </c>
      <c r="CY79" s="1">
        <v>238.77099999999999</v>
      </c>
      <c r="CZ79" s="1">
        <v>245.17599999999999</v>
      </c>
      <c r="DA79" s="1">
        <v>255.971</v>
      </c>
      <c r="DB79" s="1">
        <v>252.07599999999999</v>
      </c>
      <c r="DC79" s="1">
        <v>249.733</v>
      </c>
      <c r="DD79" s="1">
        <v>251.05699999999999</v>
      </c>
      <c r="DE79" s="1">
        <v>259.64299999999997</v>
      </c>
      <c r="DF79" s="1">
        <v>269.613</v>
      </c>
      <c r="DG79" s="1">
        <v>269.29399999999998</v>
      </c>
      <c r="DH79" s="1">
        <v>266.83199999999999</v>
      </c>
      <c r="DI79" s="1">
        <v>260.82799999999997</v>
      </c>
      <c r="DJ79" s="1">
        <v>261.55700000000002</v>
      </c>
      <c r="DK79" s="1">
        <v>271.78800000000001</v>
      </c>
      <c r="DL79" s="1">
        <v>257.86900000000003</v>
      </c>
      <c r="DM79" s="1">
        <v>252.15299999999999</v>
      </c>
      <c r="DN79" s="1">
        <v>245.79</v>
      </c>
      <c r="DO79" s="1">
        <v>244.84100000000001</v>
      </c>
      <c r="DP79" s="1">
        <v>241.24600000000001</v>
      </c>
      <c r="DQ79" s="1">
        <v>247.547</v>
      </c>
      <c r="DR79" s="1">
        <v>254.411</v>
      </c>
      <c r="DS79" s="1">
        <v>258.33600000000001</v>
      </c>
      <c r="DT79" s="1">
        <v>256.685</v>
      </c>
      <c r="DU79" s="1">
        <v>256.923</v>
      </c>
      <c r="DV79" s="1">
        <v>259.88200000000001</v>
      </c>
      <c r="DW79" s="1">
        <v>260.226</v>
      </c>
      <c r="DX79" s="1">
        <v>268.56700000000001</v>
      </c>
      <c r="DY79" s="1">
        <v>267.39800000000002</v>
      </c>
      <c r="DZ79" s="1">
        <v>262.43599999999998</v>
      </c>
      <c r="EA79" s="1">
        <v>256.73500000000001</v>
      </c>
      <c r="EB79" s="1">
        <v>249.64599999999999</v>
      </c>
      <c r="EC79" s="1">
        <v>245.67400000000001</v>
      </c>
      <c r="ED79" s="1">
        <v>245.75899999999999</v>
      </c>
      <c r="EE79" s="1">
        <v>250.62</v>
      </c>
      <c r="EF79" s="1">
        <v>249.16300000000001</v>
      </c>
      <c r="EG79" s="1">
        <v>249.857</v>
      </c>
      <c r="EH79" s="1">
        <v>251.89699999999999</v>
      </c>
      <c r="EI79" s="1">
        <v>251.21299999999999</v>
      </c>
      <c r="EJ79" s="1">
        <v>252.41800000000001</v>
      </c>
      <c r="EK79" s="1">
        <v>255.791</v>
      </c>
      <c r="EL79" s="1">
        <v>255.03700000000001</v>
      </c>
      <c r="EM79" s="1">
        <v>258.05500000000001</v>
      </c>
      <c r="EN79" s="1">
        <v>260.20699999999999</v>
      </c>
      <c r="EO79" s="1">
        <v>262.36099999999999</v>
      </c>
      <c r="EP79" s="1">
        <v>258.50599999999997</v>
      </c>
      <c r="EQ79" s="1">
        <v>260.404</v>
      </c>
      <c r="ER79" s="1">
        <v>265.17</v>
      </c>
      <c r="ES79" s="1">
        <v>269.64800000000002</v>
      </c>
      <c r="ET79" s="1">
        <v>276.74900000000002</v>
      </c>
      <c r="EU79" s="1">
        <v>280.87200000000001</v>
      </c>
      <c r="EV79" s="1">
        <v>271.00299999999999</v>
      </c>
      <c r="EW79" s="1">
        <v>277.012</v>
      </c>
      <c r="EX79" s="1">
        <v>279.83199999999999</v>
      </c>
      <c r="EY79" s="1">
        <v>288.50700000000001</v>
      </c>
      <c r="EZ79" s="1">
        <v>288.50299999999999</v>
      </c>
      <c r="FA79" s="1">
        <v>291.58199999999999</v>
      </c>
      <c r="FB79" s="1">
        <v>303.61700000000002</v>
      </c>
      <c r="FC79" s="1">
        <v>306.89</v>
      </c>
      <c r="FD79" s="1">
        <v>308.40800000000002</v>
      </c>
      <c r="FE79" s="1">
        <v>303.88099999999997</v>
      </c>
      <c r="FF79" s="1">
        <v>303.16399999999999</v>
      </c>
      <c r="FG79" s="1">
        <v>303.72000000000003</v>
      </c>
      <c r="FH79" s="1">
        <v>303.55900000000003</v>
      </c>
      <c r="FI79" s="1">
        <v>298.23</v>
      </c>
      <c r="FJ79" s="1">
        <v>291.78100000000001</v>
      </c>
      <c r="FK79" s="1">
        <v>291.47300000000001</v>
      </c>
      <c r="FL79" s="1">
        <v>286.79300000000001</v>
      </c>
      <c r="FM79" s="1">
        <v>275.52499999999998</v>
      </c>
      <c r="FN79" s="1">
        <v>277.51299999999998</v>
      </c>
      <c r="FO79" s="1">
        <v>274.97899999999998</v>
      </c>
      <c r="FP79" s="1">
        <v>283.27499999999998</v>
      </c>
      <c r="FQ79" s="1">
        <v>294.21199999999999</v>
      </c>
      <c r="FR79" s="1">
        <v>296.53899999999999</v>
      </c>
      <c r="FS79" s="1">
        <v>290.71499999999997</v>
      </c>
      <c r="FT79" s="1">
        <v>287.14299999999997</v>
      </c>
      <c r="FU79" s="1">
        <v>279.96499999999997</v>
      </c>
      <c r="FV79" s="1">
        <v>281.03399999999999</v>
      </c>
      <c r="FW79" s="1">
        <v>285.99599999999998</v>
      </c>
      <c r="FX79" s="1">
        <v>289.30099999999999</v>
      </c>
      <c r="FY79" s="1">
        <v>289.26499999999999</v>
      </c>
      <c r="FZ79" s="1">
        <v>289.84699999999998</v>
      </c>
      <c r="GA79" s="1">
        <v>294.19200000000001</v>
      </c>
      <c r="GB79" s="1">
        <v>296.14100000000002</v>
      </c>
      <c r="GC79" s="1">
        <v>295.35000000000002</v>
      </c>
      <c r="GD79" s="1">
        <v>299.58499999999998</v>
      </c>
      <c r="GE79" s="1">
        <v>302.84500000000003</v>
      </c>
      <c r="GF79" s="1">
        <v>302.495</v>
      </c>
      <c r="GG79" s="1">
        <v>312.291</v>
      </c>
      <c r="GH79" s="1">
        <v>317.44200000000001</v>
      </c>
      <c r="GI79" s="1">
        <v>319.57</v>
      </c>
      <c r="GJ79" s="1">
        <v>314.02</v>
      </c>
      <c r="GK79" s="1">
        <v>314.113</v>
      </c>
      <c r="GL79" s="1">
        <v>314.97800000000001</v>
      </c>
      <c r="GM79" s="1">
        <v>305.41199999999998</v>
      </c>
      <c r="GN79" s="1">
        <v>298.53100000000001</v>
      </c>
      <c r="GO79" s="1">
        <v>302.27499999999998</v>
      </c>
      <c r="GP79" s="1">
        <v>303.68700000000001</v>
      </c>
      <c r="GQ79" s="1">
        <v>309.29700000000003</v>
      </c>
      <c r="GR79" s="1">
        <v>311.80900000000003</v>
      </c>
      <c r="GS79" s="1">
        <v>310.79399999999998</v>
      </c>
      <c r="GT79" s="1">
        <v>309.14600000000002</v>
      </c>
      <c r="GU79" s="1">
        <v>304.10599999999999</v>
      </c>
      <c r="GV79" s="1">
        <v>311.44099999999997</v>
      </c>
    </row>
    <row r="80" spans="1:512" x14ac:dyDescent="0.25">
      <c r="A80" s="1" t="s">
        <v>128</v>
      </c>
      <c r="B80" s="1" t="str">
        <f>_xlfn.XLOOKUP(A80,bonds[worksheet get],bonds[unique lookup],"-")</f>
        <v>VOD 3.1 01/03/79 nc-23</v>
      </c>
      <c r="C80" s="1" t="str">
        <f>_xlfn.XLOOKUP(A80,bonds[worksheet get],bonds[ID_ISIN],"-")</f>
        <v>XS1888179477</v>
      </c>
      <c r="D80" s="1">
        <f>_xll.BDH(A80,"blp_i_sprd_mid","-2AY",,"Dates=H","Fill=C","Sort=R","Dir=H","cols=449;rows=1")</f>
        <v>311.95400000000001</v>
      </c>
      <c r="E80" s="1">
        <v>314.82400000000001</v>
      </c>
      <c r="F80" s="1">
        <v>325.75299999999999</v>
      </c>
      <c r="G80" s="1">
        <v>335.649</v>
      </c>
      <c r="H80" s="1">
        <v>344.22500000000002</v>
      </c>
      <c r="I80" s="1">
        <v>343.86599999999999</v>
      </c>
      <c r="J80" s="1">
        <v>345.702</v>
      </c>
      <c r="K80" s="1">
        <v>339.024</v>
      </c>
      <c r="L80" s="1">
        <v>336.66199999999998</v>
      </c>
      <c r="M80" s="1">
        <v>324.68700000000001</v>
      </c>
      <c r="N80" s="1">
        <v>314.41300000000001</v>
      </c>
      <c r="O80" s="1">
        <v>308.21800000000002</v>
      </c>
      <c r="P80" s="1">
        <v>297.25099999999998</v>
      </c>
      <c r="Q80" s="1">
        <v>287.459</v>
      </c>
      <c r="R80" s="1">
        <v>308.89699999999999</v>
      </c>
      <c r="S80" s="1">
        <v>302.93900000000002</v>
      </c>
      <c r="T80" s="1">
        <v>310.27999999999997</v>
      </c>
      <c r="U80" s="1">
        <v>295.27</v>
      </c>
      <c r="V80" s="1">
        <v>271.75900000000001</v>
      </c>
      <c r="W80" s="1">
        <v>251.988</v>
      </c>
      <c r="X80" s="1">
        <v>255.26</v>
      </c>
      <c r="Y80" s="1">
        <v>273.79199999999997</v>
      </c>
      <c r="Z80" s="1">
        <v>293.42099999999999</v>
      </c>
      <c r="AA80" s="1">
        <v>311.37700000000001</v>
      </c>
      <c r="AB80" s="1">
        <v>315.35899999999998</v>
      </c>
      <c r="AC80" s="1">
        <v>316.98</v>
      </c>
      <c r="AD80" s="1">
        <v>305.88</v>
      </c>
      <c r="AE80" s="1">
        <v>298.08999999999997</v>
      </c>
      <c r="AF80" s="1">
        <v>314.71800000000002</v>
      </c>
      <c r="AG80" s="1">
        <v>341.56200000000001</v>
      </c>
      <c r="AH80" s="1">
        <v>341.48399999999998</v>
      </c>
      <c r="AI80" s="1">
        <v>342.04500000000002</v>
      </c>
      <c r="AJ80" s="1">
        <v>352.9</v>
      </c>
      <c r="AK80" s="1">
        <v>372.61099999999999</v>
      </c>
      <c r="AL80" s="1">
        <v>389.88499999999999</v>
      </c>
      <c r="AM80" s="1">
        <v>407.77199999999999</v>
      </c>
      <c r="AN80" s="1">
        <v>412.12</v>
      </c>
      <c r="AO80" s="1">
        <v>398.94499999999999</v>
      </c>
      <c r="AP80" s="1">
        <v>400.97300000000001</v>
      </c>
      <c r="AQ80" s="1">
        <v>402.27499999999998</v>
      </c>
      <c r="AR80" s="1">
        <v>411.54</v>
      </c>
      <c r="AS80" s="1">
        <v>407.59</v>
      </c>
      <c r="AT80" s="1">
        <v>401.358</v>
      </c>
      <c r="AU80" s="1">
        <v>412.02300000000002</v>
      </c>
      <c r="AV80" s="1">
        <v>421.16</v>
      </c>
      <c r="AW80" s="1">
        <v>374.339</v>
      </c>
      <c r="AX80" s="1">
        <v>362.10599999999999</v>
      </c>
      <c r="AY80" s="1">
        <v>349.00099999999998</v>
      </c>
      <c r="AZ80" s="1">
        <v>343.98</v>
      </c>
      <c r="BA80" s="1">
        <v>376.77</v>
      </c>
      <c r="BB80" s="1">
        <v>375.25400000000002</v>
      </c>
      <c r="BC80" s="1">
        <v>391.12400000000002</v>
      </c>
      <c r="BD80" s="1">
        <v>396.72899999999998</v>
      </c>
      <c r="BE80" s="1">
        <v>367.08199999999999</v>
      </c>
      <c r="BF80" s="1">
        <v>357.31400000000002</v>
      </c>
      <c r="BG80" s="1">
        <v>363.34</v>
      </c>
      <c r="BH80" s="1">
        <v>333.572</v>
      </c>
      <c r="BI80" s="1">
        <v>318.66199999999998</v>
      </c>
      <c r="BJ80" s="1">
        <v>352.06700000000001</v>
      </c>
      <c r="BK80" s="1">
        <v>395.84</v>
      </c>
      <c r="BL80" s="1">
        <v>413.66699999999997</v>
      </c>
      <c r="BM80" s="1">
        <v>446.899</v>
      </c>
      <c r="BN80" s="1">
        <v>453.46699999999998</v>
      </c>
      <c r="BO80" s="1">
        <v>449.44200000000001</v>
      </c>
      <c r="BP80" s="1">
        <v>447.4</v>
      </c>
      <c r="BQ80" s="1">
        <v>444.827</v>
      </c>
      <c r="BR80" s="1">
        <v>449.01</v>
      </c>
      <c r="BS80" s="1">
        <v>439.41899999999998</v>
      </c>
      <c r="BT80" s="1">
        <v>456.62400000000002</v>
      </c>
      <c r="BU80" s="1">
        <v>484.73399999999998</v>
      </c>
      <c r="BV80" s="1">
        <v>579.51400000000001</v>
      </c>
      <c r="BW80" s="1">
        <v>604.14400000000001</v>
      </c>
      <c r="BX80" s="1">
        <v>577.01499999999999</v>
      </c>
      <c r="BY80" s="1">
        <v>629.45299999999997</v>
      </c>
      <c r="BZ80" s="1">
        <v>638.16999999999996</v>
      </c>
      <c r="CA80" s="1">
        <v>498.74299999999999</v>
      </c>
      <c r="CB80" s="1">
        <v>473.77</v>
      </c>
      <c r="CC80" s="1">
        <v>396.721</v>
      </c>
      <c r="CD80" s="1">
        <v>379.99</v>
      </c>
      <c r="CE80" s="1">
        <v>317.93700000000001</v>
      </c>
      <c r="CF80" s="1">
        <v>299.68599999999998</v>
      </c>
      <c r="CG80" s="1">
        <v>319.09500000000003</v>
      </c>
      <c r="CH80" s="1">
        <v>259.64400000000001</v>
      </c>
      <c r="CI80" s="1">
        <v>231.94399999999999</v>
      </c>
      <c r="CJ80" s="1">
        <v>216.39599999999999</v>
      </c>
      <c r="CK80" s="1">
        <v>224.40600000000001</v>
      </c>
      <c r="CL80" s="1">
        <v>253.011</v>
      </c>
      <c r="CM80" s="1">
        <v>257.74900000000002</v>
      </c>
      <c r="CN80" s="1">
        <v>222.78800000000001</v>
      </c>
      <c r="CO80" s="1">
        <v>208.697</v>
      </c>
      <c r="CP80" s="1">
        <v>209.59899999999999</v>
      </c>
      <c r="CQ80" s="1">
        <v>201.33199999999999</v>
      </c>
      <c r="CR80" s="1">
        <v>179.01499999999999</v>
      </c>
      <c r="CS80" s="1">
        <v>171.702</v>
      </c>
      <c r="CT80" s="1">
        <v>171.76499999999999</v>
      </c>
      <c r="CU80" s="1">
        <v>170.125</v>
      </c>
      <c r="CV80" s="1">
        <v>167.44800000000001</v>
      </c>
      <c r="CW80" s="1">
        <v>169.45400000000001</v>
      </c>
      <c r="CX80" s="1">
        <v>172.00299999999999</v>
      </c>
      <c r="CY80" s="1">
        <v>170.11099999999999</v>
      </c>
      <c r="CZ80" s="1">
        <v>177.108</v>
      </c>
      <c r="DA80" s="1">
        <v>186.947</v>
      </c>
      <c r="DB80" s="1">
        <v>181.077</v>
      </c>
      <c r="DC80" s="1">
        <v>178.893</v>
      </c>
      <c r="DD80" s="1">
        <v>180.80699999999999</v>
      </c>
      <c r="DE80" s="1">
        <v>187.482</v>
      </c>
      <c r="DF80" s="1">
        <v>201.66200000000001</v>
      </c>
      <c r="DG80" s="1">
        <v>202.37700000000001</v>
      </c>
      <c r="DH80" s="1">
        <v>201.607</v>
      </c>
      <c r="DI80" s="1">
        <v>196.648</v>
      </c>
      <c r="DJ80" s="1">
        <v>204.143</v>
      </c>
      <c r="DK80" s="1">
        <v>217.34</v>
      </c>
      <c r="DL80" s="1">
        <v>206.2</v>
      </c>
      <c r="DM80" s="1">
        <v>198.78899999999999</v>
      </c>
      <c r="DN80" s="1">
        <v>190.66200000000001</v>
      </c>
      <c r="DO80" s="1">
        <v>186.80500000000001</v>
      </c>
      <c r="DP80" s="1">
        <v>184.47399999999999</v>
      </c>
      <c r="DQ80" s="1">
        <v>185.959</v>
      </c>
      <c r="DR80" s="1">
        <v>188.798</v>
      </c>
      <c r="DS80" s="1">
        <v>196.71100000000001</v>
      </c>
      <c r="DT80" s="1">
        <v>197.74700000000001</v>
      </c>
      <c r="DU80" s="1">
        <v>196.19</v>
      </c>
      <c r="DV80" s="1">
        <v>195.554</v>
      </c>
      <c r="DW80" s="1">
        <v>195.23</v>
      </c>
      <c r="DX80" s="1">
        <v>201.31200000000001</v>
      </c>
      <c r="DY80" s="1">
        <v>199.583</v>
      </c>
      <c r="DZ80" s="1">
        <v>192.238</v>
      </c>
      <c r="EA80" s="1">
        <v>190.405</v>
      </c>
      <c r="EB80" s="1">
        <v>183.45</v>
      </c>
      <c r="EC80" s="1">
        <v>181.66900000000001</v>
      </c>
      <c r="ED80" s="1">
        <v>180.96199999999999</v>
      </c>
      <c r="EE80" s="1">
        <v>183.58699999999999</v>
      </c>
      <c r="EF80" s="1">
        <v>187.54</v>
      </c>
      <c r="EG80" s="1">
        <v>187.899</v>
      </c>
      <c r="EH80" s="1">
        <v>187.905</v>
      </c>
      <c r="EI80" s="1">
        <v>186.38399999999999</v>
      </c>
      <c r="EJ80" s="1">
        <v>188.06100000000001</v>
      </c>
      <c r="EK80" s="1">
        <v>189.6</v>
      </c>
      <c r="EL80" s="1">
        <v>189.62700000000001</v>
      </c>
      <c r="EM80" s="1">
        <v>190.12299999999999</v>
      </c>
      <c r="EN80" s="1">
        <v>201.08500000000001</v>
      </c>
      <c r="EO80" s="1">
        <v>203.87799999999999</v>
      </c>
      <c r="EP80" s="1">
        <v>203.136</v>
      </c>
      <c r="EQ80" s="1">
        <v>204.68100000000001</v>
      </c>
      <c r="ER80" s="1">
        <v>208.08600000000001</v>
      </c>
      <c r="ES80" s="1">
        <v>212.566</v>
      </c>
      <c r="ET80" s="1">
        <v>220.898</v>
      </c>
      <c r="EU80" s="1">
        <v>224.297</v>
      </c>
      <c r="EV80" s="1">
        <v>209.68799999999999</v>
      </c>
      <c r="EW80" s="1">
        <v>213.584</v>
      </c>
      <c r="EX80" s="1">
        <v>215.858</v>
      </c>
      <c r="EY80" s="1">
        <v>213.471</v>
      </c>
      <c r="EZ80" s="1">
        <v>211.666</v>
      </c>
      <c r="FA80" s="1">
        <v>214.53700000000001</v>
      </c>
      <c r="FB80" s="1">
        <v>221.857</v>
      </c>
      <c r="FC80" s="1">
        <v>220.48599999999999</v>
      </c>
      <c r="FD80" s="1">
        <v>221.38399999999999</v>
      </c>
      <c r="FE80" s="1">
        <v>216.71700000000001</v>
      </c>
      <c r="FF80" s="1">
        <v>216.09</v>
      </c>
      <c r="FG80" s="1">
        <v>218.685</v>
      </c>
      <c r="FH80" s="1">
        <v>217.74700000000001</v>
      </c>
      <c r="FI80" s="1">
        <v>215.05699999999999</v>
      </c>
      <c r="FJ80" s="1">
        <v>210.494</v>
      </c>
      <c r="FK80" s="1">
        <v>211.63</v>
      </c>
      <c r="FL80" s="1">
        <v>208.47200000000001</v>
      </c>
      <c r="FM80" s="1">
        <v>200.511</v>
      </c>
      <c r="FN80" s="1">
        <v>197.417</v>
      </c>
      <c r="FO80" s="1">
        <v>195.941</v>
      </c>
      <c r="FP80" s="1">
        <v>200.12</v>
      </c>
      <c r="FQ80" s="1">
        <v>210.91</v>
      </c>
      <c r="FR80" s="1">
        <v>214.392</v>
      </c>
      <c r="FS80" s="1">
        <v>205.161</v>
      </c>
      <c r="FT80" s="1">
        <v>197.57</v>
      </c>
      <c r="FU80" s="1">
        <v>189.673</v>
      </c>
      <c r="FV80" s="1">
        <v>189.596</v>
      </c>
      <c r="FW80" s="1">
        <v>190.63800000000001</v>
      </c>
      <c r="FX80" s="1">
        <v>191.11699999999999</v>
      </c>
      <c r="FY80" s="1">
        <v>192.55699999999999</v>
      </c>
      <c r="FZ80" s="1">
        <v>197.23099999999999</v>
      </c>
      <c r="GA80" s="1">
        <v>199.55500000000001</v>
      </c>
      <c r="GB80" s="1">
        <v>201.37299999999999</v>
      </c>
      <c r="GC80" s="1">
        <v>204.79300000000001</v>
      </c>
      <c r="GD80" s="1">
        <v>207.34700000000001</v>
      </c>
      <c r="GE80" s="1">
        <v>211.238</v>
      </c>
      <c r="GF80" s="1">
        <v>213.244</v>
      </c>
      <c r="GG80" s="1">
        <v>223.53100000000001</v>
      </c>
      <c r="GH80" s="1">
        <v>228.33500000000001</v>
      </c>
      <c r="GI80" s="1">
        <v>229.02199999999999</v>
      </c>
      <c r="GJ80" s="1">
        <v>212.34700000000001</v>
      </c>
      <c r="GK80" s="1">
        <v>212.523</v>
      </c>
      <c r="GL80" s="1">
        <v>215.72200000000001</v>
      </c>
      <c r="GM80" s="1">
        <v>203.90799999999999</v>
      </c>
      <c r="GN80" s="1">
        <v>193.53700000000001</v>
      </c>
      <c r="GO80" s="1">
        <v>196.74799999999999</v>
      </c>
      <c r="GP80" s="1">
        <v>196.29300000000001</v>
      </c>
      <c r="GQ80" s="1">
        <v>202.256</v>
      </c>
      <c r="GR80" s="1">
        <v>204.08699999999999</v>
      </c>
      <c r="GS80" s="1">
        <v>201.17099999999999</v>
      </c>
      <c r="GT80" s="1">
        <v>202.06399999999999</v>
      </c>
      <c r="GU80" s="1">
        <v>197.809</v>
      </c>
      <c r="GV80" s="1">
        <v>214.49799999999999</v>
      </c>
      <c r="GW80" s="1">
        <v>214.74799999999999</v>
      </c>
      <c r="GX80" s="1">
        <v>204.13300000000001</v>
      </c>
      <c r="GY80" s="1">
        <v>200.66800000000001</v>
      </c>
      <c r="GZ80" s="1">
        <v>193.85</v>
      </c>
      <c r="HA80" s="1">
        <v>191.88399999999999</v>
      </c>
      <c r="HB80" s="1">
        <v>224.85400000000001</v>
      </c>
      <c r="HC80" s="1">
        <v>225.15299999999999</v>
      </c>
      <c r="HD80" s="1">
        <v>225.63499999999999</v>
      </c>
      <c r="HE80" s="1">
        <v>224.316</v>
      </c>
      <c r="HF80" s="1">
        <v>216.005</v>
      </c>
      <c r="HG80" s="1">
        <v>232.06</v>
      </c>
      <c r="HH80" s="1">
        <v>234.22300000000001</v>
      </c>
      <c r="HI80" s="1">
        <v>230.39</v>
      </c>
      <c r="HJ80" s="1">
        <v>229.22200000000001</v>
      </c>
      <c r="HK80" s="1">
        <v>227.72200000000001</v>
      </c>
      <c r="HL80" s="1">
        <v>224.96899999999999</v>
      </c>
      <c r="HM80" s="1">
        <v>223.82400000000001</v>
      </c>
      <c r="HN80" s="1">
        <v>220.226</v>
      </c>
      <c r="HO80" s="1">
        <v>221.07300000000001</v>
      </c>
      <c r="HP80" s="1">
        <v>224.04400000000001</v>
      </c>
      <c r="HQ80" s="1">
        <v>231.33099999999999</v>
      </c>
      <c r="HR80" s="1">
        <v>239.65</v>
      </c>
      <c r="HS80" s="1">
        <v>240.762</v>
      </c>
      <c r="HT80" s="1">
        <v>263.62</v>
      </c>
      <c r="HU80" s="1">
        <v>275.41199999999998</v>
      </c>
      <c r="HV80" s="1">
        <v>258.846</v>
      </c>
      <c r="HW80" s="1">
        <v>250.69499999999999</v>
      </c>
      <c r="HX80" s="1">
        <v>249.51599999999999</v>
      </c>
      <c r="HY80" s="1">
        <v>258.92599999999999</v>
      </c>
      <c r="HZ80" s="1">
        <v>263.86799999999999</v>
      </c>
      <c r="IA80" s="1">
        <v>272.32</v>
      </c>
      <c r="IB80" s="1">
        <v>276.21499999999997</v>
      </c>
      <c r="IC80" s="1">
        <v>285.71100000000001</v>
      </c>
      <c r="ID80" s="1">
        <v>278.23</v>
      </c>
      <c r="IE80" s="1">
        <v>268.78199999999998</v>
      </c>
      <c r="IF80" s="1">
        <v>263.07600000000002</v>
      </c>
      <c r="IG80" s="1">
        <v>268.11599999999999</v>
      </c>
      <c r="IH80" s="1">
        <v>260.98399999999998</v>
      </c>
      <c r="II80" s="1">
        <v>262.57400000000001</v>
      </c>
      <c r="IJ80" s="1">
        <v>264.161</v>
      </c>
      <c r="IK80" s="1">
        <v>273.21499999999997</v>
      </c>
      <c r="IL80" s="1">
        <v>277.7</v>
      </c>
      <c r="IM80" s="1">
        <v>286.36599999999999</v>
      </c>
      <c r="IN80" s="1">
        <v>299.315</v>
      </c>
      <c r="IO80" s="1">
        <v>305.16300000000001</v>
      </c>
      <c r="IP80" s="1">
        <v>298.17700000000002</v>
      </c>
      <c r="IQ80" s="1">
        <v>270.83699999999999</v>
      </c>
      <c r="IR80" s="1">
        <v>266.94200000000001</v>
      </c>
      <c r="IS80" s="1">
        <v>263.77300000000002</v>
      </c>
      <c r="IT80" s="1">
        <v>264.464</v>
      </c>
      <c r="IU80" s="1">
        <v>270.59100000000001</v>
      </c>
      <c r="IV80" s="1">
        <v>275.01299999999998</v>
      </c>
      <c r="IW80" s="1">
        <v>263.38099999999997</v>
      </c>
      <c r="IX80" s="1">
        <v>253.32400000000001</v>
      </c>
      <c r="IY80" s="1">
        <v>248.95699999999999</v>
      </c>
      <c r="IZ80" s="1">
        <v>247.73400000000001</v>
      </c>
      <c r="JA80" s="1">
        <v>246.52</v>
      </c>
      <c r="JB80" s="1">
        <v>245.982</v>
      </c>
      <c r="JC80" s="1">
        <v>263.34199999999998</v>
      </c>
      <c r="JD80" s="1">
        <v>271.2</v>
      </c>
      <c r="JE80" s="1">
        <v>274.73200000000003</v>
      </c>
      <c r="JF80" s="1">
        <v>271.99900000000002</v>
      </c>
      <c r="JG80" s="1">
        <v>266.459</v>
      </c>
      <c r="JH80" s="1">
        <v>263.53300000000002</v>
      </c>
      <c r="JI80" s="1">
        <v>256.70400000000001</v>
      </c>
      <c r="JJ80" s="1">
        <v>264.666</v>
      </c>
      <c r="JK80" s="1">
        <v>280.322</v>
      </c>
      <c r="JL80" s="1">
        <v>301.53699999999998</v>
      </c>
      <c r="JM80" s="1">
        <v>306.31599999999997</v>
      </c>
      <c r="JN80" s="1">
        <v>308.08600000000001</v>
      </c>
      <c r="JO80" s="1">
        <v>310.274</v>
      </c>
      <c r="JP80" s="1">
        <v>301.86500000000001</v>
      </c>
      <c r="JQ80" s="1">
        <v>310.23</v>
      </c>
      <c r="JR80" s="1">
        <v>317.56400000000002</v>
      </c>
      <c r="JS80" s="1">
        <v>319.05500000000001</v>
      </c>
      <c r="JT80" s="1">
        <v>327.06799999999998</v>
      </c>
      <c r="JU80" s="1">
        <v>335.98399999999998</v>
      </c>
      <c r="JV80" s="1">
        <v>360.11599999999999</v>
      </c>
      <c r="JW80" s="1">
        <v>359.22399999999999</v>
      </c>
      <c r="JX80" s="1">
        <v>355.20699999999999</v>
      </c>
      <c r="JY80" s="1">
        <v>361.29500000000002</v>
      </c>
      <c r="JZ80" s="1">
        <v>355.04</v>
      </c>
      <c r="KA80" s="1">
        <v>357.726</v>
      </c>
      <c r="KB80" s="1">
        <v>358.74900000000002</v>
      </c>
      <c r="KC80" s="1">
        <v>368.928</v>
      </c>
      <c r="KD80" s="1">
        <v>349.22</v>
      </c>
      <c r="KE80" s="1">
        <v>331.64299999999997</v>
      </c>
      <c r="KF80" s="1">
        <v>326.01</v>
      </c>
      <c r="KG80" s="1">
        <v>324.60300000000001</v>
      </c>
      <c r="KH80" s="1">
        <v>324.91399999999999</v>
      </c>
      <c r="KI80" s="1">
        <v>328.91500000000002</v>
      </c>
      <c r="KJ80" s="1">
        <v>322.44099999999997</v>
      </c>
      <c r="KK80" s="1">
        <v>342.892</v>
      </c>
      <c r="KL80" s="1">
        <v>328.82400000000001</v>
      </c>
      <c r="KM80" s="1">
        <v>337.56400000000002</v>
      </c>
      <c r="KN80" s="1">
        <v>324.584</v>
      </c>
      <c r="KO80" s="1">
        <v>306.39299999999997</v>
      </c>
      <c r="KP80" s="1">
        <v>294.87</v>
      </c>
      <c r="KQ80" s="1">
        <v>292.92</v>
      </c>
      <c r="KR80" s="1">
        <v>291.63400000000001</v>
      </c>
      <c r="KS80" s="1">
        <v>301.10899999999998</v>
      </c>
      <c r="KT80" s="1">
        <v>302.55599999999998</v>
      </c>
      <c r="KU80" s="1">
        <v>307.21499999999997</v>
      </c>
      <c r="KV80" s="1">
        <v>306.32</v>
      </c>
      <c r="KW80" s="1">
        <v>302.161</v>
      </c>
      <c r="KX80" s="1">
        <v>301.45800000000003</v>
      </c>
      <c r="KY80" s="1">
        <v>303.24900000000002</v>
      </c>
      <c r="KZ80" s="1">
        <v>298.065</v>
      </c>
      <c r="LA80" s="1">
        <v>296.62799999999999</v>
      </c>
      <c r="LB80" s="1">
        <v>297.70699999999999</v>
      </c>
      <c r="LC80" s="1">
        <v>308.26100000000002</v>
      </c>
      <c r="LD80" s="1">
        <v>321.57299999999998</v>
      </c>
      <c r="LE80" s="1">
        <v>334.65600000000001</v>
      </c>
      <c r="LF80" s="1">
        <v>332.63400000000001</v>
      </c>
      <c r="LG80" s="1">
        <v>331.09500000000003</v>
      </c>
      <c r="LH80" s="1">
        <v>333.28</v>
      </c>
      <c r="LI80" s="1">
        <v>331.07299999999998</v>
      </c>
      <c r="LJ80" s="1">
        <v>328.6</v>
      </c>
      <c r="LK80" s="1">
        <v>332.14499999999998</v>
      </c>
      <c r="LL80" s="1">
        <v>321.19600000000003</v>
      </c>
      <c r="LM80" s="1">
        <v>339.702</v>
      </c>
      <c r="LN80" s="1">
        <v>358.61399999999998</v>
      </c>
      <c r="LO80" s="1">
        <v>366.85599999999999</v>
      </c>
      <c r="LP80" s="1">
        <v>364.94</v>
      </c>
      <c r="LQ80" s="1">
        <v>379.178</v>
      </c>
      <c r="LR80" s="1">
        <v>374.61399999999998</v>
      </c>
      <c r="LS80" s="1">
        <v>377.505</v>
      </c>
      <c r="LT80" s="1">
        <v>375.75299999999999</v>
      </c>
      <c r="LU80" s="1">
        <v>367.57400000000001</v>
      </c>
      <c r="LV80" s="1">
        <v>362.01400000000001</v>
      </c>
      <c r="LW80" s="1">
        <v>364.59500000000003</v>
      </c>
      <c r="LX80" s="1">
        <v>357.12099999999998</v>
      </c>
      <c r="LY80" s="1">
        <v>361.44299999999998</v>
      </c>
      <c r="LZ80" s="1">
        <v>371.75299999999999</v>
      </c>
      <c r="MA80" s="1">
        <v>375.37799999999999</v>
      </c>
      <c r="MB80" s="1">
        <v>401.47199999999998</v>
      </c>
      <c r="MC80" s="1">
        <v>397.51400000000001</v>
      </c>
      <c r="MD80" s="1">
        <v>388.483</v>
      </c>
      <c r="ME80" s="1">
        <v>379.06299999999999</v>
      </c>
      <c r="MF80" s="1">
        <v>376.25700000000001</v>
      </c>
      <c r="MG80" s="1">
        <v>373.51799999999997</v>
      </c>
      <c r="MH80" s="1">
        <v>358.60599999999999</v>
      </c>
      <c r="MI80" s="1">
        <v>351.40899999999999</v>
      </c>
      <c r="MJ80" s="1">
        <v>357.673</v>
      </c>
      <c r="MK80" s="1">
        <v>363.15699999999998</v>
      </c>
      <c r="ML80" s="1">
        <v>382.76400000000001</v>
      </c>
      <c r="MM80" s="1">
        <v>379.78899999999999</v>
      </c>
      <c r="MN80" s="1">
        <v>366.61500000000001</v>
      </c>
      <c r="MO80" s="1">
        <v>355.6</v>
      </c>
      <c r="MP80" s="1">
        <v>358.36700000000002</v>
      </c>
      <c r="MQ80" s="1">
        <v>370.44400000000002</v>
      </c>
      <c r="MR80" s="1">
        <v>372.62900000000002</v>
      </c>
      <c r="MS80" s="1">
        <v>374.42899999999997</v>
      </c>
      <c r="MT80" s="1">
        <v>382.55900000000003</v>
      </c>
      <c r="MU80" s="1">
        <v>404.53500000000003</v>
      </c>
      <c r="MV80" s="1">
        <v>412.75</v>
      </c>
      <c r="MW80" s="1">
        <v>399.57499999999999</v>
      </c>
      <c r="MX80" s="1">
        <v>377.35</v>
      </c>
      <c r="MY80" s="1">
        <v>383.46899999999999</v>
      </c>
      <c r="MZ80" s="1">
        <v>396.10899999999998</v>
      </c>
      <c r="NA80" s="1">
        <v>396.78800000000001</v>
      </c>
      <c r="NB80" s="1">
        <v>397.541</v>
      </c>
      <c r="NC80" s="1">
        <v>413.96499999999997</v>
      </c>
      <c r="ND80" s="1">
        <v>433.69400000000002</v>
      </c>
      <c r="NE80" s="1">
        <v>434.56200000000001</v>
      </c>
      <c r="NF80" s="1">
        <v>430.67</v>
      </c>
      <c r="NG80" s="1">
        <v>417.48</v>
      </c>
      <c r="NH80" s="1">
        <v>409.60399999999998</v>
      </c>
      <c r="NI80" s="1">
        <v>407.411</v>
      </c>
      <c r="NJ80" s="1">
        <v>370.62200000000001</v>
      </c>
      <c r="NK80" s="1">
        <v>371.52100000000002</v>
      </c>
      <c r="NL80" s="1">
        <v>389.99400000000003</v>
      </c>
      <c r="NM80" s="1">
        <v>374.40899999999999</v>
      </c>
      <c r="NN80" s="1">
        <v>404.44600000000003</v>
      </c>
      <c r="NO80" s="1">
        <v>402.63900000000001</v>
      </c>
      <c r="NP80" s="1">
        <v>384.86399999999998</v>
      </c>
      <c r="NQ80" s="1">
        <v>406.40699999999998</v>
      </c>
      <c r="NR80" s="1">
        <v>406.37299999999999</v>
      </c>
      <c r="NS80" s="1">
        <v>432.28699999999998</v>
      </c>
      <c r="NT80" s="1">
        <v>446.72399999999999</v>
      </c>
      <c r="NU80" s="1">
        <v>452.86200000000002</v>
      </c>
      <c r="NV80" s="1">
        <v>454.53300000000002</v>
      </c>
      <c r="NW80" s="1">
        <v>443.666</v>
      </c>
      <c r="NX80" s="1">
        <v>429.94099999999997</v>
      </c>
      <c r="NY80" s="1">
        <v>429.298</v>
      </c>
      <c r="NZ80" s="1">
        <v>428.36200000000002</v>
      </c>
      <c r="OA80" s="1">
        <v>423.06400000000002</v>
      </c>
      <c r="OB80" s="1">
        <v>423.71699999999998</v>
      </c>
      <c r="OC80" s="1">
        <v>418.95499999999998</v>
      </c>
      <c r="OD80" s="1">
        <v>416.86599999999999</v>
      </c>
      <c r="OE80" s="1">
        <v>417.14499999999998</v>
      </c>
      <c r="OF80" s="1">
        <v>410.99200000000002</v>
      </c>
      <c r="OG80" s="1">
        <v>405.82100000000003</v>
      </c>
      <c r="OH80" s="1">
        <v>400.75799999999998</v>
      </c>
      <c r="OI80" s="1">
        <v>420.209</v>
      </c>
      <c r="OJ80" s="1">
        <v>444.92899999999997</v>
      </c>
      <c r="OK80" s="1">
        <v>450.93599999999998</v>
      </c>
      <c r="OL80" s="1">
        <v>443.56700000000001</v>
      </c>
      <c r="OM80" s="1">
        <v>440.74200000000002</v>
      </c>
      <c r="ON80" s="1">
        <v>431.88799999999998</v>
      </c>
      <c r="OO80" s="1">
        <v>419.416</v>
      </c>
      <c r="OP80" s="1">
        <v>404.24700000000001</v>
      </c>
      <c r="OQ80" s="1">
        <v>413.56200000000001</v>
      </c>
      <c r="OR80" s="1">
        <v>404.58600000000001</v>
      </c>
      <c r="OS80" s="1">
        <v>389.298</v>
      </c>
      <c r="OT80" s="1">
        <v>364.49599999999998</v>
      </c>
      <c r="OU80" s="1">
        <v>347.46899999999999</v>
      </c>
      <c r="OV80" s="1">
        <v>345.78199999999998</v>
      </c>
      <c r="OW80" s="1">
        <v>361.42200000000003</v>
      </c>
      <c r="OX80" s="1">
        <v>372.56299999999999</v>
      </c>
      <c r="OY80" s="1">
        <v>399.19099999999997</v>
      </c>
      <c r="OZ80" s="1">
        <v>367.47300000000001</v>
      </c>
      <c r="PA80" s="1">
        <v>352.346</v>
      </c>
      <c r="PB80" s="1">
        <v>348.68599999999998</v>
      </c>
      <c r="PC80" s="1">
        <v>331.66300000000001</v>
      </c>
      <c r="PD80" s="1">
        <v>326.28100000000001</v>
      </c>
      <c r="PE80" s="1">
        <v>320.55799999999999</v>
      </c>
      <c r="PF80" s="1">
        <v>309.03300000000002</v>
      </c>
      <c r="PG80" s="1">
        <v>298.01100000000002</v>
      </c>
      <c r="PH80" s="1">
        <v>301.54599999999999</v>
      </c>
      <c r="PI80" s="1">
        <v>308.01799999999997</v>
      </c>
      <c r="PJ80" s="1">
        <v>305.74900000000002</v>
      </c>
      <c r="PK80" s="1">
        <v>301.42399999999998</v>
      </c>
      <c r="PL80" s="1">
        <v>306.51100000000002</v>
      </c>
      <c r="PM80" s="1">
        <v>322.27499999999998</v>
      </c>
      <c r="PN80" s="1">
        <v>325.20699999999999</v>
      </c>
      <c r="PO80" s="1">
        <v>325.423</v>
      </c>
      <c r="PP80" s="1">
        <v>325.17500000000001</v>
      </c>
      <c r="PQ80" s="1">
        <v>316.20100000000002</v>
      </c>
      <c r="PR80" s="1">
        <v>314.86700000000002</v>
      </c>
      <c r="PS80" s="1">
        <v>309.47300000000001</v>
      </c>
      <c r="PT80" s="1">
        <v>303.54700000000003</v>
      </c>
      <c r="PU80" s="1">
        <v>310.86</v>
      </c>
      <c r="PV80" s="1">
        <v>305.88299999999998</v>
      </c>
      <c r="PW80" s="1">
        <v>298.74099999999999</v>
      </c>
      <c r="PX80" s="1">
        <v>299.601</v>
      </c>
      <c r="PY80" s="1">
        <v>301.37099999999998</v>
      </c>
      <c r="PZ80" s="1">
        <v>299.387</v>
      </c>
      <c r="QA80" s="1">
        <v>301.101</v>
      </c>
      <c r="QB80" s="1">
        <v>295.59699999999998</v>
      </c>
      <c r="QC80" s="1">
        <v>296.56400000000002</v>
      </c>
      <c r="QD80" s="1">
        <v>295.85000000000002</v>
      </c>
      <c r="QE80" s="1">
        <v>284.30799999999999</v>
      </c>
      <c r="QF80" s="1">
        <v>278.99299999999999</v>
      </c>
      <c r="QG80" s="1">
        <v>277.8</v>
      </c>
      <c r="QH80" s="1">
        <v>279.93099999999998</v>
      </c>
      <c r="QI80" s="1">
        <v>278.012</v>
      </c>
      <c r="QJ80" s="1">
        <v>281.44900000000001</v>
      </c>
    </row>
    <row r="81" spans="1:512" x14ac:dyDescent="0.25">
      <c r="A81" s="1" t="s">
        <v>129</v>
      </c>
      <c r="B81" s="1" t="str">
        <f>_xlfn.XLOOKUP(A81,bonds[worksheet get],bonds[unique lookup],"-")</f>
        <v>VOD 4.2 10/03/78 nc-28</v>
      </c>
      <c r="C81" s="1" t="str">
        <f>_xlfn.XLOOKUP(A81,bonds[worksheet get],bonds[ID_ISIN],"-")</f>
        <v>XS1888179550</v>
      </c>
      <c r="D81" s="1">
        <f>_xll.BDH(A81,"blp_i_sprd_mid","-2AY",,"Dates=H","Fill=C","Sort=R","Dir=H","cols=449;rows=1")</f>
        <v>312.315</v>
      </c>
      <c r="E81" s="1">
        <v>314.51900000000001</v>
      </c>
      <c r="F81" s="1">
        <v>317.839</v>
      </c>
      <c r="G81" s="1">
        <v>321.24900000000002</v>
      </c>
      <c r="H81" s="1">
        <v>322.80099999999999</v>
      </c>
      <c r="I81" s="1">
        <v>323.81400000000002</v>
      </c>
      <c r="J81" s="1">
        <v>322.92200000000003</v>
      </c>
      <c r="K81" s="1">
        <v>320.74900000000002</v>
      </c>
      <c r="L81" s="1">
        <v>315.63299999999998</v>
      </c>
      <c r="M81" s="1">
        <v>321.47800000000001</v>
      </c>
      <c r="N81" s="1">
        <v>315.31599999999997</v>
      </c>
      <c r="O81" s="1">
        <v>315.12900000000002</v>
      </c>
      <c r="P81" s="1">
        <v>307.18</v>
      </c>
      <c r="Q81" s="1">
        <v>303.54700000000003</v>
      </c>
      <c r="R81" s="1">
        <v>316.17099999999999</v>
      </c>
      <c r="S81" s="1">
        <v>311.05200000000002</v>
      </c>
      <c r="T81" s="1">
        <v>314.61500000000001</v>
      </c>
      <c r="U81" s="1">
        <v>297.12700000000001</v>
      </c>
      <c r="V81" s="1">
        <v>282.71199999999999</v>
      </c>
      <c r="W81" s="1">
        <v>272.58999999999997</v>
      </c>
      <c r="X81" s="1">
        <v>273.69099999999997</v>
      </c>
      <c r="Y81" s="1">
        <v>297.81799999999998</v>
      </c>
      <c r="Z81" s="1">
        <v>314.99400000000003</v>
      </c>
      <c r="AA81" s="1">
        <v>328.65600000000001</v>
      </c>
      <c r="AB81" s="1">
        <v>330.71499999999997</v>
      </c>
      <c r="AC81" s="1">
        <v>336.39499999999998</v>
      </c>
      <c r="AD81" s="1">
        <v>332.15</v>
      </c>
      <c r="AE81" s="1">
        <v>335.14</v>
      </c>
      <c r="AF81" s="1">
        <v>344.58800000000002</v>
      </c>
      <c r="AG81" s="1">
        <v>358.363</v>
      </c>
      <c r="AH81" s="1">
        <v>360.82299999999998</v>
      </c>
      <c r="AI81" s="1">
        <v>361.37599999999998</v>
      </c>
      <c r="AJ81" s="1">
        <v>366.911</v>
      </c>
      <c r="AK81" s="1">
        <v>376.22899999999998</v>
      </c>
      <c r="AL81" s="1">
        <v>387.24700000000001</v>
      </c>
      <c r="AM81" s="1">
        <v>398.298</v>
      </c>
      <c r="AN81" s="1">
        <v>403.65899999999999</v>
      </c>
      <c r="AO81" s="1">
        <v>400.03500000000003</v>
      </c>
      <c r="AP81" s="1">
        <v>399.01</v>
      </c>
      <c r="AQ81" s="1">
        <v>398.71</v>
      </c>
      <c r="AR81" s="1">
        <v>399.03399999999999</v>
      </c>
      <c r="AS81" s="1">
        <v>403.67700000000002</v>
      </c>
      <c r="AT81" s="1">
        <v>402.29300000000001</v>
      </c>
      <c r="AU81" s="1">
        <v>410.62700000000001</v>
      </c>
      <c r="AV81" s="1">
        <v>413.44400000000002</v>
      </c>
      <c r="AW81" s="1">
        <v>403.017</v>
      </c>
      <c r="AX81" s="1">
        <v>396.68400000000003</v>
      </c>
      <c r="AY81" s="1">
        <v>393.23099999999999</v>
      </c>
      <c r="AZ81" s="1">
        <v>389.03300000000002</v>
      </c>
      <c r="BA81" s="1">
        <v>402.05399999999997</v>
      </c>
      <c r="BB81" s="1">
        <v>402.11099999999999</v>
      </c>
      <c r="BC81" s="1">
        <v>406.30500000000001</v>
      </c>
      <c r="BD81" s="1">
        <v>412.738</v>
      </c>
      <c r="BE81" s="1">
        <v>403.73399999999998</v>
      </c>
      <c r="BF81" s="1">
        <v>404.85899999999998</v>
      </c>
      <c r="BG81" s="1">
        <v>412.25400000000002</v>
      </c>
      <c r="BH81" s="1">
        <v>398.30799999999999</v>
      </c>
      <c r="BI81" s="1">
        <v>392.50900000000001</v>
      </c>
      <c r="BJ81" s="1">
        <v>412.983</v>
      </c>
      <c r="BK81" s="1">
        <v>432.98599999999999</v>
      </c>
      <c r="BL81" s="1">
        <v>445.49900000000002</v>
      </c>
      <c r="BM81" s="1">
        <v>465.81900000000002</v>
      </c>
      <c r="BN81" s="1">
        <v>473.72500000000002</v>
      </c>
      <c r="BO81" s="1">
        <v>470.71</v>
      </c>
      <c r="BP81" s="1">
        <v>469.83199999999999</v>
      </c>
      <c r="BQ81" s="1">
        <v>477.28</v>
      </c>
      <c r="BR81" s="1">
        <v>482.51299999999998</v>
      </c>
      <c r="BS81" s="1">
        <v>486.37900000000002</v>
      </c>
      <c r="BT81" s="1">
        <v>485.99400000000003</v>
      </c>
      <c r="BU81" s="1">
        <v>489.86500000000001</v>
      </c>
      <c r="BV81" s="1">
        <v>522.63900000000001</v>
      </c>
      <c r="BW81" s="1">
        <v>527.774</v>
      </c>
      <c r="BX81" s="1">
        <v>510.22</v>
      </c>
      <c r="BY81" s="1">
        <v>510.91199999999998</v>
      </c>
      <c r="BZ81" s="1">
        <v>508.52100000000002</v>
      </c>
      <c r="CA81" s="1">
        <v>468.93900000000002</v>
      </c>
      <c r="CB81" s="1">
        <v>433.11200000000002</v>
      </c>
      <c r="CC81" s="1">
        <v>371.51499999999999</v>
      </c>
      <c r="CD81" s="1">
        <v>364.43099999999998</v>
      </c>
      <c r="CE81" s="1">
        <v>331.29199999999997</v>
      </c>
      <c r="CF81" s="1">
        <v>324.16399999999999</v>
      </c>
      <c r="CG81" s="1">
        <v>335.18400000000003</v>
      </c>
      <c r="CH81" s="1">
        <v>292.82100000000003</v>
      </c>
      <c r="CI81" s="1">
        <v>277.89999999999998</v>
      </c>
      <c r="CJ81" s="1">
        <v>269.33100000000002</v>
      </c>
      <c r="CK81" s="1">
        <v>273.86</v>
      </c>
      <c r="CL81" s="1">
        <v>288.24299999999999</v>
      </c>
      <c r="CM81" s="1">
        <v>287.49700000000001</v>
      </c>
      <c r="CN81" s="1">
        <v>263.803</v>
      </c>
      <c r="CO81" s="1">
        <v>246.35599999999999</v>
      </c>
      <c r="CP81" s="1">
        <v>246.31200000000001</v>
      </c>
      <c r="CQ81" s="1">
        <v>240.345</v>
      </c>
      <c r="CR81" s="1">
        <v>227.97</v>
      </c>
      <c r="CS81" s="1">
        <v>232.364</v>
      </c>
      <c r="CT81" s="1">
        <v>231.43</v>
      </c>
      <c r="CU81" s="1">
        <v>232.43899999999999</v>
      </c>
      <c r="CV81" s="1">
        <v>231.042</v>
      </c>
      <c r="CW81" s="1">
        <v>233.94900000000001</v>
      </c>
      <c r="CX81" s="1">
        <v>234.99799999999999</v>
      </c>
      <c r="CY81" s="1">
        <v>233.751</v>
      </c>
      <c r="CZ81" s="1">
        <v>238.74299999999999</v>
      </c>
      <c r="DA81" s="1">
        <v>245.02500000000001</v>
      </c>
      <c r="DB81" s="1">
        <v>239.465</v>
      </c>
      <c r="DC81" s="1">
        <v>238.06899999999999</v>
      </c>
      <c r="DD81" s="1">
        <v>240.09</v>
      </c>
      <c r="DE81" s="1">
        <v>247.66499999999999</v>
      </c>
      <c r="DF81" s="1">
        <v>257.53399999999999</v>
      </c>
      <c r="DG81" s="1">
        <v>257.77999999999997</v>
      </c>
      <c r="DH81" s="1">
        <v>254.97399999999999</v>
      </c>
      <c r="DI81" s="1">
        <v>250.97900000000001</v>
      </c>
      <c r="DJ81" s="1">
        <v>252.85400000000001</v>
      </c>
      <c r="DK81" s="1">
        <v>259.53800000000001</v>
      </c>
      <c r="DL81" s="1">
        <v>250.63399999999999</v>
      </c>
      <c r="DM81" s="1">
        <v>246.875</v>
      </c>
      <c r="DN81" s="1">
        <v>241.327</v>
      </c>
      <c r="DO81" s="1">
        <v>239.131</v>
      </c>
      <c r="DP81" s="1">
        <v>236.726</v>
      </c>
      <c r="DQ81" s="1">
        <v>237.34100000000001</v>
      </c>
      <c r="DR81" s="1">
        <v>240.732</v>
      </c>
      <c r="DS81" s="1">
        <v>241.33199999999999</v>
      </c>
      <c r="DT81" s="1">
        <v>240.09100000000001</v>
      </c>
      <c r="DU81" s="1">
        <v>241.303</v>
      </c>
      <c r="DV81" s="1">
        <v>244.506</v>
      </c>
      <c r="DW81" s="1">
        <v>243.32400000000001</v>
      </c>
      <c r="DX81" s="1">
        <v>247.61099999999999</v>
      </c>
      <c r="DY81" s="1">
        <v>248.93600000000001</v>
      </c>
      <c r="DZ81" s="1">
        <v>246.494</v>
      </c>
      <c r="EA81" s="1">
        <v>243.529</v>
      </c>
      <c r="EB81" s="1">
        <v>238.571</v>
      </c>
      <c r="EC81" s="1">
        <v>233.95400000000001</v>
      </c>
      <c r="ED81" s="1">
        <v>235.37899999999999</v>
      </c>
      <c r="EE81" s="1">
        <v>240.33699999999999</v>
      </c>
      <c r="EF81" s="1">
        <v>238.07599999999999</v>
      </c>
      <c r="EG81" s="1">
        <v>238.37200000000001</v>
      </c>
      <c r="EH81" s="1">
        <v>241.30799999999999</v>
      </c>
      <c r="EI81" s="1">
        <v>242.25899999999999</v>
      </c>
      <c r="EJ81" s="1">
        <v>241.727</v>
      </c>
      <c r="EK81" s="1">
        <v>247.70400000000001</v>
      </c>
      <c r="EL81" s="1">
        <v>246.96199999999999</v>
      </c>
      <c r="EM81" s="1">
        <v>249.94200000000001</v>
      </c>
      <c r="EN81" s="1">
        <v>252.95099999999999</v>
      </c>
      <c r="EO81" s="1">
        <v>255.50700000000001</v>
      </c>
      <c r="EP81" s="1">
        <v>254.41</v>
      </c>
      <c r="EQ81" s="1">
        <v>255.87700000000001</v>
      </c>
      <c r="ER81" s="1">
        <v>258.13799999999998</v>
      </c>
      <c r="ES81" s="1">
        <v>262.60199999999998</v>
      </c>
      <c r="ET81" s="1">
        <v>266.60399999999998</v>
      </c>
      <c r="EU81" s="1">
        <v>268.58199999999999</v>
      </c>
      <c r="EV81" s="1">
        <v>260.75400000000002</v>
      </c>
      <c r="EW81" s="1">
        <v>265.58600000000001</v>
      </c>
      <c r="EX81" s="1">
        <v>267.05599999999998</v>
      </c>
      <c r="EY81" s="1">
        <v>267.41899999999998</v>
      </c>
      <c r="EZ81" s="1">
        <v>266.60000000000002</v>
      </c>
      <c r="FA81" s="1">
        <v>270.50700000000001</v>
      </c>
      <c r="FB81" s="1">
        <v>277.40499999999997</v>
      </c>
      <c r="FC81" s="1">
        <v>275.279</v>
      </c>
      <c r="FD81" s="1">
        <v>276.71300000000002</v>
      </c>
      <c r="FE81" s="1">
        <v>274.464</v>
      </c>
      <c r="FF81" s="1">
        <v>272.197</v>
      </c>
      <c r="FG81" s="1">
        <v>272.18299999999999</v>
      </c>
      <c r="FH81" s="1">
        <v>273.65499999999997</v>
      </c>
      <c r="FI81" s="1">
        <v>269.22899999999998</v>
      </c>
      <c r="FJ81" s="1">
        <v>265.74299999999999</v>
      </c>
      <c r="FK81" s="1">
        <v>265.69400000000002</v>
      </c>
      <c r="FL81" s="1">
        <v>262.33</v>
      </c>
      <c r="FM81" s="1">
        <v>251.779</v>
      </c>
      <c r="FN81" s="1">
        <v>247.63</v>
      </c>
      <c r="FO81" s="1">
        <v>243.37</v>
      </c>
      <c r="FP81" s="1">
        <v>247.87299999999999</v>
      </c>
      <c r="FQ81" s="1">
        <v>254.535</v>
      </c>
      <c r="FR81" s="1">
        <v>257.08</v>
      </c>
      <c r="FS81" s="1">
        <v>250.25200000000001</v>
      </c>
      <c r="FT81" s="1">
        <v>244.45400000000001</v>
      </c>
      <c r="FU81" s="1">
        <v>236.18600000000001</v>
      </c>
      <c r="FV81" s="1">
        <v>237.977</v>
      </c>
      <c r="FW81" s="1">
        <v>242.934</v>
      </c>
      <c r="FX81" s="1">
        <v>243.529</v>
      </c>
      <c r="FY81" s="1">
        <v>240.39</v>
      </c>
      <c r="FZ81" s="1">
        <v>241.40100000000001</v>
      </c>
      <c r="GA81" s="1">
        <v>245.809</v>
      </c>
      <c r="GB81" s="1">
        <v>250.11199999999999</v>
      </c>
      <c r="GC81" s="1">
        <v>249.887</v>
      </c>
      <c r="GD81" s="1">
        <v>251.68600000000001</v>
      </c>
      <c r="GE81" s="1">
        <v>256.95999999999998</v>
      </c>
      <c r="GF81" s="1">
        <v>256.14600000000002</v>
      </c>
      <c r="GG81" s="1">
        <v>263.60300000000001</v>
      </c>
      <c r="GH81" s="1">
        <v>270.00900000000001</v>
      </c>
      <c r="GI81" s="1">
        <v>272.44499999999999</v>
      </c>
      <c r="GJ81" s="1">
        <v>266.85599999999999</v>
      </c>
      <c r="GK81" s="1">
        <v>268.44200000000001</v>
      </c>
      <c r="GL81" s="1">
        <v>270.11599999999999</v>
      </c>
      <c r="GM81" s="1">
        <v>261.99299999999999</v>
      </c>
      <c r="GN81" s="1">
        <v>256.92500000000001</v>
      </c>
      <c r="GO81" s="1">
        <v>259.93799999999999</v>
      </c>
      <c r="GP81" s="1">
        <v>260.70600000000002</v>
      </c>
      <c r="GQ81" s="1">
        <v>262.18799999999999</v>
      </c>
      <c r="GR81" s="1">
        <v>261.875</v>
      </c>
      <c r="GS81" s="1">
        <v>263.25900000000001</v>
      </c>
      <c r="GT81" s="1">
        <v>260.75099999999998</v>
      </c>
      <c r="GU81" s="1">
        <v>255.95099999999999</v>
      </c>
      <c r="GV81" s="1">
        <v>262.74200000000002</v>
      </c>
      <c r="GW81" s="1">
        <v>262.60399999999998</v>
      </c>
      <c r="GX81" s="1">
        <v>253.596</v>
      </c>
      <c r="GY81" s="1">
        <v>248.46799999999999</v>
      </c>
      <c r="GZ81" s="1">
        <v>241.74199999999999</v>
      </c>
      <c r="HA81" s="1">
        <v>246.59399999999999</v>
      </c>
      <c r="HB81" s="1">
        <v>270.23899999999998</v>
      </c>
      <c r="HC81" s="1">
        <v>267.12400000000002</v>
      </c>
      <c r="HD81" s="1">
        <v>267.791</v>
      </c>
      <c r="HE81" s="1">
        <v>266.76600000000002</v>
      </c>
      <c r="HF81" s="1">
        <v>257.88</v>
      </c>
      <c r="HG81" s="1">
        <v>275.34199999999998</v>
      </c>
      <c r="HH81" s="1">
        <v>279.24799999999999</v>
      </c>
      <c r="HI81" s="1">
        <v>278.48099999999999</v>
      </c>
      <c r="HJ81" s="1">
        <v>280.66000000000003</v>
      </c>
      <c r="HK81" s="1">
        <v>286.65300000000002</v>
      </c>
      <c r="HL81" s="1">
        <v>291.17099999999999</v>
      </c>
      <c r="HM81" s="1">
        <v>290.072</v>
      </c>
      <c r="HN81" s="1">
        <v>286.80599999999998</v>
      </c>
      <c r="HO81" s="1">
        <v>285.01900000000001</v>
      </c>
      <c r="HP81" s="1">
        <v>291.96499999999997</v>
      </c>
      <c r="HQ81" s="1">
        <v>303.43200000000002</v>
      </c>
      <c r="HR81" s="1">
        <v>313.61700000000002</v>
      </c>
      <c r="HS81" s="1">
        <v>316.39</v>
      </c>
      <c r="HT81" s="1">
        <v>336.63900000000001</v>
      </c>
      <c r="HU81" s="1">
        <v>343.077</v>
      </c>
      <c r="HV81" s="1">
        <v>327.73500000000001</v>
      </c>
      <c r="HW81" s="1">
        <v>317.197</v>
      </c>
      <c r="HX81" s="1">
        <v>319.45100000000002</v>
      </c>
      <c r="HY81" s="1">
        <v>325.017</v>
      </c>
      <c r="HZ81" s="1">
        <v>330.01799999999997</v>
      </c>
      <c r="IA81" s="1">
        <v>335.14600000000002</v>
      </c>
      <c r="IB81" s="1">
        <v>336.49599999999998</v>
      </c>
      <c r="IC81" s="1">
        <v>339.46600000000001</v>
      </c>
      <c r="ID81" s="1">
        <v>333.178</v>
      </c>
      <c r="IE81" s="1">
        <v>325.08600000000001</v>
      </c>
      <c r="IF81" s="1">
        <v>319.69299999999998</v>
      </c>
      <c r="IG81" s="1">
        <v>320.50200000000001</v>
      </c>
      <c r="IH81" s="1">
        <v>315.00200000000001</v>
      </c>
      <c r="II81" s="1">
        <v>312.25200000000001</v>
      </c>
      <c r="IJ81" s="1">
        <v>316.33</v>
      </c>
      <c r="IK81" s="1">
        <v>325.27499999999998</v>
      </c>
      <c r="IL81" s="1">
        <v>333.54500000000002</v>
      </c>
      <c r="IM81" s="1">
        <v>339.041</v>
      </c>
      <c r="IN81" s="1">
        <v>339.50299999999999</v>
      </c>
      <c r="IO81" s="1">
        <v>343.61500000000001</v>
      </c>
      <c r="IP81" s="1">
        <v>335.41399999999999</v>
      </c>
      <c r="IQ81" s="1">
        <v>319.81900000000002</v>
      </c>
      <c r="IR81" s="1">
        <v>317.21199999999999</v>
      </c>
      <c r="IS81" s="1">
        <v>314.73500000000001</v>
      </c>
      <c r="IT81" s="1">
        <v>317.64400000000001</v>
      </c>
      <c r="IU81" s="1">
        <v>328.98500000000001</v>
      </c>
      <c r="IV81" s="1">
        <v>334.16699999999997</v>
      </c>
      <c r="IW81" s="1">
        <v>328.197</v>
      </c>
      <c r="IX81" s="1">
        <v>320.00400000000002</v>
      </c>
      <c r="IY81" s="1">
        <v>321.26</v>
      </c>
      <c r="IZ81" s="1">
        <v>321.02699999999999</v>
      </c>
      <c r="JA81" s="1">
        <v>321.48599999999999</v>
      </c>
      <c r="JB81" s="1">
        <v>322.65100000000001</v>
      </c>
      <c r="JC81" s="1">
        <v>331.64499999999998</v>
      </c>
      <c r="JD81" s="1">
        <v>338.91300000000001</v>
      </c>
      <c r="JE81" s="1">
        <v>339.08100000000002</v>
      </c>
      <c r="JF81" s="1">
        <v>340.65899999999999</v>
      </c>
      <c r="JG81" s="1">
        <v>335.89699999999999</v>
      </c>
      <c r="JH81" s="1">
        <v>333.68099999999998</v>
      </c>
      <c r="JI81" s="1">
        <v>331.04300000000001</v>
      </c>
      <c r="JJ81" s="1">
        <v>336.447</v>
      </c>
      <c r="JK81" s="1">
        <v>350.601</v>
      </c>
      <c r="JL81" s="1">
        <v>363.64800000000002</v>
      </c>
      <c r="JM81" s="1">
        <v>368.64299999999997</v>
      </c>
      <c r="JN81" s="1">
        <v>370.21199999999999</v>
      </c>
      <c r="JO81" s="1">
        <v>369.35700000000003</v>
      </c>
      <c r="JP81" s="1">
        <v>363.23599999999999</v>
      </c>
      <c r="JQ81" s="1">
        <v>371.012</v>
      </c>
      <c r="JR81" s="1">
        <v>381.38600000000002</v>
      </c>
      <c r="JS81" s="1">
        <v>382.62099999999998</v>
      </c>
      <c r="JT81" s="1">
        <v>385.08699999999999</v>
      </c>
      <c r="JU81" s="1">
        <v>394.52199999999999</v>
      </c>
      <c r="JV81" s="1">
        <v>405.15499999999997</v>
      </c>
      <c r="JW81" s="1">
        <v>402.721</v>
      </c>
      <c r="JX81" s="1">
        <v>398.00299999999999</v>
      </c>
      <c r="JY81" s="1">
        <v>400.84800000000001</v>
      </c>
      <c r="JZ81" s="1">
        <v>398.30599999999998</v>
      </c>
      <c r="KA81" s="1">
        <v>401.12</v>
      </c>
      <c r="KB81" s="1">
        <v>397.29899999999998</v>
      </c>
      <c r="KC81" s="1">
        <v>402.39100000000002</v>
      </c>
      <c r="KD81" s="1">
        <v>388.57299999999998</v>
      </c>
      <c r="KE81" s="1">
        <v>377.32499999999999</v>
      </c>
      <c r="KF81" s="1">
        <v>374.95400000000001</v>
      </c>
      <c r="KG81" s="1">
        <v>375.84199999999998</v>
      </c>
      <c r="KH81" s="1">
        <v>373.77600000000001</v>
      </c>
      <c r="KI81" s="1">
        <v>377.976</v>
      </c>
      <c r="KJ81" s="1">
        <v>374.77699999999999</v>
      </c>
      <c r="KK81" s="1">
        <v>382.05</v>
      </c>
      <c r="KL81" s="1">
        <v>370.79700000000003</v>
      </c>
      <c r="KM81" s="1">
        <v>376.28699999999998</v>
      </c>
      <c r="KN81" s="1">
        <v>368.03300000000002</v>
      </c>
      <c r="KO81" s="1">
        <v>359.74599999999998</v>
      </c>
      <c r="KP81" s="1">
        <v>348.54899999999998</v>
      </c>
      <c r="KQ81" s="1">
        <v>346.48</v>
      </c>
      <c r="KR81" s="1">
        <v>346.048</v>
      </c>
      <c r="KS81" s="1">
        <v>351.20499999999998</v>
      </c>
      <c r="KT81" s="1">
        <v>352.10199999999998</v>
      </c>
      <c r="KU81" s="1">
        <v>357.46800000000002</v>
      </c>
      <c r="KV81" s="1">
        <v>355.09300000000002</v>
      </c>
      <c r="KW81" s="1">
        <v>356.39100000000002</v>
      </c>
      <c r="KX81" s="1">
        <v>353.21199999999999</v>
      </c>
      <c r="KY81" s="1">
        <v>355.58199999999999</v>
      </c>
      <c r="KZ81" s="1">
        <v>349.71800000000002</v>
      </c>
      <c r="LA81" s="1">
        <v>348.76100000000002</v>
      </c>
      <c r="LB81" s="1">
        <v>350.80799999999999</v>
      </c>
      <c r="LC81" s="1">
        <v>364.15</v>
      </c>
      <c r="LD81" s="1">
        <v>374.11599999999999</v>
      </c>
      <c r="LE81" s="1">
        <v>383.99099999999999</v>
      </c>
      <c r="LF81" s="1">
        <v>382.23599999999999</v>
      </c>
      <c r="LG81" s="1">
        <v>386.21</v>
      </c>
      <c r="LH81" s="1">
        <v>387.947</v>
      </c>
      <c r="LI81" s="1">
        <v>390.666</v>
      </c>
      <c r="LJ81" s="1">
        <v>388.608</v>
      </c>
      <c r="LK81" s="1">
        <v>395.14400000000001</v>
      </c>
      <c r="LL81" s="1">
        <v>393.14800000000002</v>
      </c>
      <c r="LM81" s="1">
        <v>406.66</v>
      </c>
      <c r="LN81" s="1">
        <v>420.30200000000002</v>
      </c>
      <c r="LO81" s="1">
        <v>428.61700000000002</v>
      </c>
      <c r="LP81" s="1">
        <v>428.57799999999997</v>
      </c>
      <c r="LQ81" s="1">
        <v>436.00900000000001</v>
      </c>
      <c r="LR81" s="1">
        <v>431.71</v>
      </c>
      <c r="LS81" s="1">
        <v>427.91</v>
      </c>
      <c r="LT81" s="1">
        <v>426.62200000000001</v>
      </c>
      <c r="LU81" s="1">
        <v>419.827</v>
      </c>
      <c r="LV81" s="1">
        <v>426.358</v>
      </c>
      <c r="LW81" s="1">
        <v>428.88499999999999</v>
      </c>
      <c r="LX81" s="1">
        <v>426.96600000000001</v>
      </c>
      <c r="LY81" s="1">
        <v>432.48899999999998</v>
      </c>
      <c r="LZ81" s="1">
        <v>437.97899999999998</v>
      </c>
      <c r="MA81" s="1">
        <v>438.38200000000001</v>
      </c>
      <c r="MB81" s="1">
        <v>446.91</v>
      </c>
      <c r="MC81" s="1">
        <v>434.887</v>
      </c>
      <c r="MD81" s="1">
        <v>425.59500000000003</v>
      </c>
      <c r="ME81" s="1">
        <v>414.46600000000001</v>
      </c>
      <c r="MF81" s="1">
        <v>413.14</v>
      </c>
      <c r="MG81" s="1">
        <v>409.22899999999998</v>
      </c>
      <c r="MH81" s="1">
        <v>401.17700000000002</v>
      </c>
      <c r="MI81" s="1">
        <v>401.36200000000002</v>
      </c>
      <c r="MJ81" s="1">
        <v>404.70299999999997</v>
      </c>
      <c r="MK81" s="1">
        <v>404.22</v>
      </c>
      <c r="ML81" s="1">
        <v>416.738</v>
      </c>
      <c r="MM81" s="1">
        <v>414.291</v>
      </c>
      <c r="MN81" s="1">
        <v>410.9</v>
      </c>
      <c r="MO81" s="1">
        <v>404.24599999999998</v>
      </c>
      <c r="MP81" s="1">
        <v>412.61099999999999</v>
      </c>
      <c r="MQ81" s="1">
        <v>420.327</v>
      </c>
      <c r="MR81" s="1">
        <v>424.15499999999997</v>
      </c>
      <c r="MS81" s="1">
        <v>424.78100000000001</v>
      </c>
      <c r="MT81" s="1">
        <v>430.55700000000002</v>
      </c>
      <c r="MU81" s="1">
        <v>444.56599999999997</v>
      </c>
      <c r="MV81" s="1">
        <v>448.89400000000001</v>
      </c>
      <c r="MW81" s="1">
        <v>438.33699999999999</v>
      </c>
      <c r="MX81" s="1">
        <v>424.20600000000002</v>
      </c>
      <c r="MY81" s="1">
        <v>427.35599999999999</v>
      </c>
      <c r="MZ81" s="1">
        <v>434.14600000000002</v>
      </c>
      <c r="NA81" s="1">
        <v>430.89699999999999</v>
      </c>
      <c r="NB81" s="1">
        <v>432.53699999999998</v>
      </c>
      <c r="NC81" s="1">
        <v>442.358</v>
      </c>
      <c r="ND81" s="1">
        <v>446.59100000000001</v>
      </c>
      <c r="NE81" s="1">
        <v>445.10399999999998</v>
      </c>
      <c r="NF81" s="1">
        <v>439.50799999999998</v>
      </c>
      <c r="NG81" s="1">
        <v>435.43599999999998</v>
      </c>
      <c r="NH81" s="1">
        <v>428.94499999999999</v>
      </c>
      <c r="NI81" s="1">
        <v>425.83800000000002</v>
      </c>
      <c r="NJ81" s="1">
        <v>410.303</v>
      </c>
      <c r="NK81" s="1">
        <v>411.46899999999999</v>
      </c>
      <c r="NL81" s="1">
        <v>421.67200000000003</v>
      </c>
      <c r="NM81" s="1">
        <v>417.041</v>
      </c>
      <c r="NN81" s="1">
        <v>442.041</v>
      </c>
      <c r="NO81" s="1">
        <v>439.61700000000002</v>
      </c>
      <c r="NP81" s="1">
        <v>428.779</v>
      </c>
      <c r="NQ81" s="1">
        <v>442.41899999999998</v>
      </c>
      <c r="NR81" s="1">
        <v>442.005</v>
      </c>
      <c r="NS81" s="1">
        <v>460.95400000000001</v>
      </c>
      <c r="NT81" s="1">
        <v>470.10899999999998</v>
      </c>
      <c r="NU81" s="1">
        <v>472.73599999999999</v>
      </c>
      <c r="NV81" s="1">
        <v>475.834</v>
      </c>
      <c r="NW81" s="1">
        <v>465.74099999999999</v>
      </c>
      <c r="NX81" s="1">
        <v>454.72699999999998</v>
      </c>
      <c r="NY81" s="1">
        <v>454.45</v>
      </c>
      <c r="NZ81" s="1">
        <v>452.7</v>
      </c>
      <c r="OA81" s="1">
        <v>450.24200000000002</v>
      </c>
      <c r="OB81" s="1">
        <v>450.55900000000003</v>
      </c>
      <c r="OC81" s="1">
        <v>450.05500000000001</v>
      </c>
      <c r="OD81" s="1">
        <v>447.10199999999998</v>
      </c>
      <c r="OE81" s="1">
        <v>446.09800000000001</v>
      </c>
      <c r="OF81" s="1">
        <v>442.59300000000002</v>
      </c>
      <c r="OG81" s="1">
        <v>441.75599999999997</v>
      </c>
      <c r="OH81" s="1">
        <v>440.83699999999999</v>
      </c>
      <c r="OI81" s="1">
        <v>452.94799999999998</v>
      </c>
      <c r="OJ81" s="1">
        <v>475.3</v>
      </c>
      <c r="OK81" s="1">
        <v>478.15</v>
      </c>
      <c r="OL81" s="1">
        <v>473.06099999999998</v>
      </c>
      <c r="OM81" s="1">
        <v>472.67500000000001</v>
      </c>
      <c r="ON81" s="1">
        <v>463.96600000000001</v>
      </c>
      <c r="OO81" s="1">
        <v>457.90300000000002</v>
      </c>
      <c r="OP81" s="1">
        <v>448.053</v>
      </c>
      <c r="OQ81" s="1">
        <v>450.87400000000002</v>
      </c>
      <c r="OR81" s="1">
        <v>445.40899999999999</v>
      </c>
      <c r="OS81" s="1">
        <v>437.18299999999999</v>
      </c>
      <c r="OT81" s="1">
        <v>418.11099999999999</v>
      </c>
      <c r="OU81" s="1">
        <v>404.53199999999998</v>
      </c>
      <c r="OV81" s="1">
        <v>403.46899999999999</v>
      </c>
      <c r="OW81" s="1">
        <v>404.65899999999999</v>
      </c>
      <c r="OX81" s="1">
        <v>408.82900000000001</v>
      </c>
      <c r="OY81" s="1">
        <v>425.56299999999999</v>
      </c>
      <c r="OZ81" s="1">
        <v>401.55099999999999</v>
      </c>
      <c r="PA81" s="1">
        <v>392.32600000000002</v>
      </c>
      <c r="PB81" s="1">
        <v>390.59300000000002</v>
      </c>
      <c r="PC81" s="1">
        <v>373.38900000000001</v>
      </c>
      <c r="PD81" s="1">
        <v>370.21300000000002</v>
      </c>
      <c r="PE81" s="1">
        <v>362.88299999999998</v>
      </c>
      <c r="PF81" s="1">
        <v>352.23899999999998</v>
      </c>
      <c r="PG81" s="1">
        <v>343.76900000000001</v>
      </c>
      <c r="PH81" s="1">
        <v>344.72500000000002</v>
      </c>
      <c r="PI81" s="1">
        <v>349.06299999999999</v>
      </c>
      <c r="PJ81" s="1">
        <v>346.476</v>
      </c>
      <c r="PK81" s="1">
        <v>343.82499999999999</v>
      </c>
      <c r="PL81" s="1">
        <v>349.91699999999997</v>
      </c>
      <c r="PM81" s="1">
        <v>359.54500000000002</v>
      </c>
      <c r="PN81" s="1">
        <v>362.05399999999997</v>
      </c>
      <c r="PO81" s="1">
        <v>361.52300000000002</v>
      </c>
      <c r="PP81" s="1">
        <v>361.06700000000001</v>
      </c>
      <c r="PQ81" s="1">
        <v>352.76600000000002</v>
      </c>
      <c r="PR81" s="1">
        <v>349.77</v>
      </c>
      <c r="PS81" s="1">
        <v>346.17099999999999</v>
      </c>
      <c r="PT81" s="1">
        <v>341.98700000000002</v>
      </c>
      <c r="PU81" s="1">
        <v>346.916</v>
      </c>
      <c r="PV81" s="1">
        <v>342.74099999999999</v>
      </c>
      <c r="PW81" s="1">
        <v>337.97300000000001</v>
      </c>
      <c r="PX81" s="1">
        <v>339.19200000000001</v>
      </c>
      <c r="PY81" s="1">
        <v>339.06299999999999</v>
      </c>
      <c r="PZ81" s="1">
        <v>338.38499999999999</v>
      </c>
      <c r="QA81" s="1">
        <v>338.834</v>
      </c>
      <c r="QB81" s="1">
        <v>332.762</v>
      </c>
      <c r="QC81" s="1">
        <v>334.22500000000002</v>
      </c>
      <c r="QD81" s="1">
        <v>334.70400000000001</v>
      </c>
      <c r="QE81" s="1">
        <v>327.149</v>
      </c>
      <c r="QF81" s="1">
        <v>325.57499999999999</v>
      </c>
      <c r="QG81" s="1">
        <v>322.572</v>
      </c>
      <c r="QH81" s="1">
        <v>325.46899999999999</v>
      </c>
      <c r="QI81" s="1">
        <v>320.91399999999999</v>
      </c>
      <c r="QJ81" s="1">
        <v>323.19200000000001</v>
      </c>
    </row>
    <row r="82" spans="1:512" x14ac:dyDescent="0.25">
      <c r="A82" s="1" t="s">
        <v>310</v>
      </c>
      <c r="B82" s="1" t="str">
        <f>_xlfn.XLOOKUP(A82,bonds[worksheet get],bonds[unique lookup],"-")</f>
        <v>VOD 4 7/8 10/03/78 nc-25</v>
      </c>
      <c r="C82" s="1" t="str">
        <f>_xlfn.XLOOKUP(A82,bonds[worksheet get],bonds[ID_ISIN],"-")</f>
        <v>XS1888180996</v>
      </c>
      <c r="D82" s="1">
        <f>_xll.BDH(A82,"blp_i_sprd_mid","-2AY",,"Dates=H","Fill=C","Sort=R","Dir=H","cols=446;rows=1")</f>
        <v>345.40800000000002</v>
      </c>
      <c r="E82" s="1">
        <v>349.85500000000002</v>
      </c>
      <c r="F82" s="1">
        <v>354.44299999999998</v>
      </c>
      <c r="G82" s="1">
        <v>361.09500000000003</v>
      </c>
      <c r="H82" s="1">
        <v>362.55099999999999</v>
      </c>
      <c r="I82" s="1">
        <v>362.22199999999998</v>
      </c>
      <c r="J82" s="1">
        <v>361.005</v>
      </c>
      <c r="K82" s="1">
        <v>357.91199999999998</v>
      </c>
      <c r="L82" s="1">
        <v>356.733</v>
      </c>
      <c r="M82" s="1">
        <v>358.654</v>
      </c>
      <c r="N82" s="1">
        <v>350.81299999999999</v>
      </c>
      <c r="O82" s="1">
        <v>352.72199999999998</v>
      </c>
      <c r="P82" s="1">
        <v>350.464</v>
      </c>
      <c r="Q82" s="1">
        <v>346.40499999999997</v>
      </c>
      <c r="R82" s="1">
        <v>359.5</v>
      </c>
      <c r="S82" s="1">
        <v>355.81900000000002</v>
      </c>
      <c r="T82" s="1">
        <v>354.59899999999999</v>
      </c>
      <c r="U82" s="1">
        <v>346.92399999999998</v>
      </c>
      <c r="V82" s="1">
        <v>334.34399999999999</v>
      </c>
      <c r="W82" s="1">
        <v>330.07900000000001</v>
      </c>
      <c r="X82" s="1">
        <v>340.09800000000001</v>
      </c>
      <c r="Y82" s="1">
        <v>357.64499999999998</v>
      </c>
      <c r="Z82" s="1">
        <v>366.24400000000003</v>
      </c>
      <c r="AA82" s="1">
        <v>376.81700000000001</v>
      </c>
      <c r="AB82" s="1">
        <v>382.262</v>
      </c>
      <c r="AC82" s="1">
        <v>387.02300000000002</v>
      </c>
      <c r="AD82" s="1">
        <v>383.27499999999998</v>
      </c>
      <c r="AE82" s="1">
        <v>389.13499999999999</v>
      </c>
      <c r="AF82" s="1">
        <v>396.262</v>
      </c>
      <c r="AG82" s="1">
        <v>410.46699999999998</v>
      </c>
      <c r="AH82" s="1">
        <v>413.73599999999999</v>
      </c>
      <c r="AI82" s="1">
        <v>410.96100000000001</v>
      </c>
      <c r="AJ82" s="1">
        <v>414.88799999999998</v>
      </c>
      <c r="AK82" s="1">
        <v>424.98700000000002</v>
      </c>
      <c r="AL82" s="1">
        <v>428.24099999999999</v>
      </c>
      <c r="AM82" s="1">
        <v>430.97399999999999</v>
      </c>
      <c r="AN82" s="1">
        <v>431.01100000000002</v>
      </c>
      <c r="AO82" s="1">
        <v>426.06799999999998</v>
      </c>
      <c r="AP82" s="1">
        <v>423.37299999999999</v>
      </c>
      <c r="AQ82" s="1">
        <v>423.53100000000001</v>
      </c>
      <c r="AR82" s="1">
        <v>420.34699999999998</v>
      </c>
      <c r="AS82" s="1">
        <v>421.83699999999999</v>
      </c>
      <c r="AT82" s="1">
        <v>420.72300000000001</v>
      </c>
      <c r="AU82" s="1">
        <v>398.70499999999998</v>
      </c>
      <c r="AV82" s="1">
        <v>393.58699999999999</v>
      </c>
      <c r="AW82" s="1">
        <v>390.971</v>
      </c>
      <c r="AX82" s="1">
        <v>387.61900000000003</v>
      </c>
      <c r="AY82" s="1">
        <v>388.339</v>
      </c>
      <c r="AZ82" s="1">
        <v>400.43900000000002</v>
      </c>
      <c r="BA82" s="1">
        <v>403.32400000000001</v>
      </c>
      <c r="BB82" s="1">
        <v>408.63099999999997</v>
      </c>
      <c r="BC82" s="1">
        <v>406.58</v>
      </c>
      <c r="BD82" s="1">
        <v>398.78800000000001</v>
      </c>
      <c r="BE82" s="1">
        <v>392.678</v>
      </c>
      <c r="BF82" s="1">
        <v>395.20299999999997</v>
      </c>
      <c r="BG82" s="1">
        <v>383.19799999999998</v>
      </c>
      <c r="BH82" s="1">
        <v>376.67599999999999</v>
      </c>
      <c r="BI82" s="1">
        <v>405.57299999999998</v>
      </c>
      <c r="BJ82" s="1">
        <v>415.57799999999997</v>
      </c>
      <c r="BK82" s="1">
        <v>434.33499999999998</v>
      </c>
      <c r="BL82" s="1">
        <v>456.35199999999998</v>
      </c>
      <c r="BM82" s="1">
        <v>462.18599999999998</v>
      </c>
      <c r="BN82" s="1">
        <v>463.346</v>
      </c>
      <c r="BO82" s="1">
        <v>471.10899999999998</v>
      </c>
      <c r="BP82" s="1">
        <v>481.03899999999999</v>
      </c>
      <c r="BQ82" s="1">
        <v>484.94900000000001</v>
      </c>
      <c r="BR82" s="1">
        <v>477.24200000000002</v>
      </c>
      <c r="BS82" s="1">
        <v>486.005</v>
      </c>
      <c r="BT82" s="1">
        <v>484.709</v>
      </c>
      <c r="BU82" s="1">
        <v>506.28899999999999</v>
      </c>
      <c r="BV82" s="1">
        <v>502.14</v>
      </c>
      <c r="BW82" s="1">
        <v>476.62200000000001</v>
      </c>
      <c r="BX82" s="1">
        <v>466.22500000000002</v>
      </c>
      <c r="BY82" s="1">
        <v>458.87599999999998</v>
      </c>
      <c r="BZ82" s="1">
        <v>419.09</v>
      </c>
      <c r="CA82" s="1">
        <v>409.46800000000002</v>
      </c>
      <c r="CB82" s="1">
        <v>375.28500000000003</v>
      </c>
      <c r="CC82" s="1">
        <v>342.69200000000001</v>
      </c>
      <c r="CD82" s="1">
        <v>318.14699999999999</v>
      </c>
      <c r="CE82" s="1">
        <v>313.87799999999999</v>
      </c>
      <c r="CF82" s="1">
        <v>323.46300000000002</v>
      </c>
      <c r="CG82" s="1">
        <v>287.31200000000001</v>
      </c>
      <c r="CH82" s="1">
        <v>277.37099999999998</v>
      </c>
      <c r="CI82" s="1">
        <v>269.03300000000002</v>
      </c>
      <c r="CJ82" s="1">
        <v>266.94200000000001</v>
      </c>
      <c r="CK82" s="1">
        <v>275.09699999999998</v>
      </c>
      <c r="CL82" s="1">
        <v>271.58699999999999</v>
      </c>
      <c r="CM82" s="1">
        <v>254.75399999999999</v>
      </c>
      <c r="CN82" s="1">
        <v>247.35400000000001</v>
      </c>
      <c r="CO82" s="1">
        <v>243.25899999999999</v>
      </c>
      <c r="CP82" s="1">
        <v>236.35</v>
      </c>
      <c r="CQ82" s="1">
        <v>225.018</v>
      </c>
      <c r="CR82" s="1">
        <v>223.68</v>
      </c>
      <c r="CS82" s="1">
        <v>222.49299999999999</v>
      </c>
      <c r="CT82" s="1">
        <v>221.74100000000001</v>
      </c>
      <c r="CU82" s="1">
        <v>219.614</v>
      </c>
      <c r="CV82" s="1">
        <v>220.90700000000001</v>
      </c>
      <c r="CW82" s="1">
        <v>219.74600000000001</v>
      </c>
      <c r="CX82" s="1">
        <v>221.59200000000001</v>
      </c>
      <c r="CY82" s="1">
        <v>224.899</v>
      </c>
      <c r="CZ82" s="1">
        <v>228.55199999999999</v>
      </c>
      <c r="DA82" s="1">
        <v>223.363</v>
      </c>
      <c r="DB82" s="1">
        <v>222.78100000000001</v>
      </c>
      <c r="DC82" s="1">
        <v>224.24700000000001</v>
      </c>
      <c r="DD82" s="1">
        <v>226.58799999999999</v>
      </c>
      <c r="DE82" s="1">
        <v>235.036</v>
      </c>
      <c r="DF82" s="1">
        <v>234.98099999999999</v>
      </c>
      <c r="DG82" s="1">
        <v>232.07900000000001</v>
      </c>
      <c r="DH82" s="1">
        <v>235.84899999999999</v>
      </c>
      <c r="DI82" s="1">
        <v>236.143</v>
      </c>
      <c r="DJ82" s="1">
        <v>242.19900000000001</v>
      </c>
      <c r="DK82" s="1">
        <v>232.91499999999999</v>
      </c>
      <c r="DL82" s="1">
        <v>229.405</v>
      </c>
      <c r="DM82" s="1">
        <v>224.54400000000001</v>
      </c>
      <c r="DN82" s="1">
        <v>223.48</v>
      </c>
      <c r="DO82" s="1">
        <v>221.62299999999999</v>
      </c>
      <c r="DP82" s="1">
        <v>226.566</v>
      </c>
      <c r="DQ82" s="1">
        <v>227.44900000000001</v>
      </c>
      <c r="DR82" s="1">
        <v>232.36199999999999</v>
      </c>
      <c r="DS82" s="1">
        <v>226.71199999999999</v>
      </c>
      <c r="DT82" s="1">
        <v>227.57</v>
      </c>
      <c r="DU82" s="1">
        <v>224.43</v>
      </c>
      <c r="DV82" s="1">
        <v>220.95400000000001</v>
      </c>
      <c r="DW82" s="1">
        <v>221.71899999999999</v>
      </c>
      <c r="DX82" s="1">
        <v>223.958</v>
      </c>
      <c r="DY82" s="1">
        <v>224.97</v>
      </c>
      <c r="DZ82" s="1">
        <v>229.32599999999999</v>
      </c>
      <c r="EA82" s="1">
        <v>225.30600000000001</v>
      </c>
      <c r="EB82" s="1">
        <v>224.46700000000001</v>
      </c>
      <c r="EC82" s="1">
        <v>220.374</v>
      </c>
      <c r="ED82" s="1">
        <v>225.81700000000001</v>
      </c>
      <c r="EE82" s="1">
        <v>227.63200000000001</v>
      </c>
      <c r="EF82" s="1">
        <v>226.828</v>
      </c>
      <c r="EG82" s="1">
        <v>228.279</v>
      </c>
      <c r="EH82" s="1">
        <v>226.89099999999999</v>
      </c>
      <c r="EI82" s="1">
        <v>230.369</v>
      </c>
      <c r="EJ82" s="1">
        <v>230.648</v>
      </c>
      <c r="EK82" s="1">
        <v>224.499</v>
      </c>
      <c r="EL82" s="1">
        <v>231.67099999999999</v>
      </c>
      <c r="EM82" s="1">
        <v>234.947</v>
      </c>
      <c r="EN82" s="1">
        <v>236.18899999999999</v>
      </c>
      <c r="EO82" s="1">
        <v>234.523</v>
      </c>
      <c r="EP82" s="1">
        <v>238.97900000000001</v>
      </c>
      <c r="EQ82" s="1">
        <v>242.80500000000001</v>
      </c>
      <c r="ER82" s="1">
        <v>244.57599999999999</v>
      </c>
      <c r="ES82" s="1">
        <v>247.459</v>
      </c>
      <c r="ET82" s="1">
        <v>254.28800000000001</v>
      </c>
      <c r="EU82" s="1">
        <v>248.77</v>
      </c>
      <c r="EV82" s="1">
        <v>251.624</v>
      </c>
      <c r="EW82" s="1">
        <v>253.69800000000001</v>
      </c>
      <c r="EX82" s="1">
        <v>254.80799999999999</v>
      </c>
      <c r="EY82" s="1">
        <v>256.03500000000003</v>
      </c>
      <c r="EZ82" s="1">
        <v>256.07</v>
      </c>
      <c r="FA82" s="1">
        <v>260.16199999999998</v>
      </c>
      <c r="FB82" s="1">
        <v>254.81100000000001</v>
      </c>
      <c r="FC82" s="1">
        <v>255.37899999999999</v>
      </c>
      <c r="FD82" s="1">
        <v>253.858</v>
      </c>
      <c r="FE82" s="1">
        <v>253.00399999999999</v>
      </c>
      <c r="FF82" s="1">
        <v>253.542</v>
      </c>
      <c r="FG82" s="1">
        <v>255.30600000000001</v>
      </c>
      <c r="FH82" s="1">
        <v>250.41200000000001</v>
      </c>
      <c r="FI82" s="1">
        <v>246.76300000000001</v>
      </c>
      <c r="FJ82" s="1">
        <v>247.24799999999999</v>
      </c>
      <c r="FK82" s="1">
        <v>247.095</v>
      </c>
      <c r="FL82" s="1">
        <v>245.56700000000001</v>
      </c>
      <c r="FM82" s="1">
        <v>252.977</v>
      </c>
      <c r="FN82" s="1">
        <v>248.142</v>
      </c>
      <c r="FO82" s="1">
        <v>259.45400000000001</v>
      </c>
      <c r="FP82" s="1">
        <v>270.89699999999999</v>
      </c>
      <c r="FQ82" s="1">
        <v>275.63600000000002</v>
      </c>
      <c r="FR82" s="1">
        <v>271.61900000000003</v>
      </c>
      <c r="FS82" s="1">
        <v>268.99200000000002</v>
      </c>
      <c r="FT82" s="1">
        <v>267.31400000000002</v>
      </c>
      <c r="FU82" s="1">
        <v>271.84100000000001</v>
      </c>
      <c r="FV82" s="1">
        <v>274.89600000000002</v>
      </c>
      <c r="FW82" s="1">
        <v>274.149</v>
      </c>
      <c r="FX82" s="1">
        <v>273.47300000000001</v>
      </c>
      <c r="FY82" s="1">
        <v>271.36599999999999</v>
      </c>
      <c r="FZ82" s="1">
        <v>278.12900000000002</v>
      </c>
      <c r="GA82" s="1">
        <v>280.48500000000001</v>
      </c>
      <c r="GB82" s="1">
        <v>282.01299999999998</v>
      </c>
      <c r="GC82" s="1">
        <v>282.435</v>
      </c>
      <c r="GD82" s="1">
        <v>288.13299999999998</v>
      </c>
      <c r="GE82" s="1">
        <v>282.37099999999998</v>
      </c>
      <c r="GF82" s="1">
        <v>295.34899999999999</v>
      </c>
      <c r="GG82" s="1">
        <v>309.01600000000002</v>
      </c>
      <c r="GH82" s="1">
        <v>311.286</v>
      </c>
      <c r="GI82" s="1">
        <v>305.36</v>
      </c>
      <c r="GJ82" s="1">
        <v>306.00900000000001</v>
      </c>
      <c r="GK82" s="1">
        <v>305.97899999999998</v>
      </c>
      <c r="GL82" s="1">
        <v>302.73099999999999</v>
      </c>
      <c r="GM82" s="1">
        <v>299.44099999999997</v>
      </c>
      <c r="GN82" s="1">
        <v>302.71899999999999</v>
      </c>
      <c r="GO82" s="1">
        <v>300.24299999999999</v>
      </c>
      <c r="GP82" s="1">
        <v>296.85899999999998</v>
      </c>
      <c r="GQ82" s="1">
        <v>295.46199999999999</v>
      </c>
      <c r="GR82" s="1">
        <v>294.49400000000003</v>
      </c>
      <c r="GS82" s="1">
        <v>292.60599999999999</v>
      </c>
      <c r="GT82" s="1">
        <v>290.82900000000001</v>
      </c>
      <c r="GU82" s="1">
        <v>294.67599999999999</v>
      </c>
      <c r="GV82" s="1">
        <v>295.88799999999998</v>
      </c>
      <c r="GW82" s="1">
        <v>289.05500000000001</v>
      </c>
      <c r="GX82" s="1">
        <v>286.77699999999999</v>
      </c>
      <c r="GY82" s="1">
        <v>279.18599999999998</v>
      </c>
      <c r="GZ82" s="1">
        <v>288.48500000000001</v>
      </c>
      <c r="HA82" s="1">
        <v>305.73</v>
      </c>
      <c r="HB82" s="1">
        <v>307.52499999999998</v>
      </c>
      <c r="HC82" s="1">
        <v>312.37799999999999</v>
      </c>
      <c r="HD82" s="1">
        <v>317.61200000000002</v>
      </c>
      <c r="HE82" s="1">
        <v>310.96100000000001</v>
      </c>
      <c r="HF82" s="1">
        <v>323.7</v>
      </c>
      <c r="HG82" s="1">
        <v>329.92500000000001</v>
      </c>
      <c r="HH82" s="1">
        <v>327.40800000000002</v>
      </c>
      <c r="HI82" s="1">
        <v>323.13600000000002</v>
      </c>
      <c r="HJ82" s="1">
        <v>328.459</v>
      </c>
      <c r="HK82" s="1">
        <v>331.99299999999999</v>
      </c>
      <c r="HL82" s="1">
        <v>327.745</v>
      </c>
      <c r="HM82" s="1">
        <v>328.64800000000002</v>
      </c>
      <c r="HN82" s="1">
        <v>326.42700000000002</v>
      </c>
      <c r="HO82" s="1">
        <v>332.66699999999997</v>
      </c>
      <c r="HP82" s="1">
        <v>338.91199999999998</v>
      </c>
      <c r="HQ82" s="1">
        <v>341.48200000000003</v>
      </c>
      <c r="HR82" s="1">
        <v>346.07400000000001</v>
      </c>
      <c r="HS82" s="1">
        <v>354.40100000000001</v>
      </c>
      <c r="HT82" s="1">
        <v>349.077</v>
      </c>
      <c r="HU82" s="1">
        <v>345.88099999999997</v>
      </c>
      <c r="HV82" s="1">
        <v>348.18</v>
      </c>
      <c r="HW82" s="1">
        <v>351.28800000000001</v>
      </c>
      <c r="HX82" s="1">
        <v>347.70299999999997</v>
      </c>
      <c r="HY82" s="1">
        <v>356.82100000000003</v>
      </c>
      <c r="HZ82" s="1">
        <v>361.85</v>
      </c>
      <c r="IA82" s="1">
        <v>362.44099999999997</v>
      </c>
      <c r="IB82" s="1">
        <v>352.233</v>
      </c>
      <c r="IC82" s="1">
        <v>344.92200000000003</v>
      </c>
      <c r="ID82" s="1">
        <v>339.66199999999998</v>
      </c>
      <c r="IE82" s="1">
        <v>337.34699999999998</v>
      </c>
      <c r="IF82" s="1">
        <v>331.63099999999997</v>
      </c>
      <c r="IG82" s="1">
        <v>329.43</v>
      </c>
      <c r="IH82" s="1">
        <v>329.32499999999999</v>
      </c>
      <c r="II82" s="1">
        <v>337.11799999999999</v>
      </c>
      <c r="IJ82" s="1">
        <v>342.13299999999998</v>
      </c>
      <c r="IK82" s="1">
        <v>342.70400000000001</v>
      </c>
      <c r="IL82" s="1">
        <v>341.06900000000002</v>
      </c>
      <c r="IM82" s="1">
        <v>341.738</v>
      </c>
      <c r="IN82" s="1">
        <v>335.95800000000003</v>
      </c>
      <c r="IO82" s="1">
        <v>329.22</v>
      </c>
      <c r="IP82" s="1">
        <v>329.41</v>
      </c>
      <c r="IQ82" s="1">
        <v>326.04500000000002</v>
      </c>
      <c r="IR82" s="1">
        <v>326.87</v>
      </c>
      <c r="IS82" s="1">
        <v>334.16800000000001</v>
      </c>
      <c r="IT82" s="1">
        <v>340.45600000000002</v>
      </c>
      <c r="IU82" s="1">
        <v>336.12400000000002</v>
      </c>
      <c r="IV82" s="1">
        <v>327.61900000000003</v>
      </c>
      <c r="IW82" s="1">
        <v>335.09899999999999</v>
      </c>
      <c r="IX82" s="1">
        <v>331.95600000000002</v>
      </c>
      <c r="IY82" s="1">
        <v>338.53500000000003</v>
      </c>
      <c r="IZ82" s="1">
        <v>333.30700000000002</v>
      </c>
      <c r="JA82" s="1">
        <v>339.548</v>
      </c>
      <c r="JB82" s="1">
        <v>344.67399999999998</v>
      </c>
      <c r="JC82" s="1">
        <v>344.83100000000002</v>
      </c>
      <c r="JD82" s="1">
        <v>347.05200000000002</v>
      </c>
      <c r="JE82" s="1">
        <v>344.64699999999999</v>
      </c>
      <c r="JF82" s="1">
        <v>343.48399999999998</v>
      </c>
      <c r="JG82" s="1">
        <v>349.61099999999999</v>
      </c>
      <c r="JH82" s="1">
        <v>351.13900000000001</v>
      </c>
      <c r="JI82" s="1">
        <v>366.90300000000002</v>
      </c>
      <c r="JJ82" s="1">
        <v>377.62099999999998</v>
      </c>
      <c r="JK82" s="1">
        <v>384.197</v>
      </c>
      <c r="JL82" s="1">
        <v>388.23599999999999</v>
      </c>
      <c r="JM82" s="1">
        <v>390.48899999999998</v>
      </c>
      <c r="JN82" s="1">
        <v>391.25</v>
      </c>
      <c r="JO82" s="1">
        <v>402.35599999999999</v>
      </c>
      <c r="JP82" s="1">
        <v>411.86700000000002</v>
      </c>
      <c r="JQ82" s="1">
        <v>412.50900000000001</v>
      </c>
      <c r="JR82" s="1">
        <v>411.17099999999999</v>
      </c>
      <c r="JS82" s="1">
        <v>413.69499999999999</v>
      </c>
      <c r="JT82" s="1">
        <v>419.28399999999999</v>
      </c>
      <c r="JU82" s="1">
        <v>417.03500000000003</v>
      </c>
      <c r="JV82" s="1">
        <v>414.303</v>
      </c>
      <c r="JW82" s="1">
        <v>419.791</v>
      </c>
      <c r="JX82" s="1">
        <v>415.96199999999999</v>
      </c>
      <c r="JY82" s="1">
        <v>414.28300000000002</v>
      </c>
      <c r="JZ82" s="1">
        <v>416.66300000000001</v>
      </c>
      <c r="KA82" s="1">
        <v>405.36399999999998</v>
      </c>
      <c r="KB82" s="1">
        <v>395.53100000000001</v>
      </c>
      <c r="KC82" s="1">
        <v>396.02100000000002</v>
      </c>
      <c r="KD82" s="1">
        <v>397.76600000000002</v>
      </c>
      <c r="KE82" s="1">
        <v>394.06</v>
      </c>
      <c r="KF82" s="1">
        <v>397.73700000000002</v>
      </c>
      <c r="KG82" s="1">
        <v>393.20699999999999</v>
      </c>
      <c r="KH82" s="1">
        <v>400.39800000000002</v>
      </c>
      <c r="KI82" s="1">
        <v>395.85199999999998</v>
      </c>
      <c r="KJ82" s="1">
        <v>397.96</v>
      </c>
      <c r="KK82" s="1">
        <v>389.47399999999999</v>
      </c>
      <c r="KL82" s="1">
        <v>375.94</v>
      </c>
      <c r="KM82" s="1">
        <v>366.31700000000001</v>
      </c>
      <c r="KN82" s="1">
        <v>368.05900000000003</v>
      </c>
      <c r="KO82" s="1">
        <v>375.27</v>
      </c>
      <c r="KP82" s="1">
        <v>372.05599999999998</v>
      </c>
      <c r="KQ82" s="1">
        <v>374.19400000000002</v>
      </c>
      <c r="KR82" s="1">
        <v>378.291</v>
      </c>
      <c r="KS82" s="1">
        <v>373.28199999999998</v>
      </c>
      <c r="KT82" s="1">
        <v>368.08199999999999</v>
      </c>
      <c r="KU82" s="1">
        <v>362.928</v>
      </c>
      <c r="KV82" s="1">
        <v>367.34300000000002</v>
      </c>
      <c r="KW82" s="1">
        <v>363.52699999999999</v>
      </c>
      <c r="KX82" s="1">
        <v>364.54899999999998</v>
      </c>
      <c r="KY82" s="1">
        <v>366.29300000000001</v>
      </c>
      <c r="KZ82" s="1">
        <v>369.68599999999998</v>
      </c>
      <c r="LA82" s="1">
        <v>381.28800000000001</v>
      </c>
      <c r="LB82" s="1">
        <v>389.26</v>
      </c>
      <c r="LC82" s="1">
        <v>387.92500000000001</v>
      </c>
      <c r="LD82" s="1">
        <v>387.66500000000002</v>
      </c>
      <c r="LE82" s="1">
        <v>389.65199999999999</v>
      </c>
      <c r="LF82" s="1">
        <v>392.54300000000001</v>
      </c>
      <c r="LG82" s="1">
        <v>393.81200000000001</v>
      </c>
      <c r="LH82" s="1">
        <v>401.94299999999998</v>
      </c>
      <c r="LI82" s="1">
        <v>401.36500000000001</v>
      </c>
      <c r="LJ82" s="1">
        <v>418.47899999999998</v>
      </c>
      <c r="LK82" s="1">
        <v>429.57299999999998</v>
      </c>
      <c r="LL82" s="1">
        <v>435.67200000000003</v>
      </c>
      <c r="LM82" s="1">
        <v>428.76400000000001</v>
      </c>
      <c r="LN82" s="1">
        <v>432.49</v>
      </c>
      <c r="LO82" s="1">
        <v>422.51100000000002</v>
      </c>
      <c r="LP82" s="1">
        <v>417.04199999999997</v>
      </c>
      <c r="LQ82" s="1">
        <v>406.58199999999999</v>
      </c>
      <c r="LR82" s="1">
        <v>398.44400000000002</v>
      </c>
      <c r="LS82" s="1">
        <v>395.02100000000002</v>
      </c>
      <c r="LT82" s="1">
        <v>398.05500000000001</v>
      </c>
      <c r="LU82" s="1">
        <v>395.97500000000002</v>
      </c>
      <c r="LV82" s="1">
        <v>402.05500000000001</v>
      </c>
      <c r="LW82" s="1">
        <v>410.26900000000001</v>
      </c>
      <c r="LX82" s="1">
        <v>414.4</v>
      </c>
      <c r="LY82" s="1">
        <v>418.29500000000002</v>
      </c>
      <c r="LZ82" s="1">
        <v>415.89699999999999</v>
      </c>
      <c r="MA82" s="1">
        <v>409.96499999999997</v>
      </c>
      <c r="MB82" s="1">
        <v>401.89</v>
      </c>
      <c r="MC82" s="1">
        <v>400.166</v>
      </c>
      <c r="MD82" s="1">
        <v>399.483</v>
      </c>
      <c r="ME82" s="1">
        <v>397.24900000000002</v>
      </c>
      <c r="MF82" s="1">
        <v>397.79700000000003</v>
      </c>
      <c r="MG82" s="1">
        <v>412.37900000000002</v>
      </c>
      <c r="MH82" s="1">
        <v>416.33800000000002</v>
      </c>
      <c r="MI82" s="1">
        <v>422.08499999999998</v>
      </c>
      <c r="MJ82" s="1">
        <v>422.34199999999998</v>
      </c>
      <c r="MK82" s="1">
        <v>423.75099999999998</v>
      </c>
      <c r="ML82" s="1">
        <v>425.053</v>
      </c>
      <c r="MM82" s="1">
        <v>425.22300000000001</v>
      </c>
      <c r="MN82" s="1">
        <v>427.53399999999999</v>
      </c>
      <c r="MO82" s="1">
        <v>428.00099999999998</v>
      </c>
      <c r="MP82" s="1">
        <v>425.32</v>
      </c>
      <c r="MQ82" s="1">
        <v>427.21</v>
      </c>
      <c r="MR82" s="1">
        <v>429.64100000000002</v>
      </c>
      <c r="MS82" s="1">
        <v>431.51799999999997</v>
      </c>
      <c r="MT82" s="1">
        <v>424.61799999999999</v>
      </c>
      <c r="MU82" s="1">
        <v>418.24</v>
      </c>
      <c r="MV82" s="1">
        <v>416.779</v>
      </c>
      <c r="MW82" s="1">
        <v>413.96800000000002</v>
      </c>
      <c r="MX82" s="1">
        <v>415.43</v>
      </c>
      <c r="MY82" s="1">
        <v>417.17599999999999</v>
      </c>
      <c r="MZ82" s="1">
        <v>419.96699999999998</v>
      </c>
      <c r="NA82" s="1">
        <v>419.73</v>
      </c>
      <c r="NB82" s="1">
        <v>419.82600000000002</v>
      </c>
      <c r="NC82" s="1">
        <v>413.072</v>
      </c>
      <c r="ND82" s="1">
        <v>412.512</v>
      </c>
      <c r="NE82" s="1">
        <v>400.23899999999998</v>
      </c>
      <c r="NF82" s="1">
        <v>397.923</v>
      </c>
      <c r="NG82" s="1">
        <v>389.82100000000003</v>
      </c>
      <c r="NH82" s="1">
        <v>389.10199999999998</v>
      </c>
      <c r="NI82" s="1">
        <v>400.39400000000001</v>
      </c>
      <c r="NJ82" s="1">
        <v>398.78</v>
      </c>
      <c r="NK82" s="1">
        <v>417.35700000000003</v>
      </c>
      <c r="NL82" s="1">
        <v>415.42500000000001</v>
      </c>
      <c r="NM82" s="1">
        <v>413.74700000000001</v>
      </c>
      <c r="NN82" s="1">
        <v>420.85</v>
      </c>
      <c r="NO82" s="1">
        <v>423.56599999999997</v>
      </c>
      <c r="NP82" s="1">
        <v>440.32799999999997</v>
      </c>
      <c r="NQ82" s="1">
        <v>445.88200000000001</v>
      </c>
      <c r="NR82" s="1">
        <v>445.41800000000001</v>
      </c>
      <c r="NS82" s="1">
        <v>449.31599999999997</v>
      </c>
      <c r="NT82" s="1">
        <v>441.93700000000001</v>
      </c>
      <c r="NU82" s="1">
        <v>435.38499999999999</v>
      </c>
      <c r="NV82" s="1">
        <v>434.137</v>
      </c>
      <c r="NW82" s="1">
        <v>431.65199999999999</v>
      </c>
      <c r="NX82" s="1">
        <v>431.25400000000002</v>
      </c>
      <c r="NY82" s="1">
        <v>429.625</v>
      </c>
      <c r="NZ82" s="1">
        <v>430.73700000000002</v>
      </c>
      <c r="OA82" s="1">
        <v>428.416</v>
      </c>
      <c r="OB82" s="1">
        <v>427.01799999999997</v>
      </c>
      <c r="OC82" s="1">
        <v>426.99799999999999</v>
      </c>
      <c r="OD82" s="1">
        <v>426.75599999999997</v>
      </c>
      <c r="OE82" s="1">
        <v>422.25700000000001</v>
      </c>
      <c r="OF82" s="1">
        <v>437.38799999999998</v>
      </c>
      <c r="OG82" s="1">
        <v>450.35199999999998</v>
      </c>
      <c r="OH82" s="1">
        <v>450.71600000000001</v>
      </c>
      <c r="OI82" s="1">
        <v>444.42700000000002</v>
      </c>
      <c r="OJ82" s="1">
        <v>444.51</v>
      </c>
      <c r="OK82" s="1">
        <v>434.41699999999997</v>
      </c>
      <c r="OL82" s="1">
        <v>429.274</v>
      </c>
      <c r="OM82" s="1">
        <v>422.59100000000001</v>
      </c>
      <c r="ON82" s="1">
        <v>418.47800000000001</v>
      </c>
      <c r="OO82" s="1">
        <v>413.42500000000001</v>
      </c>
      <c r="OP82" s="1">
        <v>406.15</v>
      </c>
      <c r="OQ82" s="1">
        <v>393.779</v>
      </c>
      <c r="OR82" s="1">
        <v>386.87400000000002</v>
      </c>
      <c r="OS82" s="1">
        <v>392.19600000000003</v>
      </c>
      <c r="OT82" s="1">
        <v>391.41899999999998</v>
      </c>
      <c r="OU82" s="1">
        <v>398.72699999999998</v>
      </c>
      <c r="OV82" s="1">
        <v>408.49400000000003</v>
      </c>
      <c r="OW82" s="1">
        <v>393.79199999999997</v>
      </c>
      <c r="OX82" s="1">
        <v>386.26499999999999</v>
      </c>
      <c r="OY82" s="1">
        <v>390.02600000000001</v>
      </c>
      <c r="OZ82" s="1">
        <v>368.404</v>
      </c>
      <c r="PA82" s="1">
        <v>365.34800000000001</v>
      </c>
      <c r="PB82" s="1">
        <v>366.98599999999999</v>
      </c>
      <c r="PC82" s="1">
        <v>358.733</v>
      </c>
      <c r="PD82" s="1">
        <v>352.19400000000002</v>
      </c>
      <c r="PE82" s="1">
        <v>357.77300000000002</v>
      </c>
      <c r="PF82" s="1">
        <v>360.09800000000001</v>
      </c>
      <c r="PG82" s="1">
        <v>359.14699999999999</v>
      </c>
      <c r="PH82" s="1">
        <v>357.66199999999998</v>
      </c>
      <c r="PI82" s="1">
        <v>366.32600000000002</v>
      </c>
      <c r="PJ82" s="1">
        <v>375.62</v>
      </c>
      <c r="PK82" s="1">
        <v>376.71800000000002</v>
      </c>
      <c r="PL82" s="1">
        <v>377.36599999999999</v>
      </c>
      <c r="PM82" s="1">
        <v>376.65899999999999</v>
      </c>
      <c r="PN82" s="1">
        <v>365.916</v>
      </c>
      <c r="PO82" s="1">
        <v>362.72300000000001</v>
      </c>
      <c r="PP82" s="1">
        <v>358.36900000000003</v>
      </c>
      <c r="PQ82" s="1">
        <v>353.50799999999998</v>
      </c>
      <c r="PR82" s="1">
        <v>349.541</v>
      </c>
      <c r="PS82" s="1">
        <v>347.03899999999999</v>
      </c>
      <c r="PT82" s="1">
        <v>343.96899999999999</v>
      </c>
      <c r="PU82" s="1">
        <v>345.49099999999999</v>
      </c>
      <c r="PV82" s="1">
        <v>345.42899999999997</v>
      </c>
      <c r="PW82" s="1">
        <v>341.59300000000002</v>
      </c>
      <c r="PX82" s="1">
        <v>333.96</v>
      </c>
      <c r="PY82" s="1">
        <v>326.68400000000003</v>
      </c>
      <c r="PZ82" s="1">
        <v>326.68599999999998</v>
      </c>
      <c r="QA82" s="1">
        <v>329.35899999999998</v>
      </c>
      <c r="QB82" s="1">
        <v>322.02699999999999</v>
      </c>
      <c r="QC82" s="1">
        <v>326.702</v>
      </c>
      <c r="QD82" s="1">
        <v>328.71699999999998</v>
      </c>
      <c r="QE82" s="1">
        <v>333.49900000000002</v>
      </c>
      <c r="QF82" s="1">
        <v>328.10500000000002</v>
      </c>
      <c r="QG82" s="1">
        <v>330.49599999999998</v>
      </c>
    </row>
    <row r="83" spans="1:512" x14ac:dyDescent="0.25">
      <c r="A83" s="1" t="s">
        <v>311</v>
      </c>
      <c r="B83" s="1" t="str">
        <f>_xlfn.XLOOKUP(A83,bonds[worksheet get],bonds[unique lookup],"-")</f>
        <v>VOD 6 1/4 10/03/78 nc-24</v>
      </c>
      <c r="C83" s="1" t="str">
        <f>_xlfn.XLOOKUP(A83,bonds[worksheet get],bonds[ID_ISIN],"-")</f>
        <v>XS1888180640</v>
      </c>
      <c r="D83" s="1">
        <f>_xll.BDH(A83,"blp_i_sprd_mid","-2AY",,"Dates=H","Fill=C","Sort=R","Dir=H","cols=374;rows=1")</f>
        <v>381.154</v>
      </c>
      <c r="E83" s="1">
        <v>400.92200000000003</v>
      </c>
      <c r="F83" s="1">
        <v>397.77800000000002</v>
      </c>
      <c r="G83" s="1">
        <v>397.44</v>
      </c>
      <c r="H83" s="1">
        <v>396.84500000000003</v>
      </c>
      <c r="I83" s="1">
        <v>397.471</v>
      </c>
      <c r="J83" s="1">
        <v>397.48899999999998</v>
      </c>
      <c r="K83" s="1">
        <v>394.31799999999998</v>
      </c>
      <c r="L83" s="1">
        <v>394.03</v>
      </c>
      <c r="M83" s="1">
        <v>400.35300000000001</v>
      </c>
      <c r="N83" s="1">
        <v>380.87099999999998</v>
      </c>
      <c r="O83" s="1">
        <v>362.589</v>
      </c>
      <c r="P83" s="1">
        <v>364.23599999999999</v>
      </c>
      <c r="Q83" s="1">
        <v>386.42200000000003</v>
      </c>
      <c r="R83" s="1">
        <v>389.286</v>
      </c>
      <c r="S83" s="1">
        <v>380.899</v>
      </c>
      <c r="T83" s="1">
        <v>383.72</v>
      </c>
      <c r="U83" s="1">
        <v>350.27100000000002</v>
      </c>
      <c r="V83" s="1">
        <v>333.58699999999999</v>
      </c>
      <c r="W83" s="1">
        <v>344.50400000000002</v>
      </c>
      <c r="X83" s="1">
        <v>384.51499999999999</v>
      </c>
      <c r="Y83" s="1">
        <v>407.613</v>
      </c>
      <c r="Z83" s="1">
        <v>262.12900000000002</v>
      </c>
      <c r="AA83" s="1">
        <v>414.84800000000001</v>
      </c>
      <c r="AB83" s="1">
        <v>409.57299999999998</v>
      </c>
      <c r="AC83" s="1">
        <v>442.52499999999998</v>
      </c>
      <c r="AD83" s="1">
        <v>442.68</v>
      </c>
      <c r="AE83" s="1">
        <v>451.75099999999998</v>
      </c>
      <c r="AF83" s="1">
        <v>472.971</v>
      </c>
      <c r="AG83" s="1">
        <v>478.98200000000003</v>
      </c>
      <c r="AH83" s="1">
        <v>489.42899999999997</v>
      </c>
      <c r="AI83" s="1">
        <v>477.30099999999999</v>
      </c>
      <c r="AJ83" s="1">
        <v>491.57100000000003</v>
      </c>
      <c r="AK83" s="1">
        <v>470.33300000000003</v>
      </c>
      <c r="AL83" s="1">
        <v>291.43299999999999</v>
      </c>
      <c r="AM83" s="1">
        <v>468.089</v>
      </c>
      <c r="AN83" s="1">
        <v>457.01900000000001</v>
      </c>
      <c r="AO83" s="1">
        <v>467.904</v>
      </c>
      <c r="AP83" s="1">
        <v>466.80500000000001</v>
      </c>
      <c r="AQ83" s="1">
        <v>464.70600000000002</v>
      </c>
      <c r="AR83" s="1">
        <v>455.34899999999999</v>
      </c>
      <c r="AS83" s="1">
        <v>454.41</v>
      </c>
      <c r="AT83" s="1">
        <v>429.77199999999999</v>
      </c>
      <c r="AU83" s="1">
        <v>487.48</v>
      </c>
      <c r="AV83" s="1">
        <v>623.44100000000003</v>
      </c>
      <c r="AW83" s="1">
        <v>560.48900000000003</v>
      </c>
      <c r="AX83" s="1">
        <v>625.55799999999999</v>
      </c>
      <c r="AY83" s="1">
        <v>680.90300000000002</v>
      </c>
      <c r="AZ83" s="1">
        <v>726.50199999999995</v>
      </c>
      <c r="BA83" s="1">
        <v>789.44100000000003</v>
      </c>
      <c r="BB83" s="1">
        <v>723.11599999999999</v>
      </c>
      <c r="BC83" s="1">
        <v>1286.3489999999999</v>
      </c>
      <c r="BD83" s="1">
        <v>926.57600000000002</v>
      </c>
      <c r="BE83" s="1">
        <v>582.79200000000003</v>
      </c>
      <c r="BF83" s="1">
        <v>522.38900000000001</v>
      </c>
      <c r="BG83" s="1">
        <v>481.589</v>
      </c>
      <c r="BH83" s="1">
        <v>396.92599999999999</v>
      </c>
      <c r="BI83" s="1">
        <v>325.41500000000002</v>
      </c>
      <c r="BJ83" s="1">
        <v>335.101</v>
      </c>
      <c r="BK83" s="1">
        <v>265.59100000000001</v>
      </c>
      <c r="BL83" s="1">
        <v>225.07900000000001</v>
      </c>
      <c r="BM83" s="1">
        <v>215.54900000000001</v>
      </c>
      <c r="BN83" s="1">
        <v>211.982</v>
      </c>
      <c r="BO83" s="1">
        <v>234.7</v>
      </c>
      <c r="BP83" s="1">
        <v>225.48099999999999</v>
      </c>
      <c r="BQ83" s="1">
        <v>230.81399999999999</v>
      </c>
      <c r="BR83" s="1">
        <v>231.19499999999999</v>
      </c>
      <c r="BS83" s="1">
        <v>251.684</v>
      </c>
      <c r="BT83" s="1">
        <v>251.48400000000001</v>
      </c>
      <c r="BU83" s="1">
        <v>260.476</v>
      </c>
      <c r="BV83" s="1">
        <v>230.48500000000001</v>
      </c>
      <c r="BW83" s="1">
        <v>221.238</v>
      </c>
      <c r="BX83" s="1">
        <v>226.81200000000001</v>
      </c>
      <c r="BY83" s="1">
        <v>229.72300000000001</v>
      </c>
      <c r="BZ83" s="1">
        <v>229.708</v>
      </c>
      <c r="CA83" s="1">
        <v>229.86500000000001</v>
      </c>
      <c r="CB83" s="1">
        <v>229.66</v>
      </c>
      <c r="CC83" s="1">
        <v>235.637</v>
      </c>
      <c r="CD83" s="1">
        <v>241.26</v>
      </c>
      <c r="CE83" s="1">
        <v>237.72300000000001</v>
      </c>
      <c r="CF83" s="1">
        <v>240.107</v>
      </c>
      <c r="CG83" s="1">
        <v>234.886</v>
      </c>
      <c r="CH83" s="1">
        <v>226.375</v>
      </c>
      <c r="CI83" s="1">
        <v>229.38399999999999</v>
      </c>
      <c r="CJ83" s="1">
        <v>226.124</v>
      </c>
      <c r="CK83" s="1">
        <v>220.047</v>
      </c>
      <c r="CL83" s="1">
        <v>228.79499999999999</v>
      </c>
      <c r="CM83" s="1">
        <v>224.02500000000001</v>
      </c>
      <c r="CN83" s="1">
        <v>227.58500000000001</v>
      </c>
      <c r="CO83" s="1">
        <v>225.33799999999999</v>
      </c>
      <c r="CP83" s="1">
        <v>228.40799999999999</v>
      </c>
      <c r="CQ83" s="1">
        <v>228.57900000000001</v>
      </c>
      <c r="CR83" s="1">
        <v>239.529</v>
      </c>
      <c r="CS83" s="1">
        <v>256.57600000000002</v>
      </c>
      <c r="CT83" s="1">
        <v>269.85300000000001</v>
      </c>
      <c r="CU83" s="1">
        <v>281.423</v>
      </c>
      <c r="CV83" s="1">
        <v>281.33499999999998</v>
      </c>
      <c r="CW83" s="1">
        <v>274.8</v>
      </c>
      <c r="CX83" s="1">
        <v>283.387</v>
      </c>
      <c r="CY83" s="1">
        <v>277.06400000000002</v>
      </c>
      <c r="CZ83" s="1">
        <v>282.43599999999998</v>
      </c>
      <c r="DA83" s="1">
        <v>287.96199999999999</v>
      </c>
      <c r="DB83" s="1">
        <v>281.02</v>
      </c>
      <c r="DC83" s="1">
        <v>298.57900000000001</v>
      </c>
      <c r="DD83" s="1">
        <v>284.56</v>
      </c>
      <c r="DE83" s="1">
        <v>277.50400000000002</v>
      </c>
      <c r="DF83" s="1">
        <v>284.57600000000002</v>
      </c>
      <c r="DG83" s="1">
        <v>278.28800000000001</v>
      </c>
      <c r="DH83" s="1">
        <v>278.37700000000001</v>
      </c>
      <c r="DI83" s="1">
        <v>281.77100000000002</v>
      </c>
      <c r="DJ83" s="1">
        <v>274.20999999999998</v>
      </c>
      <c r="DK83" s="1">
        <v>259.53399999999999</v>
      </c>
      <c r="DL83" s="1">
        <v>259.89</v>
      </c>
      <c r="DM83" s="1">
        <v>274.40499999999997</v>
      </c>
      <c r="DN83" s="1">
        <v>280.45800000000003</v>
      </c>
      <c r="DO83" s="1">
        <v>277.33699999999999</v>
      </c>
      <c r="DP83" s="1">
        <v>253.07499999999999</v>
      </c>
      <c r="DQ83" s="1">
        <v>256.58699999999999</v>
      </c>
      <c r="DR83" s="1">
        <v>248.297</v>
      </c>
      <c r="DS83" s="1">
        <v>256.846</v>
      </c>
      <c r="DT83" s="1">
        <v>263.27800000000002</v>
      </c>
      <c r="DU83" s="1">
        <v>268.43299999999999</v>
      </c>
      <c r="DV83" s="1">
        <v>265.70400000000001</v>
      </c>
      <c r="DW83" s="1">
        <v>270.83199999999999</v>
      </c>
      <c r="DX83" s="1">
        <v>276.19099999999997</v>
      </c>
      <c r="DY83" s="1">
        <v>281.505</v>
      </c>
      <c r="DZ83" s="1">
        <v>274.41800000000001</v>
      </c>
      <c r="EA83" s="1">
        <v>285.07799999999997</v>
      </c>
      <c r="EB83" s="1">
        <v>284.995</v>
      </c>
      <c r="EC83" s="1">
        <v>318.55200000000002</v>
      </c>
      <c r="ED83" s="1">
        <v>322.03500000000003</v>
      </c>
      <c r="EE83" s="1">
        <v>316.92</v>
      </c>
      <c r="EF83" s="1">
        <v>314.33</v>
      </c>
      <c r="EG83" s="1">
        <v>317.63600000000002</v>
      </c>
      <c r="EH83" s="1">
        <v>307.923</v>
      </c>
      <c r="EI83" s="1">
        <v>297.99299999999999</v>
      </c>
      <c r="EJ83" s="1">
        <v>281.06700000000001</v>
      </c>
      <c r="EK83" s="1">
        <v>286.80700000000002</v>
      </c>
      <c r="EL83" s="1">
        <v>286.59100000000001</v>
      </c>
      <c r="EM83" s="1">
        <v>293.637</v>
      </c>
      <c r="EN83" s="1">
        <v>287.41500000000002</v>
      </c>
      <c r="EO83" s="1">
        <v>295.68099999999998</v>
      </c>
      <c r="EP83" s="1">
        <v>285.02</v>
      </c>
      <c r="EQ83" s="1">
        <v>287.44400000000002</v>
      </c>
      <c r="ER83" s="1">
        <v>291.28899999999999</v>
      </c>
      <c r="ES83" s="1">
        <v>295.37</v>
      </c>
      <c r="ET83" s="1">
        <v>287.33</v>
      </c>
      <c r="EU83" s="1">
        <v>283.05099999999999</v>
      </c>
      <c r="EV83" s="1">
        <v>284.13400000000001</v>
      </c>
      <c r="EW83" s="1">
        <v>307.37200000000001</v>
      </c>
      <c r="EX83" s="1">
        <v>303.75900000000001</v>
      </c>
      <c r="EY83" s="1">
        <v>326.779</v>
      </c>
      <c r="EZ83" s="1">
        <v>338.90199999999999</v>
      </c>
      <c r="FA83" s="1">
        <v>326.05599999999998</v>
      </c>
      <c r="FB83" s="1">
        <v>332.10199999999998</v>
      </c>
      <c r="FC83" s="1">
        <v>333.37700000000001</v>
      </c>
      <c r="FD83" s="1">
        <v>344.76900000000001</v>
      </c>
      <c r="FE83" s="1">
        <v>339.99</v>
      </c>
      <c r="FF83" s="1">
        <v>356.16300000000001</v>
      </c>
      <c r="FG83" s="1">
        <v>360.42</v>
      </c>
      <c r="FH83" s="1">
        <v>347.45499999999998</v>
      </c>
      <c r="FI83" s="1">
        <v>358.81099999999998</v>
      </c>
      <c r="FJ83" s="1">
        <v>363.28500000000003</v>
      </c>
      <c r="FK83" s="1">
        <v>362.96499999999997</v>
      </c>
      <c r="FL83" s="1">
        <v>345.05500000000001</v>
      </c>
      <c r="FM83" s="1">
        <v>374.38900000000001</v>
      </c>
      <c r="FN83" s="1">
        <v>370.346</v>
      </c>
      <c r="FO83" s="1">
        <v>372.755</v>
      </c>
      <c r="FP83" s="1">
        <v>389.59899999999999</v>
      </c>
      <c r="FQ83" s="1">
        <v>372.49700000000001</v>
      </c>
      <c r="FR83" s="1">
        <v>362.35899999999998</v>
      </c>
      <c r="FS83" s="1">
        <v>373.72899999999998</v>
      </c>
      <c r="FT83" s="1">
        <v>355.52800000000002</v>
      </c>
      <c r="FU83" s="1">
        <v>380.197</v>
      </c>
      <c r="FV83" s="1">
        <v>405.61900000000003</v>
      </c>
      <c r="FW83" s="1">
        <v>405.34199999999998</v>
      </c>
      <c r="FX83" s="1">
        <v>387.721</v>
      </c>
      <c r="FY83" s="1">
        <v>379.40699999999998</v>
      </c>
      <c r="FZ83" s="1">
        <v>350.04899999999998</v>
      </c>
      <c r="GA83" s="1">
        <v>345.51100000000002</v>
      </c>
      <c r="GB83" s="1">
        <v>345.745</v>
      </c>
      <c r="GC83" s="1">
        <v>329.74400000000003</v>
      </c>
      <c r="GD83" s="1">
        <v>344.947</v>
      </c>
      <c r="GE83" s="1">
        <v>341.53100000000001</v>
      </c>
      <c r="GF83" s="1">
        <v>366.82</v>
      </c>
      <c r="GG83" s="1">
        <v>366.14400000000001</v>
      </c>
      <c r="GH83" s="1">
        <v>365.64</v>
      </c>
      <c r="GI83" s="1">
        <v>374.85199999999998</v>
      </c>
      <c r="GJ83" s="1">
        <v>386.27300000000002</v>
      </c>
      <c r="GK83" s="1">
        <v>364.99400000000003</v>
      </c>
      <c r="GL83" s="1">
        <v>349.05099999999999</v>
      </c>
      <c r="GM83" s="1">
        <v>352.81900000000002</v>
      </c>
      <c r="GN83" s="1">
        <v>353.09300000000002</v>
      </c>
      <c r="GO83" s="1">
        <v>325.73099999999999</v>
      </c>
      <c r="GP83" s="1">
        <v>359.18099999999998</v>
      </c>
      <c r="GQ83" s="1">
        <v>358.07900000000001</v>
      </c>
      <c r="GR83" s="1">
        <v>336.11900000000003</v>
      </c>
      <c r="GS83" s="1">
        <v>337.017</v>
      </c>
      <c r="GT83" s="1">
        <v>344.08699999999999</v>
      </c>
      <c r="GU83" s="1">
        <v>344.21199999999999</v>
      </c>
      <c r="GV83" s="1">
        <v>345.17399999999998</v>
      </c>
      <c r="GW83" s="1">
        <v>372.11099999999999</v>
      </c>
      <c r="GX83" s="1">
        <v>361.72399999999999</v>
      </c>
      <c r="GY83" s="1">
        <v>377.85199999999998</v>
      </c>
      <c r="GZ83" s="1">
        <v>367.08199999999999</v>
      </c>
      <c r="HA83" s="1">
        <v>364.84399999999999</v>
      </c>
      <c r="HB83" s="1">
        <v>354.66800000000001</v>
      </c>
      <c r="HC83" s="1">
        <v>365.82</v>
      </c>
      <c r="HD83" s="1">
        <v>366.25700000000001</v>
      </c>
      <c r="HE83" s="1">
        <v>393.09500000000003</v>
      </c>
      <c r="HF83" s="1">
        <v>393.44</v>
      </c>
      <c r="HG83" s="1">
        <v>403.01299999999998</v>
      </c>
      <c r="HH83" s="1">
        <v>406.49200000000002</v>
      </c>
      <c r="HI83" s="1">
        <v>385.58</v>
      </c>
      <c r="HJ83" s="1">
        <v>389.46600000000001</v>
      </c>
      <c r="HK83" s="1">
        <v>406.60199999999998</v>
      </c>
      <c r="HL83" s="1">
        <v>416.48500000000001</v>
      </c>
      <c r="HM83" s="1">
        <v>424.30799999999999</v>
      </c>
      <c r="HN83" s="1">
        <v>428.32900000000001</v>
      </c>
      <c r="HO83" s="1">
        <v>420.19400000000002</v>
      </c>
      <c r="HP83" s="1">
        <v>441.77600000000001</v>
      </c>
      <c r="HQ83" s="1">
        <v>416.96</v>
      </c>
      <c r="HR83" s="1">
        <v>424.863</v>
      </c>
      <c r="HS83" s="1">
        <v>425.56</v>
      </c>
      <c r="HT83" s="1">
        <v>416.63900000000001</v>
      </c>
      <c r="HU83" s="1">
        <v>417.26799999999997</v>
      </c>
      <c r="HV83" s="1">
        <v>416.452</v>
      </c>
      <c r="HW83" s="1">
        <v>396.38499999999999</v>
      </c>
      <c r="HX83" s="1">
        <v>398.88799999999998</v>
      </c>
      <c r="HY83" s="1">
        <v>398.99799999999999</v>
      </c>
      <c r="HZ83" s="1">
        <v>398.48899999999998</v>
      </c>
      <c r="IA83" s="1">
        <v>398.37599999999998</v>
      </c>
      <c r="IB83" s="1">
        <v>405.03500000000003</v>
      </c>
      <c r="IC83" s="1">
        <v>393.49599999999998</v>
      </c>
      <c r="ID83" s="1">
        <v>405.03899999999999</v>
      </c>
      <c r="IE83" s="1">
        <v>376.37599999999998</v>
      </c>
      <c r="IF83" s="1">
        <v>385.33699999999999</v>
      </c>
      <c r="IG83" s="1">
        <v>384.3</v>
      </c>
      <c r="IH83" s="1">
        <v>360.98599999999999</v>
      </c>
      <c r="II83" s="1">
        <v>360.81599999999997</v>
      </c>
      <c r="IJ83" s="1">
        <v>360.89499999999998</v>
      </c>
      <c r="IK83" s="1">
        <v>351.28300000000002</v>
      </c>
      <c r="IL83" s="1">
        <v>372.32900000000001</v>
      </c>
      <c r="IM83" s="1">
        <v>371.70100000000002</v>
      </c>
      <c r="IN83" s="1">
        <v>385.62099999999998</v>
      </c>
      <c r="IO83" s="1">
        <v>385.36599999999999</v>
      </c>
      <c r="IP83" s="1">
        <v>381.02100000000002</v>
      </c>
      <c r="IQ83" s="1">
        <v>371.48899999999998</v>
      </c>
      <c r="IR83" s="1">
        <v>362.99400000000003</v>
      </c>
      <c r="IS83" s="1">
        <v>380.87599999999998</v>
      </c>
      <c r="IT83" s="1">
        <v>380.61399999999998</v>
      </c>
      <c r="IU83" s="1">
        <v>363.43200000000002</v>
      </c>
      <c r="IV83" s="1">
        <v>374.41</v>
      </c>
      <c r="IW83" s="1">
        <v>376.36</v>
      </c>
      <c r="IX83" s="1">
        <v>387.61599999999999</v>
      </c>
      <c r="IY83" s="1">
        <v>401.75200000000001</v>
      </c>
      <c r="IZ83" s="1">
        <v>412.61799999999999</v>
      </c>
      <c r="JA83" s="1">
        <v>398.30099999999999</v>
      </c>
      <c r="JB83" s="1">
        <v>394.267</v>
      </c>
      <c r="JC83" s="1">
        <v>401.93</v>
      </c>
      <c r="JD83" s="1">
        <v>400.92399999999998</v>
      </c>
      <c r="JE83" s="1">
        <v>403.87</v>
      </c>
      <c r="JF83" s="1">
        <v>397.54899999999998</v>
      </c>
      <c r="JG83" s="1">
        <v>404.46300000000002</v>
      </c>
      <c r="JH83" s="1">
        <v>411.709</v>
      </c>
      <c r="JI83" s="1">
        <v>433.32600000000002</v>
      </c>
      <c r="JJ83" s="1">
        <v>465.89699999999999</v>
      </c>
      <c r="JK83" s="1">
        <v>447.779</v>
      </c>
      <c r="JL83" s="1">
        <v>456.00200000000001</v>
      </c>
      <c r="JM83" s="1">
        <v>443.81799999999998</v>
      </c>
      <c r="JN83" s="1">
        <v>434.89100000000002</v>
      </c>
      <c r="JO83" s="1">
        <v>428.62200000000001</v>
      </c>
      <c r="JP83" s="1">
        <v>410.90100000000001</v>
      </c>
      <c r="JQ83" s="1">
        <v>413.88099999999997</v>
      </c>
      <c r="JR83" s="1">
        <v>413.40300000000002</v>
      </c>
      <c r="JS83" s="1">
        <v>411.995</v>
      </c>
      <c r="JT83" s="1">
        <v>423.27800000000002</v>
      </c>
      <c r="JU83" s="1">
        <v>446.14</v>
      </c>
      <c r="JV83" s="1">
        <v>451.37400000000002</v>
      </c>
      <c r="JW83" s="1">
        <v>467.54300000000001</v>
      </c>
      <c r="JX83" s="1">
        <v>462.51100000000002</v>
      </c>
      <c r="JY83" s="1">
        <v>453.07799999999997</v>
      </c>
      <c r="JZ83" s="1">
        <v>451.68200000000002</v>
      </c>
      <c r="KA83" s="1">
        <v>455.45699999999999</v>
      </c>
      <c r="KB83" s="1">
        <v>455.55500000000001</v>
      </c>
      <c r="KC83" s="1">
        <v>446.87299999999999</v>
      </c>
      <c r="KD83" s="1">
        <v>457.14600000000002</v>
      </c>
      <c r="KE83" s="1">
        <v>469.411</v>
      </c>
      <c r="KF83" s="1">
        <v>442.65499999999997</v>
      </c>
      <c r="KG83" s="1">
        <v>456.98700000000002</v>
      </c>
      <c r="KH83" s="1">
        <v>458.851</v>
      </c>
      <c r="KI83" s="1">
        <v>458.81</v>
      </c>
      <c r="KJ83" s="1">
        <v>447.17700000000002</v>
      </c>
      <c r="KK83" s="1">
        <v>439.601</v>
      </c>
      <c r="KL83" s="1">
        <v>444.39600000000002</v>
      </c>
      <c r="KM83" s="1">
        <v>426.90600000000001</v>
      </c>
      <c r="KN83" s="1">
        <v>456.53300000000002</v>
      </c>
      <c r="KO83" s="1">
        <v>486.90600000000001</v>
      </c>
      <c r="KP83" s="1">
        <v>483.99400000000003</v>
      </c>
      <c r="KQ83" s="1">
        <v>476.64</v>
      </c>
      <c r="KR83" s="1">
        <v>470.28300000000002</v>
      </c>
      <c r="KS83" s="1">
        <v>461.75200000000001</v>
      </c>
      <c r="KT83" s="1">
        <v>469.64299999999997</v>
      </c>
      <c r="KU83" s="1">
        <v>470.32799999999997</v>
      </c>
      <c r="KV83" s="1">
        <v>475.476</v>
      </c>
      <c r="KW83" s="1">
        <v>481.81599999999997</v>
      </c>
      <c r="KX83" s="1">
        <v>478.65499999999997</v>
      </c>
      <c r="KY83" s="1">
        <v>500.56400000000002</v>
      </c>
      <c r="KZ83" s="1">
        <v>495.036</v>
      </c>
      <c r="LA83" s="1">
        <v>511.18900000000002</v>
      </c>
      <c r="LB83" s="1">
        <v>500.43099999999998</v>
      </c>
      <c r="LC83" s="1">
        <v>504.03500000000003</v>
      </c>
      <c r="LD83" s="1">
        <v>439.166</v>
      </c>
      <c r="LE83" s="1">
        <v>442.69499999999999</v>
      </c>
      <c r="LF83" s="1">
        <v>463.91800000000001</v>
      </c>
      <c r="LG83" s="1">
        <v>491.39499999999998</v>
      </c>
      <c r="LH83" s="1">
        <v>485.92899999999997</v>
      </c>
      <c r="LI83" s="1">
        <v>475.72</v>
      </c>
      <c r="LJ83" s="1">
        <v>491.596</v>
      </c>
      <c r="LK83" s="1">
        <v>491.38900000000001</v>
      </c>
      <c r="LL83" s="1">
        <v>537.24800000000005</v>
      </c>
      <c r="LM83" s="1">
        <v>551.93700000000001</v>
      </c>
      <c r="LN83" s="1">
        <v>557.72400000000005</v>
      </c>
      <c r="LO83" s="1">
        <v>544.36199999999997</v>
      </c>
      <c r="LP83" s="1">
        <v>559.774</v>
      </c>
      <c r="LQ83" s="1">
        <v>522.21600000000001</v>
      </c>
      <c r="LR83" s="1">
        <v>521.88300000000004</v>
      </c>
      <c r="LS83" s="1">
        <v>522.08500000000004</v>
      </c>
      <c r="LT83" s="1">
        <v>512.87</v>
      </c>
      <c r="LU83" s="1">
        <v>519.404</v>
      </c>
      <c r="LV83" s="1">
        <v>514.51400000000001</v>
      </c>
      <c r="LW83" s="1">
        <v>514.33900000000006</v>
      </c>
      <c r="LX83" s="1">
        <v>506.053</v>
      </c>
      <c r="LY83" s="1">
        <v>538.85299999999995</v>
      </c>
      <c r="LZ83" s="1">
        <v>496.517</v>
      </c>
      <c r="MA83" s="1">
        <v>490.84199999999998</v>
      </c>
      <c r="MB83" s="1">
        <v>494.238</v>
      </c>
      <c r="MC83" s="1">
        <v>508.82600000000002</v>
      </c>
      <c r="MD83" s="1">
        <v>536.346</v>
      </c>
      <c r="ME83" s="1">
        <v>529.76599999999996</v>
      </c>
      <c r="MF83" s="1">
        <v>512.09299999999996</v>
      </c>
      <c r="MG83" s="1">
        <v>517.09900000000005</v>
      </c>
      <c r="MH83" s="1">
        <v>489.875</v>
      </c>
      <c r="MI83" s="1">
        <v>470.476</v>
      </c>
      <c r="MJ83" s="1">
        <v>492.65300000000002</v>
      </c>
      <c r="MK83" s="1">
        <v>476.57900000000001</v>
      </c>
      <c r="ML83" s="1">
        <v>458.59899999999999</v>
      </c>
      <c r="MM83" s="1">
        <v>423.80900000000003</v>
      </c>
      <c r="MN83" s="1">
        <v>428.70100000000002</v>
      </c>
      <c r="MO83" s="1">
        <v>442.41800000000001</v>
      </c>
      <c r="MP83" s="1">
        <v>451.06200000000001</v>
      </c>
      <c r="MQ83" s="1">
        <v>460.60300000000001</v>
      </c>
      <c r="MR83" s="1">
        <v>432.113</v>
      </c>
      <c r="MS83" s="1">
        <v>397.58300000000003</v>
      </c>
      <c r="MT83" s="1">
        <v>398.07400000000001</v>
      </c>
      <c r="MU83" s="1">
        <v>369.26799999999997</v>
      </c>
      <c r="MV83" s="1">
        <v>365.44600000000003</v>
      </c>
      <c r="MW83" s="1">
        <v>358.57100000000003</v>
      </c>
      <c r="MX83" s="1">
        <v>356.51600000000002</v>
      </c>
      <c r="MY83" s="1">
        <v>313.13200000000001</v>
      </c>
      <c r="MZ83" s="1">
        <v>345.78100000000001</v>
      </c>
      <c r="NA83" s="1">
        <v>350.44799999999998</v>
      </c>
      <c r="NB83" s="1">
        <v>331.25299999999999</v>
      </c>
      <c r="NC83" s="1">
        <v>347.14600000000002</v>
      </c>
      <c r="ND83" s="1">
        <v>344.53</v>
      </c>
      <c r="NE83" s="1">
        <v>368.89400000000001</v>
      </c>
      <c r="NF83" s="1">
        <v>366.98700000000002</v>
      </c>
      <c r="NG83" s="1">
        <v>371.00400000000002</v>
      </c>
      <c r="NH83" s="1">
        <v>354.166</v>
      </c>
      <c r="NI83" s="1">
        <v>347.31799999999998</v>
      </c>
      <c r="NJ83" s="1">
        <v>360.38099999999997</v>
      </c>
      <c r="NK83" s="1">
        <v>371.005</v>
      </c>
      <c r="NL83" s="1">
        <v>364.92</v>
      </c>
      <c r="NM83" s="1">
        <v>341.24</v>
      </c>
    </row>
    <row r="84" spans="1:512" x14ac:dyDescent="0.25">
      <c r="A84" s="1" t="s">
        <v>312</v>
      </c>
      <c r="B84" s="1" t="str">
        <f>_xlfn.XLOOKUP(A84,bonds[worksheet get],bonds[unique lookup],"-")</f>
        <v>VOD 7 04/04/79 nc-29</v>
      </c>
      <c r="C84" s="1" t="str">
        <f>_xlfn.XLOOKUP(A84,bonds[worksheet get],bonds[ID_ISIN],"-")</f>
        <v>US92857WBQ24</v>
      </c>
      <c r="D84" s="1">
        <f>_xll.BDH(A84,"blp_i_sprd_mid","-2AY",,"Dates=H","Fill=C","Sort=R","Dir=H","cols=286;rows=1")</f>
        <v>393.81400000000002</v>
      </c>
      <c r="E84" s="1">
        <v>395.42399999999998</v>
      </c>
      <c r="F84" s="1">
        <v>395.92399999999998</v>
      </c>
      <c r="G84" s="1">
        <v>415.161</v>
      </c>
      <c r="H84" s="1">
        <v>418.803</v>
      </c>
      <c r="I84" s="1">
        <v>408.78500000000003</v>
      </c>
      <c r="J84" s="1">
        <v>405.084</v>
      </c>
      <c r="K84" s="1">
        <v>399.41199999999998</v>
      </c>
      <c r="L84" s="1">
        <v>404.50099999999998</v>
      </c>
      <c r="M84" s="1">
        <v>395.577</v>
      </c>
      <c r="N84" s="1">
        <v>400.20800000000003</v>
      </c>
      <c r="O84" s="1">
        <v>410.245</v>
      </c>
      <c r="P84" s="1">
        <v>425.238</v>
      </c>
      <c r="Q84" s="1">
        <v>368.12400000000002</v>
      </c>
      <c r="R84" s="1">
        <v>349.35500000000002</v>
      </c>
      <c r="S84" s="1">
        <v>361.904</v>
      </c>
      <c r="T84" s="1">
        <v>384.43099999999998</v>
      </c>
      <c r="U84" s="1">
        <v>386.40600000000001</v>
      </c>
      <c r="V84" s="1">
        <v>407.83499999999998</v>
      </c>
      <c r="W84" s="1">
        <v>410.815</v>
      </c>
      <c r="X84" s="1">
        <v>410.685</v>
      </c>
      <c r="Y84" s="1">
        <v>402.98200000000003</v>
      </c>
      <c r="Z84" s="1">
        <v>401.59899999999999</v>
      </c>
      <c r="AA84" s="1">
        <v>412.38099999999997</v>
      </c>
      <c r="AB84" s="1">
        <v>415.26</v>
      </c>
      <c r="AC84" s="1">
        <v>412.84699999999998</v>
      </c>
      <c r="AD84" s="1">
        <v>421.26400000000001</v>
      </c>
      <c r="AE84" s="1">
        <v>433.91</v>
      </c>
      <c r="AF84" s="1">
        <v>445.90699999999998</v>
      </c>
      <c r="AG84" s="1">
        <v>456.62700000000001</v>
      </c>
      <c r="AH84" s="1">
        <v>433.69400000000002</v>
      </c>
      <c r="AI84" s="1">
        <v>444.51100000000002</v>
      </c>
      <c r="AJ84" s="1">
        <v>440.94400000000002</v>
      </c>
      <c r="AK84" s="1">
        <v>442.53</v>
      </c>
      <c r="AL84" s="1">
        <v>438.15600000000001</v>
      </c>
      <c r="AM84" s="1">
        <v>442.57799999999997</v>
      </c>
      <c r="AN84" s="1">
        <v>439.245</v>
      </c>
      <c r="AO84" s="1">
        <v>439.49599999999998</v>
      </c>
      <c r="AP84" s="1">
        <v>431.04500000000002</v>
      </c>
      <c r="AQ84" s="1">
        <v>432.31900000000002</v>
      </c>
      <c r="AR84" s="1">
        <v>440.82299999999998</v>
      </c>
      <c r="AS84" s="1">
        <v>447.298</v>
      </c>
      <c r="AT84" s="1">
        <v>440.096</v>
      </c>
      <c r="AU84" s="1">
        <v>437.91300000000001</v>
      </c>
      <c r="AV84" s="1">
        <v>451.73500000000001</v>
      </c>
      <c r="AW84" s="1">
        <v>429.03199999999998</v>
      </c>
      <c r="AX84" s="1">
        <v>427.09300000000002</v>
      </c>
      <c r="AY84" s="1">
        <v>422.75099999999998</v>
      </c>
      <c r="AZ84" s="1">
        <v>420.62400000000002</v>
      </c>
      <c r="BA84" s="1">
        <v>416.29899999999998</v>
      </c>
      <c r="BB84" s="1">
        <v>416.19200000000001</v>
      </c>
      <c r="BC84" s="1">
        <v>499.66800000000001</v>
      </c>
      <c r="BD84" s="1">
        <v>474.678</v>
      </c>
      <c r="BE84" s="1">
        <v>487.99400000000003</v>
      </c>
      <c r="BF84" s="1">
        <v>495.58100000000002</v>
      </c>
      <c r="BG84" s="1">
        <v>546.61699999999996</v>
      </c>
      <c r="BH84" s="1">
        <v>602.23800000000006</v>
      </c>
      <c r="BI84" s="1">
        <v>580.976</v>
      </c>
      <c r="BJ84" s="1">
        <v>559.49900000000002</v>
      </c>
      <c r="BK84" s="1">
        <v>546.87800000000004</v>
      </c>
      <c r="BL84" s="1">
        <v>547.84400000000005</v>
      </c>
      <c r="BM84" s="1">
        <v>510.387</v>
      </c>
      <c r="BN84" s="1">
        <v>484.97300000000001</v>
      </c>
      <c r="BO84" s="1">
        <v>451.47</v>
      </c>
      <c r="BP84" s="1">
        <v>445.83499999999998</v>
      </c>
      <c r="BQ84" s="1">
        <v>446.041</v>
      </c>
      <c r="BR84" s="1">
        <v>474.02699999999999</v>
      </c>
      <c r="BS84" s="1">
        <v>402.54</v>
      </c>
      <c r="BT84" s="1">
        <v>373.80200000000002</v>
      </c>
      <c r="BU84" s="1">
        <v>369.24599999999998</v>
      </c>
      <c r="BV84" s="1">
        <v>373.13900000000001</v>
      </c>
      <c r="BW84" s="1">
        <v>378.065</v>
      </c>
      <c r="BX84" s="1">
        <v>313.00400000000002</v>
      </c>
      <c r="BY84" s="1">
        <v>286.697</v>
      </c>
      <c r="BZ84" s="1">
        <v>283.41500000000002</v>
      </c>
      <c r="CA84" s="1">
        <v>280.79199999999997</v>
      </c>
      <c r="CB84" s="1">
        <v>289.601</v>
      </c>
      <c r="CC84" s="1">
        <v>286.20800000000003</v>
      </c>
      <c r="CD84" s="1">
        <v>291.209</v>
      </c>
      <c r="CE84" s="1">
        <v>295.24400000000003</v>
      </c>
      <c r="CF84" s="1">
        <v>304.97699999999998</v>
      </c>
      <c r="CG84" s="1">
        <v>301.34199999999998</v>
      </c>
      <c r="CH84" s="1">
        <v>301.99599999999998</v>
      </c>
      <c r="CI84" s="1">
        <v>279.16699999999997</v>
      </c>
      <c r="CJ84" s="1">
        <v>275.99799999999999</v>
      </c>
      <c r="CK84" s="1">
        <v>272.95400000000001</v>
      </c>
      <c r="CL84" s="1">
        <v>269.33600000000001</v>
      </c>
      <c r="CM84" s="1">
        <v>271.60500000000002</v>
      </c>
      <c r="CN84" s="1">
        <v>268.48200000000003</v>
      </c>
      <c r="CO84" s="1">
        <v>279.14699999999999</v>
      </c>
      <c r="CP84" s="1">
        <v>276.01400000000001</v>
      </c>
      <c r="CQ84" s="1">
        <v>273.29399999999998</v>
      </c>
      <c r="CR84" s="1">
        <v>271.87799999999999</v>
      </c>
      <c r="CS84" s="1">
        <v>274.762</v>
      </c>
      <c r="CT84" s="1">
        <v>279.92500000000001</v>
      </c>
      <c r="CU84" s="1">
        <v>282.45100000000002</v>
      </c>
      <c r="CV84" s="1">
        <v>275.27300000000002</v>
      </c>
      <c r="CW84" s="1">
        <v>272.06200000000001</v>
      </c>
      <c r="CX84" s="1">
        <v>273.14999999999998</v>
      </c>
      <c r="CY84" s="1">
        <v>273.517</v>
      </c>
      <c r="CZ84" s="1">
        <v>277.88099999999997</v>
      </c>
      <c r="DA84" s="1">
        <v>278.137</v>
      </c>
      <c r="DB84" s="1">
        <v>273.61</v>
      </c>
      <c r="DC84" s="1">
        <v>273.70999999999998</v>
      </c>
      <c r="DD84" s="1">
        <v>273.55099999999999</v>
      </c>
      <c r="DE84" s="1">
        <v>274.48899999999998</v>
      </c>
      <c r="DF84" s="1">
        <v>269.74900000000002</v>
      </c>
      <c r="DG84" s="1">
        <v>279.26</v>
      </c>
      <c r="DH84" s="1">
        <v>288.995</v>
      </c>
      <c r="DI84" s="1">
        <v>283.76</v>
      </c>
      <c r="DJ84" s="1">
        <v>301.18200000000002</v>
      </c>
      <c r="DK84" s="1">
        <v>302.16899999999998</v>
      </c>
      <c r="DL84" s="1">
        <v>301.44799999999998</v>
      </c>
      <c r="DM84" s="1">
        <v>310.75200000000001</v>
      </c>
      <c r="DN84" s="1">
        <v>311.03500000000003</v>
      </c>
      <c r="DO84" s="1">
        <v>321.32600000000002</v>
      </c>
      <c r="DP84" s="1">
        <v>312.67500000000001</v>
      </c>
      <c r="DQ84" s="1">
        <v>314.52499999999998</v>
      </c>
      <c r="DR84" s="1">
        <v>317.09800000000001</v>
      </c>
      <c r="DS84" s="1">
        <v>322.05599999999998</v>
      </c>
      <c r="DT84" s="1">
        <v>326.47800000000001</v>
      </c>
      <c r="DU84" s="1">
        <v>329.86</v>
      </c>
      <c r="DV84" s="1">
        <v>336.77100000000002</v>
      </c>
      <c r="DW84" s="1">
        <v>337.721</v>
      </c>
      <c r="DX84" s="1">
        <v>342.04899999999998</v>
      </c>
      <c r="DY84" s="1">
        <v>332.43900000000002</v>
      </c>
      <c r="DZ84" s="1">
        <v>322.822</v>
      </c>
      <c r="EA84" s="1">
        <v>323.24400000000003</v>
      </c>
      <c r="EB84" s="1">
        <v>323.47399999999999</v>
      </c>
      <c r="EC84" s="1">
        <v>316.52600000000001</v>
      </c>
      <c r="ED84" s="1">
        <v>307.25299999999999</v>
      </c>
      <c r="EE84" s="1">
        <v>304.726</v>
      </c>
      <c r="EF84" s="1">
        <v>304.09800000000001</v>
      </c>
      <c r="EG84" s="1">
        <v>306.70299999999997</v>
      </c>
      <c r="EH84" s="1">
        <v>310.48200000000003</v>
      </c>
      <c r="EI84" s="1">
        <v>319.33199999999999</v>
      </c>
      <c r="EJ84" s="1">
        <v>327.226</v>
      </c>
      <c r="EK84" s="1">
        <v>319.86099999999999</v>
      </c>
      <c r="EL84" s="1">
        <v>311.19099999999997</v>
      </c>
      <c r="EM84" s="1">
        <v>306.20699999999999</v>
      </c>
      <c r="EN84" s="1">
        <v>305.39800000000002</v>
      </c>
      <c r="EO84" s="1">
        <v>308.91199999999998</v>
      </c>
      <c r="EP84" s="1">
        <v>313.67500000000001</v>
      </c>
      <c r="EQ84" s="1">
        <v>316.44799999999998</v>
      </c>
      <c r="ER84" s="1">
        <v>339.029</v>
      </c>
      <c r="ES84" s="1">
        <v>319.56099999999998</v>
      </c>
      <c r="ET84" s="1">
        <v>327.38600000000002</v>
      </c>
      <c r="EU84" s="1">
        <v>327.55700000000002</v>
      </c>
      <c r="EV84" s="1">
        <v>332.40100000000001</v>
      </c>
      <c r="EW84" s="1">
        <v>335.22</v>
      </c>
      <c r="EX84" s="1">
        <v>342.49900000000002</v>
      </c>
      <c r="EY84" s="1">
        <v>349.48700000000002</v>
      </c>
      <c r="EZ84" s="1">
        <v>364.81400000000002</v>
      </c>
      <c r="FA84" s="1">
        <v>362.03399999999999</v>
      </c>
      <c r="FB84" s="1">
        <v>393.22800000000001</v>
      </c>
      <c r="FC84" s="1">
        <v>365.97</v>
      </c>
      <c r="FD84" s="1">
        <v>360.82400000000001</v>
      </c>
      <c r="FE84" s="1">
        <v>355.39800000000002</v>
      </c>
      <c r="FF84" s="1">
        <v>342.98500000000001</v>
      </c>
      <c r="FG84" s="1">
        <v>341.74099999999999</v>
      </c>
      <c r="FH84" s="1">
        <v>346.233</v>
      </c>
      <c r="FI84" s="1">
        <v>351.26400000000001</v>
      </c>
      <c r="FJ84" s="1">
        <v>351.03800000000001</v>
      </c>
      <c r="FK84" s="1">
        <v>353.59300000000002</v>
      </c>
      <c r="FL84" s="1">
        <v>345.42599999999999</v>
      </c>
      <c r="FM84" s="1">
        <v>341.04300000000001</v>
      </c>
      <c r="FN84" s="1">
        <v>346.65100000000001</v>
      </c>
      <c r="FO84" s="1">
        <v>347.44200000000001</v>
      </c>
      <c r="FP84" s="1">
        <v>338.62700000000001</v>
      </c>
      <c r="FQ84" s="1">
        <v>330.65899999999999</v>
      </c>
      <c r="FR84" s="1">
        <v>326.69600000000003</v>
      </c>
      <c r="FS84" s="1">
        <v>331.959</v>
      </c>
      <c r="FT84" s="1">
        <v>350.41199999999998</v>
      </c>
      <c r="FU84" s="1">
        <v>349.245</v>
      </c>
      <c r="FV84" s="1">
        <v>357.96899999999999</v>
      </c>
      <c r="FW84" s="1">
        <v>363.81299999999999</v>
      </c>
      <c r="FX84" s="1">
        <v>366.25299999999999</v>
      </c>
      <c r="FY84" s="1">
        <v>376.78</v>
      </c>
      <c r="FZ84" s="1">
        <v>379.20499999999998</v>
      </c>
      <c r="GA84" s="1">
        <v>370.43299999999999</v>
      </c>
      <c r="GB84" s="1">
        <v>375.471</v>
      </c>
      <c r="GC84" s="1">
        <v>384.06599999999997</v>
      </c>
      <c r="GD84" s="1">
        <v>391.37400000000002</v>
      </c>
      <c r="GE84" s="1">
        <v>384.96199999999999</v>
      </c>
      <c r="GF84" s="1">
        <v>386.71499999999997</v>
      </c>
      <c r="GG84" s="1">
        <v>391.41500000000002</v>
      </c>
      <c r="GH84" s="1">
        <v>396.65199999999999</v>
      </c>
      <c r="GI84" s="1">
        <v>410.37</v>
      </c>
      <c r="GJ84" s="1">
        <v>410.55500000000001</v>
      </c>
      <c r="GK84" s="1">
        <v>421.43</v>
      </c>
      <c r="GL84" s="1">
        <v>428.87</v>
      </c>
      <c r="GM84" s="1">
        <v>418.04500000000002</v>
      </c>
      <c r="GN84" s="1">
        <v>407.30900000000003</v>
      </c>
      <c r="GO84" s="1">
        <v>407.71499999999997</v>
      </c>
      <c r="GP84" s="1">
        <v>404.55</v>
      </c>
      <c r="GQ84" s="1">
        <v>409.06799999999998</v>
      </c>
      <c r="GR84" s="1">
        <v>421.428</v>
      </c>
      <c r="GS84" s="1">
        <v>414</v>
      </c>
      <c r="GT84" s="1">
        <v>417.97500000000002</v>
      </c>
      <c r="GU84" s="1">
        <v>394.928</v>
      </c>
      <c r="GV84" s="1">
        <v>378.04700000000003</v>
      </c>
      <c r="GW84" s="1">
        <v>369.94099999999997</v>
      </c>
      <c r="GX84" s="1">
        <v>367.41</v>
      </c>
      <c r="GY84" s="1">
        <v>369.63400000000001</v>
      </c>
      <c r="GZ84" s="1">
        <v>370.56099999999998</v>
      </c>
      <c r="HA84" s="1">
        <v>374.226</v>
      </c>
      <c r="HB84" s="1">
        <v>379.714</v>
      </c>
      <c r="HC84" s="1">
        <v>379.73599999999999</v>
      </c>
      <c r="HD84" s="1">
        <v>387.363</v>
      </c>
      <c r="HE84" s="1">
        <v>385.85500000000002</v>
      </c>
      <c r="HF84" s="1">
        <v>391.86799999999999</v>
      </c>
      <c r="HG84" s="1">
        <v>381.41899999999998</v>
      </c>
      <c r="HH84" s="1">
        <v>378.03199999999998</v>
      </c>
      <c r="HI84" s="1">
        <v>371.90199999999999</v>
      </c>
      <c r="HJ84" s="1">
        <v>370.52100000000002</v>
      </c>
      <c r="HK84" s="1">
        <v>370.55099999999999</v>
      </c>
      <c r="HL84" s="1">
        <v>379.83</v>
      </c>
      <c r="HM84" s="1">
        <v>384.279</v>
      </c>
      <c r="HN84" s="1">
        <v>380.73200000000003</v>
      </c>
      <c r="HO84" s="1">
        <v>377.98099999999999</v>
      </c>
      <c r="HP84" s="1">
        <v>391.28899999999999</v>
      </c>
      <c r="HQ84" s="1">
        <v>390.31200000000001</v>
      </c>
      <c r="HR84" s="1">
        <v>386.44600000000003</v>
      </c>
      <c r="HS84" s="1">
        <v>391.86099999999999</v>
      </c>
      <c r="HT84" s="1">
        <v>402.036</v>
      </c>
      <c r="HU84" s="1">
        <v>389.26299999999998</v>
      </c>
      <c r="HV84" s="1">
        <v>394.34300000000002</v>
      </c>
      <c r="HW84" s="1">
        <v>391.97300000000001</v>
      </c>
      <c r="HX84" s="1">
        <v>385.26799999999997</v>
      </c>
      <c r="HY84" s="1">
        <v>388.57400000000001</v>
      </c>
      <c r="HZ84" s="1">
        <v>381.16500000000002</v>
      </c>
      <c r="IA84" s="1">
        <v>393.60899999999998</v>
      </c>
      <c r="IB84" s="1">
        <v>394.68700000000001</v>
      </c>
      <c r="IC84" s="1">
        <v>403.86599999999999</v>
      </c>
      <c r="ID84" s="1">
        <v>399.517</v>
      </c>
      <c r="IE84" s="1">
        <v>400.78</v>
      </c>
      <c r="IF84" s="1">
        <v>388.40300000000002</v>
      </c>
      <c r="IG84" s="1">
        <v>393.99099999999999</v>
      </c>
      <c r="IH84" s="1">
        <v>403.05599999999998</v>
      </c>
      <c r="II84" s="1">
        <v>401.08699999999999</v>
      </c>
      <c r="IJ84" s="1">
        <v>404.38400000000001</v>
      </c>
      <c r="IK84" s="1">
        <v>420.26499999999999</v>
      </c>
      <c r="IL84" s="1">
        <v>434.93599999999998</v>
      </c>
      <c r="IM84" s="1">
        <v>431.57600000000002</v>
      </c>
      <c r="IN84" s="1">
        <v>421.88</v>
      </c>
      <c r="IO84" s="1">
        <v>429.32600000000002</v>
      </c>
      <c r="IP84" s="1">
        <v>424.09399999999999</v>
      </c>
      <c r="IQ84" s="1">
        <v>422.01100000000002</v>
      </c>
      <c r="IR84" s="1">
        <v>425.495</v>
      </c>
      <c r="IS84" s="1">
        <v>407.64800000000002</v>
      </c>
      <c r="IT84" s="1">
        <v>400.988</v>
      </c>
      <c r="IU84" s="1">
        <v>399.67</v>
      </c>
      <c r="IV84" s="1">
        <v>399.82</v>
      </c>
      <c r="IW84" s="1">
        <v>393.58300000000003</v>
      </c>
      <c r="IX84" s="1">
        <v>395.02699999999999</v>
      </c>
      <c r="IY84" s="1">
        <v>387.13200000000001</v>
      </c>
      <c r="IZ84" s="1">
        <v>395.86200000000002</v>
      </c>
      <c r="JA84" s="1">
        <v>387.35700000000003</v>
      </c>
      <c r="JB84" s="1">
        <v>389.80900000000003</v>
      </c>
      <c r="JC84" s="1">
        <v>378.42700000000002</v>
      </c>
      <c r="JD84" s="1">
        <v>374.61399999999998</v>
      </c>
      <c r="JE84" s="1">
        <v>372.37900000000002</v>
      </c>
      <c r="JF84" s="1">
        <v>363.07</v>
      </c>
      <c r="JG84" s="1">
        <v>360.959</v>
      </c>
      <c r="JH84" s="1">
        <v>369.83199999999999</v>
      </c>
      <c r="JI84" s="1">
        <v>377.3</v>
      </c>
      <c r="JJ84" s="1">
        <v>384.57299999999998</v>
      </c>
      <c r="JK84" s="1">
        <v>387.34399999999999</v>
      </c>
      <c r="JL84" s="1">
        <v>387.245</v>
      </c>
      <c r="JM84" s="1">
        <v>393.31900000000002</v>
      </c>
      <c r="JN84" s="1">
        <v>387.56299999999999</v>
      </c>
      <c r="JO84" s="1">
        <v>388.05</v>
      </c>
      <c r="JP84" s="1">
        <v>386.70299999999997</v>
      </c>
      <c r="JQ84" s="1">
        <v>383.03399999999999</v>
      </c>
      <c r="JR84" s="1">
        <v>382.7</v>
      </c>
      <c r="JS84" s="1">
        <v>387.161</v>
      </c>
      <c r="JT84" s="1">
        <v>385.62400000000002</v>
      </c>
      <c r="JU84" s="1">
        <v>399.64400000000001</v>
      </c>
      <c r="JV84" s="1">
        <v>401.89600000000002</v>
      </c>
      <c r="JW84" s="1">
        <v>397.267</v>
      </c>
      <c r="JX84" s="1">
        <v>393.02600000000001</v>
      </c>
      <c r="JY84" s="1">
        <v>395.428</v>
      </c>
      <c r="JZ84" s="1">
        <v>402.55200000000002</v>
      </c>
      <c r="KA84" s="1">
        <v>408.63900000000001</v>
      </c>
      <c r="KB84" s="1">
        <v>427.846</v>
      </c>
      <c r="KC84" s="1">
        <v>419.81799999999998</v>
      </c>
    </row>
    <row r="85" spans="1:512" x14ac:dyDescent="0.25">
      <c r="A85" s="1" t="s">
        <v>313</v>
      </c>
      <c r="B85" s="1" t="str">
        <f>_xlfn.XLOOKUP(A85,bonds[worksheet get],bonds[unique lookup],"-")</f>
        <v>BRITEL 1.874 08/18/80 nc-25</v>
      </c>
      <c r="C85" s="1" t="str">
        <f>_xlfn.XLOOKUP(A85,bonds[worksheet get],bonds[ID_ISIN],"-")</f>
        <v>XS2119468572</v>
      </c>
      <c r="D85" s="1">
        <f>_xll.BDH(A85,"blp_i_sprd_mid","-2AY",,"Dates=H","Fill=C","Sort=R","Dir=H","cols=99;rows=1")</f>
        <v>385.12799999999999</v>
      </c>
      <c r="E85" s="1">
        <v>389.221</v>
      </c>
      <c r="F85" s="1">
        <v>391.05900000000003</v>
      </c>
      <c r="G85" s="1">
        <v>396.35399999999998</v>
      </c>
      <c r="H85" s="1">
        <v>399.06099999999998</v>
      </c>
      <c r="I85" s="1">
        <v>394.935</v>
      </c>
      <c r="J85" s="1">
        <v>395.62700000000001</v>
      </c>
      <c r="K85" s="1">
        <v>391.67</v>
      </c>
      <c r="L85" s="1">
        <v>389.28500000000003</v>
      </c>
      <c r="M85" s="1">
        <v>394.40199999999999</v>
      </c>
      <c r="N85" s="1">
        <v>389.35199999999998</v>
      </c>
      <c r="O85" s="1">
        <v>386.83699999999999</v>
      </c>
      <c r="P85" s="1">
        <v>378.61500000000001</v>
      </c>
      <c r="Q85" s="1">
        <v>370.80200000000002</v>
      </c>
      <c r="R85" s="1">
        <v>387.55200000000002</v>
      </c>
      <c r="S85" s="1">
        <v>384.012</v>
      </c>
      <c r="T85" s="1">
        <v>385.73200000000003</v>
      </c>
      <c r="U85" s="1">
        <v>352.35300000000001</v>
      </c>
      <c r="V85" s="1">
        <v>334.86900000000003</v>
      </c>
      <c r="W85" s="1">
        <v>317.78300000000002</v>
      </c>
      <c r="X85" s="1">
        <v>321.62400000000002</v>
      </c>
      <c r="Y85" s="1">
        <v>353.71300000000002</v>
      </c>
      <c r="Z85" s="1">
        <v>359.61200000000002</v>
      </c>
      <c r="AA85" s="1">
        <v>367.49700000000001</v>
      </c>
      <c r="AB85" s="1">
        <v>369.19200000000001</v>
      </c>
      <c r="AC85" s="1">
        <v>369.55599999999998</v>
      </c>
      <c r="AD85" s="1">
        <v>362.00599999999997</v>
      </c>
      <c r="AE85" s="1">
        <v>357.69</v>
      </c>
      <c r="AF85" s="1">
        <v>379.87099999999998</v>
      </c>
      <c r="AG85" s="1">
        <v>396.74700000000001</v>
      </c>
      <c r="AH85" s="1">
        <v>398.44200000000001</v>
      </c>
      <c r="AI85" s="1">
        <v>402.505</v>
      </c>
      <c r="AJ85" s="1">
        <v>414.041</v>
      </c>
      <c r="AK85" s="1">
        <v>426.7</v>
      </c>
      <c r="AL85" s="1">
        <v>442.88499999999999</v>
      </c>
      <c r="AM85" s="1">
        <v>453.99700000000001</v>
      </c>
      <c r="AN85" s="1">
        <v>461.79</v>
      </c>
      <c r="AO85" s="1">
        <v>447.56900000000002</v>
      </c>
      <c r="AP85" s="1">
        <v>442.13400000000001</v>
      </c>
      <c r="AQ85" s="1">
        <v>438.24599999999998</v>
      </c>
      <c r="AR85" s="1">
        <v>445.78500000000003</v>
      </c>
      <c r="AS85" s="1">
        <v>440.76</v>
      </c>
      <c r="AT85" s="1">
        <v>438.947</v>
      </c>
      <c r="AU85" s="1">
        <v>443.49099999999999</v>
      </c>
      <c r="AV85" s="1">
        <v>446.01799999999997</v>
      </c>
      <c r="AW85" s="1">
        <v>391.77800000000002</v>
      </c>
      <c r="AX85" s="1">
        <v>380.03399999999999</v>
      </c>
      <c r="AY85" s="1">
        <v>376.10399999999998</v>
      </c>
      <c r="AZ85" s="1">
        <v>375.041</v>
      </c>
      <c r="BA85" s="1">
        <v>387.57</v>
      </c>
      <c r="BB85" s="1">
        <v>389.91899999999998</v>
      </c>
      <c r="BC85" s="1">
        <v>393.74799999999999</v>
      </c>
      <c r="BD85" s="1">
        <v>395.52300000000002</v>
      </c>
      <c r="BE85" s="1">
        <v>382.29899999999998</v>
      </c>
      <c r="BF85" s="1">
        <v>386.64499999999998</v>
      </c>
      <c r="BG85" s="1">
        <v>393.29</v>
      </c>
      <c r="BH85" s="1">
        <v>379.26499999999999</v>
      </c>
      <c r="BI85" s="1">
        <v>381.44799999999998</v>
      </c>
      <c r="BJ85" s="1">
        <v>419.98200000000003</v>
      </c>
      <c r="BK85" s="1">
        <v>466.471</v>
      </c>
      <c r="BL85" s="1">
        <v>497.53100000000001</v>
      </c>
      <c r="BM85" s="1">
        <v>516.01599999999996</v>
      </c>
      <c r="BN85" s="1">
        <v>524.07399999999996</v>
      </c>
      <c r="BO85" s="1">
        <v>524.01300000000003</v>
      </c>
      <c r="BP85" s="1">
        <v>530.21400000000006</v>
      </c>
      <c r="BQ85" s="1">
        <v>539.55499999999995</v>
      </c>
      <c r="BR85" s="1">
        <v>546.66899999999998</v>
      </c>
      <c r="BS85" s="1">
        <v>549.61500000000001</v>
      </c>
      <c r="BT85" s="1">
        <v>573.64</v>
      </c>
      <c r="BU85" s="1">
        <v>585.61199999999997</v>
      </c>
      <c r="BV85" s="1">
        <v>656.83299999999997</v>
      </c>
      <c r="BW85" s="1">
        <v>684.726</v>
      </c>
      <c r="BX85" s="1">
        <v>661.34400000000005</v>
      </c>
      <c r="BY85" s="1">
        <v>677.68799999999999</v>
      </c>
      <c r="BZ85" s="1">
        <v>678.577</v>
      </c>
      <c r="CA85" s="1">
        <v>600.06899999999996</v>
      </c>
      <c r="CB85" s="1">
        <v>484.50700000000001</v>
      </c>
      <c r="CC85" s="1">
        <v>375.596</v>
      </c>
      <c r="CD85" s="1">
        <v>380.03</v>
      </c>
      <c r="CE85" s="1">
        <v>342.49200000000002</v>
      </c>
      <c r="CF85" s="1">
        <v>334.125</v>
      </c>
      <c r="CG85" s="1">
        <v>351.41399999999999</v>
      </c>
      <c r="CH85" s="1">
        <v>292.96899999999999</v>
      </c>
      <c r="CI85" s="1">
        <v>262.35300000000001</v>
      </c>
      <c r="CJ85" s="1">
        <v>253.68</v>
      </c>
      <c r="CK85" s="1">
        <v>259.74700000000001</v>
      </c>
      <c r="CL85" s="1">
        <v>280.84399999999999</v>
      </c>
      <c r="CM85" s="1">
        <v>280.11</v>
      </c>
      <c r="CN85" s="1">
        <v>256.476</v>
      </c>
      <c r="CO85" s="1">
        <v>234.06700000000001</v>
      </c>
      <c r="CP85" s="1">
        <v>232.595</v>
      </c>
      <c r="CQ85" s="1">
        <v>227.01599999999999</v>
      </c>
      <c r="CR85" s="1">
        <v>209.309</v>
      </c>
      <c r="CS85" s="1">
        <v>210.535</v>
      </c>
      <c r="CT85" s="1">
        <v>213.29</v>
      </c>
      <c r="CU85" s="1">
        <v>214.053</v>
      </c>
      <c r="CV85" s="1">
        <v>212.33600000000001</v>
      </c>
      <c r="CW85" s="1">
        <v>213.386</v>
      </c>
      <c r="CX85" s="1">
        <v>213.69800000000001</v>
      </c>
    </row>
    <row r="86" spans="1:512" x14ac:dyDescent="0.25">
      <c r="A86" s="1" t="s">
        <v>104</v>
      </c>
      <c r="B86" s="1" t="str">
        <f>_xlfn.XLOOKUP(A86,bonds[worksheet get],bonds[unique lookup],"-")</f>
        <v>IFXGR 2 7/8 PERP nc-25</v>
      </c>
      <c r="C86" s="1" t="str">
        <f>_xlfn.XLOOKUP(A86,bonds[worksheet get],bonds[ID_ISIN],"-")</f>
        <v>XS2056730323</v>
      </c>
      <c r="D86" s="1">
        <f>_xll.BDH(A86,"blp_i_sprd_mid","-2AY",,"Dates=H","Fill=C","Sort=R","Dir=H","cols=194;rows=1")</f>
        <v>355.45100000000002</v>
      </c>
      <c r="E86" s="1">
        <v>358.048</v>
      </c>
      <c r="F86" s="1">
        <v>364.20699999999999</v>
      </c>
      <c r="G86" s="1">
        <v>376.47500000000002</v>
      </c>
      <c r="H86" s="1">
        <v>381.66500000000002</v>
      </c>
      <c r="I86" s="1">
        <v>383.721</v>
      </c>
      <c r="J86" s="1">
        <v>384.49</v>
      </c>
      <c r="K86" s="1">
        <v>382.75700000000001</v>
      </c>
      <c r="L86" s="1">
        <v>382.33300000000003</v>
      </c>
      <c r="M86" s="1">
        <v>385.17700000000002</v>
      </c>
      <c r="N86" s="1">
        <v>377.67500000000001</v>
      </c>
      <c r="O86" s="1">
        <v>377.31799999999998</v>
      </c>
      <c r="P86" s="1">
        <v>364.33499999999998</v>
      </c>
      <c r="Q86" s="1">
        <v>352.435</v>
      </c>
      <c r="R86" s="1">
        <v>377.20400000000001</v>
      </c>
      <c r="S86" s="1">
        <v>372.56099999999998</v>
      </c>
      <c r="T86" s="1">
        <v>377.6</v>
      </c>
      <c r="U86" s="1">
        <v>349.49700000000001</v>
      </c>
      <c r="V86" s="1">
        <v>321.50400000000002</v>
      </c>
      <c r="W86" s="1">
        <v>290.56799999999998</v>
      </c>
      <c r="X86" s="1">
        <v>291.80500000000001</v>
      </c>
      <c r="Y86" s="1">
        <v>330.49400000000003</v>
      </c>
      <c r="Z86" s="1">
        <v>339.137</v>
      </c>
      <c r="AA86" s="1">
        <v>352.43200000000002</v>
      </c>
      <c r="AB86" s="1">
        <v>353.94600000000003</v>
      </c>
      <c r="AC86" s="1">
        <v>355.19299999999998</v>
      </c>
      <c r="AD86" s="1">
        <v>348.25099999999998</v>
      </c>
      <c r="AE86" s="1">
        <v>344.13900000000001</v>
      </c>
      <c r="AF86" s="1">
        <v>419.28500000000003</v>
      </c>
      <c r="AG86" s="1">
        <v>432.20600000000002</v>
      </c>
      <c r="AH86" s="1">
        <v>441.53300000000002</v>
      </c>
      <c r="AI86" s="1">
        <v>443.78899999999999</v>
      </c>
      <c r="AJ86" s="1">
        <v>455.75900000000001</v>
      </c>
      <c r="AK86" s="1">
        <v>465.11</v>
      </c>
      <c r="AL86" s="1">
        <v>485.096</v>
      </c>
      <c r="AM86" s="1">
        <v>492.70100000000002</v>
      </c>
      <c r="AN86" s="1">
        <v>493.56</v>
      </c>
      <c r="AO86" s="1">
        <v>475.303</v>
      </c>
      <c r="AP86" s="1">
        <v>463.38799999999998</v>
      </c>
      <c r="AQ86" s="1">
        <v>461.41800000000001</v>
      </c>
      <c r="AR86" s="1">
        <v>464.76799999999997</v>
      </c>
      <c r="AS86" s="1">
        <v>461.851</v>
      </c>
      <c r="AT86" s="1">
        <v>464.9</v>
      </c>
      <c r="AU86" s="1">
        <v>479.44400000000002</v>
      </c>
      <c r="AV86" s="1">
        <v>498.03800000000001</v>
      </c>
      <c r="AW86" s="1">
        <v>473.31</v>
      </c>
      <c r="AX86" s="1">
        <v>462.72199999999998</v>
      </c>
      <c r="AY86" s="1">
        <v>445.11599999999999</v>
      </c>
      <c r="AZ86" s="1">
        <v>432.46100000000001</v>
      </c>
      <c r="BA86" s="1">
        <v>451.62599999999998</v>
      </c>
      <c r="BB86" s="1">
        <v>456.11099999999999</v>
      </c>
      <c r="BC86" s="1">
        <v>461.04500000000002</v>
      </c>
      <c r="BD86" s="1">
        <v>444.99799999999999</v>
      </c>
      <c r="BE86" s="1">
        <v>418.44099999999997</v>
      </c>
      <c r="BF86" s="1">
        <v>407.33300000000003</v>
      </c>
      <c r="BG86" s="1">
        <v>401.09100000000001</v>
      </c>
      <c r="BH86" s="1">
        <v>382.32900000000001</v>
      </c>
      <c r="BI86" s="1">
        <v>376.18900000000002</v>
      </c>
      <c r="BJ86" s="1">
        <v>406.16399999999999</v>
      </c>
      <c r="BK86" s="1">
        <v>438.81700000000001</v>
      </c>
      <c r="BL86" s="1">
        <v>447.82</v>
      </c>
      <c r="BM86" s="1">
        <v>453.548</v>
      </c>
      <c r="BN86" s="1">
        <v>454.154</v>
      </c>
      <c r="BO86" s="1">
        <v>448.45100000000002</v>
      </c>
      <c r="BP86" s="1">
        <v>448.161</v>
      </c>
      <c r="BQ86" s="1">
        <v>449.76799999999997</v>
      </c>
      <c r="BR86" s="1">
        <v>452.1</v>
      </c>
      <c r="BS86" s="1">
        <v>451.03199999999998</v>
      </c>
      <c r="BT86" s="1">
        <v>464.25099999999998</v>
      </c>
      <c r="BU86" s="1">
        <v>478.57900000000001</v>
      </c>
      <c r="BV86" s="1">
        <v>582.68899999999996</v>
      </c>
      <c r="BW86" s="1">
        <v>598.01800000000003</v>
      </c>
      <c r="BX86" s="1">
        <v>584.70299999999997</v>
      </c>
      <c r="BY86" s="1">
        <v>584.34799999999996</v>
      </c>
      <c r="BZ86" s="1">
        <v>576.90300000000002</v>
      </c>
      <c r="CA86" s="1">
        <v>537.82399999999996</v>
      </c>
      <c r="CB86" s="1">
        <v>484.51400000000001</v>
      </c>
      <c r="CC86" s="1">
        <v>419.17399999999998</v>
      </c>
      <c r="CD86" s="1">
        <v>415.62700000000001</v>
      </c>
      <c r="CE86" s="1">
        <v>356.73</v>
      </c>
      <c r="CF86" s="1">
        <v>345.22199999999998</v>
      </c>
      <c r="CG86" s="1">
        <v>376.42099999999999</v>
      </c>
      <c r="CH86" s="1">
        <v>316.73599999999999</v>
      </c>
      <c r="CI86" s="1">
        <v>285.95400000000001</v>
      </c>
      <c r="CJ86" s="1">
        <v>272.82499999999999</v>
      </c>
      <c r="CK86" s="1">
        <v>290.99700000000001</v>
      </c>
      <c r="CL86" s="1">
        <v>317.952</v>
      </c>
      <c r="CM86" s="1">
        <v>321.65199999999999</v>
      </c>
      <c r="CN86" s="1">
        <v>292.03699999999998</v>
      </c>
      <c r="CO86" s="1">
        <v>270.85500000000002</v>
      </c>
      <c r="CP86" s="1">
        <v>267.08</v>
      </c>
      <c r="CQ86" s="1">
        <v>259.68099999999998</v>
      </c>
      <c r="CR86" s="1">
        <v>235.56899999999999</v>
      </c>
      <c r="CS86" s="1">
        <v>236.386</v>
      </c>
      <c r="CT86" s="1">
        <v>236.89500000000001</v>
      </c>
      <c r="CU86" s="1">
        <v>236.69399999999999</v>
      </c>
      <c r="CV86" s="1">
        <v>228.333</v>
      </c>
      <c r="CW86" s="1">
        <v>228.34800000000001</v>
      </c>
      <c r="CX86" s="1">
        <v>226.762</v>
      </c>
      <c r="CY86" s="1">
        <v>223.554</v>
      </c>
      <c r="CZ86" s="1">
        <v>224.834</v>
      </c>
      <c r="DA86" s="1">
        <v>225.93199999999999</v>
      </c>
      <c r="DB86" s="1">
        <v>219.65</v>
      </c>
      <c r="DC86" s="1">
        <v>214.749</v>
      </c>
      <c r="DD86" s="1">
        <v>216.55099999999999</v>
      </c>
      <c r="DE86" s="1">
        <v>232.215</v>
      </c>
      <c r="DF86" s="1">
        <v>239.72300000000001</v>
      </c>
      <c r="DG86" s="1">
        <v>238.56700000000001</v>
      </c>
      <c r="DH86" s="1">
        <v>230.47900000000001</v>
      </c>
      <c r="DI86" s="1">
        <v>216.56899999999999</v>
      </c>
      <c r="DJ86" s="1">
        <v>218.31399999999999</v>
      </c>
      <c r="DK86" s="1">
        <v>236.54300000000001</v>
      </c>
      <c r="DL86" s="1">
        <v>221.672</v>
      </c>
      <c r="DM86" s="1">
        <v>215.511</v>
      </c>
      <c r="DN86" s="1">
        <v>192.535</v>
      </c>
      <c r="DO86" s="1">
        <v>190.90299999999999</v>
      </c>
      <c r="DP86" s="1">
        <v>185.67</v>
      </c>
      <c r="DQ86" s="1">
        <v>196.31</v>
      </c>
      <c r="DR86" s="1">
        <v>205.41</v>
      </c>
      <c r="DS86" s="1">
        <v>211.97200000000001</v>
      </c>
      <c r="DT86" s="1">
        <v>214.24700000000001</v>
      </c>
      <c r="DU86" s="1">
        <v>216.255</v>
      </c>
      <c r="DV86" s="1">
        <v>221.483</v>
      </c>
      <c r="DW86" s="1">
        <v>222.185</v>
      </c>
      <c r="DX86" s="1">
        <v>227.971</v>
      </c>
      <c r="DY86" s="1">
        <v>229.28899999999999</v>
      </c>
      <c r="DZ86" s="1">
        <v>229.90600000000001</v>
      </c>
      <c r="EA86" s="1">
        <v>230.09100000000001</v>
      </c>
      <c r="EB86" s="1">
        <v>227.26300000000001</v>
      </c>
      <c r="EC86" s="1">
        <v>230.078</v>
      </c>
      <c r="ED86" s="1">
        <v>227.55600000000001</v>
      </c>
      <c r="EE86" s="1">
        <v>231.37</v>
      </c>
      <c r="EF86" s="1">
        <v>230.333</v>
      </c>
      <c r="EG86" s="1">
        <v>231.077</v>
      </c>
      <c r="EH86" s="1">
        <v>235.042</v>
      </c>
      <c r="EI86" s="1">
        <v>236.994</v>
      </c>
      <c r="EJ86" s="1">
        <v>241.66</v>
      </c>
      <c r="EK86" s="1">
        <v>245.38399999999999</v>
      </c>
      <c r="EL86" s="1">
        <v>247.02099999999999</v>
      </c>
      <c r="EM86" s="1">
        <v>249.947</v>
      </c>
      <c r="EN86" s="1">
        <v>258.64600000000002</v>
      </c>
      <c r="EO86" s="1">
        <v>262.755</v>
      </c>
      <c r="EP86" s="1">
        <v>261.57400000000001</v>
      </c>
      <c r="EQ86" s="1">
        <v>263.678</v>
      </c>
      <c r="ER86" s="1">
        <v>265.69600000000003</v>
      </c>
      <c r="ES86" s="1">
        <v>274.2</v>
      </c>
      <c r="ET86" s="1">
        <v>281.06700000000001</v>
      </c>
      <c r="EU86" s="1">
        <v>285.798</v>
      </c>
      <c r="EV86" s="1">
        <v>278.673</v>
      </c>
      <c r="EW86" s="1">
        <v>282.87700000000001</v>
      </c>
      <c r="EX86" s="1">
        <v>284.28899999999999</v>
      </c>
      <c r="EY86" s="1">
        <v>282.86599999999999</v>
      </c>
      <c r="EZ86" s="1">
        <v>281.709</v>
      </c>
      <c r="FA86" s="1">
        <v>293.899</v>
      </c>
      <c r="FB86" s="1">
        <v>301.01600000000002</v>
      </c>
      <c r="FC86" s="1">
        <v>303.50099999999998</v>
      </c>
      <c r="FD86" s="1">
        <v>304.298</v>
      </c>
      <c r="FE86" s="1">
        <v>300.12700000000001</v>
      </c>
      <c r="FF86" s="1">
        <v>298.41800000000001</v>
      </c>
      <c r="FG86" s="1">
        <v>298.22699999999998</v>
      </c>
      <c r="FH86" s="1">
        <v>297.63900000000001</v>
      </c>
      <c r="FI86" s="1">
        <v>294.84199999999998</v>
      </c>
      <c r="FJ86" s="1">
        <v>291.92500000000001</v>
      </c>
      <c r="FK86" s="1">
        <v>302.86200000000002</v>
      </c>
      <c r="FL86" s="1">
        <v>298.84399999999999</v>
      </c>
      <c r="FM86" s="1">
        <v>290.07400000000001</v>
      </c>
      <c r="FN86" s="1">
        <v>288.87200000000001</v>
      </c>
      <c r="FO86" s="1">
        <v>281.79300000000001</v>
      </c>
      <c r="FP86" s="1">
        <v>289.68099999999998</v>
      </c>
      <c r="FQ86" s="1">
        <v>297.43700000000001</v>
      </c>
      <c r="FR86" s="1">
        <v>299.214</v>
      </c>
      <c r="FS86" s="1">
        <v>296.03199999999998</v>
      </c>
      <c r="FT86" s="1">
        <v>292.99200000000002</v>
      </c>
      <c r="FU86" s="1">
        <v>288.13400000000001</v>
      </c>
      <c r="FV86" s="1">
        <v>289.28399999999999</v>
      </c>
      <c r="FW86" s="1">
        <v>294.96600000000001</v>
      </c>
      <c r="FX86" s="1">
        <v>299.47300000000001</v>
      </c>
      <c r="FY86" s="1">
        <v>301.29599999999999</v>
      </c>
      <c r="FZ86" s="1">
        <v>301.161</v>
      </c>
      <c r="GA86" s="1">
        <v>305.17599999999999</v>
      </c>
      <c r="GB86" s="1">
        <v>307.178</v>
      </c>
      <c r="GC86" s="1">
        <v>302.20499999999998</v>
      </c>
      <c r="GD86" s="1">
        <v>304.03500000000003</v>
      </c>
      <c r="GE86" s="1">
        <v>306.19400000000002</v>
      </c>
      <c r="GF86" s="1">
        <v>301.78800000000001</v>
      </c>
      <c r="GG86" s="1">
        <v>322.14999999999998</v>
      </c>
      <c r="GH86" s="1">
        <v>335.666</v>
      </c>
      <c r="GI86" s="1">
        <v>340.565</v>
      </c>
      <c r="GJ86" s="1">
        <v>339.959</v>
      </c>
      <c r="GK86" s="1">
        <v>343.89699999999999</v>
      </c>
      <c r="GL86" s="1">
        <v>348.75200000000001</v>
      </c>
      <c r="GM86" s="1">
        <v>340.81700000000001</v>
      </c>
      <c r="GN86" s="1">
        <v>334.666</v>
      </c>
      <c r="GO86" s="1">
        <v>334.51900000000001</v>
      </c>
    </row>
    <row r="87" spans="1:512" x14ac:dyDescent="0.25">
      <c r="A87" s="1" t="s">
        <v>105</v>
      </c>
      <c r="B87" s="1" t="str">
        <f>_xlfn.XLOOKUP(A87,bonds[worksheet get],bonds[unique lookup],"-")</f>
        <v>IFXGR 3 5/8 PERP nc-28</v>
      </c>
      <c r="C87" s="1" t="str">
        <f>_xlfn.XLOOKUP(A87,bonds[worksheet get],bonds[ID_ISIN],"-")</f>
        <v>XS2056730679</v>
      </c>
      <c r="D87" s="1">
        <f>_xll.BDH(A87,"blp_i_sprd_mid","-2AY",,"Dates=H","Fill=C","Sort=R","Dir=H","cols=194;rows=1")</f>
        <v>375.77300000000002</v>
      </c>
      <c r="E87" s="1">
        <v>378.99799999999999</v>
      </c>
      <c r="F87" s="1">
        <v>382.39</v>
      </c>
      <c r="G87" s="1">
        <v>392.09399999999999</v>
      </c>
      <c r="H87" s="1">
        <v>394.46100000000001</v>
      </c>
      <c r="I87" s="1">
        <v>395.13900000000001</v>
      </c>
      <c r="J87" s="1">
        <v>394.66899999999998</v>
      </c>
      <c r="K87" s="1">
        <v>393.149</v>
      </c>
      <c r="L87" s="1">
        <v>391.31200000000001</v>
      </c>
      <c r="M87" s="1">
        <v>394.81200000000001</v>
      </c>
      <c r="N87" s="1">
        <v>388.8</v>
      </c>
      <c r="O87" s="1">
        <v>388.26799999999997</v>
      </c>
      <c r="P87" s="1">
        <v>379.702</v>
      </c>
      <c r="Q87" s="1">
        <v>370.67500000000001</v>
      </c>
      <c r="R87" s="1">
        <v>388.38</v>
      </c>
      <c r="S87" s="1">
        <v>384.63600000000002</v>
      </c>
      <c r="T87" s="1">
        <v>383.94099999999997</v>
      </c>
      <c r="U87" s="1">
        <v>362.39600000000002</v>
      </c>
      <c r="V87" s="1">
        <v>344.51299999999998</v>
      </c>
      <c r="W87" s="1">
        <v>330.75200000000001</v>
      </c>
      <c r="X87" s="1">
        <v>337.13600000000002</v>
      </c>
      <c r="Y87" s="1">
        <v>372.90199999999999</v>
      </c>
      <c r="Z87" s="1">
        <v>382.16</v>
      </c>
      <c r="AA87" s="1">
        <v>391.733</v>
      </c>
      <c r="AB87" s="1">
        <v>395.10599999999999</v>
      </c>
      <c r="AC87" s="1">
        <v>396.697</v>
      </c>
      <c r="AD87" s="1">
        <v>392.14499999999998</v>
      </c>
      <c r="AE87" s="1">
        <v>393.70699999999999</v>
      </c>
      <c r="AF87" s="1">
        <v>448.53500000000003</v>
      </c>
      <c r="AG87" s="1">
        <v>462.89100000000002</v>
      </c>
      <c r="AH87" s="1">
        <v>465.00700000000001</v>
      </c>
      <c r="AI87" s="1">
        <v>467.38900000000001</v>
      </c>
      <c r="AJ87" s="1">
        <v>473.983</v>
      </c>
      <c r="AK87" s="1">
        <v>479.78</v>
      </c>
      <c r="AL87" s="1">
        <v>495.80500000000001</v>
      </c>
      <c r="AM87" s="1">
        <v>502.959</v>
      </c>
      <c r="AN87" s="1">
        <v>503.73</v>
      </c>
      <c r="AO87" s="1">
        <v>490.15699999999998</v>
      </c>
      <c r="AP87" s="1">
        <v>481.98500000000001</v>
      </c>
      <c r="AQ87" s="1">
        <v>479.3</v>
      </c>
      <c r="AR87" s="1">
        <v>474.38</v>
      </c>
      <c r="AS87" s="1">
        <v>481.94200000000001</v>
      </c>
      <c r="AT87" s="1">
        <v>485.154</v>
      </c>
      <c r="AU87" s="1">
        <v>502.64600000000002</v>
      </c>
      <c r="AV87" s="1">
        <v>513.17200000000003</v>
      </c>
      <c r="AW87" s="1">
        <v>511.714</v>
      </c>
      <c r="AX87" s="1">
        <v>502.51</v>
      </c>
      <c r="AY87" s="1">
        <v>491.43900000000002</v>
      </c>
      <c r="AZ87" s="1">
        <v>488.21899999999999</v>
      </c>
      <c r="BA87" s="1">
        <v>502.60700000000003</v>
      </c>
      <c r="BB87" s="1">
        <v>504.89</v>
      </c>
      <c r="BC87" s="1">
        <v>507.202</v>
      </c>
      <c r="BD87" s="1">
        <v>503.94400000000002</v>
      </c>
      <c r="BE87" s="1">
        <v>488.74200000000002</v>
      </c>
      <c r="BF87" s="1">
        <v>488.58</v>
      </c>
      <c r="BG87" s="1">
        <v>490.23700000000002</v>
      </c>
      <c r="BH87" s="1">
        <v>480.48200000000003</v>
      </c>
      <c r="BI87" s="1">
        <v>476.79199999999997</v>
      </c>
      <c r="BJ87" s="1">
        <v>495.52499999999998</v>
      </c>
      <c r="BK87" s="1">
        <v>524.49400000000003</v>
      </c>
      <c r="BL87" s="1">
        <v>533.22799999999995</v>
      </c>
      <c r="BM87" s="1">
        <v>543.36599999999999</v>
      </c>
      <c r="BN87" s="1">
        <v>545.38099999999997</v>
      </c>
      <c r="BO87" s="1">
        <v>545.00099999999998</v>
      </c>
      <c r="BP87" s="1">
        <v>543.65800000000002</v>
      </c>
      <c r="BQ87" s="1">
        <v>545.89200000000005</v>
      </c>
      <c r="BR87" s="1">
        <v>550.05200000000002</v>
      </c>
      <c r="BS87" s="1">
        <v>548.16600000000005</v>
      </c>
      <c r="BT87" s="1">
        <v>552.904</v>
      </c>
      <c r="BU87" s="1">
        <v>562.529</v>
      </c>
      <c r="BV87" s="1">
        <v>614.06799999999998</v>
      </c>
      <c r="BW87" s="1">
        <v>623.97</v>
      </c>
      <c r="BX87" s="1">
        <v>605.524</v>
      </c>
      <c r="BY87" s="1">
        <v>602.58199999999999</v>
      </c>
      <c r="BZ87" s="1">
        <v>600.70899999999995</v>
      </c>
      <c r="CA87" s="1">
        <v>543.02099999999996</v>
      </c>
      <c r="CB87" s="1">
        <v>506.363</v>
      </c>
      <c r="CC87" s="1">
        <v>448.40899999999999</v>
      </c>
      <c r="CD87" s="1">
        <v>453.99799999999999</v>
      </c>
      <c r="CE87" s="1">
        <v>409.39699999999999</v>
      </c>
      <c r="CF87" s="1">
        <v>409.4</v>
      </c>
      <c r="CG87" s="1">
        <v>430.23399999999998</v>
      </c>
      <c r="CH87" s="1">
        <v>377.11200000000002</v>
      </c>
      <c r="CI87" s="1">
        <v>349.07799999999997</v>
      </c>
      <c r="CJ87" s="1">
        <v>340.65600000000001</v>
      </c>
      <c r="CK87" s="1">
        <v>347.113</v>
      </c>
      <c r="CL87" s="1">
        <v>364.86900000000003</v>
      </c>
      <c r="CM87" s="1">
        <v>364.97500000000002</v>
      </c>
      <c r="CN87" s="1">
        <v>338.50700000000001</v>
      </c>
      <c r="CO87" s="1">
        <v>321.69400000000002</v>
      </c>
      <c r="CP87" s="1">
        <v>319.11</v>
      </c>
      <c r="CQ87" s="1">
        <v>312.88099999999997</v>
      </c>
      <c r="CR87" s="1">
        <v>289.048</v>
      </c>
      <c r="CS87" s="1">
        <v>290.40899999999999</v>
      </c>
      <c r="CT87" s="1">
        <v>289.72000000000003</v>
      </c>
      <c r="CU87" s="1">
        <v>290.185</v>
      </c>
      <c r="CV87" s="1">
        <v>284.46100000000001</v>
      </c>
      <c r="CW87" s="1">
        <v>284.84300000000002</v>
      </c>
      <c r="CX87" s="1">
        <v>283.68200000000002</v>
      </c>
      <c r="CY87" s="1">
        <v>280.90699999999998</v>
      </c>
      <c r="CZ87" s="1">
        <v>283.64400000000001</v>
      </c>
      <c r="DA87" s="1">
        <v>286.68</v>
      </c>
      <c r="DB87" s="1">
        <v>281.71100000000001</v>
      </c>
      <c r="DC87" s="1">
        <v>278.791</v>
      </c>
      <c r="DD87" s="1">
        <v>281.35700000000003</v>
      </c>
      <c r="DE87" s="1">
        <v>295.988</v>
      </c>
      <c r="DF87" s="1">
        <v>302.52100000000002</v>
      </c>
      <c r="DG87" s="1">
        <v>299.76799999999997</v>
      </c>
      <c r="DH87" s="1">
        <v>294.00200000000001</v>
      </c>
      <c r="DI87" s="1">
        <v>282.423</v>
      </c>
      <c r="DJ87" s="1">
        <v>281.87400000000002</v>
      </c>
      <c r="DK87" s="1">
        <v>297.28899999999999</v>
      </c>
      <c r="DL87" s="1">
        <v>278.178</v>
      </c>
      <c r="DM87" s="1">
        <v>270.83199999999999</v>
      </c>
      <c r="DN87" s="1">
        <v>251.92400000000001</v>
      </c>
      <c r="DO87" s="1">
        <v>252.49100000000001</v>
      </c>
      <c r="DP87" s="1">
        <v>251.61600000000001</v>
      </c>
      <c r="DQ87" s="1">
        <v>261.91199999999998</v>
      </c>
      <c r="DR87" s="1">
        <v>267.923</v>
      </c>
      <c r="DS87" s="1">
        <v>275.553</v>
      </c>
      <c r="DT87" s="1">
        <v>277.77</v>
      </c>
      <c r="DU87" s="1">
        <v>278.93900000000002</v>
      </c>
      <c r="DV87" s="1">
        <v>283.78399999999999</v>
      </c>
      <c r="DW87" s="1">
        <v>283.214</v>
      </c>
      <c r="DX87" s="1">
        <v>289.78399999999999</v>
      </c>
      <c r="DY87" s="1">
        <v>291.75200000000001</v>
      </c>
      <c r="DZ87" s="1">
        <v>292.93799999999999</v>
      </c>
      <c r="EA87" s="1">
        <v>292.452</v>
      </c>
      <c r="EB87" s="1">
        <v>287.92</v>
      </c>
      <c r="EC87" s="1">
        <v>286.529</v>
      </c>
      <c r="ED87" s="1">
        <v>286.25400000000002</v>
      </c>
      <c r="EE87" s="1">
        <v>291.05500000000001</v>
      </c>
      <c r="EF87" s="1">
        <v>290.565</v>
      </c>
      <c r="EG87" s="1">
        <v>290.15800000000002</v>
      </c>
      <c r="EH87" s="1">
        <v>294.21899999999999</v>
      </c>
      <c r="EI87" s="1">
        <v>294.96499999999997</v>
      </c>
      <c r="EJ87" s="1">
        <v>298.71899999999999</v>
      </c>
      <c r="EK87" s="1">
        <v>303.048</v>
      </c>
      <c r="EL87" s="1">
        <v>305.05099999999999</v>
      </c>
      <c r="EM87" s="1">
        <v>308.93400000000003</v>
      </c>
      <c r="EN87" s="1">
        <v>316.05700000000002</v>
      </c>
      <c r="EO87" s="1">
        <v>319.67899999999997</v>
      </c>
      <c r="EP87" s="1">
        <v>317.83300000000003</v>
      </c>
      <c r="EQ87" s="1">
        <v>320.11099999999999</v>
      </c>
      <c r="ER87" s="1">
        <v>320.81599999999997</v>
      </c>
      <c r="ES87" s="1">
        <v>326.18400000000003</v>
      </c>
      <c r="ET87" s="1">
        <v>331.57299999999998</v>
      </c>
      <c r="EU87" s="1">
        <v>336.88600000000002</v>
      </c>
      <c r="EV87" s="1">
        <v>328.80700000000002</v>
      </c>
      <c r="EW87" s="1">
        <v>335.28</v>
      </c>
      <c r="EX87" s="1">
        <v>336.99799999999999</v>
      </c>
      <c r="EY87" s="1">
        <v>336.65600000000001</v>
      </c>
      <c r="EZ87" s="1">
        <v>335.495</v>
      </c>
      <c r="FA87" s="1">
        <v>341.90600000000001</v>
      </c>
      <c r="FB87" s="1">
        <v>348.27</v>
      </c>
      <c r="FC87" s="1">
        <v>349.28300000000002</v>
      </c>
      <c r="FD87" s="1">
        <v>351.32299999999998</v>
      </c>
      <c r="FE87" s="1">
        <v>348.03800000000001</v>
      </c>
      <c r="FF87" s="1">
        <v>346.416</v>
      </c>
      <c r="FG87" s="1">
        <v>346.12799999999999</v>
      </c>
      <c r="FH87" s="1">
        <v>345.83</v>
      </c>
      <c r="FI87" s="1">
        <v>341.78199999999998</v>
      </c>
      <c r="FJ87" s="1">
        <v>338.22</v>
      </c>
      <c r="FK87" s="1">
        <v>344.72500000000002</v>
      </c>
      <c r="FL87" s="1">
        <v>342.41699999999997</v>
      </c>
      <c r="FM87" s="1">
        <v>335.78199999999998</v>
      </c>
      <c r="FN87" s="1">
        <v>336.95400000000001</v>
      </c>
      <c r="FO87" s="1">
        <v>332.39</v>
      </c>
      <c r="FP87" s="1">
        <v>340.024</v>
      </c>
      <c r="FQ87" s="1">
        <v>349.39</v>
      </c>
      <c r="FR87" s="1">
        <v>352.66899999999998</v>
      </c>
      <c r="FS87" s="1">
        <v>348.11399999999998</v>
      </c>
      <c r="FT87" s="1">
        <v>345.90199999999999</v>
      </c>
      <c r="FU87" s="1">
        <v>340.66500000000002</v>
      </c>
      <c r="FV87" s="1">
        <v>343.03899999999999</v>
      </c>
      <c r="FW87" s="1">
        <v>349.18</v>
      </c>
      <c r="FX87" s="1">
        <v>354.58800000000002</v>
      </c>
      <c r="FY87" s="1">
        <v>356.01</v>
      </c>
      <c r="FZ87" s="1">
        <v>356.69499999999999</v>
      </c>
      <c r="GA87" s="1">
        <v>361.86</v>
      </c>
      <c r="GB87" s="1">
        <v>364.77499999999998</v>
      </c>
      <c r="GC87" s="1">
        <v>361.40600000000001</v>
      </c>
      <c r="GD87" s="1">
        <v>364.80399999999997</v>
      </c>
      <c r="GE87" s="1">
        <v>368.12799999999999</v>
      </c>
      <c r="GF87" s="1">
        <v>363.83199999999999</v>
      </c>
      <c r="GG87" s="1">
        <v>381.2</v>
      </c>
      <c r="GH87" s="1">
        <v>394.28699999999998</v>
      </c>
      <c r="GI87" s="1">
        <v>399.27300000000002</v>
      </c>
      <c r="GJ87" s="1">
        <v>397.55399999999997</v>
      </c>
      <c r="GK87" s="1">
        <v>400.33300000000003</v>
      </c>
      <c r="GL87" s="1">
        <v>404.339</v>
      </c>
      <c r="GM87" s="1">
        <v>396.98899999999998</v>
      </c>
      <c r="GN87" s="1">
        <v>392.20600000000002</v>
      </c>
      <c r="GO87" s="1">
        <v>391.85599999999999</v>
      </c>
    </row>
    <row r="88" spans="1:512" x14ac:dyDescent="0.25">
      <c r="A88" s="1" t="s">
        <v>314</v>
      </c>
      <c r="B88" s="1" t="str">
        <f>_xlfn.XLOOKUP(A88,bonds[worksheet get],bonds[unique lookup],"-")</f>
        <v>T 2 7/8 PERP nc-25</v>
      </c>
      <c r="C88" s="1" t="str">
        <f>_xlfn.XLOOKUP(A88,bonds[worksheet get],bonds[ID_ISIN],"-")</f>
        <v>XS2114413565</v>
      </c>
      <c r="D88" s="1">
        <f>_xll.BDH(A88,"blp_i_sprd_mid","-2AY",,"Dates=H","Fill=C","Sort=R","Dir=H","cols=99;rows=1")</f>
        <v>412.53800000000001</v>
      </c>
      <c r="E88" s="1">
        <v>416.95800000000003</v>
      </c>
      <c r="F88" s="1">
        <v>422.07799999999997</v>
      </c>
      <c r="G88" s="1">
        <v>427.59100000000001</v>
      </c>
      <c r="H88" s="1">
        <v>435.34800000000001</v>
      </c>
      <c r="I88" s="1">
        <v>435.44600000000003</v>
      </c>
      <c r="J88" s="1">
        <v>433.55599999999998</v>
      </c>
      <c r="K88" s="1">
        <v>435.76100000000002</v>
      </c>
      <c r="L88" s="1">
        <v>432.08699999999999</v>
      </c>
      <c r="M88" s="1">
        <v>427.13</v>
      </c>
      <c r="N88" s="1">
        <v>428.30200000000002</v>
      </c>
      <c r="O88" s="1">
        <v>420.22399999999999</v>
      </c>
      <c r="P88" s="1">
        <v>415.67899999999997</v>
      </c>
      <c r="Q88" s="1">
        <v>403.14800000000002</v>
      </c>
      <c r="R88" s="1">
        <v>403.31799999999998</v>
      </c>
      <c r="S88" s="1">
        <v>441.14699999999999</v>
      </c>
      <c r="T88" s="1">
        <v>445.39600000000002</v>
      </c>
      <c r="U88" s="1">
        <v>441.47300000000001</v>
      </c>
      <c r="V88" s="1">
        <v>416.47500000000002</v>
      </c>
      <c r="W88" s="1">
        <v>384.15600000000001</v>
      </c>
      <c r="X88" s="1">
        <v>352.96300000000002</v>
      </c>
      <c r="Y88" s="1">
        <v>374.77100000000002</v>
      </c>
      <c r="Z88" s="1">
        <v>409.10599999999999</v>
      </c>
      <c r="AA88" s="1">
        <v>431.21899999999999</v>
      </c>
      <c r="AB88" s="1">
        <v>447.13299999999998</v>
      </c>
      <c r="AC88" s="1">
        <v>450.637</v>
      </c>
      <c r="AD88" s="1">
        <v>449.94</v>
      </c>
      <c r="AE88" s="1">
        <v>440.56900000000002</v>
      </c>
      <c r="AF88" s="1">
        <v>438.04700000000003</v>
      </c>
      <c r="AG88" s="1">
        <v>461.67099999999999</v>
      </c>
      <c r="AH88" s="1">
        <v>492.86599999999999</v>
      </c>
      <c r="AI88" s="1">
        <v>493.80900000000003</v>
      </c>
      <c r="AJ88" s="1">
        <v>494.66199999999998</v>
      </c>
      <c r="AK88" s="1">
        <v>501.64400000000001</v>
      </c>
      <c r="AL88" s="1">
        <v>517.50599999999997</v>
      </c>
      <c r="AM88" s="1">
        <v>529.45699999999999</v>
      </c>
      <c r="AN88" s="1">
        <v>539.66600000000005</v>
      </c>
      <c r="AO88" s="1">
        <v>539.72799999999995</v>
      </c>
      <c r="AP88" s="1">
        <v>529.90300000000002</v>
      </c>
      <c r="AQ88" s="1">
        <v>526.22</v>
      </c>
      <c r="AR88" s="1">
        <v>523.90700000000004</v>
      </c>
      <c r="AS88" s="1">
        <v>531.37300000000005</v>
      </c>
      <c r="AT88" s="1">
        <v>527.41300000000001</v>
      </c>
      <c r="AU88" s="1">
        <v>531.06200000000001</v>
      </c>
      <c r="AV88" s="1">
        <v>531.00300000000004</v>
      </c>
      <c r="AW88" s="1">
        <v>529.38400000000001</v>
      </c>
      <c r="AX88" s="1">
        <v>491.94499999999999</v>
      </c>
      <c r="AY88" s="1">
        <v>487.12200000000001</v>
      </c>
      <c r="AZ88" s="1">
        <v>473.988</v>
      </c>
      <c r="BA88" s="1">
        <v>468.00799999999998</v>
      </c>
      <c r="BB88" s="1">
        <v>495.89800000000002</v>
      </c>
      <c r="BC88" s="1">
        <v>507.73500000000001</v>
      </c>
      <c r="BD88" s="1">
        <v>528.20500000000004</v>
      </c>
      <c r="BE88" s="1">
        <v>527.86900000000003</v>
      </c>
      <c r="BF88" s="1">
        <v>500.90199999999999</v>
      </c>
      <c r="BG88" s="1">
        <v>479.57499999999999</v>
      </c>
      <c r="BH88" s="1">
        <v>477.83300000000003</v>
      </c>
      <c r="BI88" s="1">
        <v>458.28300000000002</v>
      </c>
      <c r="BJ88" s="1">
        <v>448.65699999999998</v>
      </c>
      <c r="BK88" s="1">
        <v>483.565</v>
      </c>
      <c r="BL88" s="1">
        <v>518.84199999999998</v>
      </c>
      <c r="BM88" s="1">
        <v>536.32799999999997</v>
      </c>
      <c r="BN88" s="1">
        <v>567.37099999999998</v>
      </c>
      <c r="BO88" s="1">
        <v>568.81299999999999</v>
      </c>
      <c r="BP88" s="1">
        <v>559.65899999999999</v>
      </c>
      <c r="BQ88" s="1">
        <v>542.97900000000004</v>
      </c>
      <c r="BR88" s="1">
        <v>535.60400000000004</v>
      </c>
      <c r="BS88" s="1">
        <v>539.00099999999998</v>
      </c>
      <c r="BT88" s="1">
        <v>529.82299999999998</v>
      </c>
      <c r="BU88" s="1">
        <v>525.27</v>
      </c>
      <c r="BV88" s="1">
        <v>533.91899999999998</v>
      </c>
      <c r="BW88" s="1">
        <v>617.93700000000001</v>
      </c>
      <c r="BX88" s="1">
        <v>643.69500000000005</v>
      </c>
      <c r="BY88" s="1">
        <v>623.66200000000003</v>
      </c>
      <c r="BZ88" s="1">
        <v>621.75900000000001</v>
      </c>
      <c r="CA88" s="1">
        <v>620.59100000000001</v>
      </c>
      <c r="CB88" s="1">
        <v>599.21500000000003</v>
      </c>
      <c r="CC88" s="1">
        <v>502.202</v>
      </c>
      <c r="CD88" s="1">
        <v>473.92899999999997</v>
      </c>
      <c r="CE88" s="1">
        <v>477.19799999999998</v>
      </c>
      <c r="CF88" s="1">
        <v>429.03300000000002</v>
      </c>
      <c r="CG88" s="1">
        <v>414.161</v>
      </c>
      <c r="CH88" s="1">
        <v>459.75299999999999</v>
      </c>
      <c r="CI88" s="1">
        <v>401.91399999999999</v>
      </c>
      <c r="CJ88" s="1">
        <v>357.90899999999999</v>
      </c>
      <c r="CK88" s="1">
        <v>325.21699999999998</v>
      </c>
      <c r="CL88" s="1">
        <v>320.61</v>
      </c>
      <c r="CM88" s="1">
        <v>344.46100000000001</v>
      </c>
      <c r="CN88" s="1">
        <v>352.577</v>
      </c>
      <c r="CO88" s="1">
        <v>330.12</v>
      </c>
      <c r="CP88" s="1">
        <v>306.84300000000002</v>
      </c>
      <c r="CQ88" s="1">
        <v>311.66500000000002</v>
      </c>
      <c r="CR88" s="1">
        <v>299.86200000000002</v>
      </c>
      <c r="CS88" s="1">
        <v>278.24299999999999</v>
      </c>
      <c r="CT88" s="1">
        <v>276.28199999999998</v>
      </c>
      <c r="CU88" s="1">
        <v>275.39100000000002</v>
      </c>
      <c r="CV88" s="1">
        <v>279.87900000000002</v>
      </c>
      <c r="CW88" s="1">
        <v>277.077</v>
      </c>
      <c r="CX88" s="1">
        <v>276.24</v>
      </c>
    </row>
    <row r="89" spans="1:512" x14ac:dyDescent="0.25">
      <c r="A89" s="1" t="s">
        <v>315</v>
      </c>
      <c r="B89" s="1" t="str">
        <f>_xlfn.XLOOKUP(A89,bonds[worksheet get],bonds[unique lookup],"-")</f>
        <v>ENGIFP 4 3/4 PERP nc-21</v>
      </c>
      <c r="C89" s="1" t="str">
        <f>_xlfn.XLOOKUP(A89,bonds[worksheet get],bonds[ID_ISIN],"-")</f>
        <v>FR0011531730</v>
      </c>
      <c r="D89" s="1">
        <f>_xll.BDH(A89,"blp_i_sprd_mid","-2AY",,"Dates=H","Fill=C","Sort=R","Dir=H","cols=509;rows=1")</f>
        <v>145.40700000000001</v>
      </c>
      <c r="E89" s="1">
        <v>148.02099999999999</v>
      </c>
      <c r="F89" s="1">
        <v>152.441</v>
      </c>
      <c r="G89" s="1">
        <v>152.87100000000001</v>
      </c>
      <c r="H89" s="1">
        <v>149.25200000000001</v>
      </c>
      <c r="I89" s="1">
        <v>149.845</v>
      </c>
      <c r="J89" s="1">
        <v>151.62700000000001</v>
      </c>
      <c r="K89" s="1">
        <v>149.941</v>
      </c>
      <c r="L89" s="1">
        <v>148.43799999999999</v>
      </c>
      <c r="M89" s="1">
        <v>148.77699999999999</v>
      </c>
      <c r="N89" s="1">
        <v>147.559</v>
      </c>
      <c r="O89" s="1">
        <v>143.41499999999999</v>
      </c>
      <c r="P89" s="1">
        <v>130.67599999999999</v>
      </c>
      <c r="Q89" s="1">
        <v>124.789</v>
      </c>
      <c r="R89" s="1">
        <v>148.81899999999999</v>
      </c>
      <c r="S89" s="1">
        <v>143.04300000000001</v>
      </c>
      <c r="T89" s="1">
        <v>148.59800000000001</v>
      </c>
      <c r="U89" s="1">
        <v>118.798</v>
      </c>
      <c r="V89" s="1">
        <v>114.01600000000001</v>
      </c>
      <c r="W89" s="1">
        <v>96.263000000000005</v>
      </c>
      <c r="X89" s="1">
        <v>100.532</v>
      </c>
      <c r="Y89" s="1">
        <v>122.684</v>
      </c>
      <c r="Z89" s="1">
        <v>134.10400000000001</v>
      </c>
      <c r="AA89" s="1">
        <v>144.56299999999999</v>
      </c>
      <c r="AB89" s="1">
        <v>144.90799999999999</v>
      </c>
      <c r="AC89" s="1">
        <v>144.79400000000001</v>
      </c>
      <c r="AD89" s="1">
        <v>132.541</v>
      </c>
      <c r="AE89" s="1">
        <v>137.51400000000001</v>
      </c>
      <c r="AF89" s="1">
        <v>162.09700000000001</v>
      </c>
      <c r="AG89" s="1">
        <v>157.982</v>
      </c>
      <c r="AH89" s="1">
        <v>167.297</v>
      </c>
      <c r="AI89" s="1">
        <v>168.22800000000001</v>
      </c>
      <c r="AJ89" s="1">
        <v>168.369</v>
      </c>
      <c r="AK89" s="1">
        <v>183.72499999999999</v>
      </c>
      <c r="AL89" s="1">
        <v>198.45400000000001</v>
      </c>
      <c r="AM89" s="1">
        <v>199.80699999999999</v>
      </c>
      <c r="AN89" s="1">
        <v>202.46600000000001</v>
      </c>
      <c r="AO89" s="1">
        <v>190.73</v>
      </c>
      <c r="AP89" s="1">
        <v>187.60400000000001</v>
      </c>
      <c r="AQ89" s="1">
        <v>182.76400000000001</v>
      </c>
      <c r="AR89" s="1">
        <v>186.79400000000001</v>
      </c>
      <c r="AS89" s="1">
        <v>189.994</v>
      </c>
      <c r="AT89" s="1">
        <v>198.54599999999999</v>
      </c>
      <c r="AU89" s="1">
        <v>198.17099999999999</v>
      </c>
      <c r="AV89" s="1">
        <v>202.24600000000001</v>
      </c>
      <c r="AW89" s="1">
        <v>188.352</v>
      </c>
      <c r="AX89" s="1">
        <v>188.42</v>
      </c>
      <c r="AY89" s="1">
        <v>189.38900000000001</v>
      </c>
      <c r="AZ89" s="1">
        <v>193.74600000000001</v>
      </c>
      <c r="BA89" s="1">
        <v>192.65</v>
      </c>
      <c r="BB89" s="1">
        <v>196.755</v>
      </c>
      <c r="BC89" s="1">
        <v>197.721</v>
      </c>
      <c r="BD89" s="1">
        <v>204.464</v>
      </c>
      <c r="BE89" s="1">
        <v>202.904</v>
      </c>
      <c r="BF89" s="1">
        <v>208.989</v>
      </c>
      <c r="BG89" s="1">
        <v>213.2</v>
      </c>
      <c r="BH89" s="1">
        <v>207.88300000000001</v>
      </c>
      <c r="BI89" s="1">
        <v>212.94200000000001</v>
      </c>
      <c r="BJ89" s="1">
        <v>240.86199999999999</v>
      </c>
      <c r="BK89" s="1">
        <v>280.66899999999998</v>
      </c>
      <c r="BL89" s="1">
        <v>297.81400000000002</v>
      </c>
      <c r="BM89" s="1">
        <v>304.24900000000002</v>
      </c>
      <c r="BN89" s="1">
        <v>317.89699999999999</v>
      </c>
      <c r="BO89" s="1">
        <v>305.77</v>
      </c>
      <c r="BP89" s="1">
        <v>319.47199999999998</v>
      </c>
      <c r="BQ89" s="1">
        <v>332.18200000000002</v>
      </c>
      <c r="BR89" s="1">
        <v>330.43099999999998</v>
      </c>
      <c r="BS89" s="1">
        <v>337.733</v>
      </c>
      <c r="BT89" s="1">
        <v>349.27600000000001</v>
      </c>
      <c r="BU89" s="1">
        <v>353.63</v>
      </c>
      <c r="BV89" s="1">
        <v>388.23599999999999</v>
      </c>
      <c r="BW89" s="1">
        <v>385.35899999999998</v>
      </c>
      <c r="BX89" s="1">
        <v>372.31900000000002</v>
      </c>
      <c r="BY89" s="1">
        <v>378.452</v>
      </c>
      <c r="BZ89" s="1">
        <v>387.113</v>
      </c>
      <c r="CA89" s="1">
        <v>287.60399999999998</v>
      </c>
      <c r="CB89" s="1">
        <v>218.941</v>
      </c>
      <c r="CC89" s="1">
        <v>170.55099999999999</v>
      </c>
      <c r="CD89" s="1">
        <v>164.114</v>
      </c>
      <c r="CE89" s="1">
        <v>138.85900000000001</v>
      </c>
      <c r="CF89" s="1">
        <v>133.273</v>
      </c>
      <c r="CG89" s="1">
        <v>144.941</v>
      </c>
      <c r="CH89" s="1">
        <v>107.369</v>
      </c>
      <c r="CI89" s="1">
        <v>90.167000000000002</v>
      </c>
      <c r="CJ89" s="1">
        <v>83.307000000000002</v>
      </c>
      <c r="CK89" s="1">
        <v>89.201999999999998</v>
      </c>
      <c r="CL89" s="1">
        <v>100.07599999999999</v>
      </c>
      <c r="CM89" s="1">
        <v>101.482</v>
      </c>
      <c r="CN89" s="1">
        <v>72.391999999999996</v>
      </c>
      <c r="CO89" s="1">
        <v>59.25</v>
      </c>
      <c r="CP89" s="1">
        <v>48.29</v>
      </c>
      <c r="CQ89" s="1">
        <v>47.091000000000001</v>
      </c>
      <c r="CR89" s="1">
        <v>40.576000000000001</v>
      </c>
      <c r="CS89" s="1">
        <v>42.658000000000001</v>
      </c>
      <c r="CT89" s="1">
        <v>43.521999999999998</v>
      </c>
      <c r="CU89" s="1">
        <v>44.887</v>
      </c>
      <c r="CV89" s="1">
        <v>44.834000000000003</v>
      </c>
      <c r="CW89" s="1">
        <v>45.987000000000002</v>
      </c>
      <c r="CX89" s="1">
        <v>44.268999999999998</v>
      </c>
      <c r="CY89" s="1">
        <v>45.924999999999997</v>
      </c>
      <c r="CZ89" s="1">
        <v>45.9</v>
      </c>
      <c r="DA89" s="1">
        <v>45.63</v>
      </c>
      <c r="DB89" s="1">
        <v>45.915999999999997</v>
      </c>
      <c r="DC89" s="1">
        <v>46.051000000000002</v>
      </c>
      <c r="DD89" s="1">
        <v>46.417000000000002</v>
      </c>
      <c r="DE89" s="1">
        <v>47.631</v>
      </c>
      <c r="DF89" s="1">
        <v>49.566000000000003</v>
      </c>
      <c r="DG89" s="1">
        <v>49.042000000000002</v>
      </c>
      <c r="DH89" s="1">
        <v>49.002000000000002</v>
      </c>
      <c r="DI89" s="1">
        <v>50.021000000000001</v>
      </c>
      <c r="DJ89" s="1">
        <v>49.826000000000001</v>
      </c>
      <c r="DK89" s="1">
        <v>49.954000000000001</v>
      </c>
      <c r="DL89" s="1">
        <v>43.539000000000001</v>
      </c>
      <c r="DM89" s="1">
        <v>40.146999999999998</v>
      </c>
      <c r="DN89" s="1">
        <v>40.588000000000001</v>
      </c>
      <c r="DO89" s="1">
        <v>41.241999999999997</v>
      </c>
      <c r="DP89" s="1">
        <v>40.082999999999998</v>
      </c>
      <c r="DQ89" s="1">
        <v>40.741</v>
      </c>
      <c r="DR89" s="1">
        <v>40.966000000000001</v>
      </c>
      <c r="DS89" s="1">
        <v>43.116999999999997</v>
      </c>
      <c r="DT89" s="1">
        <v>43.661000000000001</v>
      </c>
      <c r="DU89" s="1">
        <v>42.665999999999997</v>
      </c>
      <c r="DV89" s="1">
        <v>42.954000000000001</v>
      </c>
      <c r="DW89" s="1">
        <v>44.033000000000001</v>
      </c>
      <c r="DX89" s="1">
        <v>47.973999999999997</v>
      </c>
      <c r="DY89" s="1">
        <v>39.386000000000003</v>
      </c>
      <c r="DZ89" s="1">
        <v>37.450000000000003</v>
      </c>
      <c r="EA89" s="1">
        <v>35.515000000000001</v>
      </c>
      <c r="EB89" s="1">
        <v>33.954999999999998</v>
      </c>
      <c r="EC89" s="1">
        <v>33.887</v>
      </c>
      <c r="ED89" s="1">
        <v>35.825000000000003</v>
      </c>
      <c r="EE89" s="1">
        <v>39.170999999999999</v>
      </c>
      <c r="EF89" s="1">
        <v>38.906999999999996</v>
      </c>
      <c r="EG89" s="1">
        <v>41.091999999999999</v>
      </c>
      <c r="EH89" s="1">
        <v>41.996000000000002</v>
      </c>
      <c r="EI89" s="1">
        <v>43.326000000000001</v>
      </c>
      <c r="EJ89" s="1">
        <v>44.021999999999998</v>
      </c>
      <c r="EK89" s="1">
        <v>45.286999999999999</v>
      </c>
      <c r="EL89" s="1">
        <v>44.625</v>
      </c>
      <c r="EM89" s="1">
        <v>45.35</v>
      </c>
      <c r="EN89" s="1">
        <v>45.811999999999998</v>
      </c>
      <c r="EO89" s="1">
        <v>48.351999999999997</v>
      </c>
      <c r="EP89" s="1">
        <v>48.055</v>
      </c>
      <c r="EQ89" s="1">
        <v>48.595999999999997</v>
      </c>
      <c r="ER89" s="1">
        <v>48.768999999999998</v>
      </c>
      <c r="ES89" s="1">
        <v>50.045999999999999</v>
      </c>
      <c r="ET89" s="1">
        <v>52.552999999999997</v>
      </c>
      <c r="EU89" s="1">
        <v>52.344999999999999</v>
      </c>
      <c r="EV89" s="1">
        <v>48.616</v>
      </c>
      <c r="EW89" s="1">
        <v>50.365000000000002</v>
      </c>
      <c r="EX89" s="1">
        <v>51.972000000000001</v>
      </c>
      <c r="EY89" s="1">
        <v>53.448999999999998</v>
      </c>
      <c r="EZ89" s="1">
        <v>53.591000000000001</v>
      </c>
      <c r="FA89" s="1">
        <v>54.348999999999997</v>
      </c>
      <c r="FB89" s="1">
        <v>54.265999999999998</v>
      </c>
      <c r="FC89" s="1">
        <v>51.487000000000002</v>
      </c>
      <c r="FD89" s="1">
        <v>50.667000000000002</v>
      </c>
      <c r="FE89" s="1">
        <v>43.734000000000002</v>
      </c>
      <c r="FF89" s="1">
        <v>43.168999999999997</v>
      </c>
      <c r="FG89" s="1">
        <v>40.341999999999999</v>
      </c>
      <c r="FH89" s="1">
        <v>40.902000000000001</v>
      </c>
      <c r="FI89" s="1">
        <v>41.363999999999997</v>
      </c>
      <c r="FJ89" s="1">
        <v>34.478000000000002</v>
      </c>
      <c r="FK89" s="1">
        <v>34.543999999999997</v>
      </c>
      <c r="FL89" s="1">
        <v>33.223999999999997</v>
      </c>
      <c r="FM89" s="1">
        <v>30.721</v>
      </c>
      <c r="FN89" s="1">
        <v>34.463999999999999</v>
      </c>
      <c r="FO89" s="1">
        <v>34.554000000000002</v>
      </c>
      <c r="FP89" s="1">
        <v>37.100999999999999</v>
      </c>
      <c r="FQ89" s="1">
        <v>37.030999999999999</v>
      </c>
      <c r="FR89" s="1">
        <v>35.566000000000003</v>
      </c>
      <c r="FS89" s="1">
        <v>35.485999999999997</v>
      </c>
      <c r="FT89" s="1">
        <v>35.97</v>
      </c>
      <c r="FU89" s="1">
        <v>29.053000000000001</v>
      </c>
      <c r="FV89" s="1">
        <v>29.001999999999999</v>
      </c>
      <c r="FW89" s="1">
        <v>29.221</v>
      </c>
      <c r="FX89" s="1">
        <v>32.779000000000003</v>
      </c>
      <c r="FY89" s="1">
        <v>31.552</v>
      </c>
      <c r="FZ89" s="1">
        <v>30.673999999999999</v>
      </c>
      <c r="GA89" s="1">
        <v>33.548000000000002</v>
      </c>
      <c r="GB89" s="1">
        <v>33.735999999999997</v>
      </c>
      <c r="GC89" s="1">
        <v>37.774999999999999</v>
      </c>
      <c r="GD89" s="1">
        <v>40.203000000000003</v>
      </c>
      <c r="GE89" s="1">
        <v>39.731999999999999</v>
      </c>
      <c r="GF89" s="1">
        <v>42.265000000000001</v>
      </c>
      <c r="GG89" s="1">
        <v>42.802</v>
      </c>
      <c r="GH89" s="1">
        <v>46.609000000000002</v>
      </c>
      <c r="GI89" s="1">
        <v>48.593000000000004</v>
      </c>
      <c r="GJ89" s="1">
        <v>45.201999999999998</v>
      </c>
      <c r="GK89" s="1">
        <v>46.537999999999997</v>
      </c>
      <c r="GL89" s="1">
        <v>45.283999999999999</v>
      </c>
      <c r="GM89" s="1">
        <v>44.365000000000002</v>
      </c>
      <c r="GN89" s="1">
        <v>43.213000000000001</v>
      </c>
      <c r="GO89" s="1">
        <v>43.024000000000001</v>
      </c>
      <c r="GP89" s="1">
        <v>43.581000000000003</v>
      </c>
      <c r="GQ89" s="1">
        <v>43.444000000000003</v>
      </c>
      <c r="GR89" s="1">
        <v>43.808999999999997</v>
      </c>
      <c r="GS89" s="1">
        <v>40.762999999999998</v>
      </c>
      <c r="GT89" s="1">
        <v>40.935000000000002</v>
      </c>
      <c r="GU89" s="1">
        <v>38.927999999999997</v>
      </c>
      <c r="GV89" s="1">
        <v>40.146000000000001</v>
      </c>
      <c r="GW89" s="1">
        <v>40.545999999999999</v>
      </c>
      <c r="GX89" s="1">
        <v>30.033999999999999</v>
      </c>
      <c r="GY89" s="1">
        <v>27.257999999999999</v>
      </c>
      <c r="GZ89" s="1">
        <v>25.53</v>
      </c>
      <c r="HA89" s="1">
        <v>26.248999999999999</v>
      </c>
      <c r="HB89" s="1">
        <v>38.213999999999999</v>
      </c>
      <c r="HC89" s="1">
        <v>39.152000000000001</v>
      </c>
      <c r="HD89" s="1">
        <v>39.256</v>
      </c>
      <c r="HE89" s="1">
        <v>34.587000000000003</v>
      </c>
      <c r="HF89" s="1">
        <v>33.473999999999997</v>
      </c>
      <c r="HG89" s="1">
        <v>34.856000000000002</v>
      </c>
      <c r="HH89" s="1">
        <v>34.567</v>
      </c>
      <c r="HI89" s="1">
        <v>34.396999999999998</v>
      </c>
      <c r="HJ89" s="1">
        <v>33.433</v>
      </c>
      <c r="HK89" s="1">
        <v>32.704999999999998</v>
      </c>
      <c r="HL89" s="1">
        <v>33.262999999999998</v>
      </c>
      <c r="HM89" s="1">
        <v>32.895000000000003</v>
      </c>
      <c r="HN89" s="1">
        <v>33.534999999999997</v>
      </c>
      <c r="HO89" s="1">
        <v>32.493000000000002</v>
      </c>
      <c r="HP89" s="1">
        <v>31.902000000000001</v>
      </c>
      <c r="HQ89" s="1">
        <v>37.701999999999998</v>
      </c>
      <c r="HR89" s="1">
        <v>40.853999999999999</v>
      </c>
      <c r="HS89" s="1">
        <v>40.554000000000002</v>
      </c>
      <c r="HT89" s="1">
        <v>44.173999999999999</v>
      </c>
      <c r="HU89" s="1">
        <v>48.567</v>
      </c>
      <c r="HV89" s="1">
        <v>43.280999999999999</v>
      </c>
      <c r="HW89" s="1">
        <v>41.563000000000002</v>
      </c>
      <c r="HX89" s="1">
        <v>42.051000000000002</v>
      </c>
      <c r="HY89" s="1">
        <v>34.353000000000002</v>
      </c>
      <c r="HZ89" s="1">
        <v>33.798000000000002</v>
      </c>
      <c r="IA89" s="1">
        <v>37.201999999999998</v>
      </c>
      <c r="IB89" s="1">
        <v>40.356999999999999</v>
      </c>
      <c r="IC89" s="1">
        <v>43.317</v>
      </c>
      <c r="ID89" s="1">
        <v>34.283000000000001</v>
      </c>
      <c r="IE89" s="1">
        <v>32.771000000000001</v>
      </c>
      <c r="IF89" s="1">
        <v>30.818000000000001</v>
      </c>
      <c r="IG89" s="1">
        <v>28.417000000000002</v>
      </c>
      <c r="IH89" s="1">
        <v>27.806999999999999</v>
      </c>
      <c r="II89" s="1">
        <v>28.004000000000001</v>
      </c>
      <c r="IJ89" s="1">
        <v>30.574999999999999</v>
      </c>
      <c r="IK89" s="1">
        <v>38.988999999999997</v>
      </c>
      <c r="IL89" s="1">
        <v>39.268999999999998</v>
      </c>
      <c r="IM89" s="1">
        <v>43.265000000000001</v>
      </c>
      <c r="IN89" s="1">
        <v>42.877000000000002</v>
      </c>
      <c r="IO89" s="1">
        <v>42.545999999999999</v>
      </c>
      <c r="IP89" s="1">
        <v>41.173000000000002</v>
      </c>
      <c r="IQ89" s="1">
        <v>41.185000000000002</v>
      </c>
      <c r="IR89" s="1">
        <v>41.51</v>
      </c>
      <c r="IS89" s="1">
        <v>39.518000000000001</v>
      </c>
      <c r="IT89" s="1">
        <v>39.423999999999999</v>
      </c>
      <c r="IU89" s="1">
        <v>43.610999999999997</v>
      </c>
      <c r="IV89" s="1">
        <v>47.843000000000004</v>
      </c>
      <c r="IW89" s="1">
        <v>43.37</v>
      </c>
      <c r="IX89" s="1">
        <v>38.820999999999998</v>
      </c>
      <c r="IY89" s="1">
        <v>38.659999999999997</v>
      </c>
      <c r="IZ89" s="1">
        <v>42.801000000000002</v>
      </c>
      <c r="JA89" s="1">
        <v>42.872999999999998</v>
      </c>
      <c r="JB89" s="1">
        <v>42.271999999999998</v>
      </c>
      <c r="JC89" s="1">
        <v>40.326999999999998</v>
      </c>
      <c r="JD89" s="1">
        <v>48.116</v>
      </c>
      <c r="JE89" s="1">
        <v>74.801000000000002</v>
      </c>
      <c r="JF89" s="1">
        <v>70.009</v>
      </c>
      <c r="JG89" s="1">
        <v>68.057000000000002</v>
      </c>
      <c r="JH89" s="1">
        <v>65.061000000000007</v>
      </c>
      <c r="JI89" s="1">
        <v>65.738</v>
      </c>
      <c r="JJ89" s="1">
        <v>67.177000000000007</v>
      </c>
      <c r="JK89" s="1">
        <v>73.039000000000001</v>
      </c>
      <c r="JL89" s="1">
        <v>76.444999999999993</v>
      </c>
      <c r="JM89" s="1">
        <v>79.45</v>
      </c>
      <c r="JN89" s="1">
        <v>81.753</v>
      </c>
      <c r="JO89" s="1">
        <v>82.516000000000005</v>
      </c>
      <c r="JP89" s="1">
        <v>80.009</v>
      </c>
      <c r="JQ89" s="1">
        <v>83.114999999999995</v>
      </c>
      <c r="JR89" s="1">
        <v>89.87</v>
      </c>
      <c r="JS89" s="1">
        <v>89.284999999999997</v>
      </c>
      <c r="JT89" s="1">
        <v>92.262</v>
      </c>
      <c r="JU89" s="1">
        <v>93.448999999999998</v>
      </c>
      <c r="JV89" s="1">
        <v>98.510999999999996</v>
      </c>
      <c r="JW89" s="1">
        <v>97.066999999999993</v>
      </c>
      <c r="JX89" s="1">
        <v>95.13</v>
      </c>
      <c r="JY89" s="1">
        <v>97.850999999999999</v>
      </c>
      <c r="JZ89" s="1">
        <v>96.61</v>
      </c>
      <c r="KA89" s="1">
        <v>98.775999999999996</v>
      </c>
      <c r="KB89" s="1">
        <v>96.302999999999997</v>
      </c>
      <c r="KC89" s="1">
        <v>98.778999999999996</v>
      </c>
      <c r="KD89" s="1">
        <v>92.116</v>
      </c>
      <c r="KE89" s="1">
        <v>88.58</v>
      </c>
      <c r="KF89" s="1">
        <v>87.727999999999994</v>
      </c>
      <c r="KG89" s="1">
        <v>84.727000000000004</v>
      </c>
      <c r="KH89" s="1">
        <v>83.759</v>
      </c>
      <c r="KI89" s="1">
        <v>86.786000000000001</v>
      </c>
      <c r="KJ89" s="1">
        <v>86.938999999999993</v>
      </c>
      <c r="KK89" s="1">
        <v>86.849000000000004</v>
      </c>
      <c r="KL89" s="1">
        <v>86.305999999999997</v>
      </c>
      <c r="KM89" s="1">
        <v>87.760999999999996</v>
      </c>
      <c r="KN89" s="1">
        <v>86.516999999999996</v>
      </c>
      <c r="KO89" s="1">
        <v>81.192999999999998</v>
      </c>
      <c r="KP89" s="1">
        <v>76.444000000000003</v>
      </c>
      <c r="KQ89" s="1">
        <v>74.793999999999997</v>
      </c>
      <c r="KR89" s="1">
        <v>75.555999999999997</v>
      </c>
      <c r="KS89" s="1">
        <v>78.713999999999999</v>
      </c>
      <c r="KT89" s="1">
        <v>81.186999999999998</v>
      </c>
      <c r="KU89" s="1">
        <v>84.772000000000006</v>
      </c>
      <c r="KV89" s="1">
        <v>84.66</v>
      </c>
      <c r="KW89" s="1">
        <v>85.320999999999998</v>
      </c>
      <c r="KX89" s="1">
        <v>86.344999999999999</v>
      </c>
      <c r="KY89" s="1">
        <v>85.227000000000004</v>
      </c>
      <c r="KZ89" s="1">
        <v>85.671999999999997</v>
      </c>
      <c r="LA89" s="1">
        <v>87.313999999999993</v>
      </c>
      <c r="LB89" s="1">
        <v>87.74</v>
      </c>
      <c r="LC89" s="1">
        <v>90.88</v>
      </c>
      <c r="LD89" s="1">
        <v>95.581999999999994</v>
      </c>
      <c r="LE89" s="1">
        <v>104.78400000000001</v>
      </c>
      <c r="LF89" s="1">
        <v>103.93899999999999</v>
      </c>
      <c r="LG89" s="1">
        <v>103.42</v>
      </c>
      <c r="LH89" s="1">
        <v>102.167</v>
      </c>
      <c r="LI89" s="1">
        <v>103.026</v>
      </c>
      <c r="LJ89" s="1">
        <v>103.679</v>
      </c>
      <c r="LK89" s="1">
        <v>106.371</v>
      </c>
      <c r="LL89" s="1">
        <v>107.20399999999999</v>
      </c>
      <c r="LM89" s="1">
        <v>109.54300000000001</v>
      </c>
      <c r="LN89" s="1">
        <v>111.58199999999999</v>
      </c>
      <c r="LO89" s="1">
        <v>114.92</v>
      </c>
      <c r="LP89" s="1">
        <v>113.96899999999999</v>
      </c>
      <c r="LQ89" s="1">
        <v>117.93899999999999</v>
      </c>
      <c r="LR89" s="1">
        <v>114.73099999999999</v>
      </c>
      <c r="LS89" s="1">
        <v>112.245</v>
      </c>
      <c r="LT89" s="1">
        <v>110.43600000000001</v>
      </c>
      <c r="LU89" s="1">
        <v>103.157</v>
      </c>
      <c r="LV89" s="1">
        <v>106.521</v>
      </c>
      <c r="LW89" s="1">
        <v>110.986</v>
      </c>
      <c r="LX89" s="1">
        <v>110.586</v>
      </c>
      <c r="LY89" s="1">
        <v>121.194</v>
      </c>
      <c r="LZ89" s="1">
        <v>125.41800000000001</v>
      </c>
      <c r="MA89" s="1">
        <v>127.922</v>
      </c>
      <c r="MB89" s="1">
        <v>130.87200000000001</v>
      </c>
      <c r="MC89" s="1">
        <v>130.76300000000001</v>
      </c>
      <c r="MD89" s="1">
        <v>130.65299999999999</v>
      </c>
      <c r="ME89" s="1">
        <v>128.70400000000001</v>
      </c>
      <c r="MF89" s="1">
        <v>129.36500000000001</v>
      </c>
      <c r="MG89" s="1">
        <v>128.92400000000001</v>
      </c>
      <c r="MH89" s="1">
        <v>127.435</v>
      </c>
      <c r="MI89" s="1">
        <v>128.876</v>
      </c>
      <c r="MJ89" s="1">
        <v>132.91999999999999</v>
      </c>
      <c r="MK89" s="1">
        <v>141.43199999999999</v>
      </c>
      <c r="ML89" s="1">
        <v>146.87799999999999</v>
      </c>
      <c r="MM89" s="1">
        <v>147.727</v>
      </c>
      <c r="MN89" s="1">
        <v>149.46</v>
      </c>
      <c r="MO89" s="1">
        <v>147.411</v>
      </c>
      <c r="MP89" s="1">
        <v>147.35499999999999</v>
      </c>
      <c r="MQ89" s="1">
        <v>149.98099999999999</v>
      </c>
      <c r="MR89" s="1">
        <v>146.69200000000001</v>
      </c>
      <c r="MS89" s="1">
        <v>147.76599999999999</v>
      </c>
      <c r="MT89" s="1">
        <v>150.42400000000001</v>
      </c>
      <c r="MU89" s="1">
        <v>158.09299999999999</v>
      </c>
      <c r="MV89" s="1">
        <v>159.053</v>
      </c>
      <c r="MW89" s="1">
        <v>151.09800000000001</v>
      </c>
      <c r="MX89" s="1">
        <v>145.702</v>
      </c>
      <c r="MY89" s="1">
        <v>150.90299999999999</v>
      </c>
      <c r="MZ89" s="1">
        <v>153.214</v>
      </c>
      <c r="NA89" s="1">
        <v>153.69800000000001</v>
      </c>
      <c r="NB89" s="1">
        <v>152.922</v>
      </c>
      <c r="NC89" s="1">
        <v>161.54900000000001</v>
      </c>
      <c r="ND89" s="1">
        <v>164.09100000000001</v>
      </c>
      <c r="NE89" s="1">
        <v>164.73500000000001</v>
      </c>
      <c r="NF89" s="1">
        <v>164.85599999999999</v>
      </c>
      <c r="NG89" s="1">
        <v>167.392</v>
      </c>
      <c r="NH89" s="1">
        <v>169.16499999999999</v>
      </c>
      <c r="NI89" s="1">
        <v>167.22900000000001</v>
      </c>
      <c r="NJ89" s="1">
        <v>164.892</v>
      </c>
      <c r="NK89" s="1">
        <v>170.12700000000001</v>
      </c>
      <c r="NL89" s="1">
        <v>183.369</v>
      </c>
      <c r="NM89" s="1">
        <v>192.31</v>
      </c>
      <c r="NN89" s="1">
        <v>199.59</v>
      </c>
      <c r="NO89" s="1">
        <v>199.99299999999999</v>
      </c>
      <c r="NP89" s="1">
        <v>194.83600000000001</v>
      </c>
      <c r="NQ89" s="1">
        <v>219.416</v>
      </c>
      <c r="NR89" s="1">
        <v>222.98099999999999</v>
      </c>
      <c r="NS89" s="1">
        <v>233.32499999999999</v>
      </c>
      <c r="NT89" s="1">
        <v>238.59200000000001</v>
      </c>
      <c r="NU89" s="1">
        <v>246.03200000000001</v>
      </c>
      <c r="NV89" s="1">
        <v>249.22300000000001</v>
      </c>
      <c r="NW89" s="1">
        <v>235.59100000000001</v>
      </c>
      <c r="NX89" s="1">
        <v>227.702</v>
      </c>
      <c r="NY89" s="1">
        <v>228.62100000000001</v>
      </c>
      <c r="NZ89" s="1">
        <v>227.715</v>
      </c>
      <c r="OA89" s="1">
        <v>226.09700000000001</v>
      </c>
      <c r="OB89" s="1">
        <v>227.358</v>
      </c>
      <c r="OC89" s="1">
        <v>225.5</v>
      </c>
      <c r="OD89" s="1">
        <v>224.81200000000001</v>
      </c>
      <c r="OE89" s="1">
        <v>224.24199999999999</v>
      </c>
      <c r="OF89" s="1">
        <v>221.297</v>
      </c>
      <c r="OG89" s="1">
        <v>222.71600000000001</v>
      </c>
      <c r="OH89" s="1">
        <v>221.893</v>
      </c>
      <c r="OI89" s="1">
        <v>236.04</v>
      </c>
      <c r="OJ89" s="1">
        <v>248.239</v>
      </c>
      <c r="OK89" s="1">
        <v>250.40700000000001</v>
      </c>
      <c r="OL89" s="1">
        <v>246.131</v>
      </c>
      <c r="OM89" s="1">
        <v>244.07300000000001</v>
      </c>
      <c r="ON89" s="1">
        <v>239.679</v>
      </c>
      <c r="OO89" s="1">
        <v>223.22</v>
      </c>
      <c r="OP89" s="1">
        <v>213.52799999999999</v>
      </c>
      <c r="OQ89" s="1">
        <v>213.65100000000001</v>
      </c>
      <c r="OR89" s="1">
        <v>207.166</v>
      </c>
      <c r="OS89" s="1">
        <v>202.988</v>
      </c>
      <c r="OT89" s="1">
        <v>198.37200000000001</v>
      </c>
      <c r="OU89" s="1">
        <v>195.351</v>
      </c>
      <c r="OV89" s="1">
        <v>198.59399999999999</v>
      </c>
      <c r="OW89" s="1">
        <v>198.72900000000001</v>
      </c>
      <c r="OX89" s="1">
        <v>199.83099999999999</v>
      </c>
      <c r="OY89" s="1">
        <v>203.70599999999999</v>
      </c>
      <c r="OZ89" s="1">
        <v>187.82</v>
      </c>
      <c r="PA89" s="1">
        <v>181.63399999999999</v>
      </c>
      <c r="PB89" s="1">
        <v>169.779</v>
      </c>
      <c r="PC89" s="1">
        <v>161.87700000000001</v>
      </c>
      <c r="PD89" s="1">
        <v>154.31700000000001</v>
      </c>
      <c r="PE89" s="1">
        <v>152.35499999999999</v>
      </c>
      <c r="PF89" s="1">
        <v>147.88300000000001</v>
      </c>
      <c r="PG89" s="1">
        <v>143.21199999999999</v>
      </c>
      <c r="PH89" s="1">
        <v>143.33199999999999</v>
      </c>
      <c r="PI89" s="1">
        <v>145.39400000000001</v>
      </c>
      <c r="PJ89" s="1">
        <v>145.04400000000001</v>
      </c>
      <c r="PK89" s="1">
        <v>144.49299999999999</v>
      </c>
      <c r="PL89" s="1">
        <v>144.291</v>
      </c>
      <c r="PM89" s="1">
        <v>149.39699999999999</v>
      </c>
      <c r="PN89" s="1">
        <v>150.43299999999999</v>
      </c>
      <c r="PO89" s="1">
        <v>150.18299999999999</v>
      </c>
      <c r="PP89" s="1">
        <v>148.62899999999999</v>
      </c>
      <c r="PQ89" s="1">
        <v>145.10599999999999</v>
      </c>
      <c r="PR89" s="1">
        <v>144.291</v>
      </c>
      <c r="PS89" s="1">
        <v>141.03299999999999</v>
      </c>
      <c r="PT89" s="1">
        <v>139.024</v>
      </c>
      <c r="PU89" s="1">
        <v>139.69999999999999</v>
      </c>
      <c r="PV89" s="1">
        <v>138.30600000000001</v>
      </c>
      <c r="PW89" s="1">
        <v>137.46100000000001</v>
      </c>
      <c r="PX89" s="1">
        <v>136.48099999999999</v>
      </c>
      <c r="PY89" s="1">
        <v>135.654</v>
      </c>
      <c r="PZ89" s="1">
        <v>135.04599999999999</v>
      </c>
      <c r="QA89" s="1">
        <v>134.376</v>
      </c>
      <c r="QB89" s="1">
        <v>127.467</v>
      </c>
      <c r="QC89" s="1">
        <v>125.908</v>
      </c>
      <c r="QD89" s="1">
        <v>123.974</v>
      </c>
      <c r="QE89" s="1">
        <v>119.58</v>
      </c>
      <c r="QF89" s="1">
        <v>119.64100000000001</v>
      </c>
      <c r="QG89" s="1">
        <v>122.33199999999999</v>
      </c>
      <c r="QH89" s="1">
        <v>123.60599999999999</v>
      </c>
      <c r="QI89" s="1">
        <v>122.708</v>
      </c>
      <c r="QJ89" s="1">
        <v>122.53100000000001</v>
      </c>
      <c r="QK89" s="1">
        <v>121.04300000000001</v>
      </c>
      <c r="QL89" s="1">
        <v>122.46599999999999</v>
      </c>
      <c r="QM89" s="1">
        <v>120.899</v>
      </c>
      <c r="QN89" s="1">
        <v>118.226</v>
      </c>
      <c r="QO89" s="1">
        <v>119.375</v>
      </c>
      <c r="QP89" s="1">
        <v>119.31699999999999</v>
      </c>
      <c r="QQ89" s="1">
        <v>120.661</v>
      </c>
      <c r="QR89" s="1">
        <v>122.831</v>
      </c>
      <c r="QS89" s="1">
        <v>123.593</v>
      </c>
      <c r="QT89" s="1">
        <v>124.872</v>
      </c>
      <c r="QU89" s="1">
        <v>125.74299999999999</v>
      </c>
      <c r="QV89" s="1">
        <v>126.378</v>
      </c>
      <c r="QW89" s="1">
        <v>126.63</v>
      </c>
      <c r="QX89" s="1">
        <v>128.81299999999999</v>
      </c>
      <c r="QY89" s="1">
        <v>130.21600000000001</v>
      </c>
      <c r="QZ89" s="1">
        <v>131.31800000000001</v>
      </c>
      <c r="RA89" s="1">
        <v>131.76</v>
      </c>
      <c r="RB89" s="1">
        <v>130.77199999999999</v>
      </c>
      <c r="RC89" s="1">
        <v>130.833</v>
      </c>
      <c r="RD89" s="1">
        <v>125.79</v>
      </c>
      <c r="RE89" s="1">
        <v>123.815</v>
      </c>
      <c r="RF89" s="1">
        <v>121.242</v>
      </c>
      <c r="RG89" s="1">
        <v>121.57899999999999</v>
      </c>
      <c r="RH89" s="1">
        <v>122.32299999999999</v>
      </c>
      <c r="RI89" s="1">
        <v>123.029</v>
      </c>
      <c r="RJ89" s="1">
        <v>121.221</v>
      </c>
      <c r="RK89" s="1">
        <v>121.44799999999999</v>
      </c>
      <c r="RL89" s="1">
        <v>121.666</v>
      </c>
      <c r="RM89" s="1">
        <v>123.02800000000001</v>
      </c>
      <c r="RN89" s="1">
        <v>123.03700000000001</v>
      </c>
      <c r="RO89" s="1">
        <v>123.003</v>
      </c>
      <c r="RP89" s="1">
        <v>123.61499999999999</v>
      </c>
      <c r="RQ89" s="1">
        <v>119.107</v>
      </c>
      <c r="RR89" s="1">
        <v>117.172</v>
      </c>
      <c r="RS89" s="1">
        <v>114.419</v>
      </c>
      <c r="RT89" s="1">
        <v>109.654</v>
      </c>
      <c r="RU89" s="1">
        <v>106.777</v>
      </c>
      <c r="RV89" s="1">
        <v>107.56100000000001</v>
      </c>
      <c r="RW89" s="1">
        <v>110.032</v>
      </c>
      <c r="RX89" s="1">
        <v>110.681</v>
      </c>
      <c r="RY89" s="1">
        <v>108.997</v>
      </c>
      <c r="RZ89" s="1">
        <v>103.82599999999999</v>
      </c>
      <c r="SA89" s="1">
        <v>104.22499999999999</v>
      </c>
      <c r="SB89" s="1">
        <v>106.52800000000001</v>
      </c>
      <c r="SC89" s="1">
        <v>106.646</v>
      </c>
      <c r="SD89" s="1">
        <v>111.24299999999999</v>
      </c>
      <c r="SE89" s="1">
        <v>121.096</v>
      </c>
      <c r="SF89" s="1">
        <v>125.182</v>
      </c>
      <c r="SG89" s="1">
        <v>126.19199999999999</v>
      </c>
      <c r="SH89" s="1">
        <v>130.31899999999999</v>
      </c>
      <c r="SI89" s="1">
        <v>130.149</v>
      </c>
      <c r="SJ89" s="1">
        <v>130.33199999999999</v>
      </c>
      <c r="SK89" s="1">
        <v>131.08099999999999</v>
      </c>
      <c r="SL89" s="1">
        <v>131.01</v>
      </c>
      <c r="SM89" s="1">
        <v>131.148</v>
      </c>
      <c r="SN89" s="1">
        <v>132.923</v>
      </c>
      <c r="SO89" s="1">
        <v>133.51</v>
      </c>
      <c r="SP89" s="1">
        <v>132.13900000000001</v>
      </c>
      <c r="SQ89" s="1">
        <v>141.94399999999999</v>
      </c>
      <c r="SR89" s="1">
        <v>154.95400000000001</v>
      </c>
    </row>
    <row r="90" spans="1:512" x14ac:dyDescent="0.25">
      <c r="A90" s="1" t="s">
        <v>134</v>
      </c>
      <c r="B90" s="1" t="str">
        <f>_xlfn.XLOOKUP(A90,bonds[worksheet get],bonds[unique lookup],"-")</f>
        <v>ENGIFP 1 3/8 PERP nc-23</v>
      </c>
      <c r="C90" s="1" t="str">
        <f>_xlfn.XLOOKUP(A90,bonds[worksheet get],bonds[ID_ISIN],"-")</f>
        <v>FR0013310505</v>
      </c>
      <c r="D90" s="1">
        <f>_xll.BDH(A90,"blp_i_sprd_mid","-2AY",,"Dates=H","Fill=C","Sort=R","Dir=H","cols=509;rows=1")</f>
        <v>259.29000000000002</v>
      </c>
      <c r="E90" s="1">
        <v>262.58199999999999</v>
      </c>
      <c r="F90" s="1">
        <v>266.69200000000001</v>
      </c>
      <c r="G90" s="1">
        <v>272.887</v>
      </c>
      <c r="H90" s="1">
        <v>279.70499999999998</v>
      </c>
      <c r="I90" s="1">
        <v>282.66000000000003</v>
      </c>
      <c r="J90" s="1">
        <v>282.98700000000002</v>
      </c>
      <c r="K90" s="1">
        <v>276.84100000000001</v>
      </c>
      <c r="L90" s="1">
        <v>274.13299999999998</v>
      </c>
      <c r="M90" s="1">
        <v>283.19499999999999</v>
      </c>
      <c r="N90" s="1">
        <v>277.69200000000001</v>
      </c>
      <c r="O90" s="1">
        <v>281.03500000000003</v>
      </c>
      <c r="P90" s="1">
        <v>269.01900000000001</v>
      </c>
      <c r="Q90" s="1">
        <v>257.58</v>
      </c>
      <c r="R90" s="1">
        <v>277.63099999999997</v>
      </c>
      <c r="S90" s="1">
        <v>278.209</v>
      </c>
      <c r="T90" s="1">
        <v>274.12299999999999</v>
      </c>
      <c r="U90" s="1">
        <v>243.779</v>
      </c>
      <c r="V90" s="1">
        <v>215.095</v>
      </c>
      <c r="W90" s="1">
        <v>203.256</v>
      </c>
      <c r="X90" s="1">
        <v>212.46199999999999</v>
      </c>
      <c r="Y90" s="1">
        <v>230.036</v>
      </c>
      <c r="Z90" s="1">
        <v>241.536</v>
      </c>
      <c r="AA90" s="1">
        <v>249.303</v>
      </c>
      <c r="AB90" s="1">
        <v>249.364</v>
      </c>
      <c r="AC90" s="1">
        <v>247.2</v>
      </c>
      <c r="AD90" s="1">
        <v>230.22300000000001</v>
      </c>
      <c r="AE90" s="1">
        <v>227.536</v>
      </c>
      <c r="AF90" s="1">
        <v>244.155</v>
      </c>
      <c r="AG90" s="1">
        <v>251.69399999999999</v>
      </c>
      <c r="AH90" s="1">
        <v>252.12200000000001</v>
      </c>
      <c r="AI90" s="1">
        <v>253.34800000000001</v>
      </c>
      <c r="AJ90" s="1">
        <v>255.71600000000001</v>
      </c>
      <c r="AK90" s="1">
        <v>268.53399999999999</v>
      </c>
      <c r="AL90" s="1">
        <v>279.31</v>
      </c>
      <c r="AM90" s="1">
        <v>283.49400000000003</v>
      </c>
      <c r="AN90" s="1">
        <v>285.39</v>
      </c>
      <c r="AO90" s="1">
        <v>271.50099999999998</v>
      </c>
      <c r="AP90" s="1">
        <v>265.37200000000001</v>
      </c>
      <c r="AQ90" s="1">
        <v>264.80700000000002</v>
      </c>
      <c r="AR90" s="1">
        <v>262.75099999999998</v>
      </c>
      <c r="AS90" s="1">
        <v>263.964</v>
      </c>
      <c r="AT90" s="1">
        <v>261.52199999999999</v>
      </c>
      <c r="AU90" s="1">
        <v>263.11700000000002</v>
      </c>
      <c r="AV90" s="1">
        <v>260.29700000000003</v>
      </c>
      <c r="AW90" s="1">
        <v>236.96100000000001</v>
      </c>
      <c r="AX90" s="1">
        <v>226.53</v>
      </c>
      <c r="AY90" s="1">
        <v>216.17599999999999</v>
      </c>
      <c r="AZ90" s="1">
        <v>193.983</v>
      </c>
      <c r="BA90" s="1">
        <v>205.77799999999999</v>
      </c>
      <c r="BB90" s="1">
        <v>208.95699999999999</v>
      </c>
      <c r="BC90" s="1">
        <v>216.46600000000001</v>
      </c>
      <c r="BD90" s="1">
        <v>223.05199999999999</v>
      </c>
      <c r="BE90" s="1">
        <v>214.613</v>
      </c>
      <c r="BF90" s="1">
        <v>213.42</v>
      </c>
      <c r="BG90" s="1">
        <v>202.51499999999999</v>
      </c>
      <c r="BH90" s="1">
        <v>192.61600000000001</v>
      </c>
      <c r="BI90" s="1">
        <v>199.39099999999999</v>
      </c>
      <c r="BJ90" s="1">
        <v>239.31800000000001</v>
      </c>
      <c r="BK90" s="1">
        <v>273.37599999999998</v>
      </c>
      <c r="BL90" s="1">
        <v>287.70400000000001</v>
      </c>
      <c r="BM90" s="1">
        <v>311.86500000000001</v>
      </c>
      <c r="BN90" s="1">
        <v>317.29000000000002</v>
      </c>
      <c r="BO90" s="1">
        <v>314.36099999999999</v>
      </c>
      <c r="BP90" s="1">
        <v>321.05200000000002</v>
      </c>
      <c r="BQ90" s="1">
        <v>339.92399999999998</v>
      </c>
      <c r="BR90" s="1">
        <v>366.56299999999999</v>
      </c>
      <c r="BS90" s="1">
        <v>374.15</v>
      </c>
      <c r="BT90" s="1">
        <v>379.29599999999999</v>
      </c>
      <c r="BU90" s="1">
        <v>388.22899999999998</v>
      </c>
      <c r="BV90" s="1">
        <v>450.47699999999998</v>
      </c>
      <c r="BW90" s="1">
        <v>464.13600000000002</v>
      </c>
      <c r="BX90" s="1">
        <v>438.64100000000002</v>
      </c>
      <c r="BY90" s="1">
        <v>453.69900000000001</v>
      </c>
      <c r="BZ90" s="1">
        <v>456.32100000000003</v>
      </c>
      <c r="CA90" s="1">
        <v>416.60500000000002</v>
      </c>
      <c r="CB90" s="1">
        <v>378.85300000000001</v>
      </c>
      <c r="CC90" s="1">
        <v>311.15800000000002</v>
      </c>
      <c r="CD90" s="1">
        <v>307.483</v>
      </c>
      <c r="CE90" s="1">
        <v>252.94</v>
      </c>
      <c r="CF90" s="1">
        <v>246.71799999999999</v>
      </c>
      <c r="CG90" s="1">
        <v>262.68299999999999</v>
      </c>
      <c r="CH90" s="1">
        <v>197.708</v>
      </c>
      <c r="CI90" s="1">
        <v>174.21299999999999</v>
      </c>
      <c r="CJ90" s="1">
        <v>168.71199999999999</v>
      </c>
      <c r="CK90" s="1">
        <v>169.99100000000001</v>
      </c>
      <c r="CL90" s="1">
        <v>191.4</v>
      </c>
      <c r="CM90" s="1">
        <v>188.72</v>
      </c>
      <c r="CN90" s="1">
        <v>168.875</v>
      </c>
      <c r="CO90" s="1">
        <v>144.56399999999999</v>
      </c>
      <c r="CP90" s="1">
        <v>135.994</v>
      </c>
      <c r="CQ90" s="1">
        <v>128.32300000000001</v>
      </c>
      <c r="CR90" s="1">
        <v>117.401</v>
      </c>
      <c r="CS90" s="1">
        <v>118.59099999999999</v>
      </c>
      <c r="CT90" s="1">
        <v>120.82299999999999</v>
      </c>
      <c r="CU90" s="1">
        <v>123.181</v>
      </c>
      <c r="CV90" s="1">
        <v>122.875</v>
      </c>
      <c r="CW90" s="1">
        <v>124.759</v>
      </c>
      <c r="CX90" s="1">
        <v>125.605</v>
      </c>
      <c r="CY90" s="1">
        <v>125.001</v>
      </c>
      <c r="CZ90" s="1">
        <v>128.23500000000001</v>
      </c>
      <c r="DA90" s="1">
        <v>127.977</v>
      </c>
      <c r="DB90" s="1">
        <v>125.952</v>
      </c>
      <c r="DC90" s="1">
        <v>123.21</v>
      </c>
      <c r="DD90" s="1">
        <v>125.04600000000001</v>
      </c>
      <c r="DE90" s="1">
        <v>127.316</v>
      </c>
      <c r="DF90" s="1">
        <v>132.15299999999999</v>
      </c>
      <c r="DG90" s="1">
        <v>132.792</v>
      </c>
      <c r="DH90" s="1">
        <v>132.32</v>
      </c>
      <c r="DI90" s="1">
        <v>129.52199999999999</v>
      </c>
      <c r="DJ90" s="1">
        <v>130.79400000000001</v>
      </c>
      <c r="DK90" s="1">
        <v>132.90100000000001</v>
      </c>
      <c r="DL90" s="1">
        <v>122.661</v>
      </c>
      <c r="DM90" s="1">
        <v>118.619</v>
      </c>
      <c r="DN90" s="1">
        <v>113.32599999999999</v>
      </c>
      <c r="DO90" s="1">
        <v>114.30800000000001</v>
      </c>
      <c r="DP90" s="1">
        <v>112.705</v>
      </c>
      <c r="DQ90" s="1">
        <v>114.206</v>
      </c>
      <c r="DR90" s="1">
        <v>119.764</v>
      </c>
      <c r="DS90" s="1">
        <v>122.348</v>
      </c>
      <c r="DT90" s="1">
        <v>122.39100000000001</v>
      </c>
      <c r="DU90" s="1">
        <v>122.17700000000001</v>
      </c>
      <c r="DV90" s="1">
        <v>123.39</v>
      </c>
      <c r="DW90" s="1">
        <v>124.31699999999999</v>
      </c>
      <c r="DX90" s="1">
        <v>128.13900000000001</v>
      </c>
      <c r="DY90" s="1">
        <v>127.017</v>
      </c>
      <c r="DZ90" s="1">
        <v>124.14100000000001</v>
      </c>
      <c r="EA90" s="1">
        <v>122.82599999999999</v>
      </c>
      <c r="EB90" s="1">
        <v>122.01300000000001</v>
      </c>
      <c r="EC90" s="1">
        <v>120.04900000000001</v>
      </c>
      <c r="ED90" s="1">
        <v>120.095</v>
      </c>
      <c r="EE90" s="1">
        <v>122.084</v>
      </c>
      <c r="EF90" s="1">
        <v>122.214</v>
      </c>
      <c r="EG90" s="1">
        <v>123.26</v>
      </c>
      <c r="EH90" s="1">
        <v>123.723</v>
      </c>
      <c r="EI90" s="1">
        <v>124.90900000000001</v>
      </c>
      <c r="EJ90" s="1">
        <v>124.842</v>
      </c>
      <c r="EK90" s="1">
        <v>127.29300000000001</v>
      </c>
      <c r="EL90" s="1">
        <v>128.96100000000001</v>
      </c>
      <c r="EM90" s="1">
        <v>131.17500000000001</v>
      </c>
      <c r="EN90" s="1">
        <v>135.88900000000001</v>
      </c>
      <c r="EO90" s="1">
        <v>137.34100000000001</v>
      </c>
      <c r="EP90" s="1">
        <v>136.03</v>
      </c>
      <c r="EQ90" s="1">
        <v>135.767</v>
      </c>
      <c r="ER90" s="1">
        <v>137.82499999999999</v>
      </c>
      <c r="ES90" s="1">
        <v>139.40799999999999</v>
      </c>
      <c r="ET90" s="1">
        <v>142.22999999999999</v>
      </c>
      <c r="EU90" s="1">
        <v>143.76599999999999</v>
      </c>
      <c r="EV90" s="1">
        <v>140.601</v>
      </c>
      <c r="EW90" s="1">
        <v>143.72200000000001</v>
      </c>
      <c r="EX90" s="1">
        <v>145.31399999999999</v>
      </c>
      <c r="EY90" s="1">
        <v>143.86600000000001</v>
      </c>
      <c r="EZ90" s="1">
        <v>143.99600000000001</v>
      </c>
      <c r="FA90" s="1">
        <v>149.16399999999999</v>
      </c>
      <c r="FB90" s="1">
        <v>152.178</v>
      </c>
      <c r="FC90" s="1">
        <v>152.23699999999999</v>
      </c>
      <c r="FD90" s="1">
        <v>148.25</v>
      </c>
      <c r="FE90" s="1">
        <v>142.054</v>
      </c>
      <c r="FF90" s="1">
        <v>139.43600000000001</v>
      </c>
      <c r="FG90" s="1">
        <v>137.77199999999999</v>
      </c>
      <c r="FH90" s="1">
        <v>137.54300000000001</v>
      </c>
      <c r="FI90" s="1">
        <v>134.83699999999999</v>
      </c>
      <c r="FJ90" s="1">
        <v>133.05699999999999</v>
      </c>
      <c r="FK90" s="1">
        <v>132.06</v>
      </c>
      <c r="FL90" s="1">
        <v>128.86000000000001</v>
      </c>
      <c r="FM90" s="1">
        <v>123.39400000000001</v>
      </c>
      <c r="FN90" s="1">
        <v>124.208</v>
      </c>
      <c r="FO90" s="1">
        <v>123.441</v>
      </c>
      <c r="FP90" s="1">
        <v>128.958</v>
      </c>
      <c r="FQ90" s="1">
        <v>132.21100000000001</v>
      </c>
      <c r="FR90" s="1">
        <v>132.411</v>
      </c>
      <c r="FS90" s="1">
        <v>128.74199999999999</v>
      </c>
      <c r="FT90" s="1">
        <v>126.821</v>
      </c>
      <c r="FU90" s="1">
        <v>121.998</v>
      </c>
      <c r="FV90" s="1">
        <v>122.86499999999999</v>
      </c>
      <c r="FW90" s="1">
        <v>126.057</v>
      </c>
      <c r="FX90" s="1">
        <v>128.00200000000001</v>
      </c>
      <c r="FY90" s="1">
        <v>127.64700000000001</v>
      </c>
      <c r="FZ90" s="1">
        <v>127.443</v>
      </c>
      <c r="GA90" s="1">
        <v>130.536</v>
      </c>
      <c r="GB90" s="1">
        <v>131.22399999999999</v>
      </c>
      <c r="GC90" s="1">
        <v>132.53899999999999</v>
      </c>
      <c r="GD90" s="1">
        <v>137.57</v>
      </c>
      <c r="GE90" s="1">
        <v>141.14500000000001</v>
      </c>
      <c r="GF90" s="1">
        <v>140.512</v>
      </c>
      <c r="GG90" s="1">
        <v>146.27600000000001</v>
      </c>
      <c r="GH90" s="1">
        <v>149.64599999999999</v>
      </c>
      <c r="GI90" s="1">
        <v>151.649</v>
      </c>
      <c r="GJ90" s="1">
        <v>148.12700000000001</v>
      </c>
      <c r="GK90" s="1">
        <v>148.33099999999999</v>
      </c>
      <c r="GL90" s="1">
        <v>148.70099999999999</v>
      </c>
      <c r="GM90" s="1">
        <v>143.36699999999999</v>
      </c>
      <c r="GN90" s="1">
        <v>139.328</v>
      </c>
      <c r="GO90" s="1">
        <v>139.464</v>
      </c>
      <c r="GP90" s="1">
        <v>140.06700000000001</v>
      </c>
      <c r="GQ90" s="1">
        <v>141.71799999999999</v>
      </c>
      <c r="GR90" s="1">
        <v>141.511</v>
      </c>
      <c r="GS90" s="1">
        <v>132.87799999999999</v>
      </c>
      <c r="GT90" s="1">
        <v>132.25399999999999</v>
      </c>
      <c r="GU90" s="1">
        <v>128.49600000000001</v>
      </c>
      <c r="GV90" s="1">
        <v>137.136</v>
      </c>
      <c r="GW90" s="1">
        <v>136.59200000000001</v>
      </c>
      <c r="GX90" s="1">
        <v>123.121</v>
      </c>
      <c r="GY90" s="1">
        <v>116.197</v>
      </c>
      <c r="GZ90" s="1">
        <v>113.986</v>
      </c>
      <c r="HA90" s="1">
        <v>115.833</v>
      </c>
      <c r="HB90" s="1">
        <v>153.852</v>
      </c>
      <c r="HC90" s="1">
        <v>152.77699999999999</v>
      </c>
      <c r="HD90" s="1">
        <v>147.601</v>
      </c>
      <c r="HE90" s="1">
        <v>144.274</v>
      </c>
      <c r="HF90" s="1">
        <v>140.70699999999999</v>
      </c>
      <c r="HG90" s="1">
        <v>146.01</v>
      </c>
      <c r="HH90" s="1">
        <v>146.92500000000001</v>
      </c>
      <c r="HI90" s="1">
        <v>141.41300000000001</v>
      </c>
      <c r="HJ90" s="1">
        <v>140.12</v>
      </c>
      <c r="HK90" s="1">
        <v>138.90899999999999</v>
      </c>
      <c r="HL90" s="1">
        <v>141.45500000000001</v>
      </c>
      <c r="HM90" s="1">
        <v>140.345</v>
      </c>
      <c r="HN90" s="1">
        <v>139.303</v>
      </c>
      <c r="HO90" s="1">
        <v>138.874</v>
      </c>
      <c r="HP90" s="1">
        <v>136.24700000000001</v>
      </c>
      <c r="HQ90" s="1">
        <v>149.58099999999999</v>
      </c>
      <c r="HR90" s="1">
        <v>157.70699999999999</v>
      </c>
      <c r="HS90" s="1">
        <v>159.39099999999999</v>
      </c>
      <c r="HT90" s="1">
        <v>168.64699999999999</v>
      </c>
      <c r="HU90" s="1">
        <v>171.36600000000001</v>
      </c>
      <c r="HV90" s="1">
        <v>163.05500000000001</v>
      </c>
      <c r="HW90" s="1">
        <v>160.125</v>
      </c>
      <c r="HX90" s="1">
        <v>154.96100000000001</v>
      </c>
      <c r="HY90" s="1">
        <v>157.95099999999999</v>
      </c>
      <c r="HZ90" s="1">
        <v>159.24299999999999</v>
      </c>
      <c r="IA90" s="1">
        <v>166.56200000000001</v>
      </c>
      <c r="IB90" s="1">
        <v>174.32599999999999</v>
      </c>
      <c r="IC90" s="1">
        <v>180.524</v>
      </c>
      <c r="ID90" s="1">
        <v>168.10499999999999</v>
      </c>
      <c r="IE90" s="1">
        <v>157.88800000000001</v>
      </c>
      <c r="IF90" s="1">
        <v>154.619</v>
      </c>
      <c r="IG90" s="1">
        <v>154.98599999999999</v>
      </c>
      <c r="IH90" s="1">
        <v>146.27000000000001</v>
      </c>
      <c r="II90" s="1">
        <v>141.00800000000001</v>
      </c>
      <c r="IJ90" s="1">
        <v>141.44200000000001</v>
      </c>
      <c r="IK90" s="1">
        <v>156.155</v>
      </c>
      <c r="IL90" s="1">
        <v>163.31800000000001</v>
      </c>
      <c r="IM90" s="1">
        <v>172.64599999999999</v>
      </c>
      <c r="IN90" s="1">
        <v>173.76300000000001</v>
      </c>
      <c r="IO90" s="1">
        <v>172.83</v>
      </c>
      <c r="IP90" s="1">
        <v>160.839</v>
      </c>
      <c r="IQ90" s="1">
        <v>151.50299999999999</v>
      </c>
      <c r="IR90" s="1">
        <v>151.31</v>
      </c>
      <c r="IS90" s="1">
        <v>150.922</v>
      </c>
      <c r="IT90" s="1">
        <v>151.37100000000001</v>
      </c>
      <c r="IU90" s="1">
        <v>159.79</v>
      </c>
      <c r="IV90" s="1">
        <v>162.239</v>
      </c>
      <c r="IW90" s="1">
        <v>152.71600000000001</v>
      </c>
      <c r="IX90" s="1">
        <v>142.512</v>
      </c>
      <c r="IY90" s="1">
        <v>141.61699999999999</v>
      </c>
      <c r="IZ90" s="1">
        <v>143.51</v>
      </c>
      <c r="JA90" s="1">
        <v>146.22800000000001</v>
      </c>
      <c r="JB90" s="1">
        <v>147.22800000000001</v>
      </c>
      <c r="JC90" s="1">
        <v>161.93199999999999</v>
      </c>
      <c r="JD90" s="1">
        <v>168.78899999999999</v>
      </c>
      <c r="JE90" s="1">
        <v>174.06200000000001</v>
      </c>
      <c r="JF90" s="1">
        <v>169.876</v>
      </c>
      <c r="JG90" s="1">
        <v>164.58699999999999</v>
      </c>
      <c r="JH90" s="1">
        <v>160.43700000000001</v>
      </c>
      <c r="JI90" s="1">
        <v>160.72499999999999</v>
      </c>
      <c r="JJ90" s="1">
        <v>167.72200000000001</v>
      </c>
      <c r="JK90" s="1">
        <v>191.22399999999999</v>
      </c>
      <c r="JL90" s="1">
        <v>201.26900000000001</v>
      </c>
      <c r="JM90" s="1">
        <v>201.86699999999999</v>
      </c>
      <c r="JN90" s="1">
        <v>201.74799999999999</v>
      </c>
      <c r="JO90" s="1">
        <v>204.45599999999999</v>
      </c>
      <c r="JP90" s="1">
        <v>197.65899999999999</v>
      </c>
      <c r="JQ90" s="1">
        <v>210.24600000000001</v>
      </c>
      <c r="JR90" s="1">
        <v>221.261</v>
      </c>
      <c r="JS90" s="1">
        <v>224.55799999999999</v>
      </c>
      <c r="JT90" s="1">
        <v>227.34899999999999</v>
      </c>
      <c r="JU90" s="1">
        <v>241.73400000000001</v>
      </c>
      <c r="JV90" s="1">
        <v>256.82900000000001</v>
      </c>
      <c r="JW90" s="1">
        <v>253.25</v>
      </c>
      <c r="JX90" s="1">
        <v>248.678</v>
      </c>
      <c r="JY90" s="1">
        <v>249.92099999999999</v>
      </c>
      <c r="JZ90" s="1">
        <v>244.86699999999999</v>
      </c>
      <c r="KA90" s="1">
        <v>245.02799999999999</v>
      </c>
      <c r="KB90" s="1">
        <v>243.36</v>
      </c>
      <c r="KC90" s="1">
        <v>244.518</v>
      </c>
      <c r="KD90" s="1">
        <v>228.02600000000001</v>
      </c>
      <c r="KE90" s="1">
        <v>219.21700000000001</v>
      </c>
      <c r="KF90" s="1">
        <v>213.989</v>
      </c>
      <c r="KG90" s="1">
        <v>212.21100000000001</v>
      </c>
      <c r="KH90" s="1">
        <v>212.22800000000001</v>
      </c>
      <c r="KI90" s="1">
        <v>215.64500000000001</v>
      </c>
      <c r="KJ90" s="1">
        <v>211.048</v>
      </c>
      <c r="KK90" s="1">
        <v>209.946</v>
      </c>
      <c r="KL90" s="1">
        <v>201.60300000000001</v>
      </c>
      <c r="KM90" s="1">
        <v>203.67500000000001</v>
      </c>
      <c r="KN90" s="1">
        <v>196.97</v>
      </c>
      <c r="KO90" s="1">
        <v>182.51599999999999</v>
      </c>
      <c r="KP90" s="1">
        <v>166.54</v>
      </c>
      <c r="KQ90" s="1">
        <v>166.51400000000001</v>
      </c>
      <c r="KR90" s="1">
        <v>164.08699999999999</v>
      </c>
      <c r="KS90" s="1">
        <v>171.518</v>
      </c>
      <c r="KT90" s="1">
        <v>179.904</v>
      </c>
      <c r="KU90" s="1">
        <v>185.059</v>
      </c>
      <c r="KV90" s="1">
        <v>184.875</v>
      </c>
      <c r="KW90" s="1">
        <v>184.44399999999999</v>
      </c>
      <c r="KX90" s="1">
        <v>185.83500000000001</v>
      </c>
      <c r="KY90" s="1">
        <v>185.73400000000001</v>
      </c>
      <c r="KZ90" s="1">
        <v>181.364</v>
      </c>
      <c r="LA90" s="1">
        <v>180.006</v>
      </c>
      <c r="LB90" s="1">
        <v>179.464</v>
      </c>
      <c r="LC90" s="1">
        <v>191.86500000000001</v>
      </c>
      <c r="LD90" s="1">
        <v>206.066</v>
      </c>
      <c r="LE90" s="1">
        <v>211.24700000000001</v>
      </c>
      <c r="LF90" s="1">
        <v>208.71</v>
      </c>
      <c r="LG90" s="1">
        <v>209.465</v>
      </c>
      <c r="LH90" s="1">
        <v>206.482</v>
      </c>
      <c r="LI90" s="1">
        <v>206.83199999999999</v>
      </c>
      <c r="LJ90" s="1">
        <v>203.36099999999999</v>
      </c>
      <c r="LK90" s="1">
        <v>206.197</v>
      </c>
      <c r="LL90" s="1">
        <v>203.816</v>
      </c>
      <c r="LM90" s="1">
        <v>215.71</v>
      </c>
      <c r="LN90" s="1">
        <v>232.47300000000001</v>
      </c>
      <c r="LO90" s="1">
        <v>236.49700000000001</v>
      </c>
      <c r="LP90" s="1">
        <v>241.65700000000001</v>
      </c>
      <c r="LQ90" s="1">
        <v>249.916</v>
      </c>
      <c r="LR90" s="1">
        <v>243.62700000000001</v>
      </c>
      <c r="LS90" s="1">
        <v>238.548</v>
      </c>
      <c r="LT90" s="1">
        <v>226.23699999999999</v>
      </c>
      <c r="LU90" s="1">
        <v>208.75</v>
      </c>
      <c r="LV90" s="1">
        <v>214.86</v>
      </c>
      <c r="LW90" s="1">
        <v>228.00700000000001</v>
      </c>
      <c r="LX90" s="1">
        <v>227.41499999999999</v>
      </c>
      <c r="LY90" s="1">
        <v>237.33</v>
      </c>
      <c r="LZ90" s="1">
        <v>244.45599999999999</v>
      </c>
      <c r="MA90" s="1">
        <v>250.83799999999999</v>
      </c>
      <c r="MB90" s="1">
        <v>254.59100000000001</v>
      </c>
      <c r="MC90" s="1">
        <v>252.84100000000001</v>
      </c>
      <c r="MD90" s="1">
        <v>248.43100000000001</v>
      </c>
      <c r="ME90" s="1">
        <v>242.214</v>
      </c>
      <c r="MF90" s="1">
        <v>242.44</v>
      </c>
      <c r="MG90" s="1">
        <v>241.58199999999999</v>
      </c>
      <c r="MH90" s="1">
        <v>238.46899999999999</v>
      </c>
      <c r="MI90" s="1">
        <v>240.32900000000001</v>
      </c>
      <c r="MJ90" s="1">
        <v>250.49600000000001</v>
      </c>
      <c r="MK90" s="1">
        <v>258.536</v>
      </c>
      <c r="ML90" s="1">
        <v>263.08699999999999</v>
      </c>
      <c r="MM90" s="1">
        <v>255.779</v>
      </c>
      <c r="MN90" s="1">
        <v>250.44800000000001</v>
      </c>
      <c r="MO90" s="1">
        <v>249.315</v>
      </c>
      <c r="MP90" s="1">
        <v>251.601</v>
      </c>
      <c r="MQ90" s="1">
        <v>257.86599999999999</v>
      </c>
      <c r="MR90" s="1">
        <v>253.291</v>
      </c>
      <c r="MS90" s="1">
        <v>252.655</v>
      </c>
      <c r="MT90" s="1">
        <v>264.41500000000002</v>
      </c>
      <c r="MU90" s="1">
        <v>288.92700000000002</v>
      </c>
      <c r="MV90" s="1">
        <v>291.31599999999997</v>
      </c>
      <c r="MW90" s="1">
        <v>272.64499999999998</v>
      </c>
      <c r="MX90" s="1">
        <v>259.411</v>
      </c>
      <c r="MY90" s="1">
        <v>264.988</v>
      </c>
      <c r="MZ90" s="1">
        <v>274.33800000000002</v>
      </c>
      <c r="NA90" s="1">
        <v>275.49</v>
      </c>
      <c r="NB90" s="1">
        <v>279.87099999999998</v>
      </c>
      <c r="NC90" s="1">
        <v>295.66800000000001</v>
      </c>
      <c r="ND90" s="1">
        <v>303.86799999999999</v>
      </c>
      <c r="NE90" s="1">
        <v>305.36599999999999</v>
      </c>
      <c r="NF90" s="1">
        <v>306.56099999999998</v>
      </c>
      <c r="NG90" s="1">
        <v>311.61799999999999</v>
      </c>
      <c r="NH90" s="1">
        <v>311.55099999999999</v>
      </c>
      <c r="NI90" s="1">
        <v>305.89299999999997</v>
      </c>
      <c r="NJ90" s="1">
        <v>299.95499999999998</v>
      </c>
      <c r="NK90" s="1">
        <v>306.28300000000002</v>
      </c>
      <c r="NL90" s="1">
        <v>332.21199999999999</v>
      </c>
      <c r="NM90" s="1">
        <v>330.90699999999998</v>
      </c>
      <c r="NN90" s="1">
        <v>339.60500000000002</v>
      </c>
      <c r="NO90" s="1">
        <v>335.70800000000003</v>
      </c>
      <c r="NP90" s="1">
        <v>330.678</v>
      </c>
      <c r="NQ90" s="1">
        <v>334.85399999999998</v>
      </c>
      <c r="NR90" s="1">
        <v>333.13200000000001</v>
      </c>
      <c r="NS90" s="1">
        <v>346.68299999999999</v>
      </c>
      <c r="NT90" s="1">
        <v>349.34500000000003</v>
      </c>
      <c r="NU90" s="1">
        <v>352.79300000000001</v>
      </c>
      <c r="NV90" s="1">
        <v>359.28800000000001</v>
      </c>
      <c r="NW90" s="1">
        <v>340.54700000000003</v>
      </c>
      <c r="NX90" s="1">
        <v>332.47899999999998</v>
      </c>
      <c r="NY90" s="1">
        <v>331.54399999999998</v>
      </c>
      <c r="NZ90" s="1">
        <v>329.91399999999999</v>
      </c>
      <c r="OA90" s="1">
        <v>327.02600000000001</v>
      </c>
      <c r="OB90" s="1">
        <v>326.54399999999998</v>
      </c>
      <c r="OC90" s="1">
        <v>324.661</v>
      </c>
      <c r="OD90" s="1">
        <v>320.78399999999999</v>
      </c>
      <c r="OE90" s="1">
        <v>316.91899999999998</v>
      </c>
      <c r="OF90" s="1">
        <v>313.024</v>
      </c>
      <c r="OG90" s="1">
        <v>312.298</v>
      </c>
      <c r="OH90" s="1">
        <v>309.48599999999999</v>
      </c>
      <c r="OI90" s="1">
        <v>319.94499999999999</v>
      </c>
      <c r="OJ90" s="1">
        <v>330.33300000000003</v>
      </c>
      <c r="OK90" s="1">
        <v>331.96300000000002</v>
      </c>
      <c r="OL90" s="1">
        <v>328.44400000000002</v>
      </c>
      <c r="OM90" s="1">
        <v>323.77499999999998</v>
      </c>
      <c r="ON90" s="1">
        <v>318.68200000000002</v>
      </c>
      <c r="OO90" s="1">
        <v>303.06099999999998</v>
      </c>
      <c r="OP90" s="1">
        <v>292.60199999999998</v>
      </c>
      <c r="OQ90" s="1">
        <v>289.18599999999998</v>
      </c>
      <c r="OR90" s="1">
        <v>281.65199999999999</v>
      </c>
      <c r="OS90" s="1">
        <v>275.51900000000001</v>
      </c>
      <c r="OT90" s="1">
        <v>270.93</v>
      </c>
      <c r="OU90" s="1">
        <v>268.37</v>
      </c>
      <c r="OV90" s="1">
        <v>275.87599999999998</v>
      </c>
      <c r="OW90" s="1">
        <v>275.476</v>
      </c>
      <c r="OX90" s="1">
        <v>276.55900000000003</v>
      </c>
      <c r="OY90" s="1">
        <v>284.23</v>
      </c>
      <c r="OZ90" s="1">
        <v>275.28300000000002</v>
      </c>
      <c r="PA90" s="1">
        <v>270.05099999999999</v>
      </c>
      <c r="PB90" s="1">
        <v>259.089</v>
      </c>
      <c r="PC90" s="1">
        <v>248.91</v>
      </c>
      <c r="PD90" s="1">
        <v>242.45</v>
      </c>
      <c r="PE90" s="1">
        <v>241.26900000000001</v>
      </c>
      <c r="PF90" s="1">
        <v>235.70400000000001</v>
      </c>
      <c r="PG90" s="1">
        <v>230.16399999999999</v>
      </c>
      <c r="PH90" s="1">
        <v>231.37100000000001</v>
      </c>
      <c r="PI90" s="1">
        <v>233.934</v>
      </c>
      <c r="PJ90" s="1">
        <v>234.227</v>
      </c>
      <c r="PK90" s="1">
        <v>233.48</v>
      </c>
      <c r="PL90" s="1">
        <v>239.917</v>
      </c>
      <c r="PM90" s="1">
        <v>252.452</v>
      </c>
      <c r="PN90" s="1">
        <v>258.37</v>
      </c>
      <c r="PO90" s="1">
        <v>261.45800000000003</v>
      </c>
      <c r="PP90" s="1">
        <v>263.60300000000001</v>
      </c>
      <c r="PQ90" s="1">
        <v>258.471</v>
      </c>
      <c r="PR90" s="1">
        <v>257.53800000000001</v>
      </c>
      <c r="PS90" s="1">
        <v>255.11</v>
      </c>
      <c r="PT90" s="1">
        <v>252.48400000000001</v>
      </c>
      <c r="PU90" s="1">
        <v>256.18900000000002</v>
      </c>
      <c r="PV90" s="1">
        <v>255.46</v>
      </c>
      <c r="PW90" s="1">
        <v>253.05600000000001</v>
      </c>
      <c r="PX90" s="1">
        <v>252.64599999999999</v>
      </c>
      <c r="PY90" s="1">
        <v>250.19200000000001</v>
      </c>
      <c r="PZ90" s="1">
        <v>249.59399999999999</v>
      </c>
      <c r="QA90" s="1">
        <v>249.86600000000001</v>
      </c>
      <c r="QB90" s="1">
        <v>242.81399999999999</v>
      </c>
      <c r="QC90" s="1">
        <v>243.04599999999999</v>
      </c>
      <c r="QD90" s="1">
        <v>237.36199999999999</v>
      </c>
      <c r="QE90" s="1">
        <v>228.06399999999999</v>
      </c>
      <c r="QF90" s="1">
        <v>227.30099999999999</v>
      </c>
      <c r="QG90" s="1">
        <v>228.99199999999999</v>
      </c>
      <c r="QH90" s="1">
        <v>232.40299999999999</v>
      </c>
      <c r="QI90" s="1">
        <v>229.934</v>
      </c>
      <c r="QJ90" s="1">
        <v>231.03399999999999</v>
      </c>
      <c r="QK90" s="1">
        <v>226.42699999999999</v>
      </c>
      <c r="QL90" s="1">
        <v>226.429</v>
      </c>
      <c r="QM90" s="1">
        <v>221.61799999999999</v>
      </c>
      <c r="QN90" s="1">
        <v>210.50800000000001</v>
      </c>
      <c r="QO90" s="1">
        <v>211.03</v>
      </c>
      <c r="QP90" s="1">
        <v>210.11099999999999</v>
      </c>
      <c r="QQ90" s="1">
        <v>210.357</v>
      </c>
      <c r="QR90" s="1">
        <v>212.517</v>
      </c>
      <c r="QS90" s="1">
        <v>212.33799999999999</v>
      </c>
      <c r="QT90" s="1">
        <v>213.41900000000001</v>
      </c>
      <c r="QU90" s="1">
        <v>216.14699999999999</v>
      </c>
      <c r="QV90" s="1">
        <v>217.26300000000001</v>
      </c>
      <c r="QW90" s="1">
        <v>217.10499999999999</v>
      </c>
      <c r="QX90" s="1">
        <v>220.642</v>
      </c>
      <c r="QY90" s="1">
        <v>222.26499999999999</v>
      </c>
      <c r="QZ90" s="1">
        <v>223.77099999999999</v>
      </c>
      <c r="RA90" s="1">
        <v>225.011</v>
      </c>
      <c r="RB90" s="1">
        <v>224.035</v>
      </c>
      <c r="RC90" s="1">
        <v>224.09899999999999</v>
      </c>
      <c r="RD90" s="1">
        <v>220.93100000000001</v>
      </c>
      <c r="RE90" s="1">
        <v>218.321</v>
      </c>
      <c r="RF90" s="1">
        <v>213.95</v>
      </c>
      <c r="RG90" s="1">
        <v>214.483</v>
      </c>
      <c r="RH90" s="1">
        <v>215.97</v>
      </c>
      <c r="RI90" s="1">
        <v>214.68700000000001</v>
      </c>
      <c r="RJ90" s="1">
        <v>213.74100000000001</v>
      </c>
      <c r="RK90" s="1">
        <v>212.52199999999999</v>
      </c>
      <c r="RL90" s="1">
        <v>214.41499999999999</v>
      </c>
      <c r="RM90" s="1">
        <v>221.75700000000001</v>
      </c>
      <c r="RN90" s="1">
        <v>220.929</v>
      </c>
      <c r="RO90" s="1">
        <v>219.953</v>
      </c>
      <c r="RP90" s="1">
        <v>220.96</v>
      </c>
      <c r="RQ90" s="1">
        <v>216.37700000000001</v>
      </c>
      <c r="RR90" s="1">
        <v>216.63900000000001</v>
      </c>
      <c r="RS90" s="1">
        <v>214.642</v>
      </c>
      <c r="RT90" s="1">
        <v>209.49799999999999</v>
      </c>
      <c r="RU90" s="1">
        <v>207.85</v>
      </c>
      <c r="RV90" s="1">
        <v>206.44200000000001</v>
      </c>
      <c r="RW90" s="1">
        <v>208.41399999999999</v>
      </c>
      <c r="RX90" s="1">
        <v>207.55699999999999</v>
      </c>
      <c r="RY90" s="1">
        <v>204.24299999999999</v>
      </c>
      <c r="RZ90" s="1">
        <v>198.12200000000001</v>
      </c>
      <c r="SA90" s="1">
        <v>198.108</v>
      </c>
      <c r="SB90" s="1">
        <v>199.809</v>
      </c>
      <c r="SC90" s="1">
        <v>200.846</v>
      </c>
      <c r="SD90" s="1">
        <v>201.71600000000001</v>
      </c>
      <c r="SE90" s="1">
        <v>204.98400000000001</v>
      </c>
      <c r="SF90" s="1">
        <v>204.548</v>
      </c>
      <c r="SG90" s="1">
        <v>205.73</v>
      </c>
      <c r="SH90" s="1">
        <v>206.476</v>
      </c>
      <c r="SI90" s="1">
        <v>206.929</v>
      </c>
      <c r="SJ90" s="1">
        <v>205.483</v>
      </c>
      <c r="SK90" s="1">
        <v>204.81399999999999</v>
      </c>
      <c r="SL90" s="1">
        <v>204.089</v>
      </c>
      <c r="SM90" s="1">
        <v>206.346</v>
      </c>
      <c r="SN90" s="1">
        <v>207.648</v>
      </c>
      <c r="SO90" s="1">
        <v>207.434</v>
      </c>
      <c r="SP90" s="1">
        <v>203.851</v>
      </c>
      <c r="SQ90" s="1">
        <v>209.78700000000001</v>
      </c>
      <c r="SR90" s="1">
        <v>230.55799999999999</v>
      </c>
    </row>
    <row r="91" spans="1:512" x14ac:dyDescent="0.25">
      <c r="A91" s="1" t="s">
        <v>316</v>
      </c>
      <c r="B91" s="1" t="str">
        <f>_xlfn.XLOOKUP(A91,bonds[worksheet get],bonds[unique lookup],"-")</f>
        <v>ENGIFP 3 7/8 PERP nc-24</v>
      </c>
      <c r="C91" s="1" t="str">
        <f>_xlfn.XLOOKUP(A91,bonds[worksheet get],bonds[ID_ISIN],"-")</f>
        <v>FR0011942283</v>
      </c>
      <c r="D91" s="1">
        <f>_xll.BDH(A91,"blp_i_sprd_mid","-2AY",,"Dates=H","Fill=C","Sort=R","Dir=H","cols=509;rows=1")</f>
        <v>234.87799999999999</v>
      </c>
      <c r="E91" s="1">
        <v>234.35900000000001</v>
      </c>
      <c r="F91" s="1">
        <v>235.10499999999999</v>
      </c>
      <c r="G91" s="1">
        <v>238.351</v>
      </c>
      <c r="H91" s="1">
        <v>240.006</v>
      </c>
      <c r="I91" s="1">
        <v>239.654</v>
      </c>
      <c r="J91" s="1">
        <v>238.31299999999999</v>
      </c>
      <c r="K91" s="1">
        <v>236.68</v>
      </c>
      <c r="L91" s="1">
        <v>235.58099999999999</v>
      </c>
      <c r="M91" s="1">
        <v>238.56800000000001</v>
      </c>
      <c r="N91" s="1">
        <v>233.35</v>
      </c>
      <c r="O91" s="1">
        <v>232.964</v>
      </c>
      <c r="P91" s="1">
        <v>223.43199999999999</v>
      </c>
      <c r="Q91" s="1">
        <v>216.78200000000001</v>
      </c>
      <c r="R91" s="1">
        <v>228.60900000000001</v>
      </c>
      <c r="S91" s="1">
        <v>224.48599999999999</v>
      </c>
      <c r="T91" s="1">
        <v>222.078</v>
      </c>
      <c r="U91" s="1">
        <v>199.25399999999999</v>
      </c>
      <c r="V91" s="1">
        <v>190.583</v>
      </c>
      <c r="W91" s="1">
        <v>187.53</v>
      </c>
      <c r="X91" s="1">
        <v>193.97499999999999</v>
      </c>
      <c r="Y91" s="1">
        <v>205.99</v>
      </c>
      <c r="Z91" s="1">
        <v>215.328</v>
      </c>
      <c r="AA91" s="1">
        <v>223.76499999999999</v>
      </c>
      <c r="AB91" s="1">
        <v>224.62799999999999</v>
      </c>
      <c r="AC91" s="1">
        <v>223.86500000000001</v>
      </c>
      <c r="AD91" s="1">
        <v>221.161</v>
      </c>
      <c r="AE91" s="1">
        <v>222.03700000000001</v>
      </c>
      <c r="AF91" s="1">
        <v>237.434</v>
      </c>
      <c r="AG91" s="1">
        <v>243.47300000000001</v>
      </c>
      <c r="AH91" s="1">
        <v>245.251</v>
      </c>
      <c r="AI91" s="1">
        <v>247.03</v>
      </c>
      <c r="AJ91" s="1">
        <v>248.28</v>
      </c>
      <c r="AK91" s="1">
        <v>260.392</v>
      </c>
      <c r="AL91" s="1">
        <v>269.46800000000002</v>
      </c>
      <c r="AM91" s="1">
        <v>274.37</v>
      </c>
      <c r="AN91" s="1">
        <v>276.23</v>
      </c>
      <c r="AO91" s="1">
        <v>270.04899999999998</v>
      </c>
      <c r="AP91" s="1">
        <v>267.29899999999998</v>
      </c>
      <c r="AQ91" s="1">
        <v>266.61099999999999</v>
      </c>
      <c r="AR91" s="1">
        <v>264.755</v>
      </c>
      <c r="AS91" s="1">
        <v>265.495</v>
      </c>
      <c r="AT91" s="1">
        <v>266.87299999999999</v>
      </c>
      <c r="AU91" s="1">
        <v>271.11599999999999</v>
      </c>
      <c r="AV91" s="1">
        <v>268.767</v>
      </c>
      <c r="AW91" s="1">
        <v>254.887</v>
      </c>
      <c r="AX91" s="1">
        <v>247.101</v>
      </c>
      <c r="AY91" s="1">
        <v>245.05</v>
      </c>
      <c r="AZ91" s="1">
        <v>240.61500000000001</v>
      </c>
      <c r="BA91" s="1">
        <v>245.26599999999999</v>
      </c>
      <c r="BB91" s="1">
        <v>246.44399999999999</v>
      </c>
      <c r="BC91" s="1">
        <v>250.50899999999999</v>
      </c>
      <c r="BD91" s="1">
        <v>256.05500000000001</v>
      </c>
      <c r="BE91" s="1">
        <v>250.47900000000001</v>
      </c>
      <c r="BF91" s="1">
        <v>249.773</v>
      </c>
      <c r="BG91" s="1">
        <v>251.096</v>
      </c>
      <c r="BH91" s="1">
        <v>245.33099999999999</v>
      </c>
      <c r="BI91" s="1">
        <v>246.16800000000001</v>
      </c>
      <c r="BJ91" s="1">
        <v>272.21600000000001</v>
      </c>
      <c r="BK91" s="1">
        <v>303.54399999999998</v>
      </c>
      <c r="BL91" s="1">
        <v>322.08999999999997</v>
      </c>
      <c r="BM91" s="1">
        <v>343</v>
      </c>
      <c r="BN91" s="1">
        <v>347.85</v>
      </c>
      <c r="BO91" s="1">
        <v>350.108</v>
      </c>
      <c r="BP91" s="1">
        <v>354.65600000000001</v>
      </c>
      <c r="BQ91" s="1">
        <v>378.505</v>
      </c>
      <c r="BR91" s="1">
        <v>388.19600000000003</v>
      </c>
      <c r="BS91" s="1">
        <v>396.31299999999999</v>
      </c>
      <c r="BT91" s="1">
        <v>397.52699999999999</v>
      </c>
      <c r="BU91" s="1">
        <v>397.32900000000001</v>
      </c>
      <c r="BV91" s="1">
        <v>435.69299999999998</v>
      </c>
      <c r="BW91" s="1">
        <v>440.62900000000002</v>
      </c>
      <c r="BX91" s="1">
        <v>420.97</v>
      </c>
      <c r="BY91" s="1">
        <v>426.08699999999999</v>
      </c>
      <c r="BZ91" s="1">
        <v>432.96699999999998</v>
      </c>
      <c r="CA91" s="1">
        <v>391.67200000000003</v>
      </c>
      <c r="CB91" s="1">
        <v>363.05</v>
      </c>
      <c r="CC91" s="1">
        <v>286.11099999999999</v>
      </c>
      <c r="CD91" s="1">
        <v>285.00700000000001</v>
      </c>
      <c r="CE91" s="1">
        <v>243.28899999999999</v>
      </c>
      <c r="CF91" s="1">
        <v>238.00399999999999</v>
      </c>
      <c r="CG91" s="1">
        <v>248.43899999999999</v>
      </c>
      <c r="CH91" s="1">
        <v>198.31100000000001</v>
      </c>
      <c r="CI91" s="1">
        <v>182.08500000000001</v>
      </c>
      <c r="CJ91" s="1">
        <v>175.94900000000001</v>
      </c>
      <c r="CK91" s="1">
        <v>178.67599999999999</v>
      </c>
      <c r="CL91" s="1">
        <v>192.54</v>
      </c>
      <c r="CM91" s="1">
        <v>186.035</v>
      </c>
      <c r="CN91" s="1">
        <v>168.79300000000001</v>
      </c>
      <c r="CO91" s="1">
        <v>148.761</v>
      </c>
      <c r="CP91" s="1">
        <v>141.84800000000001</v>
      </c>
      <c r="CQ91" s="1">
        <v>134.16200000000001</v>
      </c>
      <c r="CR91" s="1">
        <v>122.40600000000001</v>
      </c>
      <c r="CS91" s="1">
        <v>124.361</v>
      </c>
      <c r="CT91" s="1">
        <v>126.185</v>
      </c>
      <c r="CU91" s="1">
        <v>128.071</v>
      </c>
      <c r="CV91" s="1">
        <v>127.334</v>
      </c>
      <c r="CW91" s="1">
        <v>128.756</v>
      </c>
      <c r="CX91" s="1">
        <v>128.39099999999999</v>
      </c>
      <c r="CY91" s="1">
        <v>128.01599999999999</v>
      </c>
      <c r="CZ91" s="1">
        <v>130.489</v>
      </c>
      <c r="DA91" s="1">
        <v>131.392</v>
      </c>
      <c r="DB91" s="1">
        <v>128.589</v>
      </c>
      <c r="DC91" s="1">
        <v>126.744</v>
      </c>
      <c r="DD91" s="1">
        <v>128.99700000000001</v>
      </c>
      <c r="DE91" s="1">
        <v>132.54499999999999</v>
      </c>
      <c r="DF91" s="1">
        <v>138.27000000000001</v>
      </c>
      <c r="DG91" s="1">
        <v>138.94300000000001</v>
      </c>
      <c r="DH91" s="1">
        <v>137.82300000000001</v>
      </c>
      <c r="DI91" s="1">
        <v>135.02799999999999</v>
      </c>
      <c r="DJ91" s="1">
        <v>134.215</v>
      </c>
      <c r="DK91" s="1">
        <v>138.37299999999999</v>
      </c>
      <c r="DL91" s="1">
        <v>128.13499999999999</v>
      </c>
      <c r="DM91" s="1">
        <v>124.664</v>
      </c>
      <c r="DN91" s="1">
        <v>120.831</v>
      </c>
      <c r="DO91" s="1">
        <v>120.408</v>
      </c>
      <c r="DP91" s="1">
        <v>118.724</v>
      </c>
      <c r="DQ91" s="1">
        <v>120.18</v>
      </c>
      <c r="DR91" s="1">
        <v>126.749</v>
      </c>
      <c r="DS91" s="1">
        <v>128.02099999999999</v>
      </c>
      <c r="DT91" s="1">
        <v>126.669</v>
      </c>
      <c r="DU91" s="1">
        <v>126.041</v>
      </c>
      <c r="DV91" s="1">
        <v>128.626</v>
      </c>
      <c r="DW91" s="1">
        <v>127.965</v>
      </c>
      <c r="DX91" s="1">
        <v>131.64400000000001</v>
      </c>
      <c r="DY91" s="1">
        <v>131.24</v>
      </c>
      <c r="DZ91" s="1">
        <v>128.773</v>
      </c>
      <c r="EA91" s="1">
        <v>126.697</v>
      </c>
      <c r="EB91" s="1">
        <v>123.129</v>
      </c>
      <c r="EC91" s="1">
        <v>122.608</v>
      </c>
      <c r="ED91" s="1">
        <v>120.887</v>
      </c>
      <c r="EE91" s="1">
        <v>124.604</v>
      </c>
      <c r="EF91" s="1">
        <v>125.042</v>
      </c>
      <c r="EG91" s="1">
        <v>125.849</v>
      </c>
      <c r="EH91" s="1">
        <v>126.983</v>
      </c>
      <c r="EI91" s="1">
        <v>126.893</v>
      </c>
      <c r="EJ91" s="1">
        <v>128.173</v>
      </c>
      <c r="EK91" s="1">
        <v>130.09100000000001</v>
      </c>
      <c r="EL91" s="1">
        <v>130.256</v>
      </c>
      <c r="EM91" s="1">
        <v>131.542</v>
      </c>
      <c r="EN91" s="1">
        <v>134.97</v>
      </c>
      <c r="EO91" s="1">
        <v>137.29900000000001</v>
      </c>
      <c r="EP91" s="1">
        <v>134.679</v>
      </c>
      <c r="EQ91" s="1">
        <v>136.13200000000001</v>
      </c>
      <c r="ER91" s="1">
        <v>137.37799999999999</v>
      </c>
      <c r="ES91" s="1">
        <v>139.739</v>
      </c>
      <c r="ET91" s="1">
        <v>142.66499999999999</v>
      </c>
      <c r="EU91" s="1">
        <v>144.666</v>
      </c>
      <c r="EV91" s="1">
        <v>139.40899999999999</v>
      </c>
      <c r="EW91" s="1">
        <v>143.37799999999999</v>
      </c>
      <c r="EX91" s="1">
        <v>144.52799999999999</v>
      </c>
      <c r="EY91" s="1">
        <v>144.46700000000001</v>
      </c>
      <c r="EZ91" s="1">
        <v>144.49600000000001</v>
      </c>
      <c r="FA91" s="1">
        <v>147.19200000000001</v>
      </c>
      <c r="FB91" s="1">
        <v>150.05099999999999</v>
      </c>
      <c r="FC91" s="1">
        <v>149.376</v>
      </c>
      <c r="FD91" s="1">
        <v>148.102</v>
      </c>
      <c r="FE91" s="1">
        <v>143.947</v>
      </c>
      <c r="FF91" s="1">
        <v>141.672</v>
      </c>
      <c r="FG91" s="1">
        <v>141.20500000000001</v>
      </c>
      <c r="FH91" s="1">
        <v>140.08099999999999</v>
      </c>
      <c r="FI91" s="1">
        <v>137.00800000000001</v>
      </c>
      <c r="FJ91" s="1">
        <v>132.36199999999999</v>
      </c>
      <c r="FK91" s="1">
        <v>131.35300000000001</v>
      </c>
      <c r="FL91" s="1">
        <v>129.26599999999999</v>
      </c>
      <c r="FM91" s="1">
        <v>125.42700000000001</v>
      </c>
      <c r="FN91" s="1">
        <v>128.87200000000001</v>
      </c>
      <c r="FO91" s="1">
        <v>127.495</v>
      </c>
      <c r="FP91" s="1">
        <v>130.935</v>
      </c>
      <c r="FQ91" s="1">
        <v>133.56200000000001</v>
      </c>
      <c r="FR91" s="1">
        <v>134.03100000000001</v>
      </c>
      <c r="FS91" s="1">
        <v>130.101</v>
      </c>
      <c r="FT91" s="1">
        <v>127.946</v>
      </c>
      <c r="FU91" s="1">
        <v>123.616</v>
      </c>
      <c r="FV91" s="1">
        <v>124.627</v>
      </c>
      <c r="FW91" s="1">
        <v>128.78700000000001</v>
      </c>
      <c r="FX91" s="1">
        <v>130.18</v>
      </c>
      <c r="FY91" s="1">
        <v>129.751</v>
      </c>
      <c r="FZ91" s="1">
        <v>130.78</v>
      </c>
      <c r="GA91" s="1">
        <v>134.661</v>
      </c>
      <c r="GB91" s="1">
        <v>136.83600000000001</v>
      </c>
      <c r="GC91" s="1">
        <v>137.916</v>
      </c>
      <c r="GD91" s="1">
        <v>141.215</v>
      </c>
      <c r="GE91" s="1">
        <v>144.20500000000001</v>
      </c>
      <c r="GF91" s="1">
        <v>144.166</v>
      </c>
      <c r="GG91" s="1">
        <v>150.29499999999999</v>
      </c>
      <c r="GH91" s="1">
        <v>155.68</v>
      </c>
      <c r="GI91" s="1">
        <v>159.65</v>
      </c>
      <c r="GJ91" s="1">
        <v>155.642</v>
      </c>
      <c r="GK91" s="1">
        <v>155.482</v>
      </c>
      <c r="GL91" s="1">
        <v>156.11099999999999</v>
      </c>
      <c r="GM91" s="1">
        <v>151.48699999999999</v>
      </c>
      <c r="GN91" s="1">
        <v>148.85300000000001</v>
      </c>
      <c r="GO91" s="1">
        <v>150.21600000000001</v>
      </c>
      <c r="GP91" s="1">
        <v>150.583</v>
      </c>
      <c r="GQ91" s="1">
        <v>151.85599999999999</v>
      </c>
      <c r="GR91" s="1">
        <v>152.45699999999999</v>
      </c>
      <c r="GS91" s="1">
        <v>148.58099999999999</v>
      </c>
      <c r="GT91" s="1">
        <v>146.81200000000001</v>
      </c>
      <c r="GU91" s="1">
        <v>144.154</v>
      </c>
      <c r="GV91" s="1">
        <v>150.92500000000001</v>
      </c>
      <c r="GW91" s="1">
        <v>150.18700000000001</v>
      </c>
      <c r="GX91" s="1">
        <v>142.14400000000001</v>
      </c>
      <c r="GY91" s="1">
        <v>135.238</v>
      </c>
      <c r="GZ91" s="1">
        <v>132.715</v>
      </c>
      <c r="HA91" s="1">
        <v>136.05799999999999</v>
      </c>
      <c r="HB91" s="1">
        <v>162.49299999999999</v>
      </c>
      <c r="HC91" s="1">
        <v>161.661</v>
      </c>
      <c r="HD91" s="1">
        <v>157.398</v>
      </c>
      <c r="HE91" s="1">
        <v>156.30099999999999</v>
      </c>
      <c r="HF91" s="1">
        <v>151.24100000000001</v>
      </c>
      <c r="HG91" s="1">
        <v>156.815</v>
      </c>
      <c r="HH91" s="1">
        <v>158.27600000000001</v>
      </c>
      <c r="HI91" s="1">
        <v>154.995</v>
      </c>
      <c r="HJ91" s="1">
        <v>153.06</v>
      </c>
      <c r="HK91" s="1">
        <v>154.19499999999999</v>
      </c>
      <c r="HL91" s="1">
        <v>157.828</v>
      </c>
      <c r="HM91" s="1">
        <v>155.54599999999999</v>
      </c>
      <c r="HN91" s="1">
        <v>152.696</v>
      </c>
      <c r="HO91" s="1">
        <v>152.99600000000001</v>
      </c>
      <c r="HP91" s="1">
        <v>150.97900000000001</v>
      </c>
      <c r="HQ91" s="1">
        <v>160.904</v>
      </c>
      <c r="HR91" s="1">
        <v>166.852</v>
      </c>
      <c r="HS91" s="1">
        <v>168.21600000000001</v>
      </c>
      <c r="HT91" s="1">
        <v>180.44399999999999</v>
      </c>
      <c r="HU91" s="1">
        <v>182.81200000000001</v>
      </c>
      <c r="HV91" s="1">
        <v>174.00700000000001</v>
      </c>
      <c r="HW91" s="1">
        <v>169.667</v>
      </c>
      <c r="HX91" s="1">
        <v>164.59700000000001</v>
      </c>
      <c r="HY91" s="1">
        <v>167.245</v>
      </c>
      <c r="HZ91" s="1">
        <v>167.773</v>
      </c>
      <c r="IA91" s="1">
        <v>174.107</v>
      </c>
      <c r="IB91" s="1">
        <v>178.15600000000001</v>
      </c>
      <c r="IC91" s="1">
        <v>183.44900000000001</v>
      </c>
      <c r="ID91" s="1">
        <v>171.54</v>
      </c>
      <c r="IE91" s="1">
        <v>162.15899999999999</v>
      </c>
      <c r="IF91" s="1">
        <v>159.333</v>
      </c>
      <c r="IG91" s="1">
        <v>159.28</v>
      </c>
      <c r="IH91" s="1">
        <v>152.446</v>
      </c>
      <c r="II91" s="1">
        <v>149.97499999999999</v>
      </c>
      <c r="IJ91" s="1">
        <v>149.83000000000001</v>
      </c>
      <c r="IK91" s="1">
        <v>160.35599999999999</v>
      </c>
      <c r="IL91" s="1">
        <v>162.834</v>
      </c>
      <c r="IM91" s="1">
        <v>168.82499999999999</v>
      </c>
      <c r="IN91" s="1">
        <v>168.41300000000001</v>
      </c>
      <c r="IO91" s="1">
        <v>168.15700000000001</v>
      </c>
      <c r="IP91" s="1">
        <v>159.602</v>
      </c>
      <c r="IQ91" s="1">
        <v>153.86000000000001</v>
      </c>
      <c r="IR91" s="1">
        <v>153.78200000000001</v>
      </c>
      <c r="IS91" s="1">
        <v>150.494</v>
      </c>
      <c r="IT91" s="1">
        <v>151.91499999999999</v>
      </c>
      <c r="IU91" s="1">
        <v>160.12200000000001</v>
      </c>
      <c r="IV91" s="1">
        <v>161.06200000000001</v>
      </c>
      <c r="IW91" s="1">
        <v>153.405</v>
      </c>
      <c r="IX91" s="1">
        <v>142.327</v>
      </c>
      <c r="IY91" s="1">
        <v>143.19900000000001</v>
      </c>
      <c r="IZ91" s="1">
        <v>145.27000000000001</v>
      </c>
      <c r="JA91" s="1">
        <v>146.965</v>
      </c>
      <c r="JB91" s="1">
        <v>148.07400000000001</v>
      </c>
      <c r="JC91" s="1">
        <v>156.46199999999999</v>
      </c>
      <c r="JD91" s="1">
        <v>177.476</v>
      </c>
      <c r="JE91" s="1">
        <v>184.453</v>
      </c>
      <c r="JF91" s="1">
        <v>181.34800000000001</v>
      </c>
      <c r="JG91" s="1">
        <v>175.988</v>
      </c>
      <c r="JH91" s="1">
        <v>173.315</v>
      </c>
      <c r="JI91" s="1">
        <v>172.584</v>
      </c>
      <c r="JJ91" s="1">
        <v>180.51900000000001</v>
      </c>
      <c r="JK91" s="1">
        <v>195.96700000000001</v>
      </c>
      <c r="JL91" s="1">
        <v>207.81200000000001</v>
      </c>
      <c r="JM91" s="1">
        <v>210.36699999999999</v>
      </c>
      <c r="JN91" s="1">
        <v>213.36799999999999</v>
      </c>
      <c r="JO91" s="1">
        <v>214.78700000000001</v>
      </c>
      <c r="JP91" s="1">
        <v>208.167</v>
      </c>
      <c r="JQ91" s="1">
        <v>215.37200000000001</v>
      </c>
      <c r="JR91" s="1">
        <v>224.48400000000001</v>
      </c>
      <c r="JS91" s="1">
        <v>224.45500000000001</v>
      </c>
      <c r="JT91" s="1">
        <v>226.53299999999999</v>
      </c>
      <c r="JU91" s="1">
        <v>232.41399999999999</v>
      </c>
      <c r="JV91" s="1">
        <v>239.75899999999999</v>
      </c>
      <c r="JW91" s="1">
        <v>236.29300000000001</v>
      </c>
      <c r="JX91" s="1">
        <v>232.637</v>
      </c>
      <c r="JY91" s="1">
        <v>234.13399999999999</v>
      </c>
      <c r="JZ91" s="1">
        <v>230.82599999999999</v>
      </c>
      <c r="KA91" s="1">
        <v>229.107</v>
      </c>
      <c r="KB91" s="1">
        <v>228.08</v>
      </c>
      <c r="KC91" s="1">
        <v>229.22900000000001</v>
      </c>
      <c r="KD91" s="1">
        <v>218.58500000000001</v>
      </c>
      <c r="KE91" s="1">
        <v>213.73500000000001</v>
      </c>
      <c r="KF91" s="1">
        <v>209.90100000000001</v>
      </c>
      <c r="KG91" s="1">
        <v>208.512</v>
      </c>
      <c r="KH91" s="1">
        <v>207.547</v>
      </c>
      <c r="KI91" s="1">
        <v>210.55799999999999</v>
      </c>
      <c r="KJ91" s="1">
        <v>209.559</v>
      </c>
      <c r="KK91" s="1">
        <v>208.56299999999999</v>
      </c>
      <c r="KL91" s="1">
        <v>201.684</v>
      </c>
      <c r="KM91" s="1">
        <v>204.82300000000001</v>
      </c>
      <c r="KN91" s="1">
        <v>201.298</v>
      </c>
      <c r="KO91" s="1">
        <v>189.99100000000001</v>
      </c>
      <c r="KP91" s="1">
        <v>175.863</v>
      </c>
      <c r="KQ91" s="1">
        <v>174.91499999999999</v>
      </c>
      <c r="KR91" s="1">
        <v>174.27500000000001</v>
      </c>
      <c r="KS91" s="1">
        <v>178.23699999999999</v>
      </c>
      <c r="KT91" s="1">
        <v>180.714</v>
      </c>
      <c r="KU91" s="1">
        <v>183.03200000000001</v>
      </c>
      <c r="KV91" s="1">
        <v>181.88800000000001</v>
      </c>
      <c r="KW91" s="1">
        <v>181.17</v>
      </c>
      <c r="KX91" s="1">
        <v>178.68199999999999</v>
      </c>
      <c r="KY91" s="1">
        <v>178.08099999999999</v>
      </c>
      <c r="KZ91" s="1">
        <v>174.24</v>
      </c>
      <c r="LA91" s="1">
        <v>172.131</v>
      </c>
      <c r="LB91" s="1">
        <v>171.20599999999999</v>
      </c>
      <c r="LC91" s="1">
        <v>182.15899999999999</v>
      </c>
      <c r="LD91" s="1">
        <v>194.15799999999999</v>
      </c>
      <c r="LE91" s="1">
        <v>200.16</v>
      </c>
      <c r="LF91" s="1">
        <v>197.11799999999999</v>
      </c>
      <c r="LG91" s="1">
        <v>196.08699999999999</v>
      </c>
      <c r="LH91" s="1">
        <v>192.53</v>
      </c>
      <c r="LI91" s="1">
        <v>192.43100000000001</v>
      </c>
      <c r="LJ91" s="1">
        <v>191.47</v>
      </c>
      <c r="LK91" s="1">
        <v>195.851</v>
      </c>
      <c r="LL91" s="1">
        <v>194.18600000000001</v>
      </c>
      <c r="LM91" s="1">
        <v>205.619</v>
      </c>
      <c r="LN91" s="1">
        <v>220.84</v>
      </c>
      <c r="LO91" s="1">
        <v>230.45599999999999</v>
      </c>
      <c r="LP91" s="1">
        <v>228.05500000000001</v>
      </c>
      <c r="LQ91" s="1">
        <v>235.876</v>
      </c>
      <c r="LR91" s="1">
        <v>232.66499999999999</v>
      </c>
      <c r="LS91" s="1">
        <v>228.27500000000001</v>
      </c>
      <c r="LT91" s="1">
        <v>221.74700000000001</v>
      </c>
      <c r="LU91" s="1">
        <v>215.249</v>
      </c>
      <c r="LV91" s="1">
        <v>222.93299999999999</v>
      </c>
      <c r="LW91" s="1">
        <v>229.09800000000001</v>
      </c>
      <c r="LX91" s="1">
        <v>231.52699999999999</v>
      </c>
      <c r="LY91" s="1">
        <v>240.667</v>
      </c>
      <c r="LZ91" s="1">
        <v>249.31899999999999</v>
      </c>
      <c r="MA91" s="1">
        <v>255.16300000000001</v>
      </c>
      <c r="MB91" s="1">
        <v>259.22199999999998</v>
      </c>
      <c r="MC91" s="1">
        <v>257.10599999999999</v>
      </c>
      <c r="MD91" s="1">
        <v>252.72499999999999</v>
      </c>
      <c r="ME91" s="1">
        <v>248.28200000000001</v>
      </c>
      <c r="MF91" s="1">
        <v>249.02</v>
      </c>
      <c r="MG91" s="1">
        <v>248.90199999999999</v>
      </c>
      <c r="MH91" s="1">
        <v>245.99199999999999</v>
      </c>
      <c r="MI91" s="1">
        <v>249.10300000000001</v>
      </c>
      <c r="MJ91" s="1">
        <v>256.06700000000001</v>
      </c>
      <c r="MK91" s="1">
        <v>259.774</v>
      </c>
      <c r="ML91" s="1">
        <v>261.19</v>
      </c>
      <c r="MM91" s="1">
        <v>258.69400000000002</v>
      </c>
      <c r="MN91" s="1">
        <v>259.34199999999998</v>
      </c>
      <c r="MO91" s="1">
        <v>258.05799999999999</v>
      </c>
      <c r="MP91" s="1">
        <v>261.63799999999998</v>
      </c>
      <c r="MQ91" s="1">
        <v>270.327</v>
      </c>
      <c r="MR91" s="1">
        <v>267.416</v>
      </c>
      <c r="MS91" s="1">
        <v>267.46199999999999</v>
      </c>
      <c r="MT91" s="1">
        <v>271.24799999999999</v>
      </c>
      <c r="MU91" s="1">
        <v>281.36799999999999</v>
      </c>
      <c r="MV91" s="1">
        <v>282.76900000000001</v>
      </c>
      <c r="MW91" s="1">
        <v>274.78899999999999</v>
      </c>
      <c r="MX91" s="1">
        <v>261.33800000000002</v>
      </c>
      <c r="MY91" s="1">
        <v>264.08300000000003</v>
      </c>
      <c r="MZ91" s="1">
        <v>268.16899999999998</v>
      </c>
      <c r="NA91" s="1">
        <v>268.71100000000001</v>
      </c>
      <c r="NB91" s="1">
        <v>270.8</v>
      </c>
      <c r="NC91" s="1">
        <v>277.43599999999998</v>
      </c>
      <c r="ND91" s="1">
        <v>282.37099999999998</v>
      </c>
      <c r="NE91" s="1">
        <v>282.75799999999998</v>
      </c>
      <c r="NF91" s="1">
        <v>284.03800000000001</v>
      </c>
      <c r="NG91" s="1">
        <v>286.80599999999998</v>
      </c>
      <c r="NH91" s="1">
        <v>284.67</v>
      </c>
      <c r="NI91" s="1">
        <v>280.85199999999998</v>
      </c>
      <c r="NJ91" s="1">
        <v>276.93099999999998</v>
      </c>
      <c r="NK91" s="1">
        <v>277.279</v>
      </c>
      <c r="NL91" s="1">
        <v>294.505</v>
      </c>
      <c r="NM91" s="1">
        <v>289.54199999999997</v>
      </c>
      <c r="NN91" s="1">
        <v>299.25099999999998</v>
      </c>
      <c r="NO91" s="1">
        <v>297.04399999999998</v>
      </c>
      <c r="NP91" s="1">
        <v>292.94499999999999</v>
      </c>
      <c r="NQ91" s="1">
        <v>304.50799999999998</v>
      </c>
      <c r="NR91" s="1">
        <v>304.69600000000003</v>
      </c>
      <c r="NS91" s="1">
        <v>314.47300000000001</v>
      </c>
      <c r="NT91" s="1">
        <v>319.33300000000003</v>
      </c>
      <c r="NU91" s="1">
        <v>322.02300000000002</v>
      </c>
      <c r="NV91" s="1">
        <v>324.654</v>
      </c>
      <c r="NW91" s="1">
        <v>312.16800000000001</v>
      </c>
      <c r="NX91" s="1">
        <v>303.36399999999998</v>
      </c>
      <c r="NY91" s="1">
        <v>302.14100000000002</v>
      </c>
      <c r="NZ91" s="1">
        <v>301.50599999999997</v>
      </c>
      <c r="OA91" s="1">
        <v>298.79399999999998</v>
      </c>
      <c r="OB91" s="1">
        <v>298.81299999999999</v>
      </c>
      <c r="OC91" s="1">
        <v>298.22000000000003</v>
      </c>
      <c r="OD91" s="1">
        <v>295.858</v>
      </c>
      <c r="OE91" s="1">
        <v>293.24799999999999</v>
      </c>
      <c r="OF91" s="1">
        <v>290.447</v>
      </c>
      <c r="OG91" s="1">
        <v>290.322</v>
      </c>
      <c r="OH91" s="1">
        <v>288.82600000000002</v>
      </c>
      <c r="OI91" s="1">
        <v>297.02</v>
      </c>
      <c r="OJ91" s="1">
        <v>304.17899999999997</v>
      </c>
      <c r="OK91" s="1">
        <v>304.92399999999998</v>
      </c>
      <c r="OL91" s="1">
        <v>302.90800000000002</v>
      </c>
      <c r="OM91" s="1">
        <v>302.73599999999999</v>
      </c>
      <c r="ON91" s="1">
        <v>298.02499999999998</v>
      </c>
      <c r="OO91" s="1">
        <v>287.56700000000001</v>
      </c>
      <c r="OP91" s="1">
        <v>280.33999999999997</v>
      </c>
      <c r="OQ91" s="1">
        <v>279.23099999999999</v>
      </c>
      <c r="OR91" s="1">
        <v>273.81900000000002</v>
      </c>
      <c r="OS91" s="1">
        <v>267.05900000000003</v>
      </c>
      <c r="OT91" s="1">
        <v>264.83499999999998</v>
      </c>
      <c r="OU91" s="1">
        <v>262.84100000000001</v>
      </c>
      <c r="OV91" s="1">
        <v>266.37400000000002</v>
      </c>
      <c r="OW91" s="1">
        <v>268.14999999999998</v>
      </c>
      <c r="OX91" s="1">
        <v>271.81799999999998</v>
      </c>
      <c r="OY91" s="1">
        <v>276.32100000000003</v>
      </c>
      <c r="OZ91" s="1">
        <v>268.26799999999997</v>
      </c>
      <c r="PA91" s="1">
        <v>265.255</v>
      </c>
      <c r="PB91" s="1">
        <v>258.226</v>
      </c>
      <c r="PC91" s="1">
        <v>251.71199999999999</v>
      </c>
      <c r="PD91" s="1">
        <v>246.16399999999999</v>
      </c>
      <c r="PE91" s="1">
        <v>244.50800000000001</v>
      </c>
      <c r="PF91" s="1">
        <v>241.18299999999999</v>
      </c>
      <c r="PG91" s="1">
        <v>237.529</v>
      </c>
      <c r="PH91" s="1">
        <v>238.441</v>
      </c>
      <c r="PI91" s="1">
        <v>240.24100000000001</v>
      </c>
      <c r="PJ91" s="1">
        <v>240.83099999999999</v>
      </c>
      <c r="PK91" s="1">
        <v>240.839</v>
      </c>
      <c r="PL91" s="1">
        <v>243.81200000000001</v>
      </c>
      <c r="PM91" s="1">
        <v>248.85</v>
      </c>
      <c r="PN91" s="1">
        <v>252.01599999999999</v>
      </c>
      <c r="PO91" s="1">
        <v>252.73</v>
      </c>
      <c r="PP91" s="1">
        <v>255.196</v>
      </c>
      <c r="PQ91" s="1">
        <v>250.21299999999999</v>
      </c>
      <c r="PR91" s="1">
        <v>250.68899999999999</v>
      </c>
      <c r="PS91" s="1">
        <v>248.40799999999999</v>
      </c>
      <c r="PT91" s="1">
        <v>244.83799999999999</v>
      </c>
      <c r="PU91" s="1">
        <v>246.36799999999999</v>
      </c>
      <c r="PV91" s="1">
        <v>247.74</v>
      </c>
      <c r="PW91" s="1">
        <v>245.733</v>
      </c>
      <c r="PX91" s="1">
        <v>244.881</v>
      </c>
      <c r="PY91" s="1">
        <v>244.00399999999999</v>
      </c>
      <c r="PZ91" s="1">
        <v>242.99799999999999</v>
      </c>
      <c r="QA91" s="1">
        <v>241.59</v>
      </c>
      <c r="QB91" s="1">
        <v>235.30600000000001</v>
      </c>
      <c r="QC91" s="1">
        <v>235.45099999999999</v>
      </c>
      <c r="QD91" s="1">
        <v>231.584</v>
      </c>
      <c r="QE91" s="1">
        <v>224.83099999999999</v>
      </c>
      <c r="QF91" s="1">
        <v>224.38</v>
      </c>
      <c r="QG91" s="1">
        <v>225.47900000000001</v>
      </c>
      <c r="QH91" s="1">
        <v>228.01900000000001</v>
      </c>
      <c r="QI91" s="1">
        <v>225.31200000000001</v>
      </c>
      <c r="QJ91" s="1">
        <v>226.166</v>
      </c>
      <c r="QK91" s="1">
        <v>221.518</v>
      </c>
      <c r="QL91" s="1">
        <v>221.62</v>
      </c>
      <c r="QM91" s="1">
        <v>220.24600000000001</v>
      </c>
      <c r="QN91" s="1">
        <v>217.83600000000001</v>
      </c>
      <c r="QO91" s="1">
        <v>218.762</v>
      </c>
      <c r="QP91" s="1">
        <v>217.37799999999999</v>
      </c>
      <c r="QQ91" s="1">
        <v>217.732</v>
      </c>
      <c r="QR91" s="1">
        <v>219.571</v>
      </c>
      <c r="QS91" s="1">
        <v>220.71799999999999</v>
      </c>
      <c r="QT91" s="1">
        <v>221.721</v>
      </c>
      <c r="QU91" s="1">
        <v>223.95400000000001</v>
      </c>
      <c r="QV91" s="1">
        <v>224.941</v>
      </c>
      <c r="QW91" s="1">
        <v>224.08</v>
      </c>
      <c r="QX91" s="1">
        <v>226.75200000000001</v>
      </c>
      <c r="QY91" s="1">
        <v>228.584</v>
      </c>
      <c r="QZ91" s="1">
        <v>230.50399999999999</v>
      </c>
      <c r="RA91" s="1">
        <v>230.05799999999999</v>
      </c>
      <c r="RB91" s="1">
        <v>227.83</v>
      </c>
      <c r="RC91" s="1">
        <v>228.471</v>
      </c>
      <c r="RD91" s="1">
        <v>226.32</v>
      </c>
      <c r="RE91" s="1">
        <v>223.25200000000001</v>
      </c>
      <c r="RF91" s="1">
        <v>219.30699999999999</v>
      </c>
      <c r="RG91" s="1">
        <v>220.50299999999999</v>
      </c>
      <c r="RH91" s="1">
        <v>220.53</v>
      </c>
      <c r="RI91" s="1">
        <v>219.93600000000001</v>
      </c>
      <c r="RJ91" s="1">
        <v>219.53800000000001</v>
      </c>
      <c r="RK91" s="1">
        <v>219.43700000000001</v>
      </c>
      <c r="RL91" s="1">
        <v>220.06800000000001</v>
      </c>
      <c r="RM91" s="1">
        <v>224.387</v>
      </c>
      <c r="RN91" s="1">
        <v>223.57400000000001</v>
      </c>
      <c r="RO91" s="1">
        <v>223.67099999999999</v>
      </c>
      <c r="RP91" s="1">
        <v>223.876</v>
      </c>
      <c r="RQ91" s="1">
        <v>220.13499999999999</v>
      </c>
      <c r="RR91" s="1">
        <v>220.56200000000001</v>
      </c>
      <c r="RS91" s="1">
        <v>218.26599999999999</v>
      </c>
      <c r="RT91" s="1">
        <v>212.48099999999999</v>
      </c>
      <c r="RU91" s="1">
        <v>210.71700000000001</v>
      </c>
      <c r="RV91" s="1">
        <v>210.63200000000001</v>
      </c>
      <c r="RW91" s="1">
        <v>213.048</v>
      </c>
      <c r="RX91" s="1">
        <v>211.92699999999999</v>
      </c>
      <c r="RY91" s="1">
        <v>209.428</v>
      </c>
      <c r="RZ91" s="1">
        <v>205.84399999999999</v>
      </c>
      <c r="SA91" s="1">
        <v>207.541</v>
      </c>
      <c r="SB91" s="1">
        <v>209.25200000000001</v>
      </c>
      <c r="SC91" s="1">
        <v>211.011</v>
      </c>
      <c r="SD91" s="1">
        <v>213.012</v>
      </c>
      <c r="SE91" s="1">
        <v>218.34</v>
      </c>
      <c r="SF91" s="1">
        <v>219.46199999999999</v>
      </c>
      <c r="SG91" s="1">
        <v>219.81399999999999</v>
      </c>
      <c r="SH91" s="1">
        <v>222.172</v>
      </c>
      <c r="SI91" s="1">
        <v>223.124</v>
      </c>
      <c r="SJ91" s="1">
        <v>223.06100000000001</v>
      </c>
      <c r="SK91" s="1">
        <v>222.84100000000001</v>
      </c>
      <c r="SL91" s="1">
        <v>221.58699999999999</v>
      </c>
      <c r="SM91" s="1">
        <v>223.88399999999999</v>
      </c>
      <c r="SN91" s="1">
        <v>224.923</v>
      </c>
      <c r="SO91" s="1">
        <v>224.935</v>
      </c>
      <c r="SP91" s="1">
        <v>222.04300000000001</v>
      </c>
      <c r="SQ91" s="1">
        <v>230.62899999999999</v>
      </c>
      <c r="SR91" s="1">
        <v>240.036</v>
      </c>
    </row>
    <row r="92" spans="1:512" x14ac:dyDescent="0.25">
      <c r="A92" s="1" t="s">
        <v>317</v>
      </c>
      <c r="B92" s="1" t="str">
        <f>_xlfn.XLOOKUP(A92,bonds[worksheet get],bonds[unique lookup],"-")</f>
        <v>ENGIFP 3 1/4 PERP nc-24</v>
      </c>
      <c r="C92" s="1" t="str">
        <f>_xlfn.XLOOKUP(A92,bonds[worksheet get],bonds[ID_ISIN],"-")</f>
        <v>FR0013398229</v>
      </c>
      <c r="D92" s="1">
        <f>_xll.BDH(A92,"blp_i_sprd_mid","-2AY",,"Dates=H","Fill=C","Sort=R","Dir=H","cols=371;rows=1")</f>
        <v>235.291</v>
      </c>
      <c r="E92" s="1">
        <v>234.92699999999999</v>
      </c>
      <c r="F92" s="1">
        <v>236.40299999999999</v>
      </c>
      <c r="G92" s="1">
        <v>240.696</v>
      </c>
      <c r="H92" s="1">
        <v>240.666</v>
      </c>
      <c r="I92" s="1">
        <v>237.982</v>
      </c>
      <c r="J92" s="1">
        <v>237.077</v>
      </c>
      <c r="K92" s="1">
        <v>235.72</v>
      </c>
      <c r="L92" s="1">
        <v>234.34800000000001</v>
      </c>
      <c r="M92" s="1">
        <v>237.339</v>
      </c>
      <c r="N92" s="1">
        <v>232.87</v>
      </c>
      <c r="O92" s="1">
        <v>233.47</v>
      </c>
      <c r="P92" s="1">
        <v>226.29499999999999</v>
      </c>
      <c r="Q92" s="1">
        <v>219.56</v>
      </c>
      <c r="R92" s="1">
        <v>232.714</v>
      </c>
      <c r="S92" s="1">
        <v>228.93799999999999</v>
      </c>
      <c r="T92" s="1">
        <v>228.66300000000001</v>
      </c>
      <c r="U92" s="1">
        <v>204.17</v>
      </c>
      <c r="V92" s="1">
        <v>192.732</v>
      </c>
      <c r="W92" s="1">
        <v>189.40600000000001</v>
      </c>
      <c r="X92" s="1">
        <v>194.959</v>
      </c>
      <c r="Y92" s="1">
        <v>212.749</v>
      </c>
      <c r="Z92" s="1">
        <v>218.52799999999999</v>
      </c>
      <c r="AA92" s="1">
        <v>225.61799999999999</v>
      </c>
      <c r="AB92" s="1">
        <v>227.06899999999999</v>
      </c>
      <c r="AC92" s="1">
        <v>227.33500000000001</v>
      </c>
      <c r="AD92" s="1">
        <v>224.41499999999999</v>
      </c>
      <c r="AE92" s="1">
        <v>225.37</v>
      </c>
      <c r="AF92" s="1">
        <v>244.20699999999999</v>
      </c>
      <c r="AG92" s="1">
        <v>249.821</v>
      </c>
      <c r="AH92" s="1">
        <v>250.88</v>
      </c>
      <c r="AI92" s="1">
        <v>254.88200000000001</v>
      </c>
      <c r="AJ92" s="1">
        <v>258.12799999999999</v>
      </c>
      <c r="AK92" s="1">
        <v>265.70800000000003</v>
      </c>
      <c r="AL92" s="1">
        <v>276.93</v>
      </c>
      <c r="AM92" s="1">
        <v>280.60000000000002</v>
      </c>
      <c r="AN92" s="1">
        <v>282.72699999999998</v>
      </c>
      <c r="AO92" s="1">
        <v>277.072</v>
      </c>
      <c r="AP92" s="1">
        <v>275.52300000000002</v>
      </c>
      <c r="AQ92" s="1">
        <v>275.041</v>
      </c>
      <c r="AR92" s="1">
        <v>275.82299999999998</v>
      </c>
      <c r="AS92" s="1">
        <v>276.91000000000003</v>
      </c>
      <c r="AT92" s="1">
        <v>278.06</v>
      </c>
      <c r="AU92" s="1">
        <v>282.89699999999999</v>
      </c>
      <c r="AV92" s="1">
        <v>279.06599999999997</v>
      </c>
      <c r="AW92" s="1">
        <v>263.79000000000002</v>
      </c>
      <c r="AX92" s="1">
        <v>253.81299999999999</v>
      </c>
      <c r="AY92" s="1">
        <v>252.5</v>
      </c>
      <c r="AZ92" s="1">
        <v>248.196</v>
      </c>
      <c r="BA92" s="1">
        <v>258.43099999999998</v>
      </c>
      <c r="BB92" s="1">
        <v>257.74900000000002</v>
      </c>
      <c r="BC92" s="1">
        <v>264.601</v>
      </c>
      <c r="BD92" s="1">
        <v>269.60199999999998</v>
      </c>
      <c r="BE92" s="1">
        <v>264.60899999999998</v>
      </c>
      <c r="BF92" s="1">
        <v>263.83</v>
      </c>
      <c r="BG92" s="1">
        <v>264.37099999999998</v>
      </c>
      <c r="BH92" s="1">
        <v>257.75200000000001</v>
      </c>
      <c r="BI92" s="1">
        <v>255.79</v>
      </c>
      <c r="BJ92" s="1">
        <v>281.46699999999998</v>
      </c>
      <c r="BK92" s="1">
        <v>305.99900000000002</v>
      </c>
      <c r="BL92" s="1">
        <v>320.42200000000003</v>
      </c>
      <c r="BM92" s="1">
        <v>339.19600000000003</v>
      </c>
      <c r="BN92" s="1">
        <v>346.07900000000001</v>
      </c>
      <c r="BO92" s="1">
        <v>346.42899999999997</v>
      </c>
      <c r="BP92" s="1">
        <v>350.53300000000002</v>
      </c>
      <c r="BQ92" s="1">
        <v>365.88499999999999</v>
      </c>
      <c r="BR92" s="1">
        <v>375.149</v>
      </c>
      <c r="BS92" s="1">
        <v>379.03899999999999</v>
      </c>
      <c r="BT92" s="1">
        <v>384.36</v>
      </c>
      <c r="BU92" s="1">
        <v>396.71199999999999</v>
      </c>
      <c r="BV92" s="1">
        <v>443.13499999999999</v>
      </c>
      <c r="BW92" s="1">
        <v>456.30500000000001</v>
      </c>
      <c r="BX92" s="1">
        <v>425.96499999999997</v>
      </c>
      <c r="BY92" s="1">
        <v>427.97899999999998</v>
      </c>
      <c r="BZ92" s="1">
        <v>429.52600000000001</v>
      </c>
      <c r="CA92" s="1">
        <v>394.596</v>
      </c>
      <c r="CB92" s="1">
        <v>352.41399999999999</v>
      </c>
      <c r="CC92" s="1">
        <v>296.68099999999998</v>
      </c>
      <c r="CD92" s="1">
        <v>290.93099999999998</v>
      </c>
      <c r="CE92" s="1">
        <v>246.51</v>
      </c>
      <c r="CF92" s="1">
        <v>242.70400000000001</v>
      </c>
      <c r="CG92" s="1">
        <v>254.62799999999999</v>
      </c>
      <c r="CH92" s="1">
        <v>201.63300000000001</v>
      </c>
      <c r="CI92" s="1">
        <v>179.83699999999999</v>
      </c>
      <c r="CJ92" s="1">
        <v>174.68700000000001</v>
      </c>
      <c r="CK92" s="1">
        <v>175.13499999999999</v>
      </c>
      <c r="CL92" s="1">
        <v>187.17599999999999</v>
      </c>
      <c r="CM92" s="1">
        <v>182.36199999999999</v>
      </c>
      <c r="CN92" s="1">
        <v>165.38300000000001</v>
      </c>
      <c r="CO92" s="1">
        <v>146.81800000000001</v>
      </c>
      <c r="CP92" s="1">
        <v>141.06700000000001</v>
      </c>
      <c r="CQ92" s="1">
        <v>134.77600000000001</v>
      </c>
      <c r="CR92" s="1">
        <v>120.726</v>
      </c>
      <c r="CS92" s="1">
        <v>124.752</v>
      </c>
      <c r="CT92" s="1">
        <v>126.732</v>
      </c>
      <c r="CU92" s="1">
        <v>128.98400000000001</v>
      </c>
      <c r="CV92" s="1">
        <v>128.40100000000001</v>
      </c>
      <c r="CW92" s="1">
        <v>130.24100000000001</v>
      </c>
      <c r="CX92" s="1">
        <v>130.22</v>
      </c>
      <c r="CY92" s="1">
        <v>130.274</v>
      </c>
      <c r="CZ92" s="1">
        <v>131.864</v>
      </c>
      <c r="DA92" s="1">
        <v>132.93799999999999</v>
      </c>
      <c r="DB92" s="1">
        <v>130.828</v>
      </c>
      <c r="DC92" s="1">
        <v>128.78200000000001</v>
      </c>
      <c r="DD92" s="1">
        <v>130.227</v>
      </c>
      <c r="DE92" s="1">
        <v>134.672</v>
      </c>
      <c r="DF92" s="1">
        <v>142.13</v>
      </c>
      <c r="DG92" s="1">
        <v>142.74600000000001</v>
      </c>
      <c r="DH92" s="1">
        <v>141.453</v>
      </c>
      <c r="DI92" s="1">
        <v>139.553</v>
      </c>
      <c r="DJ92" s="1">
        <v>139.36799999999999</v>
      </c>
      <c r="DK92" s="1">
        <v>145.07300000000001</v>
      </c>
      <c r="DL92" s="1">
        <v>132.50399999999999</v>
      </c>
      <c r="DM92" s="1">
        <v>129.1</v>
      </c>
      <c r="DN92" s="1">
        <v>124.532</v>
      </c>
      <c r="DO92" s="1">
        <v>124.19</v>
      </c>
      <c r="DP92" s="1">
        <v>122.321</v>
      </c>
      <c r="DQ92" s="1">
        <v>122.55800000000001</v>
      </c>
      <c r="DR92" s="1">
        <v>130.57599999999999</v>
      </c>
      <c r="DS92" s="1">
        <v>132.12799999999999</v>
      </c>
      <c r="DT92" s="1">
        <v>131.13499999999999</v>
      </c>
      <c r="DU92" s="1">
        <v>130.36600000000001</v>
      </c>
      <c r="DV92" s="1">
        <v>133.01300000000001</v>
      </c>
      <c r="DW92" s="1">
        <v>132.06899999999999</v>
      </c>
      <c r="DX92" s="1">
        <v>135.989</v>
      </c>
      <c r="DY92" s="1">
        <v>135.45699999999999</v>
      </c>
      <c r="DZ92" s="1">
        <v>132.57499999999999</v>
      </c>
      <c r="EA92" s="1">
        <v>131.98500000000001</v>
      </c>
      <c r="EB92" s="1">
        <v>128.27000000000001</v>
      </c>
      <c r="EC92" s="1">
        <v>127.542</v>
      </c>
      <c r="ED92" s="1">
        <v>125.791</v>
      </c>
      <c r="EE92" s="1">
        <v>129.72300000000001</v>
      </c>
      <c r="EF92" s="1">
        <v>129.74</v>
      </c>
      <c r="EG92" s="1">
        <v>130.614</v>
      </c>
      <c r="EH92" s="1">
        <v>131.23500000000001</v>
      </c>
      <c r="EI92" s="1">
        <v>131.429</v>
      </c>
      <c r="EJ92" s="1">
        <v>132.69</v>
      </c>
      <c r="EK92" s="1">
        <v>134.435</v>
      </c>
      <c r="EL92" s="1">
        <v>134.60900000000001</v>
      </c>
      <c r="EM92" s="1">
        <v>135.90899999999999</v>
      </c>
      <c r="EN92" s="1">
        <v>139.58199999999999</v>
      </c>
      <c r="EO92" s="1">
        <v>142.36500000000001</v>
      </c>
      <c r="EP92" s="1">
        <v>140.607</v>
      </c>
      <c r="EQ92" s="1">
        <v>141.12899999999999</v>
      </c>
      <c r="ER92" s="1">
        <v>141.85400000000001</v>
      </c>
      <c r="ES92" s="1">
        <v>143.464</v>
      </c>
      <c r="ET92" s="1">
        <v>146.124</v>
      </c>
      <c r="EU92" s="1">
        <v>147.965</v>
      </c>
      <c r="EV92" s="1">
        <v>142.38999999999999</v>
      </c>
      <c r="EW92" s="1">
        <v>146.553</v>
      </c>
      <c r="EX92" s="1">
        <v>147.511</v>
      </c>
      <c r="EY92" s="1">
        <v>147.83699999999999</v>
      </c>
      <c r="EZ92" s="1">
        <v>146.59899999999999</v>
      </c>
      <c r="FA92" s="1">
        <v>150.517</v>
      </c>
      <c r="FB92" s="1">
        <v>155.59899999999999</v>
      </c>
      <c r="FC92" s="1">
        <v>156.053</v>
      </c>
      <c r="FD92" s="1">
        <v>154.82900000000001</v>
      </c>
      <c r="FE92" s="1">
        <v>149.39500000000001</v>
      </c>
      <c r="FF92" s="1">
        <v>147.96199999999999</v>
      </c>
      <c r="FG92" s="1">
        <v>145.4</v>
      </c>
      <c r="FH92" s="1">
        <v>144.595</v>
      </c>
      <c r="FI92" s="1">
        <v>140.52600000000001</v>
      </c>
      <c r="FJ92" s="1">
        <v>137.61799999999999</v>
      </c>
      <c r="FK92" s="1">
        <v>137.06700000000001</v>
      </c>
      <c r="FL92" s="1">
        <v>136.15199999999999</v>
      </c>
      <c r="FM92" s="1">
        <v>129.94200000000001</v>
      </c>
      <c r="FN92" s="1">
        <v>134.256</v>
      </c>
      <c r="FO92" s="1">
        <v>132.87799999999999</v>
      </c>
      <c r="FP92" s="1">
        <v>136.69900000000001</v>
      </c>
      <c r="FQ92" s="1">
        <v>142.185</v>
      </c>
      <c r="FR92" s="1">
        <v>143.01300000000001</v>
      </c>
      <c r="FS92" s="1">
        <v>138.77199999999999</v>
      </c>
      <c r="FT92" s="1">
        <v>136.33000000000001</v>
      </c>
      <c r="FU92" s="1">
        <v>97.396000000000001</v>
      </c>
      <c r="FV92" s="1">
        <v>98.075999999999993</v>
      </c>
      <c r="FW92" s="1">
        <v>102.28</v>
      </c>
      <c r="FX92" s="1">
        <v>104.53100000000001</v>
      </c>
      <c r="FY92" s="1">
        <v>103.893</v>
      </c>
      <c r="FZ92" s="1">
        <v>105.95</v>
      </c>
      <c r="GA92" s="1">
        <v>109.913</v>
      </c>
      <c r="GB92" s="1">
        <v>112.971</v>
      </c>
      <c r="GC92" s="1">
        <v>114.114</v>
      </c>
      <c r="GD92" s="1">
        <v>118.08</v>
      </c>
      <c r="GE92" s="1">
        <v>120.63200000000001</v>
      </c>
      <c r="GF92" s="1">
        <v>119.89700000000001</v>
      </c>
      <c r="GG92" s="1">
        <v>124.55800000000001</v>
      </c>
      <c r="GH92" s="1">
        <v>129.87299999999999</v>
      </c>
      <c r="GI92" s="1">
        <v>134.018</v>
      </c>
      <c r="GJ92" s="1">
        <v>129.06</v>
      </c>
      <c r="GK92" s="1">
        <v>129.67500000000001</v>
      </c>
      <c r="GL92" s="1">
        <v>129.65700000000001</v>
      </c>
      <c r="GM92" s="1">
        <v>123.764</v>
      </c>
      <c r="GN92" s="1">
        <v>120.85599999999999</v>
      </c>
      <c r="GO92" s="1">
        <v>123.539</v>
      </c>
      <c r="GP92" s="1">
        <v>124.288</v>
      </c>
      <c r="GQ92" s="1">
        <v>125.934</v>
      </c>
      <c r="GR92" s="1">
        <v>126.595</v>
      </c>
      <c r="GS92" s="1">
        <v>123.366</v>
      </c>
      <c r="GT92" s="1">
        <v>122.001</v>
      </c>
      <c r="GU92" s="1">
        <v>118.998</v>
      </c>
      <c r="GV92" s="1">
        <v>125.893</v>
      </c>
      <c r="GW92" s="1">
        <v>123.79600000000001</v>
      </c>
      <c r="GX92" s="1">
        <v>116.51300000000001</v>
      </c>
      <c r="GY92" s="1">
        <v>109.758</v>
      </c>
      <c r="GZ92" s="1">
        <v>105.31699999999999</v>
      </c>
      <c r="HA92" s="1">
        <v>108.14100000000001</v>
      </c>
      <c r="HB92" s="1">
        <v>134.934</v>
      </c>
      <c r="HC92" s="1">
        <v>133.684</v>
      </c>
      <c r="HD92" s="1">
        <v>129.82599999999999</v>
      </c>
      <c r="HE92" s="1">
        <v>128.328</v>
      </c>
      <c r="HF92" s="1">
        <v>122.66200000000001</v>
      </c>
      <c r="HG92" s="1">
        <v>128.78899999999999</v>
      </c>
      <c r="HH92" s="1">
        <v>130.893</v>
      </c>
      <c r="HI92" s="1">
        <v>125.349</v>
      </c>
      <c r="HJ92" s="1">
        <v>123.27500000000001</v>
      </c>
      <c r="HK92" s="1">
        <v>124.22199999999999</v>
      </c>
      <c r="HL92" s="1">
        <v>127.693</v>
      </c>
      <c r="HM92" s="1">
        <v>125.986</v>
      </c>
      <c r="HN92" s="1">
        <v>123.137</v>
      </c>
      <c r="HO92" s="1">
        <v>123.251</v>
      </c>
      <c r="HP92" s="1">
        <v>121.542</v>
      </c>
      <c r="HQ92" s="1">
        <v>133.839</v>
      </c>
      <c r="HR92" s="1">
        <v>144.51400000000001</v>
      </c>
      <c r="HS92" s="1">
        <v>146.59</v>
      </c>
      <c r="HT92" s="1">
        <v>161.76400000000001</v>
      </c>
      <c r="HU92" s="1">
        <v>164.572</v>
      </c>
      <c r="HV92" s="1">
        <v>154.83600000000001</v>
      </c>
      <c r="HW92" s="1">
        <v>151.11099999999999</v>
      </c>
      <c r="HX92" s="1">
        <v>144.43700000000001</v>
      </c>
      <c r="HY92" s="1">
        <v>147.39699999999999</v>
      </c>
      <c r="HZ92" s="1">
        <v>148.214</v>
      </c>
      <c r="IA92" s="1">
        <v>157.24600000000001</v>
      </c>
      <c r="IB92" s="1">
        <v>161.83199999999999</v>
      </c>
      <c r="IC92" s="1">
        <v>168.959</v>
      </c>
      <c r="ID92" s="1">
        <v>152.654</v>
      </c>
      <c r="IE92" s="1">
        <v>143.48699999999999</v>
      </c>
      <c r="IF92" s="1">
        <v>141.71</v>
      </c>
      <c r="IG92" s="1">
        <v>141.30099999999999</v>
      </c>
      <c r="IH92" s="1">
        <v>125.986</v>
      </c>
      <c r="II92" s="1">
        <v>119.803</v>
      </c>
      <c r="IJ92" s="1">
        <v>117.21899999999999</v>
      </c>
      <c r="IK92" s="1">
        <v>128.48599999999999</v>
      </c>
      <c r="IL92" s="1">
        <v>135.52500000000001</v>
      </c>
      <c r="IM92" s="1">
        <v>142.81</v>
      </c>
      <c r="IN92" s="1">
        <v>142.304</v>
      </c>
      <c r="IO92" s="1">
        <v>142.73400000000001</v>
      </c>
      <c r="IP92" s="1">
        <v>131.85900000000001</v>
      </c>
      <c r="IQ92" s="1">
        <v>121.288</v>
      </c>
      <c r="IR92" s="1">
        <v>122.041</v>
      </c>
      <c r="IS92" s="1">
        <v>121.498</v>
      </c>
      <c r="IT92" s="1">
        <v>123.101</v>
      </c>
      <c r="IU92" s="1">
        <v>134.38399999999999</v>
      </c>
      <c r="IV92" s="1">
        <v>136.82599999999999</v>
      </c>
      <c r="IW92" s="1">
        <v>130.44200000000001</v>
      </c>
      <c r="IX92" s="1">
        <v>119.961</v>
      </c>
      <c r="IY92" s="1">
        <v>122.101</v>
      </c>
      <c r="IZ92" s="1">
        <v>124.161</v>
      </c>
      <c r="JA92" s="1">
        <v>124.437</v>
      </c>
      <c r="JB92" s="1">
        <v>126.36</v>
      </c>
      <c r="JC92" s="1">
        <v>134.99700000000001</v>
      </c>
      <c r="JD92" s="1">
        <v>150.81100000000001</v>
      </c>
      <c r="JE92" s="1">
        <v>156.86500000000001</v>
      </c>
      <c r="JF92" s="1">
        <v>154.36600000000001</v>
      </c>
      <c r="JG92" s="1">
        <v>148.661</v>
      </c>
      <c r="JH92" s="1">
        <v>146.55000000000001</v>
      </c>
      <c r="JI92" s="1">
        <v>146.804</v>
      </c>
      <c r="JJ92" s="1">
        <v>157.71899999999999</v>
      </c>
      <c r="JK92" s="1">
        <v>174.02500000000001</v>
      </c>
      <c r="JL92" s="1">
        <v>186.52699999999999</v>
      </c>
      <c r="JM92" s="1">
        <v>187.60499999999999</v>
      </c>
      <c r="JN92" s="1">
        <v>191.09100000000001</v>
      </c>
      <c r="JO92" s="1">
        <v>196.74799999999999</v>
      </c>
      <c r="JP92" s="1">
        <v>192.411</v>
      </c>
      <c r="JQ92" s="1">
        <v>204.98500000000001</v>
      </c>
      <c r="JR92" s="1">
        <v>214.33699999999999</v>
      </c>
      <c r="JS92" s="1">
        <v>214.9</v>
      </c>
      <c r="JT92" s="1">
        <v>217.68</v>
      </c>
      <c r="JU92" s="1">
        <v>224.71299999999999</v>
      </c>
      <c r="JV92" s="1">
        <v>230.46600000000001</v>
      </c>
      <c r="JW92" s="1">
        <v>227.535</v>
      </c>
      <c r="JX92" s="1">
        <v>223.03</v>
      </c>
      <c r="JY92" s="1">
        <v>225.04</v>
      </c>
      <c r="JZ92" s="1">
        <v>221.45500000000001</v>
      </c>
      <c r="KA92" s="1">
        <v>219.69900000000001</v>
      </c>
      <c r="KB92" s="1">
        <v>217.61600000000001</v>
      </c>
      <c r="KC92" s="1">
        <v>218.565</v>
      </c>
      <c r="KD92" s="1">
        <v>204.43</v>
      </c>
      <c r="KE92" s="1">
        <v>198.96199999999999</v>
      </c>
      <c r="KF92" s="1">
        <v>196.23</v>
      </c>
      <c r="KG92" s="1">
        <v>194.90700000000001</v>
      </c>
      <c r="KH92" s="1">
        <v>196.05799999999999</v>
      </c>
      <c r="KI92" s="1">
        <v>199.018</v>
      </c>
      <c r="KJ92" s="1">
        <v>198.59200000000001</v>
      </c>
      <c r="KK92" s="1">
        <v>198.67699999999999</v>
      </c>
      <c r="KL92" s="1">
        <v>191.29499999999999</v>
      </c>
      <c r="KM92" s="1">
        <v>197.14599999999999</v>
      </c>
      <c r="KN92" s="1">
        <v>191.22200000000001</v>
      </c>
      <c r="KO92" s="1">
        <v>179.13200000000001</v>
      </c>
      <c r="KP92" s="1">
        <v>163.75399999999999</v>
      </c>
      <c r="KQ92" s="1">
        <v>162.934</v>
      </c>
      <c r="KR92" s="1">
        <v>161.899</v>
      </c>
      <c r="KS92" s="1">
        <v>167.09</v>
      </c>
      <c r="KT92" s="1">
        <v>172.41399999999999</v>
      </c>
      <c r="KU92" s="1">
        <v>178.28299999999999</v>
      </c>
      <c r="KV92" s="1">
        <v>175.90100000000001</v>
      </c>
      <c r="KW92" s="1">
        <v>175.52699999999999</v>
      </c>
      <c r="KX92" s="1">
        <v>173.744</v>
      </c>
      <c r="KY92" s="1">
        <v>174.56399999999999</v>
      </c>
      <c r="KZ92" s="1">
        <v>170.83699999999999</v>
      </c>
      <c r="LA92" s="1">
        <v>194.34100000000001</v>
      </c>
      <c r="LB92" s="1">
        <v>194.40600000000001</v>
      </c>
      <c r="LC92" s="1">
        <v>202.642</v>
      </c>
      <c r="LD92" s="1">
        <v>213.64400000000001</v>
      </c>
      <c r="LE92" s="1">
        <v>217.94900000000001</v>
      </c>
      <c r="LF92" s="1">
        <v>215.10900000000001</v>
      </c>
      <c r="LG92" s="1">
        <v>214.46299999999999</v>
      </c>
      <c r="LH92" s="1">
        <v>211.553</v>
      </c>
      <c r="LI92" s="1">
        <v>211.89500000000001</v>
      </c>
      <c r="LJ92" s="1">
        <v>209.381</v>
      </c>
      <c r="LK92" s="1">
        <v>213.714</v>
      </c>
      <c r="LL92" s="1">
        <v>212.815</v>
      </c>
      <c r="LM92" s="1">
        <v>221.09899999999999</v>
      </c>
      <c r="LN92" s="1">
        <v>232.05799999999999</v>
      </c>
      <c r="LO92" s="1">
        <v>238.184</v>
      </c>
      <c r="LP92" s="1">
        <v>238.81</v>
      </c>
      <c r="LQ92" s="1">
        <v>248.553</v>
      </c>
      <c r="LR92" s="1">
        <v>243.53700000000001</v>
      </c>
      <c r="LS92" s="1">
        <v>235.31899999999999</v>
      </c>
      <c r="LT92" s="1">
        <v>227.917</v>
      </c>
      <c r="LU92" s="1">
        <v>221.679</v>
      </c>
      <c r="LV92" s="1">
        <v>228.405</v>
      </c>
      <c r="LW92" s="1">
        <v>232.601</v>
      </c>
      <c r="LX92" s="1">
        <v>233.46799999999999</v>
      </c>
      <c r="LY92" s="1">
        <v>240.12</v>
      </c>
      <c r="LZ92" s="1">
        <v>251.65100000000001</v>
      </c>
      <c r="MA92" s="1">
        <v>258.197</v>
      </c>
      <c r="MB92" s="1">
        <v>261.74599999999998</v>
      </c>
      <c r="MC92" s="1">
        <v>260.38799999999998</v>
      </c>
      <c r="MD92" s="1">
        <v>252.98400000000001</v>
      </c>
      <c r="ME92" s="1">
        <v>246.941</v>
      </c>
      <c r="MF92" s="1">
        <v>247.904</v>
      </c>
      <c r="MG92" s="1">
        <v>245.852</v>
      </c>
      <c r="MH92" s="1">
        <v>242.50299999999999</v>
      </c>
      <c r="MI92" s="1">
        <v>245.095</v>
      </c>
      <c r="MJ92" s="1">
        <v>250.876</v>
      </c>
      <c r="MK92" s="1">
        <v>255.88900000000001</v>
      </c>
      <c r="ML92" s="1">
        <v>258.447</v>
      </c>
      <c r="MM92" s="1">
        <v>253.18199999999999</v>
      </c>
      <c r="MN92" s="1">
        <v>252.858</v>
      </c>
      <c r="MO92" s="1">
        <v>252.203</v>
      </c>
      <c r="MP92" s="1">
        <v>254.32400000000001</v>
      </c>
      <c r="MQ92" s="1">
        <v>251.96</v>
      </c>
      <c r="MR92" s="1">
        <v>253.96199999999999</v>
      </c>
      <c r="MS92" s="1">
        <v>254.73699999999999</v>
      </c>
      <c r="MT92" s="1">
        <v>265.89999999999998</v>
      </c>
      <c r="MU92" s="1">
        <v>284.38499999999999</v>
      </c>
      <c r="MV92" s="1">
        <v>286.30900000000003</v>
      </c>
      <c r="MW92" s="1">
        <v>276.07900000000001</v>
      </c>
      <c r="MX92" s="1">
        <v>263.26600000000002</v>
      </c>
      <c r="MY92" s="1">
        <v>267.197</v>
      </c>
      <c r="MZ92" s="1">
        <v>271.81900000000002</v>
      </c>
      <c r="NA92" s="1">
        <v>270.93700000000001</v>
      </c>
      <c r="NB92" s="1">
        <v>273.16000000000003</v>
      </c>
      <c r="NC92" s="1">
        <v>282.69499999999999</v>
      </c>
      <c r="ND92" s="1">
        <v>293.45</v>
      </c>
      <c r="NE92" s="1">
        <v>303.26</v>
      </c>
      <c r="NF92" s="1">
        <v>303.20400000000001</v>
      </c>
      <c r="NG92" s="1">
        <v>309.32600000000002</v>
      </c>
      <c r="NH92" s="1">
        <v>306.86399999999998</v>
      </c>
      <c r="NI92" s="1">
        <v>305.62</v>
      </c>
      <c r="NJ92" s="1">
        <v>296.68799999999999</v>
      </c>
    </row>
    <row r="93" spans="1:512" x14ac:dyDescent="0.25">
      <c r="A93" s="1" t="s">
        <v>135</v>
      </c>
      <c r="B93" s="1" t="str">
        <f>_xlfn.XLOOKUP(A93,bonds[worksheet get],bonds[unique lookup],"-")</f>
        <v>ENGIFP 1 5/8 PERP nc-25</v>
      </c>
      <c r="C93" s="1" t="str">
        <f>_xlfn.XLOOKUP(A93,bonds[worksheet get],bonds[ID_ISIN],"-")</f>
        <v>FR0013431244</v>
      </c>
      <c r="D93" s="1">
        <f>_xll.BDH(A93,"blp_i_sprd_mid","-2AY",,"Dates=H","Fill=C","Sort=R","Dir=H","cols=259;rows=1")</f>
        <v>247.37799999999999</v>
      </c>
      <c r="E93" s="1">
        <v>248.494</v>
      </c>
      <c r="F93" s="1">
        <v>247.27699999999999</v>
      </c>
      <c r="G93" s="1">
        <v>251.54300000000001</v>
      </c>
      <c r="H93" s="1">
        <v>252.489</v>
      </c>
      <c r="I93" s="1">
        <v>251.464</v>
      </c>
      <c r="J93" s="1">
        <v>249.94300000000001</v>
      </c>
      <c r="K93" s="1">
        <v>247.03399999999999</v>
      </c>
      <c r="L93" s="1">
        <v>245.084</v>
      </c>
      <c r="M93" s="1">
        <v>247.71299999999999</v>
      </c>
      <c r="N93" s="1">
        <v>241.31800000000001</v>
      </c>
      <c r="O93" s="1">
        <v>240.32599999999999</v>
      </c>
      <c r="P93" s="1">
        <v>228.49100000000001</v>
      </c>
      <c r="Q93" s="1">
        <v>222.303</v>
      </c>
      <c r="R93" s="1">
        <v>233.952</v>
      </c>
      <c r="S93" s="1">
        <v>230.11199999999999</v>
      </c>
      <c r="T93" s="1">
        <v>228.041</v>
      </c>
      <c r="U93" s="1">
        <v>206.839</v>
      </c>
      <c r="V93" s="1">
        <v>194.745</v>
      </c>
      <c r="W93" s="1">
        <v>191.06399999999999</v>
      </c>
      <c r="X93" s="1">
        <v>197.62299999999999</v>
      </c>
      <c r="Y93" s="1">
        <v>219.49799999999999</v>
      </c>
      <c r="Z93" s="1">
        <v>227.10400000000001</v>
      </c>
      <c r="AA93" s="1">
        <v>234.40199999999999</v>
      </c>
      <c r="AB93" s="1">
        <v>236.06700000000001</v>
      </c>
      <c r="AC93" s="1">
        <v>236.82900000000001</v>
      </c>
      <c r="AD93" s="1">
        <v>233.316</v>
      </c>
      <c r="AE93" s="1">
        <v>233.839</v>
      </c>
      <c r="AF93" s="1">
        <v>251.13499999999999</v>
      </c>
      <c r="AG93" s="1">
        <v>256.70600000000002</v>
      </c>
      <c r="AH93" s="1">
        <v>259.99700000000001</v>
      </c>
      <c r="AI93" s="1">
        <v>262.89699999999999</v>
      </c>
      <c r="AJ93" s="1">
        <v>266.44099999999997</v>
      </c>
      <c r="AK93" s="1">
        <v>276.28899999999999</v>
      </c>
      <c r="AL93" s="1">
        <v>290.65600000000001</v>
      </c>
      <c r="AM93" s="1">
        <v>294.50400000000002</v>
      </c>
      <c r="AN93" s="1">
        <v>296.43200000000002</v>
      </c>
      <c r="AO93" s="1">
        <v>289.26100000000002</v>
      </c>
      <c r="AP93" s="1">
        <v>287.88</v>
      </c>
      <c r="AQ93" s="1">
        <v>287.07100000000003</v>
      </c>
      <c r="AR93" s="1">
        <v>285.65499999999997</v>
      </c>
      <c r="AS93" s="1">
        <v>289.3</v>
      </c>
      <c r="AT93" s="1">
        <v>290.63400000000001</v>
      </c>
      <c r="AU93" s="1">
        <v>292.88</v>
      </c>
      <c r="AV93" s="1">
        <v>289.72500000000002</v>
      </c>
      <c r="AW93" s="1">
        <v>272.97500000000002</v>
      </c>
      <c r="AX93" s="1">
        <v>262.77699999999999</v>
      </c>
      <c r="AY93" s="1">
        <v>259.26</v>
      </c>
      <c r="AZ93" s="1">
        <v>255.048</v>
      </c>
      <c r="BA93" s="1">
        <v>263.334</v>
      </c>
      <c r="BB93" s="1">
        <v>266.02600000000001</v>
      </c>
      <c r="BC93" s="1">
        <v>270.971</v>
      </c>
      <c r="BD93" s="1">
        <v>276.017</v>
      </c>
      <c r="BE93" s="1">
        <v>271.51100000000002</v>
      </c>
      <c r="BF93" s="1">
        <v>273.45600000000002</v>
      </c>
      <c r="BG93" s="1">
        <v>274.03500000000003</v>
      </c>
      <c r="BH93" s="1">
        <v>267.5</v>
      </c>
      <c r="BI93" s="1">
        <v>267.19799999999998</v>
      </c>
      <c r="BJ93" s="1">
        <v>291.30900000000003</v>
      </c>
      <c r="BK93" s="1">
        <v>316.57799999999997</v>
      </c>
      <c r="BL93" s="1">
        <v>330.85500000000002</v>
      </c>
      <c r="BM93" s="1">
        <v>350.44099999999997</v>
      </c>
      <c r="BN93" s="1">
        <v>352.91800000000001</v>
      </c>
      <c r="BO93" s="1">
        <v>353.94400000000002</v>
      </c>
      <c r="BP93" s="1">
        <v>352.15300000000002</v>
      </c>
      <c r="BQ93" s="1">
        <v>377.57499999999999</v>
      </c>
      <c r="BR93" s="1">
        <v>385.15600000000001</v>
      </c>
      <c r="BS93" s="1">
        <v>386.22</v>
      </c>
      <c r="BT93" s="1">
        <v>388.57799999999997</v>
      </c>
      <c r="BU93" s="1">
        <v>398.459</v>
      </c>
      <c r="BV93" s="1">
        <v>442.803</v>
      </c>
      <c r="BW93" s="1">
        <v>453.43</v>
      </c>
      <c r="BX93" s="1">
        <v>437.14</v>
      </c>
      <c r="BY93" s="1">
        <v>441.10899999999998</v>
      </c>
      <c r="BZ93" s="1">
        <v>440.75</v>
      </c>
      <c r="CA93" s="1">
        <v>404.11399999999998</v>
      </c>
      <c r="CB93" s="1">
        <v>367.63900000000001</v>
      </c>
      <c r="CC93" s="1">
        <v>305.59699999999998</v>
      </c>
      <c r="CD93" s="1">
        <v>305.666</v>
      </c>
      <c r="CE93" s="1">
        <v>259.85199999999998</v>
      </c>
      <c r="CF93" s="1">
        <v>258.08699999999999</v>
      </c>
      <c r="CG93" s="1">
        <v>269.19</v>
      </c>
      <c r="CH93" s="1">
        <v>213.06100000000001</v>
      </c>
      <c r="CI93" s="1">
        <v>195.09399999999999</v>
      </c>
      <c r="CJ93" s="1">
        <v>187.08199999999999</v>
      </c>
      <c r="CK93" s="1">
        <v>189.98400000000001</v>
      </c>
      <c r="CL93" s="1">
        <v>204.25200000000001</v>
      </c>
      <c r="CM93" s="1">
        <v>199.39500000000001</v>
      </c>
      <c r="CN93" s="1">
        <v>180.71</v>
      </c>
      <c r="CO93" s="1">
        <v>161.28299999999999</v>
      </c>
      <c r="CP93" s="1">
        <v>156.435</v>
      </c>
      <c r="CQ93" s="1">
        <v>148.102</v>
      </c>
      <c r="CR93" s="1">
        <v>135.488</v>
      </c>
      <c r="CS93" s="1">
        <v>137.61000000000001</v>
      </c>
      <c r="CT93" s="1">
        <v>139.66399999999999</v>
      </c>
      <c r="CU93" s="1">
        <v>141.495</v>
      </c>
      <c r="CV93" s="1">
        <v>140.58199999999999</v>
      </c>
      <c r="CW93" s="1">
        <v>142.81100000000001</v>
      </c>
      <c r="CX93" s="1">
        <v>142.46</v>
      </c>
      <c r="CY93" s="1">
        <v>142.11500000000001</v>
      </c>
      <c r="CZ93" s="1">
        <v>143.42699999999999</v>
      </c>
      <c r="DA93" s="1">
        <v>144.517</v>
      </c>
      <c r="DB93" s="1">
        <v>141.93700000000001</v>
      </c>
      <c r="DC93" s="1">
        <v>138.92400000000001</v>
      </c>
      <c r="DD93" s="1">
        <v>141.304</v>
      </c>
      <c r="DE93" s="1">
        <v>148.071</v>
      </c>
      <c r="DF93" s="1">
        <v>158.917</v>
      </c>
      <c r="DG93" s="1">
        <v>159.881</v>
      </c>
      <c r="DH93" s="1">
        <v>158.50299999999999</v>
      </c>
      <c r="DI93" s="1">
        <v>155.51900000000001</v>
      </c>
      <c r="DJ93" s="1">
        <v>155.79400000000001</v>
      </c>
      <c r="DK93" s="1">
        <v>160.70400000000001</v>
      </c>
      <c r="DL93" s="1">
        <v>150.19999999999999</v>
      </c>
      <c r="DM93" s="1">
        <v>146.601</v>
      </c>
      <c r="DN93" s="1">
        <v>139.797</v>
      </c>
      <c r="DO93" s="1">
        <v>140.761</v>
      </c>
      <c r="DP93" s="1">
        <v>138.59</v>
      </c>
      <c r="DQ93" s="1">
        <v>140.136</v>
      </c>
      <c r="DR93" s="1">
        <v>148.08699999999999</v>
      </c>
      <c r="DS93" s="1">
        <v>148.65199999999999</v>
      </c>
      <c r="DT93" s="1">
        <v>147.85900000000001</v>
      </c>
      <c r="DU93" s="1">
        <v>148.03</v>
      </c>
      <c r="DV93" s="1">
        <v>150.61600000000001</v>
      </c>
      <c r="DW93" s="1">
        <v>149.78</v>
      </c>
      <c r="DX93" s="1">
        <v>153.46199999999999</v>
      </c>
      <c r="DY93" s="1">
        <v>153.625</v>
      </c>
      <c r="DZ93" s="1">
        <v>151.179</v>
      </c>
      <c r="EA93" s="1">
        <v>148.48599999999999</v>
      </c>
      <c r="EB93" s="1">
        <v>144.721</v>
      </c>
      <c r="EC93" s="1">
        <v>143.30799999999999</v>
      </c>
      <c r="ED93" s="1">
        <v>141.25800000000001</v>
      </c>
      <c r="EE93" s="1">
        <v>145.22499999999999</v>
      </c>
      <c r="EF93" s="1">
        <v>145.137</v>
      </c>
      <c r="EG93" s="1">
        <v>145.304</v>
      </c>
      <c r="EH93" s="1">
        <v>146.08199999999999</v>
      </c>
      <c r="EI93" s="1">
        <v>145.447</v>
      </c>
      <c r="EJ93" s="1">
        <v>145.49799999999999</v>
      </c>
      <c r="EK93" s="1">
        <v>147.88399999999999</v>
      </c>
      <c r="EL93" s="1">
        <v>147.58699999999999</v>
      </c>
      <c r="EM93" s="1">
        <v>149.17699999999999</v>
      </c>
      <c r="EN93" s="1">
        <v>151.82300000000001</v>
      </c>
      <c r="EO93" s="1">
        <v>154.65</v>
      </c>
      <c r="EP93" s="1">
        <v>152.12899999999999</v>
      </c>
      <c r="EQ93" s="1">
        <v>152.56100000000001</v>
      </c>
      <c r="ER93" s="1">
        <v>154.25800000000001</v>
      </c>
      <c r="ES93" s="1">
        <v>155.84200000000001</v>
      </c>
      <c r="ET93" s="1">
        <v>158.82499999999999</v>
      </c>
      <c r="EU93" s="1">
        <v>161.44499999999999</v>
      </c>
      <c r="EV93" s="1">
        <v>155.85300000000001</v>
      </c>
      <c r="EW93" s="1">
        <v>159.83799999999999</v>
      </c>
      <c r="EX93" s="1">
        <v>160.79499999999999</v>
      </c>
      <c r="EY93" s="1">
        <v>161.26300000000001</v>
      </c>
      <c r="EZ93" s="1">
        <v>160.26300000000001</v>
      </c>
      <c r="FA93" s="1">
        <v>164.00399999999999</v>
      </c>
      <c r="FB93" s="1">
        <v>168.739</v>
      </c>
      <c r="FC93" s="1">
        <v>169.18899999999999</v>
      </c>
      <c r="FD93" s="1">
        <v>167.70599999999999</v>
      </c>
      <c r="FE93" s="1">
        <v>162.928</v>
      </c>
      <c r="FF93" s="1">
        <v>161.131</v>
      </c>
      <c r="FG93" s="1">
        <v>159.79499999999999</v>
      </c>
      <c r="FH93" s="1">
        <v>159.23500000000001</v>
      </c>
      <c r="FI93" s="1">
        <v>155.13300000000001</v>
      </c>
      <c r="FJ93" s="1">
        <v>151.381</v>
      </c>
      <c r="FK93" s="1">
        <v>150.85900000000001</v>
      </c>
      <c r="FL93" s="1">
        <v>149.38200000000001</v>
      </c>
      <c r="FM93" s="1">
        <v>141.47300000000001</v>
      </c>
      <c r="FN93" s="1">
        <v>144.49700000000001</v>
      </c>
      <c r="FO93" s="1">
        <v>143.137</v>
      </c>
      <c r="FP93" s="1">
        <v>148.01900000000001</v>
      </c>
      <c r="FQ93" s="1">
        <v>152.815</v>
      </c>
      <c r="FR93" s="1">
        <v>153.15199999999999</v>
      </c>
      <c r="FS93" s="1">
        <v>165.238</v>
      </c>
      <c r="FT93" s="1">
        <v>146.083</v>
      </c>
      <c r="FU93" s="1">
        <v>142.66</v>
      </c>
      <c r="FV93" s="1">
        <v>145.37799999999999</v>
      </c>
      <c r="FW93" s="1">
        <v>148.22499999999999</v>
      </c>
      <c r="FX93" s="1">
        <v>150.63200000000001</v>
      </c>
      <c r="FY93" s="1">
        <v>149.24100000000001</v>
      </c>
      <c r="FZ93" s="1">
        <v>149.37100000000001</v>
      </c>
      <c r="GA93" s="1">
        <v>153.31800000000001</v>
      </c>
      <c r="GB93" s="1">
        <v>155.46199999999999</v>
      </c>
      <c r="GC93" s="1">
        <v>156.21100000000001</v>
      </c>
      <c r="GD93" s="1">
        <v>158.57599999999999</v>
      </c>
      <c r="GE93" s="1">
        <v>162.24</v>
      </c>
      <c r="GF93" s="1">
        <v>160.65</v>
      </c>
      <c r="GG93" s="1">
        <v>165.47300000000001</v>
      </c>
      <c r="GH93" s="1">
        <v>170.98500000000001</v>
      </c>
      <c r="GI93" s="1">
        <v>175.58</v>
      </c>
      <c r="GJ93" s="1">
        <v>172.40899999999999</v>
      </c>
      <c r="GK93" s="1">
        <v>173.18899999999999</v>
      </c>
      <c r="GL93" s="1">
        <v>174.77199999999999</v>
      </c>
      <c r="GM93" s="1">
        <v>169.86699999999999</v>
      </c>
      <c r="GN93" s="1">
        <v>167.084</v>
      </c>
      <c r="GO93" s="1">
        <v>169.161</v>
      </c>
      <c r="GP93" s="1">
        <v>170.30500000000001</v>
      </c>
      <c r="GQ93" s="1">
        <v>173.233</v>
      </c>
      <c r="GR93" s="1">
        <v>175.321</v>
      </c>
      <c r="GS93" s="1">
        <v>171.78200000000001</v>
      </c>
      <c r="GT93" s="1">
        <v>170.715</v>
      </c>
      <c r="GU93" s="1">
        <v>166.98099999999999</v>
      </c>
      <c r="GV93" s="1">
        <v>170.238</v>
      </c>
      <c r="GW93" s="1">
        <v>169.38</v>
      </c>
      <c r="GX93" s="1">
        <v>163.672</v>
      </c>
      <c r="GY93" s="1">
        <v>159.107</v>
      </c>
      <c r="GZ93" s="1">
        <v>154.77600000000001</v>
      </c>
      <c r="HA93" s="1">
        <v>158.40799999999999</v>
      </c>
      <c r="HB93" s="1">
        <v>181.58500000000001</v>
      </c>
      <c r="HC93" s="1">
        <v>181.60900000000001</v>
      </c>
      <c r="HD93" s="1">
        <v>176.74600000000001</v>
      </c>
      <c r="HE93" s="1">
        <v>176.649</v>
      </c>
      <c r="HF93" s="1">
        <v>170.08799999999999</v>
      </c>
      <c r="HG93" s="1">
        <v>177.20400000000001</v>
      </c>
      <c r="HH93" s="1">
        <v>178.73099999999999</v>
      </c>
      <c r="HI93" s="1">
        <v>174.774</v>
      </c>
      <c r="HJ93" s="1">
        <v>174.05799999999999</v>
      </c>
      <c r="HK93" s="1">
        <v>174.16200000000001</v>
      </c>
      <c r="HL93" s="1">
        <v>178.43</v>
      </c>
      <c r="HM93" s="1">
        <v>177.30099999999999</v>
      </c>
      <c r="HN93" s="1">
        <v>174.178</v>
      </c>
      <c r="HO93" s="1">
        <v>176.732</v>
      </c>
      <c r="HP93" s="1">
        <v>174.76499999999999</v>
      </c>
      <c r="HQ93" s="1">
        <v>183.57</v>
      </c>
      <c r="HR93" s="1">
        <v>192.28399999999999</v>
      </c>
      <c r="HS93" s="1">
        <v>194.33500000000001</v>
      </c>
      <c r="HT93" s="1">
        <v>207.98699999999999</v>
      </c>
      <c r="HU93" s="1">
        <v>210.19399999999999</v>
      </c>
      <c r="HV93" s="1">
        <v>201.577</v>
      </c>
      <c r="HW93" s="1">
        <v>197.959</v>
      </c>
      <c r="HX93" s="1">
        <v>196.21799999999999</v>
      </c>
      <c r="HY93" s="1">
        <v>197.70099999999999</v>
      </c>
      <c r="HZ93" s="1">
        <v>198.77199999999999</v>
      </c>
      <c r="IA93" s="1">
        <v>205.26599999999999</v>
      </c>
      <c r="IB93" s="1">
        <v>207.178</v>
      </c>
      <c r="IC93" s="1">
        <v>210.82499999999999</v>
      </c>
      <c r="ID93" s="1">
        <v>204.233</v>
      </c>
      <c r="IE93" s="1">
        <v>195.89099999999999</v>
      </c>
      <c r="IF93" s="1">
        <v>189.94900000000001</v>
      </c>
      <c r="IG93" s="1">
        <v>190.50899999999999</v>
      </c>
      <c r="IH93" s="1">
        <v>176.17500000000001</v>
      </c>
      <c r="II93" s="1">
        <v>170.72800000000001</v>
      </c>
      <c r="IJ93" s="1">
        <v>168.59800000000001</v>
      </c>
      <c r="IK93" s="1">
        <v>176.274</v>
      </c>
      <c r="IL93" s="1">
        <v>183.065</v>
      </c>
      <c r="IM93" s="1">
        <v>189.185</v>
      </c>
      <c r="IN93" s="1">
        <v>190.22900000000001</v>
      </c>
      <c r="IO93" s="1">
        <v>189.339</v>
      </c>
      <c r="IP93" s="1">
        <v>182.18700000000001</v>
      </c>
      <c r="IQ93" s="1">
        <v>177.185</v>
      </c>
      <c r="IR93" s="1">
        <v>177.60400000000001</v>
      </c>
      <c r="IS93" s="1">
        <v>175.85400000000001</v>
      </c>
      <c r="IT93" s="1">
        <v>176.37899999999999</v>
      </c>
      <c r="IU93" s="1">
        <v>183.584</v>
      </c>
      <c r="IV93" s="1">
        <v>185.42400000000001</v>
      </c>
      <c r="IW93" s="1">
        <v>182.12299999999999</v>
      </c>
      <c r="IX93" s="1">
        <v>167.286</v>
      </c>
      <c r="IY93" s="1">
        <v>165.89</v>
      </c>
      <c r="IZ93" s="1">
        <v>165.62299999999999</v>
      </c>
      <c r="JA93" s="1">
        <v>166.11099999999999</v>
      </c>
      <c r="JB93" s="1">
        <v>172.59</v>
      </c>
    </row>
    <row r="94" spans="1:512" x14ac:dyDescent="0.25">
      <c r="A94" s="1" t="s">
        <v>77</v>
      </c>
      <c r="B94" s="1" t="str">
        <f>_xlfn.XLOOKUP(A94,bonds[worksheet get],bonds[unique lookup],"-")</f>
        <v>SEVFP 2 1/2 PERP nc-22</v>
      </c>
      <c r="C94" s="1" t="str">
        <f>_xlfn.XLOOKUP(A94,bonds[worksheet get],bonds[ID_ISIN],"-")</f>
        <v>FR0012648590</v>
      </c>
      <c r="D94" s="1">
        <f>_xll.BDH(A94,"blp_i_sprd_mid","-2AY",,"Dates=H","Fill=C","Sort=R","Dir=H","cols=509;rows=1")</f>
        <v>253.488</v>
      </c>
      <c r="E94" s="1">
        <v>254.54599999999999</v>
      </c>
      <c r="F94" s="1">
        <v>257.39400000000001</v>
      </c>
      <c r="G94" s="1">
        <v>260.72300000000001</v>
      </c>
      <c r="H94" s="1">
        <v>262.86</v>
      </c>
      <c r="I94" s="1">
        <v>265.16699999999997</v>
      </c>
      <c r="J94" s="1">
        <v>261.89400000000001</v>
      </c>
      <c r="K94" s="1">
        <v>261.59300000000002</v>
      </c>
      <c r="L94" s="1">
        <v>260.21699999999998</v>
      </c>
      <c r="M94" s="1">
        <v>261.42899999999997</v>
      </c>
      <c r="N94" s="1">
        <v>252.09299999999999</v>
      </c>
      <c r="O94" s="1">
        <v>255.113</v>
      </c>
      <c r="P94" s="1">
        <v>247.88</v>
      </c>
      <c r="Q94" s="1">
        <v>242.12899999999999</v>
      </c>
      <c r="R94" s="1">
        <v>259.24599999999998</v>
      </c>
      <c r="S94" s="1">
        <v>249.25299999999999</v>
      </c>
      <c r="T94" s="1">
        <v>246.99700000000001</v>
      </c>
      <c r="U94" s="1">
        <v>222.58099999999999</v>
      </c>
      <c r="V94" s="1">
        <v>207.88</v>
      </c>
      <c r="W94" s="1">
        <v>189.62100000000001</v>
      </c>
      <c r="X94" s="1">
        <v>201.095</v>
      </c>
      <c r="Y94" s="1">
        <v>244.86500000000001</v>
      </c>
      <c r="Z94" s="1">
        <v>257.42</v>
      </c>
      <c r="AA94" s="1">
        <v>267.29000000000002</v>
      </c>
      <c r="AB94" s="1">
        <v>266.12200000000001</v>
      </c>
      <c r="AC94" s="1">
        <v>262.452</v>
      </c>
      <c r="AD94" s="1">
        <v>257.69400000000002</v>
      </c>
      <c r="AE94" s="1">
        <v>252.39099999999999</v>
      </c>
      <c r="AF94" s="1">
        <v>260.98200000000003</v>
      </c>
      <c r="AG94" s="1">
        <v>275.56599999999997</v>
      </c>
      <c r="AH94" s="1">
        <v>286.02600000000001</v>
      </c>
      <c r="AI94" s="1">
        <v>287.77699999999999</v>
      </c>
      <c r="AJ94" s="1">
        <v>287.99299999999999</v>
      </c>
      <c r="AK94" s="1">
        <v>297.11900000000003</v>
      </c>
      <c r="AL94" s="1">
        <v>315.63</v>
      </c>
      <c r="AM94" s="1">
        <v>313.35199999999998</v>
      </c>
      <c r="AN94" s="1">
        <v>316.31</v>
      </c>
      <c r="AO94" s="1">
        <v>307.71600000000001</v>
      </c>
      <c r="AP94" s="1">
        <v>306.20400000000001</v>
      </c>
      <c r="AQ94" s="1">
        <v>307.36900000000003</v>
      </c>
      <c r="AR94" s="1">
        <v>300.56</v>
      </c>
      <c r="AS94" s="1">
        <v>306.904</v>
      </c>
      <c r="AT94" s="1">
        <v>306.387</v>
      </c>
      <c r="AU94" s="1">
        <v>308.49400000000003</v>
      </c>
      <c r="AV94" s="1">
        <v>307.19200000000001</v>
      </c>
      <c r="AW94" s="1">
        <v>284.02800000000002</v>
      </c>
      <c r="AX94" s="1">
        <v>276.72899999999998</v>
      </c>
      <c r="AY94" s="1">
        <v>275.608</v>
      </c>
      <c r="AZ94" s="1">
        <v>270.38200000000001</v>
      </c>
      <c r="BA94" s="1">
        <v>286.625</v>
      </c>
      <c r="BB94" s="1">
        <v>300.30599999999998</v>
      </c>
      <c r="BC94" s="1">
        <v>309.85700000000003</v>
      </c>
      <c r="BD94" s="1">
        <v>310.113</v>
      </c>
      <c r="BE94" s="1">
        <v>301.74400000000003</v>
      </c>
      <c r="BF94" s="1">
        <v>303.18</v>
      </c>
      <c r="BG94" s="1">
        <v>302.13799999999998</v>
      </c>
      <c r="BH94" s="1">
        <v>295.03500000000003</v>
      </c>
      <c r="BI94" s="1">
        <v>312.27199999999999</v>
      </c>
      <c r="BJ94" s="1">
        <v>341.88400000000001</v>
      </c>
      <c r="BK94" s="1">
        <v>400.05500000000001</v>
      </c>
      <c r="BL94" s="1">
        <v>435.43700000000001</v>
      </c>
      <c r="BM94" s="1">
        <v>465.17</v>
      </c>
      <c r="BN94" s="1">
        <v>469.06799999999998</v>
      </c>
      <c r="BO94" s="1">
        <v>464.87400000000002</v>
      </c>
      <c r="BP94" s="1">
        <v>462.83600000000001</v>
      </c>
      <c r="BQ94" s="1">
        <v>469.87599999999998</v>
      </c>
      <c r="BR94" s="1">
        <v>477.38600000000002</v>
      </c>
      <c r="BS94" s="1">
        <v>477.00400000000002</v>
      </c>
      <c r="BT94" s="1">
        <v>476.84100000000001</v>
      </c>
      <c r="BU94" s="1">
        <v>476.505</v>
      </c>
      <c r="BV94" s="1">
        <v>500.298</v>
      </c>
      <c r="BW94" s="1">
        <v>499.52600000000001</v>
      </c>
      <c r="BX94" s="1">
        <v>492.839</v>
      </c>
      <c r="BY94" s="1">
        <v>497.327</v>
      </c>
      <c r="BZ94" s="1">
        <v>495.89299999999997</v>
      </c>
      <c r="CA94" s="1">
        <v>456.55</v>
      </c>
      <c r="CB94" s="1">
        <v>388.36799999999999</v>
      </c>
      <c r="CC94" s="1">
        <v>280.28300000000002</v>
      </c>
      <c r="CD94" s="1">
        <v>267.65300000000002</v>
      </c>
      <c r="CE94" s="1">
        <v>220.78899999999999</v>
      </c>
      <c r="CF94" s="1">
        <v>203.81200000000001</v>
      </c>
      <c r="CG94" s="1">
        <v>208.404</v>
      </c>
      <c r="CH94" s="1">
        <v>168.23699999999999</v>
      </c>
      <c r="CI94" s="1">
        <v>137.70599999999999</v>
      </c>
      <c r="CJ94" s="1">
        <v>129.92599999999999</v>
      </c>
      <c r="CK94" s="1">
        <v>133.00800000000001</v>
      </c>
      <c r="CL94" s="1">
        <v>142.571</v>
      </c>
      <c r="CM94" s="1">
        <v>140.31200000000001</v>
      </c>
      <c r="CN94" s="1">
        <v>114.37</v>
      </c>
      <c r="CO94" s="1">
        <v>100.721</v>
      </c>
      <c r="CP94" s="1">
        <v>90.69</v>
      </c>
      <c r="CQ94" s="1">
        <v>83.325999999999993</v>
      </c>
      <c r="CR94" s="1">
        <v>73.472999999999999</v>
      </c>
      <c r="CS94" s="1">
        <v>73.597999999999999</v>
      </c>
      <c r="CT94" s="1">
        <v>74.888999999999996</v>
      </c>
      <c r="CU94" s="1">
        <v>77.814999999999998</v>
      </c>
      <c r="CV94" s="1">
        <v>76.992999999999995</v>
      </c>
      <c r="CW94" s="1">
        <v>77.882000000000005</v>
      </c>
      <c r="CX94" s="1">
        <v>80.13</v>
      </c>
      <c r="CY94" s="1">
        <v>79.643000000000001</v>
      </c>
      <c r="CZ94" s="1">
        <v>81.117000000000004</v>
      </c>
      <c r="DA94" s="1">
        <v>81.043999999999997</v>
      </c>
      <c r="DB94" s="1">
        <v>79.363</v>
      </c>
      <c r="DC94" s="1">
        <v>79.840999999999994</v>
      </c>
      <c r="DD94" s="1">
        <v>81.587999999999994</v>
      </c>
      <c r="DE94" s="1">
        <v>84.066999999999993</v>
      </c>
      <c r="DF94" s="1">
        <v>89.3</v>
      </c>
      <c r="DG94" s="1">
        <v>89.712000000000003</v>
      </c>
      <c r="DH94" s="1">
        <v>90.350999999999999</v>
      </c>
      <c r="DI94" s="1">
        <v>88.296000000000006</v>
      </c>
      <c r="DJ94" s="1">
        <v>90.554000000000002</v>
      </c>
      <c r="DK94" s="1">
        <v>93.697999999999993</v>
      </c>
      <c r="DL94" s="1">
        <v>85.061000000000007</v>
      </c>
      <c r="DM94" s="1">
        <v>83.897000000000006</v>
      </c>
      <c r="DN94" s="1">
        <v>82.462000000000003</v>
      </c>
      <c r="DO94" s="1">
        <v>82.74</v>
      </c>
      <c r="DP94" s="1">
        <v>82.293999999999997</v>
      </c>
      <c r="DQ94" s="1">
        <v>83.248000000000005</v>
      </c>
      <c r="DR94" s="1">
        <v>89.694000000000003</v>
      </c>
      <c r="DS94" s="1">
        <v>94.411000000000001</v>
      </c>
      <c r="DT94" s="1">
        <v>94.667000000000002</v>
      </c>
      <c r="DU94" s="1">
        <v>94.412000000000006</v>
      </c>
      <c r="DV94" s="1">
        <v>95.69</v>
      </c>
      <c r="DW94" s="1">
        <v>96.65</v>
      </c>
      <c r="DX94" s="1">
        <v>100.128</v>
      </c>
      <c r="DY94" s="1">
        <v>98.335999999999999</v>
      </c>
      <c r="DZ94" s="1">
        <v>98.61</v>
      </c>
      <c r="EA94" s="1">
        <v>99.195999999999998</v>
      </c>
      <c r="EB94" s="1">
        <v>96.063999999999993</v>
      </c>
      <c r="EC94" s="1">
        <v>98.028999999999996</v>
      </c>
      <c r="ED94" s="1">
        <v>98.64</v>
      </c>
      <c r="EE94" s="1">
        <v>97.876000000000005</v>
      </c>
      <c r="EF94" s="1">
        <v>99.430999999999997</v>
      </c>
      <c r="EG94" s="1">
        <v>100.42100000000001</v>
      </c>
      <c r="EH94" s="1">
        <v>102.86199999999999</v>
      </c>
      <c r="EI94" s="1">
        <v>103.804</v>
      </c>
      <c r="EJ94" s="1">
        <v>107.223</v>
      </c>
      <c r="EK94" s="1">
        <v>107.642</v>
      </c>
      <c r="EL94" s="1">
        <v>108.22</v>
      </c>
      <c r="EM94" s="1">
        <v>111</v>
      </c>
      <c r="EN94" s="1">
        <v>114.78400000000001</v>
      </c>
      <c r="EO94" s="1">
        <v>115.59699999999999</v>
      </c>
      <c r="EP94" s="1">
        <v>114.938</v>
      </c>
      <c r="EQ94" s="1">
        <v>114.342</v>
      </c>
      <c r="ER94" s="1">
        <v>116.208</v>
      </c>
      <c r="ES94" s="1">
        <v>119.94</v>
      </c>
      <c r="ET94" s="1">
        <v>121.855</v>
      </c>
      <c r="EU94" s="1">
        <v>120.79600000000001</v>
      </c>
      <c r="EV94" s="1">
        <v>114.693</v>
      </c>
      <c r="EW94" s="1">
        <v>116.822</v>
      </c>
      <c r="EX94" s="1">
        <v>117.794</v>
      </c>
      <c r="EY94" s="1">
        <v>117.739</v>
      </c>
      <c r="EZ94" s="1">
        <v>118.533</v>
      </c>
      <c r="FA94" s="1">
        <v>119.705</v>
      </c>
      <c r="FB94" s="1">
        <v>125.545</v>
      </c>
      <c r="FC94" s="1">
        <v>126.408</v>
      </c>
      <c r="FD94" s="1">
        <v>125.15</v>
      </c>
      <c r="FE94" s="1">
        <v>118.468</v>
      </c>
      <c r="FF94" s="1">
        <v>110.24</v>
      </c>
      <c r="FG94" s="1">
        <v>106.99</v>
      </c>
      <c r="FH94" s="1">
        <v>106.21899999999999</v>
      </c>
      <c r="FI94" s="1">
        <v>105.816</v>
      </c>
      <c r="FJ94" s="1">
        <v>103.154</v>
      </c>
      <c r="FK94" s="1">
        <v>102.29900000000001</v>
      </c>
      <c r="FL94" s="1">
        <v>99.619</v>
      </c>
      <c r="FM94" s="1">
        <v>96.885999999999996</v>
      </c>
      <c r="FN94" s="1">
        <v>98.457999999999998</v>
      </c>
      <c r="FO94" s="1">
        <v>97.632000000000005</v>
      </c>
      <c r="FP94" s="1">
        <v>100.176</v>
      </c>
      <c r="FQ94" s="1">
        <v>101.679</v>
      </c>
      <c r="FR94" s="1">
        <v>102.026</v>
      </c>
      <c r="FS94" s="1">
        <v>97.692999999999998</v>
      </c>
      <c r="FT94" s="1">
        <v>96.87</v>
      </c>
      <c r="FU94" s="1">
        <v>92.603999999999999</v>
      </c>
      <c r="FV94" s="1">
        <v>92.186000000000007</v>
      </c>
      <c r="FW94" s="1">
        <v>94.576999999999998</v>
      </c>
      <c r="FX94" s="1">
        <v>94.341999999999999</v>
      </c>
      <c r="FY94" s="1">
        <v>91.632999999999996</v>
      </c>
      <c r="FZ94" s="1">
        <v>91.305999999999997</v>
      </c>
      <c r="GA94" s="1">
        <v>92.822000000000003</v>
      </c>
      <c r="GB94" s="1">
        <v>93.897000000000006</v>
      </c>
      <c r="GC94" s="1">
        <v>94.828999999999994</v>
      </c>
      <c r="GD94" s="1">
        <v>97.432000000000002</v>
      </c>
      <c r="GE94" s="1">
        <v>98.234999999999999</v>
      </c>
      <c r="GF94" s="1">
        <v>98.474999999999994</v>
      </c>
      <c r="GG94" s="1">
        <v>101.364</v>
      </c>
      <c r="GH94" s="1">
        <v>104.542</v>
      </c>
      <c r="GI94" s="1">
        <v>106.614</v>
      </c>
      <c r="GJ94" s="1">
        <v>100.547</v>
      </c>
      <c r="GK94" s="1">
        <v>98.703999999999994</v>
      </c>
      <c r="GL94" s="1">
        <v>97.855000000000004</v>
      </c>
      <c r="GM94" s="1">
        <v>92.563000000000002</v>
      </c>
      <c r="GN94" s="1">
        <v>86.724999999999994</v>
      </c>
      <c r="GO94" s="1">
        <v>89.120999999999995</v>
      </c>
      <c r="GP94" s="1">
        <v>89.123000000000005</v>
      </c>
      <c r="GQ94" s="1">
        <v>89.051000000000002</v>
      </c>
      <c r="GR94" s="1">
        <v>89.305999999999997</v>
      </c>
      <c r="GS94" s="1">
        <v>86.462999999999994</v>
      </c>
      <c r="GT94" s="1">
        <v>85.694000000000003</v>
      </c>
      <c r="GU94" s="1">
        <v>80.477999999999994</v>
      </c>
      <c r="GV94" s="1">
        <v>88.578999999999994</v>
      </c>
      <c r="GW94" s="1">
        <v>89.081999999999994</v>
      </c>
      <c r="GX94" s="1">
        <v>85.106999999999999</v>
      </c>
      <c r="GY94" s="1">
        <v>81.225999999999999</v>
      </c>
      <c r="GZ94" s="1">
        <v>80.244</v>
      </c>
      <c r="HA94" s="1">
        <v>81.233999999999995</v>
      </c>
      <c r="HB94" s="1">
        <v>107.965</v>
      </c>
      <c r="HC94" s="1">
        <v>108.949</v>
      </c>
      <c r="HD94" s="1">
        <v>105.752</v>
      </c>
      <c r="HE94" s="1">
        <v>103.197</v>
      </c>
      <c r="HF94" s="1">
        <v>101.04600000000001</v>
      </c>
      <c r="HG94" s="1">
        <v>107.09699999999999</v>
      </c>
      <c r="HH94" s="1">
        <v>110.78</v>
      </c>
      <c r="HI94" s="1">
        <v>105.736</v>
      </c>
      <c r="HJ94" s="1">
        <v>103.843</v>
      </c>
      <c r="HK94" s="1">
        <v>104.217</v>
      </c>
      <c r="HL94" s="1">
        <v>104.19</v>
      </c>
      <c r="HM94" s="1">
        <v>102.99299999999999</v>
      </c>
      <c r="HN94" s="1">
        <v>103.26</v>
      </c>
      <c r="HO94" s="1">
        <v>102.735</v>
      </c>
      <c r="HP94" s="1">
        <v>102.79600000000001</v>
      </c>
      <c r="HQ94" s="1">
        <v>118.63500000000001</v>
      </c>
      <c r="HR94" s="1">
        <v>125.625</v>
      </c>
      <c r="HS94" s="1">
        <v>126.295</v>
      </c>
      <c r="HT94" s="1">
        <v>132.161</v>
      </c>
      <c r="HU94" s="1">
        <v>135.84</v>
      </c>
      <c r="HV94" s="1">
        <v>126.004</v>
      </c>
      <c r="HW94" s="1">
        <v>124.681</v>
      </c>
      <c r="HX94" s="1">
        <v>123.19799999999999</v>
      </c>
      <c r="HY94" s="1">
        <v>126.336</v>
      </c>
      <c r="HZ94" s="1">
        <v>124.997</v>
      </c>
      <c r="IA94" s="1">
        <v>129.036</v>
      </c>
      <c r="IB94" s="1">
        <v>130.53700000000001</v>
      </c>
      <c r="IC94" s="1">
        <v>140.149</v>
      </c>
      <c r="ID94" s="1">
        <v>129.83600000000001</v>
      </c>
      <c r="IE94" s="1">
        <v>121.23399999999999</v>
      </c>
      <c r="IF94" s="1">
        <v>119.151</v>
      </c>
      <c r="IG94" s="1">
        <v>120.241</v>
      </c>
      <c r="IH94" s="1">
        <v>111.06399999999999</v>
      </c>
      <c r="II94" s="1">
        <v>110.246</v>
      </c>
      <c r="IJ94" s="1">
        <v>111.721</v>
      </c>
      <c r="IK94" s="1">
        <v>121.054</v>
      </c>
      <c r="IL94" s="1">
        <v>128.33000000000001</v>
      </c>
      <c r="IM94" s="1">
        <v>131.89599999999999</v>
      </c>
      <c r="IN94" s="1">
        <v>131.84700000000001</v>
      </c>
      <c r="IO94" s="1">
        <v>133.166</v>
      </c>
      <c r="IP94" s="1">
        <v>126.95699999999999</v>
      </c>
      <c r="IQ94" s="1">
        <v>125.765</v>
      </c>
      <c r="IR94" s="1">
        <v>125.024</v>
      </c>
      <c r="IS94" s="1">
        <v>123.928</v>
      </c>
      <c r="IT94" s="1">
        <v>124.43899999999999</v>
      </c>
      <c r="IU94" s="1">
        <v>132.584</v>
      </c>
      <c r="IV94" s="1">
        <v>132.61099999999999</v>
      </c>
      <c r="IW94" s="1">
        <v>129.09800000000001</v>
      </c>
      <c r="IX94" s="1">
        <v>127.407</v>
      </c>
      <c r="IY94" s="1">
        <v>127.051</v>
      </c>
      <c r="IZ94" s="1">
        <v>129.148</v>
      </c>
      <c r="JA94" s="1">
        <v>133.6</v>
      </c>
      <c r="JB94" s="1">
        <v>135.93100000000001</v>
      </c>
      <c r="JC94" s="1">
        <v>142.339</v>
      </c>
      <c r="JD94" s="1">
        <v>147.15100000000001</v>
      </c>
      <c r="JE94" s="1">
        <v>147.91</v>
      </c>
      <c r="JF94" s="1">
        <v>145.428</v>
      </c>
      <c r="JG94" s="1">
        <v>139.88800000000001</v>
      </c>
      <c r="JH94" s="1">
        <v>140.11500000000001</v>
      </c>
      <c r="JI94" s="1">
        <v>139.73099999999999</v>
      </c>
      <c r="JJ94" s="1">
        <v>145.858</v>
      </c>
      <c r="JK94" s="1">
        <v>155.53800000000001</v>
      </c>
      <c r="JL94" s="1">
        <v>162.32900000000001</v>
      </c>
      <c r="JM94" s="1">
        <v>166.20099999999999</v>
      </c>
      <c r="JN94" s="1">
        <v>166.76400000000001</v>
      </c>
      <c r="JO94" s="1">
        <v>166.93</v>
      </c>
      <c r="JP94" s="1">
        <v>164.065</v>
      </c>
      <c r="JQ94" s="1">
        <v>174.35499999999999</v>
      </c>
      <c r="JR94" s="1">
        <v>178.99799999999999</v>
      </c>
      <c r="JS94" s="1">
        <v>178.08600000000001</v>
      </c>
      <c r="JT94" s="1">
        <v>182.50200000000001</v>
      </c>
      <c r="JU94" s="1">
        <v>192.93</v>
      </c>
      <c r="JV94" s="1">
        <v>199.33500000000001</v>
      </c>
      <c r="JW94" s="1">
        <v>197.40100000000001</v>
      </c>
      <c r="JX94" s="1">
        <v>195.69499999999999</v>
      </c>
      <c r="JY94" s="1">
        <v>198.43799999999999</v>
      </c>
      <c r="JZ94" s="1">
        <v>197.86699999999999</v>
      </c>
      <c r="KA94" s="1">
        <v>198.37799999999999</v>
      </c>
      <c r="KB94" s="1">
        <v>198.65700000000001</v>
      </c>
      <c r="KC94" s="1">
        <v>198.58099999999999</v>
      </c>
      <c r="KD94" s="1">
        <v>188.173</v>
      </c>
      <c r="KE94" s="1">
        <v>183.28700000000001</v>
      </c>
      <c r="KF94" s="1">
        <v>183.27199999999999</v>
      </c>
      <c r="KG94" s="1">
        <v>183.18799999999999</v>
      </c>
      <c r="KH94" s="1">
        <v>182.047</v>
      </c>
      <c r="KI94" s="1">
        <v>186.31800000000001</v>
      </c>
      <c r="KJ94" s="1">
        <v>186.67599999999999</v>
      </c>
      <c r="KK94" s="1">
        <v>187.12799999999999</v>
      </c>
      <c r="KL94" s="1">
        <v>182.26400000000001</v>
      </c>
      <c r="KM94" s="1">
        <v>183.53</v>
      </c>
      <c r="KN94" s="1">
        <v>181.48699999999999</v>
      </c>
      <c r="KO94" s="1">
        <v>171.92099999999999</v>
      </c>
      <c r="KP94" s="1">
        <v>161.30600000000001</v>
      </c>
      <c r="KQ94" s="1">
        <v>162.15</v>
      </c>
      <c r="KR94" s="1">
        <v>166.09</v>
      </c>
      <c r="KS94" s="1">
        <v>174.309</v>
      </c>
      <c r="KT94" s="1">
        <v>177.66900000000001</v>
      </c>
      <c r="KU94" s="1">
        <v>181.87</v>
      </c>
      <c r="KV94" s="1">
        <v>182.57300000000001</v>
      </c>
      <c r="KW94" s="1">
        <v>182.233</v>
      </c>
      <c r="KX94" s="1">
        <v>184.083</v>
      </c>
      <c r="KY94" s="1">
        <v>186.59899999999999</v>
      </c>
      <c r="KZ94" s="1">
        <v>185.39400000000001</v>
      </c>
      <c r="LA94" s="1">
        <v>187.131</v>
      </c>
      <c r="LB94" s="1">
        <v>188.08</v>
      </c>
      <c r="LC94" s="1">
        <v>194.44499999999999</v>
      </c>
      <c r="LD94" s="1">
        <v>199.274</v>
      </c>
      <c r="LE94" s="1">
        <v>202.517</v>
      </c>
      <c r="LF94" s="1">
        <v>201.12100000000001</v>
      </c>
      <c r="LG94" s="1">
        <v>200.45</v>
      </c>
      <c r="LH94" s="1">
        <v>201.37</v>
      </c>
      <c r="LI94" s="1">
        <v>202.941</v>
      </c>
      <c r="LJ94" s="1">
        <v>200.49</v>
      </c>
      <c r="LK94" s="1">
        <v>198.86</v>
      </c>
      <c r="LL94" s="1">
        <v>196.38300000000001</v>
      </c>
      <c r="LM94" s="1">
        <v>200.44800000000001</v>
      </c>
      <c r="LN94" s="1">
        <v>206.12799999999999</v>
      </c>
      <c r="LO94" s="1">
        <v>208.155</v>
      </c>
      <c r="LP94" s="1">
        <v>204.97800000000001</v>
      </c>
      <c r="LQ94" s="1">
        <v>207.589</v>
      </c>
      <c r="LR94" s="1">
        <v>205.67699999999999</v>
      </c>
      <c r="LS94" s="1">
        <v>202.351</v>
      </c>
      <c r="LT94" s="1">
        <v>195.39500000000001</v>
      </c>
      <c r="LU94" s="1">
        <v>187.322</v>
      </c>
      <c r="LV94" s="1">
        <v>195.8</v>
      </c>
      <c r="LW94" s="1">
        <v>199.083</v>
      </c>
      <c r="LX94" s="1">
        <v>197.47300000000001</v>
      </c>
      <c r="LY94" s="1">
        <v>205.06800000000001</v>
      </c>
      <c r="LZ94" s="1">
        <v>214.81299999999999</v>
      </c>
      <c r="MA94" s="1">
        <v>222.05600000000001</v>
      </c>
      <c r="MB94" s="1">
        <v>225.14400000000001</v>
      </c>
      <c r="MC94" s="1">
        <v>222.61099999999999</v>
      </c>
      <c r="MD94" s="1">
        <v>217.53200000000001</v>
      </c>
      <c r="ME94" s="1">
        <v>215.46700000000001</v>
      </c>
      <c r="MF94" s="1">
        <v>215.667</v>
      </c>
      <c r="MG94" s="1">
        <v>215.74700000000001</v>
      </c>
      <c r="MH94" s="1">
        <v>214.726</v>
      </c>
      <c r="MI94" s="1">
        <v>220.29900000000001</v>
      </c>
      <c r="MJ94" s="1">
        <v>224.41499999999999</v>
      </c>
      <c r="MK94" s="1">
        <v>227.881</v>
      </c>
      <c r="ML94" s="1">
        <v>231.27699999999999</v>
      </c>
      <c r="MM94" s="1">
        <v>231.053</v>
      </c>
      <c r="MN94" s="1">
        <v>233.08799999999999</v>
      </c>
      <c r="MO94" s="1">
        <v>233.07300000000001</v>
      </c>
      <c r="MP94" s="1">
        <v>236.44</v>
      </c>
      <c r="MQ94" s="1">
        <v>238.089</v>
      </c>
      <c r="MR94" s="1">
        <v>236.43600000000001</v>
      </c>
      <c r="MS94" s="1">
        <v>237.82</v>
      </c>
      <c r="MT94" s="1">
        <v>242</v>
      </c>
      <c r="MU94" s="1">
        <v>252.733</v>
      </c>
      <c r="MV94" s="1">
        <v>252.99100000000001</v>
      </c>
      <c r="MW94" s="1">
        <v>245.36099999999999</v>
      </c>
      <c r="MX94" s="1">
        <v>237.12100000000001</v>
      </c>
      <c r="MY94" s="1">
        <v>240.749</v>
      </c>
      <c r="MZ94" s="1">
        <v>243.048</v>
      </c>
      <c r="NA94" s="1">
        <v>243.35499999999999</v>
      </c>
      <c r="NB94" s="1">
        <v>246.697</v>
      </c>
      <c r="NC94" s="1">
        <v>261.79199999999997</v>
      </c>
      <c r="ND94" s="1">
        <v>262.72199999999998</v>
      </c>
      <c r="NE94" s="1">
        <v>260.26100000000002</v>
      </c>
      <c r="NF94" s="1">
        <v>260.74099999999999</v>
      </c>
      <c r="NG94" s="1">
        <v>263.42</v>
      </c>
      <c r="NH94" s="1">
        <v>262.27800000000002</v>
      </c>
      <c r="NI94" s="1">
        <v>258.11399999999998</v>
      </c>
      <c r="NJ94" s="1">
        <v>247.39699999999999</v>
      </c>
      <c r="NK94" s="1">
        <v>252.25800000000001</v>
      </c>
      <c r="NL94" s="1">
        <v>265.99599999999998</v>
      </c>
      <c r="NM94" s="1">
        <v>269.76100000000002</v>
      </c>
      <c r="NN94" s="1">
        <v>282.34100000000001</v>
      </c>
      <c r="NO94" s="1">
        <v>281.33600000000001</v>
      </c>
      <c r="NP94" s="1">
        <v>276.78100000000001</v>
      </c>
      <c r="NQ94" s="1">
        <v>282.57100000000003</v>
      </c>
      <c r="NR94" s="1">
        <v>282.05200000000002</v>
      </c>
      <c r="NS94" s="1">
        <v>297.82</v>
      </c>
      <c r="NT94" s="1">
        <v>299.68599999999998</v>
      </c>
      <c r="NU94" s="1">
        <v>305.49700000000001</v>
      </c>
      <c r="NV94" s="1">
        <v>301.375</v>
      </c>
      <c r="NW94" s="1">
        <v>288.61799999999999</v>
      </c>
      <c r="NX94" s="1">
        <v>281.952</v>
      </c>
      <c r="NY94" s="1">
        <v>281.27699999999999</v>
      </c>
      <c r="NZ94" s="1">
        <v>281.52600000000001</v>
      </c>
      <c r="OA94" s="1">
        <v>275.75</v>
      </c>
      <c r="OB94" s="1">
        <v>274.755</v>
      </c>
      <c r="OC94" s="1">
        <v>274.46199999999999</v>
      </c>
      <c r="OD94" s="1">
        <v>271.916</v>
      </c>
      <c r="OE94" s="1">
        <v>269.73599999999999</v>
      </c>
      <c r="OF94" s="1">
        <v>265.392</v>
      </c>
      <c r="OG94" s="1">
        <v>266.202</v>
      </c>
      <c r="OH94" s="1">
        <v>265.995</v>
      </c>
      <c r="OI94" s="1">
        <v>277.03300000000002</v>
      </c>
      <c r="OJ94" s="1">
        <v>287.97500000000002</v>
      </c>
      <c r="OK94" s="1">
        <v>290.20400000000001</v>
      </c>
      <c r="OL94" s="1">
        <v>289.80200000000002</v>
      </c>
      <c r="OM94" s="1">
        <v>288.35899999999998</v>
      </c>
      <c r="ON94" s="1">
        <v>284.46300000000002</v>
      </c>
      <c r="OO94" s="1">
        <v>278.24200000000002</v>
      </c>
      <c r="OP94" s="1">
        <v>272.34800000000001</v>
      </c>
      <c r="OQ94" s="1">
        <v>273.15600000000001</v>
      </c>
      <c r="OR94" s="1">
        <v>267.858</v>
      </c>
      <c r="OS94" s="1">
        <v>259.67200000000003</v>
      </c>
      <c r="OT94" s="1">
        <v>253.74299999999999</v>
      </c>
      <c r="OU94" s="1">
        <v>251.07499999999999</v>
      </c>
      <c r="OV94" s="1">
        <v>256.13099999999997</v>
      </c>
      <c r="OW94" s="1">
        <v>262.18599999999998</v>
      </c>
      <c r="OX94" s="1">
        <v>266.39800000000002</v>
      </c>
      <c r="OY94" s="1">
        <v>270.73</v>
      </c>
      <c r="OZ94" s="1">
        <v>246.34899999999999</v>
      </c>
      <c r="PA94" s="1">
        <v>237.92599999999999</v>
      </c>
      <c r="PB94" s="1">
        <v>228.54300000000001</v>
      </c>
      <c r="PC94" s="1">
        <v>219.679</v>
      </c>
      <c r="PD94" s="1">
        <v>212.124</v>
      </c>
      <c r="PE94" s="1">
        <v>209.298</v>
      </c>
      <c r="PF94" s="1">
        <v>204.79</v>
      </c>
      <c r="PG94" s="1">
        <v>202.51900000000001</v>
      </c>
      <c r="PH94" s="1">
        <v>203.79400000000001</v>
      </c>
      <c r="PI94" s="1">
        <v>204.916</v>
      </c>
      <c r="PJ94" s="1">
        <v>205.74100000000001</v>
      </c>
      <c r="PK94" s="1">
        <v>207.006</v>
      </c>
      <c r="PL94" s="1">
        <v>209.95400000000001</v>
      </c>
      <c r="PM94" s="1">
        <v>212.41399999999999</v>
      </c>
      <c r="PN94" s="1">
        <v>213.441</v>
      </c>
      <c r="PO94" s="1">
        <v>213.625</v>
      </c>
      <c r="PP94" s="1">
        <v>212.13</v>
      </c>
      <c r="PQ94" s="1">
        <v>201.50899999999999</v>
      </c>
      <c r="PR94" s="1">
        <v>200.428</v>
      </c>
      <c r="PS94" s="1">
        <v>196.244</v>
      </c>
      <c r="PT94" s="1">
        <v>191.21100000000001</v>
      </c>
      <c r="PU94" s="1">
        <v>191.62100000000001</v>
      </c>
      <c r="PV94" s="1">
        <v>189.62799999999999</v>
      </c>
      <c r="PW94" s="1">
        <v>185.672</v>
      </c>
      <c r="PX94" s="1">
        <v>185.232</v>
      </c>
      <c r="PY94" s="1">
        <v>182.45400000000001</v>
      </c>
      <c r="PZ94" s="1">
        <v>181.96199999999999</v>
      </c>
      <c r="QA94" s="1">
        <v>179.63800000000001</v>
      </c>
      <c r="QB94" s="1">
        <v>172.613</v>
      </c>
      <c r="QC94" s="1">
        <v>172.69900000000001</v>
      </c>
      <c r="QD94" s="1">
        <v>172.25</v>
      </c>
      <c r="QE94" s="1">
        <v>168.31200000000001</v>
      </c>
      <c r="QF94" s="1">
        <v>167.76400000000001</v>
      </c>
      <c r="QG94" s="1">
        <v>170.489</v>
      </c>
      <c r="QH94" s="1">
        <v>172.49299999999999</v>
      </c>
      <c r="QI94" s="1">
        <v>169.834</v>
      </c>
      <c r="QJ94" s="1">
        <v>170.084</v>
      </c>
      <c r="QK94" s="1">
        <v>164.84399999999999</v>
      </c>
      <c r="QL94" s="1">
        <v>165.89699999999999</v>
      </c>
      <c r="QM94" s="1">
        <v>164.35599999999999</v>
      </c>
      <c r="QN94" s="1">
        <v>162.34</v>
      </c>
      <c r="QO94" s="1">
        <v>161.773</v>
      </c>
      <c r="QP94" s="1">
        <v>160.65</v>
      </c>
      <c r="QQ94" s="1">
        <v>162.04</v>
      </c>
      <c r="QR94" s="1">
        <v>164.06899999999999</v>
      </c>
      <c r="QS94" s="1">
        <v>165.62700000000001</v>
      </c>
      <c r="QT94" s="1">
        <v>166.554</v>
      </c>
      <c r="QU94" s="1">
        <v>168.364</v>
      </c>
      <c r="QV94" s="1">
        <v>168.85300000000001</v>
      </c>
      <c r="QW94" s="1">
        <v>169.07</v>
      </c>
      <c r="QX94" s="1">
        <v>171.65100000000001</v>
      </c>
      <c r="QY94" s="1">
        <v>174.328</v>
      </c>
      <c r="QZ94" s="1">
        <v>175.791</v>
      </c>
      <c r="RA94" s="1">
        <v>176.78700000000001</v>
      </c>
      <c r="RB94" s="1">
        <v>175.614</v>
      </c>
      <c r="RC94" s="1">
        <v>173.89599999999999</v>
      </c>
      <c r="RD94" s="1">
        <v>171.321</v>
      </c>
      <c r="RE94" s="1">
        <v>170.172</v>
      </c>
      <c r="RF94" s="1">
        <v>165.863</v>
      </c>
      <c r="RG94" s="1">
        <v>166.31899999999999</v>
      </c>
      <c r="RH94" s="1">
        <v>167.596</v>
      </c>
      <c r="RI94" s="1">
        <v>167.30500000000001</v>
      </c>
      <c r="RJ94" s="1">
        <v>166.7</v>
      </c>
      <c r="RK94" s="1">
        <v>168.03</v>
      </c>
      <c r="RL94" s="1">
        <v>168.95599999999999</v>
      </c>
      <c r="RM94" s="1">
        <v>171.732</v>
      </c>
      <c r="RN94" s="1">
        <v>171.12299999999999</v>
      </c>
      <c r="RO94" s="1">
        <v>170.762</v>
      </c>
      <c r="RP94" s="1">
        <v>170.251</v>
      </c>
      <c r="RQ94" s="1">
        <v>167.4</v>
      </c>
      <c r="RR94" s="1">
        <v>168.24100000000001</v>
      </c>
      <c r="RS94" s="1">
        <v>165.904</v>
      </c>
      <c r="RT94" s="1">
        <v>161.874</v>
      </c>
      <c r="RU94" s="1">
        <v>160.4</v>
      </c>
      <c r="RV94" s="1">
        <v>159.78100000000001</v>
      </c>
      <c r="RW94" s="1">
        <v>161.88900000000001</v>
      </c>
      <c r="RX94" s="1">
        <v>161.30099999999999</v>
      </c>
      <c r="RY94" s="1">
        <v>160.17099999999999</v>
      </c>
      <c r="RZ94" s="1">
        <v>156.57599999999999</v>
      </c>
      <c r="SA94" s="1">
        <v>159.65100000000001</v>
      </c>
      <c r="SB94" s="1">
        <v>163.619</v>
      </c>
      <c r="SC94" s="1">
        <v>165.63800000000001</v>
      </c>
      <c r="SD94" s="1">
        <v>167.637</v>
      </c>
      <c r="SE94" s="1">
        <v>173.84899999999999</v>
      </c>
      <c r="SF94" s="1">
        <v>175.98699999999999</v>
      </c>
      <c r="SG94" s="1">
        <v>176.988</v>
      </c>
      <c r="SH94" s="1">
        <v>178.16800000000001</v>
      </c>
      <c r="SI94" s="1">
        <v>179.04900000000001</v>
      </c>
      <c r="SJ94" s="1">
        <v>178.482</v>
      </c>
      <c r="SK94" s="1">
        <v>178.035</v>
      </c>
      <c r="SL94" s="1">
        <v>178.43</v>
      </c>
      <c r="SM94" s="1">
        <v>179.13800000000001</v>
      </c>
      <c r="SN94" s="1">
        <v>181.703</v>
      </c>
      <c r="SO94" s="1">
        <v>184.05500000000001</v>
      </c>
      <c r="SP94" s="1">
        <v>183.96899999999999</v>
      </c>
      <c r="SQ94" s="1">
        <v>195.77600000000001</v>
      </c>
      <c r="SR94" s="1">
        <v>202.41900000000001</v>
      </c>
    </row>
    <row r="95" spans="1:512" x14ac:dyDescent="0.25">
      <c r="A95" s="1" t="s">
        <v>318</v>
      </c>
      <c r="B95" s="1" t="str">
        <f>_xlfn.XLOOKUP(A95,bonds[worksheet get],bonds[unique lookup],"-")</f>
        <v>SEVFP 2 7/8 PERP nc-24</v>
      </c>
      <c r="C95" s="1" t="str">
        <f>_xlfn.XLOOKUP(A95,bonds[worksheet get],bonds[ID_ISIN],"-")</f>
        <v>FR0013252061</v>
      </c>
      <c r="D95" s="1">
        <f>_xll.BDH(A95,"blp_i_sprd_mid","-2AY",,"Dates=H","Fill=C","Sort=R","Dir=H","cols=509;rows=1")</f>
        <v>280.84800000000001</v>
      </c>
      <c r="E95" s="1">
        <v>282.89499999999998</v>
      </c>
      <c r="F95" s="1">
        <v>283.108</v>
      </c>
      <c r="G95" s="1">
        <v>288.93599999999998</v>
      </c>
      <c r="H95" s="1">
        <v>290.60899999999998</v>
      </c>
      <c r="I95" s="1">
        <v>291.51799999999997</v>
      </c>
      <c r="J95" s="1">
        <v>290.053</v>
      </c>
      <c r="K95" s="1">
        <v>289.32100000000003</v>
      </c>
      <c r="L95" s="1">
        <v>286.53300000000002</v>
      </c>
      <c r="M95" s="1">
        <v>289.483</v>
      </c>
      <c r="N95" s="1">
        <v>283.94600000000003</v>
      </c>
      <c r="O95" s="1">
        <v>282.733</v>
      </c>
      <c r="P95" s="1">
        <v>278.142</v>
      </c>
      <c r="Q95" s="1">
        <v>271.44799999999998</v>
      </c>
      <c r="R95" s="1">
        <v>284.851</v>
      </c>
      <c r="S95" s="1">
        <v>280.84100000000001</v>
      </c>
      <c r="T95" s="1">
        <v>277.58100000000002</v>
      </c>
      <c r="U95" s="1">
        <v>264.64600000000002</v>
      </c>
      <c r="V95" s="1">
        <v>254.518</v>
      </c>
      <c r="W95" s="1">
        <v>250.33600000000001</v>
      </c>
      <c r="X95" s="1">
        <v>254.15600000000001</v>
      </c>
      <c r="Y95" s="1">
        <v>276.95100000000002</v>
      </c>
      <c r="Z95" s="1">
        <v>282.03300000000002</v>
      </c>
      <c r="AA95" s="1">
        <v>291.71699999999998</v>
      </c>
      <c r="AB95" s="1">
        <v>292.55900000000003</v>
      </c>
      <c r="AC95" s="1">
        <v>293.83800000000002</v>
      </c>
      <c r="AD95" s="1">
        <v>289.036</v>
      </c>
      <c r="AE95" s="1">
        <v>288.06</v>
      </c>
      <c r="AF95" s="1">
        <v>295.447</v>
      </c>
      <c r="AG95" s="1">
        <v>308.11099999999999</v>
      </c>
      <c r="AH95" s="1">
        <v>310.20299999999997</v>
      </c>
      <c r="AI95" s="1">
        <v>314.25900000000001</v>
      </c>
      <c r="AJ95" s="1">
        <v>316.00799999999998</v>
      </c>
      <c r="AK95" s="1">
        <v>322.45699999999999</v>
      </c>
      <c r="AL95" s="1">
        <v>337.82499999999999</v>
      </c>
      <c r="AM95" s="1">
        <v>339.16500000000002</v>
      </c>
      <c r="AN95" s="1">
        <v>339.22800000000001</v>
      </c>
      <c r="AO95" s="1">
        <v>334.71600000000001</v>
      </c>
      <c r="AP95" s="1">
        <v>332.01600000000002</v>
      </c>
      <c r="AQ95" s="1">
        <v>332.69900000000001</v>
      </c>
      <c r="AR95" s="1">
        <v>329.36399999999998</v>
      </c>
      <c r="AS95" s="1">
        <v>330.77699999999999</v>
      </c>
      <c r="AT95" s="1">
        <v>332.38200000000001</v>
      </c>
      <c r="AU95" s="1">
        <v>332.42399999999998</v>
      </c>
      <c r="AV95" s="1">
        <v>329.53699999999998</v>
      </c>
      <c r="AW95" s="1">
        <v>316.60000000000002</v>
      </c>
      <c r="AX95" s="1">
        <v>305.07600000000002</v>
      </c>
      <c r="AY95" s="1">
        <v>304.666</v>
      </c>
      <c r="AZ95" s="1">
        <v>300.09699999999998</v>
      </c>
      <c r="BA95" s="1">
        <v>321.41399999999999</v>
      </c>
      <c r="BB95" s="1">
        <v>321.95699999999999</v>
      </c>
      <c r="BC95" s="1">
        <v>321.53199999999998</v>
      </c>
      <c r="BD95" s="1">
        <v>328.06299999999999</v>
      </c>
      <c r="BE95" s="1">
        <v>327.137</v>
      </c>
      <c r="BF95" s="1">
        <v>328.82299999999998</v>
      </c>
      <c r="BG95" s="1">
        <v>329.59100000000001</v>
      </c>
      <c r="BH95" s="1">
        <v>323.12</v>
      </c>
      <c r="BI95" s="1">
        <v>321.62799999999999</v>
      </c>
      <c r="BJ95" s="1">
        <v>352.28899999999999</v>
      </c>
      <c r="BK95" s="1">
        <v>380.43299999999999</v>
      </c>
      <c r="BL95" s="1">
        <v>394.483</v>
      </c>
      <c r="BM95" s="1">
        <v>418.60199999999998</v>
      </c>
      <c r="BN95" s="1">
        <v>423.29399999999998</v>
      </c>
      <c r="BO95" s="1">
        <v>423.18700000000001</v>
      </c>
      <c r="BP95" s="1">
        <v>422.238</v>
      </c>
      <c r="BQ95" s="1">
        <v>424.68400000000003</v>
      </c>
      <c r="BR95" s="1">
        <v>428.05799999999999</v>
      </c>
      <c r="BS95" s="1">
        <v>425.41199999999998</v>
      </c>
      <c r="BT95" s="1">
        <v>425.22500000000002</v>
      </c>
      <c r="BU95" s="1">
        <v>420.67899999999997</v>
      </c>
      <c r="BV95" s="1">
        <v>445.69499999999999</v>
      </c>
      <c r="BW95" s="1">
        <v>443.57100000000003</v>
      </c>
      <c r="BX95" s="1">
        <v>433.30799999999999</v>
      </c>
      <c r="BY95" s="1">
        <v>434.68299999999999</v>
      </c>
      <c r="BZ95" s="1">
        <v>435.863</v>
      </c>
      <c r="CA95" s="1">
        <v>402.41199999999998</v>
      </c>
      <c r="CB95" s="1">
        <v>369.55</v>
      </c>
      <c r="CC95" s="1">
        <v>287.54399999999998</v>
      </c>
      <c r="CD95" s="1">
        <v>274.26299999999998</v>
      </c>
      <c r="CE95" s="1">
        <v>247.57599999999999</v>
      </c>
      <c r="CF95" s="1">
        <v>241.096</v>
      </c>
      <c r="CG95" s="1">
        <v>247.25299999999999</v>
      </c>
      <c r="CH95" s="1">
        <v>199.953</v>
      </c>
      <c r="CI95" s="1">
        <v>178.82</v>
      </c>
      <c r="CJ95" s="1">
        <v>172.29400000000001</v>
      </c>
      <c r="CK95" s="1">
        <v>177.554</v>
      </c>
      <c r="CL95" s="1">
        <v>190.958</v>
      </c>
      <c r="CM95" s="1">
        <v>185.56100000000001</v>
      </c>
      <c r="CN95" s="1">
        <v>169.626</v>
      </c>
      <c r="CO95" s="1">
        <v>154.03100000000001</v>
      </c>
      <c r="CP95" s="1">
        <v>141.87899999999999</v>
      </c>
      <c r="CQ95" s="1">
        <v>137.63200000000001</v>
      </c>
      <c r="CR95" s="1">
        <v>126.824</v>
      </c>
      <c r="CS95" s="1">
        <v>128.33099999999999</v>
      </c>
      <c r="CT95" s="1">
        <v>129.4</v>
      </c>
      <c r="CU95" s="1">
        <v>131.12700000000001</v>
      </c>
      <c r="CV95" s="1">
        <v>129.89400000000001</v>
      </c>
      <c r="CW95" s="1">
        <v>130.94300000000001</v>
      </c>
      <c r="CX95" s="1">
        <v>132.27799999999999</v>
      </c>
      <c r="CY95" s="1">
        <v>132.208</v>
      </c>
      <c r="CZ95" s="1">
        <v>133.61099999999999</v>
      </c>
      <c r="DA95" s="1">
        <v>134.72999999999999</v>
      </c>
      <c r="DB95" s="1">
        <v>133.22399999999999</v>
      </c>
      <c r="DC95" s="1">
        <v>132.62899999999999</v>
      </c>
      <c r="DD95" s="1">
        <v>134.714</v>
      </c>
      <c r="DE95" s="1">
        <v>139.679</v>
      </c>
      <c r="DF95" s="1">
        <v>147.428</v>
      </c>
      <c r="DG95" s="1">
        <v>147.09700000000001</v>
      </c>
      <c r="DH95" s="1">
        <v>146.11500000000001</v>
      </c>
      <c r="DI95" s="1">
        <v>142.964</v>
      </c>
      <c r="DJ95" s="1">
        <v>143.84100000000001</v>
      </c>
      <c r="DK95" s="1">
        <v>144.96600000000001</v>
      </c>
      <c r="DL95" s="1">
        <v>135.34399999999999</v>
      </c>
      <c r="DM95" s="1">
        <v>134.143</v>
      </c>
      <c r="DN95" s="1">
        <v>131.352</v>
      </c>
      <c r="DO95" s="1">
        <v>131.411</v>
      </c>
      <c r="DP95" s="1">
        <v>129.42500000000001</v>
      </c>
      <c r="DQ95" s="1">
        <v>130.19800000000001</v>
      </c>
      <c r="DR95" s="1">
        <v>134.80099999999999</v>
      </c>
      <c r="DS95" s="1">
        <v>138.70599999999999</v>
      </c>
      <c r="DT95" s="1">
        <v>137.70699999999999</v>
      </c>
      <c r="DU95" s="1">
        <v>137.631</v>
      </c>
      <c r="DV95" s="1">
        <v>139.27500000000001</v>
      </c>
      <c r="DW95" s="1">
        <v>139.69499999999999</v>
      </c>
      <c r="DX95" s="1">
        <v>143.82300000000001</v>
      </c>
      <c r="DY95" s="1">
        <v>144.114</v>
      </c>
      <c r="DZ95" s="1">
        <v>143.41200000000001</v>
      </c>
      <c r="EA95" s="1">
        <v>143.386</v>
      </c>
      <c r="EB95" s="1">
        <v>140.68700000000001</v>
      </c>
      <c r="EC95" s="1">
        <v>139.018</v>
      </c>
      <c r="ED95" s="1">
        <v>138.22900000000001</v>
      </c>
      <c r="EE95" s="1">
        <v>141.55699999999999</v>
      </c>
      <c r="EF95" s="1">
        <v>141.77699999999999</v>
      </c>
      <c r="EG95" s="1">
        <v>142.51300000000001</v>
      </c>
      <c r="EH95" s="1">
        <v>142.76599999999999</v>
      </c>
      <c r="EI95" s="1">
        <v>142.96600000000001</v>
      </c>
      <c r="EJ95" s="1">
        <v>144.97</v>
      </c>
      <c r="EK95" s="1">
        <v>147.45699999999999</v>
      </c>
      <c r="EL95" s="1">
        <v>147.64099999999999</v>
      </c>
      <c r="EM95" s="1">
        <v>148.386</v>
      </c>
      <c r="EN95" s="1">
        <v>152.36199999999999</v>
      </c>
      <c r="EO95" s="1">
        <v>154.458</v>
      </c>
      <c r="EP95" s="1">
        <v>152.53</v>
      </c>
      <c r="EQ95" s="1">
        <v>152.72200000000001</v>
      </c>
      <c r="ER95" s="1">
        <v>155.93299999999999</v>
      </c>
      <c r="ES95" s="1">
        <v>158.39599999999999</v>
      </c>
      <c r="ET95" s="1">
        <v>162.053</v>
      </c>
      <c r="EU95" s="1">
        <v>162.37200000000001</v>
      </c>
      <c r="EV95" s="1">
        <v>154.86699999999999</v>
      </c>
      <c r="EW95" s="1">
        <v>158.23699999999999</v>
      </c>
      <c r="EX95" s="1">
        <v>159.96899999999999</v>
      </c>
      <c r="EY95" s="1">
        <v>160.07400000000001</v>
      </c>
      <c r="EZ95" s="1">
        <v>160.17500000000001</v>
      </c>
      <c r="FA95" s="1">
        <v>160.60599999999999</v>
      </c>
      <c r="FB95" s="1">
        <v>166.22300000000001</v>
      </c>
      <c r="FC95" s="1">
        <v>165.148</v>
      </c>
      <c r="FD95" s="1">
        <v>162.999</v>
      </c>
      <c r="FE95" s="1">
        <v>155.31800000000001</v>
      </c>
      <c r="FF95" s="1">
        <v>150.36099999999999</v>
      </c>
      <c r="FG95" s="1">
        <v>149.178</v>
      </c>
      <c r="FH95" s="1">
        <v>148.46899999999999</v>
      </c>
      <c r="FI95" s="1">
        <v>147.018</v>
      </c>
      <c r="FJ95" s="1">
        <v>143.01599999999999</v>
      </c>
      <c r="FK95" s="1">
        <v>142.81700000000001</v>
      </c>
      <c r="FL95" s="1">
        <v>141.26400000000001</v>
      </c>
      <c r="FM95" s="1">
        <v>137.68799999999999</v>
      </c>
      <c r="FN95" s="1">
        <v>139.02199999999999</v>
      </c>
      <c r="FO95" s="1">
        <v>139.62899999999999</v>
      </c>
      <c r="FP95" s="1">
        <v>144.20099999999999</v>
      </c>
      <c r="FQ95" s="1">
        <v>149.886</v>
      </c>
      <c r="FR95" s="1">
        <v>151.19399999999999</v>
      </c>
      <c r="FS95" s="1">
        <v>146.53</v>
      </c>
      <c r="FT95" s="1">
        <v>145.65</v>
      </c>
      <c r="FU95" s="1">
        <v>143.417</v>
      </c>
      <c r="FV95" s="1">
        <v>145.43600000000001</v>
      </c>
      <c r="FW95" s="1">
        <v>149.23500000000001</v>
      </c>
      <c r="FX95" s="1">
        <v>152.13999999999999</v>
      </c>
      <c r="FY95" s="1">
        <v>152.04900000000001</v>
      </c>
      <c r="FZ95" s="1">
        <v>153.578</v>
      </c>
      <c r="GA95" s="1">
        <v>155.83199999999999</v>
      </c>
      <c r="GB95" s="1">
        <v>156.53</v>
      </c>
      <c r="GC95" s="1">
        <v>158.881</v>
      </c>
      <c r="GD95" s="1">
        <v>162.483</v>
      </c>
      <c r="GE95" s="1">
        <v>165.036</v>
      </c>
      <c r="GF95" s="1">
        <v>165.435</v>
      </c>
      <c r="GG95" s="1">
        <v>167.49299999999999</v>
      </c>
      <c r="GH95" s="1">
        <v>172.79300000000001</v>
      </c>
      <c r="GI95" s="1">
        <v>173.53399999999999</v>
      </c>
      <c r="GJ95" s="1">
        <v>168.56</v>
      </c>
      <c r="GK95" s="1">
        <v>167.18899999999999</v>
      </c>
      <c r="GL95" s="1">
        <v>167.76300000000001</v>
      </c>
      <c r="GM95" s="1">
        <v>162.98500000000001</v>
      </c>
      <c r="GN95" s="1">
        <v>158.779</v>
      </c>
      <c r="GO95" s="1">
        <v>162.27600000000001</v>
      </c>
      <c r="GP95" s="1">
        <v>162.32</v>
      </c>
      <c r="GQ95" s="1">
        <v>164.22300000000001</v>
      </c>
      <c r="GR95" s="1">
        <v>165.53700000000001</v>
      </c>
      <c r="GS95" s="1">
        <v>164.06</v>
      </c>
      <c r="GT95" s="1">
        <v>162.75899999999999</v>
      </c>
      <c r="GU95" s="1">
        <v>158.11000000000001</v>
      </c>
      <c r="GV95" s="1">
        <v>164.566</v>
      </c>
      <c r="GW95" s="1">
        <v>163.06700000000001</v>
      </c>
      <c r="GX95" s="1">
        <v>157.315</v>
      </c>
      <c r="GY95" s="1">
        <v>151.88900000000001</v>
      </c>
      <c r="GZ95" s="1">
        <v>149.52699999999999</v>
      </c>
      <c r="HA95" s="1">
        <v>153.45500000000001</v>
      </c>
      <c r="HB95" s="1">
        <v>179.06399999999999</v>
      </c>
      <c r="HC95" s="1">
        <v>179.33600000000001</v>
      </c>
      <c r="HD95" s="1">
        <v>176.81100000000001</v>
      </c>
      <c r="HE95" s="1">
        <v>176.97900000000001</v>
      </c>
      <c r="HF95" s="1">
        <v>174.803</v>
      </c>
      <c r="HG95" s="1">
        <v>182.804</v>
      </c>
      <c r="HH95" s="1">
        <v>187.46199999999999</v>
      </c>
      <c r="HI95" s="1">
        <v>184.00399999999999</v>
      </c>
      <c r="HJ95" s="1">
        <v>181.529</v>
      </c>
      <c r="HK95" s="1">
        <v>181.536</v>
      </c>
      <c r="HL95" s="1">
        <v>181.74</v>
      </c>
      <c r="HM95" s="1">
        <v>182.08</v>
      </c>
      <c r="HN95" s="1">
        <v>181.191</v>
      </c>
      <c r="HO95" s="1">
        <v>181.916</v>
      </c>
      <c r="HP95" s="1">
        <v>181.66300000000001</v>
      </c>
      <c r="HQ95" s="1">
        <v>190.339</v>
      </c>
      <c r="HR95" s="1">
        <v>202.94900000000001</v>
      </c>
      <c r="HS95" s="1">
        <v>205.23099999999999</v>
      </c>
      <c r="HT95" s="1">
        <v>213.6</v>
      </c>
      <c r="HU95" s="1">
        <v>217.10400000000001</v>
      </c>
      <c r="HV95" s="1">
        <v>205.74600000000001</v>
      </c>
      <c r="HW95" s="1">
        <v>202.90199999999999</v>
      </c>
      <c r="HX95" s="1">
        <v>200.78100000000001</v>
      </c>
      <c r="HY95" s="1">
        <v>203.19499999999999</v>
      </c>
      <c r="HZ95" s="1">
        <v>203.89099999999999</v>
      </c>
      <c r="IA95" s="1">
        <v>210.345</v>
      </c>
      <c r="IB95" s="1">
        <v>212.33199999999999</v>
      </c>
      <c r="IC95" s="1">
        <v>215.852</v>
      </c>
      <c r="ID95" s="1">
        <v>201.96899999999999</v>
      </c>
      <c r="IE95" s="1">
        <v>191.524</v>
      </c>
      <c r="IF95" s="1">
        <v>186.29300000000001</v>
      </c>
      <c r="IG95" s="1">
        <v>183.42400000000001</v>
      </c>
      <c r="IH95" s="1">
        <v>174.16300000000001</v>
      </c>
      <c r="II95" s="1">
        <v>173.49199999999999</v>
      </c>
      <c r="IJ95" s="1">
        <v>175.24</v>
      </c>
      <c r="IK95" s="1">
        <v>184.071</v>
      </c>
      <c r="IL95" s="1">
        <v>185.33099999999999</v>
      </c>
      <c r="IM95" s="1">
        <v>189.721</v>
      </c>
      <c r="IN95" s="1">
        <v>187.50200000000001</v>
      </c>
      <c r="IO95" s="1">
        <v>187.42</v>
      </c>
      <c r="IP95" s="1">
        <v>178.83099999999999</v>
      </c>
      <c r="IQ95" s="1">
        <v>176.49100000000001</v>
      </c>
      <c r="IR95" s="1">
        <v>176.363</v>
      </c>
      <c r="IS95" s="1">
        <v>173.51599999999999</v>
      </c>
      <c r="IT95" s="1">
        <v>174.29900000000001</v>
      </c>
      <c r="IU95" s="1">
        <v>184.26900000000001</v>
      </c>
      <c r="IV95" s="1">
        <v>184.69499999999999</v>
      </c>
      <c r="IW95" s="1">
        <v>176.303</v>
      </c>
      <c r="IX95" s="1">
        <v>167.32</v>
      </c>
      <c r="IY95" s="1">
        <v>169.001</v>
      </c>
      <c r="IZ95" s="1">
        <v>173.98</v>
      </c>
      <c r="JA95" s="1">
        <v>187.892</v>
      </c>
      <c r="JB95" s="1">
        <v>191.881</v>
      </c>
      <c r="JC95" s="1">
        <v>197.46799999999999</v>
      </c>
      <c r="JD95" s="1">
        <v>201.26499999999999</v>
      </c>
      <c r="JE95" s="1">
        <v>202.32499999999999</v>
      </c>
      <c r="JF95" s="1">
        <v>201.65899999999999</v>
      </c>
      <c r="JG95" s="1">
        <v>195.994</v>
      </c>
      <c r="JH95" s="1">
        <v>193.511</v>
      </c>
      <c r="JI95" s="1">
        <v>192.023</v>
      </c>
      <c r="JJ95" s="1">
        <v>197.172</v>
      </c>
      <c r="JK95" s="1">
        <v>206.768</v>
      </c>
      <c r="JL95" s="1">
        <v>214.72</v>
      </c>
      <c r="JM95" s="1">
        <v>217.21600000000001</v>
      </c>
      <c r="JN95" s="1">
        <v>216.261</v>
      </c>
      <c r="JO95" s="1">
        <v>215.72399999999999</v>
      </c>
      <c r="JP95" s="1">
        <v>211.965</v>
      </c>
      <c r="JQ95" s="1">
        <v>219.08699999999999</v>
      </c>
      <c r="JR95" s="1">
        <v>223.07499999999999</v>
      </c>
      <c r="JS95" s="1">
        <v>222.27</v>
      </c>
      <c r="JT95" s="1">
        <v>223.16800000000001</v>
      </c>
      <c r="JU95" s="1">
        <v>238.52799999999999</v>
      </c>
      <c r="JV95" s="1">
        <v>242.57</v>
      </c>
      <c r="JW95" s="1">
        <v>241.286</v>
      </c>
      <c r="JX95" s="1">
        <v>237.83199999999999</v>
      </c>
      <c r="JY95" s="1">
        <v>239.268</v>
      </c>
      <c r="JZ95" s="1">
        <v>236.16</v>
      </c>
      <c r="KA95" s="1">
        <v>235.583</v>
      </c>
      <c r="KB95" s="1">
        <v>235.58500000000001</v>
      </c>
      <c r="KC95" s="1">
        <v>236.554</v>
      </c>
      <c r="KD95" s="1">
        <v>225.404</v>
      </c>
      <c r="KE95" s="1">
        <v>220.821</v>
      </c>
      <c r="KF95" s="1">
        <v>219.53399999999999</v>
      </c>
      <c r="KG95" s="1">
        <v>218.75700000000001</v>
      </c>
      <c r="KH95" s="1">
        <v>214.67400000000001</v>
      </c>
      <c r="KI95" s="1">
        <v>225.58699999999999</v>
      </c>
      <c r="KJ95" s="1">
        <v>224.452</v>
      </c>
      <c r="KK95" s="1">
        <v>227.095</v>
      </c>
      <c r="KL95" s="1">
        <v>222.50700000000001</v>
      </c>
      <c r="KM95" s="1">
        <v>224.06800000000001</v>
      </c>
      <c r="KN95" s="1">
        <v>222.67099999999999</v>
      </c>
      <c r="KO95" s="1">
        <v>211.94800000000001</v>
      </c>
      <c r="KP95" s="1">
        <v>203.197</v>
      </c>
      <c r="KQ95" s="1">
        <v>202.15600000000001</v>
      </c>
      <c r="KR95" s="1">
        <v>203.517</v>
      </c>
      <c r="KS95" s="1">
        <v>208.59700000000001</v>
      </c>
      <c r="KT95" s="1">
        <v>211.327</v>
      </c>
      <c r="KU95" s="1">
        <v>214.94499999999999</v>
      </c>
      <c r="KV95" s="1">
        <v>213.84800000000001</v>
      </c>
      <c r="KW95" s="1">
        <v>214.81899999999999</v>
      </c>
      <c r="KX95" s="1">
        <v>214.84800000000001</v>
      </c>
      <c r="KY95" s="1">
        <v>216.30199999999999</v>
      </c>
      <c r="KZ95" s="1">
        <v>213.38800000000001</v>
      </c>
      <c r="LA95" s="1">
        <v>215.55099999999999</v>
      </c>
      <c r="LB95" s="1">
        <v>216.82900000000001</v>
      </c>
      <c r="LC95" s="1">
        <v>220.70599999999999</v>
      </c>
      <c r="LD95" s="1">
        <v>228.34800000000001</v>
      </c>
      <c r="LE95" s="1">
        <v>231.83600000000001</v>
      </c>
      <c r="LF95" s="1">
        <v>227.65199999999999</v>
      </c>
      <c r="LG95" s="1">
        <v>227.441</v>
      </c>
      <c r="LH95" s="1">
        <v>227.078</v>
      </c>
      <c r="LI95" s="1">
        <v>228.84899999999999</v>
      </c>
      <c r="LJ95" s="1">
        <v>226.64500000000001</v>
      </c>
      <c r="LK95" s="1">
        <v>229.74</v>
      </c>
      <c r="LL95" s="1">
        <v>227.005</v>
      </c>
      <c r="LM95" s="1">
        <v>234.90199999999999</v>
      </c>
      <c r="LN95" s="1">
        <v>240.37100000000001</v>
      </c>
      <c r="LO95" s="1">
        <v>243.02500000000001</v>
      </c>
      <c r="LP95" s="1">
        <v>241.96899999999999</v>
      </c>
      <c r="LQ95" s="1">
        <v>244.70599999999999</v>
      </c>
      <c r="LR95" s="1">
        <v>241.61600000000001</v>
      </c>
      <c r="LS95" s="1">
        <v>238.36</v>
      </c>
      <c r="LT95" s="1">
        <v>234.96700000000001</v>
      </c>
      <c r="LU95" s="1">
        <v>228.47200000000001</v>
      </c>
      <c r="LV95" s="1">
        <v>230.447</v>
      </c>
      <c r="LW95" s="1">
        <v>233.655</v>
      </c>
      <c r="LX95" s="1">
        <v>232.53299999999999</v>
      </c>
      <c r="LY95" s="1">
        <v>241.399</v>
      </c>
      <c r="LZ95" s="1">
        <v>247.99799999999999</v>
      </c>
      <c r="MA95" s="1">
        <v>256.37400000000002</v>
      </c>
      <c r="MB95" s="1">
        <v>260.62799999999999</v>
      </c>
      <c r="MC95" s="1">
        <v>257.35000000000002</v>
      </c>
      <c r="MD95" s="1">
        <v>250.58099999999999</v>
      </c>
      <c r="ME95" s="1">
        <v>245.303</v>
      </c>
      <c r="MF95" s="1">
        <v>244.61099999999999</v>
      </c>
      <c r="MG95" s="1">
        <v>243.869</v>
      </c>
      <c r="MH95" s="1">
        <v>240.13499999999999</v>
      </c>
      <c r="MI95" s="1">
        <v>243.03200000000001</v>
      </c>
      <c r="MJ95" s="1">
        <v>248.673</v>
      </c>
      <c r="MK95" s="1">
        <v>252.553</v>
      </c>
      <c r="ML95" s="1">
        <v>255.7</v>
      </c>
      <c r="MM95" s="1">
        <v>253.22499999999999</v>
      </c>
      <c r="MN95" s="1">
        <v>255.59200000000001</v>
      </c>
      <c r="MO95" s="1">
        <v>252.95500000000001</v>
      </c>
      <c r="MP95" s="1">
        <v>255.846</v>
      </c>
      <c r="MQ95" s="1">
        <v>259.77</v>
      </c>
      <c r="MR95" s="1">
        <v>258.53699999999998</v>
      </c>
      <c r="MS95" s="1">
        <v>263.24099999999999</v>
      </c>
      <c r="MT95" s="1">
        <v>275.11399999999998</v>
      </c>
      <c r="MU95" s="1">
        <v>288.21199999999999</v>
      </c>
      <c r="MV95" s="1">
        <v>289.86099999999999</v>
      </c>
      <c r="MW95" s="1">
        <v>284.34800000000001</v>
      </c>
      <c r="MX95" s="1">
        <v>273.94900000000001</v>
      </c>
      <c r="MY95" s="1">
        <v>277.56900000000002</v>
      </c>
      <c r="MZ95" s="1">
        <v>284.62799999999999</v>
      </c>
      <c r="NA95" s="1">
        <v>284.529</v>
      </c>
      <c r="NB95" s="1">
        <v>289.32499999999999</v>
      </c>
      <c r="NC95" s="1">
        <v>301.15899999999999</v>
      </c>
      <c r="ND95" s="1">
        <v>301.35300000000001</v>
      </c>
      <c r="NE95" s="1">
        <v>300.233</v>
      </c>
      <c r="NF95" s="1">
        <v>301.00200000000001</v>
      </c>
      <c r="NG95" s="1">
        <v>303.90499999999997</v>
      </c>
      <c r="NH95" s="1">
        <v>302.21899999999999</v>
      </c>
      <c r="NI95" s="1">
        <v>301.64100000000002</v>
      </c>
      <c r="NJ95" s="1">
        <v>297.21800000000002</v>
      </c>
      <c r="NK95" s="1">
        <v>302.00799999999998</v>
      </c>
      <c r="NL95" s="1">
        <v>322.94400000000002</v>
      </c>
      <c r="NM95" s="1">
        <v>324.77999999999997</v>
      </c>
      <c r="NN95" s="1">
        <v>331.91500000000002</v>
      </c>
      <c r="NO95" s="1">
        <v>332.85199999999998</v>
      </c>
      <c r="NP95" s="1">
        <v>329.82600000000002</v>
      </c>
      <c r="NQ95" s="1">
        <v>335.89299999999997</v>
      </c>
      <c r="NR95" s="1">
        <v>335.80599999999998</v>
      </c>
      <c r="NS95" s="1">
        <v>345.75</v>
      </c>
      <c r="NT95" s="1">
        <v>349.959</v>
      </c>
      <c r="NU95" s="1">
        <v>351.83699999999999</v>
      </c>
      <c r="NV95" s="1">
        <v>353.17599999999999</v>
      </c>
      <c r="NW95" s="1">
        <v>345.57499999999999</v>
      </c>
      <c r="NX95" s="1">
        <v>336.976</v>
      </c>
      <c r="NY95" s="1">
        <v>338.05700000000002</v>
      </c>
      <c r="NZ95" s="1">
        <v>336.36799999999999</v>
      </c>
      <c r="OA95" s="1">
        <v>331.41399999999999</v>
      </c>
      <c r="OB95" s="1">
        <v>330.82600000000002</v>
      </c>
      <c r="OC95" s="1">
        <v>329.517</v>
      </c>
      <c r="OD95" s="1">
        <v>327.18700000000001</v>
      </c>
      <c r="OE95" s="1">
        <v>325.21899999999999</v>
      </c>
      <c r="OF95" s="1">
        <v>321.69799999999998</v>
      </c>
      <c r="OG95" s="1">
        <v>320.39800000000002</v>
      </c>
      <c r="OH95" s="1">
        <v>321.86700000000002</v>
      </c>
      <c r="OI95" s="1">
        <v>337.22800000000001</v>
      </c>
      <c r="OJ95" s="1">
        <v>349.61700000000002</v>
      </c>
      <c r="OK95" s="1">
        <v>351.40899999999999</v>
      </c>
      <c r="OL95" s="1">
        <v>351.59399999999999</v>
      </c>
      <c r="OM95" s="1">
        <v>353.435</v>
      </c>
      <c r="ON95" s="1">
        <v>349.16</v>
      </c>
      <c r="OO95" s="1">
        <v>339.69499999999999</v>
      </c>
      <c r="OP95" s="1">
        <v>330.56099999999998</v>
      </c>
      <c r="OQ95" s="1">
        <v>330.65899999999999</v>
      </c>
      <c r="OR95" s="1">
        <v>323.86399999999998</v>
      </c>
      <c r="OS95" s="1">
        <v>315.613</v>
      </c>
      <c r="OT95" s="1">
        <v>312.74599999999998</v>
      </c>
      <c r="OU95" s="1">
        <v>309.18599999999998</v>
      </c>
      <c r="OV95" s="1">
        <v>315.68099999999998</v>
      </c>
      <c r="OW95" s="1">
        <v>318.07100000000003</v>
      </c>
      <c r="OX95" s="1">
        <v>321.90699999999998</v>
      </c>
      <c r="OY95" s="1">
        <v>328.58600000000001</v>
      </c>
      <c r="OZ95" s="1">
        <v>301.00200000000001</v>
      </c>
      <c r="PA95" s="1">
        <v>295.47800000000001</v>
      </c>
      <c r="PB95" s="1">
        <v>289.95</v>
      </c>
      <c r="PC95" s="1">
        <v>274.79000000000002</v>
      </c>
      <c r="PD95" s="1">
        <v>269.73</v>
      </c>
      <c r="PE95" s="1">
        <v>268.08800000000002</v>
      </c>
      <c r="PF95" s="1">
        <v>265.08999999999997</v>
      </c>
      <c r="PG95" s="1">
        <v>260.82400000000001</v>
      </c>
      <c r="PH95" s="1">
        <v>261.76</v>
      </c>
      <c r="PI95" s="1">
        <v>263.37400000000002</v>
      </c>
      <c r="PJ95" s="1">
        <v>264.40100000000001</v>
      </c>
      <c r="PK95" s="1">
        <v>264.61900000000003</v>
      </c>
      <c r="PL95" s="1">
        <v>269.77699999999999</v>
      </c>
      <c r="PM95" s="1">
        <v>274.76600000000002</v>
      </c>
      <c r="PN95" s="1">
        <v>277.04500000000002</v>
      </c>
      <c r="PO95" s="1">
        <v>277.76499999999999</v>
      </c>
      <c r="PP95" s="1">
        <v>277.63600000000002</v>
      </c>
      <c r="PQ95" s="1">
        <v>270.11799999999999</v>
      </c>
      <c r="PR95" s="1">
        <v>268.70699999999999</v>
      </c>
      <c r="PS95" s="1">
        <v>264.80799999999999</v>
      </c>
      <c r="PT95" s="1">
        <v>259.95400000000001</v>
      </c>
      <c r="PU95" s="1">
        <v>259.63099999999997</v>
      </c>
      <c r="PV95" s="1">
        <v>259.92500000000001</v>
      </c>
      <c r="PW95" s="1">
        <v>256.74900000000002</v>
      </c>
      <c r="PX95" s="1">
        <v>254.84399999999999</v>
      </c>
      <c r="PY95" s="1">
        <v>254.185</v>
      </c>
      <c r="PZ95" s="1">
        <v>253.22900000000001</v>
      </c>
      <c r="QA95" s="1">
        <v>251.81700000000001</v>
      </c>
      <c r="QB95" s="1">
        <v>243.357</v>
      </c>
      <c r="QC95" s="1">
        <v>242.58799999999999</v>
      </c>
      <c r="QD95" s="1">
        <v>240.488</v>
      </c>
      <c r="QE95" s="1">
        <v>233.858</v>
      </c>
      <c r="QF95" s="1">
        <v>233.739</v>
      </c>
      <c r="QG95" s="1">
        <v>236.29900000000001</v>
      </c>
      <c r="QH95" s="1">
        <v>238.69900000000001</v>
      </c>
      <c r="QI95" s="1">
        <v>234.446</v>
      </c>
      <c r="QJ95" s="1">
        <v>234.61500000000001</v>
      </c>
      <c r="QK95" s="1">
        <v>224.60499999999999</v>
      </c>
      <c r="QL95" s="1">
        <v>224.268</v>
      </c>
      <c r="QM95" s="1">
        <v>222.30099999999999</v>
      </c>
      <c r="QN95" s="1">
        <v>221.29400000000001</v>
      </c>
      <c r="QO95" s="1">
        <v>222.249</v>
      </c>
      <c r="QP95" s="1">
        <v>221.08</v>
      </c>
      <c r="QQ95" s="1">
        <v>221.01400000000001</v>
      </c>
      <c r="QR95" s="1">
        <v>237.11099999999999</v>
      </c>
      <c r="QS95" s="1">
        <v>223.40600000000001</v>
      </c>
      <c r="QT95" s="1">
        <v>223.95699999999999</v>
      </c>
      <c r="QU95" s="1">
        <v>224.89500000000001</v>
      </c>
      <c r="QV95" s="1">
        <v>224.70599999999999</v>
      </c>
      <c r="QW95" s="1">
        <v>223.387</v>
      </c>
      <c r="QX95" s="1">
        <v>226.626</v>
      </c>
      <c r="QY95" s="1">
        <v>228.32599999999999</v>
      </c>
      <c r="QZ95" s="1">
        <v>230.9</v>
      </c>
      <c r="RA95" s="1">
        <v>229.929</v>
      </c>
      <c r="RB95" s="1">
        <v>230.04400000000001</v>
      </c>
      <c r="RC95" s="1">
        <v>231.42500000000001</v>
      </c>
      <c r="RD95" s="1">
        <v>229.322</v>
      </c>
      <c r="RE95" s="1">
        <v>227.29900000000001</v>
      </c>
      <c r="RF95" s="1">
        <v>222.68299999999999</v>
      </c>
      <c r="RG95" s="1">
        <v>223.56800000000001</v>
      </c>
      <c r="RH95" s="1">
        <v>224.59899999999999</v>
      </c>
      <c r="RI95" s="1">
        <v>224.35499999999999</v>
      </c>
      <c r="RJ95" s="1">
        <v>224.59</v>
      </c>
      <c r="RK95" s="1">
        <v>224.33099999999999</v>
      </c>
      <c r="RL95" s="1">
        <v>224.97900000000001</v>
      </c>
      <c r="RM95" s="1">
        <v>228.30699999999999</v>
      </c>
      <c r="RN95" s="1">
        <v>227.53</v>
      </c>
      <c r="RO95" s="1">
        <v>226.38399999999999</v>
      </c>
      <c r="RP95" s="1">
        <v>227.14599999999999</v>
      </c>
      <c r="RQ95" s="1">
        <v>223.64699999999999</v>
      </c>
      <c r="RR95" s="1">
        <v>223.416</v>
      </c>
      <c r="RS95" s="1">
        <v>220.82900000000001</v>
      </c>
      <c r="RT95" s="1">
        <v>215.97800000000001</v>
      </c>
      <c r="RU95" s="1">
        <v>214.54400000000001</v>
      </c>
      <c r="RV95" s="1">
        <v>213.78700000000001</v>
      </c>
      <c r="RW95" s="1">
        <v>216.095</v>
      </c>
      <c r="RX95" s="1">
        <v>214.578</v>
      </c>
      <c r="RY95" s="1">
        <v>212.14099999999999</v>
      </c>
      <c r="RZ95" s="1">
        <v>209.30500000000001</v>
      </c>
      <c r="SA95" s="1">
        <v>212.39099999999999</v>
      </c>
      <c r="SB95" s="1">
        <v>217.084</v>
      </c>
      <c r="SC95" s="1">
        <v>218.67400000000001</v>
      </c>
      <c r="SD95" s="1">
        <v>220.79499999999999</v>
      </c>
      <c r="SE95" s="1">
        <v>225.965</v>
      </c>
      <c r="SF95" s="1">
        <v>226.726</v>
      </c>
      <c r="SG95" s="1">
        <v>227.17599999999999</v>
      </c>
      <c r="SH95" s="1">
        <v>228.923</v>
      </c>
      <c r="SI95" s="1">
        <v>230.727</v>
      </c>
      <c r="SJ95" s="1">
        <v>230.65700000000001</v>
      </c>
      <c r="SK95" s="1">
        <v>231.28299999999999</v>
      </c>
      <c r="SL95" s="1">
        <v>230.785</v>
      </c>
      <c r="SM95" s="1">
        <v>232.57400000000001</v>
      </c>
      <c r="SN95" s="1">
        <v>234.15899999999999</v>
      </c>
      <c r="SO95" s="1">
        <v>235.52099999999999</v>
      </c>
      <c r="SP95" s="1">
        <v>236.54499999999999</v>
      </c>
      <c r="SQ95" s="1">
        <v>248.45599999999999</v>
      </c>
      <c r="SR95" s="1">
        <v>257.93200000000002</v>
      </c>
    </row>
    <row r="96" spans="1:512" x14ac:dyDescent="0.25">
      <c r="A96" s="1" t="s">
        <v>78</v>
      </c>
      <c r="B96" s="1" t="str">
        <f>_xlfn.XLOOKUP(A96,bonds[worksheet get],bonds[unique lookup],"-")</f>
        <v>SEVFP 1 5/8 PERP nc-26</v>
      </c>
      <c r="C96" s="1" t="str">
        <f>_xlfn.XLOOKUP(A96,bonds[worksheet get],bonds[ID_ISIN],"-")</f>
        <v>FR0013445335</v>
      </c>
      <c r="D96" s="1">
        <f>_xll.BDH(A96,"blp_i_sprd_mid","-2AY",,"Dates=H","Fill=C","Sort=R","Dir=H","cols=211;rows=1")</f>
        <v>295.35300000000001</v>
      </c>
      <c r="E96" s="1">
        <v>297.09399999999999</v>
      </c>
      <c r="F96" s="1">
        <v>297.38200000000001</v>
      </c>
      <c r="G96" s="1">
        <v>305.55</v>
      </c>
      <c r="H96" s="1">
        <v>308.24099999999999</v>
      </c>
      <c r="I96" s="1">
        <v>306.57799999999997</v>
      </c>
      <c r="J96" s="1">
        <v>305.44200000000001</v>
      </c>
      <c r="K96" s="1">
        <v>303.71499999999997</v>
      </c>
      <c r="L96" s="1">
        <v>301.714</v>
      </c>
      <c r="M96" s="1">
        <v>303.798</v>
      </c>
      <c r="N96" s="1">
        <v>299.97899999999998</v>
      </c>
      <c r="O96" s="1">
        <v>299.98399999999998</v>
      </c>
      <c r="P96" s="1">
        <v>294.553</v>
      </c>
      <c r="Q96" s="1">
        <v>288.12599999999998</v>
      </c>
      <c r="R96" s="1">
        <v>297.50200000000001</v>
      </c>
      <c r="S96" s="1">
        <v>289.10599999999999</v>
      </c>
      <c r="T96" s="1">
        <v>282.58800000000002</v>
      </c>
      <c r="U96" s="1">
        <v>270.33199999999999</v>
      </c>
      <c r="V96" s="1">
        <v>261.70400000000001</v>
      </c>
      <c r="W96" s="1">
        <v>258.43</v>
      </c>
      <c r="X96" s="1">
        <v>263.51</v>
      </c>
      <c r="Y96" s="1">
        <v>284.78899999999999</v>
      </c>
      <c r="Z96" s="1">
        <v>294.39499999999998</v>
      </c>
      <c r="AA96" s="1">
        <v>304.68200000000002</v>
      </c>
      <c r="AB96" s="1">
        <v>307.31299999999999</v>
      </c>
      <c r="AC96" s="1">
        <v>307.25200000000001</v>
      </c>
      <c r="AD96" s="1">
        <v>302.92500000000001</v>
      </c>
      <c r="AE96" s="1">
        <v>302.69600000000003</v>
      </c>
      <c r="AF96" s="1">
        <v>309.09699999999998</v>
      </c>
      <c r="AG96" s="1">
        <v>325.11799999999999</v>
      </c>
      <c r="AH96" s="1">
        <v>326.90800000000002</v>
      </c>
      <c r="AI96" s="1">
        <v>327.24299999999999</v>
      </c>
      <c r="AJ96" s="1">
        <v>328.15100000000001</v>
      </c>
      <c r="AK96" s="1">
        <v>334.74700000000001</v>
      </c>
      <c r="AL96" s="1">
        <v>343.61399999999998</v>
      </c>
      <c r="AM96" s="1">
        <v>346.47399999999999</v>
      </c>
      <c r="AN96" s="1">
        <v>346.298</v>
      </c>
      <c r="AO96" s="1">
        <v>341.887</v>
      </c>
      <c r="AP96" s="1">
        <v>337.72899999999998</v>
      </c>
      <c r="AQ96" s="1">
        <v>335.99900000000002</v>
      </c>
      <c r="AR96" s="1">
        <v>334.07600000000002</v>
      </c>
      <c r="AS96" s="1">
        <v>335.96100000000001</v>
      </c>
      <c r="AT96" s="1">
        <v>332.59100000000001</v>
      </c>
      <c r="AU96" s="1">
        <v>333.89699999999999</v>
      </c>
      <c r="AV96" s="1">
        <v>329.65100000000001</v>
      </c>
      <c r="AW96" s="1">
        <v>316.66199999999998</v>
      </c>
      <c r="AX96" s="1">
        <v>303.28500000000003</v>
      </c>
      <c r="AY96" s="1">
        <v>298.81099999999998</v>
      </c>
      <c r="AZ96" s="1">
        <v>293.18700000000001</v>
      </c>
      <c r="BA96" s="1">
        <v>302.83600000000001</v>
      </c>
      <c r="BB96" s="1">
        <v>305.56700000000001</v>
      </c>
      <c r="BC96" s="1">
        <v>303.66500000000002</v>
      </c>
      <c r="BD96" s="1">
        <v>309.71800000000002</v>
      </c>
      <c r="BE96" s="1">
        <v>307.25</v>
      </c>
      <c r="BF96" s="1">
        <v>310.565</v>
      </c>
      <c r="BG96" s="1">
        <v>310.78500000000003</v>
      </c>
      <c r="BH96" s="1">
        <v>308.31799999999998</v>
      </c>
      <c r="BI96" s="1">
        <v>306.45999999999998</v>
      </c>
      <c r="BJ96" s="1">
        <v>324.81700000000001</v>
      </c>
      <c r="BK96" s="1">
        <v>337.42099999999999</v>
      </c>
      <c r="BL96" s="1">
        <v>348.66399999999999</v>
      </c>
      <c r="BM96" s="1">
        <v>363.32799999999997</v>
      </c>
      <c r="BN96" s="1">
        <v>366.90199999999999</v>
      </c>
      <c r="BO96" s="1">
        <v>365.74599999999998</v>
      </c>
      <c r="BP96" s="1">
        <v>364.49</v>
      </c>
      <c r="BQ96" s="1">
        <v>363.536</v>
      </c>
      <c r="BR96" s="1">
        <v>383.68200000000002</v>
      </c>
      <c r="BS96" s="1">
        <v>360.69499999999999</v>
      </c>
      <c r="BT96" s="1">
        <v>351.91199999999998</v>
      </c>
      <c r="BU96" s="1">
        <v>348.28100000000001</v>
      </c>
      <c r="BV96" s="1">
        <v>364.416</v>
      </c>
      <c r="BW96" s="1">
        <v>368.15800000000002</v>
      </c>
      <c r="BX96" s="1">
        <v>354.07</v>
      </c>
      <c r="BY96" s="1">
        <v>348.44900000000001</v>
      </c>
      <c r="BZ96" s="1">
        <v>351.31</v>
      </c>
      <c r="CA96" s="1">
        <v>333.48</v>
      </c>
      <c r="CB96" s="1">
        <v>311.47199999999998</v>
      </c>
      <c r="CC96" s="1">
        <v>270.21600000000001</v>
      </c>
      <c r="CD96" s="1">
        <v>271.65899999999999</v>
      </c>
      <c r="CE96" s="1">
        <v>245.91499999999999</v>
      </c>
      <c r="CF96" s="1">
        <v>237.51900000000001</v>
      </c>
      <c r="CG96" s="1">
        <v>243.4</v>
      </c>
      <c r="CH96" s="1">
        <v>218.53800000000001</v>
      </c>
      <c r="CI96" s="1">
        <v>203.24299999999999</v>
      </c>
      <c r="CJ96" s="1">
        <v>196.80500000000001</v>
      </c>
      <c r="CK96" s="1">
        <v>199.43199999999999</v>
      </c>
      <c r="CL96" s="1">
        <v>217.745</v>
      </c>
      <c r="CM96" s="1">
        <v>213.03200000000001</v>
      </c>
      <c r="CN96" s="1">
        <v>196.95</v>
      </c>
      <c r="CO96" s="1">
        <v>183.161</v>
      </c>
      <c r="CP96" s="1">
        <v>177.505</v>
      </c>
      <c r="CQ96" s="1">
        <v>171.965</v>
      </c>
      <c r="CR96" s="1">
        <v>161.98699999999999</v>
      </c>
      <c r="CS96" s="1">
        <v>163.50899999999999</v>
      </c>
      <c r="CT96" s="1">
        <v>162.881</v>
      </c>
      <c r="CU96" s="1">
        <v>164.47</v>
      </c>
      <c r="CV96" s="1">
        <v>163.15600000000001</v>
      </c>
      <c r="CW96" s="1">
        <v>164.84399999999999</v>
      </c>
      <c r="CX96" s="1">
        <v>165.36699999999999</v>
      </c>
      <c r="CY96" s="1">
        <v>163.96</v>
      </c>
      <c r="CZ96" s="1">
        <v>165.84200000000001</v>
      </c>
      <c r="DA96" s="1">
        <v>167.46100000000001</v>
      </c>
      <c r="DB96" s="1">
        <v>165.51599999999999</v>
      </c>
      <c r="DC96" s="1">
        <v>163.84399999999999</v>
      </c>
      <c r="DD96" s="1">
        <v>165.696</v>
      </c>
      <c r="DE96" s="1">
        <v>169.185</v>
      </c>
      <c r="DF96" s="1">
        <v>176.61199999999999</v>
      </c>
      <c r="DG96" s="1">
        <v>176.255</v>
      </c>
      <c r="DH96" s="1">
        <v>174.05500000000001</v>
      </c>
      <c r="DI96" s="1">
        <v>169.36699999999999</v>
      </c>
      <c r="DJ96" s="1">
        <v>170.03700000000001</v>
      </c>
      <c r="DK96" s="1">
        <v>174.12</v>
      </c>
      <c r="DL96" s="1">
        <v>165.357</v>
      </c>
      <c r="DM96" s="1">
        <v>163.07</v>
      </c>
      <c r="DN96" s="1">
        <v>159.108</v>
      </c>
      <c r="DO96" s="1">
        <v>158.38999999999999</v>
      </c>
      <c r="DP96" s="1">
        <v>156.40700000000001</v>
      </c>
      <c r="DQ96" s="1">
        <v>156.988</v>
      </c>
      <c r="DR96" s="1">
        <v>162.363</v>
      </c>
      <c r="DS96" s="1">
        <v>163.85599999999999</v>
      </c>
      <c r="DT96" s="1">
        <v>162.54499999999999</v>
      </c>
      <c r="DU96" s="1">
        <v>161.91399999999999</v>
      </c>
      <c r="DV96" s="1">
        <v>165.39500000000001</v>
      </c>
      <c r="DW96" s="1">
        <v>165.14599999999999</v>
      </c>
      <c r="DX96" s="1">
        <v>168.68899999999999</v>
      </c>
      <c r="DY96" s="1">
        <v>170.98500000000001</v>
      </c>
      <c r="DZ96" s="1">
        <v>170.404</v>
      </c>
      <c r="EA96" s="1">
        <v>170.94900000000001</v>
      </c>
      <c r="EB96" s="1">
        <v>166.72200000000001</v>
      </c>
      <c r="EC96" s="1">
        <v>164.63499999999999</v>
      </c>
      <c r="ED96" s="1">
        <v>164.28</v>
      </c>
      <c r="EE96" s="1">
        <v>168.07</v>
      </c>
      <c r="EF96" s="1">
        <v>167.63499999999999</v>
      </c>
      <c r="EG96" s="1">
        <v>167.92699999999999</v>
      </c>
      <c r="EH96" s="1">
        <v>169.001</v>
      </c>
      <c r="EI96" s="1">
        <v>169.02500000000001</v>
      </c>
      <c r="EJ96" s="1">
        <v>170.91900000000001</v>
      </c>
      <c r="EK96" s="1">
        <v>175.30199999999999</v>
      </c>
      <c r="EL96" s="1">
        <v>175.55699999999999</v>
      </c>
      <c r="EM96" s="1">
        <v>176.953</v>
      </c>
      <c r="EN96" s="1">
        <v>179.42500000000001</v>
      </c>
      <c r="EO96" s="1">
        <v>182.708</v>
      </c>
      <c r="EP96" s="1">
        <v>180.52199999999999</v>
      </c>
      <c r="EQ96" s="1">
        <v>182.07300000000001</v>
      </c>
      <c r="ER96" s="1">
        <v>182.59700000000001</v>
      </c>
      <c r="ES96" s="1">
        <v>184.535</v>
      </c>
      <c r="ET96" s="1">
        <v>188.67400000000001</v>
      </c>
      <c r="EU96" s="1">
        <v>191.39</v>
      </c>
      <c r="EV96" s="1">
        <v>184.37200000000001</v>
      </c>
      <c r="EW96" s="1">
        <v>189.25</v>
      </c>
      <c r="EX96" s="1">
        <v>190.68100000000001</v>
      </c>
      <c r="EY96" s="1">
        <v>191.36500000000001</v>
      </c>
      <c r="EZ96" s="1">
        <v>190.69399999999999</v>
      </c>
      <c r="FA96" s="1">
        <v>190.45500000000001</v>
      </c>
      <c r="FB96" s="1">
        <v>195.518</v>
      </c>
      <c r="FC96" s="1">
        <v>194.071</v>
      </c>
      <c r="FD96" s="1">
        <v>192.166</v>
      </c>
      <c r="FE96" s="1">
        <v>186.614</v>
      </c>
      <c r="FF96" s="1">
        <v>184.28399999999999</v>
      </c>
      <c r="FG96" s="1">
        <v>183.84700000000001</v>
      </c>
      <c r="FH96" s="1">
        <v>184.227</v>
      </c>
      <c r="FI96" s="1">
        <v>181.01300000000001</v>
      </c>
      <c r="FJ96" s="1">
        <v>176.52500000000001</v>
      </c>
      <c r="FK96" s="1">
        <v>176.43899999999999</v>
      </c>
      <c r="FL96" s="1">
        <v>176.20599999999999</v>
      </c>
      <c r="FM96" s="1">
        <v>172.20599999999999</v>
      </c>
      <c r="FN96" s="1">
        <v>176.34399999999999</v>
      </c>
      <c r="FO96" s="1">
        <v>174.821</v>
      </c>
      <c r="FP96" s="1">
        <v>180.31899999999999</v>
      </c>
      <c r="FQ96" s="1">
        <v>185.143</v>
      </c>
      <c r="FR96" s="1">
        <v>186.029</v>
      </c>
      <c r="FS96" s="1">
        <v>181.91399999999999</v>
      </c>
      <c r="FT96" s="1">
        <v>181.268</v>
      </c>
      <c r="FU96" s="1">
        <v>179.32499999999999</v>
      </c>
      <c r="FV96" s="1">
        <v>181.22300000000001</v>
      </c>
      <c r="FW96" s="1">
        <v>185.679</v>
      </c>
      <c r="FX96" s="1">
        <v>188.12200000000001</v>
      </c>
      <c r="FY96" s="1">
        <v>185.947</v>
      </c>
      <c r="FZ96" s="1">
        <v>184.99</v>
      </c>
      <c r="GA96" s="1">
        <v>188.89</v>
      </c>
      <c r="GB96" s="1">
        <v>190.92500000000001</v>
      </c>
      <c r="GC96" s="1">
        <v>190.92699999999999</v>
      </c>
      <c r="GD96" s="1">
        <v>194.80799999999999</v>
      </c>
      <c r="GE96" s="1">
        <v>198.25299999999999</v>
      </c>
      <c r="GF96" s="1">
        <v>197.11199999999999</v>
      </c>
      <c r="GG96" s="1">
        <v>201.54</v>
      </c>
      <c r="GH96" s="1">
        <v>206.54599999999999</v>
      </c>
      <c r="GI96" s="1">
        <v>209.27</v>
      </c>
      <c r="GJ96" s="1">
        <v>207.011</v>
      </c>
      <c r="GK96" s="1">
        <v>207.494</v>
      </c>
      <c r="GL96" s="1">
        <v>208.131</v>
      </c>
      <c r="GM96" s="1">
        <v>203.297</v>
      </c>
      <c r="GN96" s="1">
        <v>201.92099999999999</v>
      </c>
      <c r="GO96" s="1">
        <v>203.655</v>
      </c>
      <c r="GP96" s="1">
        <v>204.196</v>
      </c>
      <c r="GQ96" s="1">
        <v>204.93</v>
      </c>
      <c r="GR96" s="1">
        <v>205.898</v>
      </c>
      <c r="GS96" s="1">
        <v>204.93100000000001</v>
      </c>
      <c r="GT96" s="1">
        <v>203.09700000000001</v>
      </c>
      <c r="GU96" s="1">
        <v>197.953</v>
      </c>
      <c r="GV96" s="1">
        <v>201.59200000000001</v>
      </c>
      <c r="GW96" s="1">
        <v>199.053</v>
      </c>
      <c r="GX96" s="1">
        <v>193.65600000000001</v>
      </c>
      <c r="GY96" s="1">
        <v>189.72</v>
      </c>
      <c r="GZ96" s="1">
        <v>184.87700000000001</v>
      </c>
      <c r="HA96" s="1">
        <v>190.29499999999999</v>
      </c>
      <c r="HB96" s="1">
        <v>206.31</v>
      </c>
      <c r="HC96" s="1">
        <v>204.85300000000001</v>
      </c>
      <c r="HD96" s="1">
        <v>205.011</v>
      </c>
      <c r="HE96" s="1">
        <v>206.53800000000001</v>
      </c>
      <c r="HF96" s="1">
        <v>202.976</v>
      </c>
    </row>
    <row r="97" spans="1:514" x14ac:dyDescent="0.25">
      <c r="A97" s="1" t="s">
        <v>319</v>
      </c>
      <c r="B97" s="1" t="str">
        <f>_xlfn.XLOOKUP(A97,bonds[worksheet get],bonds[unique lookup],"-")</f>
        <v>EDF 4 1/8 PERP nc-22</v>
      </c>
      <c r="C97" s="1" t="str">
        <f>_xlfn.XLOOKUP(A97,bonds[worksheet get],bonds[ID_ISIN],"-")</f>
        <v>FR0011697010</v>
      </c>
      <c r="D97" s="1">
        <f>_xll.BDH(A97,"blp_i_sprd_mid","-2AY",,"Dates=H","Fill=C","Sort=R","Dir=H","cols=509;rows=1")</f>
        <v>214.495</v>
      </c>
      <c r="E97" s="1">
        <v>232.60300000000001</v>
      </c>
      <c r="F97" s="1">
        <v>257.38400000000001</v>
      </c>
      <c r="G97" s="1">
        <v>288.89299999999997</v>
      </c>
      <c r="H97" s="1">
        <v>300.77300000000002</v>
      </c>
      <c r="I97" s="1">
        <v>318.70999999999998</v>
      </c>
      <c r="J97" s="1">
        <v>321.892</v>
      </c>
      <c r="K97" s="1">
        <v>325.74900000000002</v>
      </c>
      <c r="L97" s="1">
        <v>328.58600000000001</v>
      </c>
      <c r="M97" s="1">
        <v>348.25200000000001</v>
      </c>
      <c r="N97" s="1">
        <v>322.44400000000002</v>
      </c>
      <c r="O97" s="1">
        <v>321.476</v>
      </c>
      <c r="P97" s="1">
        <v>314.54899999999998</v>
      </c>
      <c r="Q97" s="1">
        <v>310.66000000000003</v>
      </c>
      <c r="R97" s="1">
        <v>328.34399999999999</v>
      </c>
      <c r="S97" s="1">
        <v>324.822</v>
      </c>
      <c r="T97" s="1">
        <v>324.61599999999999</v>
      </c>
      <c r="U97" s="1">
        <v>294.09899999999999</v>
      </c>
      <c r="V97" s="1">
        <v>279.25</v>
      </c>
      <c r="W97" s="1">
        <v>255.28800000000001</v>
      </c>
      <c r="X97" s="1">
        <v>267.78300000000002</v>
      </c>
      <c r="Y97" s="1">
        <v>295.68200000000002</v>
      </c>
      <c r="Z97" s="1">
        <v>311.95400000000001</v>
      </c>
      <c r="AA97" s="1">
        <v>321.83300000000003</v>
      </c>
      <c r="AB97" s="1">
        <v>320.77199999999999</v>
      </c>
      <c r="AC97" s="1">
        <v>321.63299999999998</v>
      </c>
      <c r="AD97" s="1">
        <v>319.51</v>
      </c>
      <c r="AE97" s="1">
        <v>319.10300000000001</v>
      </c>
      <c r="AF97" s="1">
        <v>348.53500000000003</v>
      </c>
      <c r="AG97" s="1">
        <v>345.40199999999999</v>
      </c>
      <c r="AH97" s="1">
        <v>360.86700000000002</v>
      </c>
      <c r="AI97" s="1">
        <v>363.76499999999999</v>
      </c>
      <c r="AJ97" s="1">
        <v>375.51799999999997</v>
      </c>
      <c r="AK97" s="1">
        <v>387.77800000000002</v>
      </c>
      <c r="AL97" s="1">
        <v>394.12700000000001</v>
      </c>
      <c r="AM97" s="1">
        <v>409.32799999999997</v>
      </c>
      <c r="AN97" s="1">
        <v>417.88099999999997</v>
      </c>
      <c r="AO97" s="1">
        <v>410.56599999999997</v>
      </c>
      <c r="AP97" s="1">
        <v>407.24799999999999</v>
      </c>
      <c r="AQ97" s="1">
        <v>414.20800000000003</v>
      </c>
      <c r="AR97" s="1">
        <v>434.67200000000003</v>
      </c>
      <c r="AS97" s="1">
        <v>413.44200000000001</v>
      </c>
      <c r="AT97" s="1">
        <v>414.36500000000001</v>
      </c>
      <c r="AU97" s="1">
        <v>420.55599999999998</v>
      </c>
      <c r="AV97" s="1">
        <v>420.22699999999998</v>
      </c>
      <c r="AW97" s="1">
        <v>386.28899999999999</v>
      </c>
      <c r="AX97" s="1">
        <v>380.637</v>
      </c>
      <c r="AY97" s="1">
        <v>372.815</v>
      </c>
      <c r="AZ97" s="1">
        <v>370.06799999999998</v>
      </c>
      <c r="BA97" s="1">
        <v>373.40800000000002</v>
      </c>
      <c r="BB97" s="1">
        <v>371.97500000000002</v>
      </c>
      <c r="BC97" s="1">
        <v>377.245</v>
      </c>
      <c r="BD97" s="1">
        <v>376.20400000000001</v>
      </c>
      <c r="BE97" s="1">
        <v>372.09100000000001</v>
      </c>
      <c r="BF97" s="1">
        <v>372.88</v>
      </c>
      <c r="BG97" s="1">
        <v>386.35899999999998</v>
      </c>
      <c r="BH97" s="1">
        <v>366.96800000000002</v>
      </c>
      <c r="BI97" s="1">
        <v>368.84</v>
      </c>
      <c r="BJ97" s="1">
        <v>404.96899999999999</v>
      </c>
      <c r="BK97" s="1">
        <v>429.10300000000001</v>
      </c>
      <c r="BL97" s="1">
        <v>439.863</v>
      </c>
      <c r="BM97" s="1">
        <v>448.79399999999998</v>
      </c>
      <c r="BN97" s="1">
        <v>450.27</v>
      </c>
      <c r="BO97" s="1">
        <v>448.72800000000001</v>
      </c>
      <c r="BP97" s="1">
        <v>448.04899999999998</v>
      </c>
      <c r="BQ97" s="1">
        <v>451.351</v>
      </c>
      <c r="BR97" s="1">
        <v>445.28500000000003</v>
      </c>
      <c r="BS97" s="1">
        <v>445.31700000000001</v>
      </c>
      <c r="BT97" s="1">
        <v>450.577</v>
      </c>
      <c r="BU97" s="1">
        <v>458.75700000000001</v>
      </c>
      <c r="BV97" s="1">
        <v>496.702</v>
      </c>
      <c r="BW97" s="1">
        <v>461.71199999999999</v>
      </c>
      <c r="BX97" s="1">
        <v>443.16300000000001</v>
      </c>
      <c r="BY97" s="1">
        <v>440.93900000000002</v>
      </c>
      <c r="BZ97" s="1">
        <v>422.23599999999999</v>
      </c>
      <c r="CA97" s="1">
        <v>384.30399999999997</v>
      </c>
      <c r="CB97" s="1">
        <v>314.42200000000003</v>
      </c>
      <c r="CC97" s="1">
        <v>239.44300000000001</v>
      </c>
      <c r="CD97" s="1">
        <v>228.90100000000001</v>
      </c>
      <c r="CE97" s="1">
        <v>184.839</v>
      </c>
      <c r="CF97" s="1">
        <v>172.92699999999999</v>
      </c>
      <c r="CG97" s="1">
        <v>186.637</v>
      </c>
      <c r="CH97" s="1">
        <v>127.77800000000001</v>
      </c>
      <c r="CI97" s="1">
        <v>110.627</v>
      </c>
      <c r="CJ97" s="1">
        <v>105.82299999999999</v>
      </c>
      <c r="CK97" s="1">
        <v>104.66500000000001</v>
      </c>
      <c r="CL97" s="1">
        <v>114.078</v>
      </c>
      <c r="CM97" s="1">
        <v>112.251</v>
      </c>
      <c r="CN97" s="1">
        <v>90.378</v>
      </c>
      <c r="CO97" s="1">
        <v>82.832999999999998</v>
      </c>
      <c r="CP97" s="1">
        <v>75.135000000000005</v>
      </c>
      <c r="CQ97" s="1">
        <v>70.974000000000004</v>
      </c>
      <c r="CR97" s="1">
        <v>61.468000000000004</v>
      </c>
      <c r="CS97" s="1">
        <v>62.976999999999997</v>
      </c>
      <c r="CT97" s="1">
        <v>63.521000000000001</v>
      </c>
      <c r="CU97" s="1">
        <v>65.033000000000001</v>
      </c>
      <c r="CV97" s="1">
        <v>62.484999999999999</v>
      </c>
      <c r="CW97" s="1">
        <v>65.748999999999995</v>
      </c>
      <c r="CX97" s="1">
        <v>65.989999999999995</v>
      </c>
      <c r="CY97" s="1">
        <v>66.125</v>
      </c>
      <c r="CZ97" s="1">
        <v>67.334000000000003</v>
      </c>
      <c r="DA97" s="1">
        <v>67.802999999999997</v>
      </c>
      <c r="DB97" s="1">
        <v>68.834999999999994</v>
      </c>
      <c r="DC97" s="1">
        <v>69.245999999999995</v>
      </c>
      <c r="DD97" s="1">
        <v>70.960999999999999</v>
      </c>
      <c r="DE97" s="1">
        <v>71.867999999999995</v>
      </c>
      <c r="DF97" s="1">
        <v>74.66</v>
      </c>
      <c r="DG97" s="1">
        <v>74.697999999999993</v>
      </c>
      <c r="DH97" s="1">
        <v>74.337999999999994</v>
      </c>
      <c r="DI97" s="1">
        <v>72.254999999999995</v>
      </c>
      <c r="DJ97" s="1">
        <v>72.638999999999996</v>
      </c>
      <c r="DK97" s="1">
        <v>73.652000000000001</v>
      </c>
      <c r="DL97" s="1">
        <v>69.344999999999999</v>
      </c>
      <c r="DM97" s="1">
        <v>69.162999999999997</v>
      </c>
      <c r="DN97" s="1">
        <v>69.411000000000001</v>
      </c>
      <c r="DO97" s="1">
        <v>70.213999999999999</v>
      </c>
      <c r="DP97" s="1">
        <v>69.414000000000001</v>
      </c>
      <c r="DQ97" s="1">
        <v>69.659000000000006</v>
      </c>
      <c r="DR97" s="1">
        <v>73.436999999999998</v>
      </c>
      <c r="DS97" s="1">
        <v>74.63</v>
      </c>
      <c r="DT97" s="1">
        <v>75.793000000000006</v>
      </c>
      <c r="DU97" s="1">
        <v>76.171999999999997</v>
      </c>
      <c r="DV97" s="1">
        <v>77.442999999999998</v>
      </c>
      <c r="DW97" s="1">
        <v>78.075000000000003</v>
      </c>
      <c r="DX97" s="1">
        <v>81.45</v>
      </c>
      <c r="DY97" s="1">
        <v>80.802000000000007</v>
      </c>
      <c r="DZ97" s="1">
        <v>79.435000000000002</v>
      </c>
      <c r="EA97" s="1">
        <v>78.542000000000002</v>
      </c>
      <c r="EB97" s="1">
        <v>77.09</v>
      </c>
      <c r="EC97" s="1">
        <v>79.415999999999997</v>
      </c>
      <c r="ED97" s="1">
        <v>76.840999999999994</v>
      </c>
      <c r="EE97" s="1">
        <v>78.644999999999996</v>
      </c>
      <c r="EF97" s="1">
        <v>80.94</v>
      </c>
      <c r="EG97" s="1">
        <v>80.906000000000006</v>
      </c>
      <c r="EH97" s="1">
        <v>84.131</v>
      </c>
      <c r="EI97" s="1">
        <v>85.415999999999997</v>
      </c>
      <c r="EJ97" s="1">
        <v>88.171999999999997</v>
      </c>
      <c r="EK97" s="1">
        <v>88.730999999999995</v>
      </c>
      <c r="EL97" s="1">
        <v>88.99</v>
      </c>
      <c r="EM97" s="1">
        <v>92.173000000000002</v>
      </c>
      <c r="EN97" s="1">
        <v>94.930999999999997</v>
      </c>
      <c r="EO97" s="1">
        <v>95.436999999999998</v>
      </c>
      <c r="EP97" s="1">
        <v>95.403999999999996</v>
      </c>
      <c r="EQ97" s="1">
        <v>95.531000000000006</v>
      </c>
      <c r="ER97" s="1">
        <v>95.012</v>
      </c>
      <c r="ES97" s="1">
        <v>98.238</v>
      </c>
      <c r="ET97" s="1">
        <v>100.185</v>
      </c>
      <c r="EU97" s="1">
        <v>99.497</v>
      </c>
      <c r="EV97" s="1">
        <v>97.756</v>
      </c>
      <c r="EW97" s="1">
        <v>99.414000000000001</v>
      </c>
      <c r="EX97" s="1">
        <v>100.42700000000001</v>
      </c>
      <c r="EY97" s="1">
        <v>101.2</v>
      </c>
      <c r="EZ97" s="1">
        <v>97.56</v>
      </c>
      <c r="FA97" s="1">
        <v>131.452</v>
      </c>
      <c r="FB97" s="1">
        <v>135.92599999999999</v>
      </c>
      <c r="FC97" s="1">
        <v>138.51499999999999</v>
      </c>
      <c r="FD97" s="1">
        <v>139.81200000000001</v>
      </c>
      <c r="FE97" s="1">
        <v>135.71600000000001</v>
      </c>
      <c r="FF97" s="1">
        <v>134.67599999999999</v>
      </c>
      <c r="FG97" s="1">
        <v>134.386</v>
      </c>
      <c r="FH97" s="1">
        <v>133.25</v>
      </c>
      <c r="FI97" s="1">
        <v>132.43600000000001</v>
      </c>
      <c r="FJ97" s="1">
        <v>131.333</v>
      </c>
      <c r="FK97" s="1">
        <v>131.25399999999999</v>
      </c>
      <c r="FL97" s="1">
        <v>128.17699999999999</v>
      </c>
      <c r="FM97" s="1">
        <v>125.616</v>
      </c>
      <c r="FN97" s="1">
        <v>129.309</v>
      </c>
      <c r="FO97" s="1">
        <v>128.96600000000001</v>
      </c>
      <c r="FP97" s="1">
        <v>133.72200000000001</v>
      </c>
      <c r="FQ97" s="1">
        <v>138.27799999999999</v>
      </c>
      <c r="FR97" s="1">
        <v>139.51300000000001</v>
      </c>
      <c r="FS97" s="1">
        <v>137.56800000000001</v>
      </c>
      <c r="FT97" s="1">
        <v>135.9</v>
      </c>
      <c r="FU97" s="1">
        <v>133.542</v>
      </c>
      <c r="FV97" s="1">
        <v>136.94800000000001</v>
      </c>
      <c r="FW97" s="1">
        <v>138.18899999999999</v>
      </c>
      <c r="FX97" s="1">
        <v>139.09899999999999</v>
      </c>
      <c r="FY97" s="1">
        <v>140.44999999999999</v>
      </c>
      <c r="FZ97" s="1">
        <v>142.285</v>
      </c>
      <c r="GA97" s="1">
        <v>144.40899999999999</v>
      </c>
      <c r="GB97" s="1">
        <v>145.947</v>
      </c>
      <c r="GC97" s="1">
        <v>148.04599999999999</v>
      </c>
      <c r="GD97" s="1">
        <v>153.208</v>
      </c>
      <c r="GE97" s="1">
        <v>155.84700000000001</v>
      </c>
      <c r="GF97" s="1">
        <v>156.661</v>
      </c>
      <c r="GG97" s="1">
        <v>160.54400000000001</v>
      </c>
      <c r="GH97" s="1">
        <v>159.447</v>
      </c>
      <c r="GI97" s="1">
        <v>159.09800000000001</v>
      </c>
      <c r="GJ97" s="1">
        <v>156.02099999999999</v>
      </c>
      <c r="GK97" s="1">
        <v>158.333</v>
      </c>
      <c r="GL97" s="1">
        <v>157.499</v>
      </c>
      <c r="GM97" s="1">
        <v>152.53200000000001</v>
      </c>
      <c r="GN97" s="1">
        <v>152.267</v>
      </c>
      <c r="GO97" s="1">
        <v>154.119</v>
      </c>
      <c r="GP97" s="1">
        <v>155.001</v>
      </c>
      <c r="GQ97" s="1">
        <v>155.86099999999999</v>
      </c>
      <c r="GR97" s="1">
        <v>156.31</v>
      </c>
      <c r="GS97" s="1">
        <v>138.75800000000001</v>
      </c>
      <c r="GT97" s="1">
        <v>137.751</v>
      </c>
      <c r="GU97" s="1">
        <v>134.94800000000001</v>
      </c>
      <c r="GV97" s="1">
        <v>138.86699999999999</v>
      </c>
      <c r="GW97" s="1">
        <v>136.215</v>
      </c>
      <c r="GX97" s="1">
        <v>130.363</v>
      </c>
      <c r="GY97" s="1">
        <v>128.578</v>
      </c>
      <c r="GZ97" s="1">
        <v>125.889</v>
      </c>
      <c r="HA97" s="1">
        <v>128.23500000000001</v>
      </c>
      <c r="HB97" s="1">
        <v>166.26</v>
      </c>
      <c r="HC97" s="1">
        <v>165.66</v>
      </c>
      <c r="HD97" s="1">
        <v>128.85499999999999</v>
      </c>
      <c r="HE97" s="1">
        <v>129.57400000000001</v>
      </c>
      <c r="HF97" s="1">
        <v>128.89500000000001</v>
      </c>
      <c r="HG97" s="1">
        <v>132.94399999999999</v>
      </c>
      <c r="HH97" s="1">
        <v>133.42400000000001</v>
      </c>
      <c r="HI97" s="1">
        <v>133.143</v>
      </c>
      <c r="HJ97" s="1">
        <v>131.41499999999999</v>
      </c>
      <c r="HK97" s="1">
        <v>130.917</v>
      </c>
      <c r="HL97" s="1">
        <v>133.28399999999999</v>
      </c>
      <c r="HM97" s="1">
        <v>133.15199999999999</v>
      </c>
      <c r="HN97" s="1">
        <v>130.08000000000001</v>
      </c>
      <c r="HO97" s="1">
        <v>133.93799999999999</v>
      </c>
      <c r="HP97" s="1">
        <v>132.59800000000001</v>
      </c>
      <c r="HQ97" s="1">
        <v>140.13499999999999</v>
      </c>
      <c r="HR97" s="1">
        <v>145.613</v>
      </c>
      <c r="HS97" s="1">
        <v>148.25899999999999</v>
      </c>
      <c r="HT97" s="1">
        <v>156.50800000000001</v>
      </c>
      <c r="HU97" s="1">
        <v>161.06700000000001</v>
      </c>
      <c r="HV97" s="1">
        <v>149.221</v>
      </c>
      <c r="HW97" s="1">
        <v>146.72999999999999</v>
      </c>
      <c r="HX97" s="1">
        <v>144.74100000000001</v>
      </c>
      <c r="HY97" s="1">
        <v>148.36099999999999</v>
      </c>
      <c r="HZ97" s="1">
        <v>149.86799999999999</v>
      </c>
      <c r="IA97" s="1">
        <v>159.72999999999999</v>
      </c>
      <c r="IB97" s="1">
        <v>162.357</v>
      </c>
      <c r="IC97" s="1">
        <v>165.7</v>
      </c>
      <c r="ID97" s="1">
        <v>157.33500000000001</v>
      </c>
      <c r="IE97" s="1">
        <v>142.47999999999999</v>
      </c>
      <c r="IF97" s="1">
        <v>140.81399999999999</v>
      </c>
      <c r="IG97" s="1">
        <v>145.137</v>
      </c>
      <c r="IH97" s="1">
        <v>139.88499999999999</v>
      </c>
      <c r="II97" s="1">
        <v>137.01</v>
      </c>
      <c r="IJ97" s="1">
        <v>139.32300000000001</v>
      </c>
      <c r="IK97" s="1">
        <v>147.44</v>
      </c>
      <c r="IL97" s="1">
        <v>159.25700000000001</v>
      </c>
      <c r="IM97" s="1">
        <v>163.28700000000001</v>
      </c>
      <c r="IN97" s="1">
        <v>163.72800000000001</v>
      </c>
      <c r="IO97" s="1">
        <v>162.649</v>
      </c>
      <c r="IP97" s="1">
        <v>154.87100000000001</v>
      </c>
      <c r="IQ97" s="1">
        <v>151.55699999999999</v>
      </c>
      <c r="IR97" s="1">
        <v>153.82900000000001</v>
      </c>
      <c r="IS97" s="1">
        <v>152.648</v>
      </c>
      <c r="IT97" s="1">
        <v>154.72300000000001</v>
      </c>
      <c r="IU97" s="1">
        <v>157.44399999999999</v>
      </c>
      <c r="IV97" s="1">
        <v>159.452</v>
      </c>
      <c r="IW97" s="1">
        <v>152.61799999999999</v>
      </c>
      <c r="IX97" s="1">
        <v>144.00899999999999</v>
      </c>
      <c r="IY97" s="1">
        <v>146.48099999999999</v>
      </c>
      <c r="IZ97" s="1">
        <v>151.08099999999999</v>
      </c>
      <c r="JA97" s="1">
        <v>151.68600000000001</v>
      </c>
      <c r="JB97" s="1">
        <v>149.50700000000001</v>
      </c>
      <c r="JC97" s="1">
        <v>157.208</v>
      </c>
      <c r="JD97" s="1">
        <v>160.52699999999999</v>
      </c>
      <c r="JE97" s="1">
        <v>165.47800000000001</v>
      </c>
      <c r="JF97" s="1">
        <v>147.756</v>
      </c>
      <c r="JG97" s="1">
        <v>146.94399999999999</v>
      </c>
      <c r="JH97" s="1">
        <v>144.33600000000001</v>
      </c>
      <c r="JI97" s="1">
        <v>143.34800000000001</v>
      </c>
      <c r="JJ97" s="1">
        <v>149.65899999999999</v>
      </c>
      <c r="JK97" s="1">
        <v>160.46799999999999</v>
      </c>
      <c r="JL97" s="1">
        <v>170.548</v>
      </c>
      <c r="JM97" s="1">
        <v>175.15199999999999</v>
      </c>
      <c r="JN97" s="1">
        <v>173.73400000000001</v>
      </c>
      <c r="JO97" s="1">
        <v>175.25299999999999</v>
      </c>
      <c r="JP97" s="1">
        <v>166.732</v>
      </c>
      <c r="JQ97" s="1">
        <v>180.02099999999999</v>
      </c>
      <c r="JR97" s="1">
        <v>191.27799999999999</v>
      </c>
      <c r="JS97" s="1">
        <v>195.63200000000001</v>
      </c>
      <c r="JT97" s="1">
        <v>204.191</v>
      </c>
      <c r="JU97" s="1">
        <v>219.23699999999999</v>
      </c>
      <c r="JV97" s="1">
        <v>226.67400000000001</v>
      </c>
      <c r="JW97" s="1">
        <v>223.05600000000001</v>
      </c>
      <c r="JX97" s="1">
        <v>218.911</v>
      </c>
      <c r="JY97" s="1">
        <v>222.255</v>
      </c>
      <c r="JZ97" s="1">
        <v>220.482</v>
      </c>
      <c r="KA97" s="1">
        <v>219.58199999999999</v>
      </c>
      <c r="KB97" s="1">
        <v>222.893</v>
      </c>
      <c r="KC97" s="1">
        <v>225.00299999999999</v>
      </c>
      <c r="KD97" s="1">
        <v>209.251</v>
      </c>
      <c r="KE97" s="1">
        <v>204.63</v>
      </c>
      <c r="KF97" s="1">
        <v>205.06100000000001</v>
      </c>
      <c r="KG97" s="1">
        <v>203.61699999999999</v>
      </c>
      <c r="KH97" s="1">
        <v>206.52199999999999</v>
      </c>
      <c r="KI97" s="1">
        <v>212.501</v>
      </c>
      <c r="KJ97" s="1">
        <v>213.024</v>
      </c>
      <c r="KK97" s="1">
        <v>215.24600000000001</v>
      </c>
      <c r="KL97" s="1">
        <v>210.631</v>
      </c>
      <c r="KM97" s="1">
        <v>213.142</v>
      </c>
      <c r="KN97" s="1">
        <v>208.881</v>
      </c>
      <c r="KO97" s="1">
        <v>198.53399999999999</v>
      </c>
      <c r="KP97" s="1">
        <v>185.77600000000001</v>
      </c>
      <c r="KQ97" s="1">
        <v>185.23</v>
      </c>
      <c r="KR97" s="1">
        <v>185.78200000000001</v>
      </c>
      <c r="KS97" s="1">
        <v>188.13800000000001</v>
      </c>
      <c r="KT97" s="1">
        <v>192.06700000000001</v>
      </c>
      <c r="KU97" s="1">
        <v>193.02199999999999</v>
      </c>
      <c r="KV97" s="1">
        <v>188.084</v>
      </c>
      <c r="KW97" s="1">
        <v>188.267</v>
      </c>
      <c r="KX97" s="1">
        <v>188.71700000000001</v>
      </c>
      <c r="KY97" s="1">
        <v>190.68899999999999</v>
      </c>
      <c r="KZ97" s="1">
        <v>189.083</v>
      </c>
      <c r="LA97" s="1">
        <v>189.52</v>
      </c>
      <c r="LB97" s="1">
        <v>190.339</v>
      </c>
      <c r="LC97" s="1">
        <v>199.608</v>
      </c>
      <c r="LD97" s="1">
        <v>208.59899999999999</v>
      </c>
      <c r="LE97" s="1">
        <v>214.16800000000001</v>
      </c>
      <c r="LF97" s="1">
        <v>211.929</v>
      </c>
      <c r="LG97" s="1">
        <v>211.584</v>
      </c>
      <c r="LH97" s="1">
        <v>210.58699999999999</v>
      </c>
      <c r="LI97" s="1">
        <v>211.68799999999999</v>
      </c>
      <c r="LJ97" s="1">
        <v>210.42099999999999</v>
      </c>
      <c r="LK97" s="1">
        <v>212.75200000000001</v>
      </c>
      <c r="LL97" s="1">
        <v>212.727</v>
      </c>
      <c r="LM97" s="1">
        <v>220.2</v>
      </c>
      <c r="LN97" s="1">
        <v>228.41800000000001</v>
      </c>
      <c r="LO97" s="1">
        <v>230.36099999999999</v>
      </c>
      <c r="LP97" s="1">
        <v>234.70400000000001</v>
      </c>
      <c r="LQ97" s="1">
        <v>243.542</v>
      </c>
      <c r="LR97" s="1">
        <v>233.983</v>
      </c>
      <c r="LS97" s="1">
        <v>230.61799999999999</v>
      </c>
      <c r="LT97" s="1">
        <v>225.24199999999999</v>
      </c>
      <c r="LU97" s="1">
        <v>214.49</v>
      </c>
      <c r="LV97" s="1">
        <v>214.18600000000001</v>
      </c>
      <c r="LW97" s="1">
        <v>217.49100000000001</v>
      </c>
      <c r="LX97" s="1">
        <v>215.19800000000001</v>
      </c>
      <c r="LY97" s="1">
        <v>218.85</v>
      </c>
      <c r="LZ97" s="1">
        <v>227.959</v>
      </c>
      <c r="MA97" s="1">
        <v>245.00200000000001</v>
      </c>
      <c r="MB97" s="1">
        <v>252.136</v>
      </c>
      <c r="MC97" s="1">
        <v>248.34</v>
      </c>
      <c r="MD97" s="1">
        <v>237.386</v>
      </c>
      <c r="ME97" s="1">
        <v>230.495</v>
      </c>
      <c r="MF97" s="1">
        <v>227.68600000000001</v>
      </c>
      <c r="MG97" s="1">
        <v>221.77600000000001</v>
      </c>
      <c r="MH97" s="1">
        <v>204.964</v>
      </c>
      <c r="MI97" s="1">
        <v>200.92500000000001</v>
      </c>
      <c r="MJ97" s="1">
        <v>206.05199999999999</v>
      </c>
      <c r="MK97" s="1">
        <v>222.40100000000001</v>
      </c>
      <c r="ML97" s="1">
        <v>229.24799999999999</v>
      </c>
      <c r="MM97" s="1">
        <v>226.06100000000001</v>
      </c>
      <c r="MN97" s="1">
        <v>221.14099999999999</v>
      </c>
      <c r="MO97" s="1">
        <v>211.26900000000001</v>
      </c>
      <c r="MP97" s="1">
        <v>217.21299999999999</v>
      </c>
      <c r="MQ97" s="1">
        <v>225.62799999999999</v>
      </c>
      <c r="MR97" s="1">
        <v>234.80799999999999</v>
      </c>
      <c r="MS97" s="1">
        <v>223.10400000000001</v>
      </c>
      <c r="MT97" s="1">
        <v>258.71100000000001</v>
      </c>
      <c r="MU97" s="1">
        <v>276.59399999999999</v>
      </c>
      <c r="MV97" s="1">
        <v>277.44299999999998</v>
      </c>
      <c r="MW97" s="1">
        <v>267.04700000000003</v>
      </c>
      <c r="MX97" s="1">
        <v>252.17</v>
      </c>
      <c r="MY97" s="1">
        <v>263.10199999999998</v>
      </c>
      <c r="MZ97" s="1">
        <v>274.66000000000003</v>
      </c>
      <c r="NA97" s="1">
        <v>276.74599999999998</v>
      </c>
      <c r="NB97" s="1">
        <v>279.81200000000001</v>
      </c>
      <c r="NC97" s="1">
        <v>298.30900000000003</v>
      </c>
      <c r="ND97" s="1">
        <v>303.26400000000001</v>
      </c>
      <c r="NE97" s="1">
        <v>299.37400000000002</v>
      </c>
      <c r="NF97" s="1">
        <v>300.017</v>
      </c>
      <c r="NG97" s="1">
        <v>307.46899999999999</v>
      </c>
      <c r="NH97" s="1">
        <v>305.69099999999997</v>
      </c>
      <c r="NI97" s="1">
        <v>301.976</v>
      </c>
      <c r="NJ97" s="1">
        <v>290.459</v>
      </c>
      <c r="NK97" s="1">
        <v>293.34399999999999</v>
      </c>
      <c r="NL97" s="1">
        <v>306.71300000000002</v>
      </c>
      <c r="NM97" s="1">
        <v>303.74</v>
      </c>
      <c r="NN97" s="1">
        <v>311.233</v>
      </c>
      <c r="NO97" s="1">
        <v>304.29599999999999</v>
      </c>
      <c r="NP97" s="1">
        <v>297.03300000000002</v>
      </c>
      <c r="NQ97" s="1">
        <v>308.798</v>
      </c>
      <c r="NR97" s="1">
        <v>305.24</v>
      </c>
      <c r="NS97" s="1">
        <v>349.512</v>
      </c>
      <c r="NT97" s="1">
        <v>358.09300000000002</v>
      </c>
      <c r="NU97" s="1">
        <v>368.048</v>
      </c>
      <c r="NV97" s="1">
        <v>371.505</v>
      </c>
      <c r="NW97" s="1">
        <v>353.91399999999999</v>
      </c>
      <c r="NX97" s="1">
        <v>342.75200000000001</v>
      </c>
      <c r="NY97" s="1">
        <v>345.43799999999999</v>
      </c>
      <c r="NZ97" s="1">
        <v>343.54300000000001</v>
      </c>
      <c r="OA97" s="1">
        <v>335.49400000000003</v>
      </c>
      <c r="OB97" s="1">
        <v>340.50599999999997</v>
      </c>
      <c r="OC97" s="1">
        <v>336.58800000000002</v>
      </c>
      <c r="OD97" s="1">
        <v>332.73500000000001</v>
      </c>
      <c r="OE97" s="1">
        <v>332.66699999999997</v>
      </c>
      <c r="OF97" s="1">
        <v>326.78899999999999</v>
      </c>
      <c r="OG97" s="1">
        <v>328.67700000000002</v>
      </c>
      <c r="OH97" s="1">
        <v>327.072</v>
      </c>
      <c r="OI97" s="1">
        <v>336.92700000000002</v>
      </c>
      <c r="OJ97" s="1">
        <v>354.60300000000001</v>
      </c>
      <c r="OK97" s="1">
        <v>353.04899999999998</v>
      </c>
      <c r="OL97" s="1">
        <v>347.12900000000002</v>
      </c>
      <c r="OM97" s="1">
        <v>343.56</v>
      </c>
      <c r="ON97" s="1">
        <v>334.16699999999997</v>
      </c>
      <c r="OO97" s="1">
        <v>310.971</v>
      </c>
      <c r="OP97" s="1">
        <v>292.142</v>
      </c>
      <c r="OQ97" s="1">
        <v>291.392</v>
      </c>
      <c r="OR97" s="1">
        <v>282.26100000000002</v>
      </c>
      <c r="OS97" s="1">
        <v>270.928</v>
      </c>
      <c r="OT97" s="1">
        <v>266.56299999999999</v>
      </c>
      <c r="OU97" s="1">
        <v>262.08300000000003</v>
      </c>
      <c r="OV97" s="1">
        <v>263.63299999999998</v>
      </c>
      <c r="OW97" s="1">
        <v>261.35899999999998</v>
      </c>
      <c r="OX97" s="1">
        <v>261.702</v>
      </c>
      <c r="OY97" s="1">
        <v>270.10300000000001</v>
      </c>
      <c r="OZ97" s="1">
        <v>254.667</v>
      </c>
      <c r="PA97" s="1">
        <v>244.999</v>
      </c>
      <c r="PB97" s="1">
        <v>240.05600000000001</v>
      </c>
      <c r="PC97" s="1">
        <v>233.42599999999999</v>
      </c>
      <c r="PD97" s="1">
        <v>228.48500000000001</v>
      </c>
      <c r="PE97" s="1">
        <v>226.733</v>
      </c>
      <c r="PF97" s="1">
        <v>220.834</v>
      </c>
      <c r="PG97" s="1">
        <v>214.43600000000001</v>
      </c>
      <c r="PH97" s="1">
        <v>215.696</v>
      </c>
      <c r="PI97" s="1">
        <v>218.411</v>
      </c>
      <c r="PJ97" s="1">
        <v>218.23099999999999</v>
      </c>
      <c r="PK97" s="1">
        <v>218.34200000000001</v>
      </c>
      <c r="PL97" s="1">
        <v>223.226</v>
      </c>
      <c r="PM97" s="1">
        <v>231.46</v>
      </c>
      <c r="PN97" s="1">
        <v>234.64599999999999</v>
      </c>
      <c r="PO97" s="1">
        <v>235.53800000000001</v>
      </c>
      <c r="PP97" s="1">
        <v>235.91200000000001</v>
      </c>
      <c r="PQ97" s="1">
        <v>227.089</v>
      </c>
      <c r="PR97" s="1">
        <v>227.745</v>
      </c>
      <c r="PS97" s="1">
        <v>225.636</v>
      </c>
      <c r="PT97" s="1">
        <v>218.94</v>
      </c>
      <c r="PU97" s="1">
        <v>221.03200000000001</v>
      </c>
      <c r="PV97" s="1">
        <v>216.87899999999999</v>
      </c>
      <c r="PW97" s="1">
        <v>214.77199999999999</v>
      </c>
      <c r="PX97" s="1">
        <v>217.52600000000001</v>
      </c>
      <c r="PY97" s="1">
        <v>216.57599999999999</v>
      </c>
      <c r="PZ97" s="1">
        <v>212.56700000000001</v>
      </c>
      <c r="QA97" s="1">
        <v>211.56200000000001</v>
      </c>
      <c r="QB97" s="1">
        <v>198.72300000000001</v>
      </c>
      <c r="QC97" s="1">
        <v>198.23500000000001</v>
      </c>
      <c r="QD97" s="1">
        <v>193.98400000000001</v>
      </c>
      <c r="QE97" s="1">
        <v>183.977</v>
      </c>
      <c r="QF97" s="1">
        <v>173.435</v>
      </c>
      <c r="QG97" s="1">
        <v>171.18199999999999</v>
      </c>
      <c r="QH97" s="1">
        <v>173.15</v>
      </c>
      <c r="QI97" s="1">
        <v>171.482</v>
      </c>
      <c r="QJ97" s="1">
        <v>172.23599999999999</v>
      </c>
      <c r="QK97" s="1">
        <v>168.74799999999999</v>
      </c>
      <c r="QL97" s="1">
        <v>168.91200000000001</v>
      </c>
      <c r="QM97" s="1">
        <v>166.40199999999999</v>
      </c>
      <c r="QN97" s="1">
        <v>177.09899999999999</v>
      </c>
      <c r="QO97" s="1">
        <v>178.56200000000001</v>
      </c>
      <c r="QP97" s="1">
        <v>177.392</v>
      </c>
      <c r="QQ97" s="1">
        <v>181.298</v>
      </c>
      <c r="QR97" s="1">
        <v>185.964</v>
      </c>
      <c r="QS97" s="1">
        <v>194.72900000000001</v>
      </c>
      <c r="QT97" s="1">
        <v>199.65799999999999</v>
      </c>
      <c r="QU97" s="1">
        <v>207.12</v>
      </c>
      <c r="QV97" s="1">
        <v>212.78299999999999</v>
      </c>
      <c r="QW97" s="1">
        <v>213.726</v>
      </c>
      <c r="QX97" s="1">
        <v>219.64099999999999</v>
      </c>
      <c r="QY97" s="1">
        <v>228.24799999999999</v>
      </c>
      <c r="QZ97" s="1">
        <v>235.124</v>
      </c>
      <c r="RA97" s="1">
        <v>233.63300000000001</v>
      </c>
      <c r="RB97" s="1">
        <v>232.667</v>
      </c>
      <c r="RC97" s="1">
        <v>232.221</v>
      </c>
      <c r="RD97" s="1">
        <v>227.774</v>
      </c>
      <c r="RE97" s="1">
        <v>223.61699999999999</v>
      </c>
      <c r="RF97" s="1">
        <v>220.82400000000001</v>
      </c>
      <c r="RG97" s="1">
        <v>220.12899999999999</v>
      </c>
      <c r="RH97" s="1">
        <v>217.398</v>
      </c>
      <c r="RI97" s="1">
        <v>222.464</v>
      </c>
      <c r="RJ97" s="1">
        <v>221.816</v>
      </c>
      <c r="RK97" s="1">
        <v>221.999</v>
      </c>
      <c r="RL97" s="1">
        <v>225.18100000000001</v>
      </c>
      <c r="RM97" s="1">
        <v>231.96600000000001</v>
      </c>
      <c r="RN97" s="1">
        <v>230.965</v>
      </c>
      <c r="RO97" s="1">
        <v>231.309</v>
      </c>
      <c r="RP97" s="1">
        <v>232.29599999999999</v>
      </c>
      <c r="RQ97" s="1">
        <v>227.97900000000001</v>
      </c>
      <c r="RR97" s="1">
        <v>228.124</v>
      </c>
      <c r="RS97" s="1">
        <v>222.68700000000001</v>
      </c>
      <c r="RT97" s="1">
        <v>214.333</v>
      </c>
      <c r="RU97" s="1">
        <v>212.38300000000001</v>
      </c>
      <c r="RV97" s="1">
        <v>211.71899999999999</v>
      </c>
      <c r="RW97" s="1">
        <v>213.042</v>
      </c>
      <c r="RX97" s="1">
        <v>212.73500000000001</v>
      </c>
      <c r="RY97" s="1">
        <v>212.852</v>
      </c>
      <c r="RZ97" s="1">
        <v>210.16800000000001</v>
      </c>
      <c r="SA97" s="1">
        <v>215.19900000000001</v>
      </c>
      <c r="SB97" s="1">
        <v>238.40600000000001</v>
      </c>
      <c r="SC97" s="1">
        <v>239.089</v>
      </c>
      <c r="SD97" s="1">
        <v>239.43100000000001</v>
      </c>
      <c r="SE97" s="1">
        <v>243.63300000000001</v>
      </c>
      <c r="SF97" s="1">
        <v>243.435</v>
      </c>
      <c r="SG97" s="1">
        <v>243.096</v>
      </c>
      <c r="SH97" s="1">
        <v>243.33199999999999</v>
      </c>
      <c r="SI97" s="1">
        <v>242.75899999999999</v>
      </c>
      <c r="SJ97" s="1">
        <v>240.875</v>
      </c>
      <c r="SK97" s="1">
        <v>239.63800000000001</v>
      </c>
      <c r="SL97" s="1">
        <v>238.708</v>
      </c>
      <c r="SM97" s="1">
        <v>239.815</v>
      </c>
      <c r="SN97" s="1">
        <v>240.99100000000001</v>
      </c>
      <c r="SO97" s="1">
        <v>241.673</v>
      </c>
      <c r="SP97" s="1">
        <v>238.489</v>
      </c>
      <c r="SQ97" s="1">
        <v>246.33600000000001</v>
      </c>
      <c r="SR97" s="1">
        <v>255.55099999999999</v>
      </c>
    </row>
    <row r="98" spans="1:514" x14ac:dyDescent="0.25">
      <c r="A98" s="1" t="s">
        <v>320</v>
      </c>
      <c r="B98" s="1" t="str">
        <f>_xlfn.XLOOKUP(A98,bonds[worksheet get],bonds[unique lookup],"-")</f>
        <v>EDF 4 PERP nc-24</v>
      </c>
      <c r="C98" s="1" t="str">
        <f>_xlfn.XLOOKUP(A98,bonds[worksheet get],bonds[ID_ISIN],"-")</f>
        <v>FR0013367612</v>
      </c>
      <c r="D98" s="1">
        <f>_xll.BDH(A98,"blp_i_sprd_mid","-2AY",,"Dates=H","Fill=C","Sort=R","Dir=H","cols=450;rows=1")</f>
        <v>319.66399999999999</v>
      </c>
      <c r="E98" s="1">
        <v>322.80900000000003</v>
      </c>
      <c r="F98" s="1">
        <v>332.34199999999998</v>
      </c>
      <c r="G98" s="1">
        <v>352.76600000000002</v>
      </c>
      <c r="H98" s="1">
        <v>378.36099999999999</v>
      </c>
      <c r="I98" s="1">
        <v>393.00799999999998</v>
      </c>
      <c r="J98" s="1">
        <v>397.68700000000001</v>
      </c>
      <c r="K98" s="1">
        <v>397.04399999999998</v>
      </c>
      <c r="L98" s="1">
        <v>396.01400000000001</v>
      </c>
      <c r="M98" s="1">
        <v>411.887</v>
      </c>
      <c r="N98" s="1">
        <v>389.88099999999997</v>
      </c>
      <c r="O98" s="1">
        <v>389.33</v>
      </c>
      <c r="P98" s="1">
        <v>377.697</v>
      </c>
      <c r="Q98" s="1">
        <v>363.77300000000002</v>
      </c>
      <c r="R98" s="1">
        <v>391.42</v>
      </c>
      <c r="S98" s="1">
        <v>390.75</v>
      </c>
      <c r="T98" s="1">
        <v>393.73</v>
      </c>
      <c r="U98" s="1">
        <v>360.95400000000001</v>
      </c>
      <c r="V98" s="1">
        <v>330.99900000000002</v>
      </c>
      <c r="W98" s="1">
        <v>304.93799999999999</v>
      </c>
      <c r="X98" s="1">
        <v>317.16500000000002</v>
      </c>
      <c r="Y98" s="1">
        <v>343.678</v>
      </c>
      <c r="Z98" s="1">
        <v>356.61799999999999</v>
      </c>
      <c r="AA98" s="1">
        <v>378.38200000000001</v>
      </c>
      <c r="AB98" s="1">
        <v>376.14800000000002</v>
      </c>
      <c r="AC98" s="1">
        <v>377.30700000000002</v>
      </c>
      <c r="AD98" s="1">
        <v>366.755</v>
      </c>
      <c r="AE98" s="1">
        <v>361.40800000000002</v>
      </c>
      <c r="AF98" s="1">
        <v>399.64400000000001</v>
      </c>
      <c r="AG98" s="1">
        <v>440.56400000000002</v>
      </c>
      <c r="AH98" s="1">
        <v>441.47899999999998</v>
      </c>
      <c r="AI98" s="1">
        <v>444.76299999999998</v>
      </c>
      <c r="AJ98" s="1">
        <v>457.22399999999999</v>
      </c>
      <c r="AK98" s="1">
        <v>470.84100000000001</v>
      </c>
      <c r="AL98" s="1">
        <v>492.75400000000002</v>
      </c>
      <c r="AM98" s="1">
        <v>523.09</v>
      </c>
      <c r="AN98" s="1">
        <v>531.04499999999996</v>
      </c>
      <c r="AO98" s="1">
        <v>509.23599999999999</v>
      </c>
      <c r="AP98" s="1">
        <v>476.39400000000001</v>
      </c>
      <c r="AQ98" s="1">
        <v>457.37200000000001</v>
      </c>
      <c r="AR98" s="1">
        <v>456.16899999999998</v>
      </c>
      <c r="AS98" s="1">
        <v>460.04700000000003</v>
      </c>
      <c r="AT98" s="1">
        <v>462.44600000000003</v>
      </c>
      <c r="AU98" s="1">
        <v>470.79599999999999</v>
      </c>
      <c r="AV98" s="1">
        <v>473.30099999999999</v>
      </c>
      <c r="AW98" s="1">
        <v>431.09899999999999</v>
      </c>
      <c r="AX98" s="1">
        <v>411.62400000000002</v>
      </c>
      <c r="AY98" s="1">
        <v>391.94400000000002</v>
      </c>
      <c r="AZ98" s="1">
        <v>373.09899999999999</v>
      </c>
      <c r="BA98" s="1">
        <v>389.95100000000002</v>
      </c>
      <c r="BB98" s="1">
        <v>395.40699999999998</v>
      </c>
      <c r="BC98" s="1">
        <v>407.19099999999997</v>
      </c>
      <c r="BD98" s="1">
        <v>409.59300000000002</v>
      </c>
      <c r="BE98" s="1">
        <v>397.245</v>
      </c>
      <c r="BF98" s="1">
        <v>380.15100000000001</v>
      </c>
      <c r="BG98" s="1">
        <v>380.57600000000002</v>
      </c>
      <c r="BH98" s="1">
        <v>347.11099999999999</v>
      </c>
      <c r="BI98" s="1">
        <v>341.76799999999997</v>
      </c>
      <c r="BJ98" s="1">
        <v>371.06599999999997</v>
      </c>
      <c r="BK98" s="1">
        <v>397.32100000000003</v>
      </c>
      <c r="BL98" s="1">
        <v>416.61799999999999</v>
      </c>
      <c r="BM98" s="1">
        <v>455.30200000000002</v>
      </c>
      <c r="BN98" s="1">
        <v>462.08199999999999</v>
      </c>
      <c r="BO98" s="1">
        <v>461.73700000000002</v>
      </c>
      <c r="BP98" s="1">
        <v>468.79300000000001</v>
      </c>
      <c r="BQ98" s="1">
        <v>484.05700000000002</v>
      </c>
      <c r="BR98" s="1">
        <v>506.37900000000002</v>
      </c>
      <c r="BS98" s="1">
        <v>515.71600000000001</v>
      </c>
      <c r="BT98" s="1">
        <v>543.71400000000006</v>
      </c>
      <c r="BU98" s="1">
        <v>573.67399999999998</v>
      </c>
      <c r="BV98" s="1">
        <v>663.35299999999995</v>
      </c>
      <c r="BW98" s="1">
        <v>679.98099999999999</v>
      </c>
      <c r="BX98" s="1">
        <v>643.11900000000003</v>
      </c>
      <c r="BY98" s="1">
        <v>687.423</v>
      </c>
      <c r="BZ98" s="1">
        <v>681.30100000000004</v>
      </c>
      <c r="CA98" s="1">
        <v>554.87900000000002</v>
      </c>
      <c r="CB98" s="1">
        <v>499.14600000000002</v>
      </c>
      <c r="CC98" s="1">
        <v>404.935</v>
      </c>
      <c r="CD98" s="1">
        <v>395.70100000000002</v>
      </c>
      <c r="CE98" s="1">
        <v>329.79</v>
      </c>
      <c r="CF98" s="1">
        <v>325.53899999999999</v>
      </c>
      <c r="CG98" s="1">
        <v>338.46</v>
      </c>
      <c r="CH98" s="1">
        <v>270.09300000000002</v>
      </c>
      <c r="CI98" s="1">
        <v>237.56399999999999</v>
      </c>
      <c r="CJ98" s="1">
        <v>225.60499999999999</v>
      </c>
      <c r="CK98" s="1">
        <v>236.339</v>
      </c>
      <c r="CL98" s="1">
        <v>252.20400000000001</v>
      </c>
      <c r="CM98" s="1">
        <v>250.751</v>
      </c>
      <c r="CN98" s="1">
        <v>222.50299999999999</v>
      </c>
      <c r="CO98" s="1">
        <v>197.66300000000001</v>
      </c>
      <c r="CP98" s="1">
        <v>187.60900000000001</v>
      </c>
      <c r="CQ98" s="1">
        <v>178.15899999999999</v>
      </c>
      <c r="CR98" s="1">
        <v>161.32900000000001</v>
      </c>
      <c r="CS98" s="1">
        <v>162.93799999999999</v>
      </c>
      <c r="CT98" s="1">
        <v>165.15</v>
      </c>
      <c r="CU98" s="1">
        <v>168.054</v>
      </c>
      <c r="CV98" s="1">
        <v>167.36</v>
      </c>
      <c r="CW98" s="1">
        <v>171.238</v>
      </c>
      <c r="CX98" s="1">
        <v>177.755</v>
      </c>
      <c r="CY98" s="1">
        <v>177.34100000000001</v>
      </c>
      <c r="CZ98" s="1">
        <v>179.04900000000001</v>
      </c>
      <c r="DA98" s="1">
        <v>179.89599999999999</v>
      </c>
      <c r="DB98" s="1">
        <v>178.40199999999999</v>
      </c>
      <c r="DC98" s="1">
        <v>177.208</v>
      </c>
      <c r="DD98" s="1">
        <v>182.16399999999999</v>
      </c>
      <c r="DE98" s="1">
        <v>186.06899999999999</v>
      </c>
      <c r="DF98" s="1">
        <v>201.66800000000001</v>
      </c>
      <c r="DG98" s="1">
        <v>202.654</v>
      </c>
      <c r="DH98" s="1">
        <v>203.18700000000001</v>
      </c>
      <c r="DI98" s="1">
        <v>198.393</v>
      </c>
      <c r="DJ98" s="1">
        <v>203.29</v>
      </c>
      <c r="DK98" s="1">
        <v>208.23599999999999</v>
      </c>
      <c r="DL98" s="1">
        <v>192.77199999999999</v>
      </c>
      <c r="DM98" s="1">
        <v>187.82400000000001</v>
      </c>
      <c r="DN98" s="1">
        <v>183.25399999999999</v>
      </c>
      <c r="DO98" s="1">
        <v>183.73099999999999</v>
      </c>
      <c r="DP98" s="1">
        <v>182.529</v>
      </c>
      <c r="DQ98" s="1">
        <v>185.37200000000001</v>
      </c>
      <c r="DR98" s="1">
        <v>200.535</v>
      </c>
      <c r="DS98" s="1">
        <v>207.66399999999999</v>
      </c>
      <c r="DT98" s="1">
        <v>207.28299999999999</v>
      </c>
      <c r="DU98" s="1">
        <v>207.31</v>
      </c>
      <c r="DV98" s="1">
        <v>209.517</v>
      </c>
      <c r="DW98" s="1">
        <v>208.994</v>
      </c>
      <c r="DX98" s="1">
        <v>214.727</v>
      </c>
      <c r="DY98" s="1">
        <v>214.08199999999999</v>
      </c>
      <c r="DZ98" s="1">
        <v>207.94399999999999</v>
      </c>
      <c r="EA98" s="1">
        <v>201.57400000000001</v>
      </c>
      <c r="EB98" s="1">
        <v>197.071</v>
      </c>
      <c r="EC98" s="1">
        <v>195.315</v>
      </c>
      <c r="ED98" s="1">
        <v>193.93899999999999</v>
      </c>
      <c r="EE98" s="1">
        <v>196.547</v>
      </c>
      <c r="EF98" s="1">
        <v>199.292</v>
      </c>
      <c r="EG98" s="1">
        <v>198.37799999999999</v>
      </c>
      <c r="EH98" s="1">
        <v>201.68299999999999</v>
      </c>
      <c r="EI98" s="1">
        <v>201.53200000000001</v>
      </c>
      <c r="EJ98" s="1">
        <v>202.35599999999999</v>
      </c>
      <c r="EK98" s="1">
        <v>205.47399999999999</v>
      </c>
      <c r="EL98" s="1">
        <v>204.672</v>
      </c>
      <c r="EM98" s="1">
        <v>204.70699999999999</v>
      </c>
      <c r="EN98" s="1">
        <v>208.624</v>
      </c>
      <c r="EO98" s="1">
        <v>211.39699999999999</v>
      </c>
      <c r="EP98" s="1">
        <v>209.78200000000001</v>
      </c>
      <c r="EQ98" s="1">
        <v>209.85499999999999</v>
      </c>
      <c r="ER98" s="1">
        <v>213.94900000000001</v>
      </c>
      <c r="ES98" s="1">
        <v>219.36600000000001</v>
      </c>
      <c r="ET98" s="1">
        <v>224.565</v>
      </c>
      <c r="EU98" s="1">
        <v>226.702</v>
      </c>
      <c r="EV98" s="1">
        <v>218.22300000000001</v>
      </c>
      <c r="EW98" s="1">
        <v>223.69800000000001</v>
      </c>
      <c r="EX98" s="1">
        <v>226.767</v>
      </c>
      <c r="EY98" s="1">
        <v>225.13300000000001</v>
      </c>
      <c r="EZ98" s="1">
        <v>220.43899999999999</v>
      </c>
      <c r="FA98" s="1">
        <v>237.68700000000001</v>
      </c>
      <c r="FB98" s="1">
        <v>248.27699999999999</v>
      </c>
      <c r="FC98" s="1">
        <v>247.958</v>
      </c>
      <c r="FD98" s="1">
        <v>248.50399999999999</v>
      </c>
      <c r="FE98" s="1">
        <v>245.66800000000001</v>
      </c>
      <c r="FF98" s="1">
        <v>244.27600000000001</v>
      </c>
      <c r="FG98" s="1">
        <v>244.05199999999999</v>
      </c>
      <c r="FH98" s="1">
        <v>241.43700000000001</v>
      </c>
      <c r="FI98" s="1">
        <v>237.08199999999999</v>
      </c>
      <c r="FJ98" s="1">
        <v>231.86199999999999</v>
      </c>
      <c r="FK98" s="1">
        <v>231.44</v>
      </c>
      <c r="FL98" s="1">
        <v>227.149</v>
      </c>
      <c r="FM98" s="1">
        <v>221.67500000000001</v>
      </c>
      <c r="FN98" s="1">
        <v>224.751</v>
      </c>
      <c r="FO98" s="1">
        <v>223.518</v>
      </c>
      <c r="FP98" s="1">
        <v>229.86500000000001</v>
      </c>
      <c r="FQ98" s="1">
        <v>235.74799999999999</v>
      </c>
      <c r="FR98" s="1">
        <v>237.976</v>
      </c>
      <c r="FS98" s="1">
        <v>233.94200000000001</v>
      </c>
      <c r="FT98" s="1">
        <v>230.43100000000001</v>
      </c>
      <c r="FU98" s="1">
        <v>224.1</v>
      </c>
      <c r="FV98" s="1">
        <v>227.13399999999999</v>
      </c>
      <c r="FW98" s="1">
        <v>231.571</v>
      </c>
      <c r="FX98" s="1">
        <v>233.57300000000001</v>
      </c>
      <c r="FY98" s="1">
        <v>238.535</v>
      </c>
      <c r="FZ98" s="1">
        <v>241.65100000000001</v>
      </c>
      <c r="GA98" s="1">
        <v>245.21100000000001</v>
      </c>
      <c r="GB98" s="1">
        <v>247.40600000000001</v>
      </c>
      <c r="GC98" s="1">
        <v>249.685</v>
      </c>
      <c r="GD98" s="1">
        <v>255.23099999999999</v>
      </c>
      <c r="GE98" s="1">
        <v>259.80799999999999</v>
      </c>
      <c r="GF98" s="1">
        <v>259.13900000000001</v>
      </c>
      <c r="GG98" s="1">
        <v>261.04500000000002</v>
      </c>
      <c r="GH98" s="1">
        <v>266.03199999999998</v>
      </c>
      <c r="GI98" s="1">
        <v>266.13799999999998</v>
      </c>
      <c r="GJ98" s="1">
        <v>262.21600000000001</v>
      </c>
      <c r="GK98" s="1">
        <v>263.78500000000003</v>
      </c>
      <c r="GL98" s="1">
        <v>266.83699999999999</v>
      </c>
      <c r="GM98" s="1">
        <v>259.61799999999999</v>
      </c>
      <c r="GN98" s="1">
        <v>252.911</v>
      </c>
      <c r="GO98" s="1">
        <v>262.09100000000001</v>
      </c>
      <c r="GP98" s="1">
        <v>263.964</v>
      </c>
      <c r="GQ98" s="1">
        <v>266.25900000000001</v>
      </c>
      <c r="GR98" s="1">
        <v>266.63799999999998</v>
      </c>
      <c r="GS98" s="1">
        <v>248.52799999999999</v>
      </c>
      <c r="GT98" s="1">
        <v>247.06700000000001</v>
      </c>
      <c r="GU98" s="1">
        <v>243.36699999999999</v>
      </c>
      <c r="GV98" s="1">
        <v>251.33500000000001</v>
      </c>
      <c r="GW98" s="1">
        <v>244.886</v>
      </c>
      <c r="GX98" s="1">
        <v>235.98400000000001</v>
      </c>
      <c r="GY98" s="1">
        <v>232.56899999999999</v>
      </c>
      <c r="GZ98" s="1">
        <v>228.19900000000001</v>
      </c>
      <c r="HA98" s="1">
        <v>236.62200000000001</v>
      </c>
      <c r="HB98" s="1">
        <v>265.47399999999999</v>
      </c>
      <c r="HC98" s="1">
        <v>263.762</v>
      </c>
      <c r="HD98" s="1">
        <v>232.98599999999999</v>
      </c>
      <c r="HE98" s="1">
        <v>232.25200000000001</v>
      </c>
      <c r="HF98" s="1">
        <v>229.88900000000001</v>
      </c>
      <c r="HG98" s="1">
        <v>237.339</v>
      </c>
      <c r="HH98" s="1">
        <v>240.05099999999999</v>
      </c>
      <c r="HI98" s="1">
        <v>236.17099999999999</v>
      </c>
      <c r="HJ98" s="1">
        <v>235.12799999999999</v>
      </c>
      <c r="HK98" s="1">
        <v>236.46199999999999</v>
      </c>
      <c r="HL98" s="1">
        <v>238.78800000000001</v>
      </c>
      <c r="HM98" s="1">
        <v>238.315</v>
      </c>
      <c r="HN98" s="1">
        <v>233.42099999999999</v>
      </c>
      <c r="HO98" s="1">
        <v>236.34</v>
      </c>
      <c r="HP98" s="1">
        <v>234.066</v>
      </c>
      <c r="HQ98" s="1">
        <v>241.608</v>
      </c>
      <c r="HR98" s="1">
        <v>251.251</v>
      </c>
      <c r="HS98" s="1">
        <v>251.99799999999999</v>
      </c>
      <c r="HT98" s="1">
        <v>262.72699999999998</v>
      </c>
      <c r="HU98" s="1">
        <v>266.36700000000002</v>
      </c>
      <c r="HV98" s="1">
        <v>254.82599999999999</v>
      </c>
      <c r="HW98" s="1">
        <v>250.43199999999999</v>
      </c>
      <c r="HX98" s="1">
        <v>249.08199999999999</v>
      </c>
      <c r="HY98" s="1">
        <v>249.60599999999999</v>
      </c>
      <c r="HZ98" s="1">
        <v>251.11799999999999</v>
      </c>
      <c r="IA98" s="1">
        <v>258.92</v>
      </c>
      <c r="IB98" s="1">
        <v>264.89800000000002</v>
      </c>
      <c r="IC98" s="1">
        <v>267.74299999999999</v>
      </c>
      <c r="ID98" s="1">
        <v>257.80200000000002</v>
      </c>
      <c r="IE98" s="1">
        <v>245.08099999999999</v>
      </c>
      <c r="IF98" s="1">
        <v>240.69800000000001</v>
      </c>
      <c r="IG98" s="1">
        <v>242.08600000000001</v>
      </c>
      <c r="IH98" s="1">
        <v>227.65199999999999</v>
      </c>
      <c r="II98" s="1">
        <v>221.767</v>
      </c>
      <c r="IJ98" s="1">
        <v>220.82</v>
      </c>
      <c r="IK98" s="1">
        <v>230.899</v>
      </c>
      <c r="IL98" s="1">
        <v>240.73500000000001</v>
      </c>
      <c r="IM98" s="1">
        <v>247.72900000000001</v>
      </c>
      <c r="IN98" s="1">
        <v>248.28100000000001</v>
      </c>
      <c r="IO98" s="1">
        <v>247.38300000000001</v>
      </c>
      <c r="IP98" s="1">
        <v>235.672</v>
      </c>
      <c r="IQ98" s="1">
        <v>224.541</v>
      </c>
      <c r="IR98" s="1">
        <v>222.52600000000001</v>
      </c>
      <c r="IS98" s="1">
        <v>219.874</v>
      </c>
      <c r="IT98" s="1">
        <v>219.20699999999999</v>
      </c>
      <c r="IU98" s="1">
        <v>231.96299999999999</v>
      </c>
      <c r="IV98" s="1">
        <v>242.10300000000001</v>
      </c>
      <c r="IW98" s="1">
        <v>229.91499999999999</v>
      </c>
      <c r="IX98" s="1">
        <v>220.47200000000001</v>
      </c>
      <c r="IY98" s="1">
        <v>213.54499999999999</v>
      </c>
      <c r="IZ98" s="1">
        <v>220.90100000000001</v>
      </c>
      <c r="JA98" s="1">
        <v>226.691</v>
      </c>
      <c r="JB98" s="1">
        <v>234.08099999999999</v>
      </c>
      <c r="JC98" s="1">
        <v>246.85300000000001</v>
      </c>
      <c r="JD98" s="1">
        <v>254.87100000000001</v>
      </c>
      <c r="JE98" s="1">
        <v>262.30900000000003</v>
      </c>
      <c r="JF98" s="1">
        <v>257.39</v>
      </c>
      <c r="JG98" s="1">
        <v>247.80799999999999</v>
      </c>
      <c r="JH98" s="1">
        <v>243.34299999999999</v>
      </c>
      <c r="JI98" s="1">
        <v>230.49799999999999</v>
      </c>
      <c r="JJ98" s="1">
        <v>237.99299999999999</v>
      </c>
      <c r="JK98" s="1">
        <v>250.55500000000001</v>
      </c>
      <c r="JL98" s="1">
        <v>270.69200000000001</v>
      </c>
      <c r="JM98" s="1">
        <v>276.35599999999999</v>
      </c>
      <c r="JN98" s="1">
        <v>278.74599999999998</v>
      </c>
      <c r="JO98" s="1">
        <v>284.70699999999999</v>
      </c>
      <c r="JP98" s="1">
        <v>273.37</v>
      </c>
      <c r="JQ98" s="1">
        <v>283.12799999999999</v>
      </c>
      <c r="JR98" s="1">
        <v>293.63400000000001</v>
      </c>
      <c r="JS98" s="1">
        <v>297.87400000000002</v>
      </c>
      <c r="JT98" s="1">
        <v>304.25299999999999</v>
      </c>
      <c r="JU98" s="1">
        <v>314.46499999999997</v>
      </c>
      <c r="JV98" s="1">
        <v>324.42599999999999</v>
      </c>
      <c r="JW98" s="1">
        <v>322.00299999999999</v>
      </c>
      <c r="JX98" s="1">
        <v>316.47800000000001</v>
      </c>
      <c r="JY98" s="1">
        <v>321.44900000000001</v>
      </c>
      <c r="JZ98" s="1">
        <v>319.697</v>
      </c>
      <c r="KA98" s="1">
        <v>320.12599999999998</v>
      </c>
      <c r="KB98" s="1">
        <v>319.91899999999998</v>
      </c>
      <c r="KC98" s="1">
        <v>324.21600000000001</v>
      </c>
      <c r="KD98" s="1">
        <v>308.54000000000002</v>
      </c>
      <c r="KE98" s="1">
        <v>302.166</v>
      </c>
      <c r="KF98" s="1">
        <v>301.41699999999997</v>
      </c>
      <c r="KG98" s="1">
        <v>302.5</v>
      </c>
      <c r="KH98" s="1">
        <v>302.38900000000001</v>
      </c>
      <c r="KI98" s="1">
        <v>309.43200000000002</v>
      </c>
      <c r="KJ98" s="1">
        <v>309.56</v>
      </c>
      <c r="KK98" s="1">
        <v>313.774</v>
      </c>
      <c r="KL98" s="1">
        <v>307.62799999999999</v>
      </c>
      <c r="KM98" s="1">
        <v>310.83999999999997</v>
      </c>
      <c r="KN98" s="1">
        <v>305.86</v>
      </c>
      <c r="KO98" s="1">
        <v>290.92399999999998</v>
      </c>
      <c r="KP98" s="1">
        <v>276.92099999999999</v>
      </c>
      <c r="KQ98" s="1">
        <v>274.959</v>
      </c>
      <c r="KR98" s="1">
        <v>275.80500000000001</v>
      </c>
      <c r="KS98" s="1">
        <v>280.29199999999997</v>
      </c>
      <c r="KT98" s="1">
        <v>282.12799999999999</v>
      </c>
      <c r="KU98" s="1">
        <v>285.13099999999997</v>
      </c>
      <c r="KV98" s="1">
        <v>283.43700000000001</v>
      </c>
      <c r="KW98" s="1">
        <v>283.58699999999999</v>
      </c>
      <c r="KX98" s="1">
        <v>282.83699999999999</v>
      </c>
      <c r="KY98" s="1">
        <v>283.96300000000002</v>
      </c>
      <c r="KZ98" s="1">
        <v>279.39600000000002</v>
      </c>
      <c r="LA98" s="1">
        <v>276.53199999999998</v>
      </c>
      <c r="LB98" s="1">
        <v>272.94600000000003</v>
      </c>
      <c r="LC98" s="1">
        <v>293.63</v>
      </c>
      <c r="LD98" s="1">
        <v>300.459</v>
      </c>
      <c r="LE98" s="1">
        <v>308.94900000000001</v>
      </c>
      <c r="LF98" s="1">
        <v>306.84899999999999</v>
      </c>
      <c r="LG98" s="1">
        <v>306.36399999999998</v>
      </c>
      <c r="LH98" s="1">
        <v>305.82499999999999</v>
      </c>
      <c r="LI98" s="1">
        <v>304.31299999999999</v>
      </c>
      <c r="LJ98" s="1">
        <v>301.233</v>
      </c>
      <c r="LK98" s="1">
        <v>307.39100000000002</v>
      </c>
      <c r="LL98" s="1">
        <v>305.58699999999999</v>
      </c>
      <c r="LM98" s="1">
        <v>318.05900000000003</v>
      </c>
      <c r="LN98" s="1">
        <v>324.35199999999998</v>
      </c>
      <c r="LO98" s="1">
        <v>333.49799999999999</v>
      </c>
      <c r="LP98" s="1">
        <v>332.077</v>
      </c>
      <c r="LQ98" s="1">
        <v>349.26900000000001</v>
      </c>
      <c r="LR98" s="1">
        <v>342.63299999999998</v>
      </c>
      <c r="LS98" s="1">
        <v>338.262</v>
      </c>
      <c r="LT98" s="1">
        <v>335.42599999999999</v>
      </c>
      <c r="LU98" s="1">
        <v>324.23500000000001</v>
      </c>
      <c r="LV98" s="1">
        <v>323.50299999999999</v>
      </c>
      <c r="LW98" s="1">
        <v>326.90100000000001</v>
      </c>
      <c r="LX98" s="1">
        <v>328.91500000000002</v>
      </c>
      <c r="LY98" s="1">
        <v>345.06400000000002</v>
      </c>
      <c r="LZ98" s="1">
        <v>355.55700000000002</v>
      </c>
      <c r="MA98" s="1">
        <v>365.07299999999998</v>
      </c>
      <c r="MB98" s="1">
        <v>374.63600000000002</v>
      </c>
      <c r="MC98" s="1">
        <v>370.13400000000001</v>
      </c>
      <c r="MD98" s="1">
        <v>366.30200000000002</v>
      </c>
      <c r="ME98" s="1">
        <v>357.79</v>
      </c>
      <c r="MF98" s="1">
        <v>355.685</v>
      </c>
      <c r="MG98" s="1">
        <v>352.35399999999998</v>
      </c>
      <c r="MH98" s="1">
        <v>341.33499999999998</v>
      </c>
      <c r="MI98" s="1">
        <v>342.09100000000001</v>
      </c>
      <c r="MJ98" s="1">
        <v>348.05399999999997</v>
      </c>
      <c r="MK98" s="1">
        <v>362.947</v>
      </c>
      <c r="ML98" s="1">
        <v>374.34199999999998</v>
      </c>
      <c r="MM98" s="1">
        <v>371.69600000000003</v>
      </c>
      <c r="MN98" s="1">
        <v>365.86799999999999</v>
      </c>
      <c r="MO98" s="1">
        <v>359.834</v>
      </c>
      <c r="MP98" s="1">
        <v>366.93599999999998</v>
      </c>
      <c r="MQ98" s="1">
        <v>369.96199999999999</v>
      </c>
      <c r="MR98" s="1">
        <v>392.77</v>
      </c>
      <c r="MS98" s="1">
        <v>363.88900000000001</v>
      </c>
      <c r="MT98" s="1">
        <v>384.20699999999999</v>
      </c>
      <c r="MU98" s="1">
        <v>401.07600000000002</v>
      </c>
      <c r="MV98" s="1">
        <v>406.202</v>
      </c>
      <c r="MW98" s="1">
        <v>394.33100000000002</v>
      </c>
      <c r="MX98" s="1">
        <v>370.06099999999998</v>
      </c>
      <c r="MY98" s="1">
        <v>373.24</v>
      </c>
      <c r="MZ98" s="1">
        <v>382.34199999999998</v>
      </c>
      <c r="NA98" s="1">
        <v>381.75299999999999</v>
      </c>
      <c r="NB98" s="1">
        <v>383.60199999999998</v>
      </c>
      <c r="NC98" s="1">
        <v>402.19099999999997</v>
      </c>
      <c r="ND98" s="1">
        <v>408.73500000000001</v>
      </c>
      <c r="NE98" s="1">
        <v>403.17099999999999</v>
      </c>
      <c r="NF98" s="1">
        <v>405.51900000000001</v>
      </c>
      <c r="NG98" s="1">
        <v>425.32400000000001</v>
      </c>
      <c r="NH98" s="1">
        <v>423.22500000000002</v>
      </c>
      <c r="NI98" s="1">
        <v>423.37599999999998</v>
      </c>
      <c r="NJ98" s="1">
        <v>399.48</v>
      </c>
      <c r="NK98" s="1">
        <v>401.255</v>
      </c>
      <c r="NL98" s="1">
        <v>414.70100000000002</v>
      </c>
      <c r="NM98" s="1">
        <v>411.46</v>
      </c>
      <c r="NN98" s="1">
        <v>421.08199999999999</v>
      </c>
      <c r="NO98" s="1">
        <v>414.33199999999999</v>
      </c>
      <c r="NP98" s="1">
        <v>403.84699999999998</v>
      </c>
      <c r="NQ98" s="1">
        <v>412.54500000000002</v>
      </c>
      <c r="NR98" s="1">
        <v>409.31400000000002</v>
      </c>
      <c r="NS98" s="1">
        <v>433.87700000000001</v>
      </c>
      <c r="NT98" s="1">
        <v>444.15199999999999</v>
      </c>
      <c r="NU98" s="1">
        <v>449.59300000000002</v>
      </c>
      <c r="NV98" s="1">
        <v>449.642</v>
      </c>
      <c r="NW98" s="1">
        <v>434.83699999999999</v>
      </c>
      <c r="NX98" s="1">
        <v>425.61500000000001</v>
      </c>
      <c r="NY98" s="1">
        <v>425.45800000000003</v>
      </c>
      <c r="NZ98" s="1">
        <v>425.12900000000002</v>
      </c>
      <c r="OA98" s="1">
        <v>420.08</v>
      </c>
      <c r="OB98" s="1">
        <v>422.048</v>
      </c>
      <c r="OC98" s="1">
        <v>420.45400000000001</v>
      </c>
      <c r="OD98" s="1">
        <v>415.83699999999999</v>
      </c>
      <c r="OE98" s="1">
        <v>412.74599999999998</v>
      </c>
      <c r="OF98" s="1">
        <v>406.96699999999998</v>
      </c>
      <c r="OG98" s="1">
        <v>406.56</v>
      </c>
      <c r="OH98" s="1">
        <v>402.65499999999997</v>
      </c>
      <c r="OI98" s="1">
        <v>412.23899999999998</v>
      </c>
      <c r="OJ98" s="1">
        <v>434.63400000000001</v>
      </c>
      <c r="OK98" s="1">
        <v>438.87200000000001</v>
      </c>
      <c r="OL98" s="1">
        <v>434.68700000000001</v>
      </c>
      <c r="OM98" s="1">
        <v>433.93599999999998</v>
      </c>
      <c r="ON98" s="1">
        <v>422.91699999999997</v>
      </c>
      <c r="OO98" s="1">
        <v>402.06099999999998</v>
      </c>
      <c r="OP98" s="1">
        <v>390.36599999999999</v>
      </c>
      <c r="OQ98" s="1">
        <v>390.48700000000002</v>
      </c>
      <c r="OR98" s="1">
        <v>379.15100000000001</v>
      </c>
      <c r="OS98" s="1">
        <v>367.90800000000002</v>
      </c>
      <c r="OT98" s="1">
        <v>366.37</v>
      </c>
      <c r="OU98" s="1">
        <v>360.15699999999998</v>
      </c>
      <c r="OV98" s="1">
        <v>364.51400000000001</v>
      </c>
      <c r="OW98" s="1">
        <v>365.197</v>
      </c>
      <c r="OX98" s="1">
        <v>369.99900000000002</v>
      </c>
      <c r="OY98" s="1">
        <v>386.78699999999998</v>
      </c>
      <c r="OZ98" s="1">
        <v>374.80500000000001</v>
      </c>
      <c r="PA98" s="1">
        <v>371.09199999999998</v>
      </c>
      <c r="PB98" s="1">
        <v>368.73599999999999</v>
      </c>
      <c r="PC98" s="1">
        <v>354.71100000000001</v>
      </c>
      <c r="PD98" s="1">
        <v>348.971</v>
      </c>
      <c r="PE98" s="1">
        <v>347.04399999999998</v>
      </c>
      <c r="PF98" s="1">
        <v>342.39499999999998</v>
      </c>
      <c r="PG98" s="1">
        <v>330.54899999999998</v>
      </c>
      <c r="PH98" s="1">
        <v>330.28199999999998</v>
      </c>
      <c r="PI98" s="1">
        <v>333.36099999999999</v>
      </c>
      <c r="PJ98" s="1">
        <v>330.952</v>
      </c>
      <c r="PK98" s="1">
        <v>328.21499999999997</v>
      </c>
      <c r="PL98" s="1">
        <v>329.15100000000001</v>
      </c>
      <c r="PM98" s="1">
        <v>340.54399999999998</v>
      </c>
      <c r="PN98" s="1">
        <v>349.947</v>
      </c>
      <c r="PO98" s="1">
        <v>351.06099999999998</v>
      </c>
      <c r="PP98" s="1">
        <v>353.66500000000002</v>
      </c>
      <c r="PQ98" s="1">
        <v>346.12700000000001</v>
      </c>
      <c r="PR98" s="1">
        <v>346.86799999999999</v>
      </c>
      <c r="PS98" s="1">
        <v>345.67500000000001</v>
      </c>
      <c r="PT98" s="1">
        <v>339.35899999999998</v>
      </c>
      <c r="PU98" s="1">
        <v>339.80799999999999</v>
      </c>
      <c r="PV98" s="1">
        <v>340.524</v>
      </c>
      <c r="PW98" s="1">
        <v>336.108</v>
      </c>
      <c r="PX98" s="1">
        <v>339.80500000000001</v>
      </c>
      <c r="PY98" s="1">
        <v>340.81299999999999</v>
      </c>
      <c r="PZ98" s="1">
        <v>339.5</v>
      </c>
      <c r="QA98" s="1">
        <v>340.53800000000001</v>
      </c>
      <c r="QB98" s="1">
        <v>333.56799999999998</v>
      </c>
      <c r="QC98" s="1">
        <v>333.93099999999998</v>
      </c>
      <c r="QD98" s="1">
        <v>335.67500000000001</v>
      </c>
      <c r="QE98" s="1">
        <v>334.28399999999999</v>
      </c>
      <c r="QF98" s="1">
        <v>331.50200000000001</v>
      </c>
      <c r="QG98" s="1">
        <v>328.57600000000002</v>
      </c>
      <c r="QH98" s="1">
        <v>333.762</v>
      </c>
      <c r="QI98" s="1">
        <v>329.35</v>
      </c>
      <c r="QJ98" s="1">
        <v>337.58600000000001</v>
      </c>
      <c r="QK98" s="1">
        <v>331.68799999999999</v>
      </c>
    </row>
    <row r="99" spans="1:514" x14ac:dyDescent="0.25">
      <c r="A99" s="1" t="s">
        <v>321</v>
      </c>
      <c r="B99" s="1" t="str">
        <f>_xlfn.XLOOKUP(A99,bonds[worksheet get],bonds[unique lookup],"-")</f>
        <v>EDF 5 3/8 PERP nc-25</v>
      </c>
      <c r="C99" s="1" t="str">
        <f>_xlfn.XLOOKUP(A99,bonds[worksheet get],bonds[ID_ISIN],"-")</f>
        <v>FR0011401751</v>
      </c>
      <c r="D99" s="1">
        <f>_xll.BDH(A99,"blp_i_sprd_mid","-2AY",,"Dates=H","Fill=C","Sort=R","Dir=H","cols=509;rows=1")</f>
        <v>346.517</v>
      </c>
      <c r="E99" s="1">
        <v>347.84500000000003</v>
      </c>
      <c r="F99" s="1">
        <v>359.82</v>
      </c>
      <c r="G99" s="1">
        <v>378.04500000000002</v>
      </c>
      <c r="H99" s="1">
        <v>397.16699999999997</v>
      </c>
      <c r="I99" s="1">
        <v>408.63099999999997</v>
      </c>
      <c r="J99" s="1">
        <v>414.23599999999999</v>
      </c>
      <c r="K99" s="1">
        <v>412.89800000000002</v>
      </c>
      <c r="L99" s="1">
        <v>413.89800000000002</v>
      </c>
      <c r="M99" s="1">
        <v>428.91199999999998</v>
      </c>
      <c r="N99" s="1">
        <v>403.96300000000002</v>
      </c>
      <c r="O99" s="1">
        <v>403.85599999999999</v>
      </c>
      <c r="P99" s="1">
        <v>393.67</v>
      </c>
      <c r="Q99" s="1">
        <v>379.18</v>
      </c>
      <c r="R99" s="1">
        <v>403.875</v>
      </c>
      <c r="S99" s="1">
        <v>396.28899999999999</v>
      </c>
      <c r="T99" s="1">
        <v>393.32799999999997</v>
      </c>
      <c r="U99" s="1">
        <v>365.75599999999997</v>
      </c>
      <c r="V99" s="1">
        <v>342.41899999999998</v>
      </c>
      <c r="W99" s="1">
        <v>319.52499999999998</v>
      </c>
      <c r="X99" s="1">
        <v>330.33600000000001</v>
      </c>
      <c r="Y99" s="1">
        <v>357.66800000000001</v>
      </c>
      <c r="Z99" s="1">
        <v>370.13600000000002</v>
      </c>
      <c r="AA99" s="1">
        <v>392.39100000000002</v>
      </c>
      <c r="AB99" s="1">
        <v>393.48599999999999</v>
      </c>
      <c r="AC99" s="1">
        <v>396.65600000000001</v>
      </c>
      <c r="AD99" s="1">
        <v>388.90499999999997</v>
      </c>
      <c r="AE99" s="1">
        <v>385.25099999999998</v>
      </c>
      <c r="AF99" s="1">
        <v>425.63499999999999</v>
      </c>
      <c r="AG99" s="1">
        <v>453.75400000000002</v>
      </c>
      <c r="AH99" s="1">
        <v>458.16199999999998</v>
      </c>
      <c r="AI99" s="1">
        <v>461.82100000000003</v>
      </c>
      <c r="AJ99" s="1">
        <v>478.91300000000001</v>
      </c>
      <c r="AK99" s="1">
        <v>498.54700000000003</v>
      </c>
      <c r="AL99" s="1">
        <v>522.02200000000005</v>
      </c>
      <c r="AM99" s="1">
        <v>546.38199999999995</v>
      </c>
      <c r="AN99" s="1">
        <v>553.89700000000005</v>
      </c>
      <c r="AO99" s="1">
        <v>532.28899999999999</v>
      </c>
      <c r="AP99" s="1">
        <v>502.74700000000001</v>
      </c>
      <c r="AQ99" s="1">
        <v>488.47399999999999</v>
      </c>
      <c r="AR99" s="1">
        <v>483.92399999999998</v>
      </c>
      <c r="AS99" s="1">
        <v>494.67</v>
      </c>
      <c r="AT99" s="1">
        <v>501.42</v>
      </c>
      <c r="AU99" s="1">
        <v>511.39699999999999</v>
      </c>
      <c r="AV99" s="1">
        <v>515.34699999999998</v>
      </c>
      <c r="AW99" s="1">
        <v>469.07299999999998</v>
      </c>
      <c r="AX99" s="1">
        <v>446.53300000000002</v>
      </c>
      <c r="AY99" s="1">
        <v>426.85500000000002</v>
      </c>
      <c r="AZ99" s="1">
        <v>404.904</v>
      </c>
      <c r="BA99" s="1">
        <v>420.49700000000001</v>
      </c>
      <c r="BB99" s="1">
        <v>426.21100000000001</v>
      </c>
      <c r="BC99" s="1">
        <v>430.15699999999998</v>
      </c>
      <c r="BD99" s="1">
        <v>428.72500000000002</v>
      </c>
      <c r="BE99" s="1">
        <v>413.42899999999997</v>
      </c>
      <c r="BF99" s="1">
        <v>394.58199999999999</v>
      </c>
      <c r="BG99" s="1">
        <v>394.96</v>
      </c>
      <c r="BH99" s="1">
        <v>354.87200000000001</v>
      </c>
      <c r="BI99" s="1">
        <v>357.16899999999998</v>
      </c>
      <c r="BJ99" s="1">
        <v>402.38200000000001</v>
      </c>
      <c r="BK99" s="1">
        <v>431.21199999999999</v>
      </c>
      <c r="BL99" s="1">
        <v>446.93799999999999</v>
      </c>
      <c r="BM99" s="1">
        <v>481.23599999999999</v>
      </c>
      <c r="BN99" s="1">
        <v>485.95699999999999</v>
      </c>
      <c r="BO99" s="1">
        <v>485.625</v>
      </c>
      <c r="BP99" s="1">
        <v>487.06099999999998</v>
      </c>
      <c r="BQ99" s="1">
        <v>498.31299999999999</v>
      </c>
      <c r="BR99" s="1">
        <v>522.4</v>
      </c>
      <c r="BS99" s="1">
        <v>526.49</v>
      </c>
      <c r="BT99" s="1">
        <v>542.07799999999997</v>
      </c>
      <c r="BU99" s="1">
        <v>579.64300000000003</v>
      </c>
      <c r="BV99" s="1">
        <v>661.44399999999996</v>
      </c>
      <c r="BW99" s="1">
        <v>671.24199999999996</v>
      </c>
      <c r="BX99" s="1">
        <v>651.1</v>
      </c>
      <c r="BY99" s="1">
        <v>693.56</v>
      </c>
      <c r="BZ99" s="1">
        <v>679.64099999999996</v>
      </c>
      <c r="CA99" s="1">
        <v>553.35299999999995</v>
      </c>
      <c r="CB99" s="1">
        <v>504.947</v>
      </c>
      <c r="CC99" s="1">
        <v>406.24200000000002</v>
      </c>
      <c r="CD99" s="1">
        <v>400.07900000000001</v>
      </c>
      <c r="CE99" s="1">
        <v>345.7</v>
      </c>
      <c r="CF99" s="1">
        <v>340.00299999999999</v>
      </c>
      <c r="CG99" s="1">
        <v>351.98399999999998</v>
      </c>
      <c r="CH99" s="1">
        <v>281.83</v>
      </c>
      <c r="CI99" s="1">
        <v>254.31800000000001</v>
      </c>
      <c r="CJ99" s="1">
        <v>243.87100000000001</v>
      </c>
      <c r="CK99" s="1">
        <v>252.06399999999999</v>
      </c>
      <c r="CL99" s="1">
        <v>268.41699999999997</v>
      </c>
      <c r="CM99" s="1">
        <v>263.34500000000003</v>
      </c>
      <c r="CN99" s="1">
        <v>238.773</v>
      </c>
      <c r="CO99" s="1">
        <v>214.42</v>
      </c>
      <c r="CP99" s="1">
        <v>206.31800000000001</v>
      </c>
      <c r="CQ99" s="1">
        <v>196.73400000000001</v>
      </c>
      <c r="CR99" s="1">
        <v>180.541</v>
      </c>
      <c r="CS99" s="1">
        <v>183.721</v>
      </c>
      <c r="CT99" s="1">
        <v>187.05600000000001</v>
      </c>
      <c r="CU99" s="1">
        <v>191.27099999999999</v>
      </c>
      <c r="CV99" s="1">
        <v>190.608</v>
      </c>
      <c r="CW99" s="1">
        <v>195.79599999999999</v>
      </c>
      <c r="CX99" s="1">
        <v>200.73</v>
      </c>
      <c r="CY99" s="1">
        <v>200.083</v>
      </c>
      <c r="CZ99" s="1">
        <v>203.292</v>
      </c>
      <c r="DA99" s="1">
        <v>204.084</v>
      </c>
      <c r="DB99" s="1">
        <v>202.39500000000001</v>
      </c>
      <c r="DC99" s="1">
        <v>199.911</v>
      </c>
      <c r="DD99" s="1">
        <v>204.14500000000001</v>
      </c>
      <c r="DE99" s="1">
        <v>207.36799999999999</v>
      </c>
      <c r="DF99" s="1">
        <v>219.042</v>
      </c>
      <c r="DG99" s="1">
        <v>219.06700000000001</v>
      </c>
      <c r="DH99" s="1">
        <v>217.261</v>
      </c>
      <c r="DI99" s="1">
        <v>212.065</v>
      </c>
      <c r="DJ99" s="1">
        <v>216.82</v>
      </c>
      <c r="DK99" s="1">
        <v>222.56399999999999</v>
      </c>
      <c r="DL99" s="1">
        <v>208.417</v>
      </c>
      <c r="DM99" s="1">
        <v>204.08199999999999</v>
      </c>
      <c r="DN99" s="1">
        <v>198.37</v>
      </c>
      <c r="DO99" s="1">
        <v>199.16399999999999</v>
      </c>
      <c r="DP99" s="1">
        <v>197.309</v>
      </c>
      <c r="DQ99" s="1">
        <v>202.69800000000001</v>
      </c>
      <c r="DR99" s="1">
        <v>217.084</v>
      </c>
      <c r="DS99" s="1">
        <v>222.40600000000001</v>
      </c>
      <c r="DT99" s="1">
        <v>220.58600000000001</v>
      </c>
      <c r="DU99" s="1">
        <v>219.732</v>
      </c>
      <c r="DV99" s="1">
        <v>222.459</v>
      </c>
      <c r="DW99" s="1">
        <v>222.554</v>
      </c>
      <c r="DX99" s="1">
        <v>228.863</v>
      </c>
      <c r="DY99" s="1">
        <v>228.23500000000001</v>
      </c>
      <c r="DZ99" s="1">
        <v>225.905</v>
      </c>
      <c r="EA99" s="1">
        <v>223.67</v>
      </c>
      <c r="EB99" s="1">
        <v>219.00800000000001</v>
      </c>
      <c r="EC99" s="1">
        <v>218.33199999999999</v>
      </c>
      <c r="ED99" s="1">
        <v>216.10499999999999</v>
      </c>
      <c r="EE99" s="1">
        <v>219.63300000000001</v>
      </c>
      <c r="EF99" s="1">
        <v>220.011</v>
      </c>
      <c r="EG99" s="1">
        <v>219.977</v>
      </c>
      <c r="EH99" s="1">
        <v>223.31800000000001</v>
      </c>
      <c r="EI99" s="1">
        <v>222.65199999999999</v>
      </c>
      <c r="EJ99" s="1">
        <v>224.047</v>
      </c>
      <c r="EK99" s="1">
        <v>226.624</v>
      </c>
      <c r="EL99" s="1">
        <v>227.161</v>
      </c>
      <c r="EM99" s="1">
        <v>229.874</v>
      </c>
      <c r="EN99" s="1">
        <v>234.27699999999999</v>
      </c>
      <c r="EO99" s="1">
        <v>236.26599999999999</v>
      </c>
      <c r="EP99" s="1">
        <v>234.47499999999999</v>
      </c>
      <c r="EQ99" s="1">
        <v>235.34399999999999</v>
      </c>
      <c r="ER99" s="1">
        <v>238.02699999999999</v>
      </c>
      <c r="ES99" s="1">
        <v>241.93</v>
      </c>
      <c r="ET99" s="1">
        <v>247.02600000000001</v>
      </c>
      <c r="EU99" s="1">
        <v>249.66900000000001</v>
      </c>
      <c r="EV99" s="1">
        <v>241.72900000000001</v>
      </c>
      <c r="EW99" s="1">
        <v>246.97399999999999</v>
      </c>
      <c r="EX99" s="1">
        <v>249.892</v>
      </c>
      <c r="EY99" s="1">
        <v>249.33500000000001</v>
      </c>
      <c r="EZ99" s="1">
        <v>248.00800000000001</v>
      </c>
      <c r="FA99" s="1">
        <v>264.85700000000003</v>
      </c>
      <c r="FB99" s="1">
        <v>274.58</v>
      </c>
      <c r="FC99" s="1">
        <v>273.84699999999998</v>
      </c>
      <c r="FD99" s="1">
        <v>275.56700000000001</v>
      </c>
      <c r="FE99" s="1">
        <v>269.18400000000003</v>
      </c>
      <c r="FF99" s="1">
        <v>267.11200000000002</v>
      </c>
      <c r="FG99" s="1">
        <v>266.38200000000001</v>
      </c>
      <c r="FH99" s="1">
        <v>264.642</v>
      </c>
      <c r="FI99" s="1">
        <v>260.52</v>
      </c>
      <c r="FJ99" s="1">
        <v>254.91399999999999</v>
      </c>
      <c r="FK99" s="1">
        <v>254.273</v>
      </c>
      <c r="FL99" s="1">
        <v>250.00700000000001</v>
      </c>
      <c r="FM99" s="1">
        <v>243.25800000000001</v>
      </c>
      <c r="FN99" s="1">
        <v>245.898</v>
      </c>
      <c r="FO99" s="1">
        <v>243.21600000000001</v>
      </c>
      <c r="FP99" s="1">
        <v>248.49299999999999</v>
      </c>
      <c r="FQ99" s="1">
        <v>254.28200000000001</v>
      </c>
      <c r="FR99" s="1">
        <v>255.68600000000001</v>
      </c>
      <c r="FS99" s="1">
        <v>252.27099999999999</v>
      </c>
      <c r="FT99" s="1">
        <v>249.46700000000001</v>
      </c>
      <c r="FU99" s="1">
        <v>243.05</v>
      </c>
      <c r="FV99" s="1">
        <v>247.923</v>
      </c>
      <c r="FW99" s="1">
        <v>252.821</v>
      </c>
      <c r="FX99" s="1">
        <v>255.10400000000001</v>
      </c>
      <c r="FY99" s="1">
        <v>260.90199999999999</v>
      </c>
      <c r="FZ99" s="1">
        <v>263.52199999999999</v>
      </c>
      <c r="GA99" s="1">
        <v>267.95699999999999</v>
      </c>
      <c r="GB99" s="1">
        <v>270.57299999999998</v>
      </c>
      <c r="GC99" s="1">
        <v>271.31799999999998</v>
      </c>
      <c r="GD99" s="1">
        <v>275.18200000000002</v>
      </c>
      <c r="GE99" s="1">
        <v>279.38600000000002</v>
      </c>
      <c r="GF99" s="1">
        <v>278.90800000000002</v>
      </c>
      <c r="GG99" s="1">
        <v>280.47300000000001</v>
      </c>
      <c r="GH99" s="1">
        <v>285.81200000000001</v>
      </c>
      <c r="GI99" s="1">
        <v>286.05</v>
      </c>
      <c r="GJ99" s="1">
        <v>281.12700000000001</v>
      </c>
      <c r="GK99" s="1">
        <v>281.44499999999999</v>
      </c>
      <c r="GL99" s="1">
        <v>286.30799999999999</v>
      </c>
      <c r="GM99" s="1">
        <v>279.33199999999999</v>
      </c>
      <c r="GN99" s="1">
        <v>274.93</v>
      </c>
      <c r="GO99" s="1">
        <v>281.33499999999998</v>
      </c>
      <c r="GP99" s="1">
        <v>282.553</v>
      </c>
      <c r="GQ99" s="1">
        <v>284.89299999999997</v>
      </c>
      <c r="GR99" s="1">
        <v>287.24</v>
      </c>
      <c r="GS99" s="1">
        <v>274.58800000000002</v>
      </c>
      <c r="GT99" s="1">
        <v>272.8</v>
      </c>
      <c r="GU99" s="1">
        <v>268.88900000000001</v>
      </c>
      <c r="GV99" s="1">
        <v>275.012</v>
      </c>
      <c r="GW99" s="1">
        <v>270.75299999999999</v>
      </c>
      <c r="GX99" s="1">
        <v>263.661</v>
      </c>
      <c r="GY99" s="1">
        <v>258.78199999999998</v>
      </c>
      <c r="GZ99" s="1">
        <v>253.80699999999999</v>
      </c>
      <c r="HA99" s="1">
        <v>259.51499999999999</v>
      </c>
      <c r="HB99" s="1">
        <v>284.30599999999998</v>
      </c>
      <c r="HC99" s="1">
        <v>284.25200000000001</v>
      </c>
      <c r="HD99" s="1">
        <v>257.57299999999998</v>
      </c>
      <c r="HE99" s="1">
        <v>257.63</v>
      </c>
      <c r="HF99" s="1">
        <v>254.215</v>
      </c>
      <c r="HG99" s="1">
        <v>264.98500000000001</v>
      </c>
      <c r="HH99" s="1">
        <v>269.42500000000001</v>
      </c>
      <c r="HI99" s="1">
        <v>266.85899999999998</v>
      </c>
      <c r="HJ99" s="1">
        <v>266.26600000000002</v>
      </c>
      <c r="HK99" s="1">
        <v>267.49</v>
      </c>
      <c r="HL99" s="1">
        <v>270.38099999999997</v>
      </c>
      <c r="HM99" s="1">
        <v>268.95999999999998</v>
      </c>
      <c r="HN99" s="1">
        <v>266.25900000000001</v>
      </c>
      <c r="HO99" s="1">
        <v>267.85599999999999</v>
      </c>
      <c r="HP99" s="1">
        <v>264.233</v>
      </c>
      <c r="HQ99" s="1">
        <v>273.47000000000003</v>
      </c>
      <c r="HR99" s="1">
        <v>283.31900000000002</v>
      </c>
      <c r="HS99" s="1">
        <v>286.20699999999999</v>
      </c>
      <c r="HT99" s="1">
        <v>295.49700000000001</v>
      </c>
      <c r="HU99" s="1">
        <v>299.22699999999998</v>
      </c>
      <c r="HV99" s="1">
        <v>287.21699999999998</v>
      </c>
      <c r="HW99" s="1">
        <v>282.17399999999998</v>
      </c>
      <c r="HX99" s="1">
        <v>279.697</v>
      </c>
      <c r="HY99" s="1">
        <v>280.39499999999998</v>
      </c>
      <c r="HZ99" s="1">
        <v>281.67399999999998</v>
      </c>
      <c r="IA99" s="1">
        <v>290.20999999999998</v>
      </c>
      <c r="IB99" s="1">
        <v>294.22300000000001</v>
      </c>
      <c r="IC99" s="1">
        <v>299.72899999999998</v>
      </c>
      <c r="ID99" s="1">
        <v>288.72800000000001</v>
      </c>
      <c r="IE99" s="1">
        <v>275.18700000000001</v>
      </c>
      <c r="IF99" s="1">
        <v>269.279</v>
      </c>
      <c r="IG99" s="1">
        <v>268.45999999999998</v>
      </c>
      <c r="IH99" s="1">
        <v>250.44300000000001</v>
      </c>
      <c r="II99" s="1">
        <v>244.87</v>
      </c>
      <c r="IJ99" s="1">
        <v>245.072</v>
      </c>
      <c r="IK99" s="1">
        <v>258.077</v>
      </c>
      <c r="IL99" s="1">
        <v>268.59100000000001</v>
      </c>
      <c r="IM99" s="1">
        <v>274.923</v>
      </c>
      <c r="IN99" s="1">
        <v>274.67099999999999</v>
      </c>
      <c r="IO99" s="1">
        <v>277.17</v>
      </c>
      <c r="IP99" s="1">
        <v>265.99900000000002</v>
      </c>
      <c r="IQ99" s="1">
        <v>259.54500000000002</v>
      </c>
      <c r="IR99" s="1">
        <v>259.95800000000003</v>
      </c>
      <c r="IS99" s="1">
        <v>257.81</v>
      </c>
      <c r="IT99" s="1">
        <v>257.36099999999999</v>
      </c>
      <c r="IU99" s="1">
        <v>271.80399999999997</v>
      </c>
      <c r="IV99" s="1">
        <v>278.06400000000002</v>
      </c>
      <c r="IW99" s="1">
        <v>271.40699999999998</v>
      </c>
      <c r="IX99" s="1">
        <v>263.44200000000001</v>
      </c>
      <c r="IY99" s="1">
        <v>259.26400000000001</v>
      </c>
      <c r="IZ99" s="1">
        <v>262.43599999999998</v>
      </c>
      <c r="JA99" s="1">
        <v>266.233</v>
      </c>
      <c r="JB99" s="1">
        <v>268.80200000000002</v>
      </c>
      <c r="JC99" s="1">
        <v>279.55599999999998</v>
      </c>
      <c r="JD99" s="1">
        <v>285.11200000000002</v>
      </c>
      <c r="JE99" s="1">
        <v>288.75799999999998</v>
      </c>
      <c r="JF99" s="1">
        <v>282.14800000000002</v>
      </c>
      <c r="JG99" s="1">
        <v>273.69799999999998</v>
      </c>
      <c r="JH99" s="1">
        <v>268.67099999999999</v>
      </c>
      <c r="JI99" s="1">
        <v>264.83100000000002</v>
      </c>
      <c r="JJ99" s="1">
        <v>268.166</v>
      </c>
      <c r="JK99" s="1">
        <v>282.52</v>
      </c>
      <c r="JL99" s="1">
        <v>303.31799999999998</v>
      </c>
      <c r="JM99" s="1">
        <v>310.42599999999999</v>
      </c>
      <c r="JN99" s="1">
        <v>313.21699999999998</v>
      </c>
      <c r="JO99" s="1">
        <v>318.37599999999998</v>
      </c>
      <c r="JP99" s="1">
        <v>309.14299999999997</v>
      </c>
      <c r="JQ99" s="1">
        <v>321.67</v>
      </c>
      <c r="JR99" s="1">
        <v>333.64600000000002</v>
      </c>
      <c r="JS99" s="1">
        <v>336.81200000000001</v>
      </c>
      <c r="JT99" s="1">
        <v>340.60199999999998</v>
      </c>
      <c r="JU99" s="1">
        <v>348.78699999999998</v>
      </c>
      <c r="JV99" s="1">
        <v>352.685</v>
      </c>
      <c r="JW99" s="1">
        <v>347.62299999999999</v>
      </c>
      <c r="JX99" s="1">
        <v>342.20400000000001</v>
      </c>
      <c r="JY99" s="1">
        <v>344.31599999999997</v>
      </c>
      <c r="JZ99" s="1">
        <v>341.34399999999999</v>
      </c>
      <c r="KA99" s="1">
        <v>338.77699999999999</v>
      </c>
      <c r="KB99" s="1">
        <v>338.81799999999998</v>
      </c>
      <c r="KC99" s="1">
        <v>342.07799999999997</v>
      </c>
      <c r="KD99" s="1">
        <v>329.37599999999998</v>
      </c>
      <c r="KE99" s="1">
        <v>323.69099999999997</v>
      </c>
      <c r="KF99" s="1">
        <v>324.245</v>
      </c>
      <c r="KG99" s="1">
        <v>325.43200000000002</v>
      </c>
      <c r="KH99" s="1">
        <v>324.024</v>
      </c>
      <c r="KI99" s="1">
        <v>327.125</v>
      </c>
      <c r="KJ99" s="1">
        <v>329.10500000000002</v>
      </c>
      <c r="KK99" s="1">
        <v>329.7</v>
      </c>
      <c r="KL99" s="1">
        <v>324.488</v>
      </c>
      <c r="KM99" s="1">
        <v>327.93099999999998</v>
      </c>
      <c r="KN99" s="1">
        <v>320.74900000000002</v>
      </c>
      <c r="KO99" s="1">
        <v>309.16800000000001</v>
      </c>
      <c r="KP99" s="1">
        <v>298.22199999999998</v>
      </c>
      <c r="KQ99" s="1">
        <v>294.685</v>
      </c>
      <c r="KR99" s="1">
        <v>294.59399999999999</v>
      </c>
      <c r="KS99" s="1">
        <v>299.601</v>
      </c>
      <c r="KT99" s="1">
        <v>302.25099999999998</v>
      </c>
      <c r="KU99" s="1">
        <v>303.98399999999998</v>
      </c>
      <c r="KV99" s="1">
        <v>302.52600000000001</v>
      </c>
      <c r="KW99" s="1">
        <v>302.38200000000001</v>
      </c>
      <c r="KX99" s="1">
        <v>301.22800000000001</v>
      </c>
      <c r="KY99" s="1">
        <v>302.34500000000003</v>
      </c>
      <c r="KZ99" s="1">
        <v>298.10700000000003</v>
      </c>
      <c r="LA99" s="1">
        <v>296.96699999999998</v>
      </c>
      <c r="LB99" s="1">
        <v>295.51799999999997</v>
      </c>
      <c r="LC99" s="1">
        <v>314.92599999999999</v>
      </c>
      <c r="LD99" s="1">
        <v>325.39</v>
      </c>
      <c r="LE99" s="1">
        <v>338.452</v>
      </c>
      <c r="LF99" s="1">
        <v>336.54899999999998</v>
      </c>
      <c r="LG99" s="1">
        <v>335.41300000000001</v>
      </c>
      <c r="LH99" s="1">
        <v>334.71199999999999</v>
      </c>
      <c r="LI99" s="1">
        <v>337.24099999999999</v>
      </c>
      <c r="LJ99" s="1">
        <v>334.005</v>
      </c>
      <c r="LK99" s="1">
        <v>338.44299999999998</v>
      </c>
      <c r="LL99" s="1">
        <v>338.036</v>
      </c>
      <c r="LM99" s="1">
        <v>351.72800000000001</v>
      </c>
      <c r="LN99" s="1">
        <v>358.03300000000002</v>
      </c>
      <c r="LO99" s="1">
        <v>363.49700000000001</v>
      </c>
      <c r="LP99" s="1">
        <v>363.137</v>
      </c>
      <c r="LQ99" s="1">
        <v>374.91500000000002</v>
      </c>
      <c r="LR99" s="1">
        <v>371.15</v>
      </c>
      <c r="LS99" s="1">
        <v>367.27499999999998</v>
      </c>
      <c r="LT99" s="1">
        <v>363.2</v>
      </c>
      <c r="LU99" s="1">
        <v>353.22</v>
      </c>
      <c r="LV99" s="1">
        <v>351.971</v>
      </c>
      <c r="LW99" s="1">
        <v>356.41199999999998</v>
      </c>
      <c r="LX99" s="1">
        <v>356.524</v>
      </c>
      <c r="LY99" s="1">
        <v>367.60599999999999</v>
      </c>
      <c r="LZ99" s="1">
        <v>377.601</v>
      </c>
      <c r="MA99" s="1">
        <v>385.99299999999999</v>
      </c>
      <c r="MB99" s="1">
        <v>392.37</v>
      </c>
      <c r="MC99" s="1">
        <v>389.786</v>
      </c>
      <c r="MD99" s="1">
        <v>383.221</v>
      </c>
      <c r="ME99" s="1">
        <v>370.27499999999998</v>
      </c>
      <c r="MF99" s="1">
        <v>366.00099999999998</v>
      </c>
      <c r="MG99" s="1">
        <v>362.29700000000003</v>
      </c>
      <c r="MH99" s="1">
        <v>350.67899999999997</v>
      </c>
      <c r="MI99" s="1">
        <v>350.23399999999998</v>
      </c>
      <c r="MJ99" s="1">
        <v>353.98</v>
      </c>
      <c r="MK99" s="1">
        <v>371.55500000000001</v>
      </c>
      <c r="ML99" s="1">
        <v>377.71899999999999</v>
      </c>
      <c r="MM99" s="1">
        <v>374.83100000000002</v>
      </c>
      <c r="MN99" s="1">
        <v>372.52800000000002</v>
      </c>
      <c r="MO99" s="1">
        <v>367.22399999999999</v>
      </c>
      <c r="MP99" s="1">
        <v>373.03100000000001</v>
      </c>
      <c r="MQ99" s="1">
        <v>380.12799999999999</v>
      </c>
      <c r="MR99" s="1">
        <v>389.00900000000001</v>
      </c>
      <c r="MS99" s="1">
        <v>361.12099999999998</v>
      </c>
      <c r="MT99" s="1">
        <v>391.75400000000002</v>
      </c>
      <c r="MU99" s="1">
        <v>413.89299999999997</v>
      </c>
      <c r="MV99" s="1">
        <v>416.84199999999998</v>
      </c>
      <c r="MW99" s="1">
        <v>403.38200000000001</v>
      </c>
      <c r="MX99" s="1">
        <v>382.63200000000001</v>
      </c>
      <c r="MY99" s="1">
        <v>386.41800000000001</v>
      </c>
      <c r="MZ99" s="1">
        <v>391.17599999999999</v>
      </c>
      <c r="NA99" s="1">
        <v>393.166</v>
      </c>
      <c r="NB99" s="1">
        <v>394.91300000000001</v>
      </c>
      <c r="NC99" s="1">
        <v>416.63299999999998</v>
      </c>
      <c r="ND99" s="1">
        <v>420.54</v>
      </c>
      <c r="NE99" s="1">
        <v>416.10599999999999</v>
      </c>
      <c r="NF99" s="1">
        <v>419.27100000000002</v>
      </c>
      <c r="NG99" s="1">
        <v>426.64699999999999</v>
      </c>
      <c r="NH99" s="1">
        <v>422.22199999999998</v>
      </c>
      <c r="NI99" s="1">
        <v>417.77800000000002</v>
      </c>
      <c r="NJ99" s="1">
        <v>405.67099999999999</v>
      </c>
      <c r="NK99" s="1">
        <v>409.45600000000002</v>
      </c>
      <c r="NL99" s="1">
        <v>422.08499999999998</v>
      </c>
      <c r="NM99" s="1">
        <v>422.041</v>
      </c>
      <c r="NN99" s="1">
        <v>431.33499999999998</v>
      </c>
      <c r="NO99" s="1">
        <v>429.45499999999998</v>
      </c>
      <c r="NP99" s="1">
        <v>422.78199999999998</v>
      </c>
      <c r="NQ99" s="1">
        <v>432.89299999999997</v>
      </c>
      <c r="NR99" s="1">
        <v>432.40199999999999</v>
      </c>
      <c r="NS99" s="1">
        <v>461.95800000000003</v>
      </c>
      <c r="NT99" s="1">
        <v>470.74799999999999</v>
      </c>
      <c r="NU99" s="1">
        <v>477.94499999999999</v>
      </c>
      <c r="NV99" s="1">
        <v>478.75400000000002</v>
      </c>
      <c r="NW99" s="1">
        <v>461.97899999999998</v>
      </c>
      <c r="NX99" s="1">
        <v>451.827</v>
      </c>
      <c r="NY99" s="1">
        <v>453.81099999999998</v>
      </c>
      <c r="NZ99" s="1">
        <v>452.041</v>
      </c>
      <c r="OA99" s="1">
        <v>448.65499999999997</v>
      </c>
      <c r="OB99" s="1">
        <v>463.74299999999999</v>
      </c>
      <c r="OC99" s="1">
        <v>447.209</v>
      </c>
      <c r="OD99" s="1">
        <v>445.62099999999998</v>
      </c>
      <c r="OE99" s="1">
        <v>444.88799999999998</v>
      </c>
      <c r="OF99" s="1">
        <v>441.13099999999997</v>
      </c>
      <c r="OG99" s="1">
        <v>442.286</v>
      </c>
      <c r="OH99" s="1">
        <v>440.642</v>
      </c>
      <c r="OI99" s="1">
        <v>451.84800000000001</v>
      </c>
      <c r="OJ99" s="1">
        <v>463.2</v>
      </c>
      <c r="OK99" s="1">
        <v>465.65600000000001</v>
      </c>
      <c r="OL99" s="1">
        <v>461.66</v>
      </c>
      <c r="OM99" s="1">
        <v>456.161</v>
      </c>
      <c r="ON99" s="1">
        <v>443.38200000000001</v>
      </c>
      <c r="OO99" s="1">
        <v>423.76299999999998</v>
      </c>
      <c r="OP99" s="1">
        <v>408.209</v>
      </c>
      <c r="OQ99" s="1">
        <v>408.03100000000001</v>
      </c>
      <c r="OR99" s="1">
        <v>399.95800000000003</v>
      </c>
      <c r="OS99" s="1">
        <v>391.81099999999998</v>
      </c>
      <c r="OT99" s="1">
        <v>387.81</v>
      </c>
      <c r="OU99" s="1">
        <v>383.56400000000002</v>
      </c>
      <c r="OV99" s="1">
        <v>387.44499999999999</v>
      </c>
      <c r="OW99" s="1">
        <v>386.334</v>
      </c>
      <c r="OX99" s="1">
        <v>387.29</v>
      </c>
      <c r="OY99" s="1">
        <v>396.81299999999999</v>
      </c>
      <c r="OZ99" s="1">
        <v>380.85599999999999</v>
      </c>
      <c r="PA99" s="1">
        <v>372.95299999999997</v>
      </c>
      <c r="PB99" s="1">
        <v>367.94400000000002</v>
      </c>
      <c r="PC99" s="1">
        <v>360.875</v>
      </c>
      <c r="PD99" s="1">
        <v>355.589</v>
      </c>
      <c r="PE99" s="1">
        <v>353.95100000000002</v>
      </c>
      <c r="PF99" s="1">
        <v>348.82600000000002</v>
      </c>
      <c r="PG99" s="1">
        <v>340.99799999999999</v>
      </c>
      <c r="PH99" s="1">
        <v>342.93</v>
      </c>
      <c r="PI99" s="1">
        <v>345.99</v>
      </c>
      <c r="PJ99" s="1">
        <v>345.85300000000001</v>
      </c>
      <c r="PK99" s="1">
        <v>347.358</v>
      </c>
      <c r="PL99" s="1">
        <v>353.28</v>
      </c>
      <c r="PM99" s="1">
        <v>364.976</v>
      </c>
      <c r="PN99" s="1">
        <v>366.25799999999998</v>
      </c>
      <c r="PO99" s="1">
        <v>366.76</v>
      </c>
      <c r="PP99" s="1">
        <v>366.32799999999997</v>
      </c>
      <c r="PQ99" s="1">
        <v>355.80399999999997</v>
      </c>
      <c r="PR99" s="1">
        <v>353.62099999999998</v>
      </c>
      <c r="PS99" s="1">
        <v>350.81299999999999</v>
      </c>
      <c r="PT99" s="1">
        <v>345.70800000000003</v>
      </c>
      <c r="PU99" s="1">
        <v>345.16899999999998</v>
      </c>
      <c r="PV99" s="1">
        <v>345.65300000000002</v>
      </c>
      <c r="PW99" s="1">
        <v>342.24599999999998</v>
      </c>
      <c r="PX99" s="1">
        <v>342.24400000000003</v>
      </c>
      <c r="PY99" s="1">
        <v>340.935</v>
      </c>
      <c r="PZ99" s="1">
        <v>340.00400000000002</v>
      </c>
      <c r="QA99" s="1">
        <v>338.77600000000001</v>
      </c>
      <c r="QB99" s="1">
        <v>330.95299999999997</v>
      </c>
      <c r="QC99" s="1">
        <v>331.36099999999999</v>
      </c>
      <c r="QD99" s="1">
        <v>331.28899999999999</v>
      </c>
      <c r="QE99" s="1">
        <v>327.36500000000001</v>
      </c>
      <c r="QF99" s="1">
        <v>326.38</v>
      </c>
      <c r="QG99" s="1">
        <v>328.63299999999998</v>
      </c>
      <c r="QH99" s="1">
        <v>331.375</v>
      </c>
      <c r="QI99" s="1">
        <v>328.50700000000001</v>
      </c>
      <c r="QJ99" s="1">
        <v>329.18099999999998</v>
      </c>
      <c r="QK99" s="1">
        <v>323.72699999999998</v>
      </c>
      <c r="QL99" s="1">
        <v>322.89</v>
      </c>
      <c r="QM99" s="1">
        <v>317.05200000000002</v>
      </c>
      <c r="QN99" s="1">
        <v>310.887</v>
      </c>
      <c r="QO99" s="1">
        <v>311.00900000000001</v>
      </c>
      <c r="QP99" s="1">
        <v>309.27699999999999</v>
      </c>
      <c r="QQ99" s="1">
        <v>308.96199999999999</v>
      </c>
      <c r="QR99" s="1">
        <v>311.96800000000002</v>
      </c>
      <c r="QS99" s="1">
        <v>313.447</v>
      </c>
      <c r="QT99" s="1">
        <v>312.18799999999999</v>
      </c>
      <c r="QU99" s="1">
        <v>320.88099999999997</v>
      </c>
      <c r="QV99" s="1">
        <v>323.99400000000003</v>
      </c>
      <c r="QW99" s="1">
        <v>325.94499999999999</v>
      </c>
      <c r="QX99" s="1">
        <v>330.11799999999999</v>
      </c>
      <c r="QY99" s="1">
        <v>334.18299999999999</v>
      </c>
      <c r="QZ99" s="1">
        <v>337.56900000000002</v>
      </c>
      <c r="RA99" s="1">
        <v>335.572</v>
      </c>
      <c r="RB99" s="1">
        <v>333.20600000000002</v>
      </c>
      <c r="RC99" s="1">
        <v>332.779</v>
      </c>
      <c r="RD99" s="1">
        <v>331.19600000000003</v>
      </c>
      <c r="RE99" s="1">
        <v>326.31</v>
      </c>
      <c r="RF99" s="1">
        <v>319.45999999999998</v>
      </c>
      <c r="RG99" s="1">
        <v>320.82100000000003</v>
      </c>
      <c r="RH99" s="1">
        <v>321.19099999999997</v>
      </c>
      <c r="RI99" s="1">
        <v>322.36</v>
      </c>
      <c r="RJ99" s="1">
        <v>322.16000000000003</v>
      </c>
      <c r="RK99" s="1">
        <v>320.87700000000001</v>
      </c>
      <c r="RL99" s="1">
        <v>323.10700000000003</v>
      </c>
      <c r="RM99" s="1">
        <v>328.05900000000003</v>
      </c>
      <c r="RN99" s="1">
        <v>327.84800000000001</v>
      </c>
      <c r="RO99" s="1">
        <v>326.536</v>
      </c>
      <c r="RP99" s="1">
        <v>326.67500000000001</v>
      </c>
      <c r="RQ99" s="1">
        <v>322.72300000000001</v>
      </c>
      <c r="RR99" s="1">
        <v>323.63</v>
      </c>
      <c r="RS99" s="1">
        <v>321.80900000000003</v>
      </c>
      <c r="RT99" s="1">
        <v>315.01600000000002</v>
      </c>
      <c r="RU99" s="1">
        <v>313.90199999999999</v>
      </c>
      <c r="RV99" s="1">
        <v>313.464</v>
      </c>
      <c r="RW99" s="1">
        <v>315.37099999999998</v>
      </c>
      <c r="RX99" s="1">
        <v>313.78699999999998</v>
      </c>
      <c r="RY99" s="1">
        <v>309.81799999999998</v>
      </c>
      <c r="RZ99" s="1">
        <v>302.262</v>
      </c>
      <c r="SA99" s="1">
        <v>306.99400000000003</v>
      </c>
      <c r="SB99" s="1">
        <v>312.99700000000001</v>
      </c>
      <c r="SC99" s="1">
        <v>314.24</v>
      </c>
      <c r="SD99" s="1">
        <v>314.73899999999998</v>
      </c>
      <c r="SE99" s="1">
        <v>319.35500000000002</v>
      </c>
      <c r="SF99" s="1">
        <v>319.74299999999999</v>
      </c>
      <c r="SG99" s="1">
        <v>321.29599999999999</v>
      </c>
      <c r="SH99" s="1">
        <v>323.93200000000002</v>
      </c>
      <c r="SI99" s="1">
        <v>325.32600000000002</v>
      </c>
      <c r="SJ99" s="1">
        <v>324.87</v>
      </c>
      <c r="SK99" s="1">
        <v>325.02999999999997</v>
      </c>
      <c r="SL99" s="1">
        <v>323.61700000000002</v>
      </c>
      <c r="SM99" s="1">
        <v>327.298</v>
      </c>
      <c r="SN99" s="1">
        <v>328.83600000000001</v>
      </c>
      <c r="SO99" s="1">
        <v>329.71800000000002</v>
      </c>
      <c r="SP99" s="1">
        <v>326.22899999999998</v>
      </c>
      <c r="SQ99" s="1">
        <v>336.23099999999999</v>
      </c>
      <c r="SR99" s="1">
        <v>344.86399999999998</v>
      </c>
    </row>
    <row r="100" spans="1:514" x14ac:dyDescent="0.25">
      <c r="A100" s="1" t="s">
        <v>322</v>
      </c>
      <c r="B100" s="1" t="str">
        <f>_xlfn.XLOOKUP(A100,bonds[worksheet get],bonds[unique lookup],"-")</f>
        <v>EDF 5 PERP nc-26</v>
      </c>
      <c r="C100" s="1" t="str">
        <f>_xlfn.XLOOKUP(A100,bonds[worksheet get],bonds[ID_ISIN],"-")</f>
        <v>FR0011697028</v>
      </c>
      <c r="D100" s="1">
        <f>_xll.BDH(A100,"blp_i_sprd_mid","-2AY",,"Dates=H","Fill=C","Sort=R","Dir=H","cols=509;rows=1")</f>
        <v>355.69600000000003</v>
      </c>
      <c r="E100" s="1">
        <v>360.33699999999999</v>
      </c>
      <c r="F100" s="1">
        <v>374.38900000000001</v>
      </c>
      <c r="G100" s="1">
        <v>390.613</v>
      </c>
      <c r="H100" s="1">
        <v>408.74299999999999</v>
      </c>
      <c r="I100" s="1">
        <v>417.637</v>
      </c>
      <c r="J100" s="1">
        <v>419.928</v>
      </c>
      <c r="K100" s="1">
        <v>418.54</v>
      </c>
      <c r="L100" s="1">
        <v>416.471</v>
      </c>
      <c r="M100" s="1">
        <v>433.34800000000001</v>
      </c>
      <c r="N100" s="1">
        <v>409.39800000000002</v>
      </c>
      <c r="O100" s="1">
        <v>408.45800000000003</v>
      </c>
      <c r="P100" s="1">
        <v>396.68599999999998</v>
      </c>
      <c r="Q100" s="1">
        <v>385.34300000000002</v>
      </c>
      <c r="R100" s="1">
        <v>405.59699999999998</v>
      </c>
      <c r="S100" s="1">
        <v>399.10399999999998</v>
      </c>
      <c r="T100" s="1">
        <v>396.59100000000001</v>
      </c>
      <c r="U100" s="1">
        <v>370.56</v>
      </c>
      <c r="V100" s="1">
        <v>352.97899999999998</v>
      </c>
      <c r="W100" s="1">
        <v>333.58199999999999</v>
      </c>
      <c r="X100" s="1">
        <v>342.72500000000002</v>
      </c>
      <c r="Y100" s="1">
        <v>366.39499999999998</v>
      </c>
      <c r="Z100" s="1">
        <v>377.71100000000001</v>
      </c>
      <c r="AA100" s="1">
        <v>396.45699999999999</v>
      </c>
      <c r="AB100" s="1">
        <v>398.85899999999998</v>
      </c>
      <c r="AC100" s="1">
        <v>401.89600000000002</v>
      </c>
      <c r="AD100" s="1">
        <v>392.12099999999998</v>
      </c>
      <c r="AE100" s="1">
        <v>391.399</v>
      </c>
      <c r="AF100" s="1">
        <v>428.31099999999998</v>
      </c>
      <c r="AG100" s="1">
        <v>459.36399999999998</v>
      </c>
      <c r="AH100" s="1">
        <v>461.57400000000001</v>
      </c>
      <c r="AI100" s="1">
        <v>465.36399999999998</v>
      </c>
      <c r="AJ100" s="1">
        <v>479.22</v>
      </c>
      <c r="AK100" s="1">
        <v>496.06799999999998</v>
      </c>
      <c r="AL100" s="1">
        <v>516.57399999999996</v>
      </c>
      <c r="AM100" s="1">
        <v>539.07299999999998</v>
      </c>
      <c r="AN100" s="1">
        <v>546.39400000000001</v>
      </c>
      <c r="AO100" s="1">
        <v>523.48099999999999</v>
      </c>
      <c r="AP100" s="1">
        <v>500.988</v>
      </c>
      <c r="AQ100" s="1">
        <v>488.53100000000001</v>
      </c>
      <c r="AR100" s="1">
        <v>485.65499999999997</v>
      </c>
      <c r="AS100" s="1">
        <v>492.84</v>
      </c>
      <c r="AT100" s="1">
        <v>494.40100000000001</v>
      </c>
      <c r="AU100" s="1">
        <v>508.99799999999999</v>
      </c>
      <c r="AV100" s="1">
        <v>509.95699999999999</v>
      </c>
      <c r="AW100" s="1">
        <v>467.58699999999999</v>
      </c>
      <c r="AX100" s="1">
        <v>450.762</v>
      </c>
      <c r="AY100" s="1">
        <v>430.37599999999998</v>
      </c>
      <c r="AZ100" s="1">
        <v>408.06900000000002</v>
      </c>
      <c r="BA100" s="1">
        <v>421.47300000000001</v>
      </c>
      <c r="BB100" s="1">
        <v>424.05900000000003</v>
      </c>
      <c r="BC100" s="1">
        <v>428.685</v>
      </c>
      <c r="BD100" s="1">
        <v>429.81299999999999</v>
      </c>
      <c r="BE100" s="1">
        <v>416.40300000000002</v>
      </c>
      <c r="BF100" s="1">
        <v>398.09100000000001</v>
      </c>
      <c r="BG100" s="1">
        <v>397.14</v>
      </c>
      <c r="BH100" s="1">
        <v>364.47399999999999</v>
      </c>
      <c r="BI100" s="1">
        <v>361.84399999999999</v>
      </c>
      <c r="BJ100" s="1">
        <v>394.584</v>
      </c>
      <c r="BK100" s="1">
        <v>416.94299999999998</v>
      </c>
      <c r="BL100" s="1">
        <v>434.45499999999998</v>
      </c>
      <c r="BM100" s="1">
        <v>465.279</v>
      </c>
      <c r="BN100" s="1">
        <v>471.45499999999998</v>
      </c>
      <c r="BO100" s="1">
        <v>470.38900000000001</v>
      </c>
      <c r="BP100" s="1">
        <v>471.65800000000002</v>
      </c>
      <c r="BQ100" s="1">
        <v>480.33199999999999</v>
      </c>
      <c r="BR100" s="1">
        <v>494.96100000000001</v>
      </c>
      <c r="BS100" s="1">
        <v>495.57100000000003</v>
      </c>
      <c r="BT100" s="1">
        <v>503.86900000000003</v>
      </c>
      <c r="BU100" s="1">
        <v>537.12300000000005</v>
      </c>
      <c r="BV100" s="1">
        <v>599.41800000000001</v>
      </c>
      <c r="BW100" s="1">
        <v>609.99900000000002</v>
      </c>
      <c r="BX100" s="1">
        <v>588.94399999999996</v>
      </c>
      <c r="BY100" s="1">
        <v>606.43899999999996</v>
      </c>
      <c r="BZ100" s="1">
        <v>604.45500000000004</v>
      </c>
      <c r="CA100" s="1">
        <v>529.22299999999996</v>
      </c>
      <c r="CB100" s="1">
        <v>487.46699999999998</v>
      </c>
      <c r="CC100" s="1">
        <v>405.065</v>
      </c>
      <c r="CD100" s="1">
        <v>398.28699999999998</v>
      </c>
      <c r="CE100" s="1">
        <v>351.32100000000003</v>
      </c>
      <c r="CF100" s="1">
        <v>349.87299999999999</v>
      </c>
      <c r="CG100" s="1">
        <v>360.85899999999998</v>
      </c>
      <c r="CH100" s="1">
        <v>289.88499999999999</v>
      </c>
      <c r="CI100" s="1">
        <v>265.71899999999999</v>
      </c>
      <c r="CJ100" s="1">
        <v>252.887</v>
      </c>
      <c r="CK100" s="1">
        <v>260.19600000000003</v>
      </c>
      <c r="CL100" s="1">
        <v>273.92599999999999</v>
      </c>
      <c r="CM100" s="1">
        <v>270.03100000000001</v>
      </c>
      <c r="CN100" s="1">
        <v>244.47800000000001</v>
      </c>
      <c r="CO100" s="1">
        <v>220.613</v>
      </c>
      <c r="CP100" s="1">
        <v>214.93299999999999</v>
      </c>
      <c r="CQ100" s="1">
        <v>205.11099999999999</v>
      </c>
      <c r="CR100" s="1">
        <v>191.251</v>
      </c>
      <c r="CS100" s="1">
        <v>194.875</v>
      </c>
      <c r="CT100" s="1">
        <v>198.78100000000001</v>
      </c>
      <c r="CU100" s="1">
        <v>202.07499999999999</v>
      </c>
      <c r="CV100" s="1">
        <v>201.953</v>
      </c>
      <c r="CW100" s="1">
        <v>207.209</v>
      </c>
      <c r="CX100" s="1">
        <v>211.83600000000001</v>
      </c>
      <c r="CY100" s="1">
        <v>211.27500000000001</v>
      </c>
      <c r="CZ100" s="1">
        <v>215.465</v>
      </c>
      <c r="DA100" s="1">
        <v>216.392</v>
      </c>
      <c r="DB100" s="1">
        <v>214.27099999999999</v>
      </c>
      <c r="DC100" s="1">
        <v>212.054</v>
      </c>
      <c r="DD100" s="1">
        <v>214.77099999999999</v>
      </c>
      <c r="DE100" s="1">
        <v>220.547</v>
      </c>
      <c r="DF100" s="1">
        <v>234.58500000000001</v>
      </c>
      <c r="DG100" s="1">
        <v>234.77</v>
      </c>
      <c r="DH100" s="1">
        <v>234.64099999999999</v>
      </c>
      <c r="DI100" s="1">
        <v>231.06100000000001</v>
      </c>
      <c r="DJ100" s="1">
        <v>238.24299999999999</v>
      </c>
      <c r="DK100" s="1">
        <v>244.042</v>
      </c>
      <c r="DL100" s="1">
        <v>231.56</v>
      </c>
      <c r="DM100" s="1">
        <v>227.381</v>
      </c>
      <c r="DN100" s="1">
        <v>221.82499999999999</v>
      </c>
      <c r="DO100" s="1">
        <v>222.22900000000001</v>
      </c>
      <c r="DP100" s="1">
        <v>220.96100000000001</v>
      </c>
      <c r="DQ100" s="1">
        <v>226.49199999999999</v>
      </c>
      <c r="DR100" s="1">
        <v>243.51300000000001</v>
      </c>
      <c r="DS100" s="1">
        <v>248.69399999999999</v>
      </c>
      <c r="DT100" s="1">
        <v>246.87100000000001</v>
      </c>
      <c r="DU100" s="1">
        <v>246.64599999999999</v>
      </c>
      <c r="DV100" s="1">
        <v>249.69399999999999</v>
      </c>
      <c r="DW100" s="1">
        <v>249.399</v>
      </c>
      <c r="DX100" s="1">
        <v>255.54900000000001</v>
      </c>
      <c r="DY100" s="1">
        <v>255.441</v>
      </c>
      <c r="DZ100" s="1">
        <v>252.49</v>
      </c>
      <c r="EA100" s="1">
        <v>249.55199999999999</v>
      </c>
      <c r="EB100" s="1">
        <v>244.24</v>
      </c>
      <c r="EC100" s="1">
        <v>242.143</v>
      </c>
      <c r="ED100" s="1">
        <v>241.071</v>
      </c>
      <c r="EE100" s="1">
        <v>246.274</v>
      </c>
      <c r="EF100" s="1">
        <v>245.49100000000001</v>
      </c>
      <c r="EG100" s="1">
        <v>245.99100000000001</v>
      </c>
      <c r="EH100" s="1">
        <v>248.58199999999999</v>
      </c>
      <c r="EI100" s="1">
        <v>248.465</v>
      </c>
      <c r="EJ100" s="1">
        <v>267.42099999999999</v>
      </c>
      <c r="EK100" s="1">
        <v>253.65299999999999</v>
      </c>
      <c r="EL100" s="1">
        <v>253.66399999999999</v>
      </c>
      <c r="EM100" s="1">
        <v>255.97800000000001</v>
      </c>
      <c r="EN100" s="1">
        <v>259.59699999999998</v>
      </c>
      <c r="EO100" s="1">
        <v>262.59100000000001</v>
      </c>
      <c r="EP100" s="1">
        <v>260.57799999999997</v>
      </c>
      <c r="EQ100" s="1">
        <v>261.25200000000001</v>
      </c>
      <c r="ER100" s="1">
        <v>263.42200000000003</v>
      </c>
      <c r="ES100" s="1">
        <v>267.22899999999998</v>
      </c>
      <c r="ET100" s="1">
        <v>271.322</v>
      </c>
      <c r="EU100" s="1">
        <v>272.10000000000002</v>
      </c>
      <c r="EV100" s="1">
        <v>263.77</v>
      </c>
      <c r="EW100" s="1">
        <v>270.78199999999998</v>
      </c>
      <c r="EX100" s="1">
        <v>272.76299999999998</v>
      </c>
      <c r="EY100" s="1">
        <v>272.63299999999998</v>
      </c>
      <c r="EZ100" s="1">
        <v>273.50799999999998</v>
      </c>
      <c r="FA100" s="1">
        <v>288.68700000000001</v>
      </c>
      <c r="FB100" s="1">
        <v>297.27</v>
      </c>
      <c r="FC100" s="1">
        <v>295.80500000000001</v>
      </c>
      <c r="FD100" s="1">
        <v>296.86399999999998</v>
      </c>
      <c r="FE100" s="1">
        <v>291.93599999999998</v>
      </c>
      <c r="FF100" s="1">
        <v>289.125</v>
      </c>
      <c r="FG100" s="1">
        <v>288.05</v>
      </c>
      <c r="FH100" s="1">
        <v>287.64999999999998</v>
      </c>
      <c r="FI100" s="1">
        <v>283.089</v>
      </c>
      <c r="FJ100" s="1">
        <v>276.75299999999999</v>
      </c>
      <c r="FK100" s="1">
        <v>276.09399999999999</v>
      </c>
      <c r="FL100" s="1">
        <v>274.87799999999999</v>
      </c>
      <c r="FM100" s="1">
        <v>268.024</v>
      </c>
      <c r="FN100" s="1">
        <v>270.053</v>
      </c>
      <c r="FO100" s="1">
        <v>267.37400000000002</v>
      </c>
      <c r="FP100" s="1">
        <v>273.19499999999999</v>
      </c>
      <c r="FQ100" s="1">
        <v>278.37400000000002</v>
      </c>
      <c r="FR100" s="1">
        <v>280.32400000000001</v>
      </c>
      <c r="FS100" s="1">
        <v>275.69299999999998</v>
      </c>
      <c r="FT100" s="1">
        <v>272.54399999999998</v>
      </c>
      <c r="FU100" s="1">
        <v>266.90600000000001</v>
      </c>
      <c r="FV100" s="1">
        <v>271.42</v>
      </c>
      <c r="FW100" s="1">
        <v>277.774</v>
      </c>
      <c r="FX100" s="1">
        <v>280.303</v>
      </c>
      <c r="FY100" s="1">
        <v>284.17599999999999</v>
      </c>
      <c r="FZ100" s="1">
        <v>286.423</v>
      </c>
      <c r="GA100" s="1">
        <v>291.05</v>
      </c>
      <c r="GB100" s="1">
        <v>294.37200000000001</v>
      </c>
      <c r="GC100" s="1">
        <v>294.56599999999997</v>
      </c>
      <c r="GD100" s="1">
        <v>297.858</v>
      </c>
      <c r="GE100" s="1">
        <v>301.95299999999997</v>
      </c>
      <c r="GF100" s="1">
        <v>300.77300000000002</v>
      </c>
      <c r="GG100" s="1">
        <v>303.25200000000001</v>
      </c>
      <c r="GH100" s="1">
        <v>308.351</v>
      </c>
      <c r="GI100" s="1">
        <v>309.42700000000002</v>
      </c>
      <c r="GJ100" s="1">
        <v>304.97199999999998</v>
      </c>
      <c r="GK100" s="1">
        <v>305.52199999999999</v>
      </c>
      <c r="GL100" s="1">
        <v>309.70999999999998</v>
      </c>
      <c r="GM100" s="1">
        <v>302.62400000000002</v>
      </c>
      <c r="GN100" s="1">
        <v>299.233</v>
      </c>
      <c r="GO100" s="1">
        <v>304.80399999999997</v>
      </c>
      <c r="GP100" s="1">
        <v>306.25200000000001</v>
      </c>
      <c r="GQ100" s="1">
        <v>308.911</v>
      </c>
      <c r="GR100" s="1">
        <v>310.76799999999997</v>
      </c>
      <c r="GS100" s="1">
        <v>299.00900000000001</v>
      </c>
      <c r="GT100" s="1">
        <v>297.36599999999999</v>
      </c>
      <c r="GU100" s="1">
        <v>292.96800000000002</v>
      </c>
      <c r="GV100" s="1">
        <v>300.892</v>
      </c>
      <c r="GW100" s="1">
        <v>296.94099999999997</v>
      </c>
      <c r="GX100" s="1">
        <v>288.25200000000001</v>
      </c>
      <c r="GY100" s="1">
        <v>284.286</v>
      </c>
      <c r="GZ100" s="1">
        <v>279.06799999999998</v>
      </c>
      <c r="HA100" s="1">
        <v>286.14299999999997</v>
      </c>
      <c r="HB100" s="1">
        <v>312.43599999999998</v>
      </c>
      <c r="HC100" s="1">
        <v>312.66399999999999</v>
      </c>
      <c r="HD100" s="1">
        <v>287.351</v>
      </c>
      <c r="HE100" s="1">
        <v>289.05500000000001</v>
      </c>
      <c r="HF100" s="1">
        <v>285.315</v>
      </c>
      <c r="HG100" s="1">
        <v>297.84399999999999</v>
      </c>
      <c r="HH100" s="1">
        <v>302.5</v>
      </c>
      <c r="HI100" s="1">
        <v>300.91500000000002</v>
      </c>
      <c r="HJ100" s="1">
        <v>300.86599999999999</v>
      </c>
      <c r="HK100" s="1">
        <v>302.041</v>
      </c>
      <c r="HL100" s="1">
        <v>306.22399999999999</v>
      </c>
      <c r="HM100" s="1">
        <v>305.16199999999998</v>
      </c>
      <c r="HN100" s="1">
        <v>301.36399999999998</v>
      </c>
      <c r="HO100" s="1">
        <v>302.517</v>
      </c>
      <c r="HP100" s="1">
        <v>300.495</v>
      </c>
      <c r="HQ100" s="1">
        <v>308.28500000000003</v>
      </c>
      <c r="HR100" s="1">
        <v>317.62400000000002</v>
      </c>
      <c r="HS100" s="1">
        <v>318.315</v>
      </c>
      <c r="HT100" s="1">
        <v>329.428</v>
      </c>
      <c r="HU100" s="1">
        <v>331.762</v>
      </c>
      <c r="HV100" s="1">
        <v>319.60500000000002</v>
      </c>
      <c r="HW100" s="1">
        <v>313.62299999999999</v>
      </c>
      <c r="HX100" s="1">
        <v>310.87799999999999</v>
      </c>
      <c r="HY100" s="1">
        <v>311.94</v>
      </c>
      <c r="HZ100" s="1">
        <v>312.98200000000003</v>
      </c>
      <c r="IA100" s="1">
        <v>319.78800000000001</v>
      </c>
      <c r="IB100" s="1">
        <v>324.774</v>
      </c>
      <c r="IC100" s="1">
        <v>327.39400000000001</v>
      </c>
      <c r="ID100" s="1">
        <v>319.14699999999999</v>
      </c>
      <c r="IE100" s="1">
        <v>305.892</v>
      </c>
      <c r="IF100" s="1">
        <v>300.39</v>
      </c>
      <c r="IG100" s="1">
        <v>299.84199999999998</v>
      </c>
      <c r="IH100" s="1">
        <v>285.83199999999999</v>
      </c>
      <c r="II100" s="1">
        <v>278.55399999999997</v>
      </c>
      <c r="IJ100" s="1">
        <v>277.88900000000001</v>
      </c>
      <c r="IK100" s="1">
        <v>286.56700000000001</v>
      </c>
      <c r="IL100" s="1">
        <v>294.76</v>
      </c>
      <c r="IM100" s="1">
        <v>297.346</v>
      </c>
      <c r="IN100" s="1">
        <v>295.274</v>
      </c>
      <c r="IO100" s="1">
        <v>293.65499999999997</v>
      </c>
      <c r="IP100" s="1">
        <v>285.18200000000002</v>
      </c>
      <c r="IQ100" s="1">
        <v>278.38200000000001</v>
      </c>
      <c r="IR100" s="1">
        <v>277.88200000000001</v>
      </c>
      <c r="IS100" s="1">
        <v>276.05099999999999</v>
      </c>
      <c r="IT100" s="1">
        <v>276.86599999999999</v>
      </c>
      <c r="IU100" s="1">
        <v>290.375</v>
      </c>
      <c r="IV100" s="1">
        <v>297.26299999999998</v>
      </c>
      <c r="IW100" s="1">
        <v>290.88</v>
      </c>
      <c r="IX100" s="1">
        <v>280.28300000000002</v>
      </c>
      <c r="IY100" s="1">
        <v>277.43299999999999</v>
      </c>
      <c r="IZ100" s="1">
        <v>280.23500000000001</v>
      </c>
      <c r="JA100" s="1">
        <v>285.22699999999998</v>
      </c>
      <c r="JB100" s="1">
        <v>286.327</v>
      </c>
      <c r="JC100" s="1">
        <v>301.40800000000002</v>
      </c>
      <c r="JD100" s="1">
        <v>309.38600000000002</v>
      </c>
      <c r="JE100" s="1">
        <v>314.16000000000003</v>
      </c>
      <c r="JF100" s="1">
        <v>309.81599999999997</v>
      </c>
      <c r="JG100" s="1">
        <v>303.18599999999998</v>
      </c>
      <c r="JH100" s="1">
        <v>299.44900000000001</v>
      </c>
      <c r="JI100" s="1">
        <v>295.75599999999997</v>
      </c>
      <c r="JJ100" s="1">
        <v>299.48099999999999</v>
      </c>
      <c r="JK100" s="1">
        <v>317.22399999999999</v>
      </c>
      <c r="JL100" s="1">
        <v>338.85899999999998</v>
      </c>
      <c r="JM100" s="1">
        <v>345.11200000000002</v>
      </c>
      <c r="JN100" s="1">
        <v>347.21699999999998</v>
      </c>
      <c r="JO100" s="1">
        <v>350.351</v>
      </c>
      <c r="JP100" s="1">
        <v>342.72899999999998</v>
      </c>
      <c r="JQ100" s="1">
        <v>356.71100000000001</v>
      </c>
      <c r="JR100" s="1">
        <v>368.44099999999997</v>
      </c>
      <c r="JS100" s="1">
        <v>371.29899999999998</v>
      </c>
      <c r="JT100" s="1">
        <v>378.69400000000002</v>
      </c>
      <c r="JU100" s="1">
        <v>386.78500000000003</v>
      </c>
      <c r="JV100" s="1">
        <v>392.40199999999999</v>
      </c>
      <c r="JW100" s="1">
        <v>388.55700000000002</v>
      </c>
      <c r="JX100" s="1">
        <v>384.03</v>
      </c>
      <c r="JY100" s="1">
        <v>387.98700000000002</v>
      </c>
      <c r="JZ100" s="1">
        <v>385.02800000000002</v>
      </c>
      <c r="KA100" s="1">
        <v>385.24799999999999</v>
      </c>
      <c r="KB100" s="1">
        <v>382.88299999999998</v>
      </c>
      <c r="KC100" s="1">
        <v>385.108</v>
      </c>
      <c r="KD100" s="1">
        <v>373.90800000000002</v>
      </c>
      <c r="KE100" s="1">
        <v>367.548</v>
      </c>
      <c r="KF100" s="1">
        <v>367.32</v>
      </c>
      <c r="KG100" s="1">
        <v>369.02499999999998</v>
      </c>
      <c r="KH100" s="1">
        <v>367.85500000000002</v>
      </c>
      <c r="KI100" s="1">
        <v>371.66899999999998</v>
      </c>
      <c r="KJ100" s="1">
        <v>371.63900000000001</v>
      </c>
      <c r="KK100" s="1">
        <v>370.995</v>
      </c>
      <c r="KL100" s="1">
        <v>365.952</v>
      </c>
      <c r="KM100" s="1">
        <v>370.947</v>
      </c>
      <c r="KN100" s="1">
        <v>359.63400000000001</v>
      </c>
      <c r="KO100" s="1">
        <v>349.59500000000003</v>
      </c>
      <c r="KP100" s="1">
        <v>338.38099999999997</v>
      </c>
      <c r="KQ100" s="1">
        <v>336.12900000000002</v>
      </c>
      <c r="KR100" s="1">
        <v>334.58699999999999</v>
      </c>
      <c r="KS100" s="1">
        <v>337.18599999999998</v>
      </c>
      <c r="KT100" s="1">
        <v>340.565</v>
      </c>
      <c r="KU100" s="1">
        <v>341.37099999999998</v>
      </c>
      <c r="KV100" s="1">
        <v>340.36399999999998</v>
      </c>
      <c r="KW100" s="1">
        <v>339.84</v>
      </c>
      <c r="KX100" s="1">
        <v>336.755</v>
      </c>
      <c r="KY100" s="1">
        <v>337.49700000000001</v>
      </c>
      <c r="KZ100" s="1">
        <v>333.899</v>
      </c>
      <c r="LA100" s="1">
        <v>331.745</v>
      </c>
      <c r="LB100" s="1">
        <v>331.274</v>
      </c>
      <c r="LC100" s="1">
        <v>345.35700000000003</v>
      </c>
      <c r="LD100" s="1">
        <v>355.565</v>
      </c>
      <c r="LE100" s="1">
        <v>365.267</v>
      </c>
      <c r="LF100" s="1">
        <v>363.19</v>
      </c>
      <c r="LG100" s="1">
        <v>362.358</v>
      </c>
      <c r="LH100" s="1">
        <v>361.238</v>
      </c>
      <c r="LI100" s="1">
        <v>362.37700000000001</v>
      </c>
      <c r="LJ100" s="1">
        <v>358.5</v>
      </c>
      <c r="LK100" s="1">
        <v>363.21100000000001</v>
      </c>
      <c r="LL100" s="1">
        <v>363.92899999999997</v>
      </c>
      <c r="LM100" s="1">
        <v>382.22</v>
      </c>
      <c r="LN100" s="1">
        <v>390.19799999999998</v>
      </c>
      <c r="LO100" s="1">
        <v>397.03399999999999</v>
      </c>
      <c r="LP100" s="1">
        <v>395.62599999999998</v>
      </c>
      <c r="LQ100" s="1">
        <v>410.07900000000001</v>
      </c>
      <c r="LR100" s="1">
        <v>405.79500000000002</v>
      </c>
      <c r="LS100" s="1">
        <v>402.66500000000002</v>
      </c>
      <c r="LT100" s="1">
        <v>396.99400000000003</v>
      </c>
      <c r="LU100" s="1">
        <v>385.94499999999999</v>
      </c>
      <c r="LV100" s="1">
        <v>386.839</v>
      </c>
      <c r="LW100" s="1">
        <v>393.02699999999999</v>
      </c>
      <c r="LX100" s="1">
        <v>393.435</v>
      </c>
      <c r="LY100" s="1">
        <v>405.05</v>
      </c>
      <c r="LZ100" s="1">
        <v>411.637</v>
      </c>
      <c r="MA100" s="1">
        <v>422.37299999999999</v>
      </c>
      <c r="MB100" s="1">
        <v>429.74799999999999</v>
      </c>
      <c r="MC100" s="1">
        <v>424.66399999999999</v>
      </c>
      <c r="MD100" s="1">
        <v>418.70699999999999</v>
      </c>
      <c r="ME100" s="1">
        <v>406.678</v>
      </c>
      <c r="MF100" s="1">
        <v>401.40800000000002</v>
      </c>
      <c r="MG100" s="1">
        <v>397.62200000000001</v>
      </c>
      <c r="MH100" s="1">
        <v>384.91699999999997</v>
      </c>
      <c r="MI100" s="1">
        <v>384.82100000000003</v>
      </c>
      <c r="MJ100" s="1">
        <v>389.48700000000002</v>
      </c>
      <c r="MK100" s="1">
        <v>404.12200000000001</v>
      </c>
      <c r="ML100" s="1">
        <v>414.23200000000003</v>
      </c>
      <c r="MM100" s="1">
        <v>411.40300000000002</v>
      </c>
      <c r="MN100" s="1">
        <v>410.87900000000002</v>
      </c>
      <c r="MO100" s="1">
        <v>407.05099999999999</v>
      </c>
      <c r="MP100" s="1">
        <v>412.09800000000001</v>
      </c>
      <c r="MQ100" s="1">
        <v>418.62299999999999</v>
      </c>
      <c r="MR100" s="1">
        <v>427.279</v>
      </c>
      <c r="MS100" s="1">
        <v>396.74</v>
      </c>
      <c r="MT100" s="1">
        <v>424.58699999999999</v>
      </c>
      <c r="MU100" s="1">
        <v>444.49700000000001</v>
      </c>
      <c r="MV100" s="1">
        <v>445.911</v>
      </c>
      <c r="MW100" s="1">
        <v>430.78199999999998</v>
      </c>
      <c r="MX100" s="1">
        <v>405.54599999999999</v>
      </c>
      <c r="MY100" s="1">
        <v>407.99</v>
      </c>
      <c r="MZ100" s="1">
        <v>414.84699999999998</v>
      </c>
      <c r="NA100" s="1">
        <v>416.84800000000001</v>
      </c>
      <c r="NB100" s="1">
        <v>418.44499999999999</v>
      </c>
      <c r="NC100" s="1">
        <v>437.32299999999998</v>
      </c>
      <c r="ND100" s="1">
        <v>444.38099999999997</v>
      </c>
      <c r="NE100" s="1">
        <v>441.72199999999998</v>
      </c>
      <c r="NF100" s="1">
        <v>445.07900000000001</v>
      </c>
      <c r="NG100" s="1">
        <v>454.64400000000001</v>
      </c>
      <c r="NH100" s="1">
        <v>456.15600000000001</v>
      </c>
      <c r="NI100" s="1">
        <v>451.18900000000002</v>
      </c>
      <c r="NJ100" s="1">
        <v>441.19200000000001</v>
      </c>
      <c r="NK100" s="1">
        <v>443.88</v>
      </c>
      <c r="NL100" s="1">
        <v>454.50700000000001</v>
      </c>
      <c r="NM100" s="1">
        <v>453.11700000000002</v>
      </c>
      <c r="NN100" s="1">
        <v>462.41</v>
      </c>
      <c r="NO100" s="1">
        <v>460.13600000000002</v>
      </c>
      <c r="NP100" s="1">
        <v>450.30700000000002</v>
      </c>
      <c r="NQ100" s="1">
        <v>471.60399999999998</v>
      </c>
      <c r="NR100" s="1">
        <v>472.69799999999998</v>
      </c>
      <c r="NS100" s="1">
        <v>508.34</v>
      </c>
      <c r="NT100" s="1">
        <v>519.13499999999999</v>
      </c>
      <c r="NU100" s="1">
        <v>522.26400000000001</v>
      </c>
      <c r="NV100" s="1">
        <v>524.28300000000002</v>
      </c>
      <c r="NW100" s="1">
        <v>505.61</v>
      </c>
      <c r="NX100" s="1">
        <v>493.01799999999997</v>
      </c>
      <c r="NY100" s="1">
        <v>493.726</v>
      </c>
      <c r="NZ100" s="1">
        <v>492.48700000000002</v>
      </c>
      <c r="OA100" s="1">
        <v>488.82100000000003</v>
      </c>
      <c r="OB100" s="1">
        <v>489.69200000000001</v>
      </c>
      <c r="OC100" s="1">
        <v>488.95</v>
      </c>
      <c r="OD100" s="1">
        <v>486.67200000000003</v>
      </c>
      <c r="OE100" s="1">
        <v>484.89</v>
      </c>
      <c r="OF100" s="1">
        <v>480.32400000000001</v>
      </c>
      <c r="OG100" s="1">
        <v>482.05399999999997</v>
      </c>
      <c r="OH100" s="1">
        <v>478.71600000000001</v>
      </c>
      <c r="OI100" s="1">
        <v>487.18099999999998</v>
      </c>
      <c r="OJ100" s="1">
        <v>504.29399999999998</v>
      </c>
      <c r="OK100" s="1">
        <v>509.48099999999999</v>
      </c>
      <c r="OL100" s="1">
        <v>504.37400000000002</v>
      </c>
      <c r="OM100" s="1">
        <v>500.404</v>
      </c>
      <c r="ON100" s="1">
        <v>487.34100000000001</v>
      </c>
      <c r="OO100" s="1">
        <v>461.74400000000003</v>
      </c>
      <c r="OP100" s="1">
        <v>441.80200000000002</v>
      </c>
      <c r="OQ100" s="1">
        <v>440.697</v>
      </c>
      <c r="OR100" s="1">
        <v>430.72199999999998</v>
      </c>
      <c r="OS100" s="1">
        <v>421.786</v>
      </c>
      <c r="OT100" s="1">
        <v>418.65699999999998</v>
      </c>
      <c r="OU100" s="1">
        <v>415.05</v>
      </c>
      <c r="OV100" s="1">
        <v>418.5</v>
      </c>
      <c r="OW100" s="1">
        <v>416.21600000000001</v>
      </c>
      <c r="OX100" s="1">
        <v>416.99400000000003</v>
      </c>
      <c r="OY100" s="1">
        <v>425.495</v>
      </c>
      <c r="OZ100" s="1">
        <v>411.709</v>
      </c>
      <c r="PA100" s="1">
        <v>403.255</v>
      </c>
      <c r="PB100" s="1">
        <v>396.274</v>
      </c>
      <c r="PC100" s="1">
        <v>389.56700000000001</v>
      </c>
      <c r="PD100" s="1">
        <v>383.77499999999998</v>
      </c>
      <c r="PE100" s="1">
        <v>382.267</v>
      </c>
      <c r="PF100" s="1">
        <v>376.93099999999998</v>
      </c>
      <c r="PG100" s="1">
        <v>369.07499999999999</v>
      </c>
      <c r="PH100" s="1">
        <v>370.983</v>
      </c>
      <c r="PI100" s="1">
        <v>373.44799999999998</v>
      </c>
      <c r="PJ100" s="1">
        <v>373.29500000000002</v>
      </c>
      <c r="PK100" s="1">
        <v>373.01900000000001</v>
      </c>
      <c r="PL100" s="1">
        <v>378.88900000000001</v>
      </c>
      <c r="PM100" s="1">
        <v>393.4</v>
      </c>
      <c r="PN100" s="1">
        <v>396.20800000000003</v>
      </c>
      <c r="PO100" s="1">
        <v>395.45100000000002</v>
      </c>
      <c r="PP100" s="1">
        <v>393.339</v>
      </c>
      <c r="PQ100" s="1">
        <v>385.16699999999997</v>
      </c>
      <c r="PR100" s="1">
        <v>383.69</v>
      </c>
      <c r="PS100" s="1">
        <v>379.49799999999999</v>
      </c>
      <c r="PT100" s="1">
        <v>372.815</v>
      </c>
      <c r="PU100" s="1">
        <v>372.214</v>
      </c>
      <c r="PV100" s="1">
        <v>372.93400000000003</v>
      </c>
      <c r="PW100" s="1">
        <v>370.44600000000003</v>
      </c>
      <c r="PX100" s="1">
        <v>371.69900000000001</v>
      </c>
      <c r="PY100" s="1">
        <v>370.19799999999998</v>
      </c>
      <c r="PZ100" s="1">
        <v>369.08600000000001</v>
      </c>
      <c r="QA100" s="1">
        <v>369.06799999999998</v>
      </c>
      <c r="QB100" s="1">
        <v>360.952</v>
      </c>
      <c r="QC100" s="1">
        <v>362.113</v>
      </c>
      <c r="QD100" s="1">
        <v>361.28800000000001</v>
      </c>
      <c r="QE100" s="1">
        <v>352.75400000000002</v>
      </c>
      <c r="QF100" s="1">
        <v>353.065</v>
      </c>
      <c r="QG100" s="1">
        <v>352.99400000000003</v>
      </c>
      <c r="QH100" s="1">
        <v>356.971</v>
      </c>
      <c r="QI100" s="1">
        <v>354.19900000000001</v>
      </c>
      <c r="QJ100" s="1">
        <v>355.39800000000002</v>
      </c>
      <c r="QK100" s="1">
        <v>350.63299999999998</v>
      </c>
      <c r="QL100" s="1">
        <v>350.48500000000001</v>
      </c>
      <c r="QM100" s="1">
        <v>344.66</v>
      </c>
      <c r="QN100" s="1">
        <v>328.77</v>
      </c>
      <c r="QO100" s="1">
        <v>323.37</v>
      </c>
      <c r="QP100" s="1">
        <v>321.69400000000002</v>
      </c>
      <c r="QQ100" s="1">
        <v>322.351</v>
      </c>
      <c r="QR100" s="1">
        <v>325.18900000000002</v>
      </c>
      <c r="QS100" s="1">
        <v>327.34699999999998</v>
      </c>
      <c r="QT100" s="1">
        <v>327.52600000000001</v>
      </c>
      <c r="QU100" s="1">
        <v>335.90499999999997</v>
      </c>
      <c r="QV100" s="1">
        <v>338.15199999999999</v>
      </c>
      <c r="QW100" s="1">
        <v>338.24200000000002</v>
      </c>
      <c r="QX100" s="1">
        <v>343.03199999999998</v>
      </c>
      <c r="QY100" s="1">
        <v>347.06299999999999</v>
      </c>
      <c r="QZ100" s="1">
        <v>350.524</v>
      </c>
      <c r="RA100" s="1">
        <v>349.28699999999998</v>
      </c>
      <c r="RB100" s="1">
        <v>347.57</v>
      </c>
      <c r="RC100" s="1">
        <v>347.19299999999998</v>
      </c>
      <c r="RD100" s="1">
        <v>345.339</v>
      </c>
      <c r="RE100" s="1">
        <v>342.32799999999997</v>
      </c>
      <c r="RF100" s="1">
        <v>338.029</v>
      </c>
      <c r="RG100" s="1">
        <v>339.55500000000001</v>
      </c>
      <c r="RH100" s="1">
        <v>339.07100000000003</v>
      </c>
      <c r="RI100" s="1">
        <v>340.95600000000002</v>
      </c>
      <c r="RJ100" s="1">
        <v>340.90699999999998</v>
      </c>
      <c r="RK100" s="1">
        <v>340.48899999999998</v>
      </c>
      <c r="RL100" s="1">
        <v>341.97500000000002</v>
      </c>
      <c r="RM100" s="1">
        <v>345.72800000000001</v>
      </c>
      <c r="RN100" s="1">
        <v>345.774</v>
      </c>
      <c r="RO100" s="1">
        <v>345.13</v>
      </c>
      <c r="RP100" s="1">
        <v>345.113</v>
      </c>
      <c r="RQ100" s="1">
        <v>341.10500000000002</v>
      </c>
      <c r="RR100" s="1">
        <v>342.21800000000002</v>
      </c>
      <c r="RS100" s="1">
        <v>340.69900000000001</v>
      </c>
      <c r="RT100" s="1">
        <v>333.31400000000002</v>
      </c>
      <c r="RU100" s="1">
        <v>331.31299999999999</v>
      </c>
      <c r="RV100" s="1">
        <v>330.41800000000001</v>
      </c>
      <c r="RW100" s="1">
        <v>332.83499999999998</v>
      </c>
      <c r="RX100" s="1">
        <v>330.93</v>
      </c>
      <c r="RY100" s="1">
        <v>325.98599999999999</v>
      </c>
      <c r="RZ100" s="1">
        <v>319.49</v>
      </c>
      <c r="SA100" s="1">
        <v>323.48200000000003</v>
      </c>
      <c r="SB100" s="1">
        <v>330.71899999999999</v>
      </c>
      <c r="SC100" s="1">
        <v>332.25299999999999</v>
      </c>
      <c r="SD100" s="1">
        <v>333.11599999999999</v>
      </c>
      <c r="SE100" s="1">
        <v>336.81599999999997</v>
      </c>
      <c r="SF100" s="1">
        <v>336.12900000000002</v>
      </c>
      <c r="SG100" s="1">
        <v>336.22500000000002</v>
      </c>
      <c r="SH100" s="1">
        <v>338.37</v>
      </c>
      <c r="SI100" s="1">
        <v>340.39299999999997</v>
      </c>
      <c r="SJ100" s="1">
        <v>339.89499999999998</v>
      </c>
      <c r="SK100" s="1">
        <v>339.84699999999998</v>
      </c>
      <c r="SL100" s="1">
        <v>338.41199999999998</v>
      </c>
      <c r="SM100" s="1">
        <v>340.40499999999997</v>
      </c>
      <c r="SN100" s="1">
        <v>341.77</v>
      </c>
      <c r="SO100" s="1">
        <v>342.95100000000002</v>
      </c>
      <c r="SP100" s="1">
        <v>339.45699999999999</v>
      </c>
      <c r="SQ100" s="1">
        <v>347.28699999999998</v>
      </c>
      <c r="SR100" s="1">
        <v>355.09199999999998</v>
      </c>
    </row>
    <row r="101" spans="1:514" x14ac:dyDescent="0.25">
      <c r="A101" s="1" t="s">
        <v>323</v>
      </c>
      <c r="B101" s="1" t="str">
        <f>_xlfn.XLOOKUP(A101,bonds[worksheet get],bonds[unique lookup],"-")</f>
        <v>EDF 3 PERP nc-27</v>
      </c>
      <c r="C101" s="1" t="str">
        <f>_xlfn.XLOOKUP(A101,bonds[worksheet get],bonds[ID_ISIN],"-")</f>
        <v>FR0013464922</v>
      </c>
      <c r="D101" s="1">
        <f>_xll.BDH(A101,"blp_i_sprd_mid","-2AY",,"Dates=H","Fill=C","Sort=R","Dir=H","cols=151;rows=1")</f>
        <v>368.108</v>
      </c>
      <c r="E101" s="1">
        <v>375.51600000000002</v>
      </c>
      <c r="F101" s="1">
        <v>389.61900000000003</v>
      </c>
      <c r="G101" s="1">
        <v>397.26600000000002</v>
      </c>
      <c r="H101" s="1">
        <v>409.46100000000001</v>
      </c>
      <c r="I101" s="1">
        <v>413.63400000000001</v>
      </c>
      <c r="J101" s="1">
        <v>415.65600000000001</v>
      </c>
      <c r="K101" s="1">
        <v>413.34</v>
      </c>
      <c r="L101" s="1">
        <v>410.935</v>
      </c>
      <c r="M101" s="1">
        <v>423.63799999999998</v>
      </c>
      <c r="N101" s="1">
        <v>396.01100000000002</v>
      </c>
      <c r="O101" s="1">
        <v>391.18299999999999</v>
      </c>
      <c r="P101" s="1">
        <v>381.85300000000001</v>
      </c>
      <c r="Q101" s="1">
        <v>374.745</v>
      </c>
      <c r="R101" s="1">
        <v>391.53399999999999</v>
      </c>
      <c r="S101" s="1">
        <v>385.09800000000001</v>
      </c>
      <c r="T101" s="1">
        <v>381.79700000000003</v>
      </c>
      <c r="U101" s="1">
        <v>356.00900000000001</v>
      </c>
      <c r="V101" s="1">
        <v>342.48399999999998</v>
      </c>
      <c r="W101" s="1">
        <v>331.25099999999998</v>
      </c>
      <c r="X101" s="1">
        <v>336.10599999999999</v>
      </c>
      <c r="Y101" s="1">
        <v>354.339</v>
      </c>
      <c r="Z101" s="1">
        <v>363.32600000000002</v>
      </c>
      <c r="AA101" s="1">
        <v>378.17099999999999</v>
      </c>
      <c r="AB101" s="1">
        <v>377.65300000000002</v>
      </c>
      <c r="AC101" s="1">
        <v>380.029</v>
      </c>
      <c r="AD101" s="1">
        <v>373.7</v>
      </c>
      <c r="AE101" s="1">
        <v>372.48599999999999</v>
      </c>
      <c r="AF101" s="1">
        <v>413.34500000000003</v>
      </c>
      <c r="AG101" s="1">
        <v>437.26499999999999</v>
      </c>
      <c r="AH101" s="1">
        <v>438.02</v>
      </c>
      <c r="AI101" s="1">
        <v>439.52</v>
      </c>
      <c r="AJ101" s="1">
        <v>450.28500000000003</v>
      </c>
      <c r="AK101" s="1">
        <v>465.83800000000002</v>
      </c>
      <c r="AL101" s="1">
        <v>483.166</v>
      </c>
      <c r="AM101" s="1">
        <v>501.30500000000001</v>
      </c>
      <c r="AN101" s="1">
        <v>506.54500000000002</v>
      </c>
      <c r="AO101" s="1">
        <v>489.685</v>
      </c>
      <c r="AP101" s="1">
        <v>468.35199999999998</v>
      </c>
      <c r="AQ101" s="1">
        <v>458.04700000000003</v>
      </c>
      <c r="AR101" s="1">
        <v>468.25900000000001</v>
      </c>
      <c r="AS101" s="1">
        <v>462.29</v>
      </c>
      <c r="AT101" s="1">
        <v>458.23200000000003</v>
      </c>
      <c r="AU101" s="1">
        <v>461.71499999999997</v>
      </c>
      <c r="AV101" s="1">
        <v>460.298</v>
      </c>
      <c r="AW101" s="1">
        <v>421.61900000000003</v>
      </c>
      <c r="AX101" s="1">
        <v>405.58199999999999</v>
      </c>
      <c r="AY101" s="1">
        <v>391.322</v>
      </c>
      <c r="AZ101" s="1">
        <v>376.83600000000001</v>
      </c>
      <c r="BA101" s="1">
        <v>385.46</v>
      </c>
      <c r="BB101" s="1">
        <v>383.20800000000003</v>
      </c>
      <c r="BC101" s="1">
        <v>382.28500000000003</v>
      </c>
      <c r="BD101" s="1">
        <v>377.86</v>
      </c>
      <c r="BE101" s="1">
        <v>365.36599999999999</v>
      </c>
      <c r="BF101" s="1">
        <v>349.803</v>
      </c>
      <c r="BG101" s="1">
        <v>345.28</v>
      </c>
      <c r="BH101" s="1">
        <v>316.24200000000002</v>
      </c>
      <c r="BI101" s="1">
        <v>316.90600000000001</v>
      </c>
      <c r="BJ101" s="1">
        <v>334.99200000000002</v>
      </c>
      <c r="BK101" s="1">
        <v>358.15300000000002</v>
      </c>
      <c r="BL101" s="1">
        <v>375.72300000000001</v>
      </c>
      <c r="BM101" s="1">
        <v>402.786</v>
      </c>
      <c r="BN101" s="1">
        <v>407.60700000000003</v>
      </c>
      <c r="BO101" s="1">
        <v>408.471</v>
      </c>
      <c r="BP101" s="1">
        <v>408.834</v>
      </c>
      <c r="BQ101" s="1">
        <v>415.65499999999997</v>
      </c>
      <c r="BR101" s="1">
        <v>433.18400000000003</v>
      </c>
      <c r="BS101" s="1">
        <v>431.16</v>
      </c>
      <c r="BT101" s="1">
        <v>435.29899999999998</v>
      </c>
      <c r="BU101" s="1">
        <v>450.78399999999999</v>
      </c>
      <c r="BV101" s="1">
        <v>488.42200000000003</v>
      </c>
      <c r="BW101" s="1">
        <v>497.37200000000001</v>
      </c>
      <c r="BX101" s="1">
        <v>484.12799999999999</v>
      </c>
      <c r="BY101" s="1">
        <v>500.37700000000001</v>
      </c>
      <c r="BZ101" s="1">
        <v>506.03199999999998</v>
      </c>
      <c r="CA101" s="1">
        <v>474.55099999999999</v>
      </c>
      <c r="CB101" s="1">
        <v>437.524</v>
      </c>
      <c r="CC101" s="1">
        <v>373.81799999999998</v>
      </c>
      <c r="CD101" s="1">
        <v>374.41899999999998</v>
      </c>
      <c r="CE101" s="1">
        <v>336.29300000000001</v>
      </c>
      <c r="CF101" s="1">
        <v>336.55700000000002</v>
      </c>
      <c r="CG101" s="1">
        <v>348.61500000000001</v>
      </c>
      <c r="CH101" s="1">
        <v>293.78199999999998</v>
      </c>
      <c r="CI101" s="1">
        <v>271.83499999999998</v>
      </c>
      <c r="CJ101" s="1">
        <v>263.37900000000002</v>
      </c>
      <c r="CK101" s="1">
        <v>270.59899999999999</v>
      </c>
      <c r="CL101" s="1">
        <v>285.166</v>
      </c>
      <c r="CM101" s="1">
        <v>281.73700000000002</v>
      </c>
      <c r="CN101" s="1">
        <v>263.65600000000001</v>
      </c>
      <c r="CO101" s="1">
        <v>239.96700000000001</v>
      </c>
      <c r="CP101" s="1">
        <v>236.81200000000001</v>
      </c>
      <c r="CQ101" s="1">
        <v>228.21299999999999</v>
      </c>
      <c r="CR101" s="1">
        <v>216.93</v>
      </c>
      <c r="CS101" s="1">
        <v>219.80099999999999</v>
      </c>
      <c r="CT101" s="1">
        <v>221.19499999999999</v>
      </c>
      <c r="CU101" s="1">
        <v>222.53299999999999</v>
      </c>
      <c r="CV101" s="1">
        <v>222.29599999999999</v>
      </c>
      <c r="CW101" s="1">
        <v>226.214</v>
      </c>
      <c r="CX101" s="1">
        <v>228.971</v>
      </c>
      <c r="CY101" s="1">
        <v>227.55199999999999</v>
      </c>
      <c r="CZ101" s="1">
        <v>231.345</v>
      </c>
      <c r="DA101" s="1">
        <v>232.47800000000001</v>
      </c>
      <c r="DB101" s="1">
        <v>230.303</v>
      </c>
      <c r="DC101" s="1">
        <v>227.346</v>
      </c>
      <c r="DD101" s="1">
        <v>228.12899999999999</v>
      </c>
      <c r="DE101" s="1">
        <v>233.923</v>
      </c>
      <c r="DF101" s="1">
        <v>248.822</v>
      </c>
      <c r="DG101" s="1">
        <v>249.38900000000001</v>
      </c>
      <c r="DH101" s="1">
        <v>248.327</v>
      </c>
      <c r="DI101" s="1">
        <v>245.56899999999999</v>
      </c>
      <c r="DJ101" s="1">
        <v>247.35300000000001</v>
      </c>
      <c r="DK101" s="1">
        <v>254.17500000000001</v>
      </c>
      <c r="DL101" s="1">
        <v>243.71100000000001</v>
      </c>
      <c r="DM101" s="1">
        <v>240.584</v>
      </c>
      <c r="DN101" s="1">
        <v>234.821</v>
      </c>
      <c r="DO101" s="1">
        <v>235.637</v>
      </c>
      <c r="DP101" s="1">
        <v>234.66900000000001</v>
      </c>
      <c r="DQ101" s="1">
        <v>237.73500000000001</v>
      </c>
      <c r="DR101" s="1">
        <v>249.33199999999999</v>
      </c>
      <c r="DS101" s="1">
        <v>253.68299999999999</v>
      </c>
      <c r="DT101" s="1">
        <v>252.10300000000001</v>
      </c>
      <c r="DU101" s="1">
        <v>251.673</v>
      </c>
      <c r="DV101" s="1">
        <v>254.876</v>
      </c>
      <c r="DW101" s="1">
        <v>253.74600000000001</v>
      </c>
      <c r="DX101" s="1">
        <v>259.37400000000002</v>
      </c>
      <c r="DY101" s="1">
        <v>259.29000000000002</v>
      </c>
      <c r="DZ101" s="1">
        <v>256.48200000000003</v>
      </c>
      <c r="EA101" s="1">
        <v>254.64099999999999</v>
      </c>
      <c r="EB101" s="1">
        <v>249.03899999999999</v>
      </c>
      <c r="EC101" s="1">
        <v>245.738</v>
      </c>
      <c r="ED101" s="1">
        <v>245.995</v>
      </c>
      <c r="EE101" s="1">
        <v>251.61</v>
      </c>
      <c r="EF101" s="1">
        <v>249.666</v>
      </c>
      <c r="EG101" s="1">
        <v>250.59299999999999</v>
      </c>
      <c r="EH101" s="1">
        <v>253.92500000000001</v>
      </c>
      <c r="EI101" s="1">
        <v>253.87200000000001</v>
      </c>
      <c r="EJ101" s="1">
        <v>255.583</v>
      </c>
      <c r="EK101" s="1">
        <v>260.75099999999998</v>
      </c>
      <c r="EL101" s="1">
        <v>263.28500000000003</v>
      </c>
      <c r="EM101" s="1">
        <v>268.16399999999999</v>
      </c>
      <c r="EN101" s="1">
        <v>272.10899999999998</v>
      </c>
      <c r="EO101" s="1">
        <v>275.14499999999998</v>
      </c>
      <c r="EP101" s="1">
        <v>274.18799999999999</v>
      </c>
      <c r="EQ101" s="1">
        <v>276.83800000000002</v>
      </c>
      <c r="ER101" s="1">
        <v>279.27100000000002</v>
      </c>
      <c r="ES101" s="1">
        <v>281.46899999999999</v>
      </c>
      <c r="ET101" s="1">
        <v>287.61700000000002</v>
      </c>
      <c r="EU101" s="1">
        <v>291.36500000000001</v>
      </c>
      <c r="EV101" s="1">
        <v>281.38</v>
      </c>
      <c r="EW101" s="1">
        <v>290.661</v>
      </c>
      <c r="EX101" s="1">
        <v>296.89400000000001</v>
      </c>
    </row>
    <row r="102" spans="1:514" x14ac:dyDescent="0.25">
      <c r="A102" s="1" t="s">
        <v>324</v>
      </c>
      <c r="B102" s="1" t="str">
        <f>_xlfn.XLOOKUP(A102,bonds[worksheet get],bonds[unique lookup],"-")</f>
        <v>EDF 6 PERP nc-26</v>
      </c>
      <c r="C102" s="1" t="str">
        <f>_xlfn.XLOOKUP(A102,bonds[worksheet get],bonds[ID_ISIN],"-")</f>
        <v>FR0011401728</v>
      </c>
      <c r="D102" s="1">
        <f>_xll.BDH(A102,"blp_i_sprd_mid","-2AY",,"Dates=H","Fill=C","Sort=R","Dir=H","cols=505;rows=1")</f>
        <v>421.08499999999998</v>
      </c>
      <c r="E102" s="1">
        <v>436.62</v>
      </c>
      <c r="F102" s="1">
        <v>446.21800000000002</v>
      </c>
      <c r="G102" s="1">
        <v>450.64800000000002</v>
      </c>
      <c r="H102" s="1">
        <v>457.88200000000001</v>
      </c>
      <c r="I102" s="1">
        <v>463.50599999999997</v>
      </c>
      <c r="J102" s="1">
        <v>466.28</v>
      </c>
      <c r="K102" s="1">
        <v>461.82299999999998</v>
      </c>
      <c r="L102" s="1">
        <v>456.29500000000002</v>
      </c>
      <c r="M102" s="1">
        <v>454.15499999999997</v>
      </c>
      <c r="N102" s="1">
        <v>438.32299999999998</v>
      </c>
      <c r="O102" s="1">
        <v>438.54199999999997</v>
      </c>
      <c r="P102" s="1">
        <v>435.76499999999999</v>
      </c>
      <c r="Q102" s="1">
        <v>427.108</v>
      </c>
      <c r="R102" s="1">
        <v>438.34100000000001</v>
      </c>
      <c r="S102" s="1">
        <v>437.71899999999999</v>
      </c>
      <c r="T102" s="1">
        <v>436.83199999999999</v>
      </c>
      <c r="U102" s="1">
        <v>420.58800000000002</v>
      </c>
      <c r="V102" s="1">
        <v>410.16699999999997</v>
      </c>
      <c r="W102" s="1">
        <v>400.04399999999998</v>
      </c>
      <c r="X102" s="1">
        <v>414.31</v>
      </c>
      <c r="Y102" s="1">
        <v>439.75900000000001</v>
      </c>
      <c r="Z102" s="1">
        <v>453.88299999999998</v>
      </c>
      <c r="AA102" s="1">
        <v>470.58499999999998</v>
      </c>
      <c r="AB102" s="1">
        <v>471.77699999999999</v>
      </c>
      <c r="AC102" s="1">
        <v>472.68599999999998</v>
      </c>
      <c r="AD102" s="1">
        <v>468.08199999999999</v>
      </c>
      <c r="AE102" s="1">
        <v>476.69400000000002</v>
      </c>
      <c r="AF102" s="1">
        <v>509.36900000000003</v>
      </c>
      <c r="AG102" s="1">
        <v>528.62199999999996</v>
      </c>
      <c r="AH102" s="1">
        <v>531.38099999999997</v>
      </c>
      <c r="AI102" s="1">
        <v>532.14400000000001</v>
      </c>
      <c r="AJ102" s="1">
        <v>536.75400000000002</v>
      </c>
      <c r="AK102" s="1">
        <v>539.61699999999996</v>
      </c>
      <c r="AL102" s="1">
        <v>540.39499999999998</v>
      </c>
      <c r="AM102" s="1">
        <v>541.35400000000004</v>
      </c>
      <c r="AN102" s="1">
        <v>531.81299999999999</v>
      </c>
      <c r="AO102" s="1">
        <v>516.53</v>
      </c>
      <c r="AP102" s="1">
        <v>509.536</v>
      </c>
      <c r="AQ102" s="1">
        <v>511.005</v>
      </c>
      <c r="AR102" s="1">
        <v>506.73399999999998</v>
      </c>
      <c r="AS102" s="1">
        <v>507.274</v>
      </c>
      <c r="AT102" s="1">
        <v>504.69099999999997</v>
      </c>
      <c r="AU102" s="1">
        <v>488.90199999999999</v>
      </c>
      <c r="AV102" s="1">
        <v>486.18099999999998</v>
      </c>
      <c r="AW102" s="1">
        <v>473.50900000000001</v>
      </c>
      <c r="AX102" s="1">
        <v>466.61399999999998</v>
      </c>
      <c r="AY102" s="1">
        <v>463.90600000000001</v>
      </c>
      <c r="AZ102" s="1">
        <v>481.83499999999998</v>
      </c>
      <c r="BA102" s="1">
        <v>488.38499999999999</v>
      </c>
      <c r="BB102" s="1">
        <v>491.702</v>
      </c>
      <c r="BC102" s="1">
        <v>489.72800000000001</v>
      </c>
      <c r="BD102" s="1">
        <v>481.74</v>
      </c>
      <c r="BE102" s="1">
        <v>469.988</v>
      </c>
      <c r="BF102" s="1">
        <v>479.548</v>
      </c>
      <c r="BG102" s="1">
        <v>479.42599999999999</v>
      </c>
      <c r="BH102" s="1">
        <v>488.899</v>
      </c>
      <c r="BI102" s="1">
        <v>516.601</v>
      </c>
      <c r="BJ102" s="1">
        <v>527.99199999999996</v>
      </c>
      <c r="BK102" s="1">
        <v>546.03300000000002</v>
      </c>
      <c r="BL102" s="1">
        <v>577.58299999999997</v>
      </c>
      <c r="BM102" s="1">
        <v>583.63499999999999</v>
      </c>
      <c r="BN102" s="1">
        <v>586.79700000000003</v>
      </c>
      <c r="BO102" s="1">
        <v>588.64300000000003</v>
      </c>
      <c r="BP102" s="1">
        <v>602.99300000000005</v>
      </c>
      <c r="BQ102" s="1">
        <v>613.99199999999996</v>
      </c>
      <c r="BR102" s="1">
        <v>614.40300000000002</v>
      </c>
      <c r="BS102" s="1">
        <v>628.72500000000002</v>
      </c>
      <c r="BT102" s="1">
        <v>642.41</v>
      </c>
      <c r="BU102" s="1">
        <v>651.74400000000003</v>
      </c>
      <c r="BV102" s="1">
        <v>653.59</v>
      </c>
      <c r="BW102" s="1">
        <v>620.596</v>
      </c>
      <c r="BX102" s="1">
        <v>606.80700000000002</v>
      </c>
      <c r="BY102" s="1">
        <v>582.69799999999998</v>
      </c>
      <c r="BZ102" s="1">
        <v>535.99900000000002</v>
      </c>
      <c r="CA102" s="1">
        <v>510.83199999999999</v>
      </c>
      <c r="CB102" s="1">
        <v>464.10899999999998</v>
      </c>
      <c r="CC102" s="1">
        <v>454.53300000000002</v>
      </c>
      <c r="CD102" s="1">
        <v>393.58699999999999</v>
      </c>
      <c r="CE102" s="1">
        <v>396.61900000000003</v>
      </c>
      <c r="CF102" s="1">
        <v>404.16</v>
      </c>
      <c r="CG102" s="1">
        <v>337.71300000000002</v>
      </c>
      <c r="CH102" s="1">
        <v>321.87299999999999</v>
      </c>
      <c r="CI102" s="1">
        <v>316.28199999999998</v>
      </c>
      <c r="CJ102" s="1">
        <v>324.64100000000002</v>
      </c>
      <c r="CK102" s="1">
        <v>333.23</v>
      </c>
      <c r="CL102" s="1">
        <v>333.166</v>
      </c>
      <c r="CM102" s="1">
        <v>307.72199999999998</v>
      </c>
      <c r="CN102" s="1">
        <v>281.803</v>
      </c>
      <c r="CO102" s="1">
        <v>273.29700000000003</v>
      </c>
      <c r="CP102" s="1">
        <v>265.471</v>
      </c>
      <c r="CQ102" s="1">
        <v>251.98099999999999</v>
      </c>
      <c r="CR102" s="1">
        <v>257.40499999999997</v>
      </c>
      <c r="CS102" s="1">
        <v>261.255</v>
      </c>
      <c r="CT102" s="1">
        <v>263.93400000000003</v>
      </c>
      <c r="CU102" s="1">
        <v>263.70600000000002</v>
      </c>
      <c r="CV102" s="1">
        <v>267.64</v>
      </c>
      <c r="CW102" s="1">
        <v>274.233</v>
      </c>
      <c r="CX102" s="1">
        <v>277.87900000000002</v>
      </c>
      <c r="CY102" s="1">
        <v>280.94400000000002</v>
      </c>
      <c r="CZ102" s="1">
        <v>281.77999999999997</v>
      </c>
      <c r="DA102" s="1">
        <v>280.11200000000002</v>
      </c>
      <c r="DB102" s="1">
        <v>279.43299999999999</v>
      </c>
      <c r="DC102" s="1">
        <v>278.97399999999999</v>
      </c>
      <c r="DD102" s="1">
        <v>283.85599999999999</v>
      </c>
      <c r="DE102" s="1">
        <v>294.375</v>
      </c>
      <c r="DF102" s="1">
        <v>292.97699999999998</v>
      </c>
      <c r="DG102" s="1">
        <v>291.24799999999999</v>
      </c>
      <c r="DH102" s="1">
        <v>293.98200000000003</v>
      </c>
      <c r="DI102" s="1">
        <v>294.66399999999999</v>
      </c>
      <c r="DJ102" s="1">
        <v>299.31599999999997</v>
      </c>
      <c r="DK102" s="1">
        <v>289.06400000000002</v>
      </c>
      <c r="DL102" s="1">
        <v>287.41699999999997</v>
      </c>
      <c r="DM102" s="1">
        <v>283.84199999999998</v>
      </c>
      <c r="DN102" s="1">
        <v>285.721</v>
      </c>
      <c r="DO102" s="1">
        <v>289.35700000000003</v>
      </c>
      <c r="DP102" s="1">
        <v>297.983</v>
      </c>
      <c r="DQ102" s="1">
        <v>311.072</v>
      </c>
      <c r="DR102" s="1">
        <v>320.87700000000001</v>
      </c>
      <c r="DS102" s="1">
        <v>314.904</v>
      </c>
      <c r="DT102" s="1">
        <v>313.66800000000001</v>
      </c>
      <c r="DU102" s="1">
        <v>311.298</v>
      </c>
      <c r="DV102" s="1">
        <v>307.71699999999998</v>
      </c>
      <c r="DW102" s="1">
        <v>307.71899999999999</v>
      </c>
      <c r="DX102" s="1">
        <v>307.10199999999998</v>
      </c>
      <c r="DY102" s="1">
        <v>305.66699999999997</v>
      </c>
      <c r="DZ102" s="1">
        <v>303.89600000000002</v>
      </c>
      <c r="EA102" s="1">
        <v>298.577</v>
      </c>
      <c r="EB102" s="1">
        <v>296.61799999999999</v>
      </c>
      <c r="EC102" s="1">
        <v>293.13200000000001</v>
      </c>
      <c r="ED102" s="1">
        <v>299.24799999999999</v>
      </c>
      <c r="EE102" s="1">
        <v>299.93799999999999</v>
      </c>
      <c r="EF102" s="1">
        <v>299.28500000000003</v>
      </c>
      <c r="EG102" s="1">
        <v>300.55500000000001</v>
      </c>
      <c r="EH102" s="1">
        <v>299.40199999999999</v>
      </c>
      <c r="EI102" s="1">
        <v>302.00799999999998</v>
      </c>
      <c r="EJ102" s="1">
        <v>302.65300000000002</v>
      </c>
      <c r="EK102" s="1">
        <v>297.505</v>
      </c>
      <c r="EL102" s="1">
        <v>300.93799999999999</v>
      </c>
      <c r="EM102" s="1">
        <v>300.10899999999998</v>
      </c>
      <c r="EN102" s="1">
        <v>303.983</v>
      </c>
      <c r="EO102" s="1">
        <v>300.935</v>
      </c>
      <c r="EP102" s="1">
        <v>305.73700000000002</v>
      </c>
      <c r="EQ102" s="1">
        <v>307.09100000000001</v>
      </c>
      <c r="ER102" s="1">
        <v>308.16300000000001</v>
      </c>
      <c r="ES102" s="1">
        <v>312.57100000000003</v>
      </c>
      <c r="ET102" s="1">
        <v>320.31599999999997</v>
      </c>
      <c r="EU102" s="1">
        <v>316.34800000000001</v>
      </c>
      <c r="EV102" s="1">
        <v>320.92399999999998</v>
      </c>
      <c r="EW102" s="1">
        <v>323.43099999999998</v>
      </c>
      <c r="EX102" s="1">
        <v>326.654</v>
      </c>
      <c r="EY102" s="1">
        <v>332.363</v>
      </c>
      <c r="EZ102" s="1">
        <v>340.77100000000002</v>
      </c>
      <c r="FA102" s="1">
        <v>345.56200000000001</v>
      </c>
      <c r="FB102" s="1">
        <v>340.21800000000002</v>
      </c>
      <c r="FC102" s="1">
        <v>342.822</v>
      </c>
      <c r="FD102" s="1">
        <v>338.42500000000001</v>
      </c>
      <c r="FE102" s="1">
        <v>335.88200000000001</v>
      </c>
      <c r="FF102" s="1">
        <v>336.02699999999999</v>
      </c>
      <c r="FG102" s="1">
        <v>337.98099999999999</v>
      </c>
      <c r="FH102" s="1">
        <v>333.21100000000001</v>
      </c>
      <c r="FI102" s="1">
        <v>329.286</v>
      </c>
      <c r="FJ102" s="1">
        <v>329.69499999999999</v>
      </c>
      <c r="FK102" s="1">
        <v>330.11599999999999</v>
      </c>
      <c r="FL102" s="1">
        <v>330.30500000000001</v>
      </c>
      <c r="FM102" s="1">
        <v>332.52800000000002</v>
      </c>
      <c r="FN102" s="1">
        <v>328.42700000000002</v>
      </c>
      <c r="FO102" s="1">
        <v>339.40800000000002</v>
      </c>
      <c r="FP102" s="1">
        <v>347.928</v>
      </c>
      <c r="FQ102" s="1">
        <v>351.52300000000002</v>
      </c>
      <c r="FR102" s="1">
        <v>347.53699999999998</v>
      </c>
      <c r="FS102" s="1">
        <v>343.94499999999999</v>
      </c>
      <c r="FT102" s="1">
        <v>343.87200000000001</v>
      </c>
      <c r="FU102" s="1">
        <v>349.40800000000002</v>
      </c>
      <c r="FV102" s="1">
        <v>355.36399999999998</v>
      </c>
      <c r="FW102" s="1">
        <v>352.27499999999998</v>
      </c>
      <c r="FX102" s="1">
        <v>354.35300000000001</v>
      </c>
      <c r="FY102" s="1">
        <v>351.12700000000001</v>
      </c>
      <c r="FZ102" s="1">
        <v>354.48200000000003</v>
      </c>
      <c r="GA102" s="1">
        <v>357.40300000000002</v>
      </c>
      <c r="GB102" s="1">
        <v>357.01900000000001</v>
      </c>
      <c r="GC102" s="1">
        <v>359.83100000000002</v>
      </c>
      <c r="GD102" s="1">
        <v>363.315</v>
      </c>
      <c r="GE102" s="1">
        <v>357.33600000000001</v>
      </c>
      <c r="GF102" s="1">
        <v>371.863</v>
      </c>
      <c r="GG102" s="1">
        <v>380.90499999999997</v>
      </c>
      <c r="GH102" s="1">
        <v>383.45800000000003</v>
      </c>
      <c r="GI102" s="1">
        <v>378.61500000000001</v>
      </c>
      <c r="GJ102" s="1">
        <v>378.68400000000003</v>
      </c>
      <c r="GK102" s="1">
        <v>377.59899999999999</v>
      </c>
      <c r="GL102" s="1">
        <v>372.25299999999999</v>
      </c>
      <c r="GM102" s="1">
        <v>374.06700000000001</v>
      </c>
      <c r="GN102" s="1">
        <v>373.68099999999998</v>
      </c>
      <c r="GO102" s="1">
        <v>372.55099999999999</v>
      </c>
      <c r="GP102" s="1">
        <v>369.68700000000001</v>
      </c>
      <c r="GQ102" s="1">
        <v>370.97699999999998</v>
      </c>
      <c r="GR102" s="1">
        <v>358.59399999999999</v>
      </c>
      <c r="GS102" s="1">
        <v>355.51499999999999</v>
      </c>
      <c r="GT102" s="1">
        <v>349.62099999999998</v>
      </c>
      <c r="GU102" s="1">
        <v>351.77300000000002</v>
      </c>
      <c r="GV102" s="1">
        <v>349.71</v>
      </c>
      <c r="GW102" s="1">
        <v>340.221</v>
      </c>
      <c r="GX102" s="1">
        <v>337.17899999999997</v>
      </c>
      <c r="GY102" s="1">
        <v>330.46600000000001</v>
      </c>
      <c r="GZ102" s="1">
        <v>337.56700000000001</v>
      </c>
      <c r="HA102" s="1">
        <v>355.95499999999998</v>
      </c>
      <c r="HB102" s="1">
        <v>352.87299999999999</v>
      </c>
      <c r="HC102" s="1">
        <v>343.70100000000002</v>
      </c>
      <c r="HD102" s="1">
        <v>346.69900000000001</v>
      </c>
      <c r="HE102" s="1">
        <v>338.60199999999998</v>
      </c>
      <c r="HF102" s="1">
        <v>350.47800000000001</v>
      </c>
      <c r="HG102" s="1">
        <v>358.20299999999997</v>
      </c>
      <c r="HH102" s="1">
        <v>354.48899999999998</v>
      </c>
      <c r="HI102" s="1">
        <v>350.05700000000002</v>
      </c>
      <c r="HJ102" s="1">
        <v>353.589</v>
      </c>
      <c r="HK102" s="1">
        <v>352.928</v>
      </c>
      <c r="HL102" s="1">
        <v>349.00799999999998</v>
      </c>
      <c r="HM102" s="1">
        <v>347.03699999999998</v>
      </c>
      <c r="HN102" s="1">
        <v>343.892</v>
      </c>
      <c r="HO102" s="1">
        <v>350.62099999999998</v>
      </c>
      <c r="HP102" s="1">
        <v>356.56099999999998</v>
      </c>
      <c r="HQ102" s="1">
        <v>358.09399999999999</v>
      </c>
      <c r="HR102" s="1">
        <v>361.86099999999999</v>
      </c>
      <c r="HS102" s="1">
        <v>369.33300000000003</v>
      </c>
      <c r="HT102" s="1">
        <v>366.59699999999998</v>
      </c>
      <c r="HU102" s="1">
        <v>363.54</v>
      </c>
      <c r="HV102" s="1">
        <v>364.09100000000001</v>
      </c>
      <c r="HW102" s="1">
        <v>365.36500000000001</v>
      </c>
      <c r="HX102" s="1">
        <v>363.76</v>
      </c>
      <c r="HY102" s="1">
        <v>371.79599999999999</v>
      </c>
      <c r="HZ102" s="1">
        <v>378.173</v>
      </c>
      <c r="IA102" s="1">
        <v>380.99299999999999</v>
      </c>
      <c r="IB102" s="1">
        <v>369.916</v>
      </c>
      <c r="IC102" s="1">
        <v>363.13299999999998</v>
      </c>
      <c r="ID102" s="1">
        <v>360.13200000000001</v>
      </c>
      <c r="IE102" s="1">
        <v>358.77800000000002</v>
      </c>
      <c r="IF102" s="1">
        <v>350.57</v>
      </c>
      <c r="IG102" s="1">
        <v>345.67200000000003</v>
      </c>
      <c r="IH102" s="1">
        <v>342.714</v>
      </c>
      <c r="II102" s="1">
        <v>350.43700000000001</v>
      </c>
      <c r="IJ102" s="1">
        <v>355.16399999999999</v>
      </c>
      <c r="IK102" s="1">
        <v>357.85</v>
      </c>
      <c r="IL102" s="1">
        <v>355.72300000000001</v>
      </c>
      <c r="IM102" s="1">
        <v>355.73399999999998</v>
      </c>
      <c r="IN102" s="1">
        <v>354.863</v>
      </c>
      <c r="IO102" s="1">
        <v>350.887</v>
      </c>
      <c r="IP102" s="1">
        <v>356.654</v>
      </c>
      <c r="IQ102" s="1">
        <v>358.05799999999999</v>
      </c>
      <c r="IR102" s="1">
        <v>358.49700000000001</v>
      </c>
      <c r="IS102" s="1">
        <v>367.233</v>
      </c>
      <c r="IT102" s="1">
        <v>372.63400000000001</v>
      </c>
      <c r="IU102" s="1">
        <v>369.11500000000001</v>
      </c>
      <c r="IV102" s="1">
        <v>364.81900000000002</v>
      </c>
      <c r="IW102" s="1">
        <v>371.51</v>
      </c>
      <c r="IX102" s="1">
        <v>371.12900000000002</v>
      </c>
      <c r="IY102" s="1">
        <v>373.81900000000002</v>
      </c>
      <c r="IZ102" s="1">
        <v>367.10399999999998</v>
      </c>
      <c r="JA102" s="1">
        <v>370.37</v>
      </c>
      <c r="JB102" s="1">
        <v>376.51799999999997</v>
      </c>
      <c r="JC102" s="1">
        <v>376.17</v>
      </c>
      <c r="JD102" s="1">
        <v>369.97699999999998</v>
      </c>
      <c r="JE102" s="1">
        <v>363.28</v>
      </c>
      <c r="JF102" s="1">
        <v>359.02100000000002</v>
      </c>
      <c r="JG102" s="1">
        <v>360.642</v>
      </c>
      <c r="JH102" s="1">
        <v>368.32799999999997</v>
      </c>
      <c r="JI102" s="1">
        <v>378.35500000000002</v>
      </c>
      <c r="JJ102" s="1">
        <v>391.27300000000002</v>
      </c>
      <c r="JK102" s="1">
        <v>403.26299999999998</v>
      </c>
      <c r="JL102" s="1">
        <v>406.48200000000003</v>
      </c>
      <c r="JM102" s="1">
        <v>409.14100000000002</v>
      </c>
      <c r="JN102" s="1">
        <v>410.43099999999998</v>
      </c>
      <c r="JO102" s="1">
        <v>423.65300000000002</v>
      </c>
      <c r="JP102" s="1">
        <v>432.50400000000002</v>
      </c>
      <c r="JQ102" s="1">
        <v>435.05500000000001</v>
      </c>
      <c r="JR102" s="1">
        <v>434.46899999999999</v>
      </c>
      <c r="JS102" s="1">
        <v>437.07100000000003</v>
      </c>
      <c r="JT102" s="1">
        <v>444.27100000000002</v>
      </c>
      <c r="JU102" s="1">
        <v>441.24099999999999</v>
      </c>
      <c r="JV102" s="1">
        <v>439.29399999999998</v>
      </c>
      <c r="JW102" s="1">
        <v>440.47300000000001</v>
      </c>
      <c r="JX102" s="1">
        <v>436.71899999999999</v>
      </c>
      <c r="JY102" s="1">
        <v>428.86200000000002</v>
      </c>
      <c r="JZ102" s="1">
        <v>430.714</v>
      </c>
      <c r="KA102" s="1">
        <v>417.53899999999999</v>
      </c>
      <c r="KB102" s="1">
        <v>410.125</v>
      </c>
      <c r="KC102" s="1">
        <v>411.84300000000002</v>
      </c>
      <c r="KD102" s="1">
        <v>411.96600000000001</v>
      </c>
      <c r="KE102" s="1">
        <v>410.27199999999999</v>
      </c>
      <c r="KF102" s="1">
        <v>412.714</v>
      </c>
      <c r="KG102" s="1">
        <v>407.99400000000003</v>
      </c>
      <c r="KH102" s="1">
        <v>407.47300000000001</v>
      </c>
      <c r="KI102" s="1">
        <v>401.40499999999997</v>
      </c>
      <c r="KJ102" s="1">
        <v>402.53899999999999</v>
      </c>
      <c r="KK102" s="1">
        <v>387.78500000000003</v>
      </c>
      <c r="KL102" s="1">
        <v>379.42899999999997</v>
      </c>
      <c r="KM102" s="1">
        <v>368.88799999999998</v>
      </c>
      <c r="KN102" s="1">
        <v>372.60500000000002</v>
      </c>
      <c r="KO102" s="1">
        <v>376.69499999999999</v>
      </c>
      <c r="KP102" s="1">
        <v>374.08300000000003</v>
      </c>
      <c r="KQ102" s="1">
        <v>377.05700000000002</v>
      </c>
      <c r="KR102" s="1">
        <v>378.87700000000001</v>
      </c>
      <c r="KS102" s="1">
        <v>375.59199999999998</v>
      </c>
      <c r="KT102" s="1">
        <v>371.93700000000001</v>
      </c>
      <c r="KU102" s="1">
        <v>367.66800000000001</v>
      </c>
      <c r="KV102" s="1">
        <v>370.971</v>
      </c>
      <c r="KW102" s="1">
        <v>367.577</v>
      </c>
      <c r="KX102" s="1">
        <v>369.73099999999999</v>
      </c>
      <c r="KY102" s="1">
        <v>372.92399999999998</v>
      </c>
      <c r="KZ102" s="1">
        <v>378.26900000000001</v>
      </c>
      <c r="LA102" s="1">
        <v>386.99700000000001</v>
      </c>
      <c r="LB102" s="1">
        <v>394.66</v>
      </c>
      <c r="LC102" s="1">
        <v>394.214</v>
      </c>
      <c r="LD102" s="1">
        <v>392.33600000000001</v>
      </c>
      <c r="LE102" s="1">
        <v>393.36500000000001</v>
      </c>
      <c r="LF102" s="1">
        <v>394.76</v>
      </c>
      <c r="LG102" s="1">
        <v>394.96899999999999</v>
      </c>
      <c r="LH102" s="1">
        <v>414.70299999999997</v>
      </c>
      <c r="LI102" s="1">
        <v>412.96</v>
      </c>
      <c r="LJ102" s="1">
        <v>440.92200000000003</v>
      </c>
      <c r="LK102" s="1">
        <v>450.04500000000002</v>
      </c>
      <c r="LL102" s="1">
        <v>452.96300000000002</v>
      </c>
      <c r="LM102" s="1">
        <v>457.06599999999997</v>
      </c>
      <c r="LN102" s="1">
        <v>461.36500000000001</v>
      </c>
      <c r="LO102" s="1">
        <v>450.57799999999997</v>
      </c>
      <c r="LP102" s="1">
        <v>444.46899999999999</v>
      </c>
      <c r="LQ102" s="1">
        <v>430.30599999999998</v>
      </c>
      <c r="LR102" s="1">
        <v>423.53800000000001</v>
      </c>
      <c r="LS102" s="1">
        <v>420.42399999999998</v>
      </c>
      <c r="LT102" s="1">
        <v>420.56599999999997</v>
      </c>
      <c r="LU102" s="1">
        <v>419.70800000000003</v>
      </c>
      <c r="LV102" s="1">
        <v>426.875</v>
      </c>
      <c r="LW102" s="1">
        <v>434.23099999999999</v>
      </c>
      <c r="LX102" s="1">
        <v>438.048</v>
      </c>
      <c r="LY102" s="1">
        <v>439.47</v>
      </c>
      <c r="LZ102" s="1">
        <v>434.88900000000001</v>
      </c>
      <c r="MA102" s="1">
        <v>427.822</v>
      </c>
      <c r="MB102" s="1">
        <v>418.65300000000002</v>
      </c>
      <c r="MC102" s="1">
        <v>414.26400000000001</v>
      </c>
      <c r="MD102" s="1">
        <v>408.83499999999998</v>
      </c>
      <c r="ME102" s="1">
        <v>402.24</v>
      </c>
      <c r="MF102" s="1">
        <v>404.471</v>
      </c>
      <c r="MG102" s="1">
        <v>415.34500000000003</v>
      </c>
      <c r="MH102" s="1">
        <v>428.83699999999999</v>
      </c>
      <c r="MI102" s="1">
        <v>432.54</v>
      </c>
      <c r="MJ102" s="1">
        <v>431.25299999999999</v>
      </c>
      <c r="MK102" s="1">
        <v>429.98899999999998</v>
      </c>
      <c r="ML102" s="1">
        <v>430.25299999999999</v>
      </c>
      <c r="MM102" s="1">
        <v>432.82600000000002</v>
      </c>
      <c r="MN102" s="1">
        <v>436.37099999999998</v>
      </c>
      <c r="MO102" s="1">
        <v>440.64100000000002</v>
      </c>
      <c r="MP102" s="1">
        <v>434.209</v>
      </c>
      <c r="MQ102" s="1">
        <v>455.05200000000002</v>
      </c>
      <c r="MR102" s="1">
        <v>463.28500000000003</v>
      </c>
      <c r="MS102" s="1">
        <v>465.47800000000001</v>
      </c>
      <c r="MT102" s="1">
        <v>460.589</v>
      </c>
      <c r="MU102" s="1">
        <v>453.61</v>
      </c>
      <c r="MV102" s="1">
        <v>453.47899999999998</v>
      </c>
      <c r="MW102" s="1">
        <v>451.541</v>
      </c>
      <c r="MX102" s="1">
        <v>454.07600000000002</v>
      </c>
      <c r="MY102" s="1">
        <v>456.14299999999997</v>
      </c>
      <c r="MZ102" s="1">
        <v>461.42700000000002</v>
      </c>
      <c r="NA102" s="1">
        <v>462.90899999999999</v>
      </c>
      <c r="NB102" s="1">
        <v>462.61399999999998</v>
      </c>
      <c r="NC102" s="1">
        <v>452.76799999999997</v>
      </c>
      <c r="ND102" s="1">
        <v>453.88600000000002</v>
      </c>
      <c r="NE102" s="1">
        <v>446.41699999999997</v>
      </c>
      <c r="NF102" s="1">
        <v>447.81900000000002</v>
      </c>
      <c r="NG102" s="1">
        <v>448.52600000000001</v>
      </c>
      <c r="NH102" s="1">
        <v>453.63499999999999</v>
      </c>
      <c r="NI102" s="1">
        <v>464.37200000000001</v>
      </c>
      <c r="NJ102" s="1">
        <v>466.63900000000001</v>
      </c>
      <c r="NK102" s="1">
        <v>481.93099999999998</v>
      </c>
      <c r="NL102" s="1">
        <v>480.06200000000001</v>
      </c>
      <c r="NM102" s="1">
        <v>480.584</v>
      </c>
      <c r="NN102" s="1">
        <v>493.09399999999999</v>
      </c>
      <c r="NO102" s="1">
        <v>500.28300000000002</v>
      </c>
      <c r="NP102" s="1">
        <v>517.05399999999997</v>
      </c>
      <c r="NQ102" s="1">
        <v>522.82399999999996</v>
      </c>
      <c r="NR102" s="1">
        <v>522.48800000000006</v>
      </c>
      <c r="NS102" s="1">
        <v>524.93899999999996</v>
      </c>
      <c r="NT102" s="1">
        <v>518.14200000000005</v>
      </c>
      <c r="NU102" s="1">
        <v>509.71300000000002</v>
      </c>
      <c r="NV102" s="1">
        <v>508.995</v>
      </c>
      <c r="NW102" s="1">
        <v>508.226</v>
      </c>
      <c r="NX102" s="1">
        <v>510.16399999999999</v>
      </c>
      <c r="NY102" s="1">
        <v>503.49799999999999</v>
      </c>
      <c r="NZ102" s="1">
        <v>508.178</v>
      </c>
      <c r="OA102" s="1">
        <v>505.48399999999998</v>
      </c>
      <c r="OB102" s="1">
        <v>500.21600000000001</v>
      </c>
      <c r="OC102" s="1">
        <v>499.21300000000002</v>
      </c>
      <c r="OD102" s="1">
        <v>500.61399999999998</v>
      </c>
      <c r="OE102" s="1">
        <v>495.06299999999999</v>
      </c>
      <c r="OF102" s="1">
        <v>509.11700000000002</v>
      </c>
      <c r="OG102" s="1">
        <v>527.92399999999998</v>
      </c>
      <c r="OH102" s="1">
        <v>531.53599999999994</v>
      </c>
      <c r="OI102" s="1">
        <v>524.12699999999995</v>
      </c>
      <c r="OJ102" s="1">
        <v>526.73500000000001</v>
      </c>
      <c r="OK102" s="1">
        <v>505.53699999999998</v>
      </c>
      <c r="OL102" s="1">
        <v>498.95</v>
      </c>
      <c r="OM102" s="1">
        <v>491.30700000000002</v>
      </c>
      <c r="ON102" s="1">
        <v>486.37599999999998</v>
      </c>
      <c r="OO102" s="1">
        <v>480.80900000000003</v>
      </c>
      <c r="OP102" s="1">
        <v>480.41</v>
      </c>
      <c r="OQ102" s="1">
        <v>476.14</v>
      </c>
      <c r="OR102" s="1">
        <v>471.77600000000001</v>
      </c>
      <c r="OS102" s="1">
        <v>476.57499999999999</v>
      </c>
      <c r="OT102" s="1">
        <v>473.53199999999998</v>
      </c>
      <c r="OU102" s="1">
        <v>477.57100000000003</v>
      </c>
      <c r="OV102" s="1">
        <v>482.85500000000002</v>
      </c>
      <c r="OW102" s="1">
        <v>474.37200000000001</v>
      </c>
      <c r="OX102" s="1">
        <v>467.34899999999999</v>
      </c>
      <c r="OY102" s="1">
        <v>463.86099999999999</v>
      </c>
      <c r="OZ102" s="1">
        <v>440.41699999999997</v>
      </c>
      <c r="PA102" s="1">
        <v>437.30099999999999</v>
      </c>
      <c r="PB102" s="1">
        <v>441.00400000000002</v>
      </c>
      <c r="PC102" s="1">
        <v>434.03100000000001</v>
      </c>
      <c r="PD102" s="1">
        <v>428.68799999999999</v>
      </c>
      <c r="PE102" s="1">
        <v>431.43099999999998</v>
      </c>
      <c r="PF102" s="1">
        <v>433.81700000000001</v>
      </c>
      <c r="PG102" s="1">
        <v>435.25299999999999</v>
      </c>
      <c r="PH102" s="1">
        <v>435.70100000000002</v>
      </c>
      <c r="PI102" s="1">
        <v>443.24400000000003</v>
      </c>
      <c r="PJ102" s="1">
        <v>449.548</v>
      </c>
      <c r="PK102" s="1">
        <v>451.673</v>
      </c>
      <c r="PL102" s="1">
        <v>451.05700000000002</v>
      </c>
      <c r="PM102" s="1">
        <v>452.74599999999998</v>
      </c>
      <c r="PN102" s="1">
        <v>443.423</v>
      </c>
      <c r="PO102" s="1">
        <v>441.99599999999998</v>
      </c>
      <c r="PP102" s="1">
        <v>440.03300000000002</v>
      </c>
      <c r="PQ102" s="1">
        <v>432.392</v>
      </c>
      <c r="PR102" s="1">
        <v>427.76900000000001</v>
      </c>
      <c r="PS102" s="1">
        <v>430.05500000000001</v>
      </c>
      <c r="PT102" s="1">
        <v>426.43700000000001</v>
      </c>
      <c r="PU102" s="1">
        <v>425.44499999999999</v>
      </c>
      <c r="PV102" s="1">
        <v>425.50200000000001</v>
      </c>
      <c r="PW102" s="1">
        <v>421.79</v>
      </c>
      <c r="PX102" s="1">
        <v>416.16699999999997</v>
      </c>
      <c r="PY102" s="1">
        <v>407.72699999999998</v>
      </c>
      <c r="PZ102" s="1">
        <v>405.92700000000002</v>
      </c>
      <c r="QA102" s="1">
        <v>402.61599999999999</v>
      </c>
      <c r="QB102" s="1">
        <v>394.173</v>
      </c>
      <c r="QC102" s="1">
        <v>395.61500000000001</v>
      </c>
      <c r="QD102" s="1">
        <v>399.33600000000001</v>
      </c>
      <c r="QE102" s="1">
        <v>403.51</v>
      </c>
      <c r="QF102" s="1">
        <v>399.88799999999998</v>
      </c>
      <c r="QG102" s="1">
        <v>400.99400000000003</v>
      </c>
      <c r="QH102" s="1">
        <v>398.14</v>
      </c>
      <c r="QI102" s="1">
        <v>400.58800000000002</v>
      </c>
      <c r="QJ102" s="1">
        <v>396.04300000000001</v>
      </c>
      <c r="QK102" s="1">
        <v>398.33300000000003</v>
      </c>
      <c r="QL102" s="1">
        <v>404.44799999999998</v>
      </c>
      <c r="QM102" s="1">
        <v>401.274</v>
      </c>
      <c r="QN102" s="1">
        <v>398.56599999999997</v>
      </c>
      <c r="QO102" s="1">
        <v>401.60899999999998</v>
      </c>
      <c r="QP102" s="1">
        <v>404.85899999999998</v>
      </c>
      <c r="QQ102" s="1">
        <v>407.34699999999998</v>
      </c>
      <c r="QR102" s="1">
        <v>410.50799999999998</v>
      </c>
      <c r="QS102" s="1">
        <v>413.02300000000002</v>
      </c>
      <c r="QT102" s="1">
        <v>412.03399999999999</v>
      </c>
      <c r="QU102" s="1">
        <v>414.64800000000002</v>
      </c>
      <c r="QV102" s="1">
        <v>415.12799999999999</v>
      </c>
      <c r="QW102" s="1">
        <v>416.69499999999999</v>
      </c>
      <c r="QX102" s="1">
        <v>412.298</v>
      </c>
      <c r="QY102" s="1">
        <v>408.87099999999998</v>
      </c>
      <c r="QZ102" s="1">
        <v>406.39</v>
      </c>
      <c r="RA102" s="1">
        <v>402.93799999999999</v>
      </c>
      <c r="RB102" s="1">
        <v>397.52199999999999</v>
      </c>
      <c r="RC102" s="1">
        <v>394.39800000000002</v>
      </c>
      <c r="RD102" s="1">
        <v>397.68599999999998</v>
      </c>
      <c r="RE102" s="1">
        <v>400.31599999999997</v>
      </c>
      <c r="RF102" s="1">
        <v>399.76</v>
      </c>
      <c r="RG102" s="1">
        <v>399.27699999999999</v>
      </c>
      <c r="RH102" s="1">
        <v>400.38499999999999</v>
      </c>
      <c r="RI102" s="1">
        <v>404.16500000000002</v>
      </c>
      <c r="RJ102" s="1">
        <v>403.31</v>
      </c>
      <c r="RK102" s="1">
        <v>402.76400000000001</v>
      </c>
      <c r="RL102" s="1">
        <v>401.37099999999998</v>
      </c>
      <c r="RM102" s="1">
        <v>397.00599999999997</v>
      </c>
      <c r="RN102" s="1">
        <v>398.036</v>
      </c>
      <c r="RO102" s="1">
        <v>397.685</v>
      </c>
      <c r="RP102" s="1">
        <v>391.34699999999998</v>
      </c>
      <c r="RQ102" s="1">
        <v>390.26100000000002</v>
      </c>
      <c r="RR102" s="1">
        <v>389.09100000000001</v>
      </c>
      <c r="RS102" s="1">
        <v>391.69</v>
      </c>
      <c r="RT102" s="1">
        <v>390.66300000000001</v>
      </c>
      <c r="RU102" s="1">
        <v>386.40899999999999</v>
      </c>
      <c r="RV102" s="1">
        <v>380.27100000000002</v>
      </c>
      <c r="RW102" s="1">
        <v>383.71499999999997</v>
      </c>
      <c r="RX102" s="1">
        <v>386.19499999999999</v>
      </c>
      <c r="RY102" s="1">
        <v>391.435</v>
      </c>
      <c r="RZ102" s="1">
        <v>392.73</v>
      </c>
      <c r="SA102" s="1">
        <v>395.33499999999998</v>
      </c>
      <c r="SB102" s="1">
        <v>395.32900000000001</v>
      </c>
      <c r="SC102" s="1">
        <v>396.19099999999997</v>
      </c>
      <c r="SD102" s="1">
        <v>399.40199999999999</v>
      </c>
      <c r="SE102" s="1">
        <v>402.625</v>
      </c>
      <c r="SF102" s="1">
        <v>400.40199999999999</v>
      </c>
      <c r="SG102" s="1">
        <v>396.23899999999998</v>
      </c>
      <c r="SH102" s="1">
        <v>394.637</v>
      </c>
      <c r="SI102" s="1">
        <v>397.10500000000002</v>
      </c>
      <c r="SJ102" s="1">
        <v>399.68400000000003</v>
      </c>
      <c r="SK102" s="1">
        <v>400.15199999999999</v>
      </c>
      <c r="SL102" s="1">
        <v>398.30500000000001</v>
      </c>
      <c r="SM102" s="1">
        <v>405.346</v>
      </c>
      <c r="SN102" s="1">
        <v>412.88299999999998</v>
      </c>
    </row>
    <row r="103" spans="1:514" x14ac:dyDescent="0.25">
      <c r="A103" s="1" t="s">
        <v>325</v>
      </c>
      <c r="B103" s="1" t="str">
        <f>_xlfn.XLOOKUP(A103,bonds[worksheet get],bonds[unique lookup],"-")</f>
        <v>EDF 5 7/8 PERP nc-29</v>
      </c>
      <c r="C103" s="1" t="str">
        <f>_xlfn.XLOOKUP(A103,bonds[worksheet get],bonds[ID_ISIN],"-")</f>
        <v>FR0011700293</v>
      </c>
      <c r="D103" s="1">
        <f>_xll.BDH(A103,"blp_i_sprd_mid","-2AY",,"Dates=H","Fill=C","Sort=R","Dir=H","cols=505;rows=1")</f>
        <v>474.12299999999999</v>
      </c>
      <c r="E103" s="1">
        <v>486.17700000000002</v>
      </c>
      <c r="F103" s="1">
        <v>491.74599999999998</v>
      </c>
      <c r="G103" s="1">
        <v>494.72</v>
      </c>
      <c r="H103" s="1">
        <v>500.69</v>
      </c>
      <c r="I103" s="1">
        <v>502.27499999999998</v>
      </c>
      <c r="J103" s="1">
        <v>504.62</v>
      </c>
      <c r="K103" s="1">
        <v>499.94600000000003</v>
      </c>
      <c r="L103" s="1">
        <v>497.779</v>
      </c>
      <c r="M103" s="1">
        <v>499.34500000000003</v>
      </c>
      <c r="N103" s="1">
        <v>487.68200000000002</v>
      </c>
      <c r="O103" s="1">
        <v>488.315</v>
      </c>
      <c r="P103" s="1">
        <v>486.82799999999997</v>
      </c>
      <c r="Q103" s="1">
        <v>480.32499999999999</v>
      </c>
      <c r="R103" s="1">
        <v>485.16399999999999</v>
      </c>
      <c r="S103" s="1">
        <v>483.36200000000002</v>
      </c>
      <c r="T103" s="1">
        <v>481.577</v>
      </c>
      <c r="U103" s="1">
        <v>469.48</v>
      </c>
      <c r="V103" s="1">
        <v>460.185</v>
      </c>
      <c r="W103" s="1">
        <v>455.666</v>
      </c>
      <c r="X103" s="1">
        <v>464.28500000000003</v>
      </c>
      <c r="Y103" s="1">
        <v>485.39400000000001</v>
      </c>
      <c r="Z103" s="1">
        <v>497.20299999999997</v>
      </c>
      <c r="AA103" s="1">
        <v>509.39800000000002</v>
      </c>
      <c r="AB103" s="1">
        <v>511.41899999999998</v>
      </c>
      <c r="AC103" s="1">
        <v>512.755</v>
      </c>
      <c r="AD103" s="1">
        <v>510.238</v>
      </c>
      <c r="AE103" s="1">
        <v>514.80899999999997</v>
      </c>
      <c r="AF103" s="1">
        <v>538.51800000000003</v>
      </c>
      <c r="AG103" s="1">
        <v>553.58399999999995</v>
      </c>
      <c r="AH103" s="1">
        <v>554.12</v>
      </c>
      <c r="AI103" s="1">
        <v>550.904</v>
      </c>
      <c r="AJ103" s="1">
        <v>553.48299999999995</v>
      </c>
      <c r="AK103" s="1">
        <v>556.06200000000001</v>
      </c>
      <c r="AL103" s="1">
        <v>557.06299999999999</v>
      </c>
      <c r="AM103" s="1">
        <v>559.70799999999997</v>
      </c>
      <c r="AN103" s="1">
        <v>549.34199999999998</v>
      </c>
      <c r="AO103" s="1">
        <v>537.74400000000003</v>
      </c>
      <c r="AP103" s="1">
        <v>532.32100000000003</v>
      </c>
      <c r="AQ103" s="1">
        <v>534.96400000000006</v>
      </c>
      <c r="AR103" s="1">
        <v>534.04499999999996</v>
      </c>
      <c r="AS103" s="1">
        <v>534.11800000000005</v>
      </c>
      <c r="AT103" s="1">
        <v>531.06799999999998</v>
      </c>
      <c r="AU103" s="1">
        <v>519.12599999999998</v>
      </c>
      <c r="AV103" s="1">
        <v>518.11900000000003</v>
      </c>
      <c r="AW103" s="1">
        <v>509.39800000000002</v>
      </c>
      <c r="AX103" s="1">
        <v>506.221</v>
      </c>
      <c r="AY103" s="1">
        <v>504.86099999999999</v>
      </c>
      <c r="AZ103" s="1">
        <v>510.61399999999998</v>
      </c>
      <c r="BA103" s="1">
        <v>513.93299999999999</v>
      </c>
      <c r="BB103" s="1">
        <v>514.15099999999995</v>
      </c>
      <c r="BC103" s="1">
        <v>514.322</v>
      </c>
      <c r="BD103" s="1">
        <v>509.55799999999999</v>
      </c>
      <c r="BE103" s="1">
        <v>502.86399999999998</v>
      </c>
      <c r="BF103" s="1">
        <v>504.16699999999997</v>
      </c>
      <c r="BG103" s="1">
        <v>492.20800000000003</v>
      </c>
      <c r="BH103" s="1">
        <v>496.70499999999998</v>
      </c>
      <c r="BI103" s="1">
        <v>516.54600000000005</v>
      </c>
      <c r="BJ103" s="1">
        <v>523.85</v>
      </c>
      <c r="BK103" s="1">
        <v>531.49699999999996</v>
      </c>
      <c r="BL103" s="1">
        <v>547.32399999999996</v>
      </c>
      <c r="BM103" s="1">
        <v>553.96</v>
      </c>
      <c r="BN103" s="1">
        <v>549.60400000000004</v>
      </c>
      <c r="BO103" s="1">
        <v>550.65099999999995</v>
      </c>
      <c r="BP103" s="1">
        <v>546.13800000000003</v>
      </c>
      <c r="BQ103" s="1">
        <v>549.09900000000005</v>
      </c>
      <c r="BR103" s="1">
        <v>544.11599999999999</v>
      </c>
      <c r="BS103" s="1">
        <v>546.029</v>
      </c>
      <c r="BT103" s="1">
        <v>540.45799999999997</v>
      </c>
      <c r="BU103" s="1">
        <v>543.25599999999997</v>
      </c>
      <c r="BV103" s="1">
        <v>548.88800000000003</v>
      </c>
      <c r="BW103" s="1">
        <v>529.69100000000003</v>
      </c>
      <c r="BX103" s="1">
        <v>516.15599999999995</v>
      </c>
      <c r="BY103" s="1">
        <v>511.00900000000001</v>
      </c>
      <c r="BZ103" s="1">
        <v>486.32600000000002</v>
      </c>
      <c r="CA103" s="1">
        <v>475.28100000000001</v>
      </c>
      <c r="CB103" s="1">
        <v>452.86</v>
      </c>
      <c r="CC103" s="1">
        <v>454.57400000000001</v>
      </c>
      <c r="CD103" s="1">
        <v>414.21499999999997</v>
      </c>
      <c r="CE103" s="1">
        <v>409.60199999999998</v>
      </c>
      <c r="CF103" s="1">
        <v>410.22500000000002</v>
      </c>
      <c r="CG103" s="1">
        <v>369.01900000000001</v>
      </c>
      <c r="CH103" s="1">
        <v>357.00900000000001</v>
      </c>
      <c r="CI103" s="1">
        <v>351.96100000000001</v>
      </c>
      <c r="CJ103" s="1">
        <v>355.41399999999999</v>
      </c>
      <c r="CK103" s="1">
        <v>359.38099999999997</v>
      </c>
      <c r="CL103" s="1">
        <v>355.21800000000002</v>
      </c>
      <c r="CM103" s="1">
        <v>337.73599999999999</v>
      </c>
      <c r="CN103" s="1">
        <v>328.50900000000001</v>
      </c>
      <c r="CO103" s="1">
        <v>319.19299999999998</v>
      </c>
      <c r="CP103" s="1">
        <v>316.65499999999997</v>
      </c>
      <c r="CQ103" s="1">
        <v>307.43</v>
      </c>
      <c r="CR103" s="1">
        <v>310.95</v>
      </c>
      <c r="CS103" s="1">
        <v>309.94200000000001</v>
      </c>
      <c r="CT103" s="1">
        <v>311.78899999999999</v>
      </c>
      <c r="CU103" s="1">
        <v>309.82799999999997</v>
      </c>
      <c r="CV103" s="1">
        <v>312.56400000000002</v>
      </c>
      <c r="CW103" s="1">
        <v>316.096</v>
      </c>
      <c r="CX103" s="1">
        <v>319.46600000000001</v>
      </c>
      <c r="CY103" s="1">
        <v>323.86399999999998</v>
      </c>
      <c r="CZ103" s="1">
        <v>323.94099999999997</v>
      </c>
      <c r="DA103" s="1">
        <v>322.43200000000002</v>
      </c>
      <c r="DB103" s="1">
        <v>320.88299999999998</v>
      </c>
      <c r="DC103" s="1">
        <v>320.858</v>
      </c>
      <c r="DD103" s="1">
        <v>326.33999999999997</v>
      </c>
      <c r="DE103" s="1">
        <v>336.42899999999997</v>
      </c>
      <c r="DF103" s="1">
        <v>335.86200000000002</v>
      </c>
      <c r="DG103" s="1">
        <v>333.87400000000002</v>
      </c>
      <c r="DH103" s="1">
        <v>336.00599999999997</v>
      </c>
      <c r="DI103" s="1">
        <v>335.43799999999999</v>
      </c>
      <c r="DJ103" s="1">
        <v>339.10599999999999</v>
      </c>
      <c r="DK103" s="1">
        <v>332.358</v>
      </c>
      <c r="DL103" s="1">
        <v>329.60199999999998</v>
      </c>
      <c r="DM103" s="1">
        <v>325.40199999999999</v>
      </c>
      <c r="DN103" s="1">
        <v>326.11700000000002</v>
      </c>
      <c r="DO103" s="1">
        <v>327.50599999999997</v>
      </c>
      <c r="DP103" s="1">
        <v>344.62700000000001</v>
      </c>
      <c r="DQ103" s="1">
        <v>362.56299999999999</v>
      </c>
      <c r="DR103" s="1">
        <v>373.09300000000002</v>
      </c>
      <c r="DS103" s="1">
        <v>367.31400000000002</v>
      </c>
      <c r="DT103" s="1">
        <v>366.58100000000002</v>
      </c>
      <c r="DU103" s="1">
        <v>364.34899999999999</v>
      </c>
      <c r="DV103" s="1">
        <v>360.73200000000003</v>
      </c>
      <c r="DW103" s="1">
        <v>361.33</v>
      </c>
      <c r="DX103" s="1">
        <v>361.07</v>
      </c>
      <c r="DY103" s="1">
        <v>359.584</v>
      </c>
      <c r="DZ103" s="1">
        <v>361.43400000000003</v>
      </c>
      <c r="EA103" s="1">
        <v>356.23700000000002</v>
      </c>
      <c r="EB103" s="1">
        <v>353.92599999999999</v>
      </c>
      <c r="EC103" s="1">
        <v>349.39100000000002</v>
      </c>
      <c r="ED103" s="1">
        <v>358.779</v>
      </c>
      <c r="EE103" s="1">
        <v>357.23899999999998</v>
      </c>
      <c r="EF103" s="1">
        <v>357.375</v>
      </c>
      <c r="EG103" s="1">
        <v>356.25099999999998</v>
      </c>
      <c r="EH103" s="1">
        <v>355.15199999999999</v>
      </c>
      <c r="EI103" s="1">
        <v>357.92899999999997</v>
      </c>
      <c r="EJ103" s="1">
        <v>359.012</v>
      </c>
      <c r="EK103" s="1">
        <v>353.42899999999997</v>
      </c>
      <c r="EL103" s="1">
        <v>357.21800000000002</v>
      </c>
      <c r="EM103" s="1">
        <v>356.601</v>
      </c>
      <c r="EN103" s="1">
        <v>360.53899999999999</v>
      </c>
      <c r="EO103" s="1">
        <v>357.036</v>
      </c>
      <c r="EP103" s="1">
        <v>360.24599999999998</v>
      </c>
      <c r="EQ103" s="1">
        <v>360.82</v>
      </c>
      <c r="ER103" s="1">
        <v>361.714</v>
      </c>
      <c r="ES103" s="1">
        <v>365.27699999999999</v>
      </c>
      <c r="ET103" s="1">
        <v>372.83300000000003</v>
      </c>
      <c r="EU103" s="1">
        <v>366.029</v>
      </c>
      <c r="EV103" s="1">
        <v>369.81799999999998</v>
      </c>
      <c r="EW103" s="1">
        <v>372.392</v>
      </c>
      <c r="EX103" s="1">
        <v>373.63799999999998</v>
      </c>
      <c r="EY103" s="1">
        <v>378.40600000000001</v>
      </c>
      <c r="EZ103" s="1">
        <v>382.90300000000002</v>
      </c>
      <c r="FA103" s="1">
        <v>386.68200000000002</v>
      </c>
      <c r="FB103" s="1">
        <v>381.99299999999999</v>
      </c>
      <c r="FC103" s="1">
        <v>383.78</v>
      </c>
      <c r="FD103" s="1">
        <v>381.41800000000001</v>
      </c>
      <c r="FE103" s="1">
        <v>379.34399999999999</v>
      </c>
      <c r="FF103" s="1">
        <v>379.92099999999999</v>
      </c>
      <c r="FG103" s="1">
        <v>382.55599999999998</v>
      </c>
      <c r="FH103" s="1">
        <v>377.14</v>
      </c>
      <c r="FI103" s="1">
        <v>371.09800000000001</v>
      </c>
      <c r="FJ103" s="1">
        <v>370.798</v>
      </c>
      <c r="FK103" s="1">
        <v>372.12299999999999</v>
      </c>
      <c r="FL103" s="1">
        <v>370.72399999999999</v>
      </c>
      <c r="FM103" s="1">
        <v>376.31900000000002</v>
      </c>
      <c r="FN103" s="1">
        <v>371.40499999999997</v>
      </c>
      <c r="FO103" s="1">
        <v>381.37599999999998</v>
      </c>
      <c r="FP103" s="1">
        <v>389.41</v>
      </c>
      <c r="FQ103" s="1">
        <v>393.53</v>
      </c>
      <c r="FR103" s="1">
        <v>387.44099999999997</v>
      </c>
      <c r="FS103" s="1">
        <v>384.07499999999999</v>
      </c>
      <c r="FT103" s="1">
        <v>383.79399999999998</v>
      </c>
      <c r="FU103" s="1">
        <v>390.28</v>
      </c>
      <c r="FV103" s="1">
        <v>397.803</v>
      </c>
      <c r="FW103" s="1">
        <v>392.05</v>
      </c>
      <c r="FX103" s="1">
        <v>391.77800000000002</v>
      </c>
      <c r="FY103" s="1">
        <v>389.88400000000001</v>
      </c>
      <c r="FZ103" s="1">
        <v>394.101</v>
      </c>
      <c r="GA103" s="1">
        <v>397.86</v>
      </c>
      <c r="GB103" s="1">
        <v>395.63600000000002</v>
      </c>
      <c r="GC103" s="1">
        <v>398.62</v>
      </c>
      <c r="GD103" s="1">
        <v>403.21199999999999</v>
      </c>
      <c r="GE103" s="1">
        <v>396.82400000000001</v>
      </c>
      <c r="GF103" s="1">
        <v>411.988</v>
      </c>
      <c r="GG103" s="1">
        <v>421.76499999999999</v>
      </c>
      <c r="GH103" s="1">
        <v>424.00299999999999</v>
      </c>
      <c r="GI103" s="1">
        <v>420.34899999999999</v>
      </c>
      <c r="GJ103" s="1">
        <v>420.09800000000001</v>
      </c>
      <c r="GK103" s="1">
        <v>417.755</v>
      </c>
      <c r="GL103" s="1">
        <v>414.85300000000001</v>
      </c>
      <c r="GM103" s="1">
        <v>416.87299999999999</v>
      </c>
      <c r="GN103" s="1">
        <v>416.404</v>
      </c>
      <c r="GO103" s="1">
        <v>414.86799999999999</v>
      </c>
      <c r="GP103" s="1">
        <v>415.26100000000002</v>
      </c>
      <c r="GQ103" s="1">
        <v>413.72399999999999</v>
      </c>
      <c r="GR103" s="1">
        <v>406.27100000000002</v>
      </c>
      <c r="GS103" s="1">
        <v>404.56099999999998</v>
      </c>
      <c r="GT103" s="1">
        <v>397.82900000000001</v>
      </c>
      <c r="GU103" s="1">
        <v>398.8</v>
      </c>
      <c r="GV103" s="1">
        <v>397.52800000000002</v>
      </c>
      <c r="GW103" s="1">
        <v>391.38400000000001</v>
      </c>
      <c r="GX103" s="1">
        <v>389.64299999999997</v>
      </c>
      <c r="GY103" s="1">
        <v>382.84</v>
      </c>
      <c r="GZ103" s="1">
        <v>391.52699999999999</v>
      </c>
      <c r="HA103" s="1">
        <v>407.77300000000002</v>
      </c>
      <c r="HB103" s="1">
        <v>407.12400000000002</v>
      </c>
      <c r="HC103" s="1">
        <v>401.041</v>
      </c>
      <c r="HD103" s="1">
        <v>407.63900000000001</v>
      </c>
      <c r="HE103" s="1">
        <v>397.89</v>
      </c>
      <c r="HF103" s="1">
        <v>409.92099999999999</v>
      </c>
      <c r="HG103" s="1">
        <v>416.666</v>
      </c>
      <c r="HH103" s="1">
        <v>413.51400000000001</v>
      </c>
      <c r="HI103" s="1">
        <v>407.541</v>
      </c>
      <c r="HJ103" s="1">
        <v>411.24</v>
      </c>
      <c r="HK103" s="1">
        <v>412.25099999999998</v>
      </c>
      <c r="HL103" s="1">
        <v>408.01900000000001</v>
      </c>
      <c r="HM103" s="1">
        <v>405.642</v>
      </c>
      <c r="HN103" s="1">
        <v>401.95600000000002</v>
      </c>
      <c r="HO103" s="1">
        <v>411.64</v>
      </c>
      <c r="HP103" s="1">
        <v>416.392</v>
      </c>
      <c r="HQ103" s="1">
        <v>417.84699999999998</v>
      </c>
      <c r="HR103" s="1">
        <v>421.13200000000001</v>
      </c>
      <c r="HS103" s="1">
        <v>426.79700000000003</v>
      </c>
      <c r="HT103" s="1">
        <v>419.85</v>
      </c>
      <c r="HU103" s="1">
        <v>416.09500000000003</v>
      </c>
      <c r="HV103" s="1">
        <v>415.70499999999998</v>
      </c>
      <c r="HW103" s="1">
        <v>418.21300000000002</v>
      </c>
      <c r="HX103" s="1">
        <v>415.197</v>
      </c>
      <c r="HY103" s="1">
        <v>422.673</v>
      </c>
      <c r="HZ103" s="1">
        <v>422.18599999999998</v>
      </c>
      <c r="IA103" s="1">
        <v>423.66800000000001</v>
      </c>
      <c r="IB103" s="1">
        <v>413.38900000000001</v>
      </c>
      <c r="IC103" s="1">
        <v>405.51299999999998</v>
      </c>
      <c r="ID103" s="1">
        <v>402.19400000000002</v>
      </c>
      <c r="IE103" s="1">
        <v>400.00200000000001</v>
      </c>
      <c r="IF103" s="1">
        <v>394.60599999999999</v>
      </c>
      <c r="IG103" s="1">
        <v>390.43599999999998</v>
      </c>
      <c r="IH103" s="1">
        <v>387.31799999999998</v>
      </c>
      <c r="II103" s="1">
        <v>394.947</v>
      </c>
      <c r="IJ103" s="1">
        <v>398.98399999999998</v>
      </c>
      <c r="IK103" s="1">
        <v>399.35199999999998</v>
      </c>
      <c r="IL103" s="1">
        <v>397.31</v>
      </c>
      <c r="IM103" s="1">
        <v>396.18</v>
      </c>
      <c r="IN103" s="1">
        <v>394.815</v>
      </c>
      <c r="IO103" s="1">
        <v>389.28699999999998</v>
      </c>
      <c r="IP103" s="1">
        <v>392.63099999999997</v>
      </c>
      <c r="IQ103" s="1">
        <v>390.90100000000001</v>
      </c>
      <c r="IR103" s="1">
        <v>391.57299999999998</v>
      </c>
      <c r="IS103" s="1">
        <v>399.64499999999998</v>
      </c>
      <c r="IT103" s="1">
        <v>404.87</v>
      </c>
      <c r="IU103" s="1">
        <v>402.60500000000002</v>
      </c>
      <c r="IV103" s="1">
        <v>398.86700000000002</v>
      </c>
      <c r="IW103" s="1">
        <v>406.63</v>
      </c>
      <c r="IX103" s="1">
        <v>406.755</v>
      </c>
      <c r="IY103" s="1">
        <v>407.36399999999998</v>
      </c>
      <c r="IZ103" s="1">
        <v>400.49</v>
      </c>
      <c r="JA103" s="1">
        <v>402.47899999999998</v>
      </c>
      <c r="JB103" s="1">
        <v>405.02699999999999</v>
      </c>
      <c r="JC103" s="1">
        <v>405.86</v>
      </c>
      <c r="JD103" s="1">
        <v>405.58499999999998</v>
      </c>
      <c r="JE103" s="1">
        <v>401.06200000000001</v>
      </c>
      <c r="JF103" s="1">
        <v>398.029</v>
      </c>
      <c r="JG103" s="1">
        <v>400.09699999999998</v>
      </c>
      <c r="JH103" s="1">
        <v>404.279</v>
      </c>
      <c r="JI103" s="1">
        <v>414.755</v>
      </c>
      <c r="JJ103" s="1">
        <v>423.52499999999998</v>
      </c>
      <c r="JK103" s="1">
        <v>433.91399999999999</v>
      </c>
      <c r="JL103" s="1">
        <v>437.61700000000002</v>
      </c>
      <c r="JM103" s="1">
        <v>438.31</v>
      </c>
      <c r="JN103" s="1">
        <v>439.447</v>
      </c>
      <c r="JO103" s="1">
        <v>448.65100000000001</v>
      </c>
      <c r="JP103" s="1">
        <v>456.62700000000001</v>
      </c>
      <c r="JQ103" s="1">
        <v>458.97500000000002</v>
      </c>
      <c r="JR103" s="1">
        <v>456.49099999999999</v>
      </c>
      <c r="JS103" s="1">
        <v>458.37700000000001</v>
      </c>
      <c r="JT103" s="1">
        <v>464.72699999999998</v>
      </c>
      <c r="JU103" s="1">
        <v>462.101</v>
      </c>
      <c r="JV103" s="1">
        <v>459.78800000000001</v>
      </c>
      <c r="JW103" s="1">
        <v>460.03699999999998</v>
      </c>
      <c r="JX103" s="1">
        <v>456.86099999999999</v>
      </c>
      <c r="JY103" s="1">
        <v>449.52</v>
      </c>
      <c r="JZ103" s="1">
        <v>450.19900000000001</v>
      </c>
      <c r="KA103" s="1">
        <v>439.22500000000002</v>
      </c>
      <c r="KB103" s="1">
        <v>431.16500000000002</v>
      </c>
      <c r="KC103" s="1">
        <v>432.90499999999997</v>
      </c>
      <c r="KD103" s="1">
        <v>433.97800000000001</v>
      </c>
      <c r="KE103" s="1">
        <v>430.60700000000003</v>
      </c>
      <c r="KF103" s="1">
        <v>431.65600000000001</v>
      </c>
      <c r="KG103" s="1">
        <v>426.99099999999999</v>
      </c>
      <c r="KH103" s="1">
        <v>426.68299999999999</v>
      </c>
      <c r="KI103" s="1">
        <v>420.46699999999998</v>
      </c>
      <c r="KJ103" s="1">
        <v>422.084</v>
      </c>
      <c r="KK103" s="1">
        <v>408.30399999999997</v>
      </c>
      <c r="KL103" s="1">
        <v>403.88</v>
      </c>
      <c r="KM103" s="1">
        <v>395.93599999999998</v>
      </c>
      <c r="KN103" s="1">
        <v>399.52800000000002</v>
      </c>
      <c r="KO103" s="1">
        <v>404.43700000000001</v>
      </c>
      <c r="KP103" s="1">
        <v>401.67899999999997</v>
      </c>
      <c r="KQ103" s="1">
        <v>405.14699999999999</v>
      </c>
      <c r="KR103" s="1">
        <v>407.20100000000002</v>
      </c>
      <c r="KS103" s="1">
        <v>404.97</v>
      </c>
      <c r="KT103" s="1">
        <v>402.39499999999998</v>
      </c>
      <c r="KU103" s="1">
        <v>398.61099999999999</v>
      </c>
      <c r="KV103" s="1">
        <v>403.43200000000002</v>
      </c>
      <c r="KW103" s="1">
        <v>400.15699999999998</v>
      </c>
      <c r="KX103" s="1">
        <v>404.16300000000001</v>
      </c>
      <c r="KY103" s="1">
        <v>407.11900000000003</v>
      </c>
      <c r="KZ103" s="1">
        <v>411.26499999999999</v>
      </c>
      <c r="LA103" s="1">
        <v>419.00599999999997</v>
      </c>
      <c r="LB103" s="1">
        <v>426.14100000000002</v>
      </c>
      <c r="LC103" s="1">
        <v>425.25299999999999</v>
      </c>
      <c r="LD103" s="1">
        <v>425.03100000000001</v>
      </c>
      <c r="LE103" s="1">
        <v>425.45699999999999</v>
      </c>
      <c r="LF103" s="1">
        <v>429.06599999999997</v>
      </c>
      <c r="LG103" s="1">
        <v>428.34800000000001</v>
      </c>
      <c r="LH103" s="1">
        <v>446.28</v>
      </c>
      <c r="LI103" s="1">
        <v>445.04199999999997</v>
      </c>
      <c r="LJ103" s="1">
        <v>461.99400000000003</v>
      </c>
      <c r="LK103" s="1">
        <v>466.428</v>
      </c>
      <c r="LL103" s="1">
        <v>468.66699999999997</v>
      </c>
      <c r="LM103" s="1">
        <v>474.72899999999998</v>
      </c>
      <c r="LN103" s="1">
        <v>479.79399999999998</v>
      </c>
      <c r="LO103" s="1">
        <v>470.65800000000002</v>
      </c>
      <c r="LP103" s="1">
        <v>465.13499999999999</v>
      </c>
      <c r="LQ103" s="1">
        <v>451.99299999999999</v>
      </c>
      <c r="LR103" s="1">
        <v>446.03500000000003</v>
      </c>
      <c r="LS103" s="1">
        <v>445.13400000000001</v>
      </c>
      <c r="LT103" s="1">
        <v>446.67200000000003</v>
      </c>
      <c r="LU103" s="1">
        <v>445.404</v>
      </c>
      <c r="LV103" s="1">
        <v>451.61399999999998</v>
      </c>
      <c r="LW103" s="1">
        <v>458.029</v>
      </c>
      <c r="LX103" s="1">
        <v>460.34800000000001</v>
      </c>
      <c r="LY103" s="1">
        <v>462.54899999999998</v>
      </c>
      <c r="LZ103" s="1">
        <v>459.62599999999998</v>
      </c>
      <c r="MA103" s="1">
        <v>451.411</v>
      </c>
      <c r="MB103" s="1">
        <v>443.90300000000002</v>
      </c>
      <c r="MC103" s="1">
        <v>443.84399999999999</v>
      </c>
      <c r="MD103" s="1">
        <v>441.5</v>
      </c>
      <c r="ME103" s="1">
        <v>436.68700000000001</v>
      </c>
      <c r="MF103" s="1">
        <v>439.17899999999997</v>
      </c>
      <c r="MG103" s="1">
        <v>451.50200000000001</v>
      </c>
      <c r="MH103" s="1">
        <v>461.92200000000003</v>
      </c>
      <c r="MI103" s="1">
        <v>466.48399999999998</v>
      </c>
      <c r="MJ103" s="1">
        <v>466.089</v>
      </c>
      <c r="MK103" s="1">
        <v>465.12099999999998</v>
      </c>
      <c r="ML103" s="1">
        <v>465.86399999999998</v>
      </c>
      <c r="MM103" s="1">
        <v>469.30599999999998</v>
      </c>
      <c r="MN103" s="1">
        <v>473.03800000000001</v>
      </c>
      <c r="MO103" s="1">
        <v>475.96800000000002</v>
      </c>
      <c r="MP103" s="1">
        <v>473.916</v>
      </c>
      <c r="MQ103" s="1">
        <v>492.00099999999998</v>
      </c>
      <c r="MR103" s="1">
        <v>500.09199999999998</v>
      </c>
      <c r="MS103" s="1">
        <v>502.28800000000001</v>
      </c>
      <c r="MT103" s="1">
        <v>496.322</v>
      </c>
      <c r="MU103" s="1">
        <v>489.08800000000002</v>
      </c>
      <c r="MV103" s="1">
        <v>488.17899999999997</v>
      </c>
      <c r="MW103" s="1">
        <v>485.45800000000003</v>
      </c>
      <c r="MX103" s="1">
        <v>488.61799999999999</v>
      </c>
      <c r="MY103" s="1">
        <v>491.005</v>
      </c>
      <c r="MZ103" s="1">
        <v>494.61</v>
      </c>
      <c r="NA103" s="1">
        <v>495.56299999999999</v>
      </c>
      <c r="NB103" s="1">
        <v>494.08499999999998</v>
      </c>
      <c r="NC103" s="1">
        <v>486.02199999999999</v>
      </c>
      <c r="ND103" s="1">
        <v>488.29899999999998</v>
      </c>
      <c r="NE103" s="1">
        <v>482.60599999999999</v>
      </c>
      <c r="NF103" s="1">
        <v>483.65100000000001</v>
      </c>
      <c r="NG103" s="1">
        <v>483.62599999999998</v>
      </c>
      <c r="NH103" s="1">
        <v>485.80799999999999</v>
      </c>
      <c r="NI103" s="1">
        <v>495.48399999999998</v>
      </c>
      <c r="NJ103" s="1">
        <v>498.60599999999999</v>
      </c>
      <c r="NK103" s="1">
        <v>511.44499999999999</v>
      </c>
      <c r="NL103" s="1">
        <v>509.77699999999999</v>
      </c>
      <c r="NM103" s="1">
        <v>509.52100000000002</v>
      </c>
      <c r="NN103" s="1">
        <v>518.90899999999999</v>
      </c>
      <c r="NO103" s="1">
        <v>524.10500000000002</v>
      </c>
      <c r="NP103" s="1">
        <v>535.00800000000004</v>
      </c>
      <c r="NQ103" s="1">
        <v>538.16099999999994</v>
      </c>
      <c r="NR103" s="1">
        <v>536.42399999999998</v>
      </c>
      <c r="NS103" s="1">
        <v>539.53300000000002</v>
      </c>
      <c r="NT103" s="1">
        <v>534.73299999999995</v>
      </c>
      <c r="NU103" s="1">
        <v>526.86699999999996</v>
      </c>
      <c r="NV103" s="1">
        <v>527.35599999999999</v>
      </c>
      <c r="NW103" s="1">
        <v>524.04100000000005</v>
      </c>
      <c r="NX103" s="1">
        <v>528.50699999999995</v>
      </c>
      <c r="NY103" s="1">
        <v>522.59699999999998</v>
      </c>
      <c r="NZ103" s="1">
        <v>525.06200000000001</v>
      </c>
      <c r="OA103" s="1">
        <v>522.875</v>
      </c>
      <c r="OB103" s="1">
        <v>520.83600000000001</v>
      </c>
      <c r="OC103" s="1">
        <v>520.27599999999995</v>
      </c>
      <c r="OD103" s="1">
        <v>521.43899999999996</v>
      </c>
      <c r="OE103" s="1">
        <v>515.82899999999995</v>
      </c>
      <c r="OF103" s="1">
        <v>524.822</v>
      </c>
      <c r="OG103" s="1">
        <v>538.23699999999997</v>
      </c>
      <c r="OH103" s="1">
        <v>540.12</v>
      </c>
      <c r="OI103" s="1">
        <v>533.97900000000004</v>
      </c>
      <c r="OJ103" s="1">
        <v>535.40300000000002</v>
      </c>
      <c r="OK103" s="1">
        <v>519.47199999999998</v>
      </c>
      <c r="OL103" s="1">
        <v>512.56100000000004</v>
      </c>
      <c r="OM103" s="1">
        <v>505.07600000000002</v>
      </c>
      <c r="ON103" s="1">
        <v>500.017</v>
      </c>
      <c r="OO103" s="1">
        <v>496.07299999999998</v>
      </c>
      <c r="OP103" s="1">
        <v>493.95600000000002</v>
      </c>
      <c r="OQ103" s="1">
        <v>490.79</v>
      </c>
      <c r="OR103" s="1">
        <v>486.26400000000001</v>
      </c>
      <c r="OS103" s="1">
        <v>491.00099999999998</v>
      </c>
      <c r="OT103" s="1">
        <v>487.82</v>
      </c>
      <c r="OU103" s="1">
        <v>490.54</v>
      </c>
      <c r="OV103" s="1">
        <v>493.84699999999998</v>
      </c>
      <c r="OW103" s="1">
        <v>486.98899999999998</v>
      </c>
      <c r="OX103" s="1">
        <v>480.62700000000001</v>
      </c>
      <c r="OY103" s="1">
        <v>477.55700000000002</v>
      </c>
      <c r="OZ103" s="1">
        <v>458.01400000000001</v>
      </c>
      <c r="PA103" s="1">
        <v>455.947</v>
      </c>
      <c r="PB103" s="1">
        <v>459.01</v>
      </c>
      <c r="PC103" s="1">
        <v>454.53100000000001</v>
      </c>
      <c r="PD103" s="1">
        <v>447.75200000000001</v>
      </c>
      <c r="PE103" s="1">
        <v>450.79599999999999</v>
      </c>
      <c r="PF103" s="1">
        <v>451.95299999999997</v>
      </c>
      <c r="PG103" s="1">
        <v>454.50599999999997</v>
      </c>
      <c r="PH103" s="1">
        <v>455.19200000000001</v>
      </c>
      <c r="PI103" s="1">
        <v>461.02199999999999</v>
      </c>
      <c r="PJ103" s="1">
        <v>465.34899999999999</v>
      </c>
      <c r="PK103" s="1">
        <v>467.62900000000002</v>
      </c>
      <c r="PL103" s="1">
        <v>468.30599999999998</v>
      </c>
      <c r="PM103" s="1">
        <v>469.029</v>
      </c>
      <c r="PN103" s="1">
        <v>461.38299999999998</v>
      </c>
      <c r="PO103" s="1">
        <v>458.952</v>
      </c>
      <c r="PP103" s="1">
        <v>458.34399999999999</v>
      </c>
      <c r="PQ103" s="1">
        <v>450.911</v>
      </c>
      <c r="PR103" s="1">
        <v>447.67599999999999</v>
      </c>
      <c r="PS103" s="1">
        <v>450.1</v>
      </c>
      <c r="PT103" s="1">
        <v>447.55900000000003</v>
      </c>
      <c r="PU103" s="1">
        <v>445.84199999999998</v>
      </c>
      <c r="PV103" s="1">
        <v>444.53399999999999</v>
      </c>
      <c r="PW103" s="1">
        <v>442.82299999999998</v>
      </c>
      <c r="PX103" s="1">
        <v>438.35899999999998</v>
      </c>
      <c r="PY103" s="1">
        <v>431.07299999999998</v>
      </c>
      <c r="PZ103" s="1">
        <v>430.28899999999999</v>
      </c>
      <c r="QA103" s="1">
        <v>431.613</v>
      </c>
      <c r="QB103" s="1">
        <v>424.12</v>
      </c>
      <c r="QC103" s="1">
        <v>427.45600000000002</v>
      </c>
      <c r="QD103" s="1">
        <v>432.19900000000001</v>
      </c>
      <c r="QE103" s="1">
        <v>436.87799999999999</v>
      </c>
      <c r="QF103" s="1">
        <v>433.15800000000002</v>
      </c>
      <c r="QG103" s="1">
        <v>434.62599999999998</v>
      </c>
      <c r="QH103" s="1">
        <v>431.83600000000001</v>
      </c>
      <c r="QI103" s="1">
        <v>430.90300000000002</v>
      </c>
      <c r="QJ103" s="1">
        <v>426.38600000000002</v>
      </c>
      <c r="QK103" s="1">
        <v>425.464</v>
      </c>
      <c r="QL103" s="1">
        <v>430.11500000000001</v>
      </c>
      <c r="QM103" s="1">
        <v>426.99</v>
      </c>
      <c r="QN103" s="1">
        <v>423.7</v>
      </c>
      <c r="QO103" s="1">
        <v>426.49099999999999</v>
      </c>
      <c r="QP103" s="1">
        <v>430.536</v>
      </c>
      <c r="QQ103" s="1">
        <v>433.23599999999999</v>
      </c>
      <c r="QR103" s="1">
        <v>436.54899999999998</v>
      </c>
      <c r="QS103" s="1">
        <v>438.89400000000001</v>
      </c>
      <c r="QT103" s="1">
        <v>437.66</v>
      </c>
      <c r="QU103" s="1">
        <v>440.69499999999999</v>
      </c>
      <c r="QV103" s="1">
        <v>441.11</v>
      </c>
      <c r="QW103" s="1">
        <v>443.05599999999998</v>
      </c>
      <c r="QX103" s="1">
        <v>437.62299999999999</v>
      </c>
      <c r="QY103" s="1">
        <v>435.77499999999998</v>
      </c>
      <c r="QZ103" s="1">
        <v>434.88499999999999</v>
      </c>
      <c r="RA103" s="1">
        <v>432.38400000000001</v>
      </c>
      <c r="RB103" s="1">
        <v>428.34699999999998</v>
      </c>
      <c r="RC103" s="1">
        <v>424.75799999999998</v>
      </c>
      <c r="RD103" s="1">
        <v>426.61200000000002</v>
      </c>
      <c r="RE103" s="1">
        <v>429.12700000000001</v>
      </c>
      <c r="RF103" s="1">
        <v>429.00200000000001</v>
      </c>
      <c r="RG103" s="1">
        <v>428.916</v>
      </c>
      <c r="RH103" s="1">
        <v>428.76299999999998</v>
      </c>
      <c r="RI103" s="1">
        <v>433.06799999999998</v>
      </c>
      <c r="RJ103" s="1">
        <v>430.68200000000002</v>
      </c>
      <c r="RK103" s="1">
        <v>429.86900000000003</v>
      </c>
      <c r="RL103" s="1">
        <v>430.55500000000001</v>
      </c>
      <c r="RM103" s="1">
        <v>426.48099999999999</v>
      </c>
      <c r="RN103" s="1">
        <v>426.94099999999997</v>
      </c>
      <c r="RO103" s="1">
        <v>427.26299999999998</v>
      </c>
      <c r="RP103" s="1">
        <v>421.36900000000003</v>
      </c>
      <c r="RQ103" s="1">
        <v>419.63799999999998</v>
      </c>
      <c r="RR103" s="1">
        <v>418.608</v>
      </c>
      <c r="RS103" s="1">
        <v>421.596</v>
      </c>
      <c r="RT103" s="1">
        <v>419.68799999999999</v>
      </c>
      <c r="RU103" s="1">
        <v>415.25700000000001</v>
      </c>
      <c r="RV103" s="1">
        <v>410.04300000000001</v>
      </c>
      <c r="RW103" s="1">
        <v>414.87400000000002</v>
      </c>
      <c r="RX103" s="1">
        <v>416.53899999999999</v>
      </c>
      <c r="RY103" s="1">
        <v>421.733</v>
      </c>
      <c r="RZ103" s="1">
        <v>423.22399999999999</v>
      </c>
      <c r="SA103" s="1">
        <v>425.46199999999999</v>
      </c>
      <c r="SB103" s="1">
        <v>425.28399999999999</v>
      </c>
      <c r="SC103" s="1">
        <v>425.02699999999999</v>
      </c>
      <c r="SD103" s="1">
        <v>428.483</v>
      </c>
      <c r="SE103" s="1">
        <v>431.661</v>
      </c>
      <c r="SF103" s="1">
        <v>428.86700000000002</v>
      </c>
      <c r="SG103" s="1">
        <v>425.80200000000002</v>
      </c>
      <c r="SH103" s="1">
        <v>424.25099999999998</v>
      </c>
      <c r="SI103" s="1">
        <v>425.21499999999997</v>
      </c>
      <c r="SJ103" s="1">
        <v>427.44600000000003</v>
      </c>
      <c r="SK103" s="1">
        <v>426.084</v>
      </c>
      <c r="SL103" s="1">
        <v>424.92599999999999</v>
      </c>
      <c r="SM103" s="1">
        <v>432.33699999999999</v>
      </c>
      <c r="SN103" s="1">
        <v>436.48399999999998</v>
      </c>
    </row>
    <row r="104" spans="1:514" x14ac:dyDescent="0.25">
      <c r="A104" s="1" t="s">
        <v>326</v>
      </c>
      <c r="B104" s="1" t="str">
        <f>_xlfn.XLOOKUP(A104,bonds[worksheet get],bonds[unique lookup],"-")</f>
        <v>EDF 5 1/4 PERP nc-23</v>
      </c>
      <c r="C104" s="1" t="str">
        <f>_xlfn.XLOOKUP(A104,bonds[worksheet get],bonds[ID_ISIN],"-")</f>
        <v>USF2893TAF33</v>
      </c>
      <c r="D104" s="1">
        <f>_xll.BDH(A104,"blp_i_sprd_mid","-2AY",,"Dates=H","Fill=C","Sort=R","Dir=H","cols=511;rows=1")</f>
        <v>370.34500000000003</v>
      </c>
      <c r="E104" s="1">
        <v>380.23899999999998</v>
      </c>
      <c r="F104" s="1">
        <v>379.24099999999999</v>
      </c>
      <c r="G104" s="1">
        <v>399.09500000000003</v>
      </c>
      <c r="H104" s="1">
        <v>416.90800000000002</v>
      </c>
      <c r="I104" s="1">
        <v>418.096</v>
      </c>
      <c r="J104" s="1">
        <v>433.51299999999998</v>
      </c>
      <c r="K104" s="1">
        <v>434.92099999999999</v>
      </c>
      <c r="L104" s="1">
        <v>439.548</v>
      </c>
      <c r="M104" s="1">
        <v>442.51900000000001</v>
      </c>
      <c r="N104" s="1">
        <v>449.39299999999997</v>
      </c>
      <c r="O104" s="1">
        <v>422.13900000000001</v>
      </c>
      <c r="P104" s="1">
        <v>418.52800000000002</v>
      </c>
      <c r="Q104" s="1">
        <v>411.03399999999999</v>
      </c>
      <c r="R104" s="1">
        <v>388.99200000000002</v>
      </c>
      <c r="S104" s="1">
        <v>421.92899999999997</v>
      </c>
      <c r="T104" s="1">
        <v>416.536</v>
      </c>
      <c r="U104" s="1">
        <v>417.43099999999998</v>
      </c>
      <c r="V104" s="1">
        <v>397.23899999999998</v>
      </c>
      <c r="W104" s="1">
        <v>366.05799999999999</v>
      </c>
      <c r="X104" s="1">
        <v>337.61200000000002</v>
      </c>
      <c r="Y104" s="1">
        <v>321.48399999999998</v>
      </c>
      <c r="Z104" s="1">
        <v>366.43200000000002</v>
      </c>
      <c r="AA104" s="1">
        <v>384.41</v>
      </c>
      <c r="AB104" s="1">
        <v>406.30900000000003</v>
      </c>
      <c r="AC104" s="1">
        <v>407.94900000000001</v>
      </c>
      <c r="AD104" s="1">
        <v>405.04599999999999</v>
      </c>
      <c r="AE104" s="1">
        <v>396.20499999999998</v>
      </c>
      <c r="AF104" s="1">
        <v>383.80500000000001</v>
      </c>
      <c r="AG104" s="1">
        <v>422.79700000000003</v>
      </c>
      <c r="AH104" s="1">
        <v>449.02699999999999</v>
      </c>
      <c r="AI104" s="1">
        <v>458.84399999999999</v>
      </c>
      <c r="AJ104" s="1">
        <v>480.637</v>
      </c>
      <c r="AK104" s="1">
        <v>510.072</v>
      </c>
      <c r="AL104" s="1">
        <v>526.14300000000003</v>
      </c>
      <c r="AM104" s="1">
        <v>545.02599999999995</v>
      </c>
      <c r="AN104" s="1">
        <v>546.97299999999996</v>
      </c>
      <c r="AO104" s="1">
        <v>524.46600000000001</v>
      </c>
      <c r="AP104" s="1">
        <v>510.37299999999999</v>
      </c>
      <c r="AQ104" s="1">
        <v>514.93799999999999</v>
      </c>
      <c r="AR104" s="1">
        <v>518.67200000000003</v>
      </c>
      <c r="AS104" s="1">
        <v>520.35500000000002</v>
      </c>
      <c r="AT104" s="1">
        <v>523.03300000000002</v>
      </c>
      <c r="AU104" s="1">
        <v>521.83399999999995</v>
      </c>
      <c r="AV104" s="1">
        <v>524.27800000000002</v>
      </c>
      <c r="AW104" s="1">
        <v>507.57100000000003</v>
      </c>
      <c r="AX104" s="1">
        <v>501.03500000000003</v>
      </c>
      <c r="AY104" s="1">
        <v>495.68299999999999</v>
      </c>
      <c r="AZ104" s="1">
        <v>485.35700000000003</v>
      </c>
      <c r="BA104" s="1">
        <v>484.91300000000001</v>
      </c>
      <c r="BB104" s="1">
        <v>499.09100000000001</v>
      </c>
      <c r="BC104" s="1">
        <v>507.06599999999997</v>
      </c>
      <c r="BD104" s="1">
        <v>511.08199999999999</v>
      </c>
      <c r="BE104" s="1">
        <v>507.27600000000001</v>
      </c>
      <c r="BF104" s="1">
        <v>499.51799999999997</v>
      </c>
      <c r="BG104" s="1">
        <v>468.29199999999997</v>
      </c>
      <c r="BH104" s="1">
        <v>460.38</v>
      </c>
      <c r="BI104" s="1">
        <v>445.57799999999997</v>
      </c>
      <c r="BJ104" s="1">
        <v>444.14299999999997</v>
      </c>
      <c r="BK104" s="1">
        <v>502.77199999999999</v>
      </c>
      <c r="BL104" s="1">
        <v>530.13800000000003</v>
      </c>
      <c r="BM104" s="1">
        <v>585.12699999999995</v>
      </c>
      <c r="BN104" s="1">
        <v>604.51400000000001</v>
      </c>
      <c r="BO104" s="1">
        <v>631.95799999999997</v>
      </c>
      <c r="BP104" s="1">
        <v>616.87300000000005</v>
      </c>
      <c r="BQ104" s="1">
        <v>645.53599999999994</v>
      </c>
      <c r="BR104" s="1">
        <v>649.36599999999999</v>
      </c>
      <c r="BS104" s="1">
        <v>664.56799999999998</v>
      </c>
      <c r="BT104" s="1">
        <v>618.45399999999995</v>
      </c>
      <c r="BU104" s="1">
        <v>685.66200000000003</v>
      </c>
      <c r="BV104" s="1">
        <v>748.35199999999998</v>
      </c>
      <c r="BW104" s="1">
        <v>886.68299999999999</v>
      </c>
      <c r="BX104" s="1">
        <v>894.45100000000002</v>
      </c>
      <c r="BY104" s="1">
        <v>799.11599999999999</v>
      </c>
      <c r="BZ104" s="1">
        <v>964.87900000000002</v>
      </c>
      <c r="CA104" s="1">
        <v>946.81200000000001</v>
      </c>
      <c r="CB104" s="1">
        <v>741.20699999999999</v>
      </c>
      <c r="CC104" s="1">
        <v>694.08100000000002</v>
      </c>
      <c r="CD104" s="1">
        <v>517.37800000000004</v>
      </c>
      <c r="CE104" s="1">
        <v>507.30099999999999</v>
      </c>
      <c r="CF104" s="1">
        <v>435.67</v>
      </c>
      <c r="CG104" s="1">
        <v>414.47</v>
      </c>
      <c r="CH104" s="1">
        <v>439.52699999999999</v>
      </c>
      <c r="CI104" s="1">
        <v>324.70400000000001</v>
      </c>
      <c r="CJ104" s="1">
        <v>308.077</v>
      </c>
      <c r="CK104" s="1">
        <v>294.09399999999999</v>
      </c>
      <c r="CL104" s="1">
        <v>306.50099999999998</v>
      </c>
      <c r="CM104" s="1">
        <v>308.36399999999998</v>
      </c>
      <c r="CN104" s="1">
        <v>315.22399999999999</v>
      </c>
      <c r="CO104" s="1">
        <v>250.45699999999999</v>
      </c>
      <c r="CP104" s="1">
        <v>233.86099999999999</v>
      </c>
      <c r="CQ104" s="1">
        <v>218.47499999999999</v>
      </c>
      <c r="CR104" s="1">
        <v>207.20699999999999</v>
      </c>
      <c r="CS104" s="1">
        <v>177.65899999999999</v>
      </c>
      <c r="CT104" s="1">
        <v>167.36799999999999</v>
      </c>
      <c r="CU104" s="1">
        <v>169.51</v>
      </c>
      <c r="CV104" s="1">
        <v>171.125</v>
      </c>
      <c r="CW104" s="1">
        <v>161.167</v>
      </c>
      <c r="CX104" s="1">
        <v>171.2</v>
      </c>
      <c r="CY104" s="1">
        <v>167.99199999999999</v>
      </c>
      <c r="CZ104" s="1">
        <v>170.35900000000001</v>
      </c>
      <c r="DA104" s="1">
        <v>172.55199999999999</v>
      </c>
      <c r="DB104" s="1">
        <v>180.74799999999999</v>
      </c>
      <c r="DC104" s="1">
        <v>179.483</v>
      </c>
      <c r="DD104" s="1">
        <v>174.465</v>
      </c>
      <c r="DE104" s="1">
        <v>178.608</v>
      </c>
      <c r="DF104" s="1">
        <v>181.57499999999999</v>
      </c>
      <c r="DG104" s="1">
        <v>196.74700000000001</v>
      </c>
      <c r="DH104" s="1">
        <v>202.762</v>
      </c>
      <c r="DI104" s="1">
        <v>190.30099999999999</v>
      </c>
      <c r="DJ104" s="1">
        <v>188.089</v>
      </c>
      <c r="DK104" s="1">
        <v>188.49299999999999</v>
      </c>
      <c r="DL104" s="1">
        <v>185.87100000000001</v>
      </c>
      <c r="DM104" s="1">
        <v>176.517</v>
      </c>
      <c r="DN104" s="1">
        <v>163.02199999999999</v>
      </c>
      <c r="DO104" s="1">
        <v>167.739</v>
      </c>
      <c r="DP104" s="1">
        <v>169.715</v>
      </c>
      <c r="DQ104" s="1">
        <v>154.12299999999999</v>
      </c>
      <c r="DR104" s="1">
        <v>172.03200000000001</v>
      </c>
      <c r="DS104" s="1">
        <v>183.577</v>
      </c>
      <c r="DT104" s="1">
        <v>190.054</v>
      </c>
      <c r="DU104" s="1">
        <v>189.126</v>
      </c>
      <c r="DV104" s="1">
        <v>186.05699999999999</v>
      </c>
      <c r="DW104" s="1">
        <v>188.60900000000001</v>
      </c>
      <c r="DX104" s="1">
        <v>195.827</v>
      </c>
      <c r="DY104" s="1">
        <v>200.11600000000001</v>
      </c>
      <c r="DZ104" s="1">
        <v>196.24299999999999</v>
      </c>
      <c r="EA104" s="1">
        <v>205.34</v>
      </c>
      <c r="EB104" s="1">
        <v>198.94499999999999</v>
      </c>
      <c r="EC104" s="1">
        <v>198.238</v>
      </c>
      <c r="ED104" s="1">
        <v>192.57</v>
      </c>
      <c r="EE104" s="1">
        <v>199.36500000000001</v>
      </c>
      <c r="EF104" s="1">
        <v>199.358</v>
      </c>
      <c r="EG104" s="1">
        <v>187.08500000000001</v>
      </c>
      <c r="EH104" s="1">
        <v>182.47</v>
      </c>
      <c r="EI104" s="1">
        <v>193.749</v>
      </c>
      <c r="EJ104" s="1">
        <v>209.119</v>
      </c>
      <c r="EK104" s="1">
        <v>206.63399999999999</v>
      </c>
      <c r="EL104" s="1">
        <v>211.643</v>
      </c>
      <c r="EM104" s="1">
        <v>213.15899999999999</v>
      </c>
      <c r="EN104" s="1">
        <v>221.28100000000001</v>
      </c>
      <c r="EO104" s="1">
        <v>216.755</v>
      </c>
      <c r="EP104" s="1">
        <v>227.386</v>
      </c>
      <c r="EQ104" s="1">
        <v>220.71600000000001</v>
      </c>
      <c r="ER104" s="1">
        <v>228.613</v>
      </c>
      <c r="ES104" s="1">
        <v>220.958</v>
      </c>
      <c r="ET104" s="1">
        <v>225.57599999999999</v>
      </c>
      <c r="EU104" s="1">
        <v>227.78399999999999</v>
      </c>
      <c r="EV104" s="1">
        <v>234.72900000000001</v>
      </c>
      <c r="EW104" s="1">
        <v>217.655</v>
      </c>
      <c r="EX104" s="1">
        <v>221.65700000000001</v>
      </c>
      <c r="EY104" s="1">
        <v>218.75899999999999</v>
      </c>
      <c r="EZ104" s="1">
        <v>219.81399999999999</v>
      </c>
      <c r="FA104" s="1">
        <v>217.749</v>
      </c>
      <c r="FB104" s="1">
        <v>265.13200000000001</v>
      </c>
      <c r="FC104" s="1">
        <v>270.166</v>
      </c>
      <c r="FD104" s="1">
        <v>272.88</v>
      </c>
      <c r="FE104" s="1">
        <v>276.43799999999999</v>
      </c>
      <c r="FF104" s="1">
        <v>267.75200000000001</v>
      </c>
      <c r="FG104" s="1">
        <v>266.22899999999998</v>
      </c>
      <c r="FH104" s="1">
        <v>262.30500000000001</v>
      </c>
      <c r="FI104" s="1">
        <v>262.36599999999999</v>
      </c>
      <c r="FJ104" s="1">
        <v>254.69</v>
      </c>
      <c r="FK104" s="1">
        <v>247.143</v>
      </c>
      <c r="FL104" s="1">
        <v>243.12299999999999</v>
      </c>
      <c r="FM104" s="1">
        <v>240.392</v>
      </c>
      <c r="FN104" s="1">
        <v>230.69</v>
      </c>
      <c r="FO104" s="1">
        <v>239.738</v>
      </c>
      <c r="FP104" s="1">
        <v>241.99600000000001</v>
      </c>
      <c r="FQ104" s="1">
        <v>244.23500000000001</v>
      </c>
      <c r="FR104" s="1">
        <v>251.51900000000001</v>
      </c>
      <c r="FS104" s="1">
        <v>257.93099999999998</v>
      </c>
      <c r="FT104" s="1">
        <v>243.22499999999999</v>
      </c>
      <c r="FU104" s="1">
        <v>238.745</v>
      </c>
      <c r="FV104" s="1">
        <v>231.90899999999999</v>
      </c>
      <c r="FW104" s="1">
        <v>235.88</v>
      </c>
      <c r="FX104" s="1">
        <v>243.70099999999999</v>
      </c>
      <c r="FY104" s="1">
        <v>245.524</v>
      </c>
      <c r="FZ104" s="1">
        <v>244.20500000000001</v>
      </c>
      <c r="GA104" s="1">
        <v>249.375</v>
      </c>
      <c r="GB104" s="1">
        <v>260.02800000000002</v>
      </c>
      <c r="GC104" s="1">
        <v>259.69099999999997</v>
      </c>
      <c r="GD104" s="1">
        <v>261.94</v>
      </c>
      <c r="GE104" s="1">
        <v>257.755</v>
      </c>
      <c r="GF104" s="1">
        <v>267.60399999999998</v>
      </c>
      <c r="GG104" s="1">
        <v>267.75799999999998</v>
      </c>
      <c r="GH104" s="1">
        <v>279.09199999999998</v>
      </c>
      <c r="GI104" s="1">
        <v>289.04399999999998</v>
      </c>
      <c r="GJ104" s="1">
        <v>289.15100000000001</v>
      </c>
      <c r="GK104" s="1">
        <v>290.19299999999998</v>
      </c>
      <c r="GL104" s="1">
        <v>296.60599999999999</v>
      </c>
      <c r="GM104" s="1">
        <v>300.38299999999998</v>
      </c>
      <c r="GN104" s="1">
        <v>293.23099999999999</v>
      </c>
      <c r="GO104" s="1">
        <v>283.00900000000001</v>
      </c>
      <c r="GP104" s="1">
        <v>283.58499999999998</v>
      </c>
      <c r="GQ104" s="1">
        <v>285.84100000000001</v>
      </c>
      <c r="GR104" s="1">
        <v>285.142</v>
      </c>
      <c r="GS104" s="1">
        <v>289.839</v>
      </c>
      <c r="GT104" s="1">
        <v>280.71100000000001</v>
      </c>
      <c r="GU104" s="1">
        <v>272.52300000000002</v>
      </c>
      <c r="GV104" s="1">
        <v>272.03699999999998</v>
      </c>
      <c r="GW104" s="1">
        <v>275.39499999999998</v>
      </c>
      <c r="GX104" s="1">
        <v>272.36</v>
      </c>
      <c r="GY104" s="1">
        <v>261.82100000000003</v>
      </c>
      <c r="GZ104" s="1">
        <v>253.76300000000001</v>
      </c>
      <c r="HA104" s="1">
        <v>251.095</v>
      </c>
      <c r="HB104" s="1">
        <v>258.83100000000002</v>
      </c>
      <c r="HC104" s="1">
        <v>276.3</v>
      </c>
      <c r="HD104" s="1">
        <v>273.61900000000003</v>
      </c>
      <c r="HE104" s="1">
        <v>259.08600000000001</v>
      </c>
      <c r="HF104" s="1">
        <v>261.58100000000002</v>
      </c>
      <c r="HG104" s="1">
        <v>263.38</v>
      </c>
      <c r="HH104" s="1">
        <v>274.80900000000003</v>
      </c>
      <c r="HI104" s="1">
        <v>274.07100000000003</v>
      </c>
      <c r="HJ104" s="1">
        <v>268.29899999999998</v>
      </c>
      <c r="HK104" s="1">
        <v>268.577</v>
      </c>
      <c r="HL104" s="1">
        <v>268.31599999999997</v>
      </c>
      <c r="HM104" s="1">
        <v>273.02499999999998</v>
      </c>
      <c r="HN104" s="1">
        <v>269.94099999999997</v>
      </c>
      <c r="HO104" s="1">
        <v>272.94600000000003</v>
      </c>
      <c r="HP104" s="1">
        <v>274.71199999999999</v>
      </c>
      <c r="HQ104" s="1">
        <v>268.71199999999999</v>
      </c>
      <c r="HR104" s="1">
        <v>285.274</v>
      </c>
      <c r="HS104" s="1">
        <v>297.27499999999998</v>
      </c>
      <c r="HT104" s="1">
        <v>300.95400000000001</v>
      </c>
      <c r="HU104" s="1">
        <v>311.90100000000001</v>
      </c>
      <c r="HV104" s="1">
        <v>312.18299999999999</v>
      </c>
      <c r="HW104" s="1">
        <v>303.38400000000001</v>
      </c>
      <c r="HX104" s="1">
        <v>295.07799999999997</v>
      </c>
      <c r="HY104" s="1">
        <v>306.495</v>
      </c>
      <c r="HZ104" s="1">
        <v>300.47800000000001</v>
      </c>
      <c r="IA104" s="1">
        <v>304.60000000000002</v>
      </c>
      <c r="IB104" s="1">
        <v>313.35399999999998</v>
      </c>
      <c r="IC104" s="1">
        <v>325.02499999999998</v>
      </c>
      <c r="ID104" s="1">
        <v>320.56900000000002</v>
      </c>
      <c r="IE104" s="1">
        <v>279.613</v>
      </c>
      <c r="IF104" s="1">
        <v>280.88200000000001</v>
      </c>
      <c r="IG104" s="1">
        <v>262.43099999999998</v>
      </c>
      <c r="IH104" s="1">
        <v>261.86099999999999</v>
      </c>
      <c r="II104" s="1">
        <v>259.29599999999999</v>
      </c>
      <c r="IJ104" s="1">
        <v>255.238</v>
      </c>
      <c r="IK104" s="1">
        <v>260.53399999999999</v>
      </c>
      <c r="IL104" s="1">
        <v>265.66399999999999</v>
      </c>
      <c r="IM104" s="1">
        <v>265.57</v>
      </c>
      <c r="IN104" s="1">
        <v>269.86500000000001</v>
      </c>
      <c r="IO104" s="1">
        <v>271.53199999999998</v>
      </c>
      <c r="IP104" s="1">
        <v>273.11099999999999</v>
      </c>
      <c r="IQ104" s="1">
        <v>266.01100000000002</v>
      </c>
      <c r="IR104" s="1">
        <v>259.44900000000001</v>
      </c>
      <c r="IS104" s="1">
        <v>262.95499999999998</v>
      </c>
      <c r="IT104" s="1">
        <v>257.113</v>
      </c>
      <c r="IU104" s="1">
        <v>258.29399999999998</v>
      </c>
      <c r="IV104" s="1">
        <v>267.33499999999998</v>
      </c>
      <c r="IW104" s="1">
        <v>262.971</v>
      </c>
      <c r="IX104" s="1">
        <v>257.54399999999998</v>
      </c>
      <c r="IY104" s="1">
        <v>241.511</v>
      </c>
      <c r="IZ104" s="1">
        <v>246.29</v>
      </c>
      <c r="JA104" s="1">
        <v>248.81700000000001</v>
      </c>
      <c r="JB104" s="1">
        <v>258.85199999999998</v>
      </c>
      <c r="JC104" s="1">
        <v>260.23200000000003</v>
      </c>
      <c r="JD104" s="1">
        <v>270.60599999999999</v>
      </c>
      <c r="JE104" s="1">
        <v>276.39800000000002</v>
      </c>
      <c r="JF104" s="1">
        <v>273.5</v>
      </c>
      <c r="JG104" s="1">
        <v>266.07799999999997</v>
      </c>
      <c r="JH104" s="1">
        <v>245.87100000000001</v>
      </c>
      <c r="JI104" s="1">
        <v>245.50800000000001</v>
      </c>
      <c r="JJ104" s="1">
        <v>247.697</v>
      </c>
      <c r="JK104" s="1">
        <v>246.76</v>
      </c>
      <c r="JL104" s="1">
        <v>248.529</v>
      </c>
      <c r="JM104" s="1">
        <v>261.85199999999998</v>
      </c>
      <c r="JN104" s="1">
        <v>274.46100000000001</v>
      </c>
      <c r="JO104" s="1">
        <v>278.05799999999999</v>
      </c>
      <c r="JP104" s="1">
        <v>273.48399999999998</v>
      </c>
      <c r="JQ104" s="1">
        <v>263.471</v>
      </c>
      <c r="JR104" s="1">
        <v>280.07600000000002</v>
      </c>
      <c r="JS104" s="1">
        <v>293.58800000000002</v>
      </c>
      <c r="JT104" s="1">
        <v>300.267</v>
      </c>
      <c r="JU104" s="1">
        <v>303.315</v>
      </c>
      <c r="JV104" s="1">
        <v>311.75799999999998</v>
      </c>
      <c r="JW104" s="1">
        <v>325.26400000000001</v>
      </c>
      <c r="JX104" s="1">
        <v>318.541</v>
      </c>
      <c r="JY104" s="1">
        <v>303.25200000000001</v>
      </c>
      <c r="JZ104" s="1">
        <v>307.149</v>
      </c>
      <c r="KA104" s="1">
        <v>301.29700000000003</v>
      </c>
      <c r="KB104" s="1">
        <v>301.34800000000001</v>
      </c>
      <c r="KC104" s="1">
        <v>304</v>
      </c>
      <c r="KD104" s="1">
        <v>305.52499999999998</v>
      </c>
      <c r="KE104" s="1">
        <v>285.875</v>
      </c>
      <c r="KF104" s="1">
        <v>282.24</v>
      </c>
      <c r="KG104" s="1">
        <v>285.58999999999997</v>
      </c>
      <c r="KH104" s="1">
        <v>287.55900000000003</v>
      </c>
      <c r="KI104" s="1">
        <v>286.96800000000002</v>
      </c>
      <c r="KJ104" s="1">
        <v>291.75700000000001</v>
      </c>
      <c r="KK104" s="1">
        <v>281.26100000000002</v>
      </c>
      <c r="KL104" s="1">
        <v>280.11900000000003</v>
      </c>
      <c r="KM104" s="1">
        <v>276.08300000000003</v>
      </c>
      <c r="KN104" s="1">
        <v>273.512</v>
      </c>
      <c r="KO104" s="1">
        <v>260.82400000000001</v>
      </c>
      <c r="KP104" s="1">
        <v>259.46800000000002</v>
      </c>
      <c r="KQ104" s="1">
        <v>245.26599999999999</v>
      </c>
      <c r="KR104" s="1">
        <v>239.553</v>
      </c>
      <c r="KS104" s="1">
        <v>230.39400000000001</v>
      </c>
      <c r="KT104" s="1">
        <v>247.357</v>
      </c>
      <c r="KU104" s="1">
        <v>244.94900000000001</v>
      </c>
      <c r="KV104" s="1">
        <v>242.203</v>
      </c>
      <c r="KW104" s="1">
        <v>244.24700000000001</v>
      </c>
      <c r="KX104" s="1">
        <v>243.251</v>
      </c>
      <c r="KY104" s="1">
        <v>240.44200000000001</v>
      </c>
      <c r="KZ104" s="1">
        <v>235.834</v>
      </c>
      <c r="LA104" s="1">
        <v>231.84299999999999</v>
      </c>
      <c r="LB104" s="1">
        <v>223.381</v>
      </c>
      <c r="LC104" s="1">
        <v>221.964</v>
      </c>
      <c r="LD104" s="1">
        <v>229.63200000000001</v>
      </c>
      <c r="LE104" s="1">
        <v>226.352</v>
      </c>
      <c r="LF104" s="1">
        <v>243.91800000000001</v>
      </c>
      <c r="LG104" s="1">
        <v>253.69</v>
      </c>
      <c r="LH104" s="1">
        <v>248.286</v>
      </c>
      <c r="LI104" s="1">
        <v>245.637</v>
      </c>
      <c r="LJ104" s="1">
        <v>248.87200000000001</v>
      </c>
      <c r="LK104" s="1">
        <v>250.589</v>
      </c>
      <c r="LL104" s="1">
        <v>249.251</v>
      </c>
      <c r="LM104" s="1">
        <v>260.57499999999999</v>
      </c>
      <c r="LN104" s="1">
        <v>262.642</v>
      </c>
      <c r="LO104" s="1">
        <v>277.01499999999999</v>
      </c>
      <c r="LP104" s="1">
        <v>286.59100000000001</v>
      </c>
      <c r="LQ104" s="1">
        <v>300.91800000000001</v>
      </c>
      <c r="LR104" s="1">
        <v>296.23700000000002</v>
      </c>
      <c r="LS104" s="1">
        <v>303.38200000000001</v>
      </c>
      <c r="LT104" s="1">
        <v>287.70699999999999</v>
      </c>
      <c r="LU104" s="1">
        <v>281.14800000000002</v>
      </c>
      <c r="LV104" s="1">
        <v>278.74700000000001</v>
      </c>
      <c r="LW104" s="1">
        <v>267.84100000000001</v>
      </c>
      <c r="LX104" s="1">
        <v>271.09300000000002</v>
      </c>
      <c r="LY104" s="1">
        <v>275.714</v>
      </c>
      <c r="LZ104" s="1">
        <v>273.78199999999998</v>
      </c>
      <c r="MA104" s="1">
        <v>279.44499999999999</v>
      </c>
      <c r="MB104" s="1">
        <v>289.27699999999999</v>
      </c>
      <c r="MC104" s="1">
        <v>293.209</v>
      </c>
      <c r="MD104" s="1">
        <v>305.82900000000001</v>
      </c>
      <c r="ME104" s="1">
        <v>296.38200000000001</v>
      </c>
      <c r="MF104" s="1">
        <v>290.57900000000001</v>
      </c>
      <c r="MG104" s="1">
        <v>281.97399999999999</v>
      </c>
      <c r="MH104" s="1">
        <v>282.96199999999999</v>
      </c>
      <c r="MI104" s="1">
        <v>282.209</v>
      </c>
      <c r="MJ104" s="1">
        <v>288.82</v>
      </c>
      <c r="MK104" s="1">
        <v>292.56</v>
      </c>
      <c r="ML104" s="1">
        <v>293.04000000000002</v>
      </c>
      <c r="MM104" s="1">
        <v>300.23899999999998</v>
      </c>
      <c r="MN104" s="1">
        <v>313.85899999999998</v>
      </c>
      <c r="MO104" s="1">
        <v>308.63099999999997</v>
      </c>
      <c r="MP104" s="1">
        <v>303.79599999999999</v>
      </c>
      <c r="MQ104" s="1">
        <v>310.83499999999998</v>
      </c>
      <c r="MR104" s="1">
        <v>308.94299999999998</v>
      </c>
      <c r="MS104" s="1">
        <v>306.654</v>
      </c>
      <c r="MT104" s="1">
        <v>307.85599999999999</v>
      </c>
      <c r="MU104" s="1">
        <v>276.00200000000001</v>
      </c>
      <c r="MV104" s="1">
        <v>302.68</v>
      </c>
      <c r="MW104" s="1">
        <v>310.13400000000001</v>
      </c>
      <c r="MX104" s="1">
        <v>313.17500000000001</v>
      </c>
      <c r="MY104" s="1">
        <v>296.36200000000002</v>
      </c>
      <c r="MZ104" s="1">
        <v>286.53500000000003</v>
      </c>
      <c r="NA104" s="1">
        <v>291.52600000000001</v>
      </c>
      <c r="NB104" s="1">
        <v>299.09300000000002</v>
      </c>
      <c r="NC104" s="1">
        <v>299.35199999999998</v>
      </c>
      <c r="ND104" s="1">
        <v>309.81700000000001</v>
      </c>
      <c r="NE104" s="1">
        <v>318.45</v>
      </c>
      <c r="NF104" s="1">
        <v>316.53800000000001</v>
      </c>
      <c r="NG104" s="1">
        <v>316.61200000000002</v>
      </c>
      <c r="NH104" s="1">
        <v>314.94400000000002</v>
      </c>
      <c r="NI104" s="1">
        <v>316.19099999999997</v>
      </c>
      <c r="NJ104" s="1">
        <v>318.94400000000002</v>
      </c>
      <c r="NK104" s="1">
        <v>313.79199999999997</v>
      </c>
      <c r="NL104" s="1">
        <v>303.69799999999998</v>
      </c>
      <c r="NM104" s="1">
        <v>309.00700000000001</v>
      </c>
      <c r="NN104" s="1">
        <v>343.28100000000001</v>
      </c>
      <c r="NO104" s="1">
        <v>338.79399999999998</v>
      </c>
      <c r="NP104" s="1">
        <v>351.05</v>
      </c>
      <c r="NQ104" s="1">
        <v>352.37700000000001</v>
      </c>
      <c r="NR104" s="1">
        <v>346.48899999999998</v>
      </c>
      <c r="NS104" s="1">
        <v>361.20299999999997</v>
      </c>
      <c r="NT104" s="1">
        <v>363.86</v>
      </c>
      <c r="NU104" s="1">
        <v>389.90899999999999</v>
      </c>
      <c r="NV104" s="1">
        <v>408.69600000000003</v>
      </c>
      <c r="NW104" s="1">
        <v>419.66300000000001</v>
      </c>
      <c r="NX104" s="1">
        <v>436.15800000000002</v>
      </c>
      <c r="NY104" s="1">
        <v>417.91800000000001</v>
      </c>
      <c r="NZ104" s="1">
        <v>416.30099999999999</v>
      </c>
      <c r="OA104" s="1">
        <v>412.089</v>
      </c>
      <c r="OB104" s="1">
        <v>406.48599999999999</v>
      </c>
      <c r="OC104" s="1">
        <v>394.42700000000002</v>
      </c>
      <c r="OD104" s="1">
        <v>406.90699999999998</v>
      </c>
      <c r="OE104" s="1">
        <v>394.19299999999998</v>
      </c>
      <c r="OF104" s="1">
        <v>395.83800000000002</v>
      </c>
      <c r="OG104" s="1">
        <v>400.745</v>
      </c>
      <c r="OH104" s="1">
        <v>392.71499999999997</v>
      </c>
      <c r="OI104" s="1">
        <v>380.70100000000002</v>
      </c>
      <c r="OJ104" s="1">
        <v>371.99799999999999</v>
      </c>
      <c r="OK104" s="1">
        <v>372.43700000000001</v>
      </c>
      <c r="OL104" s="1">
        <v>389.26600000000002</v>
      </c>
      <c r="OM104" s="1">
        <v>417.798</v>
      </c>
      <c r="ON104" s="1">
        <v>424.29599999999999</v>
      </c>
      <c r="OO104" s="1">
        <v>416.30200000000002</v>
      </c>
      <c r="OP104" s="1">
        <v>416.99099999999999</v>
      </c>
      <c r="OQ104" s="1">
        <v>396.29599999999999</v>
      </c>
      <c r="OR104" s="1">
        <v>388.62</v>
      </c>
      <c r="OS104" s="1">
        <v>366.40800000000002</v>
      </c>
      <c r="OT104" s="1">
        <v>372.25299999999999</v>
      </c>
      <c r="OU104" s="1">
        <v>367.36900000000003</v>
      </c>
      <c r="OV104" s="1">
        <v>355.32799999999997</v>
      </c>
      <c r="OW104" s="1">
        <v>350.00599999999997</v>
      </c>
      <c r="OX104" s="1">
        <v>346.274</v>
      </c>
      <c r="OY104" s="1">
        <v>346.02300000000002</v>
      </c>
      <c r="OZ104" s="1">
        <v>350.37200000000001</v>
      </c>
      <c r="PA104" s="1">
        <v>346.71199999999999</v>
      </c>
      <c r="PB104" s="1">
        <v>358.40199999999999</v>
      </c>
      <c r="PC104" s="1">
        <v>345.589</v>
      </c>
      <c r="PD104" s="1">
        <v>317.36500000000001</v>
      </c>
      <c r="PE104" s="1">
        <v>307.58999999999997</v>
      </c>
      <c r="PF104" s="1">
        <v>297.47699999999998</v>
      </c>
      <c r="PG104" s="1">
        <v>288.17599999999999</v>
      </c>
      <c r="PH104" s="1">
        <v>280.94799999999998</v>
      </c>
      <c r="PI104" s="1">
        <v>277.75099999999998</v>
      </c>
      <c r="PJ104" s="1">
        <v>273.10199999999998</v>
      </c>
      <c r="PK104" s="1">
        <v>275.58600000000001</v>
      </c>
      <c r="PL104" s="1">
        <v>281.92</v>
      </c>
      <c r="PM104" s="1">
        <v>284.202</v>
      </c>
      <c r="PN104" s="1">
        <v>279.14299999999997</v>
      </c>
      <c r="PO104" s="1">
        <v>288.84100000000001</v>
      </c>
      <c r="PP104" s="1">
        <v>297.02999999999997</v>
      </c>
      <c r="PQ104" s="1">
        <v>298.05399999999997</v>
      </c>
      <c r="PR104" s="1">
        <v>296.23899999999998</v>
      </c>
      <c r="PS104" s="1">
        <v>287.822</v>
      </c>
      <c r="PT104" s="1">
        <v>282.471</v>
      </c>
      <c r="PU104" s="1">
        <v>284.09300000000002</v>
      </c>
      <c r="PV104" s="1">
        <v>278.42</v>
      </c>
      <c r="PW104" s="1">
        <v>272.02199999999999</v>
      </c>
      <c r="PX104" s="1">
        <v>272.26900000000001</v>
      </c>
      <c r="PY104" s="1">
        <v>274.09800000000001</v>
      </c>
      <c r="PZ104" s="1">
        <v>270.74099999999999</v>
      </c>
      <c r="QA104" s="1">
        <v>275.64299999999997</v>
      </c>
      <c r="QB104" s="1">
        <v>268.77100000000002</v>
      </c>
      <c r="QC104" s="1">
        <v>279.952</v>
      </c>
      <c r="QD104" s="1">
        <v>275.53199999999998</v>
      </c>
      <c r="QE104" s="1">
        <v>256.58100000000002</v>
      </c>
      <c r="QF104" s="1">
        <v>245.23599999999999</v>
      </c>
      <c r="QG104" s="1">
        <v>242.46299999999999</v>
      </c>
      <c r="QH104" s="1">
        <v>225.02600000000001</v>
      </c>
      <c r="QI104" s="1">
        <v>218.36699999999999</v>
      </c>
      <c r="QJ104" s="1">
        <v>212.37100000000001</v>
      </c>
      <c r="QK104" s="1">
        <v>220.07300000000001</v>
      </c>
      <c r="QL104" s="1">
        <v>219.18299999999999</v>
      </c>
      <c r="QM104" s="1">
        <v>230.28800000000001</v>
      </c>
      <c r="QN104" s="1">
        <v>229.767</v>
      </c>
      <c r="QO104" s="1">
        <v>232.744</v>
      </c>
      <c r="QP104" s="1">
        <v>226.733</v>
      </c>
      <c r="QQ104" s="1">
        <v>221.667</v>
      </c>
      <c r="QR104" s="1">
        <v>220.25700000000001</v>
      </c>
      <c r="QS104" s="1">
        <v>219.416</v>
      </c>
      <c r="QT104" s="1">
        <v>219.51400000000001</v>
      </c>
      <c r="QU104" s="1">
        <v>218.99700000000001</v>
      </c>
      <c r="QV104" s="1">
        <v>229.898</v>
      </c>
      <c r="QW104" s="1">
        <v>227.41499999999999</v>
      </c>
      <c r="QX104" s="1">
        <v>232.27199999999999</v>
      </c>
      <c r="QY104" s="1">
        <v>235.13300000000001</v>
      </c>
      <c r="QZ104" s="1">
        <v>238.28</v>
      </c>
      <c r="RA104" s="1">
        <v>245.25</v>
      </c>
      <c r="RB104" s="1">
        <v>247.881</v>
      </c>
      <c r="RC104" s="1">
        <v>253.33799999999999</v>
      </c>
      <c r="RD104" s="1">
        <v>247.214</v>
      </c>
      <c r="RE104" s="1">
        <v>253.46199999999999</v>
      </c>
      <c r="RF104" s="1">
        <v>255.94900000000001</v>
      </c>
      <c r="RG104" s="1">
        <v>256.33699999999999</v>
      </c>
      <c r="RH104" s="1">
        <v>249.601</v>
      </c>
      <c r="RI104" s="1">
        <v>245.15</v>
      </c>
      <c r="RJ104" s="1">
        <v>243.64099999999999</v>
      </c>
      <c r="RK104" s="1">
        <v>250.291</v>
      </c>
      <c r="RL104" s="1">
        <v>255.50399999999999</v>
      </c>
      <c r="RM104" s="1">
        <v>256.50200000000001</v>
      </c>
      <c r="RN104" s="1">
        <v>258.15499999999997</v>
      </c>
      <c r="RO104" s="1">
        <v>257.56200000000001</v>
      </c>
      <c r="RP104" s="1">
        <v>252.67</v>
      </c>
      <c r="RQ104" s="1">
        <v>252.429</v>
      </c>
      <c r="RR104" s="1">
        <v>259.923</v>
      </c>
      <c r="RS104" s="1">
        <v>247.38200000000001</v>
      </c>
      <c r="RT104" s="1">
        <v>252.46199999999999</v>
      </c>
      <c r="RU104" s="1">
        <v>248.04</v>
      </c>
      <c r="RV104" s="1">
        <v>238.39099999999999</v>
      </c>
      <c r="RW104" s="1">
        <v>233.738</v>
      </c>
      <c r="RX104" s="1">
        <v>233.74799999999999</v>
      </c>
      <c r="RY104" s="1">
        <v>235.553</v>
      </c>
      <c r="RZ104" s="1">
        <v>235.39099999999999</v>
      </c>
      <c r="SA104" s="1">
        <v>231.73599999999999</v>
      </c>
      <c r="SB104" s="1">
        <v>234.833</v>
      </c>
      <c r="SC104" s="1">
        <v>233.57499999999999</v>
      </c>
      <c r="SD104" s="1">
        <v>246.15100000000001</v>
      </c>
      <c r="SE104" s="1">
        <v>246.893</v>
      </c>
      <c r="SF104" s="1">
        <v>247.61799999999999</v>
      </c>
      <c r="SG104" s="1">
        <v>251.958</v>
      </c>
      <c r="SH104" s="1">
        <v>250.09</v>
      </c>
      <c r="SI104" s="1">
        <v>256.58199999999999</v>
      </c>
      <c r="SJ104" s="1">
        <v>261.89499999999998</v>
      </c>
      <c r="SK104" s="1">
        <v>264.26100000000002</v>
      </c>
      <c r="SL104" s="1">
        <v>260.56</v>
      </c>
      <c r="SM104" s="1">
        <v>261.02300000000002</v>
      </c>
      <c r="SN104" s="1">
        <v>265.83499999999998</v>
      </c>
      <c r="SO104" s="1">
        <v>267.596</v>
      </c>
      <c r="SP104" s="1">
        <v>265.95499999999998</v>
      </c>
      <c r="SQ104" s="1">
        <v>268.87400000000002</v>
      </c>
      <c r="SR104" s="1">
        <v>267.464</v>
      </c>
      <c r="SS104" s="1">
        <v>269.428</v>
      </c>
      <c r="ST104" s="1">
        <v>280.673</v>
      </c>
    </row>
    <row r="105" spans="1:514" x14ac:dyDescent="0.25">
      <c r="A105" s="1" t="s">
        <v>327</v>
      </c>
      <c r="B105" s="1" t="str">
        <f>_xlfn.XLOOKUP(A105,bonds[worksheet get],bonds[unique lookup],"-")</f>
        <v>EDF 5 5/8 PERP nc-24</v>
      </c>
      <c r="C105" s="1" t="str">
        <f>_xlfn.XLOOKUP(A105,bonds[worksheet get],bonds[ID_ISIN],"-")</f>
        <v>USF2893TAM83</v>
      </c>
      <c r="D105" s="1">
        <f>_xll.BDH(A105,"blp_i_sprd_mid","-2AY",,"Dates=H","Fill=C","Sort=R","Dir=H","cols=511;rows=1")</f>
        <v>395.267</v>
      </c>
      <c r="E105" s="1">
        <v>397.447</v>
      </c>
      <c r="F105" s="1">
        <v>409.09100000000001</v>
      </c>
      <c r="G105" s="1">
        <v>418.75200000000001</v>
      </c>
      <c r="H105" s="1">
        <v>429.947</v>
      </c>
      <c r="I105" s="1">
        <v>441.392</v>
      </c>
      <c r="J105" s="1">
        <v>444.14400000000001</v>
      </c>
      <c r="K105" s="1">
        <v>448.11200000000002</v>
      </c>
      <c r="L105" s="1">
        <v>448.666</v>
      </c>
      <c r="M105" s="1">
        <v>447.15800000000002</v>
      </c>
      <c r="N105" s="1">
        <v>462.30099999999999</v>
      </c>
      <c r="O105" s="1">
        <v>442.447</v>
      </c>
      <c r="P105" s="1">
        <v>431.85599999999999</v>
      </c>
      <c r="Q105" s="1">
        <v>421.65899999999999</v>
      </c>
      <c r="R105" s="1">
        <v>417.45600000000002</v>
      </c>
      <c r="S105" s="1">
        <v>436.69400000000002</v>
      </c>
      <c r="T105" s="1">
        <v>435.101</v>
      </c>
      <c r="U105" s="1">
        <v>435.2</v>
      </c>
      <c r="V105" s="1">
        <v>413.02199999999999</v>
      </c>
      <c r="W105" s="1">
        <v>394.45</v>
      </c>
      <c r="X105" s="1">
        <v>376.387</v>
      </c>
      <c r="Y105" s="1">
        <v>386.53199999999998</v>
      </c>
      <c r="Z105" s="1">
        <v>419.27300000000002</v>
      </c>
      <c r="AA105" s="1">
        <v>443.34199999999998</v>
      </c>
      <c r="AB105" s="1">
        <v>457.72699999999998</v>
      </c>
      <c r="AC105" s="1">
        <v>460.63900000000001</v>
      </c>
      <c r="AD105" s="1">
        <v>454.38299999999998</v>
      </c>
      <c r="AE105" s="1">
        <v>445.87299999999999</v>
      </c>
      <c r="AF105" s="1">
        <v>446.55399999999997</v>
      </c>
      <c r="AG105" s="1">
        <v>472.15300000000002</v>
      </c>
      <c r="AH105" s="1">
        <v>494.84</v>
      </c>
      <c r="AI105" s="1">
        <v>501.1</v>
      </c>
      <c r="AJ105" s="1">
        <v>500.78399999999999</v>
      </c>
      <c r="AK105" s="1">
        <v>527.53599999999994</v>
      </c>
      <c r="AL105" s="1">
        <v>552.94399999999996</v>
      </c>
      <c r="AM105" s="1">
        <v>562.20600000000002</v>
      </c>
      <c r="AN105" s="1">
        <v>563.40200000000004</v>
      </c>
      <c r="AO105" s="1">
        <v>567.84900000000005</v>
      </c>
      <c r="AP105" s="1">
        <v>554.10799999999995</v>
      </c>
      <c r="AQ105" s="1">
        <v>537.89499999999998</v>
      </c>
      <c r="AR105" s="1">
        <v>525.12099999999998</v>
      </c>
      <c r="AS105" s="1">
        <v>542.64099999999996</v>
      </c>
      <c r="AT105" s="1">
        <v>542.68200000000002</v>
      </c>
      <c r="AU105" s="1">
        <v>540.10699999999997</v>
      </c>
      <c r="AV105" s="1">
        <v>537.07899999999995</v>
      </c>
      <c r="AW105" s="1">
        <v>537.298</v>
      </c>
      <c r="AX105" s="1">
        <v>524.06500000000005</v>
      </c>
      <c r="AY105" s="1">
        <v>529.63499999999999</v>
      </c>
      <c r="AZ105" s="1">
        <v>529.50400000000002</v>
      </c>
      <c r="BA105" s="1">
        <v>521.02599999999995</v>
      </c>
      <c r="BB105" s="1">
        <v>503.59800000000001</v>
      </c>
      <c r="BC105" s="1">
        <v>520.06200000000001</v>
      </c>
      <c r="BD105" s="1">
        <v>522.01099999999997</v>
      </c>
      <c r="BE105" s="1">
        <v>526.41600000000005</v>
      </c>
      <c r="BF105" s="1">
        <v>529.81700000000001</v>
      </c>
      <c r="BG105" s="1">
        <v>513.06799999999998</v>
      </c>
      <c r="BH105" s="1">
        <v>498.86200000000002</v>
      </c>
      <c r="BI105" s="1">
        <v>492.38400000000001</v>
      </c>
      <c r="BJ105" s="1">
        <v>465.43400000000003</v>
      </c>
      <c r="BK105" s="1">
        <v>457.79700000000003</v>
      </c>
      <c r="BL105" s="1">
        <v>508.58100000000002</v>
      </c>
      <c r="BM105" s="1">
        <v>542.00099999999998</v>
      </c>
      <c r="BN105" s="1">
        <v>551.57799999999997</v>
      </c>
      <c r="BO105" s="1">
        <v>588.096</v>
      </c>
      <c r="BP105" s="1">
        <v>615.73099999999999</v>
      </c>
      <c r="BQ105" s="1">
        <v>614.6</v>
      </c>
      <c r="BR105" s="1">
        <v>608.327</v>
      </c>
      <c r="BS105" s="1">
        <v>619.94200000000001</v>
      </c>
      <c r="BT105" s="1">
        <v>604.48</v>
      </c>
      <c r="BU105" s="1">
        <v>597.52599999999995</v>
      </c>
      <c r="BV105" s="1">
        <v>638.27</v>
      </c>
      <c r="BW105" s="1">
        <v>684.779</v>
      </c>
      <c r="BX105" s="1">
        <v>760.35500000000002</v>
      </c>
      <c r="BY105" s="1">
        <v>778.44200000000001</v>
      </c>
      <c r="BZ105" s="1">
        <v>777.22900000000004</v>
      </c>
      <c r="CA105" s="1">
        <v>749.51</v>
      </c>
      <c r="CB105" s="1">
        <v>706.87400000000002</v>
      </c>
      <c r="CC105" s="1">
        <v>636.56700000000001</v>
      </c>
      <c r="CD105" s="1">
        <v>580.40300000000002</v>
      </c>
      <c r="CE105" s="1">
        <v>494.90899999999999</v>
      </c>
      <c r="CF105" s="1">
        <v>487.51799999999997</v>
      </c>
      <c r="CG105" s="1">
        <v>413.142</v>
      </c>
      <c r="CH105" s="1">
        <v>399.59899999999999</v>
      </c>
      <c r="CI105" s="1">
        <v>418.10500000000002</v>
      </c>
      <c r="CJ105" s="1">
        <v>310.35899999999998</v>
      </c>
      <c r="CK105" s="1">
        <v>301.60000000000002</v>
      </c>
      <c r="CL105" s="1">
        <v>299.80099999999999</v>
      </c>
      <c r="CM105" s="1">
        <v>306.79000000000002</v>
      </c>
      <c r="CN105" s="1">
        <v>322.67099999999999</v>
      </c>
      <c r="CO105" s="1">
        <v>299.39100000000002</v>
      </c>
      <c r="CP105" s="1">
        <v>254.89699999999999</v>
      </c>
      <c r="CQ105" s="1">
        <v>235.99299999999999</v>
      </c>
      <c r="CR105" s="1">
        <v>221.23699999999999</v>
      </c>
      <c r="CS105" s="1">
        <v>206.66499999999999</v>
      </c>
      <c r="CT105" s="1">
        <v>191.86199999999999</v>
      </c>
      <c r="CU105" s="1">
        <v>180.46899999999999</v>
      </c>
      <c r="CV105" s="1">
        <v>191.79499999999999</v>
      </c>
      <c r="CW105" s="1">
        <v>198.018</v>
      </c>
      <c r="CX105" s="1">
        <v>185.65100000000001</v>
      </c>
      <c r="CY105" s="1">
        <v>201.05199999999999</v>
      </c>
      <c r="CZ105" s="1">
        <v>202.905</v>
      </c>
      <c r="DA105" s="1">
        <v>202.001</v>
      </c>
      <c r="DB105" s="1">
        <v>220.10900000000001</v>
      </c>
      <c r="DC105" s="1">
        <v>220.70099999999999</v>
      </c>
      <c r="DD105" s="1">
        <v>217.774</v>
      </c>
      <c r="DE105" s="1">
        <v>214.875</v>
      </c>
      <c r="DF105" s="1">
        <v>215.482</v>
      </c>
      <c r="DG105" s="1">
        <v>226.99299999999999</v>
      </c>
      <c r="DH105" s="1">
        <v>236.172</v>
      </c>
      <c r="DI105" s="1">
        <v>236.69499999999999</v>
      </c>
      <c r="DJ105" s="1">
        <v>236.81700000000001</v>
      </c>
      <c r="DK105" s="1">
        <v>222.84399999999999</v>
      </c>
      <c r="DL105" s="1">
        <v>230.601</v>
      </c>
      <c r="DM105" s="1">
        <v>231.46299999999999</v>
      </c>
      <c r="DN105" s="1">
        <v>221.69800000000001</v>
      </c>
      <c r="DO105" s="1">
        <v>214.34700000000001</v>
      </c>
      <c r="DP105" s="1">
        <v>214.08199999999999</v>
      </c>
      <c r="DQ105" s="1">
        <v>215.995</v>
      </c>
      <c r="DR105" s="1">
        <v>206.92699999999999</v>
      </c>
      <c r="DS105" s="1">
        <v>217.273</v>
      </c>
      <c r="DT105" s="1">
        <v>219.77099999999999</v>
      </c>
      <c r="DU105" s="1">
        <v>223.18600000000001</v>
      </c>
      <c r="DV105" s="1">
        <v>222.93199999999999</v>
      </c>
      <c r="DW105" s="1">
        <v>221.46700000000001</v>
      </c>
      <c r="DX105" s="1">
        <v>225.63900000000001</v>
      </c>
      <c r="DY105" s="1">
        <v>230.029</v>
      </c>
      <c r="DZ105" s="1">
        <v>233.04400000000001</v>
      </c>
      <c r="EA105" s="1">
        <v>231.40199999999999</v>
      </c>
      <c r="EB105" s="1">
        <v>232.65799999999999</v>
      </c>
      <c r="EC105" s="1">
        <v>230.90600000000001</v>
      </c>
      <c r="ED105" s="1">
        <v>221.672</v>
      </c>
      <c r="EE105" s="1">
        <v>219.46899999999999</v>
      </c>
      <c r="EF105" s="1">
        <v>220.03200000000001</v>
      </c>
      <c r="EG105" s="1">
        <v>223.36</v>
      </c>
      <c r="EH105" s="1">
        <v>218.63</v>
      </c>
      <c r="EI105" s="1">
        <v>214.72499999999999</v>
      </c>
      <c r="EJ105" s="1">
        <v>222.59800000000001</v>
      </c>
      <c r="EK105" s="1">
        <v>217.369</v>
      </c>
      <c r="EL105" s="1">
        <v>216.88</v>
      </c>
      <c r="EM105" s="1">
        <v>223.411</v>
      </c>
      <c r="EN105" s="1">
        <v>224.411</v>
      </c>
      <c r="EO105" s="1">
        <v>232.215</v>
      </c>
      <c r="EP105" s="1">
        <v>233.8</v>
      </c>
      <c r="EQ105" s="1">
        <v>242.24700000000001</v>
      </c>
      <c r="ER105" s="1">
        <v>243.99799999999999</v>
      </c>
      <c r="ES105" s="1">
        <v>239.23099999999999</v>
      </c>
      <c r="ET105" s="1">
        <v>242.107</v>
      </c>
      <c r="EU105" s="1">
        <v>252.602</v>
      </c>
      <c r="EV105" s="1">
        <v>256.17399999999998</v>
      </c>
      <c r="EW105" s="1">
        <v>263.03100000000001</v>
      </c>
      <c r="EX105" s="1">
        <v>249.43700000000001</v>
      </c>
      <c r="EY105" s="1">
        <v>250.506</v>
      </c>
      <c r="EZ105" s="1">
        <v>255.55099999999999</v>
      </c>
      <c r="FA105" s="1">
        <v>255.30600000000001</v>
      </c>
      <c r="FB105" s="1">
        <v>260.92899999999997</v>
      </c>
      <c r="FC105" s="1">
        <v>270.18700000000001</v>
      </c>
      <c r="FD105" s="1">
        <v>271.84500000000003</v>
      </c>
      <c r="FE105" s="1">
        <v>271.95100000000002</v>
      </c>
      <c r="FF105" s="1">
        <v>271.63099999999997</v>
      </c>
      <c r="FG105" s="1">
        <v>266.27999999999997</v>
      </c>
      <c r="FH105" s="1">
        <v>261.31</v>
      </c>
      <c r="FI105" s="1">
        <v>258.31799999999998</v>
      </c>
      <c r="FJ105" s="1">
        <v>261.33499999999998</v>
      </c>
      <c r="FK105" s="1">
        <v>252.584</v>
      </c>
      <c r="FL105" s="1">
        <v>246.893</v>
      </c>
      <c r="FM105" s="1">
        <v>244.39099999999999</v>
      </c>
      <c r="FN105" s="1">
        <v>245.511</v>
      </c>
      <c r="FO105" s="1">
        <v>243.58500000000001</v>
      </c>
      <c r="FP105" s="1">
        <v>253.83099999999999</v>
      </c>
      <c r="FQ105" s="1">
        <v>254.32900000000001</v>
      </c>
      <c r="FR105" s="1">
        <v>263.56799999999998</v>
      </c>
      <c r="FS105" s="1">
        <v>269.73599999999999</v>
      </c>
      <c r="FT105" s="1">
        <v>276.65199999999999</v>
      </c>
      <c r="FU105" s="1">
        <v>266.39499999999998</v>
      </c>
      <c r="FV105" s="1">
        <v>266.47000000000003</v>
      </c>
      <c r="FW105" s="1">
        <v>259.86700000000002</v>
      </c>
      <c r="FX105" s="1">
        <v>274.005</v>
      </c>
      <c r="FY105" s="1">
        <v>276.53699999999998</v>
      </c>
      <c r="FZ105" s="1">
        <v>279.61599999999999</v>
      </c>
      <c r="GA105" s="1">
        <v>284.33100000000002</v>
      </c>
      <c r="GB105" s="1">
        <v>296.57299999999998</v>
      </c>
      <c r="GC105" s="1">
        <v>294.613</v>
      </c>
      <c r="GD105" s="1">
        <v>293.72800000000001</v>
      </c>
      <c r="GE105" s="1">
        <v>296.77800000000002</v>
      </c>
      <c r="GF105" s="1">
        <v>300.84500000000003</v>
      </c>
      <c r="GG105" s="1">
        <v>301.99700000000001</v>
      </c>
      <c r="GH105" s="1">
        <v>302.34699999999998</v>
      </c>
      <c r="GI105" s="1">
        <v>314.85899999999998</v>
      </c>
      <c r="GJ105" s="1">
        <v>322.21899999999999</v>
      </c>
      <c r="GK105" s="1">
        <v>328.02499999999998</v>
      </c>
      <c r="GL105" s="1">
        <v>324.339</v>
      </c>
      <c r="GM105" s="1">
        <v>327.601</v>
      </c>
      <c r="GN105" s="1">
        <v>331.57499999999999</v>
      </c>
      <c r="GO105" s="1">
        <v>323.488</v>
      </c>
      <c r="GP105" s="1">
        <v>313.13600000000002</v>
      </c>
      <c r="GQ105" s="1">
        <v>314.13499999999999</v>
      </c>
      <c r="GR105" s="1">
        <v>314.459</v>
      </c>
      <c r="GS105" s="1">
        <v>312.49400000000003</v>
      </c>
      <c r="GT105" s="1">
        <v>315.60000000000002</v>
      </c>
      <c r="GU105" s="1">
        <v>313.46899999999999</v>
      </c>
      <c r="GV105" s="1">
        <v>304.99799999999999</v>
      </c>
      <c r="GW105" s="1">
        <v>301.44099999999997</v>
      </c>
      <c r="GX105" s="1">
        <v>303.471</v>
      </c>
      <c r="GY105" s="1">
        <v>304.99099999999999</v>
      </c>
      <c r="GZ105" s="1">
        <v>296.10199999999998</v>
      </c>
      <c r="HA105" s="1">
        <v>291.92500000000001</v>
      </c>
      <c r="HB105" s="1">
        <v>287.77100000000002</v>
      </c>
      <c r="HC105" s="1">
        <v>304.46699999999998</v>
      </c>
      <c r="HD105" s="1">
        <v>318.613</v>
      </c>
      <c r="HE105" s="1">
        <v>319.61900000000003</v>
      </c>
      <c r="HF105" s="1">
        <v>301.75700000000001</v>
      </c>
      <c r="HG105" s="1">
        <v>305.94200000000001</v>
      </c>
      <c r="HH105" s="1">
        <v>309.12799999999999</v>
      </c>
      <c r="HI105" s="1">
        <v>318.92399999999998</v>
      </c>
      <c r="HJ105" s="1">
        <v>318.68</v>
      </c>
      <c r="HK105" s="1">
        <v>305.964</v>
      </c>
      <c r="HL105" s="1">
        <v>303.21699999999998</v>
      </c>
      <c r="HM105" s="1">
        <v>306.58600000000001</v>
      </c>
      <c r="HN105" s="1">
        <v>321.517</v>
      </c>
      <c r="HO105" s="1">
        <v>316.98500000000001</v>
      </c>
      <c r="HP105" s="1">
        <v>309.62</v>
      </c>
      <c r="HQ105" s="1">
        <v>318.464</v>
      </c>
      <c r="HR105" s="1">
        <v>308.61</v>
      </c>
      <c r="HS105" s="1">
        <v>320.01499999999999</v>
      </c>
      <c r="HT105" s="1">
        <v>334.91500000000002</v>
      </c>
      <c r="HU105" s="1">
        <v>334.76900000000001</v>
      </c>
      <c r="HV105" s="1">
        <v>342.32900000000001</v>
      </c>
      <c r="HW105" s="1">
        <v>346.94600000000003</v>
      </c>
      <c r="HX105" s="1">
        <v>335.93900000000002</v>
      </c>
      <c r="HY105" s="1">
        <v>326.86</v>
      </c>
      <c r="HZ105" s="1">
        <v>337.26499999999999</v>
      </c>
      <c r="IA105" s="1">
        <v>329.86099999999999</v>
      </c>
      <c r="IB105" s="1">
        <v>334.63099999999997</v>
      </c>
      <c r="IC105" s="1">
        <v>342.21899999999999</v>
      </c>
      <c r="ID105" s="1">
        <v>344.87200000000001</v>
      </c>
      <c r="IE105" s="1">
        <v>351.245</v>
      </c>
      <c r="IF105" s="1">
        <v>318.27600000000001</v>
      </c>
      <c r="IG105" s="1">
        <v>311.95499999999998</v>
      </c>
      <c r="IH105" s="1">
        <v>290.99799999999999</v>
      </c>
      <c r="II105" s="1">
        <v>287.13099999999997</v>
      </c>
      <c r="IJ105" s="1">
        <v>286.72199999999998</v>
      </c>
      <c r="IK105" s="1">
        <v>283.67599999999999</v>
      </c>
      <c r="IL105" s="1">
        <v>279.72800000000001</v>
      </c>
      <c r="IM105" s="1">
        <v>288.72199999999998</v>
      </c>
      <c r="IN105" s="1">
        <v>291.13099999999997</v>
      </c>
      <c r="IO105" s="1">
        <v>294.49700000000001</v>
      </c>
      <c r="IP105" s="1">
        <v>293.33800000000002</v>
      </c>
      <c r="IQ105" s="1">
        <v>295.19299999999998</v>
      </c>
      <c r="IR105" s="1">
        <v>291.41300000000001</v>
      </c>
      <c r="IS105" s="1">
        <v>281.73500000000001</v>
      </c>
      <c r="IT105" s="1">
        <v>285.21199999999999</v>
      </c>
      <c r="IU105" s="1">
        <v>279.553</v>
      </c>
      <c r="IV105" s="1">
        <v>281.209</v>
      </c>
      <c r="IW105" s="1">
        <v>283.88200000000001</v>
      </c>
      <c r="IX105" s="1">
        <v>290.392</v>
      </c>
      <c r="IY105" s="1">
        <v>285.35000000000002</v>
      </c>
      <c r="IZ105" s="1">
        <v>274.98200000000003</v>
      </c>
      <c r="JA105" s="1">
        <v>285.827</v>
      </c>
      <c r="JB105" s="1">
        <v>284.24599999999998</v>
      </c>
      <c r="JC105" s="1">
        <v>296.524</v>
      </c>
      <c r="JD105" s="1">
        <v>305.637</v>
      </c>
      <c r="JE105" s="1">
        <v>311.964</v>
      </c>
      <c r="JF105" s="1">
        <v>320.94400000000002</v>
      </c>
      <c r="JG105" s="1">
        <v>322.09899999999999</v>
      </c>
      <c r="JH105" s="1">
        <v>309.33499999999998</v>
      </c>
      <c r="JI105" s="1">
        <v>300.79899999999998</v>
      </c>
      <c r="JJ105" s="1">
        <v>295.83800000000002</v>
      </c>
      <c r="JK105" s="1">
        <v>293.50200000000001</v>
      </c>
      <c r="JL105" s="1">
        <v>298.24299999999999</v>
      </c>
      <c r="JM105" s="1">
        <v>308.57900000000001</v>
      </c>
      <c r="JN105" s="1">
        <v>314.60700000000003</v>
      </c>
      <c r="JO105" s="1">
        <v>330.935</v>
      </c>
      <c r="JP105" s="1">
        <v>327.971</v>
      </c>
      <c r="JQ105" s="1">
        <v>327.084</v>
      </c>
      <c r="JR105" s="1">
        <v>319.37900000000002</v>
      </c>
      <c r="JS105" s="1">
        <v>334.16500000000002</v>
      </c>
      <c r="JT105" s="1">
        <v>349.51499999999999</v>
      </c>
      <c r="JU105" s="1">
        <v>354.34399999999999</v>
      </c>
      <c r="JV105" s="1">
        <v>354.43299999999999</v>
      </c>
      <c r="JW105" s="1">
        <v>359.733</v>
      </c>
      <c r="JX105" s="1">
        <v>365.774</v>
      </c>
      <c r="JY105" s="1">
        <v>358.85199999999998</v>
      </c>
      <c r="JZ105" s="1">
        <v>339.83100000000002</v>
      </c>
      <c r="KA105" s="1">
        <v>340.51499999999999</v>
      </c>
      <c r="KB105" s="1">
        <v>338.06299999999999</v>
      </c>
      <c r="KC105" s="1">
        <v>335.04899999999998</v>
      </c>
      <c r="KD105" s="1">
        <v>341.029</v>
      </c>
      <c r="KE105" s="1">
        <v>338.69600000000003</v>
      </c>
      <c r="KF105" s="1">
        <v>328.59699999999998</v>
      </c>
      <c r="KG105" s="1">
        <v>320.3</v>
      </c>
      <c r="KH105" s="1">
        <v>324.52699999999999</v>
      </c>
      <c r="KI105" s="1">
        <v>325.78300000000002</v>
      </c>
      <c r="KJ105" s="1">
        <v>328.73200000000003</v>
      </c>
      <c r="KK105" s="1">
        <v>335.37799999999999</v>
      </c>
      <c r="KL105" s="1">
        <v>323.25900000000001</v>
      </c>
      <c r="KM105" s="1">
        <v>322.95</v>
      </c>
      <c r="KN105" s="1">
        <v>318.05799999999999</v>
      </c>
      <c r="KO105" s="1">
        <v>317.69299999999998</v>
      </c>
      <c r="KP105" s="1">
        <v>308.37</v>
      </c>
      <c r="KQ105" s="1">
        <v>312.57</v>
      </c>
      <c r="KR105" s="1">
        <v>299.35399999999998</v>
      </c>
      <c r="KS105" s="1">
        <v>293.928</v>
      </c>
      <c r="KT105" s="1">
        <v>290.78899999999999</v>
      </c>
      <c r="KU105" s="1">
        <v>302.63799999999998</v>
      </c>
      <c r="KV105" s="1">
        <v>301.30500000000001</v>
      </c>
      <c r="KW105" s="1">
        <v>301.98599999999999</v>
      </c>
      <c r="KX105" s="1">
        <v>306.53899999999999</v>
      </c>
      <c r="KY105" s="1">
        <v>297.67500000000001</v>
      </c>
      <c r="KZ105" s="1">
        <v>298.39400000000001</v>
      </c>
      <c r="LA105" s="1">
        <v>295.93</v>
      </c>
      <c r="LB105" s="1">
        <v>293.13299999999998</v>
      </c>
      <c r="LC105" s="1">
        <v>288.61</v>
      </c>
      <c r="LD105" s="1">
        <v>283.46899999999999</v>
      </c>
      <c r="LE105" s="1">
        <v>291.96499999999997</v>
      </c>
      <c r="LF105" s="1">
        <v>293.69499999999999</v>
      </c>
      <c r="LG105" s="1">
        <v>304.67500000000001</v>
      </c>
      <c r="LH105" s="1">
        <v>317.00299999999999</v>
      </c>
      <c r="LI105" s="1">
        <v>313.10199999999998</v>
      </c>
      <c r="LJ105" s="1">
        <v>308.28899999999999</v>
      </c>
      <c r="LK105" s="1">
        <v>312.048</v>
      </c>
      <c r="LL105" s="1">
        <v>309.81099999999998</v>
      </c>
      <c r="LM105" s="1">
        <v>308.15100000000001</v>
      </c>
      <c r="LN105" s="1">
        <v>314.49299999999999</v>
      </c>
      <c r="LO105" s="1">
        <v>321.767</v>
      </c>
      <c r="LP105" s="1">
        <v>331.50099999999998</v>
      </c>
      <c r="LQ105" s="1">
        <v>338.839</v>
      </c>
      <c r="LR105" s="1">
        <v>354.91399999999999</v>
      </c>
      <c r="LS105" s="1">
        <v>357.14400000000001</v>
      </c>
      <c r="LT105" s="1">
        <v>366.43299999999999</v>
      </c>
      <c r="LU105" s="1">
        <v>352.26600000000002</v>
      </c>
      <c r="LV105" s="1">
        <v>343.81200000000001</v>
      </c>
      <c r="LW105" s="1">
        <v>344.40100000000001</v>
      </c>
      <c r="LX105" s="1">
        <v>331.72399999999999</v>
      </c>
      <c r="LY105" s="1">
        <v>334.61900000000003</v>
      </c>
      <c r="LZ105" s="1">
        <v>336.36099999999999</v>
      </c>
      <c r="MA105" s="1">
        <v>336.36099999999999</v>
      </c>
      <c r="MB105" s="1">
        <v>359.50099999999998</v>
      </c>
      <c r="MC105" s="1">
        <v>363.67599999999999</v>
      </c>
      <c r="MD105" s="1">
        <v>365.149</v>
      </c>
      <c r="ME105" s="1">
        <v>377.214</v>
      </c>
      <c r="MF105" s="1">
        <v>370.48899999999998</v>
      </c>
      <c r="MG105" s="1">
        <v>368.29700000000003</v>
      </c>
      <c r="MH105" s="1">
        <v>365.63200000000001</v>
      </c>
      <c r="MI105" s="1">
        <v>370.42899999999997</v>
      </c>
      <c r="MJ105" s="1">
        <v>383.22199999999998</v>
      </c>
      <c r="MK105" s="1">
        <v>383.81099999999998</v>
      </c>
      <c r="ML105" s="1">
        <v>390.65899999999999</v>
      </c>
      <c r="MM105" s="1">
        <v>395.18400000000003</v>
      </c>
      <c r="MN105" s="1">
        <v>407.03500000000003</v>
      </c>
      <c r="MO105" s="1">
        <v>413.61700000000002</v>
      </c>
      <c r="MP105" s="1">
        <v>413.12599999999998</v>
      </c>
      <c r="MQ105" s="1">
        <v>415.14499999999998</v>
      </c>
      <c r="MR105" s="1">
        <v>412.14499999999998</v>
      </c>
      <c r="MS105" s="1">
        <v>412.548</v>
      </c>
      <c r="MT105" s="1">
        <v>414.82100000000003</v>
      </c>
      <c r="MU105" s="1">
        <v>411.255</v>
      </c>
      <c r="MV105" s="1">
        <v>388.96100000000001</v>
      </c>
      <c r="MW105" s="1">
        <v>407.423</v>
      </c>
      <c r="MX105" s="1">
        <v>414.44499999999999</v>
      </c>
      <c r="MY105" s="1">
        <v>418.24400000000003</v>
      </c>
      <c r="MZ105" s="1">
        <v>409.86900000000003</v>
      </c>
      <c r="NA105" s="1">
        <v>398.40300000000002</v>
      </c>
      <c r="NB105" s="1">
        <v>399.12599999999998</v>
      </c>
      <c r="NC105" s="1">
        <v>403.42099999999999</v>
      </c>
      <c r="ND105" s="1">
        <v>404.37400000000002</v>
      </c>
      <c r="NE105" s="1">
        <v>414.48599999999999</v>
      </c>
      <c r="NF105" s="1">
        <v>420.25299999999999</v>
      </c>
      <c r="NG105" s="1">
        <v>422.39</v>
      </c>
      <c r="NH105" s="1">
        <v>417.77699999999999</v>
      </c>
      <c r="NI105" s="1">
        <v>419.25099999999998</v>
      </c>
      <c r="NJ105" s="1">
        <v>430.90699999999998</v>
      </c>
      <c r="NK105" s="1">
        <v>432.23099999999999</v>
      </c>
      <c r="NL105" s="1">
        <v>409.16199999999998</v>
      </c>
      <c r="NM105" s="1">
        <v>399.10199999999998</v>
      </c>
      <c r="NN105" s="1">
        <v>404.37200000000001</v>
      </c>
      <c r="NO105" s="1">
        <v>417.26100000000002</v>
      </c>
      <c r="NP105" s="1">
        <v>418.92399999999998</v>
      </c>
      <c r="NQ105" s="1">
        <v>426.77499999999998</v>
      </c>
      <c r="NR105" s="1">
        <v>430.238</v>
      </c>
      <c r="NS105" s="1">
        <v>427.85899999999998</v>
      </c>
      <c r="NT105" s="1">
        <v>433.03399999999999</v>
      </c>
      <c r="NU105" s="1">
        <v>437.40300000000002</v>
      </c>
      <c r="NV105" s="1">
        <v>466.19400000000002</v>
      </c>
      <c r="NW105" s="1">
        <v>482.67599999999999</v>
      </c>
      <c r="NX105" s="1">
        <v>486.12400000000002</v>
      </c>
      <c r="NY105" s="1">
        <v>503.8</v>
      </c>
      <c r="NZ105" s="1">
        <v>485.15499999999997</v>
      </c>
      <c r="OA105" s="1">
        <v>484.38600000000002</v>
      </c>
      <c r="OB105" s="1">
        <v>480.52699999999999</v>
      </c>
      <c r="OC105" s="1">
        <v>475.24700000000001</v>
      </c>
      <c r="OD105" s="1">
        <v>479.93099999999998</v>
      </c>
      <c r="OE105" s="1">
        <v>468.70400000000001</v>
      </c>
      <c r="OF105" s="1">
        <v>466.72899999999998</v>
      </c>
      <c r="OG105" s="1">
        <v>457.85300000000001</v>
      </c>
      <c r="OH105" s="1">
        <v>459.584</v>
      </c>
      <c r="OI105" s="1">
        <v>451.80599999999998</v>
      </c>
      <c r="OJ105" s="1">
        <v>447.31799999999998</v>
      </c>
      <c r="OK105" s="1">
        <v>444.25299999999999</v>
      </c>
      <c r="OL105" s="1">
        <v>457.17200000000003</v>
      </c>
      <c r="OM105" s="1">
        <v>476.90800000000002</v>
      </c>
      <c r="ON105" s="1">
        <v>479.262</v>
      </c>
      <c r="OO105" s="1">
        <v>474.73200000000003</v>
      </c>
      <c r="OP105" s="1">
        <v>463.37299999999999</v>
      </c>
      <c r="OQ105" s="1">
        <v>443.15300000000002</v>
      </c>
      <c r="OR105" s="1">
        <v>436.51100000000002</v>
      </c>
      <c r="OS105" s="1">
        <v>420.54199999999997</v>
      </c>
      <c r="OT105" s="1">
        <v>421.67599999999999</v>
      </c>
      <c r="OU105" s="1">
        <v>414.899</v>
      </c>
      <c r="OV105" s="1">
        <v>406.25</v>
      </c>
      <c r="OW105" s="1">
        <v>389.53399999999999</v>
      </c>
      <c r="OX105" s="1">
        <v>384.47899999999998</v>
      </c>
      <c r="OY105" s="1">
        <v>387.80700000000002</v>
      </c>
      <c r="OZ105" s="1">
        <v>382.06700000000001</v>
      </c>
      <c r="PA105" s="1">
        <v>382.96699999999998</v>
      </c>
      <c r="PB105" s="1">
        <v>392.572</v>
      </c>
      <c r="PC105" s="1">
        <v>366.63600000000002</v>
      </c>
      <c r="PD105" s="1">
        <v>352.62599999999998</v>
      </c>
      <c r="PE105" s="1">
        <v>340.529</v>
      </c>
      <c r="PF105" s="1">
        <v>330.65499999999997</v>
      </c>
      <c r="PG105" s="1">
        <v>313.178</v>
      </c>
      <c r="PH105" s="1">
        <v>305.197</v>
      </c>
      <c r="PI105" s="1">
        <v>302.06799999999998</v>
      </c>
      <c r="PJ105" s="1">
        <v>296.745</v>
      </c>
      <c r="PK105" s="1">
        <v>298.00299999999999</v>
      </c>
      <c r="PL105" s="1">
        <v>302.79599999999999</v>
      </c>
      <c r="PM105" s="1">
        <v>312.13799999999998</v>
      </c>
      <c r="PN105" s="1">
        <v>298.08999999999997</v>
      </c>
      <c r="PO105" s="1">
        <v>311.375</v>
      </c>
      <c r="PP105" s="1">
        <v>315.71899999999999</v>
      </c>
      <c r="PQ105" s="1">
        <v>317.11900000000003</v>
      </c>
      <c r="PR105" s="1">
        <v>318.55500000000001</v>
      </c>
      <c r="PS105" s="1">
        <v>310.64400000000001</v>
      </c>
      <c r="PT105" s="1">
        <v>305.25200000000001</v>
      </c>
      <c r="PU105" s="1">
        <v>307.387</v>
      </c>
      <c r="PV105" s="1">
        <v>301.99599999999998</v>
      </c>
      <c r="PW105" s="1">
        <v>296.41199999999998</v>
      </c>
      <c r="PX105" s="1">
        <v>296.68299999999999</v>
      </c>
      <c r="PY105" s="1">
        <v>297.11900000000003</v>
      </c>
      <c r="PZ105" s="1">
        <v>296.94400000000002</v>
      </c>
      <c r="QA105" s="1">
        <v>304.89400000000001</v>
      </c>
      <c r="QB105" s="1">
        <v>303.38799999999998</v>
      </c>
      <c r="QC105" s="1">
        <v>309.00799999999998</v>
      </c>
      <c r="QD105" s="1">
        <v>304.44299999999998</v>
      </c>
      <c r="QE105" s="1">
        <v>285.04599999999999</v>
      </c>
      <c r="QF105" s="1">
        <v>285.31900000000002</v>
      </c>
      <c r="QG105" s="1">
        <v>294.97199999999998</v>
      </c>
      <c r="QH105" s="1">
        <v>270.98700000000002</v>
      </c>
      <c r="QI105" s="1">
        <v>270.41399999999999</v>
      </c>
      <c r="QJ105" s="1">
        <v>267.57799999999997</v>
      </c>
      <c r="QK105" s="1">
        <v>276.375</v>
      </c>
      <c r="QL105" s="1">
        <v>275.3</v>
      </c>
      <c r="QM105" s="1">
        <v>281.97399999999999</v>
      </c>
      <c r="QN105" s="1">
        <v>282.93299999999999</v>
      </c>
      <c r="QO105" s="1">
        <v>284.09899999999999</v>
      </c>
      <c r="QP105" s="1">
        <v>277.30099999999999</v>
      </c>
      <c r="QQ105" s="1">
        <v>278.08800000000002</v>
      </c>
      <c r="QR105" s="1">
        <v>276.28399999999999</v>
      </c>
      <c r="QS105" s="1">
        <v>275.09500000000003</v>
      </c>
      <c r="QT105" s="1">
        <v>276.83999999999997</v>
      </c>
      <c r="QU105" s="1">
        <v>276.03300000000002</v>
      </c>
      <c r="QV105" s="1">
        <v>282.7</v>
      </c>
      <c r="QW105" s="1">
        <v>279.43200000000002</v>
      </c>
      <c r="QX105" s="1">
        <v>288.18900000000002</v>
      </c>
      <c r="QY105" s="1">
        <v>289.41699999999997</v>
      </c>
      <c r="QZ105" s="1">
        <v>291.76900000000001</v>
      </c>
      <c r="RA105" s="1">
        <v>296.76100000000002</v>
      </c>
      <c r="RB105" s="1">
        <v>299.61099999999999</v>
      </c>
      <c r="RC105" s="1">
        <v>299.17099999999999</v>
      </c>
      <c r="RD105" s="1">
        <v>302.08800000000002</v>
      </c>
      <c r="RE105" s="1">
        <v>301.91699999999997</v>
      </c>
      <c r="RF105" s="1">
        <v>304.39999999999998</v>
      </c>
      <c r="RG105" s="1">
        <v>303.779</v>
      </c>
      <c r="RH105" s="1">
        <v>300.03500000000003</v>
      </c>
      <c r="RI105" s="1">
        <v>299.56200000000001</v>
      </c>
      <c r="RJ105" s="1">
        <v>293.815</v>
      </c>
      <c r="RK105" s="1">
        <v>298.47699999999998</v>
      </c>
      <c r="RL105" s="1">
        <v>301.12099999999998</v>
      </c>
      <c r="RM105" s="1">
        <v>300.74099999999999</v>
      </c>
      <c r="RN105" s="1">
        <v>295.45699999999999</v>
      </c>
      <c r="RO105" s="1">
        <v>299.27</v>
      </c>
      <c r="RP105" s="1">
        <v>293.27699999999999</v>
      </c>
      <c r="RQ105" s="1">
        <v>292.21699999999998</v>
      </c>
      <c r="RR105" s="1">
        <v>299.24900000000002</v>
      </c>
      <c r="RS105" s="1">
        <v>290.54899999999998</v>
      </c>
      <c r="RT105" s="1">
        <v>298.83999999999997</v>
      </c>
      <c r="RU105" s="1">
        <v>296.36799999999999</v>
      </c>
      <c r="RV105" s="1">
        <v>286.81</v>
      </c>
      <c r="RW105" s="1">
        <v>285.82299999999998</v>
      </c>
      <c r="RX105" s="1">
        <v>281.37700000000001</v>
      </c>
      <c r="RY105" s="1">
        <v>284.85000000000002</v>
      </c>
      <c r="RZ105" s="1">
        <v>285.81799999999998</v>
      </c>
      <c r="SA105" s="1">
        <v>284.339</v>
      </c>
      <c r="SB105" s="1">
        <v>281.721</v>
      </c>
      <c r="SC105" s="1">
        <v>282.505</v>
      </c>
      <c r="SD105" s="1">
        <v>287.875</v>
      </c>
      <c r="SE105" s="1">
        <v>288.69200000000001</v>
      </c>
      <c r="SF105" s="1">
        <v>287.86700000000002</v>
      </c>
      <c r="SG105" s="1">
        <v>293.76499999999999</v>
      </c>
      <c r="SH105" s="1">
        <v>296.64299999999997</v>
      </c>
      <c r="SI105" s="1">
        <v>293.94799999999998</v>
      </c>
      <c r="SJ105" s="1">
        <v>297.44099999999997</v>
      </c>
      <c r="SK105" s="1">
        <v>300.89699999999999</v>
      </c>
      <c r="SL105" s="1">
        <v>302.17</v>
      </c>
      <c r="SM105" s="1">
        <v>303.32499999999999</v>
      </c>
      <c r="SN105" s="1">
        <v>302.68200000000002</v>
      </c>
      <c r="SO105" s="1">
        <v>303.61599999999999</v>
      </c>
      <c r="SP105" s="1">
        <v>301.60500000000002</v>
      </c>
      <c r="SQ105" s="1">
        <v>307.04899999999998</v>
      </c>
      <c r="SR105" s="1">
        <v>304.04000000000002</v>
      </c>
      <c r="SS105" s="1">
        <v>304.77699999999999</v>
      </c>
      <c r="ST105" s="1">
        <v>315.60199999999998</v>
      </c>
    </row>
    <row r="106" spans="1:514" x14ac:dyDescent="0.25">
      <c r="A106" s="1" t="s">
        <v>328</v>
      </c>
      <c r="B106" s="1" t="str">
        <f>_xlfn.XLOOKUP(A106,bonds[worksheet get],bonds[unique lookup],"-")</f>
        <v>ENBW 3 5/8 04/02/76 nc-21</v>
      </c>
      <c r="C106" s="1" t="str">
        <f>_xlfn.XLOOKUP(A106,bonds[worksheet get],bonds[ID_ISIN],"-")</f>
        <v>XS1044811591</v>
      </c>
      <c r="D106" s="1">
        <f>_xll.BDH(A106,"blp_i_sprd_mid","-2AY",,"Dates=H","Fill=C","Sort=R","Dir=H","cols=509;rows=1")</f>
        <v>188.47</v>
      </c>
      <c r="E106" s="1">
        <v>197.85599999999999</v>
      </c>
      <c r="F106" s="1">
        <v>186.583</v>
      </c>
      <c r="G106" s="1">
        <v>192.28700000000001</v>
      </c>
      <c r="H106" s="1">
        <v>191.184</v>
      </c>
      <c r="I106" s="1">
        <v>178.09</v>
      </c>
      <c r="J106" s="1">
        <v>179.37700000000001</v>
      </c>
      <c r="K106" s="1">
        <v>185.33099999999999</v>
      </c>
      <c r="L106" s="1">
        <v>179.55</v>
      </c>
      <c r="M106" s="1">
        <v>178.976</v>
      </c>
      <c r="N106" s="1">
        <v>171.982</v>
      </c>
      <c r="O106" s="1">
        <v>167.13399999999999</v>
      </c>
      <c r="P106" s="1">
        <v>158.215</v>
      </c>
      <c r="Q106" s="1">
        <v>145.16900000000001</v>
      </c>
      <c r="R106" s="1">
        <v>158.69399999999999</v>
      </c>
      <c r="S106" s="1">
        <v>152.23599999999999</v>
      </c>
      <c r="T106" s="1">
        <v>138.94900000000001</v>
      </c>
      <c r="U106" s="1">
        <v>127.556</v>
      </c>
      <c r="V106" s="1">
        <v>115.447</v>
      </c>
      <c r="W106" s="1">
        <v>88.26</v>
      </c>
      <c r="X106" s="1">
        <v>114.488</v>
      </c>
      <c r="Y106" s="1">
        <v>123.681</v>
      </c>
      <c r="Z106" s="1">
        <v>133.626</v>
      </c>
      <c r="AA106" s="1">
        <v>144.09</v>
      </c>
      <c r="AB106" s="1">
        <v>145.06200000000001</v>
      </c>
      <c r="AC106" s="1">
        <v>138.15299999999999</v>
      </c>
      <c r="AD106" s="1">
        <v>137.089</v>
      </c>
      <c r="AE106" s="1">
        <v>126.482</v>
      </c>
      <c r="AF106" s="1">
        <v>129.24700000000001</v>
      </c>
      <c r="AG106" s="1">
        <v>161.214</v>
      </c>
      <c r="AH106" s="1">
        <v>156.77000000000001</v>
      </c>
      <c r="AI106" s="1">
        <v>162.803</v>
      </c>
      <c r="AJ106" s="1">
        <v>169.905</v>
      </c>
      <c r="AK106" s="1">
        <v>188.054</v>
      </c>
      <c r="AL106" s="1">
        <v>200.64699999999999</v>
      </c>
      <c r="AM106" s="1">
        <v>202.08199999999999</v>
      </c>
      <c r="AN106" s="1">
        <v>205.71799999999999</v>
      </c>
      <c r="AO106" s="1">
        <v>201.684</v>
      </c>
      <c r="AP106" s="1">
        <v>198.08600000000001</v>
      </c>
      <c r="AQ106" s="1">
        <v>198.85499999999999</v>
      </c>
      <c r="AR106" s="1">
        <v>181.76599999999999</v>
      </c>
      <c r="AS106" s="1">
        <v>188.17</v>
      </c>
      <c r="AT106" s="1">
        <v>198.78</v>
      </c>
      <c r="AU106" s="1">
        <v>201.494</v>
      </c>
      <c r="AV106" s="1">
        <v>201.85499999999999</v>
      </c>
      <c r="AW106" s="1">
        <v>181.12299999999999</v>
      </c>
      <c r="AX106" s="1">
        <v>180.53200000000001</v>
      </c>
      <c r="AY106" s="1">
        <v>178.54</v>
      </c>
      <c r="AZ106" s="1">
        <v>186.17099999999999</v>
      </c>
      <c r="BA106" s="1">
        <v>198.78899999999999</v>
      </c>
      <c r="BB106" s="1">
        <v>209.696</v>
      </c>
      <c r="BC106" s="1">
        <v>230.60300000000001</v>
      </c>
      <c r="BD106" s="1">
        <v>213.33099999999999</v>
      </c>
      <c r="BE106" s="1">
        <v>211.42699999999999</v>
      </c>
      <c r="BF106" s="1">
        <v>209.56299999999999</v>
      </c>
      <c r="BG106" s="1">
        <v>222.023</v>
      </c>
      <c r="BH106" s="1">
        <v>213.22</v>
      </c>
      <c r="BI106" s="1">
        <v>201.74600000000001</v>
      </c>
      <c r="BJ106" s="1">
        <v>318.7</v>
      </c>
      <c r="BK106" s="1">
        <v>392.75299999999999</v>
      </c>
      <c r="BL106" s="1">
        <v>447.17700000000002</v>
      </c>
      <c r="BM106" s="1">
        <v>523.55399999999997</v>
      </c>
      <c r="BN106" s="1">
        <v>544.76700000000005</v>
      </c>
      <c r="BO106" s="1">
        <v>546.03099999999995</v>
      </c>
      <c r="BP106" s="1">
        <v>552.22</v>
      </c>
      <c r="BQ106" s="1">
        <v>556.88900000000001</v>
      </c>
      <c r="BR106" s="1">
        <v>569.81899999999996</v>
      </c>
      <c r="BS106" s="1">
        <v>566.24400000000003</v>
      </c>
      <c r="BT106" s="1">
        <v>580.83600000000001</v>
      </c>
      <c r="BU106" s="1">
        <v>612.43399999999997</v>
      </c>
      <c r="BV106" s="1">
        <v>626.86599999999999</v>
      </c>
      <c r="BW106" s="1">
        <v>635.79</v>
      </c>
      <c r="BX106" s="1">
        <v>595.27200000000005</v>
      </c>
      <c r="BY106" s="1">
        <v>627.74699999999996</v>
      </c>
      <c r="BZ106" s="1">
        <v>622.98099999999999</v>
      </c>
      <c r="CA106" s="1">
        <v>465.02499999999998</v>
      </c>
      <c r="CB106" s="1">
        <v>364.57400000000001</v>
      </c>
      <c r="CC106" s="1">
        <v>258.375</v>
      </c>
      <c r="CD106" s="1">
        <v>234.94</v>
      </c>
      <c r="CE106" s="1">
        <v>179.809</v>
      </c>
      <c r="CF106" s="1">
        <v>174.03399999999999</v>
      </c>
      <c r="CG106" s="1">
        <v>178.70699999999999</v>
      </c>
      <c r="CH106" s="1">
        <v>98.253</v>
      </c>
      <c r="CI106" s="1">
        <v>89.049000000000007</v>
      </c>
      <c r="CJ106" s="1">
        <v>87.760999999999996</v>
      </c>
      <c r="CK106" s="1">
        <v>91.078000000000003</v>
      </c>
      <c r="CL106" s="1">
        <v>93.614000000000004</v>
      </c>
      <c r="CM106" s="1">
        <v>92.206000000000003</v>
      </c>
      <c r="CN106" s="1">
        <v>66.956999999999994</v>
      </c>
      <c r="CO106" s="1">
        <v>64.257000000000005</v>
      </c>
      <c r="CP106" s="1">
        <v>54.484000000000002</v>
      </c>
      <c r="CQ106" s="1">
        <v>51.874000000000002</v>
      </c>
      <c r="CR106" s="1">
        <v>49.423999999999999</v>
      </c>
      <c r="CS106" s="1">
        <v>49.692999999999998</v>
      </c>
      <c r="CT106" s="1">
        <v>51.182000000000002</v>
      </c>
      <c r="CU106" s="1">
        <v>52.962000000000003</v>
      </c>
      <c r="CV106" s="1">
        <v>51.854999999999997</v>
      </c>
      <c r="CW106" s="1">
        <v>52.411000000000001</v>
      </c>
      <c r="CX106" s="1">
        <v>52.636000000000003</v>
      </c>
      <c r="CY106" s="1">
        <v>53.887999999999998</v>
      </c>
      <c r="CZ106" s="1">
        <v>55.21</v>
      </c>
      <c r="DA106" s="1">
        <v>56.26</v>
      </c>
      <c r="DB106" s="1">
        <v>55.206000000000003</v>
      </c>
      <c r="DC106" s="1">
        <v>54.545999999999999</v>
      </c>
      <c r="DD106" s="1">
        <v>57.667000000000002</v>
      </c>
      <c r="DE106" s="1">
        <v>60.237000000000002</v>
      </c>
      <c r="DF106" s="1">
        <v>61.351999999999997</v>
      </c>
      <c r="DG106" s="1">
        <v>61.948</v>
      </c>
      <c r="DH106" s="1">
        <v>62.945</v>
      </c>
      <c r="DI106" s="1">
        <v>62.701000000000001</v>
      </c>
      <c r="DJ106" s="1">
        <v>63.448999999999998</v>
      </c>
      <c r="DK106" s="1">
        <v>62.152999999999999</v>
      </c>
      <c r="DL106" s="1">
        <v>59.505000000000003</v>
      </c>
      <c r="DM106" s="1">
        <v>58.697000000000003</v>
      </c>
      <c r="DN106" s="1">
        <v>59.037999999999997</v>
      </c>
      <c r="DO106" s="1">
        <v>59.7</v>
      </c>
      <c r="DP106" s="1">
        <v>59.518999999999998</v>
      </c>
      <c r="DQ106" s="1">
        <v>61.177</v>
      </c>
      <c r="DR106" s="1">
        <v>63.567</v>
      </c>
      <c r="DS106" s="1">
        <v>66.39</v>
      </c>
      <c r="DT106" s="1">
        <v>64.915000000000006</v>
      </c>
      <c r="DU106" s="1">
        <v>65.575999999999993</v>
      </c>
      <c r="DV106" s="1">
        <v>62.901000000000003</v>
      </c>
      <c r="DW106" s="1">
        <v>62.947000000000003</v>
      </c>
      <c r="DX106" s="1">
        <v>64.869</v>
      </c>
      <c r="DY106" s="1">
        <v>60.27</v>
      </c>
      <c r="DZ106" s="1">
        <v>59.756</v>
      </c>
      <c r="EA106" s="1">
        <v>57.926000000000002</v>
      </c>
      <c r="EB106" s="1">
        <v>56.417000000000002</v>
      </c>
      <c r="EC106" s="1">
        <v>56.259</v>
      </c>
      <c r="ED106" s="1">
        <v>57.084000000000003</v>
      </c>
      <c r="EE106" s="1">
        <v>59.021000000000001</v>
      </c>
      <c r="EF106" s="1">
        <v>60.134999999999998</v>
      </c>
      <c r="EG106" s="1">
        <v>62.667999999999999</v>
      </c>
      <c r="EH106" s="1">
        <v>62.869</v>
      </c>
      <c r="EI106" s="1">
        <v>65.417000000000002</v>
      </c>
      <c r="EJ106" s="1">
        <v>68.337999999999994</v>
      </c>
      <c r="EK106" s="1">
        <v>67.712999999999994</v>
      </c>
      <c r="EL106" s="1">
        <v>69.605000000000004</v>
      </c>
      <c r="EM106" s="1">
        <v>70.570999999999998</v>
      </c>
      <c r="EN106" s="1">
        <v>72.465000000000003</v>
      </c>
      <c r="EO106" s="1">
        <v>75.602999999999994</v>
      </c>
      <c r="EP106" s="1">
        <v>76.483000000000004</v>
      </c>
      <c r="EQ106" s="1">
        <v>77.774000000000001</v>
      </c>
      <c r="ER106" s="1">
        <v>77.804000000000002</v>
      </c>
      <c r="ES106" s="1">
        <v>78.975999999999999</v>
      </c>
      <c r="ET106" s="1">
        <v>81.063999999999993</v>
      </c>
      <c r="EU106" s="1">
        <v>78.909000000000006</v>
      </c>
      <c r="EV106" s="1">
        <v>77.676000000000002</v>
      </c>
      <c r="EW106" s="1">
        <v>78.923000000000002</v>
      </c>
      <c r="EX106" s="1">
        <v>80.518000000000001</v>
      </c>
      <c r="EY106" s="1">
        <v>80.823999999999998</v>
      </c>
      <c r="EZ106" s="1">
        <v>81.52</v>
      </c>
      <c r="FA106" s="1">
        <v>81.927999999999997</v>
      </c>
      <c r="FB106" s="1">
        <v>80.692999999999998</v>
      </c>
      <c r="FC106" s="1">
        <v>82.44</v>
      </c>
      <c r="FD106" s="1">
        <v>82.299000000000007</v>
      </c>
      <c r="FE106" s="1">
        <v>78.736999999999995</v>
      </c>
      <c r="FF106" s="1">
        <v>75.795000000000002</v>
      </c>
      <c r="FG106" s="1">
        <v>76.557000000000002</v>
      </c>
      <c r="FH106" s="1">
        <v>73.653000000000006</v>
      </c>
      <c r="FI106" s="1">
        <v>73.817999999999998</v>
      </c>
      <c r="FJ106" s="1">
        <v>72.989000000000004</v>
      </c>
      <c r="FK106" s="1">
        <v>73.929000000000002</v>
      </c>
      <c r="FL106" s="1">
        <v>73.201999999999998</v>
      </c>
      <c r="FM106" s="1">
        <v>73.126999999999995</v>
      </c>
      <c r="FN106" s="1">
        <v>73.561000000000007</v>
      </c>
      <c r="FO106" s="1">
        <v>73.484999999999999</v>
      </c>
      <c r="FP106" s="1">
        <v>77.978999999999999</v>
      </c>
      <c r="FQ106" s="1">
        <v>79.477000000000004</v>
      </c>
      <c r="FR106" s="1">
        <v>78.635999999999996</v>
      </c>
      <c r="FS106" s="1">
        <v>76.927999999999997</v>
      </c>
      <c r="FT106" s="1">
        <v>74.114000000000004</v>
      </c>
      <c r="FU106" s="1">
        <v>72.965999999999994</v>
      </c>
      <c r="FV106" s="1">
        <v>73.593999999999994</v>
      </c>
      <c r="FW106" s="1">
        <v>76.504000000000005</v>
      </c>
      <c r="FX106" s="1">
        <v>77.116</v>
      </c>
      <c r="FY106" s="1">
        <v>77.658000000000001</v>
      </c>
      <c r="FZ106" s="1">
        <v>79.38</v>
      </c>
      <c r="GA106" s="1">
        <v>79.870999999999995</v>
      </c>
      <c r="GB106" s="1">
        <v>80.313000000000002</v>
      </c>
      <c r="GC106" s="1">
        <v>80.567999999999998</v>
      </c>
      <c r="GD106" s="1">
        <v>81.289000000000001</v>
      </c>
      <c r="GE106" s="1">
        <v>83.316000000000003</v>
      </c>
      <c r="GF106" s="1">
        <v>82.897999999999996</v>
      </c>
      <c r="GG106" s="1">
        <v>87.096999999999994</v>
      </c>
      <c r="GH106" s="1">
        <v>88.409000000000006</v>
      </c>
      <c r="GI106" s="1">
        <v>88.846000000000004</v>
      </c>
      <c r="GJ106" s="1">
        <v>80.034999999999997</v>
      </c>
      <c r="GK106" s="1">
        <v>78.593999999999994</v>
      </c>
      <c r="GL106" s="1">
        <v>78.838999999999999</v>
      </c>
      <c r="GM106" s="1">
        <v>75.409000000000006</v>
      </c>
      <c r="GN106" s="1">
        <v>72.757000000000005</v>
      </c>
      <c r="GO106" s="1">
        <v>73.468000000000004</v>
      </c>
      <c r="GP106" s="1">
        <v>74.430999999999997</v>
      </c>
      <c r="GQ106" s="1">
        <v>74.3</v>
      </c>
      <c r="GR106" s="1">
        <v>75.792000000000002</v>
      </c>
      <c r="GS106" s="1">
        <v>75.462999999999994</v>
      </c>
      <c r="GT106" s="1">
        <v>75.221000000000004</v>
      </c>
      <c r="GU106" s="1">
        <v>72.463999999999999</v>
      </c>
      <c r="GV106" s="1">
        <v>75.978999999999999</v>
      </c>
      <c r="GW106" s="1">
        <v>76.807000000000002</v>
      </c>
      <c r="GX106" s="1">
        <v>71.73</v>
      </c>
      <c r="GY106" s="1">
        <v>67.465999999999994</v>
      </c>
      <c r="GZ106" s="1">
        <v>66.548000000000002</v>
      </c>
      <c r="HA106" s="1">
        <v>68.924000000000007</v>
      </c>
      <c r="HB106" s="1">
        <v>86.921000000000006</v>
      </c>
      <c r="HC106" s="1">
        <v>84.509</v>
      </c>
      <c r="HD106" s="1">
        <v>79.677999999999997</v>
      </c>
      <c r="HE106" s="1">
        <v>77.962999999999994</v>
      </c>
      <c r="HF106" s="1">
        <v>76.481999999999999</v>
      </c>
      <c r="HG106" s="1">
        <v>80.834999999999994</v>
      </c>
      <c r="HH106" s="1">
        <v>82.087000000000003</v>
      </c>
      <c r="HI106" s="1">
        <v>80.003</v>
      </c>
      <c r="HJ106" s="1">
        <v>79.131</v>
      </c>
      <c r="HK106" s="1">
        <v>81.909000000000006</v>
      </c>
      <c r="HL106" s="1">
        <v>81.372</v>
      </c>
      <c r="HM106" s="1">
        <v>79.957999999999998</v>
      </c>
      <c r="HN106" s="1">
        <v>80.516999999999996</v>
      </c>
      <c r="HO106" s="1">
        <v>79.613</v>
      </c>
      <c r="HP106" s="1">
        <v>79.483000000000004</v>
      </c>
      <c r="HQ106" s="1">
        <v>85.769000000000005</v>
      </c>
      <c r="HR106" s="1">
        <v>94.906000000000006</v>
      </c>
      <c r="HS106" s="1">
        <v>99.828999999999994</v>
      </c>
      <c r="HT106" s="1">
        <v>104.995</v>
      </c>
      <c r="HU106" s="1">
        <v>105.515</v>
      </c>
      <c r="HV106" s="1">
        <v>98.826999999999998</v>
      </c>
      <c r="HW106" s="1">
        <v>99.120999999999995</v>
      </c>
      <c r="HX106" s="1">
        <v>96.364999999999995</v>
      </c>
      <c r="HY106" s="1">
        <v>98.498000000000005</v>
      </c>
      <c r="HZ106" s="1">
        <v>97.100999999999999</v>
      </c>
      <c r="IA106" s="1">
        <v>101.52200000000001</v>
      </c>
      <c r="IB106" s="1">
        <v>104.13</v>
      </c>
      <c r="IC106" s="1">
        <v>104.099</v>
      </c>
      <c r="ID106" s="1">
        <v>92.944999999999993</v>
      </c>
      <c r="IE106" s="1">
        <v>88.786000000000001</v>
      </c>
      <c r="IF106" s="1">
        <v>89.1</v>
      </c>
      <c r="IG106" s="1">
        <v>91.650999999999996</v>
      </c>
      <c r="IH106" s="1">
        <v>82.457999999999998</v>
      </c>
      <c r="II106" s="1">
        <v>79.38</v>
      </c>
      <c r="IJ106" s="1">
        <v>81.350999999999999</v>
      </c>
      <c r="IK106" s="1">
        <v>86.765000000000001</v>
      </c>
      <c r="IL106" s="1">
        <v>91.713999999999999</v>
      </c>
      <c r="IM106" s="1">
        <v>92.61</v>
      </c>
      <c r="IN106" s="1">
        <v>92.691000000000003</v>
      </c>
      <c r="IO106" s="1">
        <v>91.915999999999997</v>
      </c>
      <c r="IP106" s="1">
        <v>90.79</v>
      </c>
      <c r="IQ106" s="1">
        <v>89.575000000000003</v>
      </c>
      <c r="IR106" s="1">
        <v>88.375</v>
      </c>
      <c r="IS106" s="1">
        <v>87.18</v>
      </c>
      <c r="IT106" s="1">
        <v>87.915999999999997</v>
      </c>
      <c r="IU106" s="1">
        <v>91.179000000000002</v>
      </c>
      <c r="IV106" s="1">
        <v>92.536000000000001</v>
      </c>
      <c r="IW106" s="1">
        <v>86.54</v>
      </c>
      <c r="IX106" s="1">
        <v>79.680000000000007</v>
      </c>
      <c r="IY106" s="1">
        <v>80.245999999999995</v>
      </c>
      <c r="IZ106" s="1">
        <v>83.424000000000007</v>
      </c>
      <c r="JA106" s="1">
        <v>89.477000000000004</v>
      </c>
      <c r="JB106" s="1">
        <v>86.853999999999999</v>
      </c>
      <c r="JC106" s="1">
        <v>89.906000000000006</v>
      </c>
      <c r="JD106" s="1">
        <v>90.866</v>
      </c>
      <c r="JE106" s="1">
        <v>91.180999999999997</v>
      </c>
      <c r="JF106" s="1">
        <v>90.756</v>
      </c>
      <c r="JG106" s="1">
        <v>91.385000000000005</v>
      </c>
      <c r="JH106" s="1">
        <v>89.728999999999999</v>
      </c>
      <c r="JI106" s="1">
        <v>88.691999999999993</v>
      </c>
      <c r="JJ106" s="1">
        <v>89.352000000000004</v>
      </c>
      <c r="JK106" s="1">
        <v>96.072000000000003</v>
      </c>
      <c r="JL106" s="1">
        <v>97.393000000000001</v>
      </c>
      <c r="JM106" s="1">
        <v>101.369</v>
      </c>
      <c r="JN106" s="1">
        <v>102.559</v>
      </c>
      <c r="JO106" s="1">
        <v>102.184</v>
      </c>
      <c r="JP106" s="1">
        <v>95.087000000000003</v>
      </c>
      <c r="JQ106" s="1">
        <v>106.04300000000001</v>
      </c>
      <c r="JR106" s="1">
        <v>115.327</v>
      </c>
      <c r="JS106" s="1">
        <v>118.515</v>
      </c>
      <c r="JT106" s="1">
        <v>121.39400000000001</v>
      </c>
      <c r="JU106" s="1">
        <v>127.69499999999999</v>
      </c>
      <c r="JV106" s="1">
        <v>130.57499999999999</v>
      </c>
      <c r="JW106" s="1">
        <v>129.768</v>
      </c>
      <c r="JX106" s="1">
        <v>127.80500000000001</v>
      </c>
      <c r="JY106" s="1">
        <v>130.12100000000001</v>
      </c>
      <c r="JZ106" s="1">
        <v>127.249</v>
      </c>
      <c r="KA106" s="1">
        <v>125.586</v>
      </c>
      <c r="KB106" s="1">
        <v>127.667</v>
      </c>
      <c r="KC106" s="1">
        <v>128.18100000000001</v>
      </c>
      <c r="KD106" s="1">
        <v>113.923</v>
      </c>
      <c r="KE106" s="1">
        <v>112.69</v>
      </c>
      <c r="KF106" s="1">
        <v>112.44199999999999</v>
      </c>
      <c r="KG106" s="1">
        <v>113.04600000000001</v>
      </c>
      <c r="KH106" s="1">
        <v>114.956</v>
      </c>
      <c r="KI106" s="1">
        <v>115.783</v>
      </c>
      <c r="KJ106" s="1">
        <v>116.098</v>
      </c>
      <c r="KK106" s="1">
        <v>115.099</v>
      </c>
      <c r="KL106" s="1">
        <v>106.179</v>
      </c>
      <c r="KM106" s="1">
        <v>106.602</v>
      </c>
      <c r="KN106" s="1">
        <v>104.518</v>
      </c>
      <c r="KO106" s="1">
        <v>97.424999999999997</v>
      </c>
      <c r="KP106" s="1">
        <v>89.489000000000004</v>
      </c>
      <c r="KQ106" s="1">
        <v>90.835999999999999</v>
      </c>
      <c r="KR106" s="1">
        <v>91.251000000000005</v>
      </c>
      <c r="KS106" s="1">
        <v>99.891999999999996</v>
      </c>
      <c r="KT106" s="1">
        <v>102.449</v>
      </c>
      <c r="KU106" s="1">
        <v>103.944</v>
      </c>
      <c r="KV106" s="1">
        <v>103.309</v>
      </c>
      <c r="KW106" s="1">
        <v>104.318</v>
      </c>
      <c r="KX106" s="1">
        <v>106.167</v>
      </c>
      <c r="KY106" s="1">
        <v>107.559</v>
      </c>
      <c r="KZ106" s="1">
        <v>108.083</v>
      </c>
      <c r="LA106" s="1">
        <v>106.367</v>
      </c>
      <c r="LB106" s="1">
        <v>108.23399999999999</v>
      </c>
      <c r="LC106" s="1">
        <v>113.517</v>
      </c>
      <c r="LD106" s="1">
        <v>117.84</v>
      </c>
      <c r="LE106" s="1">
        <v>123.03100000000001</v>
      </c>
      <c r="LF106" s="1">
        <v>121.84099999999999</v>
      </c>
      <c r="LG106" s="1">
        <v>123.795</v>
      </c>
      <c r="LH106" s="1">
        <v>122.033</v>
      </c>
      <c r="LI106" s="1">
        <v>121.72799999999999</v>
      </c>
      <c r="LJ106" s="1">
        <v>122.152</v>
      </c>
      <c r="LK106" s="1">
        <v>125.392</v>
      </c>
      <c r="LL106" s="1">
        <v>128.34100000000001</v>
      </c>
      <c r="LM106" s="1">
        <v>132.68</v>
      </c>
      <c r="LN106" s="1">
        <v>134.751</v>
      </c>
      <c r="LO106" s="1">
        <v>138.911</v>
      </c>
      <c r="LP106" s="1">
        <v>140.65899999999999</v>
      </c>
      <c r="LQ106" s="1">
        <v>146.83500000000001</v>
      </c>
      <c r="LR106" s="1">
        <v>138.84200000000001</v>
      </c>
      <c r="LS106" s="1">
        <v>140.05000000000001</v>
      </c>
      <c r="LT106" s="1">
        <v>137.12299999999999</v>
      </c>
      <c r="LU106" s="1">
        <v>132.333</v>
      </c>
      <c r="LV106" s="1">
        <v>137.327</v>
      </c>
      <c r="LW106" s="1">
        <v>144.83500000000001</v>
      </c>
      <c r="LX106" s="1">
        <v>147.685</v>
      </c>
      <c r="LY106" s="1">
        <v>159.43199999999999</v>
      </c>
      <c r="LZ106" s="1">
        <v>164.89099999999999</v>
      </c>
      <c r="MA106" s="1">
        <v>174.77600000000001</v>
      </c>
      <c r="MB106" s="1">
        <v>175.55699999999999</v>
      </c>
      <c r="MC106" s="1">
        <v>174.613</v>
      </c>
      <c r="MD106" s="1">
        <v>166.75200000000001</v>
      </c>
      <c r="ME106" s="1">
        <v>162.41300000000001</v>
      </c>
      <c r="MF106" s="1">
        <v>161.89500000000001</v>
      </c>
      <c r="MG106" s="1">
        <v>160.197</v>
      </c>
      <c r="MH106" s="1">
        <v>154.00200000000001</v>
      </c>
      <c r="MI106" s="1">
        <v>154.72499999999999</v>
      </c>
      <c r="MJ106" s="1">
        <v>158.15100000000001</v>
      </c>
      <c r="MK106" s="1">
        <v>162.94300000000001</v>
      </c>
      <c r="ML106" s="1">
        <v>168.07599999999999</v>
      </c>
      <c r="MM106" s="1">
        <v>167.80600000000001</v>
      </c>
      <c r="MN106" s="1">
        <v>168.49</v>
      </c>
      <c r="MO106" s="1">
        <v>167.929</v>
      </c>
      <c r="MP106" s="1">
        <v>173.92099999999999</v>
      </c>
      <c r="MQ106" s="1">
        <v>177.92</v>
      </c>
      <c r="MR106" s="1">
        <v>175.93299999999999</v>
      </c>
      <c r="MS106" s="1">
        <v>176.05500000000001</v>
      </c>
      <c r="MT106" s="1">
        <v>186.63</v>
      </c>
      <c r="MU106" s="1">
        <v>198.196</v>
      </c>
      <c r="MV106" s="1">
        <v>200.797</v>
      </c>
      <c r="MW106" s="1">
        <v>185.37700000000001</v>
      </c>
      <c r="MX106" s="1">
        <v>178.23699999999999</v>
      </c>
      <c r="MY106" s="1">
        <v>178.87100000000001</v>
      </c>
      <c r="MZ106" s="1">
        <v>181.88300000000001</v>
      </c>
      <c r="NA106" s="1">
        <v>179.65199999999999</v>
      </c>
      <c r="NB106" s="1">
        <v>180.571</v>
      </c>
      <c r="NC106" s="1">
        <v>192.83</v>
      </c>
      <c r="ND106" s="1">
        <v>194.59299999999999</v>
      </c>
      <c r="NE106" s="1">
        <v>189.976</v>
      </c>
      <c r="NF106" s="1">
        <v>187.32599999999999</v>
      </c>
      <c r="NG106" s="1">
        <v>189.172</v>
      </c>
      <c r="NH106" s="1">
        <v>186.44399999999999</v>
      </c>
      <c r="NI106" s="1">
        <v>183.18799999999999</v>
      </c>
      <c r="NJ106" s="1">
        <v>172.59700000000001</v>
      </c>
      <c r="NK106" s="1">
        <v>170.29</v>
      </c>
      <c r="NL106" s="1">
        <v>171.65100000000001</v>
      </c>
      <c r="NM106" s="1">
        <v>172.19300000000001</v>
      </c>
      <c r="NN106" s="1">
        <v>195.09800000000001</v>
      </c>
      <c r="NO106" s="1">
        <v>195.53700000000001</v>
      </c>
      <c r="NP106" s="1">
        <v>193.58699999999999</v>
      </c>
      <c r="NQ106" s="1">
        <v>208.40299999999999</v>
      </c>
      <c r="NR106" s="1">
        <v>211.315</v>
      </c>
      <c r="NS106" s="1">
        <v>230.291</v>
      </c>
      <c r="NT106" s="1">
        <v>242.51</v>
      </c>
      <c r="NU106" s="1">
        <v>250.881</v>
      </c>
      <c r="NV106" s="1">
        <v>255.78800000000001</v>
      </c>
      <c r="NW106" s="1">
        <v>228.71700000000001</v>
      </c>
      <c r="NX106" s="1">
        <v>223.49</v>
      </c>
      <c r="NY106" s="1">
        <v>223.215</v>
      </c>
      <c r="NZ106" s="1">
        <v>221.673</v>
      </c>
      <c r="OA106" s="1">
        <v>218.98400000000001</v>
      </c>
      <c r="OB106" s="1">
        <v>220.85499999999999</v>
      </c>
      <c r="OC106" s="1">
        <v>220.31899999999999</v>
      </c>
      <c r="OD106" s="1">
        <v>219.24700000000001</v>
      </c>
      <c r="OE106" s="1">
        <v>219.828</v>
      </c>
      <c r="OF106" s="1">
        <v>215.37700000000001</v>
      </c>
      <c r="OG106" s="1">
        <v>218.16300000000001</v>
      </c>
      <c r="OH106" s="1">
        <v>222.45599999999999</v>
      </c>
      <c r="OI106" s="1">
        <v>238.767</v>
      </c>
      <c r="OJ106" s="1">
        <v>256.13099999999997</v>
      </c>
      <c r="OK106" s="1">
        <v>260.95</v>
      </c>
      <c r="OL106" s="1">
        <v>258.05200000000002</v>
      </c>
      <c r="OM106" s="1">
        <v>252.15100000000001</v>
      </c>
      <c r="ON106" s="1">
        <v>243.00200000000001</v>
      </c>
      <c r="OO106" s="1">
        <v>228.45099999999999</v>
      </c>
      <c r="OP106" s="1">
        <v>220.703</v>
      </c>
      <c r="OQ106" s="1">
        <v>222.43600000000001</v>
      </c>
      <c r="OR106" s="1">
        <v>215.297</v>
      </c>
      <c r="OS106" s="1">
        <v>212.80600000000001</v>
      </c>
      <c r="OT106" s="1">
        <v>210.08699999999999</v>
      </c>
      <c r="OU106" s="1">
        <v>206.715</v>
      </c>
      <c r="OV106" s="1">
        <v>208.62</v>
      </c>
      <c r="OW106" s="1">
        <v>208.36199999999999</v>
      </c>
      <c r="OX106" s="1">
        <v>212.28</v>
      </c>
      <c r="OY106" s="1">
        <v>220.1</v>
      </c>
      <c r="OZ106" s="1">
        <v>199.03100000000001</v>
      </c>
      <c r="PA106" s="1">
        <v>192.73400000000001</v>
      </c>
      <c r="PB106" s="1">
        <v>185.29</v>
      </c>
      <c r="PC106" s="1">
        <v>180.09700000000001</v>
      </c>
      <c r="PD106" s="1">
        <v>175.703</v>
      </c>
      <c r="PE106" s="1">
        <v>174.74799999999999</v>
      </c>
      <c r="PF106" s="1">
        <v>173.97200000000001</v>
      </c>
      <c r="PG106" s="1">
        <v>171.577</v>
      </c>
      <c r="PH106" s="1">
        <v>174.518</v>
      </c>
      <c r="PI106" s="1">
        <v>180.50200000000001</v>
      </c>
      <c r="PJ106" s="1">
        <v>180.917</v>
      </c>
      <c r="PK106" s="1">
        <v>182.31200000000001</v>
      </c>
      <c r="PL106" s="1">
        <v>183.64</v>
      </c>
      <c r="PM106" s="1">
        <v>186.17</v>
      </c>
      <c r="PN106" s="1">
        <v>185.50200000000001</v>
      </c>
      <c r="PO106" s="1">
        <v>185.39099999999999</v>
      </c>
      <c r="PP106" s="1">
        <v>186.215</v>
      </c>
      <c r="PQ106" s="1">
        <v>177.80500000000001</v>
      </c>
      <c r="PR106" s="1">
        <v>172.351</v>
      </c>
      <c r="PS106" s="1">
        <v>169.905</v>
      </c>
      <c r="PT106" s="1">
        <v>163.648</v>
      </c>
      <c r="PU106" s="1">
        <v>163.071</v>
      </c>
      <c r="PV106" s="1">
        <v>163.13999999999999</v>
      </c>
      <c r="PW106" s="1">
        <v>161.64400000000001</v>
      </c>
      <c r="PX106" s="1">
        <v>159.28299999999999</v>
      </c>
      <c r="PY106" s="1">
        <v>157.58199999999999</v>
      </c>
      <c r="PZ106" s="1">
        <v>155.57400000000001</v>
      </c>
      <c r="QA106" s="1">
        <v>155.494</v>
      </c>
      <c r="QB106" s="1">
        <v>146.13900000000001</v>
      </c>
      <c r="QC106" s="1">
        <v>147.25200000000001</v>
      </c>
      <c r="QD106" s="1">
        <v>145.11500000000001</v>
      </c>
      <c r="QE106" s="1">
        <v>140.881</v>
      </c>
      <c r="QF106" s="1">
        <v>140.54599999999999</v>
      </c>
      <c r="QG106" s="1">
        <v>142.53800000000001</v>
      </c>
      <c r="QH106" s="1">
        <v>143.46799999999999</v>
      </c>
      <c r="QI106" s="1">
        <v>140.59399999999999</v>
      </c>
      <c r="QJ106" s="1">
        <v>139.113</v>
      </c>
      <c r="QK106" s="1">
        <v>135.71700000000001</v>
      </c>
      <c r="QL106" s="1">
        <v>137.261</v>
      </c>
      <c r="QM106" s="1">
        <v>136.55799999999999</v>
      </c>
      <c r="QN106" s="1">
        <v>136.09399999999999</v>
      </c>
      <c r="QO106" s="1">
        <v>132.41</v>
      </c>
      <c r="QP106" s="1">
        <v>132.27099999999999</v>
      </c>
      <c r="QQ106" s="1">
        <v>136.096</v>
      </c>
      <c r="QR106" s="1">
        <v>140.03299999999999</v>
      </c>
      <c r="QS106" s="1">
        <v>141.98400000000001</v>
      </c>
      <c r="QT106" s="1">
        <v>144.34399999999999</v>
      </c>
      <c r="QU106" s="1">
        <v>146.68100000000001</v>
      </c>
      <c r="QV106" s="1">
        <v>147.55500000000001</v>
      </c>
      <c r="QW106" s="1">
        <v>149.834</v>
      </c>
      <c r="QX106" s="1">
        <v>151.03</v>
      </c>
      <c r="QY106" s="1">
        <v>153.31100000000001</v>
      </c>
      <c r="QZ106" s="1">
        <v>154.60900000000001</v>
      </c>
      <c r="RA106" s="1">
        <v>154.459</v>
      </c>
      <c r="RB106" s="1">
        <v>154.10599999999999</v>
      </c>
      <c r="RC106" s="1">
        <v>153.94900000000001</v>
      </c>
      <c r="RD106" s="1">
        <v>152.07</v>
      </c>
      <c r="RE106" s="1">
        <v>149.82300000000001</v>
      </c>
      <c r="RF106" s="1">
        <v>145.886</v>
      </c>
      <c r="RG106" s="1">
        <v>143.863</v>
      </c>
      <c r="RH106" s="1">
        <v>143.958</v>
      </c>
      <c r="RI106" s="1">
        <v>142.88999999999999</v>
      </c>
      <c r="RJ106" s="1">
        <v>143.03200000000001</v>
      </c>
      <c r="RK106" s="1">
        <v>144.56700000000001</v>
      </c>
      <c r="RL106" s="1">
        <v>145.511</v>
      </c>
      <c r="RM106" s="1">
        <v>148.36699999999999</v>
      </c>
      <c r="RN106" s="1">
        <v>147.96199999999999</v>
      </c>
      <c r="RO106" s="1">
        <v>147.26400000000001</v>
      </c>
      <c r="RP106" s="1">
        <v>147.74799999999999</v>
      </c>
      <c r="RQ106" s="1">
        <v>141.465</v>
      </c>
      <c r="RR106" s="1">
        <v>139.99299999999999</v>
      </c>
      <c r="RS106" s="1">
        <v>139.33799999999999</v>
      </c>
      <c r="RT106" s="1">
        <v>134.97499999999999</v>
      </c>
      <c r="RU106" s="1">
        <v>134.27500000000001</v>
      </c>
      <c r="RV106" s="1">
        <v>133.55000000000001</v>
      </c>
      <c r="RW106" s="1">
        <v>134.791</v>
      </c>
      <c r="RX106" s="1">
        <v>135.05799999999999</v>
      </c>
      <c r="RY106" s="1">
        <v>134.36600000000001</v>
      </c>
      <c r="RZ106" s="1">
        <v>131.45500000000001</v>
      </c>
      <c r="SA106" s="1">
        <v>132.989</v>
      </c>
      <c r="SB106" s="1">
        <v>136.66499999999999</v>
      </c>
      <c r="SC106" s="1">
        <v>137.512</v>
      </c>
      <c r="SD106" s="1">
        <v>140.191</v>
      </c>
      <c r="SE106" s="1">
        <v>143.97200000000001</v>
      </c>
      <c r="SF106" s="1">
        <v>144.72999999999999</v>
      </c>
      <c r="SG106" s="1">
        <v>146.59100000000001</v>
      </c>
      <c r="SH106" s="1">
        <v>146.227</v>
      </c>
      <c r="SI106" s="1">
        <v>146.14500000000001</v>
      </c>
      <c r="SJ106" s="1">
        <v>145.75899999999999</v>
      </c>
      <c r="SK106" s="1">
        <v>145.768</v>
      </c>
      <c r="SL106" s="1">
        <v>146.51900000000001</v>
      </c>
      <c r="SM106" s="1">
        <v>147.858</v>
      </c>
      <c r="SN106" s="1">
        <v>150.297</v>
      </c>
      <c r="SO106" s="1">
        <v>153.28200000000001</v>
      </c>
      <c r="SP106" s="1">
        <v>151.364</v>
      </c>
      <c r="SQ106" s="1">
        <v>164.53299999999999</v>
      </c>
      <c r="SR106" s="1">
        <v>180.34200000000001</v>
      </c>
    </row>
    <row r="107" spans="1:514" x14ac:dyDescent="0.25">
      <c r="A107" s="1" t="s">
        <v>328</v>
      </c>
      <c r="B107" s="1" t="str">
        <f>_xlfn.XLOOKUP(A107,bonds[worksheet get],bonds[unique lookup],"-")</f>
        <v>ENBW 3 5/8 04/02/76 nc-21</v>
      </c>
      <c r="C107" s="1" t="str">
        <f>_xlfn.XLOOKUP(A107,bonds[worksheet get],bonds[ID_ISIN],"-")</f>
        <v>XS1044811591</v>
      </c>
      <c r="D107" s="1">
        <f>_xll.BDH(A107,"blp_i_sprd_mid","-2AY",,"Dates=H","Fill=C","Sort=R","Dir=H","cols=509;rows=1")</f>
        <v>188.47</v>
      </c>
      <c r="E107" s="1">
        <v>197.85599999999999</v>
      </c>
      <c r="F107" s="1">
        <v>186.583</v>
      </c>
      <c r="G107" s="1">
        <v>192.28700000000001</v>
      </c>
      <c r="H107" s="1">
        <v>191.184</v>
      </c>
      <c r="I107" s="1">
        <v>178.09</v>
      </c>
      <c r="J107" s="1">
        <v>179.37700000000001</v>
      </c>
      <c r="K107" s="1">
        <v>185.33099999999999</v>
      </c>
      <c r="L107" s="1">
        <v>179.55</v>
      </c>
      <c r="M107" s="1">
        <v>178.976</v>
      </c>
      <c r="N107" s="1">
        <v>171.982</v>
      </c>
      <c r="O107" s="1">
        <v>167.13399999999999</v>
      </c>
      <c r="P107" s="1">
        <v>158.215</v>
      </c>
      <c r="Q107" s="1">
        <v>145.16900000000001</v>
      </c>
      <c r="R107" s="1">
        <v>158.69399999999999</v>
      </c>
      <c r="S107" s="1">
        <v>152.23599999999999</v>
      </c>
      <c r="T107" s="1">
        <v>138.94900000000001</v>
      </c>
      <c r="U107" s="1">
        <v>127.556</v>
      </c>
      <c r="V107" s="1">
        <v>115.447</v>
      </c>
      <c r="W107" s="1">
        <v>88.26</v>
      </c>
      <c r="X107" s="1">
        <v>114.488</v>
      </c>
      <c r="Y107" s="1">
        <v>123.681</v>
      </c>
      <c r="Z107" s="1">
        <v>133.626</v>
      </c>
      <c r="AA107" s="1">
        <v>144.09</v>
      </c>
      <c r="AB107" s="1">
        <v>145.06200000000001</v>
      </c>
      <c r="AC107" s="1">
        <v>138.15299999999999</v>
      </c>
      <c r="AD107" s="1">
        <v>137.089</v>
      </c>
      <c r="AE107" s="1">
        <v>126.482</v>
      </c>
      <c r="AF107" s="1">
        <v>129.24700000000001</v>
      </c>
      <c r="AG107" s="1">
        <v>161.214</v>
      </c>
      <c r="AH107" s="1">
        <v>156.77000000000001</v>
      </c>
      <c r="AI107" s="1">
        <v>162.803</v>
      </c>
      <c r="AJ107" s="1">
        <v>169.905</v>
      </c>
      <c r="AK107" s="1">
        <v>188.054</v>
      </c>
      <c r="AL107" s="1">
        <v>200.64699999999999</v>
      </c>
      <c r="AM107" s="1">
        <v>202.08199999999999</v>
      </c>
      <c r="AN107" s="1">
        <v>205.71799999999999</v>
      </c>
      <c r="AO107" s="1">
        <v>201.684</v>
      </c>
      <c r="AP107" s="1">
        <v>198.08600000000001</v>
      </c>
      <c r="AQ107" s="1">
        <v>198.85499999999999</v>
      </c>
      <c r="AR107" s="1">
        <v>181.76599999999999</v>
      </c>
      <c r="AS107" s="1">
        <v>188.17</v>
      </c>
      <c r="AT107" s="1">
        <v>198.78</v>
      </c>
      <c r="AU107" s="1">
        <v>201.494</v>
      </c>
      <c r="AV107" s="1">
        <v>201.85499999999999</v>
      </c>
      <c r="AW107" s="1">
        <v>181.12299999999999</v>
      </c>
      <c r="AX107" s="1">
        <v>180.53200000000001</v>
      </c>
      <c r="AY107" s="1">
        <v>178.54</v>
      </c>
      <c r="AZ107" s="1">
        <v>186.17099999999999</v>
      </c>
      <c r="BA107" s="1">
        <v>198.78899999999999</v>
      </c>
      <c r="BB107" s="1">
        <v>209.696</v>
      </c>
      <c r="BC107" s="1">
        <v>230.60300000000001</v>
      </c>
      <c r="BD107" s="1">
        <v>213.33099999999999</v>
      </c>
      <c r="BE107" s="1">
        <v>211.42699999999999</v>
      </c>
      <c r="BF107" s="1">
        <v>209.56299999999999</v>
      </c>
      <c r="BG107" s="1">
        <v>222.023</v>
      </c>
      <c r="BH107" s="1">
        <v>213.22</v>
      </c>
      <c r="BI107" s="1">
        <v>201.74600000000001</v>
      </c>
      <c r="BJ107" s="1">
        <v>318.7</v>
      </c>
      <c r="BK107" s="1">
        <v>392.75299999999999</v>
      </c>
      <c r="BL107" s="1">
        <v>447.17700000000002</v>
      </c>
      <c r="BM107" s="1">
        <v>523.55399999999997</v>
      </c>
      <c r="BN107" s="1">
        <v>544.76700000000005</v>
      </c>
      <c r="BO107" s="1">
        <v>546.03099999999995</v>
      </c>
      <c r="BP107" s="1">
        <v>552.22</v>
      </c>
      <c r="BQ107" s="1">
        <v>556.88900000000001</v>
      </c>
      <c r="BR107" s="1">
        <v>569.81899999999996</v>
      </c>
      <c r="BS107" s="1">
        <v>566.24400000000003</v>
      </c>
      <c r="BT107" s="1">
        <v>580.83600000000001</v>
      </c>
      <c r="BU107" s="1">
        <v>612.43399999999997</v>
      </c>
      <c r="BV107" s="1">
        <v>626.86599999999999</v>
      </c>
      <c r="BW107" s="1">
        <v>635.79</v>
      </c>
      <c r="BX107" s="1">
        <v>595.27200000000005</v>
      </c>
      <c r="BY107" s="1">
        <v>627.74699999999996</v>
      </c>
      <c r="BZ107" s="1">
        <v>622.98099999999999</v>
      </c>
      <c r="CA107" s="1">
        <v>465.02499999999998</v>
      </c>
      <c r="CB107" s="1">
        <v>364.57400000000001</v>
      </c>
      <c r="CC107" s="1">
        <v>258.375</v>
      </c>
      <c r="CD107" s="1">
        <v>234.94</v>
      </c>
      <c r="CE107" s="1">
        <v>179.809</v>
      </c>
      <c r="CF107" s="1">
        <v>174.03399999999999</v>
      </c>
      <c r="CG107" s="1">
        <v>178.70699999999999</v>
      </c>
      <c r="CH107" s="1">
        <v>98.253</v>
      </c>
      <c r="CI107" s="1">
        <v>89.049000000000007</v>
      </c>
      <c r="CJ107" s="1">
        <v>87.760999999999996</v>
      </c>
      <c r="CK107" s="1">
        <v>91.078000000000003</v>
      </c>
      <c r="CL107" s="1">
        <v>93.614000000000004</v>
      </c>
      <c r="CM107" s="1">
        <v>92.206000000000003</v>
      </c>
      <c r="CN107" s="1">
        <v>66.956999999999994</v>
      </c>
      <c r="CO107" s="1">
        <v>64.257000000000005</v>
      </c>
      <c r="CP107" s="1">
        <v>54.484000000000002</v>
      </c>
      <c r="CQ107" s="1">
        <v>51.874000000000002</v>
      </c>
      <c r="CR107" s="1">
        <v>49.423999999999999</v>
      </c>
      <c r="CS107" s="1">
        <v>49.692999999999998</v>
      </c>
      <c r="CT107" s="1">
        <v>51.182000000000002</v>
      </c>
      <c r="CU107" s="1">
        <v>52.962000000000003</v>
      </c>
      <c r="CV107" s="1">
        <v>51.854999999999997</v>
      </c>
      <c r="CW107" s="1">
        <v>52.411000000000001</v>
      </c>
      <c r="CX107" s="1">
        <v>52.636000000000003</v>
      </c>
      <c r="CY107" s="1">
        <v>53.887999999999998</v>
      </c>
      <c r="CZ107" s="1">
        <v>55.21</v>
      </c>
      <c r="DA107" s="1">
        <v>56.26</v>
      </c>
      <c r="DB107" s="1">
        <v>55.206000000000003</v>
      </c>
      <c r="DC107" s="1">
        <v>54.545999999999999</v>
      </c>
      <c r="DD107" s="1">
        <v>57.667000000000002</v>
      </c>
      <c r="DE107" s="1">
        <v>60.237000000000002</v>
      </c>
      <c r="DF107" s="1">
        <v>61.351999999999997</v>
      </c>
      <c r="DG107" s="1">
        <v>61.948</v>
      </c>
      <c r="DH107" s="1">
        <v>62.945</v>
      </c>
      <c r="DI107" s="1">
        <v>62.701000000000001</v>
      </c>
      <c r="DJ107" s="1">
        <v>63.448999999999998</v>
      </c>
      <c r="DK107" s="1">
        <v>62.152999999999999</v>
      </c>
      <c r="DL107" s="1">
        <v>59.505000000000003</v>
      </c>
      <c r="DM107" s="1">
        <v>58.697000000000003</v>
      </c>
      <c r="DN107" s="1">
        <v>59.037999999999997</v>
      </c>
      <c r="DO107" s="1">
        <v>59.7</v>
      </c>
      <c r="DP107" s="1">
        <v>59.518999999999998</v>
      </c>
      <c r="DQ107" s="1">
        <v>61.177</v>
      </c>
      <c r="DR107" s="1">
        <v>63.567</v>
      </c>
      <c r="DS107" s="1">
        <v>66.39</v>
      </c>
      <c r="DT107" s="1">
        <v>64.915000000000006</v>
      </c>
      <c r="DU107" s="1">
        <v>65.575999999999993</v>
      </c>
      <c r="DV107" s="1">
        <v>62.901000000000003</v>
      </c>
      <c r="DW107" s="1">
        <v>62.947000000000003</v>
      </c>
      <c r="DX107" s="1">
        <v>64.869</v>
      </c>
      <c r="DY107" s="1">
        <v>60.27</v>
      </c>
      <c r="DZ107" s="1">
        <v>59.756</v>
      </c>
      <c r="EA107" s="1">
        <v>57.926000000000002</v>
      </c>
      <c r="EB107" s="1">
        <v>56.417000000000002</v>
      </c>
      <c r="EC107" s="1">
        <v>56.259</v>
      </c>
      <c r="ED107" s="1">
        <v>57.084000000000003</v>
      </c>
      <c r="EE107" s="1">
        <v>59.021000000000001</v>
      </c>
      <c r="EF107" s="1">
        <v>60.134999999999998</v>
      </c>
      <c r="EG107" s="1">
        <v>62.667999999999999</v>
      </c>
      <c r="EH107" s="1">
        <v>62.869</v>
      </c>
      <c r="EI107" s="1">
        <v>65.417000000000002</v>
      </c>
      <c r="EJ107" s="1">
        <v>68.337999999999994</v>
      </c>
      <c r="EK107" s="1">
        <v>67.712999999999994</v>
      </c>
      <c r="EL107" s="1">
        <v>69.605000000000004</v>
      </c>
      <c r="EM107" s="1">
        <v>70.570999999999998</v>
      </c>
      <c r="EN107" s="1">
        <v>72.465000000000003</v>
      </c>
      <c r="EO107" s="1">
        <v>75.602999999999994</v>
      </c>
      <c r="EP107" s="1">
        <v>76.483000000000004</v>
      </c>
      <c r="EQ107" s="1">
        <v>77.774000000000001</v>
      </c>
      <c r="ER107" s="1">
        <v>77.804000000000002</v>
      </c>
      <c r="ES107" s="1">
        <v>78.975999999999999</v>
      </c>
      <c r="ET107" s="1">
        <v>81.063999999999993</v>
      </c>
      <c r="EU107" s="1">
        <v>78.909000000000006</v>
      </c>
      <c r="EV107" s="1">
        <v>77.676000000000002</v>
      </c>
      <c r="EW107" s="1">
        <v>78.923000000000002</v>
      </c>
      <c r="EX107" s="1">
        <v>80.518000000000001</v>
      </c>
      <c r="EY107" s="1">
        <v>80.823999999999998</v>
      </c>
      <c r="EZ107" s="1">
        <v>81.52</v>
      </c>
      <c r="FA107" s="1">
        <v>81.927999999999997</v>
      </c>
      <c r="FB107" s="1">
        <v>80.692999999999998</v>
      </c>
      <c r="FC107" s="1">
        <v>82.44</v>
      </c>
      <c r="FD107" s="1">
        <v>82.299000000000007</v>
      </c>
      <c r="FE107" s="1">
        <v>78.736999999999995</v>
      </c>
      <c r="FF107" s="1">
        <v>75.795000000000002</v>
      </c>
      <c r="FG107" s="1">
        <v>76.557000000000002</v>
      </c>
      <c r="FH107" s="1">
        <v>73.653000000000006</v>
      </c>
      <c r="FI107" s="1">
        <v>73.817999999999998</v>
      </c>
      <c r="FJ107" s="1">
        <v>72.989000000000004</v>
      </c>
      <c r="FK107" s="1">
        <v>73.929000000000002</v>
      </c>
      <c r="FL107" s="1">
        <v>73.201999999999998</v>
      </c>
      <c r="FM107" s="1">
        <v>73.126999999999995</v>
      </c>
      <c r="FN107" s="1">
        <v>73.561000000000007</v>
      </c>
      <c r="FO107" s="1">
        <v>73.484999999999999</v>
      </c>
      <c r="FP107" s="1">
        <v>77.978999999999999</v>
      </c>
      <c r="FQ107" s="1">
        <v>79.477000000000004</v>
      </c>
      <c r="FR107" s="1">
        <v>78.635999999999996</v>
      </c>
      <c r="FS107" s="1">
        <v>76.927999999999997</v>
      </c>
      <c r="FT107" s="1">
        <v>74.114000000000004</v>
      </c>
      <c r="FU107" s="1">
        <v>72.965999999999994</v>
      </c>
      <c r="FV107" s="1">
        <v>73.593999999999994</v>
      </c>
      <c r="FW107" s="1">
        <v>76.504000000000005</v>
      </c>
      <c r="FX107" s="1">
        <v>77.116</v>
      </c>
      <c r="FY107" s="1">
        <v>77.658000000000001</v>
      </c>
      <c r="FZ107" s="1">
        <v>79.38</v>
      </c>
      <c r="GA107" s="1">
        <v>79.870999999999995</v>
      </c>
      <c r="GB107" s="1">
        <v>80.313000000000002</v>
      </c>
      <c r="GC107" s="1">
        <v>80.567999999999998</v>
      </c>
      <c r="GD107" s="1">
        <v>81.289000000000001</v>
      </c>
      <c r="GE107" s="1">
        <v>83.316000000000003</v>
      </c>
      <c r="GF107" s="1">
        <v>82.897999999999996</v>
      </c>
      <c r="GG107" s="1">
        <v>87.096999999999994</v>
      </c>
      <c r="GH107" s="1">
        <v>88.409000000000006</v>
      </c>
      <c r="GI107" s="1">
        <v>88.846000000000004</v>
      </c>
      <c r="GJ107" s="1">
        <v>80.034999999999997</v>
      </c>
      <c r="GK107" s="1">
        <v>78.593999999999994</v>
      </c>
      <c r="GL107" s="1">
        <v>78.838999999999999</v>
      </c>
      <c r="GM107" s="1">
        <v>75.409000000000006</v>
      </c>
      <c r="GN107" s="1">
        <v>72.757000000000005</v>
      </c>
      <c r="GO107" s="1">
        <v>73.468000000000004</v>
      </c>
      <c r="GP107" s="1">
        <v>74.430999999999997</v>
      </c>
      <c r="GQ107" s="1">
        <v>74.3</v>
      </c>
      <c r="GR107" s="1">
        <v>75.792000000000002</v>
      </c>
      <c r="GS107" s="1">
        <v>75.462999999999994</v>
      </c>
      <c r="GT107" s="1">
        <v>75.221000000000004</v>
      </c>
      <c r="GU107" s="1">
        <v>72.463999999999999</v>
      </c>
      <c r="GV107" s="1">
        <v>75.978999999999999</v>
      </c>
      <c r="GW107" s="1">
        <v>76.807000000000002</v>
      </c>
      <c r="GX107" s="1">
        <v>71.73</v>
      </c>
      <c r="GY107" s="1">
        <v>67.465999999999994</v>
      </c>
      <c r="GZ107" s="1">
        <v>66.548000000000002</v>
      </c>
      <c r="HA107" s="1">
        <v>68.924000000000007</v>
      </c>
      <c r="HB107" s="1">
        <v>86.921000000000006</v>
      </c>
      <c r="HC107" s="1">
        <v>84.509</v>
      </c>
      <c r="HD107" s="1">
        <v>79.677999999999997</v>
      </c>
      <c r="HE107" s="1">
        <v>77.962999999999994</v>
      </c>
      <c r="HF107" s="1">
        <v>76.481999999999999</v>
      </c>
      <c r="HG107" s="1">
        <v>80.834999999999994</v>
      </c>
      <c r="HH107" s="1">
        <v>82.087000000000003</v>
      </c>
      <c r="HI107" s="1">
        <v>80.003</v>
      </c>
      <c r="HJ107" s="1">
        <v>79.131</v>
      </c>
      <c r="HK107" s="1">
        <v>81.909000000000006</v>
      </c>
      <c r="HL107" s="1">
        <v>81.372</v>
      </c>
      <c r="HM107" s="1">
        <v>79.957999999999998</v>
      </c>
      <c r="HN107" s="1">
        <v>80.516999999999996</v>
      </c>
      <c r="HO107" s="1">
        <v>79.613</v>
      </c>
      <c r="HP107" s="1">
        <v>79.483000000000004</v>
      </c>
      <c r="HQ107" s="1">
        <v>85.769000000000005</v>
      </c>
      <c r="HR107" s="1">
        <v>94.906000000000006</v>
      </c>
      <c r="HS107" s="1">
        <v>99.828999999999994</v>
      </c>
      <c r="HT107" s="1">
        <v>104.995</v>
      </c>
      <c r="HU107" s="1">
        <v>105.515</v>
      </c>
      <c r="HV107" s="1">
        <v>98.826999999999998</v>
      </c>
      <c r="HW107" s="1">
        <v>99.120999999999995</v>
      </c>
      <c r="HX107" s="1">
        <v>96.364999999999995</v>
      </c>
      <c r="HY107" s="1">
        <v>98.498000000000005</v>
      </c>
      <c r="HZ107" s="1">
        <v>97.100999999999999</v>
      </c>
      <c r="IA107" s="1">
        <v>101.52200000000001</v>
      </c>
      <c r="IB107" s="1">
        <v>104.13</v>
      </c>
      <c r="IC107" s="1">
        <v>104.099</v>
      </c>
      <c r="ID107" s="1">
        <v>92.944999999999993</v>
      </c>
      <c r="IE107" s="1">
        <v>88.786000000000001</v>
      </c>
      <c r="IF107" s="1">
        <v>89.1</v>
      </c>
      <c r="IG107" s="1">
        <v>91.650999999999996</v>
      </c>
      <c r="IH107" s="1">
        <v>82.457999999999998</v>
      </c>
      <c r="II107" s="1">
        <v>79.38</v>
      </c>
      <c r="IJ107" s="1">
        <v>81.350999999999999</v>
      </c>
      <c r="IK107" s="1">
        <v>86.765000000000001</v>
      </c>
      <c r="IL107" s="1">
        <v>91.713999999999999</v>
      </c>
      <c r="IM107" s="1">
        <v>92.61</v>
      </c>
      <c r="IN107" s="1">
        <v>92.691000000000003</v>
      </c>
      <c r="IO107" s="1">
        <v>91.915999999999997</v>
      </c>
      <c r="IP107" s="1">
        <v>90.79</v>
      </c>
      <c r="IQ107" s="1">
        <v>89.575000000000003</v>
      </c>
      <c r="IR107" s="1">
        <v>88.375</v>
      </c>
      <c r="IS107" s="1">
        <v>87.18</v>
      </c>
      <c r="IT107" s="1">
        <v>87.915999999999997</v>
      </c>
      <c r="IU107" s="1">
        <v>91.179000000000002</v>
      </c>
      <c r="IV107" s="1">
        <v>92.536000000000001</v>
      </c>
      <c r="IW107" s="1">
        <v>86.54</v>
      </c>
      <c r="IX107" s="1">
        <v>79.680000000000007</v>
      </c>
      <c r="IY107" s="1">
        <v>80.245999999999995</v>
      </c>
      <c r="IZ107" s="1">
        <v>83.424000000000007</v>
      </c>
      <c r="JA107" s="1">
        <v>89.477000000000004</v>
      </c>
      <c r="JB107" s="1">
        <v>86.853999999999999</v>
      </c>
      <c r="JC107" s="1">
        <v>89.906000000000006</v>
      </c>
      <c r="JD107" s="1">
        <v>90.866</v>
      </c>
      <c r="JE107" s="1">
        <v>91.180999999999997</v>
      </c>
      <c r="JF107" s="1">
        <v>90.756</v>
      </c>
      <c r="JG107" s="1">
        <v>91.385000000000005</v>
      </c>
      <c r="JH107" s="1">
        <v>89.728999999999999</v>
      </c>
      <c r="JI107" s="1">
        <v>88.691999999999993</v>
      </c>
      <c r="JJ107" s="1">
        <v>89.352000000000004</v>
      </c>
      <c r="JK107" s="1">
        <v>96.072000000000003</v>
      </c>
      <c r="JL107" s="1">
        <v>97.393000000000001</v>
      </c>
      <c r="JM107" s="1">
        <v>101.369</v>
      </c>
      <c r="JN107" s="1">
        <v>102.559</v>
      </c>
      <c r="JO107" s="1">
        <v>102.184</v>
      </c>
      <c r="JP107" s="1">
        <v>95.087000000000003</v>
      </c>
      <c r="JQ107" s="1">
        <v>106.04300000000001</v>
      </c>
      <c r="JR107" s="1">
        <v>115.327</v>
      </c>
      <c r="JS107" s="1">
        <v>118.515</v>
      </c>
      <c r="JT107" s="1">
        <v>121.39400000000001</v>
      </c>
      <c r="JU107" s="1">
        <v>127.69499999999999</v>
      </c>
      <c r="JV107" s="1">
        <v>130.57499999999999</v>
      </c>
      <c r="JW107" s="1">
        <v>129.768</v>
      </c>
      <c r="JX107" s="1">
        <v>127.80500000000001</v>
      </c>
      <c r="JY107" s="1">
        <v>130.12100000000001</v>
      </c>
      <c r="JZ107" s="1">
        <v>127.249</v>
      </c>
      <c r="KA107" s="1">
        <v>125.586</v>
      </c>
      <c r="KB107" s="1">
        <v>127.667</v>
      </c>
      <c r="KC107" s="1">
        <v>128.18100000000001</v>
      </c>
      <c r="KD107" s="1">
        <v>113.923</v>
      </c>
      <c r="KE107" s="1">
        <v>112.69</v>
      </c>
      <c r="KF107" s="1">
        <v>112.44199999999999</v>
      </c>
      <c r="KG107" s="1">
        <v>113.04600000000001</v>
      </c>
      <c r="KH107" s="1">
        <v>114.956</v>
      </c>
      <c r="KI107" s="1">
        <v>115.783</v>
      </c>
      <c r="KJ107" s="1">
        <v>116.098</v>
      </c>
      <c r="KK107" s="1">
        <v>115.099</v>
      </c>
      <c r="KL107" s="1">
        <v>106.179</v>
      </c>
      <c r="KM107" s="1">
        <v>106.602</v>
      </c>
      <c r="KN107" s="1">
        <v>104.518</v>
      </c>
      <c r="KO107" s="1">
        <v>97.424999999999997</v>
      </c>
      <c r="KP107" s="1">
        <v>89.489000000000004</v>
      </c>
      <c r="KQ107" s="1">
        <v>90.835999999999999</v>
      </c>
      <c r="KR107" s="1">
        <v>91.251000000000005</v>
      </c>
      <c r="KS107" s="1">
        <v>99.891999999999996</v>
      </c>
      <c r="KT107" s="1">
        <v>102.449</v>
      </c>
      <c r="KU107" s="1">
        <v>103.944</v>
      </c>
      <c r="KV107" s="1">
        <v>103.309</v>
      </c>
      <c r="KW107" s="1">
        <v>104.318</v>
      </c>
      <c r="KX107" s="1">
        <v>106.167</v>
      </c>
      <c r="KY107" s="1">
        <v>107.559</v>
      </c>
      <c r="KZ107" s="1">
        <v>108.083</v>
      </c>
      <c r="LA107" s="1">
        <v>106.367</v>
      </c>
      <c r="LB107" s="1">
        <v>108.23399999999999</v>
      </c>
      <c r="LC107" s="1">
        <v>113.517</v>
      </c>
      <c r="LD107" s="1">
        <v>117.84</v>
      </c>
      <c r="LE107" s="1">
        <v>123.03100000000001</v>
      </c>
      <c r="LF107" s="1">
        <v>121.84099999999999</v>
      </c>
      <c r="LG107" s="1">
        <v>123.795</v>
      </c>
      <c r="LH107" s="1">
        <v>122.033</v>
      </c>
      <c r="LI107" s="1">
        <v>121.72799999999999</v>
      </c>
      <c r="LJ107" s="1">
        <v>122.152</v>
      </c>
      <c r="LK107" s="1">
        <v>125.392</v>
      </c>
      <c r="LL107" s="1">
        <v>128.34100000000001</v>
      </c>
      <c r="LM107" s="1">
        <v>132.68</v>
      </c>
      <c r="LN107" s="1">
        <v>134.751</v>
      </c>
      <c r="LO107" s="1">
        <v>138.911</v>
      </c>
      <c r="LP107" s="1">
        <v>140.65899999999999</v>
      </c>
      <c r="LQ107" s="1">
        <v>146.83500000000001</v>
      </c>
      <c r="LR107" s="1">
        <v>138.84200000000001</v>
      </c>
      <c r="LS107" s="1">
        <v>140.05000000000001</v>
      </c>
      <c r="LT107" s="1">
        <v>137.12299999999999</v>
      </c>
      <c r="LU107" s="1">
        <v>132.333</v>
      </c>
      <c r="LV107" s="1">
        <v>137.327</v>
      </c>
      <c r="LW107" s="1">
        <v>144.83500000000001</v>
      </c>
      <c r="LX107" s="1">
        <v>147.685</v>
      </c>
      <c r="LY107" s="1">
        <v>159.43199999999999</v>
      </c>
      <c r="LZ107" s="1">
        <v>164.89099999999999</v>
      </c>
      <c r="MA107" s="1">
        <v>174.77600000000001</v>
      </c>
      <c r="MB107" s="1">
        <v>175.55699999999999</v>
      </c>
      <c r="MC107" s="1">
        <v>174.613</v>
      </c>
      <c r="MD107" s="1">
        <v>166.75200000000001</v>
      </c>
      <c r="ME107" s="1">
        <v>162.41300000000001</v>
      </c>
      <c r="MF107" s="1">
        <v>161.89500000000001</v>
      </c>
      <c r="MG107" s="1">
        <v>160.197</v>
      </c>
      <c r="MH107" s="1">
        <v>154.00200000000001</v>
      </c>
      <c r="MI107" s="1">
        <v>154.72499999999999</v>
      </c>
      <c r="MJ107" s="1">
        <v>158.15100000000001</v>
      </c>
      <c r="MK107" s="1">
        <v>162.94300000000001</v>
      </c>
      <c r="ML107" s="1">
        <v>168.07599999999999</v>
      </c>
      <c r="MM107" s="1">
        <v>167.80600000000001</v>
      </c>
      <c r="MN107" s="1">
        <v>168.49</v>
      </c>
      <c r="MO107" s="1">
        <v>167.929</v>
      </c>
      <c r="MP107" s="1">
        <v>173.92099999999999</v>
      </c>
      <c r="MQ107" s="1">
        <v>177.92</v>
      </c>
      <c r="MR107" s="1">
        <v>175.93299999999999</v>
      </c>
      <c r="MS107" s="1">
        <v>176.05500000000001</v>
      </c>
      <c r="MT107" s="1">
        <v>186.63</v>
      </c>
      <c r="MU107" s="1">
        <v>198.196</v>
      </c>
      <c r="MV107" s="1">
        <v>200.797</v>
      </c>
      <c r="MW107" s="1">
        <v>185.37700000000001</v>
      </c>
      <c r="MX107" s="1">
        <v>178.23699999999999</v>
      </c>
      <c r="MY107" s="1">
        <v>178.87100000000001</v>
      </c>
      <c r="MZ107" s="1">
        <v>181.88300000000001</v>
      </c>
      <c r="NA107" s="1">
        <v>179.65199999999999</v>
      </c>
      <c r="NB107" s="1">
        <v>180.571</v>
      </c>
      <c r="NC107" s="1">
        <v>192.83</v>
      </c>
      <c r="ND107" s="1">
        <v>194.59299999999999</v>
      </c>
      <c r="NE107" s="1">
        <v>189.976</v>
      </c>
      <c r="NF107" s="1">
        <v>187.32599999999999</v>
      </c>
      <c r="NG107" s="1">
        <v>189.172</v>
      </c>
      <c r="NH107" s="1">
        <v>186.44399999999999</v>
      </c>
      <c r="NI107" s="1">
        <v>183.18799999999999</v>
      </c>
      <c r="NJ107" s="1">
        <v>172.59700000000001</v>
      </c>
      <c r="NK107" s="1">
        <v>170.29</v>
      </c>
      <c r="NL107" s="1">
        <v>171.65100000000001</v>
      </c>
      <c r="NM107" s="1">
        <v>172.19300000000001</v>
      </c>
      <c r="NN107" s="1">
        <v>195.09800000000001</v>
      </c>
      <c r="NO107" s="1">
        <v>195.53700000000001</v>
      </c>
      <c r="NP107" s="1">
        <v>193.58699999999999</v>
      </c>
      <c r="NQ107" s="1">
        <v>208.40299999999999</v>
      </c>
      <c r="NR107" s="1">
        <v>211.315</v>
      </c>
      <c r="NS107" s="1">
        <v>230.291</v>
      </c>
      <c r="NT107" s="1">
        <v>242.51</v>
      </c>
      <c r="NU107" s="1">
        <v>250.881</v>
      </c>
      <c r="NV107" s="1">
        <v>255.78800000000001</v>
      </c>
      <c r="NW107" s="1">
        <v>228.71700000000001</v>
      </c>
      <c r="NX107" s="1">
        <v>223.49</v>
      </c>
      <c r="NY107" s="1">
        <v>223.215</v>
      </c>
      <c r="NZ107" s="1">
        <v>221.673</v>
      </c>
      <c r="OA107" s="1">
        <v>218.98400000000001</v>
      </c>
      <c r="OB107" s="1">
        <v>220.85499999999999</v>
      </c>
      <c r="OC107" s="1">
        <v>220.31899999999999</v>
      </c>
      <c r="OD107" s="1">
        <v>219.24700000000001</v>
      </c>
      <c r="OE107" s="1">
        <v>219.828</v>
      </c>
      <c r="OF107" s="1">
        <v>215.37700000000001</v>
      </c>
      <c r="OG107" s="1">
        <v>218.16300000000001</v>
      </c>
      <c r="OH107" s="1">
        <v>222.45599999999999</v>
      </c>
      <c r="OI107" s="1">
        <v>238.767</v>
      </c>
      <c r="OJ107" s="1">
        <v>256.13099999999997</v>
      </c>
      <c r="OK107" s="1">
        <v>260.95</v>
      </c>
      <c r="OL107" s="1">
        <v>258.05200000000002</v>
      </c>
      <c r="OM107" s="1">
        <v>252.15100000000001</v>
      </c>
      <c r="ON107" s="1">
        <v>243.00200000000001</v>
      </c>
      <c r="OO107" s="1">
        <v>228.45099999999999</v>
      </c>
      <c r="OP107" s="1">
        <v>220.703</v>
      </c>
      <c r="OQ107" s="1">
        <v>222.43600000000001</v>
      </c>
      <c r="OR107" s="1">
        <v>215.297</v>
      </c>
      <c r="OS107" s="1">
        <v>212.80600000000001</v>
      </c>
      <c r="OT107" s="1">
        <v>210.08699999999999</v>
      </c>
      <c r="OU107" s="1">
        <v>206.715</v>
      </c>
      <c r="OV107" s="1">
        <v>208.62</v>
      </c>
      <c r="OW107" s="1">
        <v>208.36199999999999</v>
      </c>
      <c r="OX107" s="1">
        <v>212.28</v>
      </c>
      <c r="OY107" s="1">
        <v>220.1</v>
      </c>
      <c r="OZ107" s="1">
        <v>199.03100000000001</v>
      </c>
      <c r="PA107" s="1">
        <v>192.73400000000001</v>
      </c>
      <c r="PB107" s="1">
        <v>185.29</v>
      </c>
      <c r="PC107" s="1">
        <v>180.09700000000001</v>
      </c>
      <c r="PD107" s="1">
        <v>175.703</v>
      </c>
      <c r="PE107" s="1">
        <v>174.74799999999999</v>
      </c>
      <c r="PF107" s="1">
        <v>173.97200000000001</v>
      </c>
      <c r="PG107" s="1">
        <v>171.577</v>
      </c>
      <c r="PH107" s="1">
        <v>174.518</v>
      </c>
      <c r="PI107" s="1">
        <v>180.50200000000001</v>
      </c>
      <c r="PJ107" s="1">
        <v>180.917</v>
      </c>
      <c r="PK107" s="1">
        <v>182.31200000000001</v>
      </c>
      <c r="PL107" s="1">
        <v>183.64</v>
      </c>
      <c r="PM107" s="1">
        <v>186.17</v>
      </c>
      <c r="PN107" s="1">
        <v>185.50200000000001</v>
      </c>
      <c r="PO107" s="1">
        <v>185.39099999999999</v>
      </c>
      <c r="PP107" s="1">
        <v>186.215</v>
      </c>
      <c r="PQ107" s="1">
        <v>177.80500000000001</v>
      </c>
      <c r="PR107" s="1">
        <v>172.351</v>
      </c>
      <c r="PS107" s="1">
        <v>169.905</v>
      </c>
      <c r="PT107" s="1">
        <v>163.648</v>
      </c>
      <c r="PU107" s="1">
        <v>163.071</v>
      </c>
      <c r="PV107" s="1">
        <v>163.13999999999999</v>
      </c>
      <c r="PW107" s="1">
        <v>161.64400000000001</v>
      </c>
      <c r="PX107" s="1">
        <v>159.28299999999999</v>
      </c>
      <c r="PY107" s="1">
        <v>157.58199999999999</v>
      </c>
      <c r="PZ107" s="1">
        <v>155.57400000000001</v>
      </c>
      <c r="QA107" s="1">
        <v>155.494</v>
      </c>
      <c r="QB107" s="1">
        <v>146.13900000000001</v>
      </c>
      <c r="QC107" s="1">
        <v>147.25200000000001</v>
      </c>
      <c r="QD107" s="1">
        <v>145.11500000000001</v>
      </c>
      <c r="QE107" s="1">
        <v>140.881</v>
      </c>
      <c r="QF107" s="1">
        <v>140.54599999999999</v>
      </c>
      <c r="QG107" s="1">
        <v>142.53800000000001</v>
      </c>
      <c r="QH107" s="1">
        <v>143.46799999999999</v>
      </c>
      <c r="QI107" s="1">
        <v>140.59399999999999</v>
      </c>
      <c r="QJ107" s="1">
        <v>139.113</v>
      </c>
      <c r="QK107" s="1">
        <v>135.71700000000001</v>
      </c>
      <c r="QL107" s="1">
        <v>137.261</v>
      </c>
      <c r="QM107" s="1">
        <v>136.55799999999999</v>
      </c>
      <c r="QN107" s="1">
        <v>136.09399999999999</v>
      </c>
      <c r="QO107" s="1">
        <v>132.41</v>
      </c>
      <c r="QP107" s="1">
        <v>132.27099999999999</v>
      </c>
      <c r="QQ107" s="1">
        <v>136.096</v>
      </c>
      <c r="QR107" s="1">
        <v>140.03299999999999</v>
      </c>
      <c r="QS107" s="1">
        <v>141.98400000000001</v>
      </c>
      <c r="QT107" s="1">
        <v>144.34399999999999</v>
      </c>
      <c r="QU107" s="1">
        <v>146.68100000000001</v>
      </c>
      <c r="QV107" s="1">
        <v>147.55500000000001</v>
      </c>
      <c r="QW107" s="1">
        <v>149.834</v>
      </c>
      <c r="QX107" s="1">
        <v>151.03</v>
      </c>
      <c r="QY107" s="1">
        <v>153.31100000000001</v>
      </c>
      <c r="QZ107" s="1">
        <v>154.60900000000001</v>
      </c>
      <c r="RA107" s="1">
        <v>154.459</v>
      </c>
      <c r="RB107" s="1">
        <v>154.10599999999999</v>
      </c>
      <c r="RC107" s="1">
        <v>153.94900000000001</v>
      </c>
      <c r="RD107" s="1">
        <v>152.07</v>
      </c>
      <c r="RE107" s="1">
        <v>149.82300000000001</v>
      </c>
      <c r="RF107" s="1">
        <v>145.886</v>
      </c>
      <c r="RG107" s="1">
        <v>143.863</v>
      </c>
      <c r="RH107" s="1">
        <v>143.958</v>
      </c>
      <c r="RI107" s="1">
        <v>142.88999999999999</v>
      </c>
      <c r="RJ107" s="1">
        <v>143.03200000000001</v>
      </c>
      <c r="RK107" s="1">
        <v>144.56700000000001</v>
      </c>
      <c r="RL107" s="1">
        <v>145.511</v>
      </c>
      <c r="RM107" s="1">
        <v>148.36699999999999</v>
      </c>
      <c r="RN107" s="1">
        <v>147.96199999999999</v>
      </c>
      <c r="RO107" s="1">
        <v>147.26400000000001</v>
      </c>
      <c r="RP107" s="1">
        <v>147.74799999999999</v>
      </c>
      <c r="RQ107" s="1">
        <v>141.465</v>
      </c>
      <c r="RR107" s="1">
        <v>139.99299999999999</v>
      </c>
      <c r="RS107" s="1">
        <v>139.33799999999999</v>
      </c>
      <c r="RT107" s="1">
        <v>134.97499999999999</v>
      </c>
      <c r="RU107" s="1">
        <v>134.27500000000001</v>
      </c>
      <c r="RV107" s="1">
        <v>133.55000000000001</v>
      </c>
      <c r="RW107" s="1">
        <v>134.791</v>
      </c>
      <c r="RX107" s="1">
        <v>135.05799999999999</v>
      </c>
      <c r="RY107" s="1">
        <v>134.36600000000001</v>
      </c>
      <c r="RZ107" s="1">
        <v>131.45500000000001</v>
      </c>
      <c r="SA107" s="1">
        <v>132.989</v>
      </c>
      <c r="SB107" s="1">
        <v>136.66499999999999</v>
      </c>
      <c r="SC107" s="1">
        <v>137.512</v>
      </c>
      <c r="SD107" s="1">
        <v>140.191</v>
      </c>
      <c r="SE107" s="1">
        <v>143.97200000000001</v>
      </c>
      <c r="SF107" s="1">
        <v>144.72999999999999</v>
      </c>
      <c r="SG107" s="1">
        <v>146.59100000000001</v>
      </c>
      <c r="SH107" s="1">
        <v>146.227</v>
      </c>
      <c r="SI107" s="1">
        <v>146.14500000000001</v>
      </c>
      <c r="SJ107" s="1">
        <v>145.75899999999999</v>
      </c>
      <c r="SK107" s="1">
        <v>145.768</v>
      </c>
      <c r="SL107" s="1">
        <v>146.51900000000001</v>
      </c>
      <c r="SM107" s="1">
        <v>147.858</v>
      </c>
      <c r="SN107" s="1">
        <v>150.297</v>
      </c>
      <c r="SO107" s="1">
        <v>153.28200000000001</v>
      </c>
      <c r="SP107" s="1">
        <v>151.364</v>
      </c>
      <c r="SQ107" s="1">
        <v>164.53299999999999</v>
      </c>
      <c r="SR107" s="1">
        <v>180.34200000000001</v>
      </c>
    </row>
    <row r="108" spans="1:514" x14ac:dyDescent="0.25">
      <c r="A108" s="1" t="s">
        <v>329</v>
      </c>
      <c r="B108" s="1" t="str">
        <f>_xlfn.XLOOKUP(A108,bonds[worksheet get],bonds[unique lookup],"-")</f>
        <v>ENBW 3 3/8 04/05/77 nc-22</v>
      </c>
      <c r="C108" s="1" t="str">
        <f>_xlfn.XLOOKUP(A108,bonds[worksheet get],bonds[ID_ISIN],"-")</f>
        <v>XS1405770907</v>
      </c>
      <c r="D108" s="1">
        <f>_xll.BDH(A108,"blp_i_sprd_mid","-2AY",,"Dates=H","Fill=C","Sort=R","Dir=H","cols=509;rows=1")</f>
        <v>162.05500000000001</v>
      </c>
      <c r="E108" s="1">
        <v>163.899</v>
      </c>
      <c r="F108" s="1">
        <v>164.84399999999999</v>
      </c>
      <c r="G108" s="1">
        <v>167.37200000000001</v>
      </c>
      <c r="H108" s="1">
        <v>171.065</v>
      </c>
      <c r="I108" s="1">
        <v>169.30099999999999</v>
      </c>
      <c r="J108" s="1">
        <v>169.44200000000001</v>
      </c>
      <c r="K108" s="1">
        <v>168.678</v>
      </c>
      <c r="L108" s="1">
        <v>166.88399999999999</v>
      </c>
      <c r="M108" s="1">
        <v>167.251</v>
      </c>
      <c r="N108" s="1">
        <v>150.97999999999999</v>
      </c>
      <c r="O108" s="1">
        <v>149.74299999999999</v>
      </c>
      <c r="P108" s="1">
        <v>144.917</v>
      </c>
      <c r="Q108" s="1">
        <v>137.76</v>
      </c>
      <c r="R108" s="1">
        <v>146.46299999999999</v>
      </c>
      <c r="S108" s="1">
        <v>142.24600000000001</v>
      </c>
      <c r="T108" s="1">
        <v>134.029</v>
      </c>
      <c r="U108" s="1">
        <v>123.259</v>
      </c>
      <c r="V108" s="1">
        <v>104.66800000000001</v>
      </c>
      <c r="W108" s="1">
        <v>92.92</v>
      </c>
      <c r="X108" s="1">
        <v>108.032</v>
      </c>
      <c r="Y108" s="1">
        <v>130.84800000000001</v>
      </c>
      <c r="Z108" s="1">
        <v>148.84</v>
      </c>
      <c r="AA108" s="1">
        <v>163.44</v>
      </c>
      <c r="AB108" s="1">
        <v>165.364</v>
      </c>
      <c r="AC108" s="1">
        <v>164.7</v>
      </c>
      <c r="AD108" s="1">
        <v>166.85</v>
      </c>
      <c r="AE108" s="1">
        <v>173.32900000000001</v>
      </c>
      <c r="AF108" s="1">
        <v>176.44900000000001</v>
      </c>
      <c r="AG108" s="1">
        <v>182.048</v>
      </c>
      <c r="AH108" s="1">
        <v>203.99199999999999</v>
      </c>
      <c r="AI108" s="1">
        <v>206.983</v>
      </c>
      <c r="AJ108" s="1">
        <v>212.273</v>
      </c>
      <c r="AK108" s="1">
        <v>226.06100000000001</v>
      </c>
      <c r="AL108" s="1">
        <v>242.01599999999999</v>
      </c>
      <c r="AM108" s="1">
        <v>247.90899999999999</v>
      </c>
      <c r="AN108" s="1">
        <v>250.489</v>
      </c>
      <c r="AO108" s="1">
        <v>248.864</v>
      </c>
      <c r="AP108" s="1">
        <v>247.20599999999999</v>
      </c>
      <c r="AQ108" s="1">
        <v>242.67699999999999</v>
      </c>
      <c r="AR108" s="1">
        <v>225.922</v>
      </c>
      <c r="AS108" s="1">
        <v>248.31200000000001</v>
      </c>
      <c r="AT108" s="1">
        <v>253.67400000000001</v>
      </c>
      <c r="AU108" s="1">
        <v>258.25400000000002</v>
      </c>
      <c r="AV108" s="1">
        <v>260.08300000000003</v>
      </c>
      <c r="AW108" s="1">
        <v>245.82499999999999</v>
      </c>
      <c r="AX108" s="1">
        <v>244.7</v>
      </c>
      <c r="AY108" s="1">
        <v>244.60499999999999</v>
      </c>
      <c r="AZ108" s="1">
        <v>245.602</v>
      </c>
      <c r="BA108" s="1">
        <v>255.07900000000001</v>
      </c>
      <c r="BB108" s="1">
        <v>259.01299999999998</v>
      </c>
      <c r="BC108" s="1">
        <v>270.255</v>
      </c>
      <c r="BD108" s="1">
        <v>272.07400000000001</v>
      </c>
      <c r="BE108" s="1">
        <v>275.29399999999998</v>
      </c>
      <c r="BF108" s="1">
        <v>275.84199999999998</v>
      </c>
      <c r="BG108" s="1">
        <v>280.88799999999998</v>
      </c>
      <c r="BH108" s="1">
        <v>276.74099999999999</v>
      </c>
      <c r="BI108" s="1">
        <v>281.488</v>
      </c>
      <c r="BJ108" s="1">
        <v>348.60700000000003</v>
      </c>
      <c r="BK108" s="1">
        <v>386.92</v>
      </c>
      <c r="BL108" s="1">
        <v>425.80099999999999</v>
      </c>
      <c r="BM108" s="1">
        <v>455.60899999999998</v>
      </c>
      <c r="BN108" s="1">
        <v>463.09899999999999</v>
      </c>
      <c r="BO108" s="1">
        <v>467.173</v>
      </c>
      <c r="BP108" s="1">
        <v>474.15800000000002</v>
      </c>
      <c r="BQ108" s="1">
        <v>477.53800000000001</v>
      </c>
      <c r="BR108" s="1">
        <v>491.29399999999998</v>
      </c>
      <c r="BS108" s="1">
        <v>494.91800000000001</v>
      </c>
      <c r="BT108" s="1">
        <v>514.06399999999996</v>
      </c>
      <c r="BU108" s="1">
        <v>525.02700000000004</v>
      </c>
      <c r="BV108" s="1">
        <v>539.60699999999997</v>
      </c>
      <c r="BW108" s="1">
        <v>542.68499999999995</v>
      </c>
      <c r="BX108" s="1">
        <v>531.12599999999998</v>
      </c>
      <c r="BY108" s="1">
        <v>549.57899999999995</v>
      </c>
      <c r="BZ108" s="1">
        <v>538.70600000000002</v>
      </c>
      <c r="CA108" s="1">
        <v>448.61500000000001</v>
      </c>
      <c r="CB108" s="1">
        <v>379.57400000000001</v>
      </c>
      <c r="CC108" s="1">
        <v>280.23500000000001</v>
      </c>
      <c r="CD108" s="1">
        <v>266.97699999999998</v>
      </c>
      <c r="CE108" s="1">
        <v>197.64099999999999</v>
      </c>
      <c r="CF108" s="1">
        <v>191.49</v>
      </c>
      <c r="CG108" s="1">
        <v>194.99700000000001</v>
      </c>
      <c r="CH108" s="1">
        <v>127.79900000000001</v>
      </c>
      <c r="CI108" s="1">
        <v>109.982</v>
      </c>
      <c r="CJ108" s="1">
        <v>110.407</v>
      </c>
      <c r="CK108" s="1">
        <v>113.64700000000001</v>
      </c>
      <c r="CL108" s="1">
        <v>122.17700000000001</v>
      </c>
      <c r="CM108" s="1">
        <v>124.10599999999999</v>
      </c>
      <c r="CN108" s="1">
        <v>100.255</v>
      </c>
      <c r="CO108" s="1">
        <v>90.713999999999999</v>
      </c>
      <c r="CP108" s="1">
        <v>84.745000000000005</v>
      </c>
      <c r="CQ108" s="1">
        <v>79.703999999999994</v>
      </c>
      <c r="CR108" s="1">
        <v>74.599999999999994</v>
      </c>
      <c r="CS108" s="1">
        <v>75.424999999999997</v>
      </c>
      <c r="CT108" s="1">
        <v>77.391000000000005</v>
      </c>
      <c r="CU108" s="1">
        <v>79.665999999999997</v>
      </c>
      <c r="CV108" s="1">
        <v>78.33</v>
      </c>
      <c r="CW108" s="1">
        <v>79.412000000000006</v>
      </c>
      <c r="CX108" s="1">
        <v>79.450999999999993</v>
      </c>
      <c r="CY108" s="1">
        <v>80.119</v>
      </c>
      <c r="CZ108" s="1">
        <v>80.385000000000005</v>
      </c>
      <c r="DA108" s="1">
        <v>80.203000000000003</v>
      </c>
      <c r="DB108" s="1">
        <v>79.463999999999999</v>
      </c>
      <c r="DC108" s="1">
        <v>78.959000000000003</v>
      </c>
      <c r="DD108" s="1">
        <v>83.352000000000004</v>
      </c>
      <c r="DE108" s="1">
        <v>85.602999999999994</v>
      </c>
      <c r="DF108" s="1">
        <v>89.540999999999997</v>
      </c>
      <c r="DG108" s="1">
        <v>89.816000000000003</v>
      </c>
      <c r="DH108" s="1">
        <v>88.921999999999997</v>
      </c>
      <c r="DI108" s="1">
        <v>85.855000000000004</v>
      </c>
      <c r="DJ108" s="1">
        <v>85.116</v>
      </c>
      <c r="DK108" s="1">
        <v>85.367000000000004</v>
      </c>
      <c r="DL108" s="1">
        <v>78.5</v>
      </c>
      <c r="DM108" s="1">
        <v>76.510999999999996</v>
      </c>
      <c r="DN108" s="1">
        <v>74.384</v>
      </c>
      <c r="DO108" s="1">
        <v>74.421000000000006</v>
      </c>
      <c r="DP108" s="1">
        <v>73.727000000000004</v>
      </c>
      <c r="DQ108" s="1">
        <v>73.552000000000007</v>
      </c>
      <c r="DR108" s="1">
        <v>79.301000000000002</v>
      </c>
      <c r="DS108" s="1">
        <v>81.231999999999999</v>
      </c>
      <c r="DT108" s="1">
        <v>80.921999999999997</v>
      </c>
      <c r="DU108" s="1">
        <v>81.042000000000002</v>
      </c>
      <c r="DV108" s="1">
        <v>82.801000000000002</v>
      </c>
      <c r="DW108" s="1">
        <v>83.094999999999999</v>
      </c>
      <c r="DX108" s="1">
        <v>85.594999999999999</v>
      </c>
      <c r="DY108" s="1">
        <v>81.531999999999996</v>
      </c>
      <c r="DZ108" s="1">
        <v>79.882000000000005</v>
      </c>
      <c r="EA108" s="1">
        <v>79.772999999999996</v>
      </c>
      <c r="EB108" s="1">
        <v>77.363</v>
      </c>
      <c r="EC108" s="1">
        <v>78.093999999999994</v>
      </c>
      <c r="ED108" s="1">
        <v>78.016000000000005</v>
      </c>
      <c r="EE108" s="1">
        <v>78.373999999999995</v>
      </c>
      <c r="EF108" s="1">
        <v>79.933000000000007</v>
      </c>
      <c r="EG108" s="1">
        <v>81.531999999999996</v>
      </c>
      <c r="EH108" s="1">
        <v>82.463999999999999</v>
      </c>
      <c r="EI108" s="1">
        <v>83.448999999999998</v>
      </c>
      <c r="EJ108" s="1">
        <v>84.641000000000005</v>
      </c>
      <c r="EK108" s="1">
        <v>84.73</v>
      </c>
      <c r="EL108" s="1">
        <v>84.272000000000006</v>
      </c>
      <c r="EM108" s="1">
        <v>84.832999999999998</v>
      </c>
      <c r="EN108" s="1">
        <v>88.32</v>
      </c>
      <c r="EO108" s="1">
        <v>90.409000000000006</v>
      </c>
      <c r="EP108" s="1">
        <v>90.475999999999999</v>
      </c>
      <c r="EQ108" s="1">
        <v>92.021000000000001</v>
      </c>
      <c r="ER108" s="1">
        <v>96.17</v>
      </c>
      <c r="ES108" s="1">
        <v>97.155000000000001</v>
      </c>
      <c r="ET108" s="1">
        <v>100.898</v>
      </c>
      <c r="EU108" s="1">
        <v>99.572999999999993</v>
      </c>
      <c r="EV108" s="1">
        <v>97.587999999999994</v>
      </c>
      <c r="EW108" s="1">
        <v>99.97</v>
      </c>
      <c r="EX108" s="1">
        <v>101.995</v>
      </c>
      <c r="EY108" s="1">
        <v>103.515</v>
      </c>
      <c r="EZ108" s="1">
        <v>105.15</v>
      </c>
      <c r="FA108" s="1">
        <v>110.751</v>
      </c>
      <c r="FB108" s="1">
        <v>113.75700000000001</v>
      </c>
      <c r="FC108" s="1">
        <v>114.11</v>
      </c>
      <c r="FD108" s="1">
        <v>114.47499999999999</v>
      </c>
      <c r="FE108" s="1">
        <v>107.18600000000001</v>
      </c>
      <c r="FF108" s="1">
        <v>104.592</v>
      </c>
      <c r="FG108" s="1">
        <v>103.378</v>
      </c>
      <c r="FH108" s="1">
        <v>101.67100000000001</v>
      </c>
      <c r="FI108" s="1">
        <v>101.32899999999999</v>
      </c>
      <c r="FJ108" s="1">
        <v>98.236999999999995</v>
      </c>
      <c r="FK108" s="1">
        <v>97.16</v>
      </c>
      <c r="FL108" s="1">
        <v>92.164000000000001</v>
      </c>
      <c r="FM108" s="1">
        <v>90.316999999999993</v>
      </c>
      <c r="FN108" s="1">
        <v>91.450999999999993</v>
      </c>
      <c r="FO108" s="1">
        <v>89.71</v>
      </c>
      <c r="FP108" s="1">
        <v>93.29</v>
      </c>
      <c r="FQ108" s="1">
        <v>94.28</v>
      </c>
      <c r="FR108" s="1">
        <v>93.168000000000006</v>
      </c>
      <c r="FS108" s="1">
        <v>91.698999999999998</v>
      </c>
      <c r="FT108" s="1">
        <v>91.07</v>
      </c>
      <c r="FU108" s="1">
        <v>86.896000000000001</v>
      </c>
      <c r="FV108" s="1">
        <v>87.272000000000006</v>
      </c>
      <c r="FW108" s="1">
        <v>89.129000000000005</v>
      </c>
      <c r="FX108" s="1">
        <v>89.855000000000004</v>
      </c>
      <c r="FY108" s="1">
        <v>89.704999999999998</v>
      </c>
      <c r="FZ108" s="1">
        <v>90.772000000000006</v>
      </c>
      <c r="GA108" s="1">
        <v>92.227000000000004</v>
      </c>
      <c r="GB108" s="1">
        <v>92.697000000000003</v>
      </c>
      <c r="GC108" s="1">
        <v>94.379000000000005</v>
      </c>
      <c r="GD108" s="1">
        <v>96.730999999999995</v>
      </c>
      <c r="GE108" s="1">
        <v>99.382999999999996</v>
      </c>
      <c r="GF108" s="1">
        <v>99.82</v>
      </c>
      <c r="GG108" s="1">
        <v>102.694</v>
      </c>
      <c r="GH108" s="1">
        <v>107.261</v>
      </c>
      <c r="GI108" s="1">
        <v>108.53700000000001</v>
      </c>
      <c r="GJ108" s="1">
        <v>104.62</v>
      </c>
      <c r="GK108" s="1">
        <v>103.41200000000001</v>
      </c>
      <c r="GL108" s="1">
        <v>104.67400000000001</v>
      </c>
      <c r="GM108" s="1">
        <v>99.707999999999998</v>
      </c>
      <c r="GN108" s="1">
        <v>95.82</v>
      </c>
      <c r="GO108" s="1">
        <v>96.135999999999996</v>
      </c>
      <c r="GP108" s="1">
        <v>96.772000000000006</v>
      </c>
      <c r="GQ108" s="1">
        <v>97.173000000000002</v>
      </c>
      <c r="GR108" s="1">
        <v>98.552999999999997</v>
      </c>
      <c r="GS108" s="1">
        <v>96.179000000000002</v>
      </c>
      <c r="GT108" s="1">
        <v>95.46</v>
      </c>
      <c r="GU108" s="1">
        <v>91.445999999999998</v>
      </c>
      <c r="GV108" s="1">
        <v>95.552000000000007</v>
      </c>
      <c r="GW108" s="1">
        <v>95.352000000000004</v>
      </c>
      <c r="GX108" s="1">
        <v>89.009</v>
      </c>
      <c r="GY108" s="1">
        <v>85.855999999999995</v>
      </c>
      <c r="GZ108" s="1">
        <v>85.435000000000002</v>
      </c>
      <c r="HA108" s="1">
        <v>83.38</v>
      </c>
      <c r="HB108" s="1">
        <v>109.76900000000001</v>
      </c>
      <c r="HC108" s="1">
        <v>109.07599999999999</v>
      </c>
      <c r="HD108" s="1">
        <v>106.446</v>
      </c>
      <c r="HE108" s="1">
        <v>103.59099999999999</v>
      </c>
      <c r="HF108" s="1">
        <v>102.727</v>
      </c>
      <c r="HG108" s="1">
        <v>106.402</v>
      </c>
      <c r="HH108" s="1">
        <v>110.756</v>
      </c>
      <c r="HI108" s="1">
        <v>103.26900000000001</v>
      </c>
      <c r="HJ108" s="1">
        <v>102</v>
      </c>
      <c r="HK108" s="1">
        <v>102.614</v>
      </c>
      <c r="HL108" s="1">
        <v>103.048</v>
      </c>
      <c r="HM108" s="1">
        <v>100.27</v>
      </c>
      <c r="HN108" s="1">
        <v>99.481999999999999</v>
      </c>
      <c r="HO108" s="1">
        <v>99.262</v>
      </c>
      <c r="HP108" s="1">
        <v>96.697999999999993</v>
      </c>
      <c r="HQ108" s="1">
        <v>105.39700000000001</v>
      </c>
      <c r="HR108" s="1">
        <v>117.899</v>
      </c>
      <c r="HS108" s="1">
        <v>117.514</v>
      </c>
      <c r="HT108" s="1">
        <v>125.107</v>
      </c>
      <c r="HU108" s="1">
        <v>129.90899999999999</v>
      </c>
      <c r="HV108" s="1">
        <v>121.92700000000001</v>
      </c>
      <c r="HW108" s="1">
        <v>120.53100000000001</v>
      </c>
      <c r="HX108" s="1">
        <v>119.65300000000001</v>
      </c>
      <c r="HY108" s="1">
        <v>122.212</v>
      </c>
      <c r="HZ108" s="1">
        <v>121.57299999999999</v>
      </c>
      <c r="IA108" s="1">
        <v>129.023</v>
      </c>
      <c r="IB108" s="1">
        <v>130.452</v>
      </c>
      <c r="IC108" s="1">
        <v>130.90199999999999</v>
      </c>
      <c r="ID108" s="1">
        <v>121.56100000000001</v>
      </c>
      <c r="IE108" s="1">
        <v>115.938</v>
      </c>
      <c r="IF108" s="1">
        <v>114.324</v>
      </c>
      <c r="IG108" s="1">
        <v>116.75</v>
      </c>
      <c r="IH108" s="1">
        <v>108.988</v>
      </c>
      <c r="II108" s="1">
        <v>106.334</v>
      </c>
      <c r="IJ108" s="1">
        <v>108.321</v>
      </c>
      <c r="IK108" s="1">
        <v>113.07</v>
      </c>
      <c r="IL108" s="1">
        <v>115.898</v>
      </c>
      <c r="IM108" s="1">
        <v>115.724</v>
      </c>
      <c r="IN108" s="1">
        <v>116.416</v>
      </c>
      <c r="IO108" s="1">
        <v>114.04900000000001</v>
      </c>
      <c r="IP108" s="1">
        <v>111.413</v>
      </c>
      <c r="IQ108" s="1">
        <v>109.69799999999999</v>
      </c>
      <c r="IR108" s="1">
        <v>108.776</v>
      </c>
      <c r="IS108" s="1">
        <v>107.277</v>
      </c>
      <c r="IT108" s="1">
        <v>106.898</v>
      </c>
      <c r="IU108" s="1">
        <v>111.72799999999999</v>
      </c>
      <c r="IV108" s="1">
        <v>112.32299999999999</v>
      </c>
      <c r="IW108" s="1">
        <v>103.554</v>
      </c>
      <c r="IX108" s="1">
        <v>95.695999999999998</v>
      </c>
      <c r="IY108" s="1">
        <v>97.616</v>
      </c>
      <c r="IZ108" s="1">
        <v>98.570999999999998</v>
      </c>
      <c r="JA108" s="1">
        <v>103.494</v>
      </c>
      <c r="JB108" s="1">
        <v>103.86499999999999</v>
      </c>
      <c r="JC108" s="1">
        <v>110.614</v>
      </c>
      <c r="JD108" s="1">
        <v>112.595</v>
      </c>
      <c r="JE108" s="1">
        <v>113.361</v>
      </c>
      <c r="JF108" s="1">
        <v>112.116</v>
      </c>
      <c r="JG108" s="1">
        <v>109.276</v>
      </c>
      <c r="JH108" s="1">
        <v>108.937</v>
      </c>
      <c r="JI108" s="1">
        <v>108.913</v>
      </c>
      <c r="JJ108" s="1">
        <v>114.3</v>
      </c>
      <c r="JK108" s="1">
        <v>121.845</v>
      </c>
      <c r="JL108" s="1">
        <v>125.435</v>
      </c>
      <c r="JM108" s="1">
        <v>130.447</v>
      </c>
      <c r="JN108" s="1">
        <v>131.363</v>
      </c>
      <c r="JO108" s="1">
        <v>130.61699999999999</v>
      </c>
      <c r="JP108" s="1">
        <v>126.611</v>
      </c>
      <c r="JQ108" s="1">
        <v>133.624</v>
      </c>
      <c r="JR108" s="1">
        <v>141.25200000000001</v>
      </c>
      <c r="JS108" s="1">
        <v>143.084</v>
      </c>
      <c r="JT108" s="1">
        <v>144.84800000000001</v>
      </c>
      <c r="JU108" s="1">
        <v>149.80500000000001</v>
      </c>
      <c r="JV108" s="1">
        <v>155.19900000000001</v>
      </c>
      <c r="JW108" s="1">
        <v>152.411</v>
      </c>
      <c r="JX108" s="1">
        <v>148.596</v>
      </c>
      <c r="JY108" s="1">
        <v>150.411</v>
      </c>
      <c r="JZ108" s="1">
        <v>146.74100000000001</v>
      </c>
      <c r="KA108" s="1">
        <v>147.18</v>
      </c>
      <c r="KB108" s="1">
        <v>146.405</v>
      </c>
      <c r="KC108" s="1">
        <v>145.881</v>
      </c>
      <c r="KD108" s="1">
        <v>133.44200000000001</v>
      </c>
      <c r="KE108" s="1">
        <v>129.55099999999999</v>
      </c>
      <c r="KF108" s="1">
        <v>128.85</v>
      </c>
      <c r="KG108" s="1">
        <v>129.20699999999999</v>
      </c>
      <c r="KH108" s="1">
        <v>129.28399999999999</v>
      </c>
      <c r="KI108" s="1">
        <v>131.56700000000001</v>
      </c>
      <c r="KJ108" s="1">
        <v>131.78299999999999</v>
      </c>
      <c r="KK108" s="1">
        <v>129.32</v>
      </c>
      <c r="KL108" s="1">
        <v>119.532</v>
      </c>
      <c r="KM108" s="1">
        <v>118.83199999999999</v>
      </c>
      <c r="KN108" s="1">
        <v>113.90600000000001</v>
      </c>
      <c r="KO108" s="1">
        <v>102.518</v>
      </c>
      <c r="KP108" s="1">
        <v>92.867999999999995</v>
      </c>
      <c r="KQ108" s="1">
        <v>92.995000000000005</v>
      </c>
      <c r="KR108" s="1">
        <v>92.244</v>
      </c>
      <c r="KS108" s="1">
        <v>100.69499999999999</v>
      </c>
      <c r="KT108" s="1">
        <v>103.23</v>
      </c>
      <c r="KU108" s="1">
        <v>106.185</v>
      </c>
      <c r="KV108" s="1">
        <v>106.639</v>
      </c>
      <c r="KW108" s="1">
        <v>106.932</v>
      </c>
      <c r="KX108" s="1">
        <v>107.687</v>
      </c>
      <c r="KY108" s="1">
        <v>108.255</v>
      </c>
      <c r="KZ108" s="1">
        <v>107.59399999999999</v>
      </c>
      <c r="LA108" s="1">
        <v>107.771</v>
      </c>
      <c r="LB108" s="1">
        <v>128.58000000000001</v>
      </c>
      <c r="LC108" s="1">
        <v>130.16</v>
      </c>
      <c r="LD108" s="1">
        <v>137.57400000000001</v>
      </c>
      <c r="LE108" s="1">
        <v>142.51400000000001</v>
      </c>
      <c r="LF108" s="1">
        <v>141.047</v>
      </c>
      <c r="LG108" s="1">
        <v>141.73500000000001</v>
      </c>
      <c r="LH108" s="1">
        <v>139.161</v>
      </c>
      <c r="LI108" s="1">
        <v>138.631</v>
      </c>
      <c r="LJ108" s="1">
        <v>139.05500000000001</v>
      </c>
      <c r="LK108" s="1">
        <v>142.047</v>
      </c>
      <c r="LL108" s="1">
        <v>144.11699999999999</v>
      </c>
      <c r="LM108" s="1">
        <v>148.66999999999999</v>
      </c>
      <c r="LN108" s="1">
        <v>151.643</v>
      </c>
      <c r="LO108" s="1">
        <v>156.869</v>
      </c>
      <c r="LP108" s="1">
        <v>156.63499999999999</v>
      </c>
      <c r="LQ108" s="1">
        <v>162.55199999999999</v>
      </c>
      <c r="LR108" s="1">
        <v>158.71700000000001</v>
      </c>
      <c r="LS108" s="1">
        <v>157.666</v>
      </c>
      <c r="LT108" s="1">
        <v>154.465</v>
      </c>
      <c r="LU108" s="1">
        <v>152.30799999999999</v>
      </c>
      <c r="LV108" s="1">
        <v>158.13200000000001</v>
      </c>
      <c r="LW108" s="1">
        <v>163.084</v>
      </c>
      <c r="LX108" s="1">
        <v>166.00200000000001</v>
      </c>
      <c r="LY108" s="1">
        <v>172.52099999999999</v>
      </c>
      <c r="LZ108" s="1">
        <v>182.9</v>
      </c>
      <c r="MA108" s="1">
        <v>190.82599999999999</v>
      </c>
      <c r="MB108" s="1">
        <v>191.107</v>
      </c>
      <c r="MC108" s="1">
        <v>189.42400000000001</v>
      </c>
      <c r="MD108" s="1">
        <v>182.15</v>
      </c>
      <c r="ME108" s="1">
        <v>177.523</v>
      </c>
      <c r="MF108" s="1">
        <v>176.00700000000001</v>
      </c>
      <c r="MG108" s="1">
        <v>174.26900000000001</v>
      </c>
      <c r="MH108" s="1">
        <v>168.21799999999999</v>
      </c>
      <c r="MI108" s="1">
        <v>170.15899999999999</v>
      </c>
      <c r="MJ108" s="1">
        <v>174.15799999999999</v>
      </c>
      <c r="MK108" s="1">
        <v>178.864</v>
      </c>
      <c r="ML108" s="1">
        <v>184.47900000000001</v>
      </c>
      <c r="MM108" s="1">
        <v>184.59200000000001</v>
      </c>
      <c r="MN108" s="1">
        <v>185.46700000000001</v>
      </c>
      <c r="MO108" s="1">
        <v>185.738</v>
      </c>
      <c r="MP108" s="1">
        <v>188.405</v>
      </c>
      <c r="MQ108" s="1">
        <v>190.28700000000001</v>
      </c>
      <c r="MR108" s="1">
        <v>190.721</v>
      </c>
      <c r="MS108" s="1">
        <v>189.75800000000001</v>
      </c>
      <c r="MT108" s="1">
        <v>199.85599999999999</v>
      </c>
      <c r="MU108" s="1">
        <v>208.71</v>
      </c>
      <c r="MV108" s="1">
        <v>209.78</v>
      </c>
      <c r="MW108" s="1">
        <v>199.09899999999999</v>
      </c>
      <c r="MX108" s="1">
        <v>194.34200000000001</v>
      </c>
      <c r="MY108" s="1">
        <v>194.982</v>
      </c>
      <c r="MZ108" s="1">
        <v>197.25</v>
      </c>
      <c r="NA108" s="1">
        <v>196.34700000000001</v>
      </c>
      <c r="NB108" s="1">
        <v>200.142</v>
      </c>
      <c r="NC108" s="1">
        <v>207.42699999999999</v>
      </c>
      <c r="ND108" s="1">
        <v>205.95699999999999</v>
      </c>
      <c r="NE108" s="1">
        <v>204.43299999999999</v>
      </c>
      <c r="NF108" s="1">
        <v>204.10499999999999</v>
      </c>
      <c r="NG108" s="1">
        <v>205.61600000000001</v>
      </c>
      <c r="NH108" s="1">
        <v>205.09700000000001</v>
      </c>
      <c r="NI108" s="1">
        <v>202.541</v>
      </c>
      <c r="NJ108" s="1">
        <v>196.37299999999999</v>
      </c>
      <c r="NK108" s="1">
        <v>202.369</v>
      </c>
      <c r="NL108" s="1">
        <v>214.779</v>
      </c>
      <c r="NM108" s="1">
        <v>220.06899999999999</v>
      </c>
      <c r="NN108" s="1">
        <v>241.10400000000001</v>
      </c>
      <c r="NO108" s="1">
        <v>242.21700000000001</v>
      </c>
      <c r="NP108" s="1">
        <v>240.96700000000001</v>
      </c>
      <c r="NQ108" s="1">
        <v>248.19</v>
      </c>
      <c r="NR108" s="1">
        <v>248.376</v>
      </c>
      <c r="NS108" s="1">
        <v>264.30799999999999</v>
      </c>
      <c r="NT108" s="1">
        <v>272.64600000000002</v>
      </c>
      <c r="NU108" s="1">
        <v>274.279</v>
      </c>
      <c r="NV108" s="1">
        <v>272.95699999999999</v>
      </c>
      <c r="NW108" s="1">
        <v>257.63</v>
      </c>
      <c r="NX108" s="1">
        <v>250.68799999999999</v>
      </c>
      <c r="NY108" s="1">
        <v>250.37799999999999</v>
      </c>
      <c r="NZ108" s="1">
        <v>249.59399999999999</v>
      </c>
      <c r="OA108" s="1">
        <v>246.36699999999999</v>
      </c>
      <c r="OB108" s="1">
        <v>245.834</v>
      </c>
      <c r="OC108" s="1">
        <v>260.06799999999998</v>
      </c>
      <c r="OD108" s="1">
        <v>246.95099999999999</v>
      </c>
      <c r="OE108" s="1">
        <v>245.524</v>
      </c>
      <c r="OF108" s="1">
        <v>242.363</v>
      </c>
      <c r="OG108" s="1">
        <v>243.91900000000001</v>
      </c>
      <c r="OH108" s="1">
        <v>244.28399999999999</v>
      </c>
      <c r="OI108" s="1">
        <v>253.988</v>
      </c>
      <c r="OJ108" s="1">
        <v>265.714</v>
      </c>
      <c r="OK108" s="1">
        <v>268.53800000000001</v>
      </c>
      <c r="OL108" s="1">
        <v>262.87599999999998</v>
      </c>
      <c r="OM108" s="1">
        <v>260.435</v>
      </c>
      <c r="ON108" s="1">
        <v>253.011</v>
      </c>
      <c r="OO108" s="1">
        <v>242.40299999999999</v>
      </c>
      <c r="OP108" s="1">
        <v>232.60499999999999</v>
      </c>
      <c r="OQ108" s="1">
        <v>234.65199999999999</v>
      </c>
      <c r="OR108" s="1">
        <v>230.328</v>
      </c>
      <c r="OS108" s="1">
        <v>225.70699999999999</v>
      </c>
      <c r="OT108" s="1">
        <v>223.101</v>
      </c>
      <c r="OU108" s="1">
        <v>221</v>
      </c>
      <c r="OV108" s="1">
        <v>222.52600000000001</v>
      </c>
      <c r="OW108" s="1">
        <v>222.745</v>
      </c>
      <c r="OX108" s="1">
        <v>225.42099999999999</v>
      </c>
      <c r="OY108" s="1">
        <v>226.96600000000001</v>
      </c>
      <c r="OZ108" s="1">
        <v>212.191</v>
      </c>
      <c r="PA108" s="1">
        <v>204.65600000000001</v>
      </c>
      <c r="PB108" s="1">
        <v>200.066</v>
      </c>
      <c r="PC108" s="1">
        <v>195.75700000000001</v>
      </c>
      <c r="PD108" s="1">
        <v>191.45400000000001</v>
      </c>
      <c r="PE108" s="1">
        <v>190.18299999999999</v>
      </c>
      <c r="PF108" s="1">
        <v>188.39</v>
      </c>
      <c r="PG108" s="1">
        <v>186.73599999999999</v>
      </c>
      <c r="PH108" s="1">
        <v>188.88300000000001</v>
      </c>
      <c r="PI108" s="1">
        <v>190.60300000000001</v>
      </c>
      <c r="PJ108" s="1">
        <v>191.155</v>
      </c>
      <c r="PK108" s="1">
        <v>193.33099999999999</v>
      </c>
      <c r="PL108" s="1">
        <v>194.054</v>
      </c>
      <c r="PM108" s="1">
        <v>196.28100000000001</v>
      </c>
      <c r="PN108" s="1">
        <v>196.86199999999999</v>
      </c>
      <c r="PO108" s="1">
        <v>196.858</v>
      </c>
      <c r="PP108" s="1">
        <v>198.19499999999999</v>
      </c>
      <c r="PQ108" s="1">
        <v>192.26</v>
      </c>
      <c r="PR108" s="1">
        <v>188.91800000000001</v>
      </c>
      <c r="PS108" s="1">
        <v>186.11199999999999</v>
      </c>
      <c r="PT108" s="1">
        <v>180.726</v>
      </c>
      <c r="PU108" s="1">
        <v>182.74199999999999</v>
      </c>
      <c r="PV108" s="1">
        <v>180.21700000000001</v>
      </c>
      <c r="PW108" s="1">
        <v>179.553</v>
      </c>
      <c r="PX108" s="1">
        <v>178.46299999999999</v>
      </c>
      <c r="PY108" s="1">
        <v>175.845</v>
      </c>
      <c r="PZ108" s="1">
        <v>174.64400000000001</v>
      </c>
      <c r="QA108" s="1">
        <v>172.505</v>
      </c>
      <c r="QB108" s="1">
        <v>164.989</v>
      </c>
      <c r="QC108" s="1">
        <v>165.75</v>
      </c>
      <c r="QD108" s="1">
        <v>163.95400000000001</v>
      </c>
      <c r="QE108" s="1">
        <v>159.96899999999999</v>
      </c>
      <c r="QF108" s="1">
        <v>158.23699999999999</v>
      </c>
      <c r="QG108" s="1">
        <v>161.21</v>
      </c>
      <c r="QH108" s="1">
        <v>162.99700000000001</v>
      </c>
      <c r="QI108" s="1">
        <v>161.26300000000001</v>
      </c>
      <c r="QJ108" s="1">
        <v>159.547</v>
      </c>
      <c r="QK108" s="1">
        <v>156.35900000000001</v>
      </c>
      <c r="QL108" s="1">
        <v>156.03700000000001</v>
      </c>
      <c r="QM108" s="1">
        <v>156.27099999999999</v>
      </c>
      <c r="QN108" s="1">
        <v>157.16200000000001</v>
      </c>
      <c r="QO108" s="1">
        <v>156.41900000000001</v>
      </c>
      <c r="QP108" s="1">
        <v>155.90700000000001</v>
      </c>
      <c r="QQ108" s="1">
        <v>157.37100000000001</v>
      </c>
      <c r="QR108" s="1">
        <v>160.923</v>
      </c>
      <c r="QS108" s="1">
        <v>162.661</v>
      </c>
      <c r="QT108" s="1">
        <v>165.334</v>
      </c>
      <c r="QU108" s="1">
        <v>168.506</v>
      </c>
      <c r="QV108" s="1">
        <v>169.768</v>
      </c>
      <c r="QW108" s="1">
        <v>169.67</v>
      </c>
      <c r="QX108" s="1">
        <v>172.15</v>
      </c>
      <c r="QY108" s="1">
        <v>175.178</v>
      </c>
      <c r="QZ108" s="1">
        <v>176.43199999999999</v>
      </c>
      <c r="RA108" s="1">
        <v>177.18899999999999</v>
      </c>
      <c r="RB108" s="1">
        <v>177.495</v>
      </c>
      <c r="RC108" s="1">
        <v>177.75</v>
      </c>
      <c r="RD108" s="1">
        <v>176.49100000000001</v>
      </c>
      <c r="RE108" s="1">
        <v>173.43299999999999</v>
      </c>
      <c r="RF108" s="1">
        <v>168.44900000000001</v>
      </c>
      <c r="RG108" s="1">
        <v>166.77500000000001</v>
      </c>
      <c r="RH108" s="1">
        <v>167.08799999999999</v>
      </c>
      <c r="RI108" s="1">
        <v>166.477</v>
      </c>
      <c r="RJ108" s="1">
        <v>166.482</v>
      </c>
      <c r="RK108" s="1">
        <v>166.82900000000001</v>
      </c>
      <c r="RL108" s="1">
        <v>168.291</v>
      </c>
      <c r="RM108" s="1">
        <v>170.571</v>
      </c>
      <c r="RN108" s="1">
        <v>169.01300000000001</v>
      </c>
      <c r="RO108" s="1">
        <v>168.90700000000001</v>
      </c>
      <c r="RP108" s="1">
        <v>168.702</v>
      </c>
      <c r="RQ108" s="1">
        <v>165.33600000000001</v>
      </c>
      <c r="RR108" s="1">
        <v>164.59700000000001</v>
      </c>
      <c r="RS108" s="1">
        <v>161.678</v>
      </c>
      <c r="RT108" s="1">
        <v>155.78700000000001</v>
      </c>
      <c r="RU108" s="1">
        <v>154.59700000000001</v>
      </c>
      <c r="RV108" s="1">
        <v>153.797</v>
      </c>
      <c r="RW108" s="1">
        <v>155.46</v>
      </c>
      <c r="RX108" s="1">
        <v>154.45699999999999</v>
      </c>
      <c r="RY108" s="1">
        <v>153.78399999999999</v>
      </c>
      <c r="RZ108" s="1">
        <v>151.37899999999999</v>
      </c>
      <c r="SA108" s="1">
        <v>153.94300000000001</v>
      </c>
      <c r="SB108" s="1">
        <v>157.917</v>
      </c>
      <c r="SC108" s="1">
        <v>159.90899999999999</v>
      </c>
      <c r="SD108" s="1">
        <v>161.23500000000001</v>
      </c>
      <c r="SE108" s="1">
        <v>166.12700000000001</v>
      </c>
      <c r="SF108" s="1">
        <v>166.26599999999999</v>
      </c>
      <c r="SG108" s="1">
        <v>167.196</v>
      </c>
      <c r="SH108" s="1">
        <v>168.505</v>
      </c>
      <c r="SI108" s="1">
        <v>168.535</v>
      </c>
      <c r="SJ108" s="1">
        <v>167.953</v>
      </c>
      <c r="SK108" s="1">
        <v>167.298</v>
      </c>
      <c r="SL108" s="1">
        <v>166.73699999999999</v>
      </c>
      <c r="SM108" s="1">
        <v>169.86699999999999</v>
      </c>
      <c r="SN108" s="1">
        <v>171.16200000000001</v>
      </c>
      <c r="SO108" s="1">
        <v>171.613</v>
      </c>
      <c r="SP108" s="1">
        <v>171.07900000000001</v>
      </c>
      <c r="SQ108" s="1">
        <v>184.06299999999999</v>
      </c>
      <c r="SR108" s="1">
        <v>194.797</v>
      </c>
    </row>
    <row r="109" spans="1:514" x14ac:dyDescent="0.25">
      <c r="A109" s="1" t="s">
        <v>330</v>
      </c>
      <c r="B109" s="1" t="str">
        <f>_xlfn.XLOOKUP(A109,bonds[worksheet get],bonds[unique lookup],"-")</f>
        <v>ENBW 1 1/8 11/05/79 nc-24</v>
      </c>
      <c r="C109" s="1" t="str">
        <f>_xlfn.XLOOKUP(A109,bonds[worksheet get],bonds[ID_ISIN],"-")</f>
        <v>XS2035564975</v>
      </c>
      <c r="D109" s="1">
        <f>_xll.BDH(A109,"blp_i_sprd_mid","-2AY",,"Dates=H","Fill=C","Sort=R","Dir=H","cols=237;rows=1")</f>
        <v>210.006</v>
      </c>
      <c r="E109" s="1">
        <v>210.40700000000001</v>
      </c>
      <c r="F109" s="1">
        <v>209.08799999999999</v>
      </c>
      <c r="G109" s="1">
        <v>211.98699999999999</v>
      </c>
      <c r="H109" s="1">
        <v>213.44200000000001</v>
      </c>
      <c r="I109" s="1">
        <v>212.56700000000001</v>
      </c>
      <c r="J109" s="1">
        <v>210.96600000000001</v>
      </c>
      <c r="K109" s="1">
        <v>209.67099999999999</v>
      </c>
      <c r="L109" s="1">
        <v>208.18100000000001</v>
      </c>
      <c r="M109" s="1">
        <v>208.97399999999999</v>
      </c>
      <c r="N109" s="1">
        <v>196.625</v>
      </c>
      <c r="O109" s="1">
        <v>195.86600000000001</v>
      </c>
      <c r="P109" s="1">
        <v>188.892</v>
      </c>
      <c r="Q109" s="1">
        <v>183.30199999999999</v>
      </c>
      <c r="R109" s="1">
        <v>198.02199999999999</v>
      </c>
      <c r="S109" s="1">
        <v>195.941</v>
      </c>
      <c r="T109" s="1">
        <v>194.97499999999999</v>
      </c>
      <c r="U109" s="1">
        <v>180.46100000000001</v>
      </c>
      <c r="V109" s="1">
        <v>172.548</v>
      </c>
      <c r="W109" s="1">
        <v>168.62700000000001</v>
      </c>
      <c r="X109" s="1">
        <v>180.721</v>
      </c>
      <c r="Y109" s="1">
        <v>196.46700000000001</v>
      </c>
      <c r="Z109" s="1">
        <v>203.196</v>
      </c>
      <c r="AA109" s="1">
        <v>211.268</v>
      </c>
      <c r="AB109" s="1">
        <v>213.04300000000001</v>
      </c>
      <c r="AC109" s="1">
        <v>213.63</v>
      </c>
      <c r="AD109" s="1">
        <v>211.21100000000001</v>
      </c>
      <c r="AE109" s="1">
        <v>207.33099999999999</v>
      </c>
      <c r="AF109" s="1">
        <v>220.06399999999999</v>
      </c>
      <c r="AG109" s="1">
        <v>230.21600000000001</v>
      </c>
      <c r="AH109" s="1">
        <v>231.16200000000001</v>
      </c>
      <c r="AI109" s="1">
        <v>234.756</v>
      </c>
      <c r="AJ109" s="1">
        <v>237.03800000000001</v>
      </c>
      <c r="AK109" s="1">
        <v>244.65600000000001</v>
      </c>
      <c r="AL109" s="1">
        <v>256.12099999999998</v>
      </c>
      <c r="AM109" s="1">
        <v>258.72399999999999</v>
      </c>
      <c r="AN109" s="1">
        <v>259.63400000000001</v>
      </c>
      <c r="AO109" s="1">
        <v>252.21700000000001</v>
      </c>
      <c r="AP109" s="1">
        <v>251.565</v>
      </c>
      <c r="AQ109" s="1">
        <v>252.21</v>
      </c>
      <c r="AR109" s="1">
        <v>251.41399999999999</v>
      </c>
      <c r="AS109" s="1">
        <v>252.328</v>
      </c>
      <c r="AT109" s="1">
        <v>253.26900000000001</v>
      </c>
      <c r="AU109" s="1">
        <v>259.363</v>
      </c>
      <c r="AV109" s="1">
        <v>259.63200000000001</v>
      </c>
      <c r="AW109" s="1">
        <v>250.511</v>
      </c>
      <c r="AX109" s="1">
        <v>245.00299999999999</v>
      </c>
      <c r="AY109" s="1">
        <v>242.89400000000001</v>
      </c>
      <c r="AZ109" s="1">
        <v>240.64099999999999</v>
      </c>
      <c r="BA109" s="1">
        <v>250.84800000000001</v>
      </c>
      <c r="BB109" s="1">
        <v>252.38499999999999</v>
      </c>
      <c r="BC109" s="1">
        <v>254.71899999999999</v>
      </c>
      <c r="BD109" s="1">
        <v>259.95400000000001</v>
      </c>
      <c r="BE109" s="1">
        <v>255.935</v>
      </c>
      <c r="BF109" s="1">
        <v>259.36200000000002</v>
      </c>
      <c r="BG109" s="1">
        <v>258.56200000000001</v>
      </c>
      <c r="BH109" s="1">
        <v>248.82</v>
      </c>
      <c r="BI109" s="1">
        <v>247.34200000000001</v>
      </c>
      <c r="BJ109" s="1">
        <v>282.65100000000001</v>
      </c>
      <c r="BK109" s="1">
        <v>308.23</v>
      </c>
      <c r="BL109" s="1">
        <v>326.44499999999999</v>
      </c>
      <c r="BM109" s="1">
        <v>346.99599999999998</v>
      </c>
      <c r="BN109" s="1">
        <v>356.23700000000002</v>
      </c>
      <c r="BO109" s="1">
        <v>354.57799999999997</v>
      </c>
      <c r="BP109" s="1">
        <v>354.69</v>
      </c>
      <c r="BQ109" s="1">
        <v>358.44200000000001</v>
      </c>
      <c r="BR109" s="1">
        <v>363.50099999999998</v>
      </c>
      <c r="BS109" s="1">
        <v>366.33600000000001</v>
      </c>
      <c r="BT109" s="1">
        <v>380.803</v>
      </c>
      <c r="BU109" s="1">
        <v>385.29899999999998</v>
      </c>
      <c r="BV109" s="1">
        <v>428.041</v>
      </c>
      <c r="BW109" s="1">
        <v>436.404</v>
      </c>
      <c r="BX109" s="1">
        <v>421.60500000000002</v>
      </c>
      <c r="BY109" s="1">
        <v>423.50700000000001</v>
      </c>
      <c r="BZ109" s="1">
        <v>422.83499999999998</v>
      </c>
      <c r="CA109" s="1">
        <v>368.97</v>
      </c>
      <c r="CB109" s="1">
        <v>328.22</v>
      </c>
      <c r="CC109" s="1">
        <v>259.86399999999998</v>
      </c>
      <c r="CD109" s="1">
        <v>259.19799999999998</v>
      </c>
      <c r="CE109" s="1">
        <v>226.351</v>
      </c>
      <c r="CF109" s="1">
        <v>219.191</v>
      </c>
      <c r="CG109" s="1">
        <v>229.36500000000001</v>
      </c>
      <c r="CH109" s="1">
        <v>168.76300000000001</v>
      </c>
      <c r="CI109" s="1">
        <v>151.494</v>
      </c>
      <c r="CJ109" s="1">
        <v>146.351</v>
      </c>
      <c r="CK109" s="1">
        <v>149.297</v>
      </c>
      <c r="CL109" s="1">
        <v>163.87200000000001</v>
      </c>
      <c r="CM109" s="1">
        <v>160.01599999999999</v>
      </c>
      <c r="CN109" s="1">
        <v>146.37799999999999</v>
      </c>
      <c r="CO109" s="1">
        <v>134.43100000000001</v>
      </c>
      <c r="CP109" s="1">
        <v>128.827</v>
      </c>
      <c r="CQ109" s="1">
        <v>123.73399999999999</v>
      </c>
      <c r="CR109" s="1">
        <v>115.807</v>
      </c>
      <c r="CS109" s="1">
        <v>117.55</v>
      </c>
      <c r="CT109" s="1">
        <v>119.146</v>
      </c>
      <c r="CU109" s="1">
        <v>120.593</v>
      </c>
      <c r="CV109" s="1">
        <v>119.322</v>
      </c>
      <c r="CW109" s="1">
        <v>122.014</v>
      </c>
      <c r="CX109" s="1">
        <v>121.261</v>
      </c>
      <c r="CY109" s="1">
        <v>120.672</v>
      </c>
      <c r="CZ109" s="1">
        <v>122.492</v>
      </c>
      <c r="DA109" s="1">
        <v>123.12</v>
      </c>
      <c r="DB109" s="1">
        <v>121.349</v>
      </c>
      <c r="DC109" s="1">
        <v>118.325</v>
      </c>
      <c r="DD109" s="1">
        <v>122.446</v>
      </c>
      <c r="DE109" s="1">
        <v>126.13800000000001</v>
      </c>
      <c r="DF109" s="1">
        <v>133.268</v>
      </c>
      <c r="DG109" s="1">
        <v>132.64400000000001</v>
      </c>
      <c r="DH109" s="1">
        <v>131.12700000000001</v>
      </c>
      <c r="DI109" s="1">
        <v>127.937</v>
      </c>
      <c r="DJ109" s="1">
        <v>126.494</v>
      </c>
      <c r="DK109" s="1">
        <v>128.191</v>
      </c>
      <c r="DL109" s="1">
        <v>117.59</v>
      </c>
      <c r="DM109" s="1">
        <v>115.134</v>
      </c>
      <c r="DN109" s="1">
        <v>110.11</v>
      </c>
      <c r="DO109" s="1">
        <v>109.685</v>
      </c>
      <c r="DP109" s="1">
        <v>108.53400000000001</v>
      </c>
      <c r="DQ109" s="1">
        <v>108.649</v>
      </c>
      <c r="DR109" s="1">
        <v>112.136</v>
      </c>
      <c r="DS109" s="1">
        <v>112.538</v>
      </c>
      <c r="DT109" s="1">
        <v>110.76600000000001</v>
      </c>
      <c r="DU109" s="1">
        <v>110.483</v>
      </c>
      <c r="DV109" s="1">
        <v>112.26600000000001</v>
      </c>
      <c r="DW109" s="1">
        <v>112.483</v>
      </c>
      <c r="DX109" s="1">
        <v>115.261</v>
      </c>
      <c r="DY109" s="1">
        <v>114.742</v>
      </c>
      <c r="DZ109" s="1">
        <v>112.878</v>
      </c>
      <c r="EA109" s="1">
        <v>111.42400000000001</v>
      </c>
      <c r="EB109" s="1">
        <v>108.989</v>
      </c>
      <c r="EC109" s="1">
        <v>106.949</v>
      </c>
      <c r="ED109" s="1">
        <v>105.217</v>
      </c>
      <c r="EE109" s="1">
        <v>108.26600000000001</v>
      </c>
      <c r="EF109" s="1">
        <v>109.095</v>
      </c>
      <c r="EG109" s="1">
        <v>109.342</v>
      </c>
      <c r="EH109" s="1">
        <v>111.383</v>
      </c>
      <c r="EI109" s="1">
        <v>111.456</v>
      </c>
      <c r="EJ109" s="1">
        <v>113.226</v>
      </c>
      <c r="EK109" s="1">
        <v>117.104</v>
      </c>
      <c r="EL109" s="1">
        <v>118.242</v>
      </c>
      <c r="EM109" s="1">
        <v>119.919</v>
      </c>
      <c r="EN109" s="1">
        <v>123.349</v>
      </c>
      <c r="EO109" s="1">
        <v>127.166</v>
      </c>
      <c r="EP109" s="1">
        <v>125.83</v>
      </c>
      <c r="EQ109" s="1">
        <v>128.869</v>
      </c>
      <c r="ER109" s="1">
        <v>132.28100000000001</v>
      </c>
      <c r="ES109" s="1">
        <v>138.15</v>
      </c>
      <c r="ET109" s="1">
        <v>142.89400000000001</v>
      </c>
      <c r="EU109" s="1">
        <v>145.482</v>
      </c>
      <c r="EV109" s="1">
        <v>141.25</v>
      </c>
      <c r="EW109" s="1">
        <v>146.50899999999999</v>
      </c>
      <c r="EX109" s="1">
        <v>147.62299999999999</v>
      </c>
      <c r="EY109" s="1">
        <v>147.86500000000001</v>
      </c>
      <c r="EZ109" s="1">
        <v>148.226</v>
      </c>
      <c r="FA109" s="1">
        <v>153.06299999999999</v>
      </c>
      <c r="FB109" s="1">
        <v>157.43700000000001</v>
      </c>
      <c r="FC109" s="1">
        <v>155.98400000000001</v>
      </c>
      <c r="FD109" s="1">
        <v>156.233</v>
      </c>
      <c r="FE109" s="1">
        <v>152.346</v>
      </c>
      <c r="FF109" s="1">
        <v>150.28200000000001</v>
      </c>
      <c r="FG109" s="1">
        <v>150.69499999999999</v>
      </c>
      <c r="FH109" s="1">
        <v>151.64500000000001</v>
      </c>
      <c r="FI109" s="1">
        <v>149.64699999999999</v>
      </c>
      <c r="FJ109" s="1">
        <v>146.786</v>
      </c>
      <c r="FK109" s="1">
        <v>145.97300000000001</v>
      </c>
      <c r="FL109" s="1">
        <v>141.464</v>
      </c>
      <c r="FM109" s="1">
        <v>137.97399999999999</v>
      </c>
      <c r="FN109" s="1">
        <v>139.238</v>
      </c>
      <c r="FO109" s="1">
        <v>137.05799999999999</v>
      </c>
      <c r="FP109" s="1">
        <v>142.04599999999999</v>
      </c>
      <c r="FQ109" s="1">
        <v>144.291</v>
      </c>
      <c r="FR109" s="1">
        <v>145.607</v>
      </c>
      <c r="FS109" s="1">
        <v>141.49799999999999</v>
      </c>
      <c r="FT109" s="1">
        <v>139.39099999999999</v>
      </c>
      <c r="FU109" s="1">
        <v>131.102</v>
      </c>
      <c r="FV109" s="1">
        <v>129.869</v>
      </c>
      <c r="FW109" s="1">
        <v>132.06200000000001</v>
      </c>
      <c r="FX109" s="1">
        <v>138.31899999999999</v>
      </c>
      <c r="FY109" s="1">
        <v>139.74600000000001</v>
      </c>
      <c r="FZ109" s="1">
        <v>142.16800000000001</v>
      </c>
      <c r="GA109" s="1">
        <v>145.596</v>
      </c>
      <c r="GB109" s="1">
        <v>148.12899999999999</v>
      </c>
      <c r="GC109" s="1">
        <v>149.572</v>
      </c>
      <c r="GD109" s="1">
        <v>154.66300000000001</v>
      </c>
      <c r="GE109" s="1">
        <v>160.00399999999999</v>
      </c>
      <c r="GF109" s="1">
        <v>160.607</v>
      </c>
      <c r="GG109" s="1">
        <v>165.67699999999999</v>
      </c>
      <c r="GH109" s="1">
        <v>171.881</v>
      </c>
      <c r="GI109" s="1">
        <v>175.62799999999999</v>
      </c>
      <c r="GJ109" s="1">
        <v>173.13800000000001</v>
      </c>
      <c r="GK109" s="1">
        <v>173.77199999999999</v>
      </c>
      <c r="GL109" s="1">
        <v>175.334</v>
      </c>
      <c r="GM109" s="1">
        <v>169.55099999999999</v>
      </c>
      <c r="GN109" s="1">
        <v>167.65299999999999</v>
      </c>
      <c r="GO109" s="1">
        <v>168.21600000000001</v>
      </c>
      <c r="GP109" s="1">
        <v>167.929</v>
      </c>
      <c r="GQ109" s="1">
        <v>171.005</v>
      </c>
      <c r="GR109" s="1">
        <v>173.13900000000001</v>
      </c>
      <c r="GS109" s="1">
        <v>170.22800000000001</v>
      </c>
      <c r="GT109" s="1">
        <v>168.75299999999999</v>
      </c>
      <c r="GU109" s="1">
        <v>163.21700000000001</v>
      </c>
      <c r="GV109" s="1">
        <v>168.42099999999999</v>
      </c>
      <c r="GW109" s="1">
        <v>167.101</v>
      </c>
      <c r="GX109" s="1">
        <v>161.56299999999999</v>
      </c>
      <c r="GY109" s="1">
        <v>157.51900000000001</v>
      </c>
      <c r="GZ109" s="1">
        <v>154.11000000000001</v>
      </c>
      <c r="HA109" s="1">
        <v>157.29</v>
      </c>
      <c r="HB109" s="1">
        <v>181.34200000000001</v>
      </c>
      <c r="HC109" s="1">
        <v>180.19399999999999</v>
      </c>
      <c r="HD109" s="1">
        <v>176.58799999999999</v>
      </c>
      <c r="HE109" s="1">
        <v>174.453</v>
      </c>
      <c r="HF109" s="1">
        <v>171.46600000000001</v>
      </c>
      <c r="HG109" s="1">
        <v>177.86799999999999</v>
      </c>
      <c r="HH109" s="1">
        <v>180.66399999999999</v>
      </c>
      <c r="HI109" s="1">
        <v>172.976</v>
      </c>
      <c r="HJ109" s="1">
        <v>172.40700000000001</v>
      </c>
      <c r="HK109" s="1">
        <v>172.10300000000001</v>
      </c>
      <c r="HL109" s="1">
        <v>172.458</v>
      </c>
      <c r="HM109" s="1">
        <v>168.83500000000001</v>
      </c>
      <c r="HN109" s="1">
        <v>165.42</v>
      </c>
      <c r="HO109" s="1">
        <v>164.10400000000001</v>
      </c>
      <c r="HP109" s="1">
        <v>160.56</v>
      </c>
      <c r="HQ109" s="1">
        <v>166.7</v>
      </c>
      <c r="HR109" s="1">
        <v>173.41900000000001</v>
      </c>
      <c r="HS109" s="1">
        <v>172.93100000000001</v>
      </c>
      <c r="HT109" s="1">
        <v>181.291</v>
      </c>
      <c r="HU109" s="1">
        <v>183.26300000000001</v>
      </c>
      <c r="HV109" s="1">
        <v>174.56399999999999</v>
      </c>
      <c r="HW109" s="1">
        <v>171.10900000000001</v>
      </c>
      <c r="HX109" s="1">
        <v>165.6</v>
      </c>
      <c r="HY109" s="1">
        <v>167.12700000000001</v>
      </c>
      <c r="HZ109" s="1">
        <v>166.494</v>
      </c>
      <c r="IA109" s="1">
        <v>172.39599999999999</v>
      </c>
      <c r="IB109" s="1">
        <v>170.583</v>
      </c>
      <c r="IC109" s="1">
        <v>175.77</v>
      </c>
      <c r="ID109" s="1">
        <v>165.63800000000001</v>
      </c>
      <c r="IE109" s="1">
        <v>161.31100000000001</v>
      </c>
      <c r="IF109" s="1">
        <v>156.83799999999999</v>
      </c>
    </row>
    <row r="110" spans="1:514" x14ac:dyDescent="0.25">
      <c r="A110" s="1" t="s">
        <v>331</v>
      </c>
      <c r="B110" s="1" t="str">
        <f>_xlfn.XLOOKUP(A110,bonds[worksheet get],bonds[unique lookup],"-")</f>
        <v>ENBW 1 7/8 06/29/80 nc-26</v>
      </c>
      <c r="C110" s="1" t="str">
        <f>_xlfn.XLOOKUP(A110,bonds[worksheet get],bonds[ID_ISIN],"-")</f>
        <v>XS2196328608</v>
      </c>
      <c r="D110" s="1">
        <f>_xll.BDH(A110,"blp_i_sprd_mid","-2AY",,"Dates=H","Fill=C","Sort=R","Dir=H","cols=8;rows=1")</f>
        <v>233.14599999999999</v>
      </c>
      <c r="E110" s="1">
        <v>233.161</v>
      </c>
      <c r="F110" s="1">
        <v>231.59800000000001</v>
      </c>
      <c r="G110" s="1">
        <v>234.726</v>
      </c>
      <c r="H110" s="1">
        <v>235.25200000000001</v>
      </c>
      <c r="I110" s="1">
        <v>235.20699999999999</v>
      </c>
      <c r="J110" s="1">
        <v>233.845</v>
      </c>
      <c r="K110" s="1">
        <v>232.82499999999999</v>
      </c>
    </row>
    <row r="111" spans="1:514" x14ac:dyDescent="0.25">
      <c r="A111" s="1" t="s">
        <v>332</v>
      </c>
      <c r="B111" s="1" t="str">
        <f>_xlfn.XLOOKUP(A111,bonds[worksheet get],bonds[unique lookup],"-")</f>
        <v>ENBW 1 5/8 08/05/79 nc-27</v>
      </c>
      <c r="C111" s="1" t="str">
        <f>_xlfn.XLOOKUP(A111,bonds[worksheet get],bonds[ID_ISIN],"-")</f>
        <v>XS2035564629</v>
      </c>
      <c r="D111" s="1">
        <f>_xll.BDH(A111,"blp_i_sprd_mid","-2AY",,"Dates=H","Fill=C","Sort=R","Dir=H","cols=237;rows=1")</f>
        <v>231.63300000000001</v>
      </c>
      <c r="E111" s="1">
        <v>231.833</v>
      </c>
      <c r="F111" s="1">
        <v>230.02199999999999</v>
      </c>
      <c r="G111" s="1">
        <v>232.958</v>
      </c>
      <c r="H111" s="1">
        <v>233.89699999999999</v>
      </c>
      <c r="I111" s="1">
        <v>233.51</v>
      </c>
      <c r="J111" s="1">
        <v>231.744</v>
      </c>
      <c r="K111" s="1">
        <v>230.041</v>
      </c>
      <c r="L111" s="1">
        <v>228.42400000000001</v>
      </c>
      <c r="M111" s="1">
        <v>230.84399999999999</v>
      </c>
      <c r="N111" s="1">
        <v>223.035</v>
      </c>
      <c r="O111" s="1">
        <v>221.66</v>
      </c>
      <c r="P111" s="1">
        <v>216.679</v>
      </c>
      <c r="Q111" s="1">
        <v>213.54300000000001</v>
      </c>
      <c r="R111" s="1">
        <v>222.553</v>
      </c>
      <c r="S111" s="1">
        <v>218.48099999999999</v>
      </c>
      <c r="T111" s="1">
        <v>217.732</v>
      </c>
      <c r="U111" s="1">
        <v>204.03800000000001</v>
      </c>
      <c r="V111" s="1">
        <v>199.041</v>
      </c>
      <c r="W111" s="1">
        <v>197.542</v>
      </c>
      <c r="X111" s="1">
        <v>204.49799999999999</v>
      </c>
      <c r="Y111" s="1">
        <v>215.89400000000001</v>
      </c>
      <c r="Z111" s="1">
        <v>222.64500000000001</v>
      </c>
      <c r="AA111" s="1">
        <v>232.90600000000001</v>
      </c>
      <c r="AB111" s="1">
        <v>234.827</v>
      </c>
      <c r="AC111" s="1">
        <v>236.196</v>
      </c>
      <c r="AD111" s="1">
        <v>233.57599999999999</v>
      </c>
      <c r="AE111" s="1">
        <v>231.69499999999999</v>
      </c>
      <c r="AF111" s="1">
        <v>239.88</v>
      </c>
      <c r="AG111" s="1">
        <v>247.636</v>
      </c>
      <c r="AH111" s="1">
        <v>250.017</v>
      </c>
      <c r="AI111" s="1">
        <v>250.53399999999999</v>
      </c>
      <c r="AJ111" s="1">
        <v>250.898</v>
      </c>
      <c r="AK111" s="1">
        <v>257.77699999999999</v>
      </c>
      <c r="AL111" s="1">
        <v>268.45699999999999</v>
      </c>
      <c r="AM111" s="1">
        <v>272.51499999999999</v>
      </c>
      <c r="AN111" s="1">
        <v>273.524</v>
      </c>
      <c r="AO111" s="1">
        <v>268.40699999999998</v>
      </c>
      <c r="AP111" s="1">
        <v>267.01600000000002</v>
      </c>
      <c r="AQ111" s="1">
        <v>265.83</v>
      </c>
      <c r="AR111" s="1">
        <v>266.36399999999998</v>
      </c>
      <c r="AS111" s="1">
        <v>266.84800000000001</v>
      </c>
      <c r="AT111" s="1">
        <v>267.60599999999999</v>
      </c>
      <c r="AU111" s="1">
        <v>276.49099999999999</v>
      </c>
      <c r="AV111" s="1">
        <v>276.28800000000001</v>
      </c>
      <c r="AW111" s="1">
        <v>271.66699999999997</v>
      </c>
      <c r="AX111" s="1">
        <v>266.06700000000001</v>
      </c>
      <c r="AY111" s="1">
        <v>263.637</v>
      </c>
      <c r="AZ111" s="1">
        <v>262.33300000000003</v>
      </c>
      <c r="BA111" s="1">
        <v>271.29199999999997</v>
      </c>
      <c r="BB111" s="1">
        <v>272.76299999999998</v>
      </c>
      <c r="BC111" s="1">
        <v>274.70699999999999</v>
      </c>
      <c r="BD111" s="1">
        <v>279.625</v>
      </c>
      <c r="BE111" s="1">
        <v>277.44299999999998</v>
      </c>
      <c r="BF111" s="1">
        <v>281.54000000000002</v>
      </c>
      <c r="BG111" s="1">
        <v>282.00599999999997</v>
      </c>
      <c r="BH111" s="1">
        <v>276.77199999999999</v>
      </c>
      <c r="BI111" s="1">
        <v>277.39100000000002</v>
      </c>
      <c r="BJ111" s="1">
        <v>299.80700000000002</v>
      </c>
      <c r="BK111" s="1">
        <v>314.78699999999998</v>
      </c>
      <c r="BL111" s="1">
        <v>327.44600000000003</v>
      </c>
      <c r="BM111" s="1">
        <v>343.71</v>
      </c>
      <c r="BN111" s="1">
        <v>350.88600000000002</v>
      </c>
      <c r="BO111" s="1">
        <v>351.14800000000002</v>
      </c>
      <c r="BP111" s="1">
        <v>352.00700000000001</v>
      </c>
      <c r="BQ111" s="1">
        <v>351.26</v>
      </c>
      <c r="BR111" s="1">
        <v>359.41</v>
      </c>
      <c r="BS111" s="1">
        <v>357.35700000000003</v>
      </c>
      <c r="BT111" s="1">
        <v>363.09199999999998</v>
      </c>
      <c r="BU111" s="1">
        <v>372.99099999999999</v>
      </c>
      <c r="BV111" s="1">
        <v>393.10599999999999</v>
      </c>
      <c r="BW111" s="1">
        <v>401.74099999999999</v>
      </c>
      <c r="BX111" s="1">
        <v>384.43299999999999</v>
      </c>
      <c r="BY111" s="1">
        <v>378.07499999999999</v>
      </c>
      <c r="BZ111" s="1">
        <v>377.16</v>
      </c>
      <c r="CA111" s="1">
        <v>338.209</v>
      </c>
      <c r="CB111" s="1">
        <v>306.62</v>
      </c>
      <c r="CC111" s="1">
        <v>255.20699999999999</v>
      </c>
      <c r="CD111" s="1">
        <v>254.886</v>
      </c>
      <c r="CE111" s="1">
        <v>228.84299999999999</v>
      </c>
      <c r="CF111" s="1">
        <v>227.43</v>
      </c>
      <c r="CG111" s="1">
        <v>232.84100000000001</v>
      </c>
      <c r="CH111" s="1">
        <v>193.946</v>
      </c>
      <c r="CI111" s="1">
        <v>181.21100000000001</v>
      </c>
      <c r="CJ111" s="1">
        <v>176.89</v>
      </c>
      <c r="CK111" s="1">
        <v>178.601</v>
      </c>
      <c r="CL111" s="1">
        <v>187.82</v>
      </c>
      <c r="CM111" s="1">
        <v>185.679</v>
      </c>
      <c r="CN111" s="1">
        <v>175.946</v>
      </c>
      <c r="CO111" s="1">
        <v>165.66300000000001</v>
      </c>
      <c r="CP111" s="1">
        <v>163.03700000000001</v>
      </c>
      <c r="CQ111" s="1">
        <v>159.18100000000001</v>
      </c>
      <c r="CR111" s="1">
        <v>152.06399999999999</v>
      </c>
      <c r="CS111" s="1">
        <v>153.60300000000001</v>
      </c>
      <c r="CT111" s="1">
        <v>154.08600000000001</v>
      </c>
      <c r="CU111" s="1">
        <v>155.696</v>
      </c>
      <c r="CV111" s="1">
        <v>154.62799999999999</v>
      </c>
      <c r="CW111" s="1">
        <v>155.26300000000001</v>
      </c>
      <c r="CX111" s="1">
        <v>154.80199999999999</v>
      </c>
      <c r="CY111" s="1">
        <v>154.16499999999999</v>
      </c>
      <c r="CZ111" s="1">
        <v>156.37</v>
      </c>
      <c r="DA111" s="1">
        <v>158.08000000000001</v>
      </c>
      <c r="DB111" s="1">
        <v>155.642</v>
      </c>
      <c r="DC111" s="1">
        <v>153.15299999999999</v>
      </c>
      <c r="DD111" s="1">
        <v>156.28899999999999</v>
      </c>
      <c r="DE111" s="1">
        <v>159.46799999999999</v>
      </c>
      <c r="DF111" s="1">
        <v>168.86799999999999</v>
      </c>
      <c r="DG111" s="1">
        <v>168.352</v>
      </c>
      <c r="DH111" s="1">
        <v>166.61699999999999</v>
      </c>
      <c r="DI111" s="1">
        <v>162.71100000000001</v>
      </c>
      <c r="DJ111" s="1">
        <v>162.65600000000001</v>
      </c>
      <c r="DK111" s="1">
        <v>166.268</v>
      </c>
      <c r="DL111" s="1">
        <v>156.24</v>
      </c>
      <c r="DM111" s="1">
        <v>153.08199999999999</v>
      </c>
      <c r="DN111" s="1">
        <v>148.458</v>
      </c>
      <c r="DO111" s="1">
        <v>148.13200000000001</v>
      </c>
      <c r="DP111" s="1">
        <v>146.08199999999999</v>
      </c>
      <c r="DQ111" s="1">
        <v>145.983</v>
      </c>
      <c r="DR111" s="1">
        <v>149.47399999999999</v>
      </c>
      <c r="DS111" s="1">
        <v>149.33000000000001</v>
      </c>
      <c r="DT111" s="1">
        <v>146.875</v>
      </c>
      <c r="DU111" s="1">
        <v>147.036</v>
      </c>
      <c r="DV111" s="1">
        <v>149.982</v>
      </c>
      <c r="DW111" s="1">
        <v>149.357</v>
      </c>
      <c r="DX111" s="1">
        <v>153.62299999999999</v>
      </c>
      <c r="DY111" s="1">
        <v>155.06399999999999</v>
      </c>
      <c r="DZ111" s="1">
        <v>153.66900000000001</v>
      </c>
      <c r="EA111" s="1">
        <v>152.72300000000001</v>
      </c>
      <c r="EB111" s="1">
        <v>148.30000000000001</v>
      </c>
      <c r="EC111" s="1">
        <v>144.41999999999999</v>
      </c>
      <c r="ED111" s="1">
        <v>144.96</v>
      </c>
      <c r="EE111" s="1">
        <v>148.91900000000001</v>
      </c>
      <c r="EF111" s="1">
        <v>148.66999999999999</v>
      </c>
      <c r="EG111" s="1">
        <v>148.70400000000001</v>
      </c>
      <c r="EH111" s="1">
        <v>150.28100000000001</v>
      </c>
      <c r="EI111" s="1">
        <v>150.01599999999999</v>
      </c>
      <c r="EJ111" s="1">
        <v>151.95599999999999</v>
      </c>
      <c r="EK111" s="1">
        <v>155.90899999999999</v>
      </c>
      <c r="EL111" s="1">
        <v>155.90700000000001</v>
      </c>
      <c r="EM111" s="1">
        <v>157.762</v>
      </c>
      <c r="EN111" s="1">
        <v>159.61600000000001</v>
      </c>
      <c r="EO111" s="1">
        <v>163.97399999999999</v>
      </c>
      <c r="EP111" s="1">
        <v>162.08600000000001</v>
      </c>
      <c r="EQ111" s="1">
        <v>163.99799999999999</v>
      </c>
      <c r="ER111" s="1">
        <v>166.21100000000001</v>
      </c>
      <c r="ES111" s="1">
        <v>170.15600000000001</v>
      </c>
      <c r="ET111" s="1">
        <v>174.73099999999999</v>
      </c>
      <c r="EU111" s="1">
        <v>178.524</v>
      </c>
      <c r="EV111" s="1">
        <v>172.65600000000001</v>
      </c>
      <c r="EW111" s="1">
        <v>178.60400000000001</v>
      </c>
      <c r="EX111" s="1">
        <v>179.55</v>
      </c>
      <c r="EY111" s="1">
        <v>180.68600000000001</v>
      </c>
      <c r="EZ111" s="1">
        <v>181.46899999999999</v>
      </c>
      <c r="FA111" s="1">
        <v>183.12100000000001</v>
      </c>
      <c r="FB111" s="1">
        <v>187.065</v>
      </c>
      <c r="FC111" s="1">
        <v>185.53200000000001</v>
      </c>
      <c r="FD111" s="1">
        <v>186.01400000000001</v>
      </c>
      <c r="FE111" s="1">
        <v>182.61799999999999</v>
      </c>
      <c r="FF111" s="1">
        <v>180.71199999999999</v>
      </c>
      <c r="FG111" s="1">
        <v>180.41200000000001</v>
      </c>
      <c r="FH111" s="1">
        <v>181.36799999999999</v>
      </c>
      <c r="FI111" s="1">
        <v>178.05600000000001</v>
      </c>
      <c r="FJ111" s="1">
        <v>173.73400000000001</v>
      </c>
      <c r="FK111" s="1">
        <v>173.06800000000001</v>
      </c>
      <c r="FL111" s="1">
        <v>171.48500000000001</v>
      </c>
      <c r="FM111" s="1">
        <v>168.297</v>
      </c>
      <c r="FN111" s="1">
        <v>171.18799999999999</v>
      </c>
      <c r="FO111" s="1">
        <v>168.74700000000001</v>
      </c>
      <c r="FP111" s="1">
        <v>172.72399999999999</v>
      </c>
      <c r="FQ111" s="1">
        <v>176.57599999999999</v>
      </c>
      <c r="FR111" s="1">
        <v>177.458</v>
      </c>
      <c r="FS111" s="1">
        <v>173.285</v>
      </c>
      <c r="FT111" s="1">
        <v>172.18</v>
      </c>
      <c r="FU111" s="1">
        <v>166.34700000000001</v>
      </c>
      <c r="FV111" s="1">
        <v>166.51499999999999</v>
      </c>
      <c r="FW111" s="1">
        <v>170.36</v>
      </c>
      <c r="FX111" s="1">
        <v>174.09</v>
      </c>
      <c r="FY111" s="1">
        <v>173.768</v>
      </c>
      <c r="FZ111" s="1">
        <v>174.642</v>
      </c>
      <c r="GA111" s="1">
        <v>178.81100000000001</v>
      </c>
      <c r="GB111" s="1">
        <v>181.86799999999999</v>
      </c>
      <c r="GC111" s="1">
        <v>181.267</v>
      </c>
      <c r="GD111" s="1">
        <v>186.17099999999999</v>
      </c>
      <c r="GE111" s="1">
        <v>190.56399999999999</v>
      </c>
      <c r="GF111" s="1">
        <v>189.49</v>
      </c>
      <c r="GG111" s="1">
        <v>196.428</v>
      </c>
      <c r="GH111" s="1">
        <v>202.33099999999999</v>
      </c>
      <c r="GI111" s="1">
        <v>207.79400000000001</v>
      </c>
      <c r="GJ111" s="1">
        <v>205.07400000000001</v>
      </c>
      <c r="GK111" s="1">
        <v>206.364</v>
      </c>
      <c r="GL111" s="1">
        <v>207.01400000000001</v>
      </c>
      <c r="GM111" s="1">
        <v>201.46600000000001</v>
      </c>
      <c r="GN111" s="1">
        <v>200.06899999999999</v>
      </c>
      <c r="GO111" s="1">
        <v>201.91399999999999</v>
      </c>
      <c r="GP111" s="1">
        <v>202.37799999999999</v>
      </c>
      <c r="GQ111" s="1">
        <v>205.374</v>
      </c>
      <c r="GR111" s="1">
        <v>206.53100000000001</v>
      </c>
      <c r="GS111" s="1">
        <v>204.935</v>
      </c>
      <c r="GT111" s="1">
        <v>203.322</v>
      </c>
      <c r="GU111" s="1">
        <v>197.52500000000001</v>
      </c>
      <c r="GV111" s="1">
        <v>199.91399999999999</v>
      </c>
      <c r="GW111" s="1">
        <v>198.70400000000001</v>
      </c>
      <c r="GX111" s="1">
        <v>192.148</v>
      </c>
      <c r="GY111" s="1">
        <v>188.93</v>
      </c>
      <c r="GZ111" s="1">
        <v>182.24799999999999</v>
      </c>
      <c r="HA111" s="1">
        <v>189.81100000000001</v>
      </c>
      <c r="HB111" s="1">
        <v>208.57599999999999</v>
      </c>
      <c r="HC111" s="1">
        <v>206.37799999999999</v>
      </c>
      <c r="HD111" s="1">
        <v>204.53800000000001</v>
      </c>
      <c r="HE111" s="1">
        <v>204.62899999999999</v>
      </c>
      <c r="HF111" s="1">
        <v>200.14400000000001</v>
      </c>
      <c r="HG111" s="1">
        <v>208.46199999999999</v>
      </c>
      <c r="HH111" s="1">
        <v>212.16300000000001</v>
      </c>
      <c r="HI111" s="1">
        <v>206.488</v>
      </c>
      <c r="HJ111" s="1">
        <v>205.61600000000001</v>
      </c>
      <c r="HK111" s="1">
        <v>205.97300000000001</v>
      </c>
      <c r="HL111" s="1">
        <v>207.59</v>
      </c>
      <c r="HM111" s="1">
        <v>202.53899999999999</v>
      </c>
      <c r="HN111" s="1">
        <v>198.00299999999999</v>
      </c>
      <c r="HO111" s="1">
        <v>196.95099999999999</v>
      </c>
      <c r="HP111" s="1">
        <v>194.18799999999999</v>
      </c>
      <c r="HQ111" s="1">
        <v>199.51599999999999</v>
      </c>
      <c r="HR111" s="1">
        <v>205.15799999999999</v>
      </c>
      <c r="HS111" s="1">
        <v>204.36</v>
      </c>
      <c r="HT111" s="1">
        <v>213.34899999999999</v>
      </c>
      <c r="HU111" s="1">
        <v>213.02</v>
      </c>
      <c r="HV111" s="1">
        <v>203.14</v>
      </c>
      <c r="HW111" s="1">
        <v>197.459</v>
      </c>
      <c r="HX111" s="1">
        <v>192.25700000000001</v>
      </c>
      <c r="HY111" s="1">
        <v>191.44800000000001</v>
      </c>
      <c r="HZ111" s="1">
        <v>190.143</v>
      </c>
      <c r="IA111" s="1">
        <v>196.55600000000001</v>
      </c>
      <c r="IB111" s="1">
        <v>195.79400000000001</v>
      </c>
      <c r="IC111" s="1">
        <v>198.483</v>
      </c>
      <c r="ID111" s="1">
        <v>192.06100000000001</v>
      </c>
      <c r="IE111" s="1">
        <v>186.23699999999999</v>
      </c>
      <c r="IF111" s="1">
        <v>182.119</v>
      </c>
    </row>
    <row r="112" spans="1:514" x14ac:dyDescent="0.25">
      <c r="A112" s="1" t="s">
        <v>333</v>
      </c>
      <c r="B112" s="1" t="str">
        <f>_xlfn.XLOOKUP(A112,bonds[worksheet get],bonds[unique lookup],"-")</f>
        <v>ENBW 5 1/8 04/05/77 nc-22</v>
      </c>
      <c r="C112" s="1" t="str">
        <f>_xlfn.XLOOKUP(A112,bonds[worksheet get],bonds[ID_ISIN],"-")</f>
        <v>XS1498442521</v>
      </c>
      <c r="D112" s="1">
        <f>_xll.BDH(A112,"blp_i_sprd_mid","-2AY",,"Dates=H","Fill=C","Sort=R","Dir=H","cols=441;rows=1")</f>
        <v>260.74700000000001</v>
      </c>
      <c r="E112" s="1">
        <v>267.39999999999998</v>
      </c>
      <c r="F112" s="1">
        <v>266.86200000000002</v>
      </c>
      <c r="G112" s="1">
        <v>272.31099999999998</v>
      </c>
      <c r="H112" s="1">
        <v>260.928</v>
      </c>
      <c r="I112" s="1">
        <v>218.20400000000001</v>
      </c>
      <c r="J112" s="1">
        <v>274.892</v>
      </c>
      <c r="K112" s="1">
        <v>228.18100000000001</v>
      </c>
      <c r="L112" s="1">
        <v>271.96199999999999</v>
      </c>
      <c r="M112" s="1">
        <v>272.02800000000002</v>
      </c>
      <c r="N112" s="1">
        <v>272.33300000000003</v>
      </c>
      <c r="O112" s="1">
        <v>272.27199999999999</v>
      </c>
      <c r="P112" s="1">
        <v>253.333</v>
      </c>
      <c r="Q112" s="1">
        <v>251.01400000000001</v>
      </c>
      <c r="R112" s="1">
        <v>253.52199999999999</v>
      </c>
      <c r="S112" s="1">
        <v>260.26299999999998</v>
      </c>
      <c r="T112" s="1">
        <v>289.51400000000001</v>
      </c>
      <c r="U112" s="1">
        <v>303.31599999999997</v>
      </c>
      <c r="V112" s="1">
        <v>305.25099999999998</v>
      </c>
      <c r="W112" s="1">
        <v>328.08</v>
      </c>
      <c r="X112" s="1">
        <v>327.59399999999999</v>
      </c>
      <c r="Y112" s="1">
        <v>374.923</v>
      </c>
      <c r="Z112" s="1">
        <v>374.11500000000001</v>
      </c>
      <c r="AA112" s="1">
        <v>372.85399999999998</v>
      </c>
      <c r="AB112" s="1">
        <v>372.03800000000001</v>
      </c>
      <c r="AC112" s="1">
        <v>412.12099999999998</v>
      </c>
      <c r="AD112" s="1">
        <v>400.23500000000001</v>
      </c>
      <c r="AE112" s="1">
        <v>336.60399999999998</v>
      </c>
      <c r="AF112" s="1">
        <v>396.57900000000001</v>
      </c>
      <c r="AG112" s="1">
        <v>389.53399999999999</v>
      </c>
      <c r="AH112" s="1">
        <v>389.28800000000001</v>
      </c>
      <c r="AI112" s="1">
        <v>356.03300000000002</v>
      </c>
      <c r="AJ112" s="1">
        <v>398.30500000000001</v>
      </c>
      <c r="AK112" s="1">
        <v>357.17700000000002</v>
      </c>
      <c r="AL112" s="1">
        <v>357.07499999999999</v>
      </c>
      <c r="AM112" s="1">
        <v>349.21199999999999</v>
      </c>
      <c r="AN112" s="1">
        <v>372.81</v>
      </c>
      <c r="AO112" s="1">
        <v>373.48200000000003</v>
      </c>
      <c r="AP112" s="1">
        <v>343.27</v>
      </c>
      <c r="AQ112" s="1">
        <v>343.49299999999999</v>
      </c>
      <c r="AR112" s="1">
        <v>389.90499999999997</v>
      </c>
      <c r="AS112" s="1">
        <v>399.85399999999998</v>
      </c>
      <c r="AT112" s="1">
        <v>401.26299999999998</v>
      </c>
      <c r="AU112" s="1">
        <v>396.61500000000001</v>
      </c>
      <c r="AV112" s="1">
        <v>405.29199999999997</v>
      </c>
      <c r="AW112" s="1">
        <v>400.995</v>
      </c>
      <c r="AX112" s="1">
        <v>404.42</v>
      </c>
      <c r="AY112" s="1">
        <v>404.04199999999997</v>
      </c>
      <c r="AZ112" s="1">
        <v>377.98</v>
      </c>
      <c r="BA112" s="1">
        <v>352.137</v>
      </c>
      <c r="BB112" s="1">
        <v>382.39800000000002</v>
      </c>
      <c r="BC112" s="1">
        <v>373.45800000000003</v>
      </c>
      <c r="BD112" s="1">
        <v>357.12</v>
      </c>
      <c r="BE112" s="1">
        <v>309.63299999999998</v>
      </c>
      <c r="BF112" s="1">
        <v>195.227</v>
      </c>
      <c r="BG112" s="1">
        <v>126.066</v>
      </c>
      <c r="BH112" s="1">
        <v>104.09699999999999</v>
      </c>
      <c r="BI112" s="1">
        <v>107.29300000000001</v>
      </c>
      <c r="BJ112" s="1">
        <v>108.982</v>
      </c>
      <c r="BK112" s="1">
        <v>108.973</v>
      </c>
      <c r="BL112" s="1">
        <v>107.149</v>
      </c>
      <c r="BM112" s="1">
        <v>107.431</v>
      </c>
      <c r="BN112" s="1">
        <v>107.33</v>
      </c>
      <c r="BO112" s="1">
        <v>107.089</v>
      </c>
      <c r="BP112" s="1">
        <v>96.626000000000005</v>
      </c>
      <c r="BQ112" s="1">
        <v>90.869</v>
      </c>
      <c r="BR112" s="1">
        <v>93.513999999999996</v>
      </c>
      <c r="BS112" s="1">
        <v>93.271000000000001</v>
      </c>
      <c r="BT112" s="1">
        <v>93.444000000000003</v>
      </c>
      <c r="BU112" s="1">
        <v>93.581000000000003</v>
      </c>
      <c r="BV112" s="1">
        <v>93.563999999999993</v>
      </c>
      <c r="BW112" s="1">
        <v>93.581000000000003</v>
      </c>
      <c r="BX112" s="1">
        <v>99.813000000000002</v>
      </c>
      <c r="BY112" s="1">
        <v>96.037000000000006</v>
      </c>
      <c r="BZ112" s="1">
        <v>96.650999999999996</v>
      </c>
      <c r="CA112" s="1">
        <v>86.298000000000002</v>
      </c>
      <c r="CB112" s="1">
        <v>82.686999999999998</v>
      </c>
      <c r="CC112" s="1">
        <v>88.242000000000004</v>
      </c>
      <c r="CD112" s="1">
        <v>86.165999999999997</v>
      </c>
      <c r="CE112" s="1">
        <v>86.21</v>
      </c>
      <c r="CF112" s="1">
        <v>80.998999999999995</v>
      </c>
      <c r="CG112" s="1">
        <v>88.504000000000005</v>
      </c>
      <c r="CH112" s="1">
        <v>83.631</v>
      </c>
      <c r="CI112" s="1">
        <v>83.516000000000005</v>
      </c>
      <c r="CJ112" s="1">
        <v>86.230999999999995</v>
      </c>
      <c r="CK112" s="1">
        <v>86.251000000000005</v>
      </c>
      <c r="CL112" s="1">
        <v>92.974999999999994</v>
      </c>
      <c r="CM112" s="1">
        <v>93.522999999999996</v>
      </c>
      <c r="CN112" s="1">
        <v>97.052000000000007</v>
      </c>
      <c r="CO112" s="1">
        <v>101.05500000000001</v>
      </c>
      <c r="CP112" s="1">
        <v>99.102000000000004</v>
      </c>
      <c r="CQ112" s="1">
        <v>105.449</v>
      </c>
      <c r="CR112" s="1">
        <v>110.529</v>
      </c>
      <c r="CS112" s="1">
        <v>98.879000000000005</v>
      </c>
      <c r="CT112" s="1">
        <v>103.926</v>
      </c>
      <c r="CU112" s="1">
        <v>103.985</v>
      </c>
      <c r="CV112" s="1">
        <v>104.024</v>
      </c>
      <c r="CW112" s="1">
        <v>111.83</v>
      </c>
      <c r="CX112" s="1">
        <v>111.79</v>
      </c>
      <c r="CY112" s="1">
        <v>108.23099999999999</v>
      </c>
      <c r="CZ112" s="1">
        <v>105.06100000000001</v>
      </c>
      <c r="DA112" s="1">
        <v>100.08799999999999</v>
      </c>
      <c r="DB112" s="1">
        <v>100.139</v>
      </c>
      <c r="DC112" s="1">
        <v>100.1</v>
      </c>
      <c r="DD112" s="1">
        <v>100.154</v>
      </c>
      <c r="DE112" s="1">
        <v>89.483999999999995</v>
      </c>
      <c r="DF112" s="1">
        <v>89.483000000000004</v>
      </c>
      <c r="DG112" s="1">
        <v>96.022000000000006</v>
      </c>
      <c r="DH112" s="1">
        <v>108.878</v>
      </c>
      <c r="DI112" s="1">
        <v>116.88200000000001</v>
      </c>
      <c r="DJ112" s="1">
        <v>134.20599999999999</v>
      </c>
      <c r="DK112" s="1">
        <v>110.226</v>
      </c>
      <c r="DL112" s="1">
        <v>111.11499999999999</v>
      </c>
      <c r="DM112" s="1">
        <v>110.3</v>
      </c>
      <c r="DN112" s="1">
        <v>122.60599999999999</v>
      </c>
      <c r="DO112" s="1">
        <v>120.038</v>
      </c>
      <c r="DP112" s="1">
        <v>117.529</v>
      </c>
      <c r="DQ112" s="1">
        <v>128.46600000000001</v>
      </c>
      <c r="DR112" s="1">
        <v>131.43299999999999</v>
      </c>
      <c r="DS112" s="1">
        <v>131.375</v>
      </c>
      <c r="DT112" s="1">
        <v>133.59100000000001</v>
      </c>
      <c r="DU112" s="1">
        <v>137.55799999999999</v>
      </c>
      <c r="DV112" s="1">
        <v>141.46199999999999</v>
      </c>
      <c r="DW112" s="1">
        <v>150.744</v>
      </c>
      <c r="DX112" s="1">
        <v>166.66499999999999</v>
      </c>
      <c r="DY112" s="1">
        <v>173.12200000000001</v>
      </c>
      <c r="DZ112" s="1">
        <v>172.96600000000001</v>
      </c>
      <c r="EA112" s="1">
        <v>173.142</v>
      </c>
      <c r="EB112" s="1">
        <v>177.078</v>
      </c>
      <c r="EC112" s="1">
        <v>170.46</v>
      </c>
      <c r="ED112" s="1">
        <v>164.661</v>
      </c>
      <c r="EE112" s="1">
        <v>156.12100000000001</v>
      </c>
      <c r="EF112" s="1">
        <v>158.69800000000001</v>
      </c>
      <c r="EG112" s="1">
        <v>158.672</v>
      </c>
      <c r="EH112" s="1">
        <v>164.422</v>
      </c>
      <c r="EI112" s="1">
        <v>167.95</v>
      </c>
      <c r="EJ112" s="1">
        <v>157.88900000000001</v>
      </c>
      <c r="EK112" s="1">
        <v>158.09399999999999</v>
      </c>
      <c r="EL112" s="1">
        <v>154.16999999999999</v>
      </c>
      <c r="EM112" s="1">
        <v>167.22800000000001</v>
      </c>
      <c r="EN112" s="1">
        <v>159.31200000000001</v>
      </c>
      <c r="EO112" s="1">
        <v>157.32</v>
      </c>
      <c r="EP112" s="1">
        <v>151.59100000000001</v>
      </c>
      <c r="EQ112" s="1">
        <v>156.70400000000001</v>
      </c>
      <c r="ER112" s="1">
        <v>170.75399999999999</v>
      </c>
      <c r="ES112" s="1">
        <v>170.59299999999999</v>
      </c>
      <c r="ET112" s="1">
        <v>181.69200000000001</v>
      </c>
      <c r="EU112" s="1">
        <v>179.357</v>
      </c>
      <c r="EV112" s="1">
        <v>179.12</v>
      </c>
      <c r="EW112" s="1">
        <v>191.20500000000001</v>
      </c>
      <c r="EX112" s="1">
        <v>193.023</v>
      </c>
      <c r="EY112" s="1">
        <v>188.28800000000001</v>
      </c>
      <c r="EZ112" s="1">
        <v>182.22300000000001</v>
      </c>
      <c r="FA112" s="1">
        <v>182.43100000000001</v>
      </c>
      <c r="FB112" s="1">
        <v>186.05</v>
      </c>
      <c r="FC112" s="1">
        <v>183.56399999999999</v>
      </c>
      <c r="FD112" s="1">
        <v>187.13399999999999</v>
      </c>
      <c r="FE112" s="1">
        <v>186.80500000000001</v>
      </c>
      <c r="FF112" s="1">
        <v>178.755</v>
      </c>
      <c r="FG112" s="1">
        <v>184.98</v>
      </c>
      <c r="FH112" s="1">
        <v>189.04900000000001</v>
      </c>
      <c r="FI112" s="1">
        <v>191.17699999999999</v>
      </c>
      <c r="FJ112" s="1">
        <v>176.27500000000001</v>
      </c>
      <c r="FK112" s="1">
        <v>195.87</v>
      </c>
      <c r="FL112" s="1">
        <v>190.291</v>
      </c>
      <c r="FM112" s="1">
        <v>191.86099999999999</v>
      </c>
      <c r="FN112" s="1">
        <v>191.36199999999999</v>
      </c>
      <c r="FO112" s="1">
        <v>191.601</v>
      </c>
      <c r="FP112" s="1">
        <v>189.321</v>
      </c>
      <c r="FQ112" s="1">
        <v>198.68799999999999</v>
      </c>
      <c r="FR112" s="1">
        <v>194.166</v>
      </c>
      <c r="FS112" s="1">
        <v>189.75</v>
      </c>
      <c r="FT112" s="1">
        <v>171.06</v>
      </c>
      <c r="FU112" s="1">
        <v>158.42099999999999</v>
      </c>
      <c r="FV112" s="1">
        <v>153.75</v>
      </c>
      <c r="FW112" s="1">
        <v>148.06</v>
      </c>
      <c r="FX112" s="1">
        <v>149.74199999999999</v>
      </c>
      <c r="FY112" s="1">
        <v>146.63300000000001</v>
      </c>
      <c r="FZ112" s="1">
        <v>150.21700000000001</v>
      </c>
      <c r="GA112" s="1">
        <v>158.82499999999999</v>
      </c>
      <c r="GB112" s="1">
        <v>161.13300000000001</v>
      </c>
      <c r="GC112" s="1">
        <v>167.22200000000001</v>
      </c>
      <c r="GD112" s="1">
        <v>167.22499999999999</v>
      </c>
      <c r="GE112" s="1">
        <v>163.828</v>
      </c>
      <c r="GF112" s="1">
        <v>156.011</v>
      </c>
      <c r="GG112" s="1">
        <v>154.001</v>
      </c>
      <c r="GH112" s="1">
        <v>153.89599999999999</v>
      </c>
      <c r="GI112" s="1">
        <v>151.608</v>
      </c>
      <c r="GJ112" s="1">
        <v>157.24199999999999</v>
      </c>
      <c r="GK112" s="1">
        <v>152.63399999999999</v>
      </c>
      <c r="GL112" s="1">
        <v>152.79400000000001</v>
      </c>
      <c r="GM112" s="1">
        <v>149.399</v>
      </c>
      <c r="GN112" s="1">
        <v>155.84700000000001</v>
      </c>
      <c r="GO112" s="1">
        <v>165.71</v>
      </c>
      <c r="GP112" s="1">
        <v>159.27099999999999</v>
      </c>
      <c r="GQ112" s="1">
        <v>182.23</v>
      </c>
      <c r="GR112" s="1">
        <v>188.32400000000001</v>
      </c>
      <c r="GS112" s="1">
        <v>188.23599999999999</v>
      </c>
      <c r="GT112" s="1">
        <v>190.27</v>
      </c>
      <c r="GU112" s="1">
        <v>201.08500000000001</v>
      </c>
      <c r="GV112" s="1">
        <v>189.41300000000001</v>
      </c>
      <c r="GW112" s="1">
        <v>183.6</v>
      </c>
      <c r="GX112" s="1">
        <v>191.821</v>
      </c>
      <c r="GY112" s="1">
        <v>189.215</v>
      </c>
      <c r="GZ112" s="1">
        <v>194.292</v>
      </c>
      <c r="HA112" s="1">
        <v>194.43100000000001</v>
      </c>
      <c r="HB112" s="1">
        <v>198.71799999999999</v>
      </c>
      <c r="HC112" s="1">
        <v>200.596</v>
      </c>
      <c r="HD112" s="1">
        <v>200.762</v>
      </c>
      <c r="HE112" s="1">
        <v>188.22300000000001</v>
      </c>
      <c r="HF112" s="1">
        <v>198.73699999999999</v>
      </c>
      <c r="HG112" s="1">
        <v>209.96600000000001</v>
      </c>
      <c r="HH112" s="1">
        <v>218.02600000000001</v>
      </c>
      <c r="HI112" s="1">
        <v>215.83799999999999</v>
      </c>
      <c r="HJ112" s="1">
        <v>219.352</v>
      </c>
      <c r="HK112" s="1">
        <v>219.05799999999999</v>
      </c>
      <c r="HL112" s="1">
        <v>207.53399999999999</v>
      </c>
      <c r="HM112" s="1">
        <v>195.69900000000001</v>
      </c>
      <c r="HN112" s="1">
        <v>199.76599999999999</v>
      </c>
      <c r="HO112" s="1">
        <v>194.196</v>
      </c>
      <c r="HP112" s="1">
        <v>189.77099999999999</v>
      </c>
      <c r="HQ112" s="1">
        <v>185.62700000000001</v>
      </c>
      <c r="HR112" s="1">
        <v>164.73400000000001</v>
      </c>
      <c r="HS112" s="1">
        <v>164.87899999999999</v>
      </c>
      <c r="HT112" s="1">
        <v>174.946</v>
      </c>
      <c r="HU112" s="1">
        <v>174.84700000000001</v>
      </c>
      <c r="HV112" s="1">
        <v>171.88300000000001</v>
      </c>
      <c r="HW112" s="1">
        <v>174.90600000000001</v>
      </c>
      <c r="HX112" s="1">
        <v>169.09899999999999</v>
      </c>
      <c r="HY112" s="1">
        <v>168.99600000000001</v>
      </c>
      <c r="HZ112" s="1">
        <v>158.29599999999999</v>
      </c>
      <c r="IA112" s="1">
        <v>158.18700000000001</v>
      </c>
      <c r="IB112" s="1">
        <v>151.017</v>
      </c>
      <c r="IC112" s="1">
        <v>127.758</v>
      </c>
      <c r="ID112" s="1">
        <v>127.76</v>
      </c>
      <c r="IE112" s="1">
        <v>118.288</v>
      </c>
      <c r="IF112" s="1">
        <v>121.232</v>
      </c>
      <c r="IG112" s="1">
        <v>129.452</v>
      </c>
      <c r="IH112" s="1">
        <v>126.069</v>
      </c>
      <c r="II112" s="1">
        <v>129.35599999999999</v>
      </c>
      <c r="IJ112" s="1">
        <v>138.19499999999999</v>
      </c>
      <c r="IK112" s="1">
        <v>127.617</v>
      </c>
      <c r="IL112" s="1">
        <v>130.30699999999999</v>
      </c>
      <c r="IM112" s="1">
        <v>122.152</v>
      </c>
      <c r="IN112" s="1">
        <v>122.203</v>
      </c>
      <c r="IO112" s="1">
        <v>122.351</v>
      </c>
      <c r="IP112" s="1">
        <v>122.999</v>
      </c>
      <c r="IQ112" s="1">
        <v>120.929</v>
      </c>
      <c r="IR112" s="1">
        <v>144.738</v>
      </c>
      <c r="IS112" s="1">
        <v>124.20699999999999</v>
      </c>
      <c r="IT112" s="1">
        <v>136.29</v>
      </c>
      <c r="IU112" s="1">
        <v>135.702</v>
      </c>
      <c r="IV112" s="1">
        <v>136.25</v>
      </c>
      <c r="IW112" s="1">
        <v>136.84899999999999</v>
      </c>
      <c r="IX112" s="1">
        <v>133.434</v>
      </c>
      <c r="IY112" s="1">
        <v>137.815</v>
      </c>
      <c r="IZ112" s="1">
        <v>135.19200000000001</v>
      </c>
      <c r="JA112" s="1">
        <v>148.77500000000001</v>
      </c>
      <c r="JB112" s="1">
        <v>146.12700000000001</v>
      </c>
      <c r="JC112" s="1">
        <v>156.572</v>
      </c>
      <c r="JD112" s="1">
        <v>161.626</v>
      </c>
      <c r="JE112" s="1">
        <v>176.16399999999999</v>
      </c>
      <c r="JF112" s="1">
        <v>172.54300000000001</v>
      </c>
      <c r="JG112" s="1">
        <v>178.56700000000001</v>
      </c>
      <c r="JH112" s="1">
        <v>165.137</v>
      </c>
      <c r="JI112" s="1">
        <v>160.578</v>
      </c>
      <c r="JJ112" s="1">
        <v>146.148</v>
      </c>
      <c r="JK112" s="1">
        <v>145.02699999999999</v>
      </c>
      <c r="JL112" s="1">
        <v>150.953</v>
      </c>
      <c r="JM112" s="1">
        <v>153.48599999999999</v>
      </c>
      <c r="JN112" s="1">
        <v>153.96199999999999</v>
      </c>
      <c r="JO112" s="1">
        <v>160.529</v>
      </c>
      <c r="JP112" s="1">
        <v>157.65199999999999</v>
      </c>
      <c r="JQ112" s="1">
        <v>170.44499999999999</v>
      </c>
      <c r="JR112" s="1">
        <v>170.34299999999999</v>
      </c>
      <c r="JS112" s="1">
        <v>164.52199999999999</v>
      </c>
      <c r="JT112" s="1">
        <v>160.38200000000001</v>
      </c>
      <c r="JU112" s="1">
        <v>155.40299999999999</v>
      </c>
      <c r="JV112" s="1">
        <v>157.803</v>
      </c>
      <c r="JW112" s="1">
        <v>158.19200000000001</v>
      </c>
      <c r="JX112" s="1">
        <v>163.24700000000001</v>
      </c>
      <c r="JY112" s="1">
        <v>165.82599999999999</v>
      </c>
      <c r="JZ112" s="1">
        <v>167.304</v>
      </c>
      <c r="KA112" s="1">
        <v>167.429</v>
      </c>
      <c r="KB112" s="1">
        <v>167.518</v>
      </c>
      <c r="KC112" s="1">
        <v>170.31</v>
      </c>
      <c r="KD112" s="1">
        <v>213.02600000000001</v>
      </c>
      <c r="KE112" s="1">
        <v>174.042</v>
      </c>
      <c r="KF112" s="1">
        <v>177.434</v>
      </c>
      <c r="KG112" s="1">
        <v>181.63399999999999</v>
      </c>
      <c r="KH112" s="1">
        <v>190.53800000000001</v>
      </c>
      <c r="KI112" s="1">
        <v>206.37299999999999</v>
      </c>
      <c r="KJ112" s="1">
        <v>222.637</v>
      </c>
      <c r="KK112" s="1">
        <v>266.73</v>
      </c>
      <c r="KL112" s="1">
        <v>219.33</v>
      </c>
      <c r="KM112" s="1">
        <v>213.17599999999999</v>
      </c>
      <c r="KN112" s="1">
        <v>213.255</v>
      </c>
      <c r="KO112" s="1">
        <v>216.45400000000001</v>
      </c>
      <c r="KP112" s="1">
        <v>224.47499999999999</v>
      </c>
      <c r="KQ112" s="1">
        <v>223.77099999999999</v>
      </c>
      <c r="KR112" s="1">
        <v>228.31299999999999</v>
      </c>
      <c r="KS112" s="1">
        <v>228.85400000000001</v>
      </c>
      <c r="KT112" s="1">
        <v>229.47800000000001</v>
      </c>
      <c r="KU112" s="1">
        <v>229.97499999999999</v>
      </c>
      <c r="KV112" s="1">
        <v>222.21100000000001</v>
      </c>
      <c r="KW112" s="1">
        <v>229.74199999999999</v>
      </c>
      <c r="KX112" s="1">
        <v>226.85300000000001</v>
      </c>
      <c r="KY112" s="1">
        <v>237.48599999999999</v>
      </c>
      <c r="KZ112" s="1">
        <v>236.696</v>
      </c>
      <c r="LA112" s="1">
        <v>249.97900000000001</v>
      </c>
      <c r="LB112" s="1">
        <v>263.37599999999998</v>
      </c>
      <c r="LC112" s="1">
        <v>268.90499999999997</v>
      </c>
      <c r="LD112" s="1">
        <v>271.53800000000001</v>
      </c>
      <c r="LE112" s="1">
        <v>283.97000000000003</v>
      </c>
      <c r="LF112" s="1">
        <v>283.779</v>
      </c>
      <c r="LG112" s="1">
        <v>301.51</v>
      </c>
      <c r="LH112" s="1">
        <v>314.48099999999999</v>
      </c>
      <c r="LI112" s="1">
        <v>326.37</v>
      </c>
      <c r="LJ112" s="1">
        <v>317.327</v>
      </c>
      <c r="LK112" s="1">
        <v>312.91399999999999</v>
      </c>
      <c r="LL112" s="1">
        <v>304.10599999999999</v>
      </c>
      <c r="LM112" s="1">
        <v>301.78899999999999</v>
      </c>
      <c r="LN112" s="1">
        <v>298.685</v>
      </c>
      <c r="LO112" s="1">
        <v>293.19499999999999</v>
      </c>
      <c r="LP112" s="1">
        <v>292.404</v>
      </c>
      <c r="LQ112" s="1">
        <v>290.21100000000001</v>
      </c>
      <c r="LR112" s="1">
        <v>290.47199999999998</v>
      </c>
      <c r="LS112" s="1">
        <v>289.62099999999998</v>
      </c>
      <c r="LT112" s="1">
        <v>273.49099999999999</v>
      </c>
      <c r="LU112" s="1">
        <v>273.68</v>
      </c>
      <c r="LV112" s="1">
        <v>274.01499999999999</v>
      </c>
      <c r="LW112" s="1">
        <v>274.31099999999998</v>
      </c>
      <c r="LX112" s="1">
        <v>283.18</v>
      </c>
      <c r="LY112" s="1">
        <v>289.423</v>
      </c>
      <c r="LZ112" s="1">
        <v>289.012</v>
      </c>
      <c r="MA112" s="1">
        <v>281.089</v>
      </c>
      <c r="MB112" s="1">
        <v>276.48</v>
      </c>
      <c r="MC112" s="1">
        <v>253.52699999999999</v>
      </c>
      <c r="MD112" s="1">
        <v>242.76900000000001</v>
      </c>
      <c r="ME112" s="1">
        <v>250.262</v>
      </c>
      <c r="MF112" s="1">
        <v>249.047</v>
      </c>
      <c r="MG112" s="1">
        <v>235.59399999999999</v>
      </c>
      <c r="MH112" s="1">
        <v>231.59700000000001</v>
      </c>
      <c r="MI112" s="1">
        <v>231.59200000000001</v>
      </c>
      <c r="MJ112" s="1">
        <v>233.61</v>
      </c>
      <c r="MK112" s="1">
        <v>223.24100000000001</v>
      </c>
      <c r="ML112" s="1">
        <v>220.642</v>
      </c>
      <c r="MM112" s="1">
        <v>209.41399999999999</v>
      </c>
      <c r="MN112" s="1">
        <v>209.47900000000001</v>
      </c>
      <c r="MO112" s="1">
        <v>198.39599999999999</v>
      </c>
      <c r="MP112" s="1">
        <v>188.012</v>
      </c>
      <c r="MQ112" s="1">
        <v>183.61500000000001</v>
      </c>
      <c r="MR112" s="1">
        <v>177.173</v>
      </c>
      <c r="MS112" s="1">
        <v>177.59200000000001</v>
      </c>
      <c r="MT112" s="1">
        <v>179.66499999999999</v>
      </c>
      <c r="MU112" s="1">
        <v>179.517</v>
      </c>
      <c r="MV112" s="1">
        <v>182.679</v>
      </c>
      <c r="MW112" s="1">
        <v>182.74100000000001</v>
      </c>
      <c r="MX112" s="1">
        <v>188.227</v>
      </c>
      <c r="MY112" s="1">
        <v>188.255</v>
      </c>
      <c r="MZ112" s="1">
        <v>193.773</v>
      </c>
      <c r="NA112" s="1">
        <v>193.70699999999999</v>
      </c>
      <c r="NB112" s="1">
        <v>193.648</v>
      </c>
      <c r="NC112" s="1">
        <v>187.017</v>
      </c>
      <c r="ND112" s="1">
        <v>182.55199999999999</v>
      </c>
      <c r="NE112" s="1">
        <v>183.22800000000001</v>
      </c>
      <c r="NF112" s="1">
        <v>180.072</v>
      </c>
      <c r="NG112" s="1">
        <v>180.09200000000001</v>
      </c>
      <c r="NH112" s="1">
        <v>176.87700000000001</v>
      </c>
      <c r="NI112" s="1">
        <v>181.43100000000001</v>
      </c>
      <c r="NJ112" s="1">
        <v>185.05699999999999</v>
      </c>
      <c r="NK112" s="1">
        <v>184.886</v>
      </c>
      <c r="NL112" s="1">
        <v>184.83600000000001</v>
      </c>
      <c r="NM112" s="1">
        <v>188.24700000000001</v>
      </c>
      <c r="NN112" s="1">
        <v>175.14500000000001</v>
      </c>
      <c r="NO112" s="1">
        <v>175.62100000000001</v>
      </c>
      <c r="NP112" s="1">
        <v>173.011</v>
      </c>
      <c r="NQ112" s="1">
        <v>172.715</v>
      </c>
      <c r="NR112" s="1">
        <v>178.77500000000001</v>
      </c>
      <c r="NS112" s="1">
        <v>177.9</v>
      </c>
      <c r="NT112" s="1">
        <v>181.774</v>
      </c>
      <c r="NU112" s="1">
        <v>181.654</v>
      </c>
      <c r="NV112" s="1">
        <v>177.49</v>
      </c>
      <c r="NW112" s="1">
        <v>173.988</v>
      </c>
      <c r="NX112" s="1">
        <v>174.35900000000001</v>
      </c>
      <c r="NY112" s="1">
        <v>171.899</v>
      </c>
      <c r="NZ112" s="1">
        <v>171.74199999999999</v>
      </c>
      <c r="OA112" s="1">
        <v>171.79</v>
      </c>
      <c r="OB112" s="1">
        <v>174.303</v>
      </c>
      <c r="OC112" s="1">
        <v>179.71600000000001</v>
      </c>
      <c r="OD112" s="1">
        <v>179.203</v>
      </c>
      <c r="OE112" s="1">
        <v>179.364</v>
      </c>
      <c r="OF112" s="1">
        <v>186.298</v>
      </c>
      <c r="OG112" s="1">
        <v>186.22200000000001</v>
      </c>
      <c r="OH112" s="1">
        <v>178.922</v>
      </c>
      <c r="OI112" s="1">
        <v>191.58600000000001</v>
      </c>
      <c r="OJ112" s="1">
        <v>186.398</v>
      </c>
      <c r="OK112" s="1">
        <v>198.43899999999999</v>
      </c>
      <c r="OL112" s="1">
        <v>200.76400000000001</v>
      </c>
      <c r="OM112" s="1">
        <v>194.74799999999999</v>
      </c>
      <c r="ON112" s="1">
        <v>203.042</v>
      </c>
      <c r="OO112" s="1">
        <v>193.07900000000001</v>
      </c>
      <c r="OP112" s="1">
        <v>193.69499999999999</v>
      </c>
      <c r="OQ112" s="1">
        <v>198.46799999999999</v>
      </c>
      <c r="OR112" s="1">
        <v>191.67400000000001</v>
      </c>
      <c r="OS112" s="1">
        <v>194.334</v>
      </c>
      <c r="OT112" s="1">
        <v>198.90299999999999</v>
      </c>
      <c r="OU112" s="1">
        <v>198.79</v>
      </c>
      <c r="OV112" s="1">
        <v>198.863</v>
      </c>
      <c r="OW112" s="1">
        <v>194.96799999999999</v>
      </c>
      <c r="OX112" s="1">
        <v>195.32900000000001</v>
      </c>
      <c r="OY112" s="1">
        <v>195.333</v>
      </c>
      <c r="OZ112" s="1">
        <v>195.202</v>
      </c>
      <c r="PA112" s="1">
        <v>186.62799999999999</v>
      </c>
      <c r="PB112" s="1">
        <v>191.40899999999999</v>
      </c>
      <c r="PC112" s="1">
        <v>192.44200000000001</v>
      </c>
      <c r="PD112" s="1">
        <v>182.81700000000001</v>
      </c>
      <c r="PE112" s="1">
        <v>180.66</v>
      </c>
      <c r="PF112" s="1">
        <v>182.345</v>
      </c>
      <c r="PG112" s="1">
        <v>182.09700000000001</v>
      </c>
      <c r="PH112" s="1">
        <v>183.048</v>
      </c>
      <c r="PI112" s="1">
        <v>183.547</v>
      </c>
      <c r="PJ112" s="1">
        <v>183.72800000000001</v>
      </c>
      <c r="PK112" s="1">
        <v>190.15199999999999</v>
      </c>
      <c r="PL112" s="1">
        <v>196.066</v>
      </c>
      <c r="PM112" s="1">
        <v>200.328</v>
      </c>
      <c r="PN112" s="1">
        <v>200.68299999999999</v>
      </c>
      <c r="PO112" s="1">
        <v>207.77799999999999</v>
      </c>
      <c r="PP112" s="1">
        <v>209.23</v>
      </c>
      <c r="PQ112" s="1">
        <v>212.42599999999999</v>
      </c>
      <c r="PR112" s="1">
        <v>216.27</v>
      </c>
      <c r="PS112" s="1">
        <v>217.05600000000001</v>
      </c>
      <c r="PT112" s="1">
        <v>213.08600000000001</v>
      </c>
      <c r="PU112" s="1">
        <v>217.078</v>
      </c>
      <c r="PV112" s="1">
        <v>216.136</v>
      </c>
      <c r="PW112" s="1">
        <v>220.41499999999999</v>
      </c>
      <c r="PX112" s="1">
        <v>217.17699999999999</v>
      </c>
      <c r="PY112" s="1">
        <v>217.23400000000001</v>
      </c>
      <c r="PZ112" s="1">
        <v>208.577</v>
      </c>
      <c r="QA112" s="1">
        <v>218.642</v>
      </c>
      <c r="QB112" s="1">
        <v>223.25299999999999</v>
      </c>
    </row>
    <row r="113" spans="1:512" x14ac:dyDescent="0.25">
      <c r="A113" s="1" t="s">
        <v>334</v>
      </c>
      <c r="B113" s="1" t="str">
        <f>_xlfn.XLOOKUP(A113,bonds[worksheet get],bonds[unique lookup],"-")</f>
        <v>RWE 2 3/4 04/21/75 nc-20</v>
      </c>
      <c r="C113" s="1" t="str">
        <f>_xlfn.XLOOKUP(A113,bonds[worksheet get],bonds[ID_ISIN],"-")</f>
        <v>XS1219498141</v>
      </c>
      <c r="D113" s="1">
        <f>_xll.BDH(A113,"blp_i_sprd_mid","-2AY",,"Dates=H","Fill=C","Sort=R","Dir=H","cols=509;rows=1")</f>
        <v>289.62900000000002</v>
      </c>
      <c r="E113" s="1">
        <v>290.48500000000001</v>
      </c>
      <c r="F113" s="1">
        <v>306.46499999999997</v>
      </c>
      <c r="G113" s="1">
        <v>321.30799999999999</v>
      </c>
      <c r="H113" s="1">
        <v>334.928</v>
      </c>
      <c r="I113" s="1">
        <v>337.07499999999999</v>
      </c>
      <c r="J113" s="1">
        <v>336.15</v>
      </c>
      <c r="K113" s="1">
        <v>318.7</v>
      </c>
      <c r="L113" s="1">
        <v>310.84800000000001</v>
      </c>
      <c r="M113" s="1">
        <v>302.67500000000001</v>
      </c>
      <c r="N113" s="1">
        <v>308.92</v>
      </c>
      <c r="O113" s="1">
        <v>308.75900000000001</v>
      </c>
      <c r="P113" s="1">
        <v>304.34199999999998</v>
      </c>
      <c r="Q113" s="1">
        <v>294.90699999999998</v>
      </c>
      <c r="R113" s="1">
        <v>313.005</v>
      </c>
      <c r="S113" s="1">
        <v>302.334</v>
      </c>
      <c r="T113" s="1">
        <v>308.27199999999999</v>
      </c>
      <c r="U113" s="1">
        <v>301.46800000000002</v>
      </c>
      <c r="V113" s="1">
        <v>276.49099999999999</v>
      </c>
      <c r="W113" s="1">
        <v>261.40499999999997</v>
      </c>
      <c r="X113" s="1">
        <v>277.55900000000003</v>
      </c>
      <c r="Y113" s="1">
        <v>322.54700000000003</v>
      </c>
      <c r="Z113" s="1">
        <v>364.154</v>
      </c>
      <c r="AA113" s="1">
        <v>388.28399999999999</v>
      </c>
      <c r="AB113" s="1">
        <v>389.61900000000003</v>
      </c>
      <c r="AC113" s="1">
        <v>382.976</v>
      </c>
      <c r="AD113" s="1">
        <v>374.02800000000002</v>
      </c>
      <c r="AE113" s="1">
        <v>373.28899999999999</v>
      </c>
      <c r="AF113" s="1">
        <v>410.35500000000002</v>
      </c>
      <c r="AG113" s="1">
        <v>467.69400000000002</v>
      </c>
      <c r="AH113" s="1">
        <v>448.14299999999997</v>
      </c>
      <c r="AI113" s="1">
        <v>450.32400000000001</v>
      </c>
      <c r="AJ113" s="1">
        <v>462.81700000000001</v>
      </c>
      <c r="AK113" s="1">
        <v>489.71300000000002</v>
      </c>
      <c r="AL113" s="1">
        <v>507.33600000000001</v>
      </c>
      <c r="AM113" s="1">
        <v>511.584</v>
      </c>
      <c r="AN113" s="1">
        <v>509.70699999999999</v>
      </c>
      <c r="AO113" s="1">
        <v>505.38600000000002</v>
      </c>
      <c r="AP113" s="1">
        <v>505.25</v>
      </c>
      <c r="AQ113" s="1">
        <v>501.80399999999997</v>
      </c>
      <c r="AR113" s="1">
        <v>515.23</v>
      </c>
      <c r="AS113" s="1">
        <v>490.827</v>
      </c>
      <c r="AT113" s="1">
        <v>494.834</v>
      </c>
      <c r="AU113" s="1">
        <v>499.995</v>
      </c>
      <c r="AV113" s="1">
        <v>496.06400000000002</v>
      </c>
      <c r="AW113" s="1">
        <v>480.04500000000002</v>
      </c>
      <c r="AX113" s="1">
        <v>473.33300000000003</v>
      </c>
      <c r="AY113" s="1">
        <v>452.78199999999998</v>
      </c>
      <c r="AZ113" s="1">
        <v>445.06599999999997</v>
      </c>
      <c r="BA113" s="1">
        <v>453.548</v>
      </c>
      <c r="BB113" s="1">
        <v>456.24599999999998</v>
      </c>
      <c r="BC113" s="1">
        <v>461.18799999999999</v>
      </c>
      <c r="BD113" s="1">
        <v>434.42200000000003</v>
      </c>
      <c r="BE113" s="1">
        <v>410.47399999999999</v>
      </c>
      <c r="BF113" s="1">
        <v>402.64499999999998</v>
      </c>
      <c r="BG113" s="1">
        <v>407.58600000000001</v>
      </c>
      <c r="BH113" s="1">
        <v>401.036</v>
      </c>
      <c r="BI113" s="1">
        <v>402.68599999999998</v>
      </c>
      <c r="BJ113" s="1">
        <v>540.82299999999998</v>
      </c>
      <c r="BK113" s="1">
        <v>638.49300000000005</v>
      </c>
      <c r="BL113" s="1">
        <v>660.50199999999995</v>
      </c>
      <c r="BM113" s="1">
        <v>687.72400000000005</v>
      </c>
      <c r="BN113" s="1">
        <v>696.37199999999996</v>
      </c>
      <c r="BO113" s="1">
        <v>683.09799999999996</v>
      </c>
      <c r="BP113" s="1">
        <v>674.15700000000004</v>
      </c>
      <c r="BQ113" s="1">
        <v>661.04399999999998</v>
      </c>
      <c r="BR113" s="1">
        <v>673.65899999999999</v>
      </c>
      <c r="BS113" s="1">
        <v>684.29300000000001</v>
      </c>
      <c r="BT113" s="1">
        <v>716.92499999999995</v>
      </c>
      <c r="BU113" s="1">
        <v>708.63900000000001</v>
      </c>
      <c r="BV113" s="1">
        <v>866.52700000000004</v>
      </c>
      <c r="BW113" s="1">
        <v>867.02</v>
      </c>
      <c r="BX113" s="1">
        <v>838.27599999999995</v>
      </c>
      <c r="BY113" s="1">
        <v>905.92200000000003</v>
      </c>
      <c r="BZ113" s="1">
        <v>929.95799999999997</v>
      </c>
      <c r="CA113" s="1">
        <v>736.55100000000004</v>
      </c>
      <c r="CB113" s="1">
        <v>643.68899999999996</v>
      </c>
      <c r="CC113" s="1">
        <v>451.18400000000003</v>
      </c>
      <c r="CD113" s="1">
        <v>422.83</v>
      </c>
      <c r="CE113" s="1">
        <v>330.32600000000002</v>
      </c>
      <c r="CF113" s="1">
        <v>300.678</v>
      </c>
      <c r="CG113" s="1">
        <v>301.80799999999999</v>
      </c>
      <c r="CH113" s="1">
        <v>172.52</v>
      </c>
      <c r="CI113" s="1">
        <v>143.56200000000001</v>
      </c>
      <c r="CJ113" s="1">
        <v>124.337</v>
      </c>
      <c r="CK113" s="1">
        <v>128.14099999999999</v>
      </c>
      <c r="CL113" s="1">
        <v>127.23099999999999</v>
      </c>
      <c r="CM113" s="1">
        <v>139.05000000000001</v>
      </c>
      <c r="CN113" s="1">
        <v>102.696</v>
      </c>
      <c r="CO113" s="1">
        <v>93.152000000000001</v>
      </c>
      <c r="CP113" s="1">
        <v>84.396000000000001</v>
      </c>
      <c r="CQ113" s="1">
        <v>79.876999999999995</v>
      </c>
      <c r="CR113" s="1">
        <v>72.335999999999999</v>
      </c>
      <c r="CS113" s="1">
        <v>71.444999999999993</v>
      </c>
      <c r="CT113" s="1">
        <v>72.924000000000007</v>
      </c>
      <c r="CU113" s="1">
        <v>72.534000000000006</v>
      </c>
      <c r="CV113" s="1">
        <v>72.991</v>
      </c>
      <c r="CW113" s="1">
        <v>73.94</v>
      </c>
      <c r="CX113" s="1">
        <v>75.078999999999994</v>
      </c>
      <c r="CY113" s="1">
        <v>77.037000000000006</v>
      </c>
      <c r="CZ113" s="1">
        <v>79.126999999999995</v>
      </c>
      <c r="DA113" s="1">
        <v>79.602000000000004</v>
      </c>
      <c r="DB113" s="1">
        <v>77.447999999999993</v>
      </c>
      <c r="DC113" s="1">
        <v>79.019000000000005</v>
      </c>
      <c r="DD113" s="1">
        <v>84.867999999999995</v>
      </c>
      <c r="DE113" s="1">
        <v>82.885999999999996</v>
      </c>
      <c r="DF113" s="1">
        <v>86.783000000000001</v>
      </c>
      <c r="DG113" s="1">
        <v>87.56</v>
      </c>
      <c r="DH113" s="1">
        <v>87.022000000000006</v>
      </c>
      <c r="DI113" s="1">
        <v>87.403999999999996</v>
      </c>
      <c r="DJ113" s="1">
        <v>88.968999999999994</v>
      </c>
      <c r="DK113" s="1">
        <v>90.531999999999996</v>
      </c>
      <c r="DL113" s="1">
        <v>85.430999999999997</v>
      </c>
      <c r="DM113" s="1">
        <v>82.623000000000005</v>
      </c>
      <c r="DN113" s="1">
        <v>83.372</v>
      </c>
      <c r="DO113" s="1">
        <v>84.793999999999997</v>
      </c>
      <c r="DP113" s="1">
        <v>84.78</v>
      </c>
      <c r="DQ113" s="1">
        <v>84.162000000000006</v>
      </c>
      <c r="DR113" s="1">
        <v>91.712000000000003</v>
      </c>
      <c r="DS113" s="1">
        <v>95.156000000000006</v>
      </c>
      <c r="DT113" s="1">
        <v>95.468000000000004</v>
      </c>
      <c r="DU113" s="1">
        <v>95.593999999999994</v>
      </c>
      <c r="DV113" s="1">
        <v>97.039000000000001</v>
      </c>
      <c r="DW113" s="1">
        <v>100.119</v>
      </c>
      <c r="DX113" s="1">
        <v>101.864</v>
      </c>
      <c r="DY113" s="1">
        <v>97.016000000000005</v>
      </c>
      <c r="DZ113" s="1">
        <v>97.028999999999996</v>
      </c>
      <c r="EA113" s="1">
        <v>94.69</v>
      </c>
      <c r="EB113" s="1">
        <v>92.828000000000003</v>
      </c>
      <c r="EC113" s="1">
        <v>84.418999999999997</v>
      </c>
      <c r="ED113" s="1">
        <v>95.966999999999999</v>
      </c>
      <c r="EE113" s="1">
        <v>94.733000000000004</v>
      </c>
      <c r="EF113" s="1">
        <v>94.593000000000004</v>
      </c>
      <c r="EG113" s="1">
        <v>94.738</v>
      </c>
      <c r="EH113" s="1">
        <v>102.369</v>
      </c>
      <c r="EI113" s="1">
        <v>102.535</v>
      </c>
      <c r="EJ113" s="1">
        <v>105.244</v>
      </c>
      <c r="EK113" s="1">
        <v>103.857</v>
      </c>
      <c r="EL113" s="1">
        <v>102.976</v>
      </c>
      <c r="EM113" s="1">
        <v>102.124</v>
      </c>
      <c r="EN113" s="1">
        <v>108.68899999999999</v>
      </c>
      <c r="EO113" s="1">
        <v>110.172</v>
      </c>
      <c r="EP113" s="1">
        <v>109.328</v>
      </c>
      <c r="EQ113" s="1">
        <v>109.15600000000001</v>
      </c>
      <c r="ER113" s="1">
        <v>110.961</v>
      </c>
      <c r="ES113" s="1">
        <v>112.87</v>
      </c>
      <c r="ET113" s="1">
        <v>114.55</v>
      </c>
      <c r="EU113" s="1">
        <v>116.083</v>
      </c>
      <c r="EV113" s="1">
        <v>113.70099999999999</v>
      </c>
      <c r="EW113" s="1">
        <v>113.417</v>
      </c>
      <c r="EX113" s="1">
        <v>116.944</v>
      </c>
      <c r="EY113" s="1">
        <v>116.44199999999999</v>
      </c>
      <c r="EZ113" s="1">
        <v>117.91500000000001</v>
      </c>
      <c r="FA113" s="1">
        <v>117.67100000000001</v>
      </c>
      <c r="FB113" s="1">
        <v>118.74299999999999</v>
      </c>
      <c r="FC113" s="1">
        <v>119.848</v>
      </c>
      <c r="FD113" s="1">
        <v>112.691</v>
      </c>
      <c r="FE113" s="1">
        <v>107.61499999999999</v>
      </c>
      <c r="FF113" s="1">
        <v>113.006</v>
      </c>
      <c r="FG113" s="1">
        <v>108.87</v>
      </c>
      <c r="FH113" s="1">
        <v>109.375</v>
      </c>
      <c r="FI113" s="1">
        <v>109.122</v>
      </c>
      <c r="FJ113" s="1">
        <v>105.66500000000001</v>
      </c>
      <c r="FK113" s="1">
        <v>107.09</v>
      </c>
      <c r="FL113" s="1">
        <v>105.042</v>
      </c>
      <c r="FM113" s="1">
        <v>105.16500000000001</v>
      </c>
      <c r="FN113" s="1">
        <v>104.20099999999999</v>
      </c>
      <c r="FO113" s="1">
        <v>103.18</v>
      </c>
      <c r="FP113" s="1">
        <v>103.786</v>
      </c>
      <c r="FQ113" s="1">
        <v>103.746</v>
      </c>
      <c r="FR113" s="1">
        <v>101.532</v>
      </c>
      <c r="FS113" s="1">
        <v>97.757999999999996</v>
      </c>
      <c r="FT113" s="1">
        <v>94.006</v>
      </c>
      <c r="FU113" s="1">
        <v>93.37</v>
      </c>
      <c r="FV113" s="1">
        <v>95.218999999999994</v>
      </c>
      <c r="FW113" s="1">
        <v>96.781000000000006</v>
      </c>
      <c r="FX113" s="1">
        <v>96.733999999999995</v>
      </c>
      <c r="FY113" s="1">
        <v>94.32</v>
      </c>
      <c r="FZ113" s="1">
        <v>99.837000000000003</v>
      </c>
      <c r="GA113" s="1">
        <v>97.965000000000003</v>
      </c>
      <c r="GB113" s="1">
        <v>97.712000000000003</v>
      </c>
      <c r="GC113" s="1">
        <v>99.472999999999999</v>
      </c>
      <c r="GD113" s="1">
        <v>102.43</v>
      </c>
      <c r="GE113" s="1">
        <v>102.541</v>
      </c>
      <c r="GF113" s="1">
        <v>100.809</v>
      </c>
      <c r="GG113" s="1">
        <v>104.431</v>
      </c>
      <c r="GH113" s="1">
        <v>101.779</v>
      </c>
      <c r="GI113" s="1">
        <v>103.256</v>
      </c>
      <c r="GJ113" s="1">
        <v>96.775000000000006</v>
      </c>
      <c r="GK113" s="1">
        <v>97.269000000000005</v>
      </c>
      <c r="GL113" s="1">
        <v>99.888999999999996</v>
      </c>
      <c r="GM113" s="1">
        <v>98.5</v>
      </c>
      <c r="GN113" s="1">
        <v>92.863</v>
      </c>
      <c r="GO113" s="1">
        <v>92.442999999999998</v>
      </c>
      <c r="GP113" s="1">
        <v>87.352999999999994</v>
      </c>
      <c r="GQ113" s="1">
        <v>86.441000000000003</v>
      </c>
      <c r="GR113" s="1">
        <v>87.882000000000005</v>
      </c>
      <c r="GS113" s="1">
        <v>87.117000000000004</v>
      </c>
      <c r="GT113" s="1">
        <v>85.224999999999994</v>
      </c>
      <c r="GU113" s="1">
        <v>81.760000000000005</v>
      </c>
      <c r="GV113" s="1">
        <v>87.518000000000001</v>
      </c>
      <c r="GW113" s="1">
        <v>87.614999999999995</v>
      </c>
      <c r="GX113" s="1">
        <v>87.787999999999997</v>
      </c>
      <c r="GY113" s="1">
        <v>83.322000000000003</v>
      </c>
      <c r="GZ113" s="1">
        <v>83.992999999999995</v>
      </c>
      <c r="HA113" s="1">
        <v>85.096000000000004</v>
      </c>
      <c r="HB113" s="1">
        <v>106.554</v>
      </c>
      <c r="HC113" s="1">
        <v>105.73</v>
      </c>
      <c r="HD113" s="1">
        <v>99.998999999999995</v>
      </c>
      <c r="HE113" s="1">
        <v>97.527000000000001</v>
      </c>
      <c r="HF113" s="1">
        <v>101.782</v>
      </c>
      <c r="HG113" s="1">
        <v>102.502</v>
      </c>
      <c r="HH113" s="1">
        <v>105.379</v>
      </c>
      <c r="HI113" s="1">
        <v>102.008</v>
      </c>
      <c r="HJ113" s="1">
        <v>104.789</v>
      </c>
      <c r="HK113" s="1">
        <v>104.413</v>
      </c>
      <c r="HL113" s="1">
        <v>107.94199999999999</v>
      </c>
      <c r="HM113" s="1">
        <v>106.911</v>
      </c>
      <c r="HN113" s="1">
        <v>107.375</v>
      </c>
      <c r="HO113" s="1">
        <v>105.901</v>
      </c>
      <c r="HP113" s="1">
        <v>106.402</v>
      </c>
      <c r="HQ113" s="1">
        <v>110.401</v>
      </c>
      <c r="HR113" s="1">
        <v>118.925</v>
      </c>
      <c r="HS113" s="1">
        <v>120.5</v>
      </c>
      <c r="HT113" s="1">
        <v>128.21199999999999</v>
      </c>
      <c r="HU113" s="1">
        <v>129.959</v>
      </c>
      <c r="HV113" s="1">
        <v>122.983</v>
      </c>
      <c r="HW113" s="1">
        <v>122.694</v>
      </c>
      <c r="HX113" s="1">
        <v>117.28700000000001</v>
      </c>
      <c r="HY113" s="1">
        <v>117.876</v>
      </c>
      <c r="HZ113" s="1">
        <v>113.706</v>
      </c>
      <c r="IA113" s="1">
        <v>115.004</v>
      </c>
      <c r="IB113" s="1">
        <v>121.379</v>
      </c>
      <c r="IC113" s="1">
        <v>123.93899999999999</v>
      </c>
      <c r="ID113" s="1">
        <v>111.991</v>
      </c>
      <c r="IE113" s="1">
        <v>100.378</v>
      </c>
      <c r="IF113" s="1">
        <v>95.584000000000003</v>
      </c>
      <c r="IG113" s="1">
        <v>97.870999999999995</v>
      </c>
      <c r="IH113" s="1">
        <v>96.567999999999998</v>
      </c>
      <c r="II113" s="1">
        <v>94.51</v>
      </c>
      <c r="IJ113" s="1">
        <v>95.102000000000004</v>
      </c>
      <c r="IK113" s="1">
        <v>105.973</v>
      </c>
      <c r="IL113" s="1">
        <v>112.497</v>
      </c>
      <c r="IM113" s="1">
        <v>113.764</v>
      </c>
      <c r="IN113" s="1">
        <v>112.55</v>
      </c>
      <c r="IO113" s="1">
        <v>114.679</v>
      </c>
      <c r="IP113" s="1">
        <v>112.556</v>
      </c>
      <c r="IQ113" s="1">
        <v>111.705</v>
      </c>
      <c r="IR113" s="1">
        <v>110.965</v>
      </c>
      <c r="IS113" s="1">
        <v>108.426</v>
      </c>
      <c r="IT113" s="1">
        <v>109.14700000000001</v>
      </c>
      <c r="IU113" s="1">
        <v>112.155</v>
      </c>
      <c r="IV113" s="1">
        <v>114.68600000000001</v>
      </c>
      <c r="IW113" s="1">
        <v>110.479</v>
      </c>
      <c r="IX113" s="1">
        <v>108.00700000000001</v>
      </c>
      <c r="IY113" s="1">
        <v>104.874</v>
      </c>
      <c r="IZ113" s="1">
        <v>108.712</v>
      </c>
      <c r="JA113" s="1">
        <v>115.405</v>
      </c>
      <c r="JB113" s="1">
        <v>118.17400000000001</v>
      </c>
      <c r="JC113" s="1">
        <v>128.565</v>
      </c>
      <c r="JD113" s="1">
        <v>132.458</v>
      </c>
      <c r="JE113" s="1">
        <v>134.82400000000001</v>
      </c>
      <c r="JF113" s="1">
        <v>134.59200000000001</v>
      </c>
      <c r="JG113" s="1">
        <v>133.762</v>
      </c>
      <c r="JH113" s="1">
        <v>135.21899999999999</v>
      </c>
      <c r="JI113" s="1">
        <v>133.58199999999999</v>
      </c>
      <c r="JJ113" s="1">
        <v>136.87</v>
      </c>
      <c r="JK113" s="1">
        <v>141.85499999999999</v>
      </c>
      <c r="JL113" s="1">
        <v>152.65799999999999</v>
      </c>
      <c r="JM113" s="1">
        <v>157.386</v>
      </c>
      <c r="JN113" s="1">
        <v>158.30500000000001</v>
      </c>
      <c r="JO113" s="1">
        <v>158.624</v>
      </c>
      <c r="JP113" s="1">
        <v>153.28800000000001</v>
      </c>
      <c r="JQ113" s="1">
        <v>163.37</v>
      </c>
      <c r="JR113" s="1">
        <v>172.66399999999999</v>
      </c>
      <c r="JS113" s="1">
        <v>173.54300000000001</v>
      </c>
      <c r="JT113" s="1">
        <v>177.83600000000001</v>
      </c>
      <c r="JU113" s="1">
        <v>194.185</v>
      </c>
      <c r="JV113" s="1">
        <v>198.358</v>
      </c>
      <c r="JW113" s="1">
        <v>196.21899999999999</v>
      </c>
      <c r="JX113" s="1">
        <v>193.86199999999999</v>
      </c>
      <c r="JY113" s="1">
        <v>193.17500000000001</v>
      </c>
      <c r="JZ113" s="1">
        <v>186.108</v>
      </c>
      <c r="KA113" s="1">
        <v>188.58099999999999</v>
      </c>
      <c r="KB113" s="1">
        <v>182.995</v>
      </c>
      <c r="KC113" s="1">
        <v>184.24600000000001</v>
      </c>
      <c r="KD113" s="1">
        <v>174.33799999999999</v>
      </c>
      <c r="KE113" s="1">
        <v>167.59</v>
      </c>
      <c r="KF113" s="1">
        <v>166.09800000000001</v>
      </c>
      <c r="KG113" s="1">
        <v>164.39099999999999</v>
      </c>
      <c r="KH113" s="1">
        <v>161.92699999999999</v>
      </c>
      <c r="KI113" s="1">
        <v>162.58000000000001</v>
      </c>
      <c r="KJ113" s="1">
        <v>163.46700000000001</v>
      </c>
      <c r="KK113" s="1">
        <v>161.666</v>
      </c>
      <c r="KL113" s="1">
        <v>156.477</v>
      </c>
      <c r="KM113" s="1">
        <v>155.76400000000001</v>
      </c>
      <c r="KN113" s="1">
        <v>142.51300000000001</v>
      </c>
      <c r="KO113" s="1">
        <v>132.03100000000001</v>
      </c>
      <c r="KP113" s="1">
        <v>124.048</v>
      </c>
      <c r="KQ113" s="1">
        <v>124.306</v>
      </c>
      <c r="KR113" s="1">
        <v>123.566</v>
      </c>
      <c r="KS113" s="1">
        <v>126.43899999999999</v>
      </c>
      <c r="KT113" s="1">
        <v>126.742</v>
      </c>
      <c r="KU113" s="1">
        <v>127.18600000000001</v>
      </c>
      <c r="KV113" s="1">
        <v>124.852</v>
      </c>
      <c r="KW113" s="1">
        <v>126.22799999999999</v>
      </c>
      <c r="KX113" s="1">
        <v>129.458</v>
      </c>
      <c r="KY113" s="1">
        <v>133.48699999999999</v>
      </c>
      <c r="KZ113" s="1">
        <v>130.49</v>
      </c>
      <c r="LA113" s="1">
        <v>132.49299999999999</v>
      </c>
      <c r="LB113" s="1">
        <v>132.25700000000001</v>
      </c>
      <c r="LC113" s="1">
        <v>135.34</v>
      </c>
      <c r="LD113" s="1">
        <v>139.12100000000001</v>
      </c>
      <c r="LE113" s="1">
        <v>140.83500000000001</v>
      </c>
      <c r="LF113" s="1">
        <v>141.80699999999999</v>
      </c>
      <c r="LG113" s="1">
        <v>139.85599999999999</v>
      </c>
      <c r="LH113" s="1">
        <v>139.00800000000001</v>
      </c>
      <c r="LI113" s="1">
        <v>137.68700000000001</v>
      </c>
      <c r="LJ113" s="1">
        <v>137.23699999999999</v>
      </c>
      <c r="LK113" s="1">
        <v>140.65199999999999</v>
      </c>
      <c r="LL113" s="1">
        <v>144.24299999999999</v>
      </c>
      <c r="LM113" s="1">
        <v>147.72399999999999</v>
      </c>
      <c r="LN113" s="1">
        <v>153.29499999999999</v>
      </c>
      <c r="LO113" s="1">
        <v>156.501</v>
      </c>
      <c r="LP113" s="1">
        <v>162.648</v>
      </c>
      <c r="LQ113" s="1">
        <v>176.285</v>
      </c>
      <c r="LR113" s="1">
        <v>168.51599999999999</v>
      </c>
      <c r="LS113" s="1">
        <v>170.96799999999999</v>
      </c>
      <c r="LT113" s="1">
        <v>167.566</v>
      </c>
      <c r="LU113" s="1">
        <v>163.45699999999999</v>
      </c>
      <c r="LV113" s="1">
        <v>175.55099999999999</v>
      </c>
      <c r="LW113" s="1">
        <v>179.65</v>
      </c>
      <c r="LX113" s="1">
        <v>183.149</v>
      </c>
      <c r="LY113" s="1">
        <v>203.92500000000001</v>
      </c>
      <c r="LZ113" s="1">
        <v>215.89500000000001</v>
      </c>
      <c r="MA113" s="1">
        <v>222.16300000000001</v>
      </c>
      <c r="MB113" s="1">
        <v>229.14699999999999</v>
      </c>
      <c r="MC113" s="1">
        <v>228.13900000000001</v>
      </c>
      <c r="MD113" s="1">
        <v>221.233</v>
      </c>
      <c r="ME113" s="1">
        <v>217.80699999999999</v>
      </c>
      <c r="MF113" s="1">
        <v>218.714</v>
      </c>
      <c r="MG113" s="1">
        <v>218.73</v>
      </c>
      <c r="MH113" s="1">
        <v>215.363</v>
      </c>
      <c r="MI113" s="1">
        <v>216.363</v>
      </c>
      <c r="MJ113" s="1">
        <v>220.155</v>
      </c>
      <c r="MK113" s="1">
        <v>224.83</v>
      </c>
      <c r="ML113" s="1">
        <v>222.34899999999999</v>
      </c>
      <c r="MM113" s="1">
        <v>224.34899999999999</v>
      </c>
      <c r="MN113" s="1">
        <v>222.02099999999999</v>
      </c>
      <c r="MO113" s="1">
        <v>221.35900000000001</v>
      </c>
      <c r="MP113" s="1">
        <v>223.93</v>
      </c>
      <c r="MQ113" s="1">
        <v>225.09299999999999</v>
      </c>
      <c r="MR113" s="1">
        <v>225.62899999999999</v>
      </c>
      <c r="MS113" s="1">
        <v>221.059</v>
      </c>
      <c r="MT113" s="1">
        <v>222.33699999999999</v>
      </c>
      <c r="MU113" s="1">
        <v>230.959</v>
      </c>
      <c r="MV113" s="1">
        <v>224.56700000000001</v>
      </c>
      <c r="MW113" s="1">
        <v>215.90700000000001</v>
      </c>
      <c r="MX113" s="1">
        <v>207.77600000000001</v>
      </c>
      <c r="MY113" s="1">
        <v>209.06200000000001</v>
      </c>
      <c r="MZ113" s="1">
        <v>215.30099999999999</v>
      </c>
      <c r="NA113" s="1">
        <v>213.64599999999999</v>
      </c>
      <c r="NB113" s="1">
        <v>219.12899999999999</v>
      </c>
      <c r="NC113" s="1">
        <v>235.279</v>
      </c>
      <c r="ND113" s="1">
        <v>238.37200000000001</v>
      </c>
      <c r="NE113" s="1">
        <v>235.05699999999999</v>
      </c>
      <c r="NF113" s="1">
        <v>233.89699999999999</v>
      </c>
      <c r="NG113" s="1">
        <v>234.63</v>
      </c>
      <c r="NH113" s="1">
        <v>230.977</v>
      </c>
      <c r="NI113" s="1">
        <v>225.59399999999999</v>
      </c>
      <c r="NJ113" s="1">
        <v>217.19</v>
      </c>
      <c r="NK113" s="1">
        <v>222.11199999999999</v>
      </c>
      <c r="NL113" s="1">
        <v>225.71600000000001</v>
      </c>
      <c r="NM113" s="1">
        <v>225.976</v>
      </c>
      <c r="NN113" s="1">
        <v>236.13</v>
      </c>
      <c r="NO113" s="1">
        <v>238.36099999999999</v>
      </c>
      <c r="NP113" s="1">
        <v>233.827</v>
      </c>
      <c r="NQ113" s="1">
        <v>258.99400000000003</v>
      </c>
      <c r="NR113" s="1">
        <v>270.399</v>
      </c>
      <c r="NS113" s="1">
        <v>316.97300000000001</v>
      </c>
      <c r="NT113" s="1">
        <v>363.49599999999998</v>
      </c>
      <c r="NU113" s="1">
        <v>398.99200000000002</v>
      </c>
      <c r="NV113" s="1">
        <v>412.80500000000001</v>
      </c>
      <c r="NW113" s="1">
        <v>397.286</v>
      </c>
      <c r="NX113" s="1">
        <v>390.49299999999999</v>
      </c>
      <c r="NY113" s="1">
        <v>391.23200000000003</v>
      </c>
      <c r="NZ113" s="1">
        <v>397.233</v>
      </c>
      <c r="OA113" s="1">
        <v>380.59300000000002</v>
      </c>
      <c r="OB113" s="1">
        <v>390.05200000000002</v>
      </c>
      <c r="OC113" s="1">
        <v>385.334</v>
      </c>
      <c r="OD113" s="1">
        <v>358.791</v>
      </c>
      <c r="OE113" s="1">
        <v>352.06900000000002</v>
      </c>
      <c r="OF113" s="1">
        <v>344.99799999999999</v>
      </c>
      <c r="OG113" s="1">
        <v>340.78699999999998</v>
      </c>
      <c r="OH113" s="1">
        <v>341.99599999999998</v>
      </c>
      <c r="OI113" s="1">
        <v>367.64800000000002</v>
      </c>
      <c r="OJ113" s="1">
        <v>384.90699999999998</v>
      </c>
      <c r="OK113" s="1">
        <v>383.66399999999999</v>
      </c>
      <c r="OL113" s="1">
        <v>365.96199999999999</v>
      </c>
      <c r="OM113" s="1">
        <v>354.69799999999998</v>
      </c>
      <c r="ON113" s="1">
        <v>329.82799999999997</v>
      </c>
      <c r="OO113" s="1">
        <v>303.38600000000002</v>
      </c>
      <c r="OP113" s="1">
        <v>287.66500000000002</v>
      </c>
      <c r="OQ113" s="1">
        <v>288.69200000000001</v>
      </c>
      <c r="OR113" s="1">
        <v>279.41500000000002</v>
      </c>
      <c r="OS113" s="1">
        <v>266.44</v>
      </c>
      <c r="OT113" s="1">
        <v>254.626</v>
      </c>
      <c r="OU113" s="1">
        <v>250.87</v>
      </c>
      <c r="OV113" s="1">
        <v>249.96100000000001</v>
      </c>
      <c r="OW113" s="1">
        <v>244.36099999999999</v>
      </c>
      <c r="OX113" s="1">
        <v>247.13200000000001</v>
      </c>
      <c r="OY113" s="1">
        <v>248.16800000000001</v>
      </c>
      <c r="OZ113" s="1">
        <v>225.45</v>
      </c>
      <c r="PA113" s="1">
        <v>214.77799999999999</v>
      </c>
      <c r="PB113" s="1">
        <v>212.363</v>
      </c>
      <c r="PC113" s="1">
        <v>204.24100000000001</v>
      </c>
      <c r="PD113" s="1">
        <v>195.04</v>
      </c>
      <c r="PE113" s="1">
        <v>192.61500000000001</v>
      </c>
      <c r="PF113" s="1">
        <v>191.37100000000001</v>
      </c>
      <c r="PG113" s="1">
        <v>188.768</v>
      </c>
      <c r="PH113" s="1">
        <v>189.886</v>
      </c>
      <c r="PI113" s="1">
        <v>192.46100000000001</v>
      </c>
      <c r="PJ113" s="1">
        <v>193.19300000000001</v>
      </c>
      <c r="PK113" s="1">
        <v>193.44399999999999</v>
      </c>
      <c r="PL113" s="1">
        <v>194.28800000000001</v>
      </c>
      <c r="PM113" s="1">
        <v>201.96899999999999</v>
      </c>
      <c r="PN113" s="1">
        <v>204.154</v>
      </c>
      <c r="PO113" s="1">
        <v>204.346</v>
      </c>
      <c r="PP113" s="1">
        <v>202.447</v>
      </c>
      <c r="PQ113" s="1">
        <v>193.35300000000001</v>
      </c>
      <c r="PR113" s="1">
        <v>189.16800000000001</v>
      </c>
      <c r="PS113" s="1">
        <v>185.988</v>
      </c>
      <c r="PT113" s="1">
        <v>183.26</v>
      </c>
      <c r="PU113" s="1">
        <v>183.22300000000001</v>
      </c>
      <c r="PV113" s="1">
        <v>180.709</v>
      </c>
      <c r="PW113" s="1">
        <v>177.97</v>
      </c>
      <c r="PX113" s="1">
        <v>177.83699999999999</v>
      </c>
      <c r="PY113" s="1">
        <v>175.96600000000001</v>
      </c>
      <c r="PZ113" s="1">
        <v>175.99700000000001</v>
      </c>
      <c r="QA113" s="1">
        <v>176.566</v>
      </c>
      <c r="QB113" s="1">
        <v>167.43299999999999</v>
      </c>
      <c r="QC113" s="1">
        <v>166.661</v>
      </c>
      <c r="QD113" s="1">
        <v>163.90799999999999</v>
      </c>
      <c r="QE113" s="1">
        <v>159.816</v>
      </c>
      <c r="QF113" s="1">
        <v>156.92099999999999</v>
      </c>
      <c r="QG113" s="1">
        <v>159.99600000000001</v>
      </c>
      <c r="QH113" s="1">
        <v>163.04499999999999</v>
      </c>
      <c r="QI113" s="1">
        <v>163.27799999999999</v>
      </c>
      <c r="QJ113" s="1">
        <v>163.846</v>
      </c>
      <c r="QK113" s="1">
        <v>163.215</v>
      </c>
      <c r="QL113" s="1">
        <v>164.43100000000001</v>
      </c>
      <c r="QM113" s="1">
        <v>163.55799999999999</v>
      </c>
      <c r="QN113" s="1">
        <v>165.559</v>
      </c>
      <c r="QO113" s="1">
        <v>165.86099999999999</v>
      </c>
      <c r="QP113" s="1">
        <v>166.51300000000001</v>
      </c>
      <c r="QQ113" s="1">
        <v>174.33699999999999</v>
      </c>
      <c r="QR113" s="1">
        <v>176.459</v>
      </c>
      <c r="QS113" s="1">
        <v>179.501</v>
      </c>
      <c r="QT113" s="1">
        <v>182.88900000000001</v>
      </c>
      <c r="QU113" s="1">
        <v>182.488</v>
      </c>
      <c r="QV113" s="1">
        <v>181.61099999999999</v>
      </c>
      <c r="QW113" s="1">
        <v>183.61600000000001</v>
      </c>
      <c r="QX113" s="1">
        <v>182.52199999999999</v>
      </c>
      <c r="QY113" s="1">
        <v>184.035</v>
      </c>
      <c r="QZ113" s="1">
        <v>184.95099999999999</v>
      </c>
      <c r="RA113" s="1">
        <v>183.94800000000001</v>
      </c>
      <c r="RB113" s="1">
        <v>180.876</v>
      </c>
      <c r="RC113" s="1">
        <v>178.64699999999999</v>
      </c>
      <c r="RD113" s="1">
        <v>174.94200000000001</v>
      </c>
      <c r="RE113" s="1">
        <v>171.97300000000001</v>
      </c>
      <c r="RF113" s="1">
        <v>170.01599999999999</v>
      </c>
      <c r="RG113" s="1">
        <v>168.32900000000001</v>
      </c>
      <c r="RH113" s="1">
        <v>164.83500000000001</v>
      </c>
      <c r="RI113" s="1">
        <v>167.69200000000001</v>
      </c>
      <c r="RJ113" s="1">
        <v>168.75</v>
      </c>
      <c r="RK113" s="1">
        <v>166.70599999999999</v>
      </c>
      <c r="RL113" s="1">
        <v>169.262</v>
      </c>
      <c r="RM113" s="1">
        <v>173.655</v>
      </c>
      <c r="RN113" s="1">
        <v>172</v>
      </c>
      <c r="RO113" s="1">
        <v>171.00399999999999</v>
      </c>
      <c r="RP113" s="1">
        <v>170.578</v>
      </c>
      <c r="RQ113" s="1">
        <v>167.643</v>
      </c>
      <c r="RR113" s="1">
        <v>167.22399999999999</v>
      </c>
      <c r="RS113" s="1">
        <v>164.17</v>
      </c>
      <c r="RT113" s="1">
        <v>162.71700000000001</v>
      </c>
      <c r="RU113" s="1">
        <v>160.98599999999999</v>
      </c>
      <c r="RV113" s="1">
        <v>159.964</v>
      </c>
      <c r="RW113" s="1">
        <v>160.29300000000001</v>
      </c>
      <c r="RX113" s="1">
        <v>160.31</v>
      </c>
      <c r="RY113" s="1">
        <v>159.11699999999999</v>
      </c>
      <c r="RZ113" s="1">
        <v>157.655</v>
      </c>
      <c r="SA113" s="1">
        <v>161.46600000000001</v>
      </c>
      <c r="SB113" s="1">
        <v>163.22</v>
      </c>
      <c r="SC113" s="1">
        <v>164.88900000000001</v>
      </c>
      <c r="SD113" s="1">
        <v>166.41300000000001</v>
      </c>
      <c r="SE113" s="1">
        <v>172.078</v>
      </c>
      <c r="SF113" s="1">
        <v>173.221</v>
      </c>
      <c r="SG113" s="1">
        <v>174.20400000000001</v>
      </c>
      <c r="SH113" s="1">
        <v>176.67</v>
      </c>
      <c r="SI113" s="1">
        <v>176.89099999999999</v>
      </c>
      <c r="SJ113" s="1">
        <v>175.77600000000001</v>
      </c>
      <c r="SK113" s="1">
        <v>176.03299999999999</v>
      </c>
      <c r="SL113" s="1">
        <v>175.23400000000001</v>
      </c>
      <c r="SM113" s="1">
        <v>174.63</v>
      </c>
      <c r="SN113" s="1">
        <v>176.303</v>
      </c>
      <c r="SO113" s="1">
        <v>176.36799999999999</v>
      </c>
      <c r="SP113" s="1">
        <v>175.21299999999999</v>
      </c>
      <c r="SQ113" s="1">
        <v>185.90700000000001</v>
      </c>
      <c r="SR113" s="1">
        <v>208.06</v>
      </c>
    </row>
    <row r="114" spans="1:512" x14ac:dyDescent="0.25">
      <c r="A114" s="1" t="s">
        <v>335</v>
      </c>
      <c r="B114" s="1" t="str">
        <f>_xlfn.XLOOKUP(A114,bonds[worksheet get],bonds[unique lookup],"-")</f>
        <v>RWE 3 1/2 04/21/75 nc-25</v>
      </c>
      <c r="C114" s="1" t="str">
        <f>_xlfn.XLOOKUP(A114,bonds[worksheet get],bonds[ID_ISIN],"-")</f>
        <v>XS1219499032</v>
      </c>
      <c r="D114" s="1">
        <f>_xll.BDH(A114,"blp_i_sprd_mid","-2AY",,"Dates=H","Fill=C","Sort=R","Dir=H","cols=508;rows=1")</f>
        <v>285.92700000000002</v>
      </c>
      <c r="E114" s="1">
        <v>286.69900000000001</v>
      </c>
      <c r="F114" s="1">
        <v>285.95999999999998</v>
      </c>
      <c r="G114" s="1">
        <v>289.52800000000002</v>
      </c>
      <c r="H114" s="1">
        <v>292.35599999999999</v>
      </c>
      <c r="I114" s="1">
        <v>292.786</v>
      </c>
      <c r="J114" s="1">
        <v>290.87900000000002</v>
      </c>
      <c r="K114" s="1">
        <v>290.15499999999997</v>
      </c>
      <c r="L114" s="1">
        <v>288.63099999999997</v>
      </c>
      <c r="M114" s="1">
        <v>290.54500000000002</v>
      </c>
      <c r="N114" s="1">
        <v>287.62599999999998</v>
      </c>
      <c r="O114" s="1">
        <v>286.43</v>
      </c>
      <c r="P114" s="1">
        <v>283.96499999999997</v>
      </c>
      <c r="Q114" s="1">
        <v>282.37599999999998</v>
      </c>
      <c r="R114" s="1">
        <v>288.95600000000002</v>
      </c>
      <c r="S114" s="1">
        <v>287.07</v>
      </c>
      <c r="T114" s="1">
        <v>286.90100000000001</v>
      </c>
      <c r="U114" s="1">
        <v>278.274</v>
      </c>
      <c r="V114" s="1">
        <v>276.02999999999997</v>
      </c>
      <c r="W114" s="1">
        <v>274.59100000000001</v>
      </c>
      <c r="X114" s="1">
        <v>278.89800000000002</v>
      </c>
      <c r="Y114" s="1">
        <v>290.577</v>
      </c>
      <c r="Z114" s="1">
        <v>294.47199999999998</v>
      </c>
      <c r="AA114" s="1">
        <v>301.60000000000002</v>
      </c>
      <c r="AB114" s="1">
        <v>303.46100000000001</v>
      </c>
      <c r="AC114" s="1">
        <v>303.00200000000001</v>
      </c>
      <c r="AD114" s="1">
        <v>301.24700000000001</v>
      </c>
      <c r="AE114" s="1">
        <v>301.44099999999997</v>
      </c>
      <c r="AF114" s="1">
        <v>308.274</v>
      </c>
      <c r="AG114" s="1">
        <v>323.38799999999998</v>
      </c>
      <c r="AH114" s="1">
        <v>316.25400000000002</v>
      </c>
      <c r="AI114" s="1">
        <v>318.07</v>
      </c>
      <c r="AJ114" s="1">
        <v>322.137</v>
      </c>
      <c r="AK114" s="1">
        <v>324.93099999999998</v>
      </c>
      <c r="AL114" s="1">
        <v>328.98200000000003</v>
      </c>
      <c r="AM114" s="1">
        <v>333.27199999999999</v>
      </c>
      <c r="AN114" s="1">
        <v>333.5</v>
      </c>
      <c r="AO114" s="1">
        <v>330.13799999999998</v>
      </c>
      <c r="AP114" s="1">
        <v>328.34</v>
      </c>
      <c r="AQ114" s="1">
        <v>328.512</v>
      </c>
      <c r="AR114" s="1">
        <v>331.54199999999997</v>
      </c>
      <c r="AS114" s="1">
        <v>329.24900000000002</v>
      </c>
      <c r="AT114" s="1">
        <v>329.45299999999997</v>
      </c>
      <c r="AU114" s="1">
        <v>333.67899999999997</v>
      </c>
      <c r="AV114" s="1">
        <v>331.57799999999997</v>
      </c>
      <c r="AW114" s="1">
        <v>322.89400000000001</v>
      </c>
      <c r="AX114" s="1">
        <v>314.15600000000001</v>
      </c>
      <c r="AY114" s="1">
        <v>313.55799999999999</v>
      </c>
      <c r="AZ114" s="1">
        <v>311.82</v>
      </c>
      <c r="BA114" s="1">
        <v>320.53800000000001</v>
      </c>
      <c r="BB114" s="1">
        <v>318.25799999999998</v>
      </c>
      <c r="BC114" s="1">
        <v>316.64299999999997</v>
      </c>
      <c r="BD114" s="1">
        <v>322.91800000000001</v>
      </c>
      <c r="BE114" s="1">
        <v>322.29399999999998</v>
      </c>
      <c r="BF114" s="1">
        <v>326.899</v>
      </c>
      <c r="BG114" s="1">
        <v>329.54700000000003</v>
      </c>
      <c r="BH114" s="1">
        <v>325.93</v>
      </c>
      <c r="BI114" s="1">
        <v>323.072</v>
      </c>
      <c r="BJ114" s="1">
        <v>344.78699999999998</v>
      </c>
      <c r="BK114" s="1">
        <v>359.05399999999997</v>
      </c>
      <c r="BL114" s="1">
        <v>365.11799999999999</v>
      </c>
      <c r="BM114" s="1">
        <v>377.75799999999998</v>
      </c>
      <c r="BN114" s="1">
        <v>376.85599999999999</v>
      </c>
      <c r="BO114" s="1">
        <v>381.47699999999998</v>
      </c>
      <c r="BP114" s="1">
        <v>380.75</v>
      </c>
      <c r="BQ114" s="1">
        <v>383.46100000000001</v>
      </c>
      <c r="BR114" s="1">
        <v>384.09399999999999</v>
      </c>
      <c r="BS114" s="1">
        <v>386.03399999999999</v>
      </c>
      <c r="BT114" s="1">
        <v>385.96600000000001</v>
      </c>
      <c r="BU114" s="1">
        <v>382.84</v>
      </c>
      <c r="BV114" s="1">
        <v>408.91199999999998</v>
      </c>
      <c r="BW114" s="1">
        <v>411.07100000000003</v>
      </c>
      <c r="BX114" s="1">
        <v>399.85399999999998</v>
      </c>
      <c r="BY114" s="1">
        <v>398.95800000000003</v>
      </c>
      <c r="BZ114" s="1">
        <v>396.18400000000003</v>
      </c>
      <c r="CA114" s="1">
        <v>365.55799999999999</v>
      </c>
      <c r="CB114" s="1">
        <v>347.25400000000002</v>
      </c>
      <c r="CC114" s="1">
        <v>312.33499999999998</v>
      </c>
      <c r="CD114" s="1">
        <v>310.66699999999997</v>
      </c>
      <c r="CE114" s="1">
        <v>282.32900000000001</v>
      </c>
      <c r="CF114" s="1">
        <v>279.26799999999997</v>
      </c>
      <c r="CG114" s="1">
        <v>285.238</v>
      </c>
      <c r="CH114" s="1">
        <v>235.49</v>
      </c>
      <c r="CI114" s="1">
        <v>221.53</v>
      </c>
      <c r="CJ114" s="1">
        <v>216.51400000000001</v>
      </c>
      <c r="CK114" s="1">
        <v>217.971</v>
      </c>
      <c r="CL114" s="1">
        <v>220.30699999999999</v>
      </c>
      <c r="CM114" s="1">
        <v>215.982</v>
      </c>
      <c r="CN114" s="1">
        <v>199.31100000000001</v>
      </c>
      <c r="CO114" s="1">
        <v>188.58699999999999</v>
      </c>
      <c r="CP114" s="1">
        <v>181.34700000000001</v>
      </c>
      <c r="CQ114" s="1">
        <v>176.797</v>
      </c>
      <c r="CR114" s="1">
        <v>165.874</v>
      </c>
      <c r="CS114" s="1">
        <v>168.227</v>
      </c>
      <c r="CT114" s="1">
        <v>168.624</v>
      </c>
      <c r="CU114" s="1">
        <v>168.727</v>
      </c>
      <c r="CV114" s="1">
        <v>167.57900000000001</v>
      </c>
      <c r="CW114" s="1">
        <v>168.83199999999999</v>
      </c>
      <c r="CX114" s="1">
        <v>167.751</v>
      </c>
      <c r="CY114" s="1">
        <v>168.49799999999999</v>
      </c>
      <c r="CZ114" s="1">
        <v>169.95400000000001</v>
      </c>
      <c r="DA114" s="1">
        <v>171.006</v>
      </c>
      <c r="DB114" s="1">
        <v>168.858</v>
      </c>
      <c r="DC114" s="1">
        <v>167.25800000000001</v>
      </c>
      <c r="DD114" s="1">
        <v>168.50299999999999</v>
      </c>
      <c r="DE114" s="1">
        <v>171.13399999999999</v>
      </c>
      <c r="DF114" s="1">
        <v>175.46299999999999</v>
      </c>
      <c r="DG114" s="1">
        <v>175.405</v>
      </c>
      <c r="DH114" s="1">
        <v>173.11</v>
      </c>
      <c r="DI114" s="1">
        <v>171.001</v>
      </c>
      <c r="DJ114" s="1">
        <v>170.42599999999999</v>
      </c>
      <c r="DK114" s="1">
        <v>174.08699999999999</v>
      </c>
      <c r="DL114" s="1">
        <v>167.43199999999999</v>
      </c>
      <c r="DM114" s="1">
        <v>165.35499999999999</v>
      </c>
      <c r="DN114" s="1">
        <v>161.60599999999999</v>
      </c>
      <c r="DO114" s="1">
        <v>162.56299999999999</v>
      </c>
      <c r="DP114" s="1">
        <v>159.559</v>
      </c>
      <c r="DQ114" s="1">
        <v>160.363</v>
      </c>
      <c r="DR114" s="1">
        <v>163.99600000000001</v>
      </c>
      <c r="DS114" s="1">
        <v>164.309</v>
      </c>
      <c r="DT114" s="1">
        <v>161.79599999999999</v>
      </c>
      <c r="DU114" s="1">
        <v>161.369</v>
      </c>
      <c r="DV114" s="1">
        <v>164.52699999999999</v>
      </c>
      <c r="DW114" s="1">
        <v>164.80699999999999</v>
      </c>
      <c r="DX114" s="1">
        <v>168.375</v>
      </c>
      <c r="DY114" s="1">
        <v>169.44300000000001</v>
      </c>
      <c r="DZ114" s="1">
        <v>168.79</v>
      </c>
      <c r="EA114" s="1">
        <v>167.298</v>
      </c>
      <c r="EB114" s="1">
        <v>162.62700000000001</v>
      </c>
      <c r="EC114" s="1">
        <v>160.19900000000001</v>
      </c>
      <c r="ED114" s="1">
        <v>157.779</v>
      </c>
      <c r="EE114" s="1">
        <v>163.654</v>
      </c>
      <c r="EF114" s="1">
        <v>163.113</v>
      </c>
      <c r="EG114" s="1">
        <v>161.63</v>
      </c>
      <c r="EH114" s="1">
        <v>165.572</v>
      </c>
      <c r="EI114" s="1">
        <v>165.40100000000001</v>
      </c>
      <c r="EJ114" s="1">
        <v>166.017</v>
      </c>
      <c r="EK114" s="1">
        <v>169.02199999999999</v>
      </c>
      <c r="EL114" s="1">
        <v>168.28</v>
      </c>
      <c r="EM114" s="1">
        <v>169.15299999999999</v>
      </c>
      <c r="EN114" s="1">
        <v>171.749</v>
      </c>
      <c r="EO114" s="1">
        <v>174.892</v>
      </c>
      <c r="EP114" s="1">
        <v>173.52</v>
      </c>
      <c r="EQ114" s="1">
        <v>173.90600000000001</v>
      </c>
      <c r="ER114" s="1">
        <v>175.136</v>
      </c>
      <c r="ES114" s="1">
        <v>176.303</v>
      </c>
      <c r="ET114" s="1">
        <v>179.489</v>
      </c>
      <c r="EU114" s="1">
        <v>182.387</v>
      </c>
      <c r="EV114" s="1">
        <v>175.57900000000001</v>
      </c>
      <c r="EW114" s="1">
        <v>179.499</v>
      </c>
      <c r="EX114" s="1">
        <v>181.54599999999999</v>
      </c>
      <c r="EY114" s="1">
        <v>181.47300000000001</v>
      </c>
      <c r="EZ114" s="1">
        <v>181.12</v>
      </c>
      <c r="FA114" s="1">
        <v>180.58199999999999</v>
      </c>
      <c r="FB114" s="1">
        <v>182.41800000000001</v>
      </c>
      <c r="FC114" s="1">
        <v>180.3</v>
      </c>
      <c r="FD114" s="1">
        <v>182.631</v>
      </c>
      <c r="FE114" s="1">
        <v>179.31700000000001</v>
      </c>
      <c r="FF114" s="1">
        <v>179.09899999999999</v>
      </c>
      <c r="FG114" s="1">
        <v>178.751</v>
      </c>
      <c r="FH114" s="1">
        <v>179.68899999999999</v>
      </c>
      <c r="FI114" s="1">
        <v>176.77</v>
      </c>
      <c r="FJ114" s="1">
        <v>174.24299999999999</v>
      </c>
      <c r="FK114" s="1">
        <v>173.04599999999999</v>
      </c>
      <c r="FL114" s="1">
        <v>172.428</v>
      </c>
      <c r="FM114" s="1">
        <v>169.59800000000001</v>
      </c>
      <c r="FN114" s="1">
        <v>173.28299999999999</v>
      </c>
      <c r="FO114" s="1">
        <v>172.55799999999999</v>
      </c>
      <c r="FP114" s="1">
        <v>178.16900000000001</v>
      </c>
      <c r="FQ114" s="1">
        <v>180.91900000000001</v>
      </c>
      <c r="FR114" s="1">
        <v>182.82</v>
      </c>
      <c r="FS114" s="1">
        <v>177.899</v>
      </c>
      <c r="FT114" s="1">
        <v>178.262</v>
      </c>
      <c r="FU114" s="1">
        <v>177.852</v>
      </c>
      <c r="FV114" s="1">
        <v>180.02699999999999</v>
      </c>
      <c r="FW114" s="1">
        <v>183.078</v>
      </c>
      <c r="FX114" s="1">
        <v>184.07400000000001</v>
      </c>
      <c r="FY114" s="1">
        <v>183.71199999999999</v>
      </c>
      <c r="FZ114" s="1">
        <v>184.441</v>
      </c>
      <c r="GA114" s="1">
        <v>188.41200000000001</v>
      </c>
      <c r="GB114" s="1">
        <v>190.81</v>
      </c>
      <c r="GC114" s="1">
        <v>191.12200000000001</v>
      </c>
      <c r="GD114" s="1">
        <v>193.71799999999999</v>
      </c>
      <c r="GE114" s="1">
        <v>196.76</v>
      </c>
      <c r="GF114" s="1">
        <v>198.74600000000001</v>
      </c>
      <c r="GG114" s="1">
        <v>202.23400000000001</v>
      </c>
      <c r="GH114" s="1">
        <v>221.91800000000001</v>
      </c>
      <c r="GI114" s="1">
        <v>208.83600000000001</v>
      </c>
      <c r="GJ114" s="1">
        <v>207.48400000000001</v>
      </c>
      <c r="GK114" s="1">
        <v>208.535</v>
      </c>
      <c r="GL114" s="1">
        <v>210.625</v>
      </c>
      <c r="GM114" s="1">
        <v>205.988</v>
      </c>
      <c r="GN114" s="1">
        <v>205.65799999999999</v>
      </c>
      <c r="GO114" s="1">
        <v>214.24600000000001</v>
      </c>
      <c r="GP114" s="1">
        <v>215.30799999999999</v>
      </c>
      <c r="GQ114" s="1">
        <v>215.26900000000001</v>
      </c>
      <c r="GR114" s="1">
        <v>215.52</v>
      </c>
      <c r="GS114" s="1">
        <v>216.73</v>
      </c>
      <c r="GT114" s="1">
        <v>215.32</v>
      </c>
      <c r="GU114" s="1">
        <v>213.41</v>
      </c>
      <c r="GV114" s="1">
        <v>215.483</v>
      </c>
      <c r="GW114" s="1">
        <v>216.92</v>
      </c>
      <c r="GX114" s="1">
        <v>214.369</v>
      </c>
      <c r="GY114" s="1">
        <v>212.381</v>
      </c>
      <c r="GZ114" s="1">
        <v>210.12100000000001</v>
      </c>
      <c r="HA114" s="1">
        <v>217.32</v>
      </c>
      <c r="HB114" s="1">
        <v>233.114</v>
      </c>
      <c r="HC114" s="1">
        <v>232.197</v>
      </c>
      <c r="HD114" s="1">
        <v>233.43100000000001</v>
      </c>
      <c r="HE114" s="1">
        <v>237.06100000000001</v>
      </c>
      <c r="HF114" s="1">
        <v>234.56700000000001</v>
      </c>
      <c r="HG114" s="1">
        <v>242.369</v>
      </c>
      <c r="HH114" s="1">
        <v>246.46600000000001</v>
      </c>
      <c r="HI114" s="1">
        <v>245.48599999999999</v>
      </c>
      <c r="HJ114" s="1">
        <v>245.53200000000001</v>
      </c>
      <c r="HK114" s="1">
        <v>246.29900000000001</v>
      </c>
      <c r="HL114" s="1">
        <v>248.18</v>
      </c>
      <c r="HM114" s="1">
        <v>247.166</v>
      </c>
      <c r="HN114" s="1">
        <v>241.262</v>
      </c>
      <c r="HO114" s="1">
        <v>245.512</v>
      </c>
      <c r="HP114" s="1">
        <v>243.60499999999999</v>
      </c>
      <c r="HQ114" s="1">
        <v>250.75899999999999</v>
      </c>
      <c r="HR114" s="1">
        <v>258.19299999999998</v>
      </c>
      <c r="HS114" s="1">
        <v>258.27999999999997</v>
      </c>
      <c r="HT114" s="1">
        <v>266.428</v>
      </c>
      <c r="HU114" s="1">
        <v>267.54000000000002</v>
      </c>
      <c r="HV114" s="1">
        <v>257.762</v>
      </c>
      <c r="HW114" s="1">
        <v>254.589</v>
      </c>
      <c r="HX114" s="1">
        <v>252.34100000000001</v>
      </c>
      <c r="HY114" s="1">
        <v>254.387</v>
      </c>
      <c r="HZ114" s="1">
        <v>255.23400000000001</v>
      </c>
      <c r="IA114" s="1">
        <v>257.22399999999999</v>
      </c>
      <c r="IB114" s="1">
        <v>260.40499999999997</v>
      </c>
      <c r="IC114" s="1">
        <v>260.28500000000003</v>
      </c>
      <c r="ID114" s="1">
        <v>254.845</v>
      </c>
      <c r="IE114" s="1">
        <v>246.97300000000001</v>
      </c>
      <c r="IF114" s="1">
        <v>244.053</v>
      </c>
      <c r="IG114" s="1">
        <v>243.255</v>
      </c>
      <c r="IH114" s="1">
        <v>241.054</v>
      </c>
      <c r="II114" s="1">
        <v>239.33</v>
      </c>
      <c r="IJ114" s="1">
        <v>239.547</v>
      </c>
      <c r="IK114" s="1">
        <v>248.31200000000001</v>
      </c>
      <c r="IL114" s="1">
        <v>249.536</v>
      </c>
      <c r="IM114" s="1">
        <v>252.00700000000001</v>
      </c>
      <c r="IN114" s="1">
        <v>251.06100000000001</v>
      </c>
      <c r="IO114" s="1">
        <v>249.708</v>
      </c>
      <c r="IP114" s="1">
        <v>247.30099999999999</v>
      </c>
      <c r="IQ114" s="1">
        <v>244.125</v>
      </c>
      <c r="IR114" s="1">
        <v>243.369</v>
      </c>
      <c r="IS114" s="1">
        <v>240.334</v>
      </c>
      <c r="IT114" s="1">
        <v>241.905</v>
      </c>
      <c r="IU114" s="1">
        <v>248.58199999999999</v>
      </c>
      <c r="IV114" s="1">
        <v>251.352</v>
      </c>
      <c r="IW114" s="1">
        <v>251</v>
      </c>
      <c r="IX114" s="1">
        <v>248.43</v>
      </c>
      <c r="IY114" s="1">
        <v>250.83500000000001</v>
      </c>
      <c r="IZ114" s="1">
        <v>252.53</v>
      </c>
      <c r="JA114" s="1">
        <v>253.62899999999999</v>
      </c>
      <c r="JB114" s="1">
        <v>254.59</v>
      </c>
      <c r="JC114" s="1">
        <v>258.995</v>
      </c>
      <c r="JD114" s="1">
        <v>260.91199999999998</v>
      </c>
      <c r="JE114" s="1">
        <v>262.14299999999997</v>
      </c>
      <c r="JF114" s="1">
        <v>264.08100000000002</v>
      </c>
      <c r="JG114" s="1">
        <v>261.80799999999999</v>
      </c>
      <c r="JH114" s="1">
        <v>260.06400000000002</v>
      </c>
      <c r="JI114" s="1">
        <v>260.98500000000001</v>
      </c>
      <c r="JJ114" s="1">
        <v>260.52699999999999</v>
      </c>
      <c r="JK114" s="1">
        <v>266.86900000000003</v>
      </c>
      <c r="JL114" s="1">
        <v>269.43700000000001</v>
      </c>
      <c r="JM114" s="1">
        <v>272.233</v>
      </c>
      <c r="JN114" s="1">
        <v>272.30200000000002</v>
      </c>
      <c r="JO114" s="1">
        <v>272.58100000000002</v>
      </c>
      <c r="JP114" s="1">
        <v>270.90899999999999</v>
      </c>
      <c r="JQ114" s="1">
        <v>273.49200000000002</v>
      </c>
      <c r="JR114" s="1">
        <v>278.255</v>
      </c>
      <c r="JS114" s="1">
        <v>277.452</v>
      </c>
      <c r="JT114" s="1">
        <v>278.96699999999998</v>
      </c>
      <c r="JU114" s="1">
        <v>282.22899999999998</v>
      </c>
      <c r="JV114" s="1">
        <v>282.827</v>
      </c>
      <c r="JW114" s="1">
        <v>281.892</v>
      </c>
      <c r="JX114" s="1">
        <v>280.04899999999998</v>
      </c>
      <c r="JY114" s="1">
        <v>280.11399999999998</v>
      </c>
      <c r="JZ114" s="1">
        <v>278.29700000000003</v>
      </c>
      <c r="KA114" s="1">
        <v>277.30799999999999</v>
      </c>
      <c r="KB114" s="1">
        <v>275.91800000000001</v>
      </c>
      <c r="KC114" s="1">
        <v>277.39800000000002</v>
      </c>
      <c r="KD114" s="1">
        <v>271.41699999999997</v>
      </c>
      <c r="KE114" s="1">
        <v>268.61799999999999</v>
      </c>
      <c r="KF114" s="1">
        <v>269.84699999999998</v>
      </c>
      <c r="KG114" s="1">
        <v>270.286</v>
      </c>
      <c r="KH114" s="1">
        <v>268.61</v>
      </c>
      <c r="KI114" s="1">
        <v>269.94200000000001</v>
      </c>
      <c r="KJ114" s="1">
        <v>269.928</v>
      </c>
      <c r="KK114" s="1">
        <v>268.90300000000002</v>
      </c>
      <c r="KL114" s="1">
        <v>267.03500000000003</v>
      </c>
      <c r="KM114" s="1">
        <v>267.01900000000001</v>
      </c>
      <c r="KN114" s="1">
        <v>265.33</v>
      </c>
      <c r="KO114" s="1">
        <v>259.44400000000002</v>
      </c>
      <c r="KP114" s="1">
        <v>254.35300000000001</v>
      </c>
      <c r="KQ114" s="1">
        <v>251.58099999999999</v>
      </c>
      <c r="KR114" s="1">
        <v>251.73400000000001</v>
      </c>
      <c r="KS114" s="1">
        <v>253.18199999999999</v>
      </c>
      <c r="KT114" s="1">
        <v>254.547</v>
      </c>
      <c r="KU114" s="1">
        <v>255.96700000000001</v>
      </c>
      <c r="KV114" s="1">
        <v>256.92</v>
      </c>
      <c r="KW114" s="1">
        <v>257.30500000000001</v>
      </c>
      <c r="KX114" s="1">
        <v>258.32600000000002</v>
      </c>
      <c r="KY114" s="1">
        <v>261.14800000000002</v>
      </c>
      <c r="KZ114" s="1">
        <v>256.67700000000002</v>
      </c>
      <c r="LA114" s="1">
        <v>261.69200000000001</v>
      </c>
      <c r="LB114" s="1">
        <v>260.63499999999999</v>
      </c>
      <c r="LC114" s="1">
        <v>266.88</v>
      </c>
      <c r="LD114" s="1">
        <v>274.20299999999997</v>
      </c>
      <c r="LE114" s="1">
        <v>277.62</v>
      </c>
      <c r="LF114" s="1">
        <v>275.71100000000001</v>
      </c>
      <c r="LG114" s="1">
        <v>276.03199999999998</v>
      </c>
      <c r="LH114" s="1">
        <v>275.387</v>
      </c>
      <c r="LI114" s="1">
        <v>279.11399999999998</v>
      </c>
      <c r="LJ114" s="1">
        <v>279.08600000000001</v>
      </c>
      <c r="LK114" s="1">
        <v>285.68299999999999</v>
      </c>
      <c r="LL114" s="1">
        <v>285.065</v>
      </c>
      <c r="LM114" s="1">
        <v>288.78800000000001</v>
      </c>
      <c r="LN114" s="1">
        <v>291.33300000000003</v>
      </c>
      <c r="LO114" s="1">
        <v>295.02600000000001</v>
      </c>
      <c r="LP114" s="1">
        <v>289.75900000000001</v>
      </c>
      <c r="LQ114" s="1">
        <v>293.495</v>
      </c>
      <c r="LR114" s="1">
        <v>290.78500000000003</v>
      </c>
      <c r="LS114" s="1">
        <v>287.92200000000003</v>
      </c>
      <c r="LT114" s="1">
        <v>283.93099999999998</v>
      </c>
      <c r="LU114" s="1">
        <v>282.71600000000001</v>
      </c>
      <c r="LV114" s="1">
        <v>291.37099999999998</v>
      </c>
      <c r="LW114" s="1">
        <v>294.47699999999998</v>
      </c>
      <c r="LX114" s="1">
        <v>295.13099999999997</v>
      </c>
      <c r="LY114" s="1">
        <v>300.78899999999999</v>
      </c>
      <c r="LZ114" s="1">
        <v>306.64299999999997</v>
      </c>
      <c r="MA114" s="1">
        <v>311.75900000000001</v>
      </c>
      <c r="MB114" s="1">
        <v>314.09699999999998</v>
      </c>
      <c r="MC114" s="1">
        <v>313.98399999999998</v>
      </c>
      <c r="MD114" s="1">
        <v>307.56799999999998</v>
      </c>
      <c r="ME114" s="1">
        <v>303.95400000000001</v>
      </c>
      <c r="MF114" s="1">
        <v>304.30500000000001</v>
      </c>
      <c r="MG114" s="1">
        <v>302.20299999999997</v>
      </c>
      <c r="MH114" s="1">
        <v>302.476</v>
      </c>
      <c r="MI114" s="1">
        <v>304.48899999999998</v>
      </c>
      <c r="MJ114" s="1">
        <v>308.178</v>
      </c>
      <c r="MK114" s="1">
        <v>310.02199999999999</v>
      </c>
      <c r="ML114" s="1">
        <v>311.44299999999998</v>
      </c>
      <c r="MM114" s="1">
        <v>309.27499999999998</v>
      </c>
      <c r="MN114" s="1">
        <v>311.61200000000002</v>
      </c>
      <c r="MO114" s="1">
        <v>310.18299999999999</v>
      </c>
      <c r="MP114" s="1">
        <v>311.084</v>
      </c>
      <c r="MQ114" s="1">
        <v>313.76600000000002</v>
      </c>
      <c r="MR114" s="1">
        <v>314.09399999999999</v>
      </c>
      <c r="MS114" s="1">
        <v>312.35000000000002</v>
      </c>
      <c r="MT114" s="1">
        <v>315.91000000000003</v>
      </c>
      <c r="MU114" s="1">
        <v>322.71699999999998</v>
      </c>
      <c r="MV114" s="1">
        <v>325.351</v>
      </c>
      <c r="MW114" s="1">
        <v>321.42700000000002</v>
      </c>
      <c r="MX114" s="1">
        <v>317.09500000000003</v>
      </c>
      <c r="MY114" s="1">
        <v>319.04300000000001</v>
      </c>
      <c r="MZ114" s="1">
        <v>324.04899999999998</v>
      </c>
      <c r="NA114" s="1">
        <v>325.61200000000002</v>
      </c>
      <c r="NB114" s="1">
        <v>330.76100000000002</v>
      </c>
      <c r="NC114" s="1">
        <v>336.84100000000001</v>
      </c>
      <c r="ND114" s="1">
        <v>336.94200000000001</v>
      </c>
      <c r="NE114" s="1">
        <v>334.173</v>
      </c>
      <c r="NF114" s="1">
        <v>335.33800000000002</v>
      </c>
      <c r="NG114" s="1">
        <v>337.42200000000003</v>
      </c>
      <c r="NH114" s="1">
        <v>335.221</v>
      </c>
      <c r="NI114" s="1">
        <v>332.834</v>
      </c>
      <c r="NJ114" s="1">
        <v>329.75599999999997</v>
      </c>
      <c r="NK114" s="1">
        <v>331.346</v>
      </c>
      <c r="NL114" s="1">
        <v>338.09399999999999</v>
      </c>
      <c r="NM114" s="1">
        <v>338.185</v>
      </c>
      <c r="NN114" s="1">
        <v>344.46899999999999</v>
      </c>
      <c r="NO114" s="1">
        <v>343.84800000000001</v>
      </c>
      <c r="NP114" s="1">
        <v>339.33199999999999</v>
      </c>
      <c r="NQ114" s="1">
        <v>347.02100000000002</v>
      </c>
      <c r="NR114" s="1">
        <v>347.15199999999999</v>
      </c>
      <c r="NS114" s="1">
        <v>359.851</v>
      </c>
      <c r="NT114" s="1">
        <v>368.517</v>
      </c>
      <c r="NU114" s="1">
        <v>377.24099999999999</v>
      </c>
      <c r="NV114" s="1">
        <v>381.13099999999997</v>
      </c>
      <c r="NW114" s="1">
        <v>372.27800000000002</v>
      </c>
      <c r="NX114" s="1">
        <v>364.71600000000001</v>
      </c>
      <c r="NY114" s="1">
        <v>363.88600000000002</v>
      </c>
      <c r="NZ114" s="1">
        <v>362.53800000000001</v>
      </c>
      <c r="OA114" s="1">
        <v>359.20299999999997</v>
      </c>
      <c r="OB114" s="1">
        <v>359.291</v>
      </c>
      <c r="OC114" s="1">
        <v>357.12099999999998</v>
      </c>
      <c r="OD114" s="1">
        <v>352.01799999999997</v>
      </c>
      <c r="OE114" s="1">
        <v>348.71199999999999</v>
      </c>
      <c r="OF114" s="1">
        <v>344.03199999999998</v>
      </c>
      <c r="OG114" s="1">
        <v>342.40899999999999</v>
      </c>
      <c r="OH114" s="1">
        <v>339.50099999999998</v>
      </c>
      <c r="OI114" s="1">
        <v>344.92</v>
      </c>
      <c r="OJ114" s="1">
        <v>352.89100000000002</v>
      </c>
      <c r="OK114" s="1">
        <v>349.35300000000001</v>
      </c>
      <c r="OL114" s="1">
        <v>347.43400000000003</v>
      </c>
      <c r="OM114" s="1">
        <v>342.84100000000001</v>
      </c>
      <c r="ON114" s="1">
        <v>334.726</v>
      </c>
      <c r="OO114" s="1">
        <v>329.77600000000001</v>
      </c>
      <c r="OP114" s="1">
        <v>323.75299999999999</v>
      </c>
      <c r="OQ114" s="1">
        <v>324.10700000000003</v>
      </c>
      <c r="OR114" s="1">
        <v>321.11599999999999</v>
      </c>
      <c r="OS114" s="1">
        <v>316.45600000000002</v>
      </c>
      <c r="OT114" s="1">
        <v>312.84800000000001</v>
      </c>
      <c r="OU114" s="1">
        <v>312.28199999999998</v>
      </c>
      <c r="OV114" s="1">
        <v>312.49200000000002</v>
      </c>
      <c r="OW114" s="1">
        <v>308.238</v>
      </c>
      <c r="OX114" s="1">
        <v>307.54500000000002</v>
      </c>
      <c r="OY114" s="1">
        <v>311.214</v>
      </c>
      <c r="OZ114" s="1">
        <v>301.84699999999998</v>
      </c>
      <c r="PA114" s="1">
        <v>298.26299999999998</v>
      </c>
      <c r="PB114" s="1">
        <v>297.12200000000001</v>
      </c>
      <c r="PC114" s="1">
        <v>292.85399999999998</v>
      </c>
      <c r="PD114" s="1">
        <v>289.94799999999998</v>
      </c>
      <c r="PE114" s="1">
        <v>289.471</v>
      </c>
      <c r="PF114" s="1">
        <v>287.86900000000003</v>
      </c>
      <c r="PG114" s="1">
        <v>284.48599999999999</v>
      </c>
      <c r="PH114" s="1">
        <v>284.96300000000002</v>
      </c>
      <c r="PI114" s="1">
        <v>286.21600000000001</v>
      </c>
      <c r="PJ114" s="1">
        <v>286.36099999999999</v>
      </c>
      <c r="PK114" s="1">
        <v>286.54700000000003</v>
      </c>
      <c r="PL114" s="1">
        <v>287.50400000000002</v>
      </c>
      <c r="PM114" s="1">
        <v>290.68099999999998</v>
      </c>
      <c r="PN114" s="1">
        <v>291.93400000000003</v>
      </c>
      <c r="PO114" s="1">
        <v>292.46600000000001</v>
      </c>
      <c r="PP114" s="1">
        <v>293.85700000000003</v>
      </c>
      <c r="PQ114" s="1">
        <v>286.64100000000002</v>
      </c>
      <c r="PR114" s="1">
        <v>286.07299999999998</v>
      </c>
      <c r="PS114" s="1">
        <v>283.89999999999998</v>
      </c>
      <c r="PT114" s="1">
        <v>280.59199999999998</v>
      </c>
      <c r="PU114" s="1">
        <v>279.33600000000001</v>
      </c>
      <c r="PV114" s="1">
        <v>281.06599999999997</v>
      </c>
      <c r="PW114" s="1">
        <v>278.05</v>
      </c>
      <c r="PX114" s="1">
        <v>277.66800000000001</v>
      </c>
      <c r="PY114" s="1">
        <v>276.00900000000001</v>
      </c>
      <c r="PZ114" s="1">
        <v>275.63099999999997</v>
      </c>
      <c r="QA114" s="1">
        <v>274.88600000000002</v>
      </c>
      <c r="QB114" s="1">
        <v>268.94200000000001</v>
      </c>
      <c r="QC114" s="1">
        <v>268.99200000000002</v>
      </c>
      <c r="QD114" s="1">
        <v>269.46899999999999</v>
      </c>
      <c r="QE114" s="1">
        <v>264.00799999999998</v>
      </c>
      <c r="QF114" s="1">
        <v>263.327</v>
      </c>
      <c r="QG114" s="1">
        <v>266.62099999999998</v>
      </c>
      <c r="QH114" s="1">
        <v>270.69299999999998</v>
      </c>
      <c r="QI114" s="1">
        <v>268.07400000000001</v>
      </c>
      <c r="QJ114" s="1">
        <v>269.15699999999998</v>
      </c>
      <c r="QK114" s="1">
        <v>264.88299999999998</v>
      </c>
      <c r="QL114" s="1">
        <v>266.69299999999998</v>
      </c>
      <c r="QM114" s="1">
        <v>266.39100000000002</v>
      </c>
      <c r="QN114" s="1">
        <v>268.79199999999997</v>
      </c>
      <c r="QO114" s="1">
        <v>272.40300000000002</v>
      </c>
      <c r="QP114" s="1">
        <v>275.49400000000003</v>
      </c>
      <c r="QQ114" s="1">
        <v>279.05500000000001</v>
      </c>
      <c r="QR114" s="1">
        <v>281.99700000000001</v>
      </c>
      <c r="QS114" s="1">
        <v>283.59800000000001</v>
      </c>
      <c r="QT114" s="1">
        <v>285.97800000000001</v>
      </c>
      <c r="QU114" s="1">
        <v>288.44200000000001</v>
      </c>
      <c r="QV114" s="1">
        <v>289.30700000000002</v>
      </c>
      <c r="QW114" s="1">
        <v>288.60399999999998</v>
      </c>
      <c r="QX114" s="1">
        <v>290.12299999999999</v>
      </c>
      <c r="QY114" s="1">
        <v>291.51400000000001</v>
      </c>
      <c r="QZ114" s="1">
        <v>294.04899999999998</v>
      </c>
      <c r="RA114" s="1">
        <v>291.57600000000002</v>
      </c>
      <c r="RB114" s="1">
        <v>290.96899999999999</v>
      </c>
      <c r="RC114" s="1">
        <v>291.62799999999999</v>
      </c>
      <c r="RD114" s="1">
        <v>290.73</v>
      </c>
      <c r="RE114" s="1">
        <v>288.58499999999998</v>
      </c>
      <c r="RF114" s="1">
        <v>285.01100000000002</v>
      </c>
      <c r="RG114" s="1">
        <v>286.09199999999998</v>
      </c>
      <c r="RH114" s="1">
        <v>282.46499999999997</v>
      </c>
      <c r="RI114" s="1">
        <v>287.22699999999998</v>
      </c>
      <c r="RJ114" s="1">
        <v>287.67899999999997</v>
      </c>
      <c r="RK114" s="1">
        <v>288.15699999999998</v>
      </c>
      <c r="RL114" s="1">
        <v>289.351</v>
      </c>
      <c r="RM114" s="1">
        <v>293.11900000000003</v>
      </c>
      <c r="RN114" s="1">
        <v>290.64600000000002</v>
      </c>
      <c r="RO114" s="1">
        <v>289.79199999999997</v>
      </c>
      <c r="RP114" s="1">
        <v>286.21100000000001</v>
      </c>
      <c r="RQ114" s="1">
        <v>287.33100000000002</v>
      </c>
      <c r="RR114" s="1">
        <v>285.36200000000002</v>
      </c>
      <c r="RS114" s="1">
        <v>279.04700000000003</v>
      </c>
      <c r="RT114" s="1">
        <v>277</v>
      </c>
      <c r="RU114" s="1">
        <v>276.72399999999999</v>
      </c>
      <c r="RV114" s="1">
        <v>277.83600000000001</v>
      </c>
      <c r="RW114" s="1">
        <v>276.32299999999998</v>
      </c>
      <c r="RX114" s="1">
        <v>272.62</v>
      </c>
      <c r="RY114" s="1">
        <v>270.37</v>
      </c>
      <c r="RZ114" s="1">
        <v>272.39299999999997</v>
      </c>
      <c r="SA114" s="1">
        <v>273.77999999999997</v>
      </c>
      <c r="SB114" s="1">
        <v>275.63799999999998</v>
      </c>
      <c r="SC114" s="1">
        <v>276.40899999999999</v>
      </c>
      <c r="SD114" s="1">
        <v>282.85500000000002</v>
      </c>
      <c r="SE114" s="1">
        <v>282.70800000000003</v>
      </c>
      <c r="SF114" s="1">
        <v>281.67599999999999</v>
      </c>
      <c r="SG114" s="1">
        <v>284.73200000000003</v>
      </c>
      <c r="SH114" s="1">
        <v>286.20400000000001</v>
      </c>
      <c r="SI114" s="1">
        <v>285.98599999999999</v>
      </c>
      <c r="SJ114" s="1">
        <v>285.54500000000002</v>
      </c>
      <c r="SK114" s="1">
        <v>284.06200000000001</v>
      </c>
      <c r="SL114" s="1">
        <v>286.23099999999999</v>
      </c>
      <c r="SM114" s="1">
        <v>286.666</v>
      </c>
      <c r="SN114" s="1">
        <v>286.09500000000003</v>
      </c>
      <c r="SO114" s="1">
        <v>285.142</v>
      </c>
      <c r="SP114" s="1">
        <v>289.589</v>
      </c>
      <c r="SQ114" s="1">
        <v>294.97899999999998</v>
      </c>
    </row>
    <row r="115" spans="1:512" x14ac:dyDescent="0.25">
      <c r="A115" s="1" t="s">
        <v>336</v>
      </c>
      <c r="B115" s="1" t="str">
        <f>_xlfn.XLOOKUP(A115,bonds[worksheet get],bonds[unique lookup],"-")</f>
        <v>RWE 6 5/8 07/30/75 nc-26</v>
      </c>
      <c r="C115" s="1" t="str">
        <f>_xlfn.XLOOKUP(A115,bonds[worksheet get],bonds[ID_ISIN],"-")</f>
        <v>XS1254119750</v>
      </c>
      <c r="D115" s="1">
        <f>_xll.BDH(A115,"blp_i_sprd_mid","-2AY",,"Dates=H","Fill=C","Sort=R","Dir=H","cols=485;rows=1")</f>
        <v>417.23200000000003</v>
      </c>
      <c r="E115" s="1">
        <v>411.06900000000002</v>
      </c>
      <c r="F115" s="1">
        <v>411.108</v>
      </c>
      <c r="G115" s="1">
        <v>414.72300000000001</v>
      </c>
      <c r="H115" s="1">
        <v>414.02199999999999</v>
      </c>
      <c r="I115" s="1">
        <v>400.976</v>
      </c>
      <c r="J115" s="1">
        <v>416.79199999999997</v>
      </c>
      <c r="K115" s="1">
        <v>414.61</v>
      </c>
      <c r="L115" s="1">
        <v>419.47300000000001</v>
      </c>
      <c r="M115" s="1">
        <v>415.44499999999999</v>
      </c>
      <c r="N115" s="1">
        <v>414.56400000000002</v>
      </c>
      <c r="O115" s="1">
        <v>415.18700000000001</v>
      </c>
      <c r="P115" s="1">
        <v>418.09199999999998</v>
      </c>
      <c r="Q115" s="1">
        <v>418.17500000000001</v>
      </c>
      <c r="R115" s="1">
        <v>429.59399999999999</v>
      </c>
      <c r="S115" s="1">
        <v>413.75900000000001</v>
      </c>
      <c r="T115" s="1">
        <v>423.83699999999999</v>
      </c>
      <c r="U115" s="1">
        <v>415.74400000000003</v>
      </c>
      <c r="V115" s="1">
        <v>407.983</v>
      </c>
      <c r="W115" s="1">
        <v>462.6</v>
      </c>
      <c r="X115" s="1">
        <v>482.166</v>
      </c>
      <c r="Y115" s="1">
        <v>482.76</v>
      </c>
      <c r="Z115" s="1">
        <v>477.39400000000001</v>
      </c>
      <c r="AA115" s="1">
        <v>472.41300000000001</v>
      </c>
      <c r="AB115" s="1">
        <v>479.06</v>
      </c>
      <c r="AC115" s="1">
        <v>453.74299999999999</v>
      </c>
      <c r="AD115" s="1">
        <v>485.32499999999999</v>
      </c>
      <c r="AE115" s="1">
        <v>486.87799999999999</v>
      </c>
      <c r="AF115" s="1">
        <v>482.916</v>
      </c>
      <c r="AG115" s="1">
        <v>465.01100000000002</v>
      </c>
      <c r="AH115" s="1">
        <v>493.50099999999998</v>
      </c>
      <c r="AI115" s="1">
        <v>481.85300000000001</v>
      </c>
      <c r="AJ115" s="1">
        <v>486.435</v>
      </c>
      <c r="AK115" s="1">
        <v>477.20800000000003</v>
      </c>
      <c r="AL115" s="1">
        <v>486.05399999999997</v>
      </c>
      <c r="AM115" s="1">
        <v>486.64800000000002</v>
      </c>
      <c r="AN115" s="1">
        <v>482.34399999999999</v>
      </c>
      <c r="AO115" s="1">
        <v>480.97</v>
      </c>
      <c r="AP115" s="1">
        <v>406.322</v>
      </c>
      <c r="AQ115" s="1">
        <v>472.72899999999998</v>
      </c>
      <c r="AR115" s="1">
        <v>463.59500000000003</v>
      </c>
      <c r="AS115" s="1">
        <v>463.18799999999999</v>
      </c>
      <c r="AT115" s="1">
        <v>459.52699999999999</v>
      </c>
      <c r="AU115" s="1">
        <v>457.983</v>
      </c>
      <c r="AV115" s="1">
        <v>469.10700000000003</v>
      </c>
      <c r="AW115" s="1">
        <v>503.35399999999998</v>
      </c>
      <c r="AX115" s="1">
        <v>468.22699999999998</v>
      </c>
      <c r="AY115" s="1">
        <v>486.16800000000001</v>
      </c>
      <c r="AZ115" s="1">
        <v>485.43299999999999</v>
      </c>
      <c r="BA115" s="1">
        <v>491.55700000000002</v>
      </c>
      <c r="BB115" s="1">
        <v>495.98099999999999</v>
      </c>
      <c r="BC115" s="1">
        <v>496.69099999999997</v>
      </c>
      <c r="BD115" s="1">
        <v>520.74699999999996</v>
      </c>
      <c r="BE115" s="1">
        <v>525.27099999999996</v>
      </c>
      <c r="BF115" s="1">
        <v>517.78399999999999</v>
      </c>
      <c r="BG115" s="1">
        <v>521.12</v>
      </c>
      <c r="BH115" s="1">
        <v>615.14499999999998</v>
      </c>
      <c r="BI115" s="1">
        <v>590.548</v>
      </c>
      <c r="BJ115" s="1">
        <v>589.452</v>
      </c>
      <c r="BK115" s="1">
        <v>588.80999999999995</v>
      </c>
      <c r="BL115" s="1">
        <v>611.01599999999996</v>
      </c>
      <c r="BM115" s="1">
        <v>655.41</v>
      </c>
      <c r="BN115" s="1">
        <v>585.577</v>
      </c>
      <c r="BO115" s="1">
        <v>588.82799999999997</v>
      </c>
      <c r="BP115" s="1">
        <v>389.46300000000002</v>
      </c>
      <c r="BQ115" s="1">
        <v>389.44200000000001</v>
      </c>
      <c r="BR115" s="1">
        <v>401.1</v>
      </c>
      <c r="BS115" s="1">
        <v>404.54899999999998</v>
      </c>
      <c r="BT115" s="1">
        <v>393.16199999999998</v>
      </c>
      <c r="BU115" s="1">
        <v>389.34500000000003</v>
      </c>
      <c r="BV115" s="1">
        <v>428.69200000000001</v>
      </c>
      <c r="BW115" s="1">
        <v>389.42</v>
      </c>
      <c r="BX115" s="1">
        <v>380.72</v>
      </c>
      <c r="BY115" s="1">
        <v>373.52300000000002</v>
      </c>
      <c r="BZ115" s="1">
        <v>379.73500000000001</v>
      </c>
      <c r="CA115" s="1">
        <v>342.30700000000002</v>
      </c>
      <c r="CB115" s="1">
        <v>324.464</v>
      </c>
      <c r="CC115" s="1">
        <v>319.52499999999998</v>
      </c>
      <c r="CD115" s="1">
        <v>305.81400000000002</v>
      </c>
      <c r="CE115" s="1">
        <v>321.012</v>
      </c>
      <c r="CF115" s="1">
        <v>302.62900000000002</v>
      </c>
      <c r="CG115" s="1">
        <v>280.93700000000001</v>
      </c>
      <c r="CH115" s="1">
        <v>270.78699999999998</v>
      </c>
      <c r="CI115" s="1">
        <v>267.00599999999997</v>
      </c>
      <c r="CJ115" s="1">
        <v>265.03399999999999</v>
      </c>
      <c r="CK115" s="1">
        <v>250.148</v>
      </c>
      <c r="CL115" s="1">
        <v>244.64099999999999</v>
      </c>
      <c r="CM115" s="1">
        <v>244.74199999999999</v>
      </c>
      <c r="CN115" s="1">
        <v>247.72</v>
      </c>
      <c r="CO115" s="1">
        <v>245.88800000000001</v>
      </c>
      <c r="CP115" s="1">
        <v>243.96899999999999</v>
      </c>
      <c r="CQ115" s="1">
        <v>247.6</v>
      </c>
      <c r="CR115" s="1">
        <v>249.37</v>
      </c>
      <c r="CS115" s="1">
        <v>240.19399999999999</v>
      </c>
      <c r="CT115" s="1">
        <v>235.91499999999999</v>
      </c>
      <c r="CU115" s="1">
        <v>231.447</v>
      </c>
      <c r="CV115" s="1">
        <v>234.482</v>
      </c>
      <c r="CW115" s="1">
        <v>240.92</v>
      </c>
      <c r="CX115" s="1">
        <v>246.309</v>
      </c>
      <c r="CY115" s="1">
        <v>246.15</v>
      </c>
      <c r="CZ115" s="1">
        <v>238.65199999999999</v>
      </c>
      <c r="DA115" s="1">
        <v>240.898</v>
      </c>
      <c r="DB115" s="1">
        <v>240.70599999999999</v>
      </c>
      <c r="DC115" s="1">
        <v>225.876</v>
      </c>
      <c r="DD115" s="1">
        <v>228.18100000000001</v>
      </c>
      <c r="DE115" s="1">
        <v>220.94900000000001</v>
      </c>
      <c r="DF115" s="1">
        <v>224.03</v>
      </c>
      <c r="DG115" s="1">
        <v>228.79599999999999</v>
      </c>
      <c r="DH115" s="1">
        <v>228.75399999999999</v>
      </c>
      <c r="DI115" s="1">
        <v>226.15899999999999</v>
      </c>
      <c r="DJ115" s="1">
        <v>226.10400000000001</v>
      </c>
      <c r="DK115" s="1">
        <v>226.11</v>
      </c>
      <c r="DL115" s="1">
        <v>222.691</v>
      </c>
      <c r="DM115" s="1">
        <v>232.77600000000001</v>
      </c>
      <c r="DN115" s="1">
        <v>232.46600000000001</v>
      </c>
      <c r="DO115" s="1">
        <v>228.52600000000001</v>
      </c>
      <c r="DP115" s="1">
        <v>221.39400000000001</v>
      </c>
      <c r="DQ115" s="1">
        <v>221.41</v>
      </c>
      <c r="DR115" s="1">
        <v>219.28899999999999</v>
      </c>
      <c r="DS115" s="1">
        <v>219.423</v>
      </c>
      <c r="DT115" s="1">
        <v>219.46700000000001</v>
      </c>
      <c r="DU115" s="1">
        <v>219.381</v>
      </c>
      <c r="DV115" s="1">
        <v>219.43899999999999</v>
      </c>
      <c r="DW115" s="1">
        <v>210.732</v>
      </c>
      <c r="DX115" s="1">
        <v>219.976</v>
      </c>
      <c r="DY115" s="1">
        <v>223.15199999999999</v>
      </c>
      <c r="DZ115" s="1">
        <v>226.29499999999999</v>
      </c>
      <c r="EA115" s="1">
        <v>228.51</v>
      </c>
      <c r="EB115" s="1">
        <v>224.79400000000001</v>
      </c>
      <c r="EC115" s="1">
        <v>237.96</v>
      </c>
      <c r="ED115" s="1">
        <v>234.18100000000001</v>
      </c>
      <c r="EE115" s="1">
        <v>236.124</v>
      </c>
      <c r="EF115" s="1">
        <v>236.02799999999999</v>
      </c>
      <c r="EG115" s="1">
        <v>239.39</v>
      </c>
      <c r="EH115" s="1">
        <v>239.32300000000001</v>
      </c>
      <c r="EI115" s="1">
        <v>246.29900000000001</v>
      </c>
      <c r="EJ115" s="1">
        <v>250.566</v>
      </c>
      <c r="EK115" s="1">
        <v>236.40600000000001</v>
      </c>
      <c r="EL115" s="1">
        <v>244.327</v>
      </c>
      <c r="EM115" s="1">
        <v>244.25200000000001</v>
      </c>
      <c r="EN115" s="1">
        <v>244.23500000000001</v>
      </c>
      <c r="EO115" s="1">
        <v>250.07499999999999</v>
      </c>
      <c r="EP115" s="1">
        <v>249.94900000000001</v>
      </c>
      <c r="EQ115" s="1">
        <v>249.89</v>
      </c>
      <c r="ER115" s="1">
        <v>246.91300000000001</v>
      </c>
      <c r="ES115" s="1">
        <v>238.54400000000001</v>
      </c>
      <c r="ET115" s="1">
        <v>240.595</v>
      </c>
      <c r="EU115" s="1">
        <v>240.55</v>
      </c>
      <c r="EV115" s="1">
        <v>235.809</v>
      </c>
      <c r="EW115" s="1">
        <v>231.73699999999999</v>
      </c>
      <c r="EX115" s="1">
        <v>231.78899999999999</v>
      </c>
      <c r="EY115" s="1">
        <v>239.428</v>
      </c>
      <c r="EZ115" s="1">
        <v>239.315</v>
      </c>
      <c r="FA115" s="1">
        <v>242</v>
      </c>
      <c r="FB115" s="1">
        <v>248.74799999999999</v>
      </c>
      <c r="FC115" s="1">
        <v>261.02499999999998</v>
      </c>
      <c r="FD115" s="1">
        <v>255.899</v>
      </c>
      <c r="FE115" s="1">
        <v>250.161</v>
      </c>
      <c r="FF115" s="1">
        <v>249.43</v>
      </c>
      <c r="FG115" s="1">
        <v>249.46</v>
      </c>
      <c r="FH115" s="1">
        <v>260.31200000000001</v>
      </c>
      <c r="FI115" s="1">
        <v>260.13499999999999</v>
      </c>
      <c r="FJ115" s="1">
        <v>253.88900000000001</v>
      </c>
      <c r="FK115" s="1">
        <v>262.62200000000001</v>
      </c>
      <c r="FL115" s="1">
        <v>264.92200000000003</v>
      </c>
      <c r="FM115" s="1">
        <v>264.86200000000002</v>
      </c>
      <c r="FN115" s="1">
        <v>267.97800000000001</v>
      </c>
      <c r="FO115" s="1">
        <v>270.24400000000003</v>
      </c>
      <c r="FP115" s="1">
        <v>273.64800000000002</v>
      </c>
      <c r="FQ115" s="1">
        <v>276.00299999999999</v>
      </c>
      <c r="FR115" s="1">
        <v>291.90699999999998</v>
      </c>
      <c r="FS115" s="1">
        <v>296.87200000000001</v>
      </c>
      <c r="FT115" s="1">
        <v>296.67399999999998</v>
      </c>
      <c r="FU115" s="1">
        <v>296.82499999999999</v>
      </c>
      <c r="FV115" s="1">
        <v>299.983</v>
      </c>
      <c r="FW115" s="1">
        <v>295.51100000000002</v>
      </c>
      <c r="FX115" s="1">
        <v>288.90499999999997</v>
      </c>
      <c r="FY115" s="1">
        <v>278.07100000000003</v>
      </c>
      <c r="FZ115" s="1">
        <v>285.38</v>
      </c>
      <c r="GA115" s="1">
        <v>285.346</v>
      </c>
      <c r="GB115" s="1">
        <v>290.24700000000001</v>
      </c>
      <c r="GC115" s="1">
        <v>293.63600000000002</v>
      </c>
      <c r="GD115" s="1">
        <v>288.52199999999999</v>
      </c>
      <c r="GE115" s="1">
        <v>288.65100000000001</v>
      </c>
      <c r="GF115" s="1">
        <v>280.40600000000001</v>
      </c>
      <c r="GG115" s="1">
        <v>283.15699999999998</v>
      </c>
      <c r="GH115" s="1">
        <v>298.27800000000002</v>
      </c>
      <c r="GI115" s="1">
        <v>278.23599999999999</v>
      </c>
      <c r="GJ115" s="1">
        <v>275.15100000000001</v>
      </c>
      <c r="GK115" s="1">
        <v>278.70100000000002</v>
      </c>
      <c r="GL115" s="1">
        <v>301.41500000000002</v>
      </c>
      <c r="GM115" s="1">
        <v>286.29500000000002</v>
      </c>
      <c r="GN115" s="1">
        <v>308.24400000000003</v>
      </c>
      <c r="GO115" s="1">
        <v>308.178</v>
      </c>
      <c r="GP115" s="1">
        <v>307.85599999999999</v>
      </c>
      <c r="GQ115" s="1">
        <v>319.846</v>
      </c>
      <c r="GR115" s="1">
        <v>319.60199999999998</v>
      </c>
      <c r="GS115" s="1">
        <v>319.49</v>
      </c>
      <c r="GT115" s="1">
        <v>313.161</v>
      </c>
      <c r="GU115" s="1">
        <v>315.25099999999998</v>
      </c>
      <c r="GV115" s="1">
        <v>319.78500000000003</v>
      </c>
      <c r="GW115" s="1">
        <v>319.24700000000001</v>
      </c>
      <c r="GX115" s="1">
        <v>316.56099999999998</v>
      </c>
      <c r="GY115" s="1">
        <v>318.11500000000001</v>
      </c>
      <c r="GZ115" s="1">
        <v>310.43299999999999</v>
      </c>
      <c r="HA115" s="1">
        <v>314.83499999999998</v>
      </c>
      <c r="HB115" s="1">
        <v>318.40800000000002</v>
      </c>
      <c r="HC115" s="1">
        <v>318.40199999999999</v>
      </c>
      <c r="HD115" s="1">
        <v>327.37299999999999</v>
      </c>
      <c r="HE115" s="1">
        <v>326.87700000000001</v>
      </c>
      <c r="HF115" s="1">
        <v>319.64999999999998</v>
      </c>
      <c r="HG115" s="1">
        <v>320.20499999999998</v>
      </c>
      <c r="HH115" s="1">
        <v>316.39100000000002</v>
      </c>
      <c r="HI115" s="1">
        <v>316.57400000000001</v>
      </c>
      <c r="HJ115" s="1">
        <v>311.904</v>
      </c>
      <c r="HK115" s="1">
        <v>325.38600000000002</v>
      </c>
      <c r="HL115" s="1">
        <v>319.85000000000002</v>
      </c>
      <c r="HM115" s="1">
        <v>317.315</v>
      </c>
      <c r="HN115" s="1">
        <v>296.39499999999998</v>
      </c>
      <c r="HO115" s="1">
        <v>284.39800000000002</v>
      </c>
      <c r="HP115" s="1">
        <v>275.12900000000002</v>
      </c>
      <c r="HQ115" s="1">
        <v>266.92899999999997</v>
      </c>
      <c r="HR115" s="1">
        <v>271.05799999999999</v>
      </c>
      <c r="HS115" s="1">
        <v>266.61799999999999</v>
      </c>
      <c r="HT115" s="1">
        <v>267.17</v>
      </c>
      <c r="HU115" s="1">
        <v>277.767</v>
      </c>
      <c r="HV115" s="1">
        <v>280.315</v>
      </c>
      <c r="HW115" s="1">
        <v>280.21800000000002</v>
      </c>
      <c r="HX115" s="1">
        <v>280.19600000000003</v>
      </c>
      <c r="HY115" s="1">
        <v>279.92399999999998</v>
      </c>
      <c r="HZ115" s="1">
        <v>275.31099999999998</v>
      </c>
      <c r="IA115" s="1">
        <v>275.38</v>
      </c>
      <c r="IB115" s="1">
        <v>275.22300000000001</v>
      </c>
      <c r="IC115" s="1">
        <v>271.86099999999999</v>
      </c>
      <c r="ID115" s="1">
        <v>278.46699999999998</v>
      </c>
      <c r="IE115" s="1">
        <v>286.88900000000001</v>
      </c>
      <c r="IF115" s="1">
        <v>278.214</v>
      </c>
      <c r="IG115" s="1">
        <v>278.14600000000002</v>
      </c>
      <c r="IH115" s="1">
        <v>282.24</v>
      </c>
      <c r="II115" s="1">
        <v>291.68099999999998</v>
      </c>
      <c r="IJ115" s="1">
        <v>286.82100000000003</v>
      </c>
      <c r="IK115" s="1">
        <v>289.28899999999999</v>
      </c>
      <c r="IL115" s="1">
        <v>298.12099999999998</v>
      </c>
      <c r="IM115" s="1">
        <v>298.02699999999999</v>
      </c>
      <c r="IN115" s="1">
        <v>300.59500000000003</v>
      </c>
      <c r="IO115" s="1">
        <v>303.03800000000001</v>
      </c>
      <c r="IP115" s="1">
        <v>297.036</v>
      </c>
      <c r="IQ115" s="1">
        <v>297.238</v>
      </c>
      <c r="IR115" s="1">
        <v>299.50599999999997</v>
      </c>
      <c r="IS115" s="1">
        <v>293.822</v>
      </c>
      <c r="IT115" s="1">
        <v>312.88099999999997</v>
      </c>
      <c r="IU115" s="1">
        <v>312.96100000000001</v>
      </c>
      <c r="IV115" s="1">
        <v>319.05700000000002</v>
      </c>
      <c r="IW115" s="1">
        <v>313.38299999999998</v>
      </c>
      <c r="IX115" s="1">
        <v>306.03300000000002</v>
      </c>
      <c r="IY115" s="1">
        <v>305.03100000000001</v>
      </c>
      <c r="IZ115" s="1">
        <v>309.61200000000002</v>
      </c>
      <c r="JA115" s="1">
        <v>314.322</v>
      </c>
      <c r="JB115" s="1">
        <v>318.77699999999999</v>
      </c>
      <c r="JC115" s="1">
        <v>318.613</v>
      </c>
      <c r="JD115" s="1">
        <v>326.39800000000002</v>
      </c>
      <c r="JE115" s="1">
        <v>324.06700000000001</v>
      </c>
      <c r="JF115" s="1">
        <v>318.65300000000002</v>
      </c>
      <c r="JG115" s="1">
        <v>307.60599999999999</v>
      </c>
      <c r="JH115" s="1">
        <v>312.13099999999997</v>
      </c>
      <c r="JI115" s="1">
        <v>303.75200000000001</v>
      </c>
      <c r="JJ115" s="1">
        <v>302.01</v>
      </c>
      <c r="JK115" s="1">
        <v>297.47300000000001</v>
      </c>
      <c r="JL115" s="1">
        <v>289.34100000000001</v>
      </c>
      <c r="JM115" s="1">
        <v>289.44799999999998</v>
      </c>
      <c r="JN115" s="1">
        <v>295.38</v>
      </c>
      <c r="JO115" s="1">
        <v>295.27300000000002</v>
      </c>
      <c r="JP115" s="1">
        <v>295.255</v>
      </c>
      <c r="JQ115" s="1">
        <v>295.149</v>
      </c>
      <c r="JR115" s="1">
        <v>285.029</v>
      </c>
      <c r="JS115" s="1">
        <v>292.87900000000002</v>
      </c>
      <c r="JT115" s="1">
        <v>282.303</v>
      </c>
      <c r="JU115" s="1">
        <v>282.279</v>
      </c>
      <c r="JV115" s="1">
        <v>282.42500000000001</v>
      </c>
      <c r="JW115" s="1">
        <v>275.29399999999998</v>
      </c>
      <c r="JX115" s="1">
        <v>272.39299999999997</v>
      </c>
      <c r="JY115" s="1">
        <v>264.22399999999999</v>
      </c>
      <c r="JZ115" s="1">
        <v>268.80900000000003</v>
      </c>
      <c r="KA115" s="1">
        <v>275.61900000000003</v>
      </c>
      <c r="KB115" s="1">
        <v>270.55599999999998</v>
      </c>
      <c r="KC115" s="1">
        <v>274.25900000000001</v>
      </c>
      <c r="KD115" s="1">
        <v>274.392</v>
      </c>
      <c r="KE115" s="1">
        <v>274.48500000000001</v>
      </c>
      <c r="KF115" s="1">
        <v>274.82100000000003</v>
      </c>
      <c r="KG115" s="1">
        <v>279.32400000000001</v>
      </c>
      <c r="KH115" s="1">
        <v>277.363</v>
      </c>
      <c r="KI115" s="1">
        <v>276.84899999999999</v>
      </c>
      <c r="KJ115" s="1">
        <v>255.63900000000001</v>
      </c>
      <c r="KK115" s="1">
        <v>284.959</v>
      </c>
      <c r="KL115" s="1">
        <v>296.68400000000003</v>
      </c>
      <c r="KM115" s="1">
        <v>299.22699999999998</v>
      </c>
      <c r="KN115" s="1">
        <v>299.39999999999998</v>
      </c>
      <c r="KO115" s="1">
        <v>297.923</v>
      </c>
      <c r="KP115" s="1">
        <v>294.61500000000001</v>
      </c>
      <c r="KQ115" s="1">
        <v>300.03100000000001</v>
      </c>
      <c r="KR115" s="1">
        <v>297.90499999999997</v>
      </c>
      <c r="KS115" s="1">
        <v>302.887</v>
      </c>
      <c r="KT115" s="1">
        <v>303.32</v>
      </c>
      <c r="KU115" s="1">
        <v>314.12299999999999</v>
      </c>
      <c r="KV115" s="1">
        <v>320.84800000000001</v>
      </c>
      <c r="KW115" s="1">
        <v>326.435</v>
      </c>
      <c r="KX115" s="1">
        <v>320.51499999999999</v>
      </c>
      <c r="KY115" s="1">
        <v>326.245</v>
      </c>
      <c r="KZ115" s="1">
        <v>312.66399999999999</v>
      </c>
      <c r="LA115" s="1">
        <v>309.14299999999997</v>
      </c>
      <c r="LB115" s="1">
        <v>297.12700000000001</v>
      </c>
      <c r="LC115" s="1">
        <v>297.51299999999998</v>
      </c>
      <c r="LD115" s="1">
        <v>301.178</v>
      </c>
      <c r="LE115" s="1">
        <v>301.03399999999999</v>
      </c>
      <c r="LF115" s="1">
        <v>301.34399999999999</v>
      </c>
      <c r="LG115" s="1">
        <v>307.48599999999999</v>
      </c>
      <c r="LH115" s="1">
        <v>307.53399999999999</v>
      </c>
      <c r="LI115" s="1">
        <v>313.85000000000002</v>
      </c>
      <c r="LJ115" s="1">
        <v>322.85500000000002</v>
      </c>
      <c r="LK115" s="1">
        <v>311.65899999999999</v>
      </c>
      <c r="LL115" s="1">
        <v>307.00200000000001</v>
      </c>
      <c r="LM115" s="1">
        <v>304.45800000000003</v>
      </c>
      <c r="LN115" s="1">
        <v>288.54000000000002</v>
      </c>
      <c r="LO115" s="1">
        <v>305.50400000000002</v>
      </c>
      <c r="LP115" s="1">
        <v>306.96899999999999</v>
      </c>
      <c r="LQ115" s="1">
        <v>321.45100000000002</v>
      </c>
      <c r="LR115" s="1">
        <v>315.78199999999998</v>
      </c>
      <c r="LS115" s="1">
        <v>310.52699999999999</v>
      </c>
      <c r="LT115" s="1">
        <v>332.52300000000002</v>
      </c>
      <c r="LU115" s="1">
        <v>338.07600000000002</v>
      </c>
      <c r="LV115" s="1">
        <v>340.65899999999999</v>
      </c>
      <c r="LW115" s="1">
        <v>332.36500000000001</v>
      </c>
      <c r="LX115" s="1">
        <v>343.39</v>
      </c>
      <c r="LY115" s="1">
        <v>331.18200000000002</v>
      </c>
      <c r="LZ115" s="1">
        <v>334.90300000000002</v>
      </c>
      <c r="MA115" s="1">
        <v>342.59899999999999</v>
      </c>
      <c r="MB115" s="1">
        <v>354.06299999999999</v>
      </c>
      <c r="MC115" s="1">
        <v>349.66899999999998</v>
      </c>
      <c r="MD115" s="1">
        <v>354.87200000000001</v>
      </c>
      <c r="ME115" s="1">
        <v>355.23500000000001</v>
      </c>
      <c r="MF115" s="1">
        <v>358.89100000000002</v>
      </c>
      <c r="MG115" s="1">
        <v>363.89600000000002</v>
      </c>
      <c r="MH115" s="1">
        <v>371.16399999999999</v>
      </c>
      <c r="MI115" s="1">
        <v>376.02499999999998</v>
      </c>
      <c r="MJ115" s="1">
        <v>376.42700000000002</v>
      </c>
      <c r="MK115" s="1">
        <v>376.90499999999997</v>
      </c>
      <c r="ML115" s="1">
        <v>374.00700000000001</v>
      </c>
      <c r="MM115" s="1">
        <v>382.26299999999998</v>
      </c>
      <c r="MN115" s="1">
        <v>381.76400000000001</v>
      </c>
      <c r="MO115" s="1">
        <v>381.73</v>
      </c>
      <c r="MP115" s="1">
        <v>381.666</v>
      </c>
      <c r="MQ115" s="1">
        <v>389.11099999999999</v>
      </c>
      <c r="MR115" s="1">
        <v>398.93200000000002</v>
      </c>
      <c r="MS115" s="1">
        <v>398.57400000000001</v>
      </c>
      <c r="MT115" s="1">
        <v>407.05900000000003</v>
      </c>
      <c r="MU115" s="1">
        <v>406.96199999999999</v>
      </c>
      <c r="MV115" s="1">
        <v>402.37</v>
      </c>
      <c r="MW115" s="1">
        <v>407.56400000000002</v>
      </c>
      <c r="MX115" s="1">
        <v>403.22500000000002</v>
      </c>
      <c r="MY115" s="1">
        <v>406.065</v>
      </c>
      <c r="MZ115" s="1">
        <v>420.29899999999998</v>
      </c>
      <c r="NA115" s="1">
        <v>427.80599999999998</v>
      </c>
      <c r="NB115" s="1">
        <v>417.16699999999997</v>
      </c>
      <c r="NC115" s="1">
        <v>414.91500000000002</v>
      </c>
      <c r="ND115" s="1">
        <v>403.25599999999997</v>
      </c>
      <c r="NE115" s="1">
        <v>401.03199999999998</v>
      </c>
      <c r="NF115" s="1">
        <v>397.92200000000003</v>
      </c>
      <c r="NG115" s="1">
        <v>397.803</v>
      </c>
      <c r="NH115" s="1">
        <v>390.79</v>
      </c>
      <c r="NI115" s="1">
        <v>391.87700000000001</v>
      </c>
      <c r="NJ115" s="1">
        <v>392.096</v>
      </c>
      <c r="NK115" s="1">
        <v>387.541</v>
      </c>
      <c r="NL115" s="1">
        <v>383.84100000000001</v>
      </c>
      <c r="NM115" s="1">
        <v>375.12599999999998</v>
      </c>
      <c r="NN115" s="1">
        <v>375.46899999999999</v>
      </c>
      <c r="NO115" s="1">
        <v>375.69200000000001</v>
      </c>
      <c r="NP115" s="1">
        <v>380.68700000000001</v>
      </c>
      <c r="NQ115" s="1">
        <v>380.61200000000002</v>
      </c>
      <c r="NR115" s="1">
        <v>380.22</v>
      </c>
      <c r="NS115" s="1">
        <v>372.00599999999997</v>
      </c>
      <c r="NT115" s="1">
        <v>368.12099999999998</v>
      </c>
      <c r="NU115" s="1">
        <v>349.952</v>
      </c>
      <c r="NV115" s="1">
        <v>339.73099999999999</v>
      </c>
      <c r="NW115" s="1">
        <v>339.6</v>
      </c>
      <c r="NX115" s="1">
        <v>339.85700000000003</v>
      </c>
      <c r="NY115" s="1">
        <v>345.22</v>
      </c>
      <c r="NZ115" s="1">
        <v>329.16399999999999</v>
      </c>
      <c r="OA115" s="1">
        <v>324.04500000000002</v>
      </c>
      <c r="OB115" s="1">
        <v>329.49799999999999</v>
      </c>
      <c r="OC115" s="1">
        <v>321.57499999999999</v>
      </c>
      <c r="OD115" s="1">
        <v>321.41399999999999</v>
      </c>
      <c r="OE115" s="1">
        <v>314.62700000000001</v>
      </c>
      <c r="OF115" s="1">
        <v>298.47300000000001</v>
      </c>
      <c r="OG115" s="1">
        <v>298.79899999999998</v>
      </c>
      <c r="OH115" s="1">
        <v>300.78399999999999</v>
      </c>
      <c r="OI115" s="1">
        <v>296.50799999999998</v>
      </c>
      <c r="OJ115" s="1">
        <v>290.73200000000003</v>
      </c>
      <c r="OK115" s="1">
        <v>291.00900000000001</v>
      </c>
      <c r="OL115" s="1">
        <v>290.99700000000001</v>
      </c>
      <c r="OM115" s="1">
        <v>290.947</v>
      </c>
      <c r="ON115" s="1">
        <v>291.45699999999999</v>
      </c>
      <c r="OO115" s="1">
        <v>291.52499999999998</v>
      </c>
      <c r="OP115" s="1">
        <v>293.48500000000001</v>
      </c>
      <c r="OQ115" s="1">
        <v>293.60899999999998</v>
      </c>
      <c r="OR115" s="1">
        <v>298.66399999999999</v>
      </c>
      <c r="OS115" s="1">
        <v>298.72000000000003</v>
      </c>
      <c r="OT115" s="1">
        <v>301.45400000000001</v>
      </c>
      <c r="OU115" s="1">
        <v>290.084</v>
      </c>
      <c r="OV115" s="1">
        <v>286.67599999999999</v>
      </c>
      <c r="OW115" s="1">
        <v>289.82400000000001</v>
      </c>
      <c r="OX115" s="1">
        <v>280.34899999999999</v>
      </c>
      <c r="OY115" s="1">
        <v>280.38099999999997</v>
      </c>
      <c r="OZ115" s="1">
        <v>275.59300000000002</v>
      </c>
      <c r="PA115" s="1">
        <v>278.654</v>
      </c>
      <c r="PB115" s="1">
        <v>278.78300000000002</v>
      </c>
      <c r="PC115" s="1">
        <v>286.97300000000001</v>
      </c>
      <c r="PD115" s="1">
        <v>280.62200000000001</v>
      </c>
      <c r="PE115" s="1">
        <v>280.59199999999998</v>
      </c>
      <c r="PF115" s="1">
        <v>268.036</v>
      </c>
      <c r="PG115" s="1">
        <v>268.22199999999998</v>
      </c>
      <c r="PH115" s="1">
        <v>263.97399999999999</v>
      </c>
      <c r="PI115" s="1">
        <v>263.77800000000002</v>
      </c>
      <c r="PJ115" s="1">
        <v>274.17599999999999</v>
      </c>
      <c r="PK115" s="1">
        <v>273.64499999999998</v>
      </c>
      <c r="PL115" s="1">
        <v>269.18400000000003</v>
      </c>
      <c r="PM115" s="1">
        <v>277.19200000000001</v>
      </c>
      <c r="PN115" s="1">
        <v>272.84699999999998</v>
      </c>
      <c r="PO115" s="1">
        <v>269.97199999999998</v>
      </c>
      <c r="PP115" s="1">
        <v>270.13499999999999</v>
      </c>
      <c r="PQ115" s="1">
        <v>267.74599999999998</v>
      </c>
      <c r="PR115" s="1">
        <v>267.65199999999999</v>
      </c>
      <c r="PS115" s="1">
        <v>267.69900000000001</v>
      </c>
      <c r="PT115" s="1">
        <v>271.84500000000003</v>
      </c>
      <c r="PU115" s="1">
        <v>275.64600000000002</v>
      </c>
      <c r="PV115" s="1">
        <v>275.39100000000002</v>
      </c>
      <c r="PW115" s="1">
        <v>277.476</v>
      </c>
      <c r="PX115" s="1">
        <v>281.15199999999999</v>
      </c>
      <c r="PY115" s="1">
        <v>281.11599999999999</v>
      </c>
      <c r="PZ115" s="1">
        <v>284.43900000000002</v>
      </c>
      <c r="QA115" s="1">
        <v>284.21800000000002</v>
      </c>
      <c r="QB115" s="1">
        <v>294.846</v>
      </c>
      <c r="QC115" s="1">
        <v>288.90699999999998</v>
      </c>
      <c r="QD115" s="1">
        <v>289.05200000000002</v>
      </c>
      <c r="QE115" s="1">
        <v>288.40300000000002</v>
      </c>
      <c r="QF115" s="1">
        <v>288.22399999999999</v>
      </c>
      <c r="QG115" s="1">
        <v>284.87799999999999</v>
      </c>
      <c r="QH115" s="1">
        <v>283.26400000000001</v>
      </c>
      <c r="QI115" s="1">
        <v>282.89699999999999</v>
      </c>
      <c r="QJ115" s="1">
        <v>288.12599999999998</v>
      </c>
      <c r="QK115" s="1">
        <v>284.721</v>
      </c>
      <c r="QL115" s="1">
        <v>286.95499999999998</v>
      </c>
      <c r="QM115" s="1">
        <v>302.13299999999998</v>
      </c>
      <c r="QN115" s="1">
        <v>284.488</v>
      </c>
      <c r="QO115" s="1">
        <v>284.43299999999999</v>
      </c>
      <c r="QP115" s="1">
        <v>284.64800000000002</v>
      </c>
      <c r="QQ115" s="1">
        <v>282.464</v>
      </c>
      <c r="QR115" s="1">
        <v>282.358</v>
      </c>
      <c r="QS115" s="1">
        <v>280.18799999999999</v>
      </c>
      <c r="QT115" s="1">
        <v>281.18900000000002</v>
      </c>
      <c r="QU115" s="1">
        <v>276.03699999999998</v>
      </c>
      <c r="QV115" s="1">
        <v>268.54899999999998</v>
      </c>
      <c r="QW115" s="1">
        <v>268.71800000000002</v>
      </c>
      <c r="QX115" s="1">
        <v>268.39</v>
      </c>
      <c r="QY115" s="1">
        <v>267.32400000000001</v>
      </c>
      <c r="QZ115" s="1">
        <v>263.53899999999999</v>
      </c>
      <c r="RA115" s="1">
        <v>261.26</v>
      </c>
      <c r="RB115" s="1">
        <v>264.42899999999997</v>
      </c>
      <c r="RC115" s="1">
        <v>263.69799999999998</v>
      </c>
      <c r="RD115" s="1">
        <v>263.69799999999998</v>
      </c>
      <c r="RE115" s="1">
        <v>266.45</v>
      </c>
      <c r="RF115" s="1">
        <v>263.31400000000002</v>
      </c>
      <c r="RG115" s="1">
        <v>264.03100000000001</v>
      </c>
      <c r="RH115" s="1">
        <v>269.17500000000001</v>
      </c>
      <c r="RI115" s="1">
        <v>268.815</v>
      </c>
      <c r="RJ115" s="1">
        <v>272.911</v>
      </c>
      <c r="RK115" s="1">
        <v>276.61200000000002</v>
      </c>
      <c r="RL115" s="1">
        <v>275.88900000000001</v>
      </c>
      <c r="RM115" s="1">
        <v>273.55</v>
      </c>
      <c r="RN115" s="1">
        <v>276.72800000000001</v>
      </c>
      <c r="RO115" s="1">
        <v>277.70800000000003</v>
      </c>
      <c r="RP115" s="1">
        <v>275.53500000000003</v>
      </c>
      <c r="RQ115" s="1">
        <v>275.49</v>
      </c>
      <c r="RR115" s="1">
        <v>272.887</v>
      </c>
      <c r="RS115" s="1">
        <v>280.12099999999998</v>
      </c>
      <c r="RT115" s="1">
        <v>285.30200000000002</v>
      </c>
    </row>
    <row r="116" spans="1:512" x14ac:dyDescent="0.25">
      <c r="A116" s="1" t="s">
        <v>337</v>
      </c>
      <c r="B116" s="1" t="str">
        <f>_xlfn.XLOOKUP(A116,bonds[worksheet get],bonds[unique lookup],"-")</f>
        <v>TENN 2.995 PERP nc-24</v>
      </c>
      <c r="C116" s="1" t="str">
        <f>_xlfn.XLOOKUP(A116,bonds[worksheet get],bonds[ID_ISIN],"-")</f>
        <v>XS1591694481</v>
      </c>
      <c r="D116" s="1">
        <f>_xll.BDH(A116,"blp_i_sprd_mid","-2AY",,"Dates=H","Fill=C","Sort=R","Dir=H","cols=509;rows=1")</f>
        <v>227.9</v>
      </c>
      <c r="E116" s="1">
        <v>230.01400000000001</v>
      </c>
      <c r="F116" s="1">
        <v>231.73599999999999</v>
      </c>
      <c r="G116" s="1">
        <v>236.59</v>
      </c>
      <c r="H116" s="1">
        <v>238.922</v>
      </c>
      <c r="I116" s="1">
        <v>236.62299999999999</v>
      </c>
      <c r="J116" s="1">
        <v>236.82300000000001</v>
      </c>
      <c r="K116" s="1">
        <v>234.989</v>
      </c>
      <c r="L116" s="1">
        <v>232.161</v>
      </c>
      <c r="M116" s="1">
        <v>234.14699999999999</v>
      </c>
      <c r="N116" s="1">
        <v>231.06700000000001</v>
      </c>
      <c r="O116" s="1">
        <v>230.70500000000001</v>
      </c>
      <c r="P116" s="1">
        <v>221.03800000000001</v>
      </c>
      <c r="Q116" s="1">
        <v>212.744</v>
      </c>
      <c r="R116" s="1">
        <v>235.898</v>
      </c>
      <c r="S116" s="1">
        <v>234.64500000000001</v>
      </c>
      <c r="T116" s="1">
        <v>229.80099999999999</v>
      </c>
      <c r="U116" s="1">
        <v>207.70699999999999</v>
      </c>
      <c r="V116" s="1">
        <v>196.86099999999999</v>
      </c>
      <c r="W116" s="1">
        <v>186.119</v>
      </c>
      <c r="X116" s="1">
        <v>191.63499999999999</v>
      </c>
      <c r="Y116" s="1">
        <v>199.876</v>
      </c>
      <c r="Z116" s="1">
        <v>203.505</v>
      </c>
      <c r="AA116" s="1">
        <v>209.81700000000001</v>
      </c>
      <c r="AB116" s="1">
        <v>209.095</v>
      </c>
      <c r="AC116" s="1">
        <v>209.941</v>
      </c>
      <c r="AD116" s="1">
        <v>207.17699999999999</v>
      </c>
      <c r="AE116" s="1">
        <v>206.28</v>
      </c>
      <c r="AF116" s="1">
        <v>216.49100000000001</v>
      </c>
      <c r="AG116" s="1">
        <v>232.542</v>
      </c>
      <c r="AH116" s="1">
        <v>239.21100000000001</v>
      </c>
      <c r="AI116" s="1">
        <v>243.53800000000001</v>
      </c>
      <c r="AJ116" s="1">
        <v>244.77699999999999</v>
      </c>
      <c r="AK116" s="1">
        <v>253.7</v>
      </c>
      <c r="AL116" s="1">
        <v>269.45600000000002</v>
      </c>
      <c r="AM116" s="1">
        <v>274.19499999999999</v>
      </c>
      <c r="AN116" s="1">
        <v>274.904</v>
      </c>
      <c r="AO116" s="1">
        <v>265.08300000000003</v>
      </c>
      <c r="AP116" s="1">
        <v>266.19</v>
      </c>
      <c r="AQ116" s="1">
        <v>271.07</v>
      </c>
      <c r="AR116" s="1">
        <v>285.16399999999999</v>
      </c>
      <c r="AS116" s="1">
        <v>281.29599999999999</v>
      </c>
      <c r="AT116" s="1">
        <v>280.11799999999999</v>
      </c>
      <c r="AU116" s="1">
        <v>283.39299999999997</v>
      </c>
      <c r="AV116" s="1">
        <v>283.71600000000001</v>
      </c>
      <c r="AW116" s="1">
        <v>271.62799999999999</v>
      </c>
      <c r="AX116" s="1">
        <v>264.05</v>
      </c>
      <c r="AY116" s="1">
        <v>258.88600000000002</v>
      </c>
      <c r="AZ116" s="1">
        <v>251.971</v>
      </c>
      <c r="BA116" s="1">
        <v>261.988</v>
      </c>
      <c r="BB116" s="1">
        <v>263.75700000000001</v>
      </c>
      <c r="BC116" s="1">
        <v>271.154</v>
      </c>
      <c r="BD116" s="1">
        <v>275.39</v>
      </c>
      <c r="BE116" s="1">
        <v>271.52800000000002</v>
      </c>
      <c r="BF116" s="1">
        <v>274.82</v>
      </c>
      <c r="BG116" s="1">
        <v>281.55900000000003</v>
      </c>
      <c r="BH116" s="1">
        <v>274.01</v>
      </c>
      <c r="BI116" s="1">
        <v>282.06900000000002</v>
      </c>
      <c r="BJ116" s="1">
        <v>318.48599999999999</v>
      </c>
      <c r="BK116" s="1">
        <v>347.71300000000002</v>
      </c>
      <c r="BL116" s="1">
        <v>370.75700000000001</v>
      </c>
      <c r="BM116" s="1">
        <v>398.51</v>
      </c>
      <c r="BN116" s="1">
        <v>413.91</v>
      </c>
      <c r="BO116" s="1">
        <v>410.37</v>
      </c>
      <c r="BP116" s="1">
        <v>413.08800000000002</v>
      </c>
      <c r="BQ116" s="1">
        <v>416.67</v>
      </c>
      <c r="BR116" s="1">
        <v>425.68700000000001</v>
      </c>
      <c r="BS116" s="1">
        <v>426.59300000000002</v>
      </c>
      <c r="BT116" s="1">
        <v>430.67899999999997</v>
      </c>
      <c r="BU116" s="1">
        <v>434.70299999999997</v>
      </c>
      <c r="BV116" s="1">
        <v>486.44499999999999</v>
      </c>
      <c r="BW116" s="1">
        <v>492.613</v>
      </c>
      <c r="BX116" s="1">
        <v>470.90699999999998</v>
      </c>
      <c r="BY116" s="1">
        <v>474.80799999999999</v>
      </c>
      <c r="BZ116" s="1">
        <v>475.42500000000001</v>
      </c>
      <c r="CA116" s="1">
        <v>393.26100000000002</v>
      </c>
      <c r="CB116" s="1">
        <v>362.50099999999998</v>
      </c>
      <c r="CC116" s="1">
        <v>288.11099999999999</v>
      </c>
      <c r="CD116" s="1">
        <v>278.017</v>
      </c>
      <c r="CE116" s="1">
        <v>239.50299999999999</v>
      </c>
      <c r="CF116" s="1">
        <v>236.77799999999999</v>
      </c>
      <c r="CG116" s="1">
        <v>245.53800000000001</v>
      </c>
      <c r="CH116" s="1">
        <v>203.54900000000001</v>
      </c>
      <c r="CI116" s="1">
        <v>184.61699999999999</v>
      </c>
      <c r="CJ116" s="1">
        <v>174.98699999999999</v>
      </c>
      <c r="CK116" s="1">
        <v>175.577</v>
      </c>
      <c r="CL116" s="1">
        <v>189.97300000000001</v>
      </c>
      <c r="CM116" s="1">
        <v>185.501</v>
      </c>
      <c r="CN116" s="1">
        <v>165.80199999999999</v>
      </c>
      <c r="CO116" s="1">
        <v>154.416</v>
      </c>
      <c r="CP116" s="1">
        <v>146.04</v>
      </c>
      <c r="CQ116" s="1">
        <v>135.179</v>
      </c>
      <c r="CR116" s="1">
        <v>121.82899999999999</v>
      </c>
      <c r="CS116" s="1">
        <v>123.45099999999999</v>
      </c>
      <c r="CT116" s="1">
        <v>124.84099999999999</v>
      </c>
      <c r="CU116" s="1">
        <v>126.857</v>
      </c>
      <c r="CV116" s="1">
        <v>126.988</v>
      </c>
      <c r="CW116" s="1">
        <v>128.44900000000001</v>
      </c>
      <c r="CX116" s="1">
        <v>129.374</v>
      </c>
      <c r="CY116" s="1">
        <v>129.03800000000001</v>
      </c>
      <c r="CZ116" s="1">
        <v>131.26400000000001</v>
      </c>
      <c r="DA116" s="1">
        <v>133.33699999999999</v>
      </c>
      <c r="DB116" s="1">
        <v>130.74700000000001</v>
      </c>
      <c r="DC116" s="1">
        <v>129.05600000000001</v>
      </c>
      <c r="DD116" s="1">
        <v>129.93799999999999</v>
      </c>
      <c r="DE116" s="1">
        <v>132.97999999999999</v>
      </c>
      <c r="DF116" s="1">
        <v>143.01300000000001</v>
      </c>
      <c r="DG116" s="1">
        <v>142.63999999999999</v>
      </c>
      <c r="DH116" s="1">
        <v>142.04900000000001</v>
      </c>
      <c r="DI116" s="1">
        <v>139.01400000000001</v>
      </c>
      <c r="DJ116" s="1">
        <v>140.90700000000001</v>
      </c>
      <c r="DK116" s="1">
        <v>145.566</v>
      </c>
      <c r="DL116" s="1">
        <v>136.46799999999999</v>
      </c>
      <c r="DM116" s="1">
        <v>133.191</v>
      </c>
      <c r="DN116" s="1">
        <v>128.04300000000001</v>
      </c>
      <c r="DO116" s="1">
        <v>127.489</v>
      </c>
      <c r="DP116" s="1">
        <v>126.31399999999999</v>
      </c>
      <c r="DQ116" s="1">
        <v>126.46299999999999</v>
      </c>
      <c r="DR116" s="1">
        <v>130.67400000000001</v>
      </c>
      <c r="DS116" s="1">
        <v>133.96600000000001</v>
      </c>
      <c r="DT116" s="1">
        <v>133.71</v>
      </c>
      <c r="DU116" s="1">
        <v>134.26900000000001</v>
      </c>
      <c r="DV116" s="1">
        <v>136.56299999999999</v>
      </c>
      <c r="DW116" s="1">
        <v>136.42500000000001</v>
      </c>
      <c r="DX116" s="1">
        <v>141.476</v>
      </c>
      <c r="DY116" s="1">
        <v>141.18899999999999</v>
      </c>
      <c r="DZ116" s="1">
        <v>139.63200000000001</v>
      </c>
      <c r="EA116" s="1">
        <v>137.76300000000001</v>
      </c>
      <c r="EB116" s="1">
        <v>134.07300000000001</v>
      </c>
      <c r="EC116" s="1">
        <v>132.28200000000001</v>
      </c>
      <c r="ED116" s="1">
        <v>131.428</v>
      </c>
      <c r="EE116" s="1">
        <v>133.935</v>
      </c>
      <c r="EF116" s="1">
        <v>134.49100000000001</v>
      </c>
      <c r="EG116" s="1">
        <v>135.345</v>
      </c>
      <c r="EH116" s="1">
        <v>136.88499999999999</v>
      </c>
      <c r="EI116" s="1">
        <v>137.75299999999999</v>
      </c>
      <c r="EJ116" s="1">
        <v>139.636</v>
      </c>
      <c r="EK116" s="1">
        <v>142.65100000000001</v>
      </c>
      <c r="EL116" s="1">
        <v>142.28899999999999</v>
      </c>
      <c r="EM116" s="1">
        <v>143.471</v>
      </c>
      <c r="EN116" s="1">
        <v>147.72499999999999</v>
      </c>
      <c r="EO116" s="1">
        <v>150.25</v>
      </c>
      <c r="EP116" s="1">
        <v>149.25399999999999</v>
      </c>
      <c r="EQ116" s="1">
        <v>149.29400000000001</v>
      </c>
      <c r="ER116" s="1">
        <v>154.77799999999999</v>
      </c>
      <c r="ES116" s="1">
        <v>157.19999999999999</v>
      </c>
      <c r="ET116" s="1">
        <v>161.87799999999999</v>
      </c>
      <c r="EU116" s="1">
        <v>164.601</v>
      </c>
      <c r="EV116" s="1">
        <v>158.09100000000001</v>
      </c>
      <c r="EW116" s="1">
        <v>161.774</v>
      </c>
      <c r="EX116" s="1">
        <v>163.928</v>
      </c>
      <c r="EY116" s="1">
        <v>162.89099999999999</v>
      </c>
      <c r="EZ116" s="1">
        <v>162.24600000000001</v>
      </c>
      <c r="FA116" s="1">
        <v>163.31399999999999</v>
      </c>
      <c r="FB116" s="1">
        <v>169.541</v>
      </c>
      <c r="FC116" s="1">
        <v>170.577</v>
      </c>
      <c r="FD116" s="1">
        <v>170.518</v>
      </c>
      <c r="FE116" s="1">
        <v>167.197</v>
      </c>
      <c r="FF116" s="1">
        <v>165.66800000000001</v>
      </c>
      <c r="FG116" s="1">
        <v>165.76</v>
      </c>
      <c r="FH116" s="1">
        <v>164.59200000000001</v>
      </c>
      <c r="FI116" s="1">
        <v>161.488</v>
      </c>
      <c r="FJ116" s="1">
        <v>157.30600000000001</v>
      </c>
      <c r="FK116" s="1">
        <v>158.18799999999999</v>
      </c>
      <c r="FL116" s="1">
        <v>157.244</v>
      </c>
      <c r="FM116" s="1">
        <v>151.18299999999999</v>
      </c>
      <c r="FN116" s="1">
        <v>150.99799999999999</v>
      </c>
      <c r="FO116" s="1">
        <v>147.44</v>
      </c>
      <c r="FP116" s="1">
        <v>154.536</v>
      </c>
      <c r="FQ116" s="1">
        <v>161.18799999999999</v>
      </c>
      <c r="FR116" s="1">
        <v>161.958</v>
      </c>
      <c r="FS116" s="1">
        <v>158.81299999999999</v>
      </c>
      <c r="FT116" s="1">
        <v>158.61000000000001</v>
      </c>
      <c r="FU116" s="1">
        <v>155.864</v>
      </c>
      <c r="FV116" s="1">
        <v>157.04499999999999</v>
      </c>
      <c r="FW116" s="1">
        <v>160.84700000000001</v>
      </c>
      <c r="FX116" s="1">
        <v>160.613</v>
      </c>
      <c r="FY116" s="1">
        <v>158.47200000000001</v>
      </c>
      <c r="FZ116" s="1">
        <v>160.44399999999999</v>
      </c>
      <c r="GA116" s="1">
        <v>162.536</v>
      </c>
      <c r="GB116" s="1">
        <v>164.696</v>
      </c>
      <c r="GC116" s="1">
        <v>166.06299999999999</v>
      </c>
      <c r="GD116" s="1">
        <v>170.03399999999999</v>
      </c>
      <c r="GE116" s="1">
        <v>172.91900000000001</v>
      </c>
      <c r="GF116" s="1">
        <v>173.40700000000001</v>
      </c>
      <c r="GG116" s="1">
        <v>180.51900000000001</v>
      </c>
      <c r="GH116" s="1">
        <v>185.95699999999999</v>
      </c>
      <c r="GI116" s="1">
        <v>190.66</v>
      </c>
      <c r="GJ116" s="1">
        <v>184.977</v>
      </c>
      <c r="GK116" s="1">
        <v>184.863</v>
      </c>
      <c r="GL116" s="1">
        <v>185.744</v>
      </c>
      <c r="GM116" s="1">
        <v>179.30600000000001</v>
      </c>
      <c r="GN116" s="1">
        <v>176.59899999999999</v>
      </c>
      <c r="GO116" s="1">
        <v>176.11</v>
      </c>
      <c r="GP116" s="1">
        <v>175.62</v>
      </c>
      <c r="GQ116" s="1">
        <v>177.12100000000001</v>
      </c>
      <c r="GR116" s="1">
        <v>175.577</v>
      </c>
      <c r="GS116" s="1">
        <v>174.68799999999999</v>
      </c>
      <c r="GT116" s="1">
        <v>173.52600000000001</v>
      </c>
      <c r="GU116" s="1">
        <v>168.624</v>
      </c>
      <c r="GV116" s="1">
        <v>171.196</v>
      </c>
      <c r="GW116" s="1">
        <v>169.755</v>
      </c>
      <c r="GX116" s="1">
        <v>162.93199999999999</v>
      </c>
      <c r="GY116" s="1">
        <v>155.21899999999999</v>
      </c>
      <c r="GZ116" s="1">
        <v>145.50899999999999</v>
      </c>
      <c r="HA116" s="1">
        <v>130.83699999999999</v>
      </c>
      <c r="HB116" s="1">
        <v>157.34800000000001</v>
      </c>
      <c r="HC116" s="1">
        <v>152.62799999999999</v>
      </c>
      <c r="HD116" s="1">
        <v>148.001</v>
      </c>
      <c r="HE116" s="1">
        <v>148.03800000000001</v>
      </c>
      <c r="HF116" s="1">
        <v>145.06399999999999</v>
      </c>
      <c r="HG116" s="1">
        <v>153.56</v>
      </c>
      <c r="HH116" s="1">
        <v>155.553</v>
      </c>
      <c r="HI116" s="1">
        <v>150.946</v>
      </c>
      <c r="HJ116" s="1">
        <v>149.84399999999999</v>
      </c>
      <c r="HK116" s="1">
        <v>150.22399999999999</v>
      </c>
      <c r="HL116" s="1">
        <v>150.88800000000001</v>
      </c>
      <c r="HM116" s="1">
        <v>147.03800000000001</v>
      </c>
      <c r="HN116" s="1">
        <v>144.852</v>
      </c>
      <c r="HO116" s="1">
        <v>146.97499999999999</v>
      </c>
      <c r="HP116" s="1">
        <v>148.14699999999999</v>
      </c>
      <c r="HQ116" s="1">
        <v>159.23500000000001</v>
      </c>
      <c r="HR116" s="1">
        <v>174.09200000000001</v>
      </c>
      <c r="HS116" s="1">
        <v>177.262</v>
      </c>
      <c r="HT116" s="1">
        <v>186.191</v>
      </c>
      <c r="HU116" s="1">
        <v>186.19800000000001</v>
      </c>
      <c r="HV116" s="1">
        <v>176.01300000000001</v>
      </c>
      <c r="HW116" s="1">
        <v>173.19200000000001</v>
      </c>
      <c r="HX116" s="1">
        <v>171.309</v>
      </c>
      <c r="HY116" s="1">
        <v>172.94800000000001</v>
      </c>
      <c r="HZ116" s="1">
        <v>174.93799999999999</v>
      </c>
      <c r="IA116" s="1">
        <v>185.03100000000001</v>
      </c>
      <c r="IB116" s="1">
        <v>187.595</v>
      </c>
      <c r="IC116" s="1">
        <v>193.733</v>
      </c>
      <c r="ID116" s="1">
        <v>182.464</v>
      </c>
      <c r="IE116" s="1">
        <v>169.83</v>
      </c>
      <c r="IF116" s="1">
        <v>168.38900000000001</v>
      </c>
      <c r="IG116" s="1">
        <v>168.28800000000001</v>
      </c>
      <c r="IH116" s="1">
        <v>157.39400000000001</v>
      </c>
      <c r="II116" s="1">
        <v>157.81700000000001</v>
      </c>
      <c r="IJ116" s="1">
        <v>155.82</v>
      </c>
      <c r="IK116" s="1">
        <v>165.167</v>
      </c>
      <c r="IL116" s="1">
        <v>176.57900000000001</v>
      </c>
      <c r="IM116" s="1">
        <v>179.04</v>
      </c>
      <c r="IN116" s="1">
        <v>179.36799999999999</v>
      </c>
      <c r="IO116" s="1">
        <v>179.941</v>
      </c>
      <c r="IP116" s="1">
        <v>174.74600000000001</v>
      </c>
      <c r="IQ116" s="1">
        <v>170.43299999999999</v>
      </c>
      <c r="IR116" s="1">
        <v>169.85400000000001</v>
      </c>
      <c r="IS116" s="1">
        <v>167.649</v>
      </c>
      <c r="IT116" s="1">
        <v>168.59800000000001</v>
      </c>
      <c r="IU116" s="1">
        <v>176.43100000000001</v>
      </c>
      <c r="IV116" s="1">
        <v>181.52099999999999</v>
      </c>
      <c r="IW116" s="1">
        <v>180.054</v>
      </c>
      <c r="IX116" s="1">
        <v>174.25</v>
      </c>
      <c r="IY116" s="1">
        <v>175.785</v>
      </c>
      <c r="IZ116" s="1">
        <v>179.452</v>
      </c>
      <c r="JA116" s="1">
        <v>189.39</v>
      </c>
      <c r="JB116" s="1">
        <v>189.68899999999999</v>
      </c>
      <c r="JC116" s="1">
        <v>195.12799999999999</v>
      </c>
      <c r="JD116" s="1">
        <v>197.66800000000001</v>
      </c>
      <c r="JE116" s="1">
        <v>197.58099999999999</v>
      </c>
      <c r="JF116" s="1">
        <v>197.18700000000001</v>
      </c>
      <c r="JG116" s="1">
        <v>191.62700000000001</v>
      </c>
      <c r="JH116" s="1">
        <v>189.43299999999999</v>
      </c>
      <c r="JI116" s="1">
        <v>190.142</v>
      </c>
      <c r="JJ116" s="1">
        <v>197.34399999999999</v>
      </c>
      <c r="JK116" s="1">
        <v>207.04400000000001</v>
      </c>
      <c r="JL116" s="1">
        <v>214.34899999999999</v>
      </c>
      <c r="JM116" s="1">
        <v>216.292</v>
      </c>
      <c r="JN116" s="1">
        <v>217.57300000000001</v>
      </c>
      <c r="JO116" s="1">
        <v>218.03399999999999</v>
      </c>
      <c r="JP116" s="1">
        <v>213.405</v>
      </c>
      <c r="JQ116" s="1">
        <v>221.215</v>
      </c>
      <c r="JR116" s="1">
        <v>228.01</v>
      </c>
      <c r="JS116" s="1">
        <v>227.74600000000001</v>
      </c>
      <c r="JT116" s="1">
        <v>233.29599999999999</v>
      </c>
      <c r="JU116" s="1">
        <v>243.09200000000001</v>
      </c>
      <c r="JV116" s="1">
        <v>248.37700000000001</v>
      </c>
      <c r="JW116" s="1">
        <v>245.76</v>
      </c>
      <c r="JX116" s="1">
        <v>240.392</v>
      </c>
      <c r="JY116" s="1">
        <v>242.202</v>
      </c>
      <c r="JZ116" s="1">
        <v>239.64099999999999</v>
      </c>
      <c r="KA116" s="1">
        <v>239.22800000000001</v>
      </c>
      <c r="KB116" s="1">
        <v>239.53100000000001</v>
      </c>
      <c r="KC116" s="1">
        <v>240.33099999999999</v>
      </c>
      <c r="KD116" s="1">
        <v>233.71799999999999</v>
      </c>
      <c r="KE116" s="1">
        <v>230.904</v>
      </c>
      <c r="KF116" s="1">
        <v>231.69800000000001</v>
      </c>
      <c r="KG116" s="1">
        <v>232.226</v>
      </c>
      <c r="KH116" s="1">
        <v>231.029</v>
      </c>
      <c r="KI116" s="1">
        <v>234.18700000000001</v>
      </c>
      <c r="KJ116" s="1">
        <v>232.11199999999999</v>
      </c>
      <c r="KK116" s="1">
        <v>232.72900000000001</v>
      </c>
      <c r="KL116" s="1">
        <v>227.79</v>
      </c>
      <c r="KM116" s="1">
        <v>237.35400000000001</v>
      </c>
      <c r="KN116" s="1">
        <v>223.80500000000001</v>
      </c>
      <c r="KO116" s="1">
        <v>211.74600000000001</v>
      </c>
      <c r="KP116" s="1">
        <v>200.036</v>
      </c>
      <c r="KQ116" s="1">
        <v>200.386</v>
      </c>
      <c r="KR116" s="1">
        <v>198.74</v>
      </c>
      <c r="KS116" s="1">
        <v>202.459</v>
      </c>
      <c r="KT116" s="1">
        <v>207.22900000000001</v>
      </c>
      <c r="KU116" s="1">
        <v>209.24600000000001</v>
      </c>
      <c r="KV116" s="1">
        <v>207.73400000000001</v>
      </c>
      <c r="KW116" s="1">
        <v>206.32599999999999</v>
      </c>
      <c r="KX116" s="1">
        <v>205.392</v>
      </c>
      <c r="KY116" s="1">
        <v>210.78200000000001</v>
      </c>
      <c r="KZ116" s="1">
        <v>206.363</v>
      </c>
      <c r="LA116" s="1">
        <v>202.36099999999999</v>
      </c>
      <c r="LB116" s="1">
        <v>197.155</v>
      </c>
      <c r="LC116" s="1">
        <v>211.69200000000001</v>
      </c>
      <c r="LD116" s="1">
        <v>220.53899999999999</v>
      </c>
      <c r="LE116" s="1">
        <v>224.77099999999999</v>
      </c>
      <c r="LF116" s="1">
        <v>223.63800000000001</v>
      </c>
      <c r="LG116" s="1">
        <v>223.90100000000001</v>
      </c>
      <c r="LH116" s="1">
        <v>222.583</v>
      </c>
      <c r="LI116" s="1">
        <v>222.04599999999999</v>
      </c>
      <c r="LJ116" s="1">
        <v>220.065</v>
      </c>
      <c r="LK116" s="1">
        <v>224.34700000000001</v>
      </c>
      <c r="LL116" s="1">
        <v>225.154</v>
      </c>
      <c r="LM116" s="1">
        <v>237.24</v>
      </c>
      <c r="LN116" s="1">
        <v>246.31100000000001</v>
      </c>
      <c r="LO116" s="1">
        <v>251.74600000000001</v>
      </c>
      <c r="LP116" s="1">
        <v>249.36699999999999</v>
      </c>
      <c r="LQ116" s="1">
        <v>252.583</v>
      </c>
      <c r="LR116" s="1">
        <v>249.624</v>
      </c>
      <c r="LS116" s="1">
        <v>246.947</v>
      </c>
      <c r="LT116" s="1">
        <v>241.79900000000001</v>
      </c>
      <c r="LU116" s="1">
        <v>236.995</v>
      </c>
      <c r="LV116" s="1">
        <v>242.78700000000001</v>
      </c>
      <c r="LW116" s="1">
        <v>244.476</v>
      </c>
      <c r="LX116" s="1">
        <v>244.90100000000001</v>
      </c>
      <c r="LY116" s="1">
        <v>248.46</v>
      </c>
      <c r="LZ116" s="1">
        <v>261.59300000000002</v>
      </c>
      <c r="MA116" s="1">
        <v>272.291</v>
      </c>
      <c r="MB116" s="1">
        <v>277.81599999999997</v>
      </c>
      <c r="MC116" s="1">
        <v>268.30799999999999</v>
      </c>
      <c r="MD116" s="1">
        <v>257.238</v>
      </c>
      <c r="ME116" s="1">
        <v>252.26499999999999</v>
      </c>
      <c r="MF116" s="1">
        <v>252.596</v>
      </c>
      <c r="MG116" s="1">
        <v>250.22</v>
      </c>
      <c r="MH116" s="1">
        <v>247.376</v>
      </c>
      <c r="MI116" s="1">
        <v>250.90899999999999</v>
      </c>
      <c r="MJ116" s="1">
        <v>257.53899999999999</v>
      </c>
      <c r="MK116" s="1">
        <v>259.62200000000001</v>
      </c>
      <c r="ML116" s="1">
        <v>264.27800000000002</v>
      </c>
      <c r="MM116" s="1">
        <v>261.70499999999998</v>
      </c>
      <c r="MN116" s="1">
        <v>262.71699999999998</v>
      </c>
      <c r="MO116" s="1">
        <v>262.44099999999997</v>
      </c>
      <c r="MP116" s="1">
        <v>261.67899999999997</v>
      </c>
      <c r="MQ116" s="1">
        <v>263.30799999999999</v>
      </c>
      <c r="MR116" s="1">
        <v>261.61399999999998</v>
      </c>
      <c r="MS116" s="1">
        <v>261.46199999999999</v>
      </c>
      <c r="MT116" s="1">
        <v>266.70299999999997</v>
      </c>
      <c r="MU116" s="1">
        <v>278.72300000000001</v>
      </c>
      <c r="MV116" s="1">
        <v>280.94799999999998</v>
      </c>
      <c r="MW116" s="1">
        <v>271.15899999999999</v>
      </c>
      <c r="MX116" s="1">
        <v>261.053</v>
      </c>
      <c r="MY116" s="1">
        <v>270.73700000000002</v>
      </c>
      <c r="MZ116" s="1">
        <v>277.59199999999998</v>
      </c>
      <c r="NA116" s="1">
        <v>279.43400000000003</v>
      </c>
      <c r="NB116" s="1">
        <v>281.17700000000002</v>
      </c>
      <c r="NC116" s="1">
        <v>287.39400000000001</v>
      </c>
      <c r="ND116" s="1">
        <v>290.39499999999998</v>
      </c>
      <c r="NE116" s="1">
        <v>287.084</v>
      </c>
      <c r="NF116" s="1">
        <v>288.80200000000002</v>
      </c>
      <c r="NG116" s="1">
        <v>293.80799999999999</v>
      </c>
      <c r="NH116" s="1">
        <v>295.25599999999997</v>
      </c>
      <c r="NI116" s="1">
        <v>293.51499999999999</v>
      </c>
      <c r="NJ116" s="1">
        <v>289.23</v>
      </c>
      <c r="NK116" s="1">
        <v>292.20999999999998</v>
      </c>
      <c r="NL116" s="1">
        <v>308.73399999999998</v>
      </c>
      <c r="NM116" s="1">
        <v>310.59899999999999</v>
      </c>
      <c r="NN116" s="1">
        <v>321.40100000000001</v>
      </c>
      <c r="NO116" s="1">
        <v>321.04199999999997</v>
      </c>
      <c r="NP116" s="1">
        <v>315.75</v>
      </c>
      <c r="NQ116" s="1">
        <v>320.05399999999997</v>
      </c>
      <c r="NR116" s="1">
        <v>320.61599999999999</v>
      </c>
      <c r="NS116" s="1">
        <v>330.41500000000002</v>
      </c>
      <c r="NT116" s="1">
        <v>335.88200000000001</v>
      </c>
      <c r="NU116" s="1">
        <v>336.34699999999998</v>
      </c>
      <c r="NV116" s="1">
        <v>339.226</v>
      </c>
      <c r="NW116" s="1">
        <v>331.69400000000002</v>
      </c>
      <c r="NX116" s="1">
        <v>322.69299999999998</v>
      </c>
      <c r="NY116" s="1">
        <v>322.44600000000003</v>
      </c>
      <c r="NZ116" s="1">
        <v>321.40899999999999</v>
      </c>
      <c r="OA116" s="1">
        <v>316.38099999999997</v>
      </c>
      <c r="OB116" s="1">
        <v>316.90899999999999</v>
      </c>
      <c r="OC116" s="1">
        <v>314.60300000000001</v>
      </c>
      <c r="OD116" s="1">
        <v>311.21800000000002</v>
      </c>
      <c r="OE116" s="1">
        <v>309.101</v>
      </c>
      <c r="OF116" s="1">
        <v>302.17599999999999</v>
      </c>
      <c r="OG116" s="1">
        <v>301.815</v>
      </c>
      <c r="OH116" s="1">
        <v>300.11</v>
      </c>
      <c r="OI116" s="1">
        <v>304.596</v>
      </c>
      <c r="OJ116" s="1">
        <v>310.82499999999999</v>
      </c>
      <c r="OK116" s="1">
        <v>313.99200000000002</v>
      </c>
      <c r="OL116" s="1">
        <v>311.327</v>
      </c>
      <c r="OM116" s="1">
        <v>309.839</v>
      </c>
      <c r="ON116" s="1">
        <v>302.81599999999997</v>
      </c>
      <c r="OO116" s="1">
        <v>296.90600000000001</v>
      </c>
      <c r="OP116" s="1">
        <v>288.49099999999999</v>
      </c>
      <c r="OQ116" s="1">
        <v>291.154</v>
      </c>
      <c r="OR116" s="1">
        <v>286.601</v>
      </c>
      <c r="OS116" s="1">
        <v>275.47500000000002</v>
      </c>
      <c r="OT116" s="1">
        <v>271.18099999999998</v>
      </c>
      <c r="OU116" s="1">
        <v>267.81200000000001</v>
      </c>
      <c r="OV116" s="1">
        <v>271.92500000000001</v>
      </c>
      <c r="OW116" s="1">
        <v>270.26100000000002</v>
      </c>
      <c r="OX116" s="1">
        <v>269.97699999999998</v>
      </c>
      <c r="OY116" s="1">
        <v>273.863</v>
      </c>
      <c r="OZ116" s="1">
        <v>265.08600000000001</v>
      </c>
      <c r="PA116" s="1">
        <v>262.52</v>
      </c>
      <c r="PB116" s="1">
        <v>253.953</v>
      </c>
      <c r="PC116" s="1">
        <v>243.108</v>
      </c>
      <c r="PD116" s="1">
        <v>240.68799999999999</v>
      </c>
      <c r="PE116" s="1">
        <v>237.99</v>
      </c>
      <c r="PF116" s="1">
        <v>234.64599999999999</v>
      </c>
      <c r="PG116" s="1">
        <v>230.59200000000001</v>
      </c>
      <c r="PH116" s="1">
        <v>234.65</v>
      </c>
      <c r="PI116" s="1">
        <v>240.11199999999999</v>
      </c>
      <c r="PJ116" s="1">
        <v>240.91399999999999</v>
      </c>
      <c r="PK116" s="1">
        <v>242.34399999999999</v>
      </c>
      <c r="PL116" s="1">
        <v>245.762</v>
      </c>
      <c r="PM116" s="1">
        <v>249.715</v>
      </c>
      <c r="PN116" s="1">
        <v>252.11099999999999</v>
      </c>
      <c r="PO116" s="1">
        <v>252.34399999999999</v>
      </c>
      <c r="PP116" s="1">
        <v>251.209</v>
      </c>
      <c r="PQ116" s="1">
        <v>240.56299999999999</v>
      </c>
      <c r="PR116" s="1">
        <v>240.81</v>
      </c>
      <c r="PS116" s="1">
        <v>237.374</v>
      </c>
      <c r="PT116" s="1">
        <v>232.608</v>
      </c>
      <c r="PU116" s="1">
        <v>232.99600000000001</v>
      </c>
      <c r="PV116" s="1">
        <v>235.29</v>
      </c>
      <c r="PW116" s="1">
        <v>231.893</v>
      </c>
      <c r="PX116" s="1">
        <v>231.25299999999999</v>
      </c>
      <c r="PY116" s="1">
        <v>231.73</v>
      </c>
      <c r="PZ116" s="1">
        <v>229.881</v>
      </c>
      <c r="QA116" s="1">
        <v>229.86500000000001</v>
      </c>
      <c r="QB116" s="1">
        <v>222.22800000000001</v>
      </c>
      <c r="QC116" s="1">
        <v>222.24700000000001</v>
      </c>
      <c r="QD116" s="1">
        <v>222.35900000000001</v>
      </c>
      <c r="QE116" s="1">
        <v>216.86199999999999</v>
      </c>
      <c r="QF116" s="1">
        <v>216.80099999999999</v>
      </c>
      <c r="QG116" s="1">
        <v>219.97900000000001</v>
      </c>
      <c r="QH116" s="1">
        <v>224.81200000000001</v>
      </c>
      <c r="QI116" s="1">
        <v>221.9</v>
      </c>
      <c r="QJ116" s="1">
        <v>224.13900000000001</v>
      </c>
      <c r="QK116" s="1">
        <v>220.006</v>
      </c>
      <c r="QL116" s="1">
        <v>220.54499999999999</v>
      </c>
      <c r="QM116" s="1">
        <v>221.167</v>
      </c>
      <c r="QN116" s="1">
        <v>221.708</v>
      </c>
      <c r="QO116" s="1">
        <v>220.98699999999999</v>
      </c>
      <c r="QP116" s="1">
        <v>219.84800000000001</v>
      </c>
      <c r="QQ116" s="1">
        <v>218.78299999999999</v>
      </c>
      <c r="QR116" s="1">
        <v>222.45400000000001</v>
      </c>
      <c r="QS116" s="1">
        <v>222.47300000000001</v>
      </c>
      <c r="QT116" s="1">
        <v>225.036</v>
      </c>
      <c r="QU116" s="1">
        <v>229.49100000000001</v>
      </c>
      <c r="QV116" s="1">
        <v>229.857</v>
      </c>
      <c r="QW116" s="1">
        <v>228.96299999999999</v>
      </c>
      <c r="QX116" s="1">
        <v>232.42599999999999</v>
      </c>
      <c r="QY116" s="1">
        <v>233.11500000000001</v>
      </c>
      <c r="QZ116" s="1">
        <v>236.27500000000001</v>
      </c>
      <c r="RA116" s="1">
        <v>236.67400000000001</v>
      </c>
      <c r="RB116" s="1">
        <v>236.404</v>
      </c>
      <c r="RC116" s="1">
        <v>235.553</v>
      </c>
      <c r="RD116" s="1">
        <v>232.899</v>
      </c>
      <c r="RE116" s="1">
        <v>230.51499999999999</v>
      </c>
      <c r="RF116" s="1">
        <v>226.26499999999999</v>
      </c>
      <c r="RG116" s="1">
        <v>227.91300000000001</v>
      </c>
      <c r="RH116" s="1">
        <v>224.77699999999999</v>
      </c>
      <c r="RI116" s="1">
        <v>228.30099999999999</v>
      </c>
      <c r="RJ116" s="1">
        <v>227.523</v>
      </c>
      <c r="RK116" s="1">
        <v>226.72200000000001</v>
      </c>
      <c r="RL116" s="1">
        <v>227.75399999999999</v>
      </c>
      <c r="RM116" s="1">
        <v>231.49600000000001</v>
      </c>
      <c r="RN116" s="1">
        <v>231.16900000000001</v>
      </c>
      <c r="RO116" s="1">
        <v>229.58</v>
      </c>
      <c r="RP116" s="1">
        <v>227.34899999999999</v>
      </c>
      <c r="RQ116" s="1">
        <v>222.74700000000001</v>
      </c>
      <c r="RR116" s="1">
        <v>223.68799999999999</v>
      </c>
      <c r="RS116" s="1">
        <v>220.91200000000001</v>
      </c>
      <c r="RT116" s="1">
        <v>215.08799999999999</v>
      </c>
      <c r="RU116" s="1">
        <v>213.14</v>
      </c>
      <c r="RV116" s="1">
        <v>210.68600000000001</v>
      </c>
      <c r="RW116" s="1">
        <v>212.22399999999999</v>
      </c>
      <c r="RX116" s="1">
        <v>211.041</v>
      </c>
      <c r="RY116" s="1">
        <v>208.31899999999999</v>
      </c>
      <c r="RZ116" s="1">
        <v>206.346</v>
      </c>
      <c r="SA116" s="1">
        <v>207.82400000000001</v>
      </c>
      <c r="SB116" s="1">
        <v>210.66200000000001</v>
      </c>
      <c r="SC116" s="1">
        <v>211.749</v>
      </c>
      <c r="SD116" s="1">
        <v>212.315</v>
      </c>
      <c r="SE116" s="1">
        <v>217.048</v>
      </c>
      <c r="SF116" s="1">
        <v>216.77699999999999</v>
      </c>
      <c r="SG116" s="1">
        <v>216.72</v>
      </c>
      <c r="SH116" s="1">
        <v>219.04</v>
      </c>
      <c r="SI116" s="1">
        <v>219.74600000000001</v>
      </c>
      <c r="SJ116" s="1">
        <v>220.202</v>
      </c>
      <c r="SK116" s="1">
        <v>220.00299999999999</v>
      </c>
      <c r="SL116" s="1">
        <v>218.619</v>
      </c>
      <c r="SM116" s="1">
        <v>221.03299999999999</v>
      </c>
      <c r="SN116" s="1">
        <v>221.54400000000001</v>
      </c>
      <c r="SO116" s="1">
        <v>221.82900000000001</v>
      </c>
      <c r="SP116" s="1">
        <v>220.57400000000001</v>
      </c>
      <c r="SQ116" s="1">
        <v>233.18799999999999</v>
      </c>
      <c r="SR116" s="1">
        <v>235.803</v>
      </c>
    </row>
    <row r="117" spans="1:512" x14ac:dyDescent="0.25">
      <c r="A117" s="1" t="s">
        <v>338</v>
      </c>
      <c r="B117" s="1" t="str">
        <f>_xlfn.XLOOKUP(A117,bonds[worksheet get],bonds[unique lookup],"-")</f>
        <v>VATFAL 3 03/19/77 nc-27</v>
      </c>
      <c r="C117" s="1" t="str">
        <f>_xlfn.XLOOKUP(A117,bonds[worksheet get],bonds[ID_ISIN],"-")</f>
        <v>XS1205618470</v>
      </c>
      <c r="D117" s="1">
        <f>_xll.BDH(A117,"blp_i_sprd_mid","-2AY",,"Dates=H","Fill=C","Sort=R","Dir=H","cols=509;rows=1")</f>
        <v>267.28699999999998</v>
      </c>
      <c r="E117" s="1">
        <v>267.46600000000001</v>
      </c>
      <c r="F117" s="1">
        <v>266.89100000000002</v>
      </c>
      <c r="G117" s="1">
        <v>271.42</v>
      </c>
      <c r="H117" s="1">
        <v>271.52300000000002</v>
      </c>
      <c r="I117" s="1">
        <v>269.51</v>
      </c>
      <c r="J117" s="1">
        <v>268.37400000000002</v>
      </c>
      <c r="K117" s="1">
        <v>267.05200000000002</v>
      </c>
      <c r="L117" s="1">
        <v>264.90300000000002</v>
      </c>
      <c r="M117" s="1">
        <v>266.62700000000001</v>
      </c>
      <c r="N117" s="1">
        <v>262.73899999999998</v>
      </c>
      <c r="O117" s="1">
        <v>263.49200000000002</v>
      </c>
      <c r="P117" s="1">
        <v>259.05399999999997</v>
      </c>
      <c r="Q117" s="1">
        <v>256.72199999999998</v>
      </c>
      <c r="R117" s="1">
        <v>267.40499999999997</v>
      </c>
      <c r="S117" s="1">
        <v>265.35300000000001</v>
      </c>
      <c r="T117" s="1">
        <v>266.45600000000002</v>
      </c>
      <c r="U117" s="1">
        <v>255.87899999999999</v>
      </c>
      <c r="V117" s="1">
        <v>249.34399999999999</v>
      </c>
      <c r="W117" s="1">
        <v>247.767</v>
      </c>
      <c r="X117" s="1">
        <v>251.45</v>
      </c>
      <c r="Y117" s="1">
        <v>260.75400000000002</v>
      </c>
      <c r="Z117" s="1">
        <v>266.834</v>
      </c>
      <c r="AA117" s="1">
        <v>272.541</v>
      </c>
      <c r="AB117" s="1">
        <v>273.30799999999999</v>
      </c>
      <c r="AC117" s="1">
        <v>274.78399999999999</v>
      </c>
      <c r="AD117" s="1">
        <v>272.26799999999997</v>
      </c>
      <c r="AE117" s="1">
        <v>271.11700000000002</v>
      </c>
      <c r="AF117" s="1">
        <v>277.78399999999999</v>
      </c>
      <c r="AG117" s="1">
        <v>282.08300000000003</v>
      </c>
      <c r="AH117" s="1">
        <v>284.63200000000001</v>
      </c>
      <c r="AI117" s="1">
        <v>285.32400000000001</v>
      </c>
      <c r="AJ117" s="1">
        <v>286.37700000000001</v>
      </c>
      <c r="AK117" s="1">
        <v>290.74700000000001</v>
      </c>
      <c r="AL117" s="1">
        <v>296.387</v>
      </c>
      <c r="AM117" s="1">
        <v>299.87099999999998</v>
      </c>
      <c r="AN117" s="1">
        <v>300.59199999999998</v>
      </c>
      <c r="AO117" s="1">
        <v>297.86399999999998</v>
      </c>
      <c r="AP117" s="1">
        <v>296.774</v>
      </c>
      <c r="AQ117" s="1">
        <v>296.41399999999999</v>
      </c>
      <c r="AR117" s="1">
        <v>294.01400000000001</v>
      </c>
      <c r="AS117" s="1">
        <v>297.26100000000002</v>
      </c>
      <c r="AT117" s="1">
        <v>297.40899999999999</v>
      </c>
      <c r="AU117" s="1">
        <v>301.79399999999998</v>
      </c>
      <c r="AV117" s="1">
        <v>300.35700000000003</v>
      </c>
      <c r="AW117" s="1">
        <v>295.04399999999998</v>
      </c>
      <c r="AX117" s="1">
        <v>289.04899999999998</v>
      </c>
      <c r="AY117" s="1">
        <v>287.26499999999999</v>
      </c>
      <c r="AZ117" s="1">
        <v>285.43099999999998</v>
      </c>
      <c r="BA117" s="1">
        <v>290.31599999999997</v>
      </c>
      <c r="BB117" s="1">
        <v>290.63900000000001</v>
      </c>
      <c r="BC117" s="1">
        <v>291.471</v>
      </c>
      <c r="BD117" s="1">
        <v>295.92099999999999</v>
      </c>
      <c r="BE117" s="1">
        <v>290.55500000000001</v>
      </c>
      <c r="BF117" s="1">
        <v>292.92</v>
      </c>
      <c r="BG117" s="1">
        <v>290.63299999999998</v>
      </c>
      <c r="BH117" s="1">
        <v>288.77100000000002</v>
      </c>
      <c r="BI117" s="1">
        <v>287.31099999999998</v>
      </c>
      <c r="BJ117" s="1">
        <v>308.476</v>
      </c>
      <c r="BK117" s="1">
        <v>325.07100000000003</v>
      </c>
      <c r="BL117" s="1">
        <v>332.12700000000001</v>
      </c>
      <c r="BM117" s="1">
        <v>347.96600000000001</v>
      </c>
      <c r="BN117" s="1">
        <v>353.48099999999999</v>
      </c>
      <c r="BO117" s="1">
        <v>354.44900000000001</v>
      </c>
      <c r="BP117" s="1">
        <v>356.45600000000002</v>
      </c>
      <c r="BQ117" s="1">
        <v>358.22300000000001</v>
      </c>
      <c r="BR117" s="1">
        <v>365.86099999999999</v>
      </c>
      <c r="BS117" s="1">
        <v>366.26400000000001</v>
      </c>
      <c r="BT117" s="1">
        <v>369.02699999999999</v>
      </c>
      <c r="BU117" s="1">
        <v>370.50799999999998</v>
      </c>
      <c r="BV117" s="1">
        <v>401.06400000000002</v>
      </c>
      <c r="BW117" s="1">
        <v>412.11200000000002</v>
      </c>
      <c r="BX117" s="1">
        <v>400.23899999999998</v>
      </c>
      <c r="BY117" s="1">
        <v>400.86</v>
      </c>
      <c r="BZ117" s="1">
        <v>410.488</v>
      </c>
      <c r="CA117" s="1">
        <v>376.32</v>
      </c>
      <c r="CB117" s="1">
        <v>342.66899999999998</v>
      </c>
      <c r="CC117" s="1">
        <v>291.22399999999999</v>
      </c>
      <c r="CD117" s="1">
        <v>288.01600000000002</v>
      </c>
      <c r="CE117" s="1">
        <v>261.35599999999999</v>
      </c>
      <c r="CF117" s="1">
        <v>260.565</v>
      </c>
      <c r="CG117" s="1">
        <v>267.95800000000003</v>
      </c>
      <c r="CH117" s="1">
        <v>232.761</v>
      </c>
      <c r="CI117" s="1">
        <v>221.577</v>
      </c>
      <c r="CJ117" s="1">
        <v>215.56200000000001</v>
      </c>
      <c r="CK117" s="1">
        <v>215.37299999999999</v>
      </c>
      <c r="CL117" s="1">
        <v>222.904</v>
      </c>
      <c r="CM117" s="1">
        <v>221.19399999999999</v>
      </c>
      <c r="CN117" s="1">
        <v>206.489</v>
      </c>
      <c r="CO117" s="1">
        <v>196.55</v>
      </c>
      <c r="CP117" s="1">
        <v>191.35</v>
      </c>
      <c r="CQ117" s="1">
        <v>187.255</v>
      </c>
      <c r="CR117" s="1">
        <v>176.042</v>
      </c>
      <c r="CS117" s="1">
        <v>178.22900000000001</v>
      </c>
      <c r="CT117" s="1">
        <v>178.58500000000001</v>
      </c>
      <c r="CU117" s="1">
        <v>181.00899999999999</v>
      </c>
      <c r="CV117" s="1">
        <v>182.50299999999999</v>
      </c>
      <c r="CW117" s="1">
        <v>187.96899999999999</v>
      </c>
      <c r="CX117" s="1">
        <v>191.387</v>
      </c>
      <c r="CY117" s="1">
        <v>190.196</v>
      </c>
      <c r="CZ117" s="1">
        <v>192.255</v>
      </c>
      <c r="DA117" s="1">
        <v>193.99</v>
      </c>
      <c r="DB117" s="1">
        <v>191.34399999999999</v>
      </c>
      <c r="DC117" s="1">
        <v>188.84899999999999</v>
      </c>
      <c r="DD117" s="1">
        <v>189.99700000000001</v>
      </c>
      <c r="DE117" s="1">
        <v>194.08600000000001</v>
      </c>
      <c r="DF117" s="1">
        <v>199.04300000000001</v>
      </c>
      <c r="DG117" s="1">
        <v>199.09</v>
      </c>
      <c r="DH117" s="1">
        <v>195.54599999999999</v>
      </c>
      <c r="DI117" s="1">
        <v>192.732</v>
      </c>
      <c r="DJ117" s="1">
        <v>193.11600000000001</v>
      </c>
      <c r="DK117" s="1">
        <v>195.80500000000001</v>
      </c>
      <c r="DL117" s="1">
        <v>188.06800000000001</v>
      </c>
      <c r="DM117" s="1">
        <v>186.05600000000001</v>
      </c>
      <c r="DN117" s="1">
        <v>181.923</v>
      </c>
      <c r="DO117" s="1">
        <v>181.55</v>
      </c>
      <c r="DP117" s="1">
        <v>179.04599999999999</v>
      </c>
      <c r="DQ117" s="1">
        <v>180.21</v>
      </c>
      <c r="DR117" s="1">
        <v>182.81</v>
      </c>
      <c r="DS117" s="1">
        <v>184.73699999999999</v>
      </c>
      <c r="DT117" s="1">
        <v>182.845</v>
      </c>
      <c r="DU117" s="1">
        <v>182.54900000000001</v>
      </c>
      <c r="DV117" s="1">
        <v>185.31899999999999</v>
      </c>
      <c r="DW117" s="1">
        <v>185.017</v>
      </c>
      <c r="DX117" s="1">
        <v>188.733</v>
      </c>
      <c r="DY117" s="1">
        <v>191.209</v>
      </c>
      <c r="DZ117" s="1">
        <v>189.85400000000001</v>
      </c>
      <c r="EA117" s="1">
        <v>188.428</v>
      </c>
      <c r="EB117" s="1">
        <v>183.44800000000001</v>
      </c>
      <c r="EC117" s="1">
        <v>179.46199999999999</v>
      </c>
      <c r="ED117" s="1">
        <v>179.85</v>
      </c>
      <c r="EE117" s="1">
        <v>185.11799999999999</v>
      </c>
      <c r="EF117" s="1">
        <v>184.65199999999999</v>
      </c>
      <c r="EG117" s="1">
        <v>185.07300000000001</v>
      </c>
      <c r="EH117" s="1">
        <v>186.10599999999999</v>
      </c>
      <c r="EI117" s="1">
        <v>186.12299999999999</v>
      </c>
      <c r="EJ117" s="1">
        <v>186.68</v>
      </c>
      <c r="EK117" s="1">
        <v>190.22499999999999</v>
      </c>
      <c r="EL117" s="1">
        <v>190.23099999999999</v>
      </c>
      <c r="EM117" s="1">
        <v>191.01400000000001</v>
      </c>
      <c r="EN117" s="1">
        <v>193.41200000000001</v>
      </c>
      <c r="EO117" s="1">
        <v>196.983</v>
      </c>
      <c r="EP117" s="1">
        <v>194.869</v>
      </c>
      <c r="EQ117" s="1">
        <v>195.55199999999999</v>
      </c>
      <c r="ER117" s="1">
        <v>198.738</v>
      </c>
      <c r="ES117" s="1">
        <v>201.99199999999999</v>
      </c>
      <c r="ET117" s="1">
        <v>206.88</v>
      </c>
      <c r="EU117" s="1">
        <v>209.48599999999999</v>
      </c>
      <c r="EV117" s="1">
        <v>202.49700000000001</v>
      </c>
      <c r="EW117" s="1">
        <v>207.523</v>
      </c>
      <c r="EX117" s="1">
        <v>208.559</v>
      </c>
      <c r="EY117" s="1">
        <v>209.648</v>
      </c>
      <c r="EZ117" s="1">
        <v>209.10400000000001</v>
      </c>
      <c r="FA117" s="1">
        <v>209.512</v>
      </c>
      <c r="FB117" s="1">
        <v>214.75899999999999</v>
      </c>
      <c r="FC117" s="1">
        <v>212.86099999999999</v>
      </c>
      <c r="FD117" s="1">
        <v>213.75700000000001</v>
      </c>
      <c r="FE117" s="1">
        <v>209.334</v>
      </c>
      <c r="FF117" s="1">
        <v>208.28899999999999</v>
      </c>
      <c r="FG117" s="1">
        <v>206.84399999999999</v>
      </c>
      <c r="FH117" s="1">
        <v>207.10599999999999</v>
      </c>
      <c r="FI117" s="1">
        <v>204.17400000000001</v>
      </c>
      <c r="FJ117" s="1">
        <v>200.22200000000001</v>
      </c>
      <c r="FK117" s="1">
        <v>198.92</v>
      </c>
      <c r="FL117" s="1">
        <v>198.268</v>
      </c>
      <c r="FM117" s="1">
        <v>193.762</v>
      </c>
      <c r="FN117" s="1">
        <v>198.49600000000001</v>
      </c>
      <c r="FO117" s="1">
        <v>195.678</v>
      </c>
      <c r="FP117" s="1">
        <v>199.155</v>
      </c>
      <c r="FQ117" s="1">
        <v>202.24700000000001</v>
      </c>
      <c r="FR117" s="1">
        <v>202.84899999999999</v>
      </c>
      <c r="FS117" s="1">
        <v>199.072</v>
      </c>
      <c r="FT117" s="1">
        <v>198.352</v>
      </c>
      <c r="FU117" s="1">
        <v>195.97300000000001</v>
      </c>
      <c r="FV117" s="1">
        <v>198.60400000000001</v>
      </c>
      <c r="FW117" s="1">
        <v>202.75399999999999</v>
      </c>
      <c r="FX117" s="1">
        <v>203.22300000000001</v>
      </c>
      <c r="FY117" s="1">
        <v>200.142</v>
      </c>
      <c r="FZ117" s="1">
        <v>200.27799999999999</v>
      </c>
      <c r="GA117" s="1">
        <v>204.548</v>
      </c>
      <c r="GB117" s="1">
        <v>206.80799999999999</v>
      </c>
      <c r="GC117" s="1">
        <v>205.363</v>
      </c>
      <c r="GD117" s="1">
        <v>209.69</v>
      </c>
      <c r="GE117" s="1">
        <v>213.02500000000001</v>
      </c>
      <c r="GF117" s="1">
        <v>211.69800000000001</v>
      </c>
      <c r="GG117" s="1">
        <v>218.255</v>
      </c>
      <c r="GH117" s="1">
        <v>224.18100000000001</v>
      </c>
      <c r="GI117" s="1">
        <v>228.072</v>
      </c>
      <c r="GJ117" s="1">
        <v>224.816</v>
      </c>
      <c r="GK117" s="1">
        <v>225.83600000000001</v>
      </c>
      <c r="GL117" s="1">
        <v>226.357</v>
      </c>
      <c r="GM117" s="1">
        <v>220.773</v>
      </c>
      <c r="GN117" s="1">
        <v>219.661</v>
      </c>
      <c r="GO117" s="1">
        <v>220.78</v>
      </c>
      <c r="GP117" s="1">
        <v>221.18899999999999</v>
      </c>
      <c r="GQ117" s="1">
        <v>222.33500000000001</v>
      </c>
      <c r="GR117" s="1">
        <v>223.441</v>
      </c>
      <c r="GS117" s="1">
        <v>224.495</v>
      </c>
      <c r="GT117" s="1">
        <v>223.21299999999999</v>
      </c>
      <c r="GU117" s="1">
        <v>218.48599999999999</v>
      </c>
      <c r="GV117" s="1">
        <v>220.76</v>
      </c>
      <c r="GW117" s="1">
        <v>221.25200000000001</v>
      </c>
      <c r="GX117" s="1">
        <v>216.77099999999999</v>
      </c>
      <c r="GY117" s="1">
        <v>214.62899999999999</v>
      </c>
      <c r="GZ117" s="1">
        <v>209.45500000000001</v>
      </c>
      <c r="HA117" s="1">
        <v>215.989</v>
      </c>
      <c r="HB117" s="1">
        <v>232.947</v>
      </c>
      <c r="HC117" s="1">
        <v>232.26400000000001</v>
      </c>
      <c r="HD117" s="1">
        <v>233.066</v>
      </c>
      <c r="HE117" s="1">
        <v>236.04900000000001</v>
      </c>
      <c r="HF117" s="1">
        <v>232.30500000000001</v>
      </c>
      <c r="HG117" s="1">
        <v>241.86199999999999</v>
      </c>
      <c r="HH117" s="1">
        <v>245.64699999999999</v>
      </c>
      <c r="HI117" s="1">
        <v>244.773</v>
      </c>
      <c r="HJ117" s="1">
        <v>244.40899999999999</v>
      </c>
      <c r="HK117" s="1">
        <v>244.77</v>
      </c>
      <c r="HL117" s="1">
        <v>247.05</v>
      </c>
      <c r="HM117" s="1">
        <v>244.61799999999999</v>
      </c>
      <c r="HN117" s="1">
        <v>241.00299999999999</v>
      </c>
      <c r="HO117" s="1">
        <v>241.489</v>
      </c>
      <c r="HP117" s="1">
        <v>240.62</v>
      </c>
      <c r="HQ117" s="1">
        <v>250.65600000000001</v>
      </c>
      <c r="HR117" s="1">
        <v>258.18</v>
      </c>
      <c r="HS117" s="1">
        <v>258.96499999999997</v>
      </c>
      <c r="HT117" s="1">
        <v>267.32499999999999</v>
      </c>
      <c r="HU117" s="1">
        <v>267.67500000000001</v>
      </c>
      <c r="HV117" s="1">
        <v>257.93900000000002</v>
      </c>
      <c r="HW117" s="1">
        <v>252.89500000000001</v>
      </c>
      <c r="HX117" s="1">
        <v>250.18899999999999</v>
      </c>
      <c r="HY117" s="1">
        <v>251.36</v>
      </c>
      <c r="HZ117" s="1">
        <v>251.91499999999999</v>
      </c>
      <c r="IA117" s="1">
        <v>258.25900000000001</v>
      </c>
      <c r="IB117" s="1">
        <v>256.69400000000002</v>
      </c>
      <c r="IC117" s="1">
        <v>257.78100000000001</v>
      </c>
      <c r="ID117" s="1">
        <v>250.76300000000001</v>
      </c>
      <c r="IE117" s="1">
        <v>242.93700000000001</v>
      </c>
      <c r="IF117" s="1">
        <v>239.547</v>
      </c>
      <c r="IG117" s="1">
        <v>236.428</v>
      </c>
      <c r="IH117" s="1">
        <v>231.31299999999999</v>
      </c>
      <c r="II117" s="1">
        <v>230.41499999999999</v>
      </c>
      <c r="IJ117" s="1">
        <v>229.727</v>
      </c>
      <c r="IK117" s="1">
        <v>234.262</v>
      </c>
      <c r="IL117" s="1">
        <v>236.477</v>
      </c>
      <c r="IM117" s="1">
        <v>238.24100000000001</v>
      </c>
      <c r="IN117" s="1">
        <v>236.74299999999999</v>
      </c>
      <c r="IO117" s="1">
        <v>236.18100000000001</v>
      </c>
      <c r="IP117" s="1">
        <v>232.69200000000001</v>
      </c>
      <c r="IQ117" s="1">
        <v>228.29400000000001</v>
      </c>
      <c r="IR117" s="1">
        <v>227.18700000000001</v>
      </c>
      <c r="IS117" s="1">
        <v>224.13800000000001</v>
      </c>
      <c r="IT117" s="1">
        <v>225.01599999999999</v>
      </c>
      <c r="IU117" s="1">
        <v>232.95500000000001</v>
      </c>
      <c r="IV117" s="1">
        <v>236.54300000000001</v>
      </c>
      <c r="IW117" s="1">
        <v>237.52600000000001</v>
      </c>
      <c r="IX117" s="1">
        <v>234.71</v>
      </c>
      <c r="IY117" s="1">
        <v>239.75</v>
      </c>
      <c r="IZ117" s="1">
        <v>241.142</v>
      </c>
      <c r="JA117" s="1">
        <v>241.77600000000001</v>
      </c>
      <c r="JB117" s="1">
        <v>245.24100000000001</v>
      </c>
      <c r="JC117" s="1">
        <v>249.399</v>
      </c>
      <c r="JD117" s="1">
        <v>252.98500000000001</v>
      </c>
      <c r="JE117" s="1">
        <v>252.892</v>
      </c>
      <c r="JF117" s="1">
        <v>253.36600000000001</v>
      </c>
      <c r="JG117" s="1">
        <v>249.815</v>
      </c>
      <c r="JH117" s="1">
        <v>247.875</v>
      </c>
      <c r="JI117" s="1">
        <v>249.905</v>
      </c>
      <c r="JJ117" s="1">
        <v>253.04900000000001</v>
      </c>
      <c r="JK117" s="1">
        <v>266.26499999999999</v>
      </c>
      <c r="JL117" s="1">
        <v>275.20400000000001</v>
      </c>
      <c r="JM117" s="1">
        <v>279.18400000000003</v>
      </c>
      <c r="JN117" s="1">
        <v>280.654</v>
      </c>
      <c r="JO117" s="1">
        <v>280.92500000000001</v>
      </c>
      <c r="JP117" s="1">
        <v>278.86799999999999</v>
      </c>
      <c r="JQ117" s="1">
        <v>284.27300000000002</v>
      </c>
      <c r="JR117" s="1">
        <v>290.935</v>
      </c>
      <c r="JS117" s="1">
        <v>290.90699999999998</v>
      </c>
      <c r="JT117" s="1">
        <v>294.95600000000002</v>
      </c>
      <c r="JU117" s="1">
        <v>297.72199999999998</v>
      </c>
      <c r="JV117" s="1">
        <v>302.30200000000002</v>
      </c>
      <c r="JW117" s="1">
        <v>299.23599999999999</v>
      </c>
      <c r="JX117" s="1">
        <v>294.07</v>
      </c>
      <c r="JY117" s="1">
        <v>295.88900000000001</v>
      </c>
      <c r="JZ117" s="1">
        <v>293.83699999999999</v>
      </c>
      <c r="KA117" s="1">
        <v>292.755</v>
      </c>
      <c r="KB117" s="1">
        <v>291.29000000000002</v>
      </c>
      <c r="KC117" s="1">
        <v>292.38299999999998</v>
      </c>
      <c r="KD117" s="1">
        <v>280.596</v>
      </c>
      <c r="KE117" s="1">
        <v>277.10700000000003</v>
      </c>
      <c r="KF117" s="1">
        <v>276.43299999999999</v>
      </c>
      <c r="KG117" s="1">
        <v>276.63499999999999</v>
      </c>
      <c r="KH117" s="1">
        <v>275.42399999999998</v>
      </c>
      <c r="KI117" s="1">
        <v>278.58800000000002</v>
      </c>
      <c r="KJ117" s="1">
        <v>277.91800000000001</v>
      </c>
      <c r="KK117" s="1">
        <v>278.59699999999998</v>
      </c>
      <c r="KL117" s="1">
        <v>273.26400000000001</v>
      </c>
      <c r="KM117" s="1">
        <v>274.07</v>
      </c>
      <c r="KN117" s="1">
        <v>269.24599999999998</v>
      </c>
      <c r="KO117" s="1">
        <v>262.54399999999998</v>
      </c>
      <c r="KP117" s="1">
        <v>255.096</v>
      </c>
      <c r="KQ117" s="1">
        <v>254.44499999999999</v>
      </c>
      <c r="KR117" s="1">
        <v>254.56700000000001</v>
      </c>
      <c r="KS117" s="1">
        <v>256.40800000000002</v>
      </c>
      <c r="KT117" s="1">
        <v>259.036</v>
      </c>
      <c r="KU117" s="1">
        <v>260.42399999999998</v>
      </c>
      <c r="KV117" s="1">
        <v>259.19200000000001</v>
      </c>
      <c r="KW117" s="1">
        <v>258.096</v>
      </c>
      <c r="KX117" s="1">
        <v>256.18700000000001</v>
      </c>
      <c r="KY117" s="1">
        <v>257.46300000000002</v>
      </c>
      <c r="KZ117" s="1">
        <v>253.10300000000001</v>
      </c>
      <c r="LA117" s="1">
        <v>253.80099999999999</v>
      </c>
      <c r="LB117" s="1">
        <v>254.459</v>
      </c>
      <c r="LC117" s="1">
        <v>259.48599999999999</v>
      </c>
      <c r="LD117" s="1">
        <v>267.52600000000001</v>
      </c>
      <c r="LE117" s="1">
        <v>270.74900000000002</v>
      </c>
      <c r="LF117" s="1">
        <v>268.26600000000002</v>
      </c>
      <c r="LG117" s="1">
        <v>267.99</v>
      </c>
      <c r="LH117" s="1">
        <v>268.76900000000001</v>
      </c>
      <c r="LI117" s="1">
        <v>268.20100000000002</v>
      </c>
      <c r="LJ117" s="1">
        <v>267.13400000000001</v>
      </c>
      <c r="LK117" s="1">
        <v>272.02499999999998</v>
      </c>
      <c r="LL117" s="1">
        <v>271.49400000000003</v>
      </c>
      <c r="LM117" s="1">
        <v>275.82100000000003</v>
      </c>
      <c r="LN117" s="1">
        <v>279.74200000000002</v>
      </c>
      <c r="LO117" s="1">
        <v>285.07400000000001</v>
      </c>
      <c r="LP117" s="1">
        <v>278.58999999999997</v>
      </c>
      <c r="LQ117" s="1">
        <v>281.56200000000001</v>
      </c>
      <c r="LR117" s="1">
        <v>278.53399999999999</v>
      </c>
      <c r="LS117" s="1">
        <v>274.48899999999998</v>
      </c>
      <c r="LT117" s="1">
        <v>269.24</v>
      </c>
      <c r="LU117" s="1">
        <v>262.92399999999998</v>
      </c>
      <c r="LV117" s="1">
        <v>266.83600000000001</v>
      </c>
      <c r="LW117" s="1">
        <v>268.77699999999999</v>
      </c>
      <c r="LX117" s="1">
        <v>266.97899999999998</v>
      </c>
      <c r="LY117" s="1">
        <v>274.46600000000001</v>
      </c>
      <c r="LZ117" s="1">
        <v>283.27600000000001</v>
      </c>
      <c r="MA117" s="1">
        <v>288.524</v>
      </c>
      <c r="MB117" s="1">
        <v>290.98</v>
      </c>
      <c r="MC117" s="1">
        <v>287.505</v>
      </c>
      <c r="MD117" s="1">
        <v>281.161</v>
      </c>
      <c r="ME117" s="1">
        <v>276.33800000000002</v>
      </c>
      <c r="MF117" s="1">
        <v>275.779</v>
      </c>
      <c r="MG117" s="1">
        <v>271.74400000000003</v>
      </c>
      <c r="MH117" s="1">
        <v>268.66000000000003</v>
      </c>
      <c r="MI117" s="1">
        <v>271.14100000000002</v>
      </c>
      <c r="MJ117" s="1">
        <v>275.423</v>
      </c>
      <c r="MK117" s="1">
        <v>277.28300000000002</v>
      </c>
      <c r="ML117" s="1">
        <v>279.07400000000001</v>
      </c>
      <c r="MM117" s="1">
        <v>276.29300000000001</v>
      </c>
      <c r="MN117" s="1">
        <v>276.61399999999998</v>
      </c>
      <c r="MO117" s="1">
        <v>274.66199999999998</v>
      </c>
      <c r="MP117" s="1">
        <v>274.267</v>
      </c>
      <c r="MQ117" s="1">
        <v>276.60599999999999</v>
      </c>
      <c r="MR117" s="1">
        <v>273.55799999999999</v>
      </c>
      <c r="MS117" s="1">
        <v>266.34100000000001</v>
      </c>
      <c r="MT117" s="1">
        <v>273.95299999999997</v>
      </c>
      <c r="MU117" s="1">
        <v>291.863</v>
      </c>
      <c r="MV117" s="1">
        <v>294.053</v>
      </c>
      <c r="MW117" s="1">
        <v>286.48200000000003</v>
      </c>
      <c r="MX117" s="1">
        <v>280.38400000000001</v>
      </c>
      <c r="MY117" s="1">
        <v>288.43900000000002</v>
      </c>
      <c r="MZ117" s="1">
        <v>303.01799999999997</v>
      </c>
      <c r="NA117" s="1">
        <v>309.63400000000001</v>
      </c>
      <c r="NB117" s="1">
        <v>313.44200000000001</v>
      </c>
      <c r="NC117" s="1">
        <v>316.96300000000002</v>
      </c>
      <c r="ND117" s="1">
        <v>317.01600000000002</v>
      </c>
      <c r="NE117" s="1">
        <v>315.87</v>
      </c>
      <c r="NF117" s="1">
        <v>317.85500000000002</v>
      </c>
      <c r="NG117" s="1">
        <v>319.221</v>
      </c>
      <c r="NH117" s="1">
        <v>315.84100000000001</v>
      </c>
      <c r="NI117" s="1">
        <v>312.94900000000001</v>
      </c>
      <c r="NJ117" s="1">
        <v>309.97300000000001</v>
      </c>
      <c r="NK117" s="1">
        <v>311.50599999999997</v>
      </c>
      <c r="NL117" s="1">
        <v>315.27600000000001</v>
      </c>
      <c r="NM117" s="1">
        <v>315.173</v>
      </c>
      <c r="NN117" s="1">
        <v>317.56099999999998</v>
      </c>
      <c r="NO117" s="1">
        <v>316.02699999999999</v>
      </c>
      <c r="NP117" s="1">
        <v>312.54500000000002</v>
      </c>
      <c r="NQ117" s="1">
        <v>313.84699999999998</v>
      </c>
      <c r="NR117" s="1">
        <v>312.36099999999999</v>
      </c>
      <c r="NS117" s="1">
        <v>317.12</v>
      </c>
      <c r="NT117" s="1">
        <v>321.03199999999998</v>
      </c>
      <c r="NU117" s="1">
        <v>324.36200000000002</v>
      </c>
      <c r="NV117" s="1">
        <v>328.161</v>
      </c>
      <c r="NW117" s="1">
        <v>322.53300000000002</v>
      </c>
      <c r="NX117" s="1">
        <v>313.33199999999999</v>
      </c>
      <c r="NY117" s="1">
        <v>312.952</v>
      </c>
      <c r="NZ117" s="1">
        <v>311.30799999999999</v>
      </c>
      <c r="OA117" s="1">
        <v>308.68799999999999</v>
      </c>
      <c r="OB117" s="1">
        <v>308.964</v>
      </c>
      <c r="OC117" s="1">
        <v>308.85899999999998</v>
      </c>
      <c r="OD117" s="1">
        <v>305.57400000000001</v>
      </c>
      <c r="OE117" s="1">
        <v>304.27999999999997</v>
      </c>
      <c r="OF117" s="1">
        <v>300.22500000000002</v>
      </c>
      <c r="OG117" s="1">
        <v>300.13099999999997</v>
      </c>
      <c r="OH117" s="1">
        <v>299.01799999999997</v>
      </c>
      <c r="OI117" s="1">
        <v>304.178</v>
      </c>
      <c r="OJ117" s="1">
        <v>310.37799999999999</v>
      </c>
      <c r="OK117" s="1">
        <v>312.26900000000001</v>
      </c>
      <c r="OL117" s="1">
        <v>310.90800000000002</v>
      </c>
      <c r="OM117" s="1">
        <v>310.15800000000002</v>
      </c>
      <c r="ON117" s="1">
        <v>305.27800000000002</v>
      </c>
      <c r="OO117" s="1">
        <v>300.87299999999999</v>
      </c>
      <c r="OP117" s="1">
        <v>295.41500000000002</v>
      </c>
      <c r="OQ117" s="1">
        <v>294.596</v>
      </c>
      <c r="OR117" s="1">
        <v>289.22899999999998</v>
      </c>
      <c r="OS117" s="1">
        <v>283.04399999999998</v>
      </c>
      <c r="OT117" s="1">
        <v>280.25799999999998</v>
      </c>
      <c r="OU117" s="1">
        <v>278.91000000000003</v>
      </c>
      <c r="OV117" s="1">
        <v>281.13099999999997</v>
      </c>
      <c r="OW117" s="1">
        <v>279.18799999999999</v>
      </c>
      <c r="OX117" s="1">
        <v>279.40100000000001</v>
      </c>
      <c r="OY117" s="1">
        <v>281.26499999999999</v>
      </c>
      <c r="OZ117" s="1">
        <v>274.98500000000001</v>
      </c>
      <c r="PA117" s="1">
        <v>273.35199999999998</v>
      </c>
      <c r="PB117" s="1">
        <v>272.63900000000001</v>
      </c>
      <c r="PC117" s="1">
        <v>267.61</v>
      </c>
      <c r="PD117" s="1">
        <v>265.30500000000001</v>
      </c>
      <c r="PE117" s="1">
        <v>264.44299999999998</v>
      </c>
      <c r="PF117" s="1">
        <v>262.38400000000001</v>
      </c>
      <c r="PG117" s="1">
        <v>259.99099999999999</v>
      </c>
      <c r="PH117" s="1">
        <v>262.05599999999998</v>
      </c>
      <c r="PI117" s="1">
        <v>263.952</v>
      </c>
      <c r="PJ117" s="1">
        <v>265.12599999999998</v>
      </c>
      <c r="PK117" s="1">
        <v>265.64299999999997</v>
      </c>
      <c r="PL117" s="1">
        <v>268.60199999999998</v>
      </c>
      <c r="PM117" s="1">
        <v>272.392</v>
      </c>
      <c r="PN117" s="1">
        <v>272.91500000000002</v>
      </c>
      <c r="PO117" s="1">
        <v>271.23500000000001</v>
      </c>
      <c r="PP117" s="1">
        <v>270.92399999999998</v>
      </c>
      <c r="PQ117" s="1">
        <v>262.16000000000003</v>
      </c>
      <c r="PR117" s="1">
        <v>261.423</v>
      </c>
      <c r="PS117" s="1">
        <v>258.447</v>
      </c>
      <c r="PT117" s="1">
        <v>252.92099999999999</v>
      </c>
      <c r="PU117" s="1">
        <v>253.71600000000001</v>
      </c>
      <c r="PV117" s="1">
        <v>254.613</v>
      </c>
      <c r="PW117" s="1">
        <v>252.959</v>
      </c>
      <c r="PX117" s="1">
        <v>251.387</v>
      </c>
      <c r="PY117" s="1">
        <v>249.34399999999999</v>
      </c>
      <c r="PZ117" s="1">
        <v>248.82</v>
      </c>
      <c r="QA117" s="1">
        <v>248.31399999999999</v>
      </c>
      <c r="QB117" s="1">
        <v>244.62100000000001</v>
      </c>
      <c r="QC117" s="1">
        <v>245.2</v>
      </c>
      <c r="QD117" s="1">
        <v>244.339</v>
      </c>
      <c r="QE117" s="1">
        <v>237.94399999999999</v>
      </c>
      <c r="QF117" s="1">
        <v>239.42</v>
      </c>
      <c r="QG117" s="1">
        <v>241.98</v>
      </c>
      <c r="QH117" s="1">
        <v>244.66499999999999</v>
      </c>
      <c r="QI117" s="1">
        <v>242.23699999999999</v>
      </c>
      <c r="QJ117" s="1">
        <v>243.20599999999999</v>
      </c>
      <c r="QK117" s="1">
        <v>238.95699999999999</v>
      </c>
      <c r="QL117" s="1">
        <v>238.601</v>
      </c>
      <c r="QM117" s="1">
        <v>238.02099999999999</v>
      </c>
      <c r="QN117" s="1">
        <v>237.405</v>
      </c>
      <c r="QO117" s="1">
        <v>238.8</v>
      </c>
      <c r="QP117" s="1">
        <v>237.142</v>
      </c>
      <c r="QQ117" s="1">
        <v>236.75299999999999</v>
      </c>
      <c r="QR117" s="1">
        <v>238.393</v>
      </c>
      <c r="QS117" s="1">
        <v>238.95699999999999</v>
      </c>
      <c r="QT117" s="1">
        <v>238.85599999999999</v>
      </c>
      <c r="QU117" s="1">
        <v>240.27199999999999</v>
      </c>
      <c r="QV117" s="1">
        <v>240.00299999999999</v>
      </c>
      <c r="QW117" s="1">
        <v>238.98500000000001</v>
      </c>
      <c r="QX117" s="1">
        <v>240.774</v>
      </c>
      <c r="QY117" s="1">
        <v>242.154</v>
      </c>
      <c r="QZ117" s="1">
        <v>245.03399999999999</v>
      </c>
      <c r="RA117" s="1">
        <v>243.20699999999999</v>
      </c>
      <c r="RB117" s="1">
        <v>244.21100000000001</v>
      </c>
      <c r="RC117" s="1">
        <v>245.28800000000001</v>
      </c>
      <c r="RD117" s="1">
        <v>244.40600000000001</v>
      </c>
      <c r="RE117" s="1">
        <v>243.208</v>
      </c>
      <c r="RF117" s="1">
        <v>239.012</v>
      </c>
      <c r="RG117" s="1">
        <v>241.35900000000001</v>
      </c>
      <c r="RH117" s="1">
        <v>241.81100000000001</v>
      </c>
      <c r="RI117" s="1">
        <v>242.65299999999999</v>
      </c>
      <c r="RJ117" s="1">
        <v>242.83500000000001</v>
      </c>
      <c r="RK117" s="1">
        <v>243.36199999999999</v>
      </c>
      <c r="RL117" s="1">
        <v>244.36500000000001</v>
      </c>
      <c r="RM117" s="1">
        <v>249.11500000000001</v>
      </c>
      <c r="RN117" s="1">
        <v>248.71</v>
      </c>
      <c r="RO117" s="1">
        <v>249.90899999999999</v>
      </c>
      <c r="RP117" s="1">
        <v>250.441</v>
      </c>
      <c r="RQ117" s="1">
        <v>247.596</v>
      </c>
      <c r="RR117" s="1">
        <v>248.01</v>
      </c>
      <c r="RS117" s="1">
        <v>247.30699999999999</v>
      </c>
      <c r="RT117" s="1">
        <v>242.74700000000001</v>
      </c>
      <c r="RU117" s="1">
        <v>241.76300000000001</v>
      </c>
      <c r="RV117" s="1">
        <v>241.39699999999999</v>
      </c>
      <c r="RW117" s="1">
        <v>242.892</v>
      </c>
      <c r="RX117" s="1">
        <v>241.65</v>
      </c>
      <c r="RY117" s="1">
        <v>238.25700000000001</v>
      </c>
      <c r="RZ117" s="1">
        <v>233.94</v>
      </c>
      <c r="SA117" s="1">
        <v>237.67599999999999</v>
      </c>
      <c r="SB117" s="1">
        <v>237.88200000000001</v>
      </c>
      <c r="SC117" s="1">
        <v>240.63499999999999</v>
      </c>
      <c r="SD117" s="1">
        <v>241.81</v>
      </c>
      <c r="SE117" s="1">
        <v>246.02699999999999</v>
      </c>
      <c r="SF117" s="1">
        <v>246.196</v>
      </c>
      <c r="SG117" s="1">
        <v>245.80600000000001</v>
      </c>
      <c r="SH117" s="1">
        <v>247.27199999999999</v>
      </c>
      <c r="SI117" s="1">
        <v>249.90799999999999</v>
      </c>
      <c r="SJ117" s="1">
        <v>249.20400000000001</v>
      </c>
      <c r="SK117" s="1">
        <v>250.75899999999999</v>
      </c>
      <c r="SL117" s="1">
        <v>249.95</v>
      </c>
      <c r="SM117" s="1">
        <v>252.107</v>
      </c>
      <c r="SN117" s="1">
        <v>253.14400000000001</v>
      </c>
      <c r="SO117" s="1">
        <v>253.387</v>
      </c>
      <c r="SP117" s="1">
        <v>252.983</v>
      </c>
      <c r="SQ117" s="1">
        <v>257.62</v>
      </c>
      <c r="SR117" s="1">
        <v>260.577</v>
      </c>
    </row>
    <row r="118" spans="1:512" x14ac:dyDescent="0.25">
      <c r="A118" s="1" t="s">
        <v>339</v>
      </c>
      <c r="B118" s="1" t="str">
        <f>_xlfn.XLOOKUP(A118,bonds[worksheet get],bonds[unique lookup],"-")</f>
        <v>VATFAL 6.1 11/19/78 nc-23</v>
      </c>
      <c r="C118" s="1" t="str">
        <f>_xlfn.XLOOKUP(A118,bonds[worksheet get],bonds[ID_ISIN],"-")</f>
        <v>XS1322373017</v>
      </c>
      <c r="D118" s="1">
        <f>_xll.BDH(A118,"blp_i_sprd_mid","-2AY",,"Dates=H","Fill=C","Sort=R","Dir=H","cols=491;rows=1")</f>
        <v>424.68400000000003</v>
      </c>
      <c r="E118" s="1">
        <v>422.11</v>
      </c>
      <c r="F118" s="1">
        <v>422.66199999999998</v>
      </c>
      <c r="G118" s="1">
        <v>423.52800000000002</v>
      </c>
      <c r="H118" s="1">
        <v>422.20499999999998</v>
      </c>
      <c r="I118" s="1">
        <v>419.10300000000001</v>
      </c>
      <c r="J118" s="1">
        <v>420.42700000000002</v>
      </c>
      <c r="K118" s="1">
        <v>419.45699999999999</v>
      </c>
      <c r="L118" s="1">
        <v>417.14400000000001</v>
      </c>
      <c r="M118" s="1">
        <v>415.19799999999998</v>
      </c>
      <c r="N118" s="1">
        <v>414.60599999999999</v>
      </c>
      <c r="O118" s="1">
        <v>415.363</v>
      </c>
      <c r="P118" s="1">
        <v>415.05900000000003</v>
      </c>
      <c r="Q118" s="1">
        <v>413.35199999999998</v>
      </c>
      <c r="R118" s="1">
        <v>414.90499999999997</v>
      </c>
      <c r="S118" s="1">
        <v>413.33600000000001</v>
      </c>
      <c r="T118" s="1">
        <v>414.416</v>
      </c>
      <c r="U118" s="1">
        <v>411.8</v>
      </c>
      <c r="V118" s="1">
        <v>410.28500000000003</v>
      </c>
      <c r="W118" s="1">
        <v>410.64499999999998</v>
      </c>
      <c r="X118" s="1">
        <v>406.947</v>
      </c>
      <c r="Y118" s="1">
        <v>425.25700000000001</v>
      </c>
      <c r="Z118" s="1">
        <v>426.16699999999997</v>
      </c>
      <c r="AA118" s="1">
        <v>425.37299999999999</v>
      </c>
      <c r="AB118" s="1">
        <v>452.654</v>
      </c>
      <c r="AC118" s="1">
        <v>450.29500000000002</v>
      </c>
      <c r="AD118" s="1">
        <v>455.67500000000001</v>
      </c>
      <c r="AE118" s="1">
        <v>402.10700000000003</v>
      </c>
      <c r="AF118" s="1">
        <v>454.81200000000001</v>
      </c>
      <c r="AG118" s="1">
        <v>465.161</v>
      </c>
      <c r="AH118" s="1">
        <v>464.57100000000003</v>
      </c>
      <c r="AI118" s="1">
        <v>481.25099999999998</v>
      </c>
      <c r="AJ118" s="1">
        <v>479.71600000000001</v>
      </c>
      <c r="AK118" s="1">
        <v>729.30600000000004</v>
      </c>
      <c r="AL118" s="1">
        <v>728.947</v>
      </c>
      <c r="AM118" s="1">
        <v>722.94</v>
      </c>
      <c r="AN118" s="1">
        <v>662.85</v>
      </c>
      <c r="AO118" s="1">
        <v>840.702</v>
      </c>
      <c r="AP118" s="1">
        <v>403.51400000000001</v>
      </c>
      <c r="AQ118" s="1">
        <v>644.12199999999996</v>
      </c>
      <c r="AR118" s="1">
        <v>702.71299999999997</v>
      </c>
      <c r="AS118" s="1">
        <v>626.31500000000005</v>
      </c>
      <c r="AT118" s="1">
        <v>801.17100000000005</v>
      </c>
      <c r="AU118" s="1">
        <v>741.86400000000003</v>
      </c>
      <c r="AV118" s="1">
        <v>757.28800000000001</v>
      </c>
      <c r="AW118" s="1">
        <v>726.81</v>
      </c>
      <c r="AX118" s="1">
        <v>555.16499999999996</v>
      </c>
      <c r="AY118" s="1">
        <v>548.34799999999996</v>
      </c>
      <c r="AZ118" s="1">
        <v>697.43700000000001</v>
      </c>
      <c r="BA118" s="1">
        <v>693.59299999999996</v>
      </c>
      <c r="BB118" s="1">
        <v>715.70500000000004</v>
      </c>
      <c r="BC118" s="1">
        <v>737.46</v>
      </c>
      <c r="BD118" s="1">
        <v>578.10299999999995</v>
      </c>
      <c r="BE118" s="1">
        <v>508.69499999999999</v>
      </c>
      <c r="BF118" s="1">
        <v>553.79399999999998</v>
      </c>
      <c r="BG118" s="1">
        <v>557.822</v>
      </c>
      <c r="BH118" s="1">
        <v>414.69799999999998</v>
      </c>
      <c r="BI118" s="1">
        <v>430.37299999999999</v>
      </c>
      <c r="BJ118" s="1">
        <v>439.86599999999999</v>
      </c>
      <c r="BK118" s="1">
        <v>441.26299999999998</v>
      </c>
      <c r="BL118" s="1">
        <v>1055.683</v>
      </c>
      <c r="BM118" s="1">
        <v>439.27300000000002</v>
      </c>
      <c r="BN118" s="1">
        <v>437.11200000000002</v>
      </c>
      <c r="BO118" s="1">
        <v>432.44799999999998</v>
      </c>
      <c r="BP118" s="1">
        <v>428.62299999999999</v>
      </c>
      <c r="BQ118" s="1">
        <v>432.226</v>
      </c>
      <c r="BR118" s="1">
        <v>434.911</v>
      </c>
      <c r="BS118" s="1">
        <v>431.70800000000003</v>
      </c>
      <c r="BT118" s="1">
        <v>417.33300000000003</v>
      </c>
      <c r="BU118" s="1">
        <v>414.06799999999998</v>
      </c>
      <c r="BV118" s="1">
        <v>425.55399999999997</v>
      </c>
      <c r="BW118" s="1">
        <v>428.255</v>
      </c>
      <c r="BX118" s="1">
        <v>416.34899999999999</v>
      </c>
      <c r="BY118" s="1">
        <v>429.315</v>
      </c>
      <c r="BZ118" s="1">
        <v>429.15199999999999</v>
      </c>
      <c r="CA118" s="1">
        <v>428.23099999999999</v>
      </c>
      <c r="CB118" s="1">
        <v>432.47300000000001</v>
      </c>
      <c r="CC118" s="1">
        <v>418.03500000000003</v>
      </c>
      <c r="CD118" s="1">
        <v>404.93400000000003</v>
      </c>
      <c r="CE118" s="1">
        <v>414.86399999999998</v>
      </c>
      <c r="CF118" s="1">
        <v>393.03500000000003</v>
      </c>
      <c r="CG118" s="1">
        <v>397.79399999999998</v>
      </c>
      <c r="CH118" s="1">
        <v>391.13600000000002</v>
      </c>
      <c r="CI118" s="1">
        <v>352.98200000000003</v>
      </c>
      <c r="CJ118" s="1">
        <v>345.851</v>
      </c>
      <c r="CK118" s="1">
        <v>343.61399999999998</v>
      </c>
      <c r="CL118" s="1">
        <v>329.947</v>
      </c>
      <c r="CM118" s="1">
        <v>319.51900000000001</v>
      </c>
      <c r="CN118" s="1">
        <v>315.31799999999998</v>
      </c>
      <c r="CO118" s="1">
        <v>314.79300000000001</v>
      </c>
      <c r="CP118" s="1">
        <v>317.49799999999999</v>
      </c>
      <c r="CQ118" s="1">
        <v>310.452</v>
      </c>
      <c r="CR118" s="1">
        <v>313.66199999999998</v>
      </c>
      <c r="CS118" s="1">
        <v>312.95400000000001</v>
      </c>
      <c r="CT118" s="1">
        <v>314.529</v>
      </c>
      <c r="CU118" s="1">
        <v>317.93299999999999</v>
      </c>
      <c r="CV118" s="1">
        <v>312.59300000000002</v>
      </c>
      <c r="CW118" s="1">
        <v>308.67899999999997</v>
      </c>
      <c r="CX118" s="1">
        <v>312.28199999999998</v>
      </c>
      <c r="CY118" s="1">
        <v>315.70699999999999</v>
      </c>
      <c r="CZ118" s="1">
        <v>332.66199999999998</v>
      </c>
      <c r="DA118" s="1">
        <v>326.95999999999998</v>
      </c>
      <c r="DB118" s="1">
        <v>330.01499999999999</v>
      </c>
      <c r="DC118" s="1">
        <v>325.49400000000003</v>
      </c>
      <c r="DD118" s="1">
        <v>323.005</v>
      </c>
      <c r="DE118" s="1">
        <v>327.32499999999999</v>
      </c>
      <c r="DF118" s="1">
        <v>336.54700000000003</v>
      </c>
      <c r="DG118" s="1">
        <v>334.50099999999998</v>
      </c>
      <c r="DH118" s="1">
        <v>328.88299999999998</v>
      </c>
      <c r="DI118" s="1">
        <v>327.536</v>
      </c>
      <c r="DJ118" s="1">
        <v>325.02499999999998</v>
      </c>
      <c r="DK118" s="1">
        <v>325.95999999999998</v>
      </c>
      <c r="DL118" s="1">
        <v>327.697</v>
      </c>
      <c r="DM118" s="1">
        <v>328.36200000000002</v>
      </c>
      <c r="DN118" s="1">
        <v>325.57499999999999</v>
      </c>
      <c r="DO118" s="1">
        <v>327.48700000000002</v>
      </c>
      <c r="DP118" s="1">
        <v>325.63</v>
      </c>
      <c r="DQ118" s="1">
        <v>328.84699999999998</v>
      </c>
      <c r="DR118" s="1">
        <v>330.685</v>
      </c>
      <c r="DS118" s="1">
        <v>332.17500000000001</v>
      </c>
      <c r="DT118" s="1">
        <v>331.40199999999999</v>
      </c>
      <c r="DU118" s="1">
        <v>323.17700000000002</v>
      </c>
      <c r="DV118" s="1">
        <v>326.81200000000001</v>
      </c>
      <c r="DW118" s="1">
        <v>330.37200000000001</v>
      </c>
      <c r="DX118" s="1">
        <v>331.05099999999999</v>
      </c>
      <c r="DY118" s="1">
        <v>326.21699999999998</v>
      </c>
      <c r="DZ118" s="1">
        <v>328.46800000000002</v>
      </c>
      <c r="EA118" s="1">
        <v>325.08199999999999</v>
      </c>
      <c r="EB118" s="1">
        <v>326.07799999999997</v>
      </c>
      <c r="EC118" s="1">
        <v>318.31700000000001</v>
      </c>
      <c r="ED118" s="1">
        <v>320.39100000000002</v>
      </c>
      <c r="EE118" s="1">
        <v>322.41399999999999</v>
      </c>
      <c r="EF118" s="1">
        <v>326.49299999999999</v>
      </c>
      <c r="EG118" s="1">
        <v>320.58499999999998</v>
      </c>
      <c r="EH118" s="1">
        <v>329.41199999999998</v>
      </c>
      <c r="EI118" s="1">
        <v>328.12400000000002</v>
      </c>
      <c r="EJ118" s="1">
        <v>331.31200000000001</v>
      </c>
      <c r="EK118" s="1">
        <v>330.012</v>
      </c>
      <c r="EL118" s="1">
        <v>329.54500000000002</v>
      </c>
      <c r="EM118" s="1">
        <v>332.28899999999999</v>
      </c>
      <c r="EN118" s="1">
        <v>336.21100000000001</v>
      </c>
      <c r="EO118" s="1">
        <v>342.16899999999998</v>
      </c>
      <c r="EP118" s="1">
        <v>332.80799999999999</v>
      </c>
      <c r="EQ118" s="1">
        <v>337.18099999999998</v>
      </c>
      <c r="ER118" s="1">
        <v>338.721</v>
      </c>
      <c r="ES118" s="1">
        <v>336.83600000000001</v>
      </c>
      <c r="ET118" s="1">
        <v>335.78399999999999</v>
      </c>
      <c r="EU118" s="1">
        <v>336.79</v>
      </c>
      <c r="EV118" s="1">
        <v>339.80700000000002</v>
      </c>
      <c r="EW118" s="1">
        <v>335.08499999999998</v>
      </c>
      <c r="EX118" s="1">
        <v>334.346</v>
      </c>
      <c r="EY118" s="1">
        <v>333.036</v>
      </c>
      <c r="EZ118" s="1">
        <v>329.721</v>
      </c>
      <c r="FA118" s="1">
        <v>326.245</v>
      </c>
      <c r="FB118" s="1">
        <v>321.64600000000002</v>
      </c>
      <c r="FC118" s="1">
        <v>320.31400000000002</v>
      </c>
      <c r="FD118" s="1">
        <v>323.80599999999998</v>
      </c>
      <c r="FE118" s="1">
        <v>326.38299999999998</v>
      </c>
      <c r="FF118" s="1">
        <v>326.43400000000003</v>
      </c>
      <c r="FG118" s="1">
        <v>328.09500000000003</v>
      </c>
      <c r="FH118" s="1">
        <v>330.33300000000003</v>
      </c>
      <c r="FI118" s="1">
        <v>325.28399999999999</v>
      </c>
      <c r="FJ118" s="1">
        <v>339.74599999999998</v>
      </c>
      <c r="FK118" s="1">
        <v>313.74400000000003</v>
      </c>
      <c r="FL118" s="1">
        <v>313.721</v>
      </c>
      <c r="FM118" s="1">
        <v>327.42099999999999</v>
      </c>
      <c r="FN118" s="1">
        <v>335.37700000000001</v>
      </c>
      <c r="FO118" s="1">
        <v>333.29599999999999</v>
      </c>
      <c r="FP118" s="1">
        <v>319.08</v>
      </c>
      <c r="FQ118" s="1">
        <v>344.07799999999997</v>
      </c>
      <c r="FR118" s="1">
        <v>337.86200000000002</v>
      </c>
      <c r="FS118" s="1">
        <v>340.24400000000003</v>
      </c>
      <c r="FT118" s="1">
        <v>331.87200000000001</v>
      </c>
      <c r="FU118" s="1">
        <v>342.58300000000003</v>
      </c>
      <c r="FV118" s="1">
        <v>355.79500000000002</v>
      </c>
      <c r="FW118" s="1">
        <v>333.88</v>
      </c>
      <c r="FX118" s="1">
        <v>347.01400000000001</v>
      </c>
      <c r="FY118" s="1">
        <v>328.62099999999998</v>
      </c>
      <c r="FZ118" s="1">
        <v>344.00200000000001</v>
      </c>
      <c r="GA118" s="1">
        <v>321.86399999999998</v>
      </c>
      <c r="GB118" s="1">
        <v>334.68</v>
      </c>
      <c r="GC118" s="1">
        <v>366.34300000000002</v>
      </c>
      <c r="GD118" s="1">
        <v>349.57499999999999</v>
      </c>
      <c r="GE118" s="1">
        <v>356.685</v>
      </c>
      <c r="GF118" s="1">
        <v>358.97399999999999</v>
      </c>
      <c r="GG118" s="1">
        <v>360.17</v>
      </c>
      <c r="GH118" s="1">
        <v>335.73599999999999</v>
      </c>
      <c r="GI118" s="1">
        <v>343.58499999999998</v>
      </c>
      <c r="GJ118" s="1">
        <v>335.35300000000001</v>
      </c>
      <c r="GK118" s="1">
        <v>335.36200000000002</v>
      </c>
      <c r="GL118" s="1">
        <v>331.37400000000002</v>
      </c>
      <c r="GM118" s="1">
        <v>330.28100000000001</v>
      </c>
      <c r="GN118" s="1">
        <v>329.97300000000001</v>
      </c>
      <c r="GO118" s="1">
        <v>326.29500000000002</v>
      </c>
      <c r="GP118" s="1">
        <v>320.62099999999998</v>
      </c>
      <c r="GQ118" s="1">
        <v>331.92099999999999</v>
      </c>
      <c r="GR118" s="1">
        <v>336.44600000000003</v>
      </c>
      <c r="GS118" s="1">
        <v>336.15100000000001</v>
      </c>
      <c r="GT118" s="1">
        <v>345.19</v>
      </c>
      <c r="GU118" s="1">
        <v>352.43599999999998</v>
      </c>
      <c r="GV118" s="1">
        <v>353.68599999999998</v>
      </c>
      <c r="GW118" s="1">
        <v>363.911</v>
      </c>
      <c r="GX118" s="1">
        <v>362.904</v>
      </c>
      <c r="GY118" s="1">
        <v>356.88900000000001</v>
      </c>
      <c r="GZ118" s="1">
        <v>350.02699999999999</v>
      </c>
      <c r="HA118" s="1">
        <v>351.87799999999999</v>
      </c>
      <c r="HB118" s="1">
        <v>349.411</v>
      </c>
      <c r="HC118" s="1">
        <v>342.84</v>
      </c>
      <c r="HD118" s="1">
        <v>340.61200000000002</v>
      </c>
      <c r="HE118" s="1">
        <v>254.876</v>
      </c>
      <c r="HF118" s="1">
        <v>258.83</v>
      </c>
      <c r="HG118" s="1">
        <v>262.70600000000002</v>
      </c>
      <c r="HH118" s="1">
        <v>258.89600000000002</v>
      </c>
      <c r="HI118" s="1">
        <v>264.86</v>
      </c>
      <c r="HJ118" s="1">
        <v>277.33999999999997</v>
      </c>
      <c r="HK118" s="1">
        <v>271.13400000000001</v>
      </c>
      <c r="HL118" s="1">
        <v>261.81799999999998</v>
      </c>
      <c r="HM118" s="1">
        <v>271.63499999999999</v>
      </c>
      <c r="HN118" s="1">
        <v>264.16800000000001</v>
      </c>
      <c r="HO118" s="1">
        <v>268.267</v>
      </c>
      <c r="HP118" s="1">
        <v>268.90699999999998</v>
      </c>
      <c r="HQ118" s="1">
        <v>269.74400000000003</v>
      </c>
      <c r="HR118" s="1">
        <v>271.31700000000001</v>
      </c>
      <c r="HS118" s="1">
        <v>255.399</v>
      </c>
      <c r="HT118" s="1">
        <v>235.71</v>
      </c>
      <c r="HU118" s="1">
        <v>247.54300000000001</v>
      </c>
      <c r="HV118" s="1">
        <v>243.96600000000001</v>
      </c>
      <c r="HW118" s="1">
        <v>236.29599999999999</v>
      </c>
      <c r="HX118" s="1">
        <v>235.821</v>
      </c>
      <c r="HY118" s="1">
        <v>209.34299999999999</v>
      </c>
      <c r="HZ118" s="1">
        <v>234.27099999999999</v>
      </c>
      <c r="IA118" s="1">
        <v>226.59800000000001</v>
      </c>
      <c r="IB118" s="1">
        <v>223.66800000000001</v>
      </c>
      <c r="IC118" s="1">
        <v>197.01900000000001</v>
      </c>
      <c r="ID118" s="1">
        <v>219.45599999999999</v>
      </c>
      <c r="IE118" s="1">
        <v>220.376</v>
      </c>
      <c r="IF118" s="1">
        <v>230.9</v>
      </c>
      <c r="IG118" s="1">
        <v>226.249</v>
      </c>
      <c r="IH118" s="1">
        <v>211.29900000000001</v>
      </c>
      <c r="II118" s="1">
        <v>201.643</v>
      </c>
      <c r="IJ118" s="1">
        <v>220.45</v>
      </c>
      <c r="IK118" s="1">
        <v>230.72399999999999</v>
      </c>
      <c r="IL118" s="1">
        <v>226.82</v>
      </c>
      <c r="IM118" s="1">
        <v>216.76599999999999</v>
      </c>
      <c r="IN118" s="1">
        <v>227.76300000000001</v>
      </c>
      <c r="IO118" s="1">
        <v>15.77</v>
      </c>
      <c r="IP118" s="1">
        <v>9.5180000000000007</v>
      </c>
      <c r="IQ118" s="1">
        <v>12.597</v>
      </c>
      <c r="IR118" s="1">
        <v>14.098000000000001</v>
      </c>
      <c r="IS118" s="1">
        <v>12.6</v>
      </c>
      <c r="IT118" s="1">
        <v>20.111000000000001</v>
      </c>
      <c r="IU118" s="1">
        <v>17.495000000000001</v>
      </c>
      <c r="IV118" s="1">
        <v>13.129</v>
      </c>
      <c r="IW118" s="1">
        <v>13.303000000000001</v>
      </c>
      <c r="IX118" s="1">
        <v>16.646000000000001</v>
      </c>
      <c r="IY118" s="1">
        <v>41.253999999999998</v>
      </c>
      <c r="IZ118" s="1">
        <v>43.978999999999999</v>
      </c>
      <c r="JA118" s="1">
        <v>48.365000000000002</v>
      </c>
      <c r="JB118" s="1">
        <v>47.171999999999997</v>
      </c>
      <c r="JC118" s="1">
        <v>42.652999999999999</v>
      </c>
      <c r="JD118" s="1">
        <v>36.942999999999998</v>
      </c>
      <c r="JE118" s="1">
        <v>36.061999999999998</v>
      </c>
      <c r="JF118" s="1">
        <v>43.195</v>
      </c>
      <c r="JG118" s="1">
        <v>40.795000000000002</v>
      </c>
      <c r="JH118" s="1">
        <v>42.613999999999997</v>
      </c>
      <c r="JI118" s="1">
        <v>40.369999999999997</v>
      </c>
      <c r="JJ118" s="1">
        <v>46.988</v>
      </c>
      <c r="JK118" s="1">
        <v>37.823</v>
      </c>
      <c r="JL118" s="1">
        <v>26.946000000000002</v>
      </c>
      <c r="JM118" s="1">
        <v>56.131999999999998</v>
      </c>
      <c r="JN118" s="1">
        <v>56.491999999999997</v>
      </c>
      <c r="JO118" s="1">
        <v>51.494999999999997</v>
      </c>
      <c r="JP118" s="1">
        <v>51.231000000000002</v>
      </c>
      <c r="JQ118" s="1">
        <v>45.110999999999997</v>
      </c>
      <c r="JR118" s="1">
        <v>40.976999999999997</v>
      </c>
      <c r="JS118" s="1">
        <v>43.475000000000001</v>
      </c>
      <c r="JT118" s="1">
        <v>46.017000000000003</v>
      </c>
      <c r="JU118" s="1">
        <v>46.396000000000001</v>
      </c>
      <c r="JV118" s="1">
        <v>49.14</v>
      </c>
      <c r="JW118" s="1">
        <v>47.1</v>
      </c>
      <c r="JX118" s="1">
        <v>47.142000000000003</v>
      </c>
      <c r="JY118" s="1">
        <v>65.19</v>
      </c>
      <c r="JZ118" s="1">
        <v>64.325999999999993</v>
      </c>
      <c r="KA118" s="1">
        <v>61.917999999999999</v>
      </c>
      <c r="KB118" s="1">
        <v>64.802999999999997</v>
      </c>
      <c r="KC118" s="1">
        <v>64.600999999999999</v>
      </c>
      <c r="KD118" s="1">
        <v>59.280999999999999</v>
      </c>
      <c r="KE118" s="1">
        <v>55.113</v>
      </c>
      <c r="KF118" s="1">
        <v>60.182000000000002</v>
      </c>
      <c r="KG118" s="1">
        <v>64.468999999999994</v>
      </c>
      <c r="KH118" s="1">
        <v>63.183999999999997</v>
      </c>
      <c r="KI118" s="1">
        <v>66.075000000000003</v>
      </c>
      <c r="KJ118" s="1">
        <v>59.540999999999997</v>
      </c>
      <c r="KK118" s="1">
        <v>62.713000000000001</v>
      </c>
      <c r="KL118" s="1">
        <v>58.988</v>
      </c>
      <c r="KM118" s="1">
        <v>56.917000000000002</v>
      </c>
      <c r="KN118" s="1">
        <v>55.363999999999997</v>
      </c>
      <c r="KO118" s="1">
        <v>52.920999999999999</v>
      </c>
      <c r="KP118" s="1">
        <v>53.941000000000003</v>
      </c>
      <c r="KQ118" s="1">
        <v>57.88</v>
      </c>
      <c r="KR118" s="1">
        <v>58.372</v>
      </c>
      <c r="KS118" s="1">
        <v>62.280999999999999</v>
      </c>
      <c r="KT118" s="1">
        <v>67.057000000000002</v>
      </c>
      <c r="KU118" s="1">
        <v>63.933</v>
      </c>
      <c r="KV118" s="1">
        <v>62.02</v>
      </c>
      <c r="KW118" s="1">
        <v>64.402000000000001</v>
      </c>
      <c r="KX118" s="1">
        <v>59.048999999999999</v>
      </c>
      <c r="KY118" s="1">
        <v>58.984999999999999</v>
      </c>
      <c r="KZ118" s="1">
        <v>62.393999999999998</v>
      </c>
      <c r="LA118" s="1">
        <v>58.917000000000002</v>
      </c>
      <c r="LB118" s="1">
        <v>67.948999999999998</v>
      </c>
      <c r="LC118" s="1">
        <v>67.055000000000007</v>
      </c>
      <c r="LD118" s="1">
        <v>62.402000000000001</v>
      </c>
      <c r="LE118" s="1">
        <v>69.135999999999996</v>
      </c>
      <c r="LF118" s="1">
        <v>72.144000000000005</v>
      </c>
      <c r="LG118" s="1">
        <v>65.823999999999998</v>
      </c>
      <c r="LH118" s="1">
        <v>50.436999999999998</v>
      </c>
      <c r="LI118" s="1">
        <v>51.277999999999999</v>
      </c>
      <c r="LJ118" s="1">
        <v>43.238</v>
      </c>
      <c r="LK118" s="1">
        <v>44.41</v>
      </c>
      <c r="LL118" s="1">
        <v>47.613</v>
      </c>
      <c r="LM118" s="1">
        <v>40.036000000000001</v>
      </c>
      <c r="LN118" s="1">
        <v>40.591000000000001</v>
      </c>
      <c r="LO118" s="1">
        <v>43.03</v>
      </c>
      <c r="LP118" s="1">
        <v>39.268000000000001</v>
      </c>
      <c r="LQ118" s="1">
        <v>35.902000000000001</v>
      </c>
      <c r="LR118" s="1">
        <v>32.043999999999997</v>
      </c>
      <c r="LS118" s="1">
        <v>29.663</v>
      </c>
      <c r="LT118" s="1">
        <v>27</v>
      </c>
      <c r="LU118" s="1">
        <v>29.806000000000001</v>
      </c>
      <c r="LV118" s="1">
        <v>27</v>
      </c>
      <c r="LW118" s="1">
        <v>28.526</v>
      </c>
      <c r="LX118" s="1">
        <v>33.93</v>
      </c>
      <c r="LY118" s="1">
        <v>38.215000000000003</v>
      </c>
      <c r="LZ118" s="1">
        <v>35.970999999999997</v>
      </c>
      <c r="MA118" s="1">
        <v>35.863</v>
      </c>
      <c r="MB118" s="1">
        <v>31.416</v>
      </c>
      <c r="MC118" s="1">
        <v>35.048000000000002</v>
      </c>
      <c r="MD118" s="1">
        <v>36.279000000000003</v>
      </c>
      <c r="ME118" s="1">
        <v>32.524000000000001</v>
      </c>
      <c r="MF118" s="1">
        <v>32.671999999999997</v>
      </c>
      <c r="MG118" s="1">
        <v>29.443999999999999</v>
      </c>
      <c r="MH118" s="1">
        <v>32.408000000000001</v>
      </c>
      <c r="MI118" s="1">
        <v>35.905000000000001</v>
      </c>
      <c r="MJ118" s="1">
        <v>37.649000000000001</v>
      </c>
      <c r="MK118" s="1">
        <v>34.642000000000003</v>
      </c>
      <c r="ML118" s="1">
        <v>31.702999999999999</v>
      </c>
      <c r="MM118" s="1">
        <v>31.652000000000001</v>
      </c>
      <c r="MN118" s="1">
        <v>29.885000000000002</v>
      </c>
      <c r="MO118" s="1">
        <v>33.784999999999997</v>
      </c>
      <c r="MP118" s="1">
        <v>38.533999999999999</v>
      </c>
      <c r="MQ118" s="1">
        <v>34.405999999999999</v>
      </c>
      <c r="MR118" s="1">
        <v>30.170999999999999</v>
      </c>
      <c r="MS118" s="1">
        <v>27.22</v>
      </c>
      <c r="MT118" s="1">
        <v>25.43</v>
      </c>
      <c r="MU118" s="1">
        <v>29.312000000000001</v>
      </c>
      <c r="MV118" s="1">
        <v>26.742999999999999</v>
      </c>
      <c r="MW118" s="1">
        <v>27.777000000000001</v>
      </c>
      <c r="MX118" s="1">
        <v>22.562999999999999</v>
      </c>
      <c r="MY118" s="1">
        <v>25.945</v>
      </c>
      <c r="MZ118" s="1">
        <v>31.553999999999998</v>
      </c>
      <c r="NA118" s="1">
        <v>32.942</v>
      </c>
      <c r="NB118" s="1">
        <v>34.314999999999998</v>
      </c>
      <c r="NC118" s="1">
        <v>35.066000000000003</v>
      </c>
      <c r="ND118" s="1">
        <v>30.274000000000001</v>
      </c>
      <c r="NE118" s="1">
        <v>33.143000000000001</v>
      </c>
      <c r="NF118" s="1">
        <v>31.498000000000001</v>
      </c>
      <c r="NG118" s="1">
        <v>41.584000000000003</v>
      </c>
      <c r="NH118" s="1">
        <v>45.905000000000001</v>
      </c>
      <c r="NI118" s="1">
        <v>55.485999999999997</v>
      </c>
      <c r="NJ118" s="1">
        <v>46.686</v>
      </c>
      <c r="NK118" s="1">
        <v>45.177999999999997</v>
      </c>
      <c r="NL118" s="1">
        <v>41.444000000000003</v>
      </c>
      <c r="NM118" s="1">
        <v>33.969000000000001</v>
      </c>
      <c r="NN118" s="1">
        <v>28.295999999999999</v>
      </c>
      <c r="NO118" s="1">
        <v>35.040999999999997</v>
      </c>
      <c r="NP118" s="1">
        <v>28.013999999999999</v>
      </c>
      <c r="NQ118" s="1">
        <v>23.196000000000002</v>
      </c>
      <c r="NR118" s="1">
        <v>29.893000000000001</v>
      </c>
      <c r="NS118" s="1">
        <v>26.742000000000001</v>
      </c>
      <c r="NT118" s="1">
        <v>21.141999999999999</v>
      </c>
      <c r="NU118" s="1">
        <v>18.158999999999999</v>
      </c>
      <c r="NV118" s="1">
        <v>14.052</v>
      </c>
      <c r="NW118" s="1">
        <v>13.327</v>
      </c>
      <c r="NX118" s="1">
        <v>17.521999999999998</v>
      </c>
      <c r="NY118" s="1">
        <v>21.594000000000001</v>
      </c>
      <c r="NZ118" s="1">
        <v>21.701999999999998</v>
      </c>
      <c r="OA118" s="1">
        <v>12.138999999999999</v>
      </c>
      <c r="OB118" s="1">
        <v>9.7929999999999993</v>
      </c>
      <c r="OC118" s="1">
        <v>6.4859999999999998</v>
      </c>
      <c r="OD118" s="1">
        <v>8.0340000000000007</v>
      </c>
      <c r="OE118" s="1">
        <v>4.077</v>
      </c>
      <c r="OF118" s="1">
        <v>2.8369999999999997</v>
      </c>
      <c r="OG118" s="1">
        <v>0.83399999999999996</v>
      </c>
      <c r="OH118" s="1">
        <v>1.569</v>
      </c>
      <c r="OI118" s="1">
        <v>3.2949999999999999</v>
      </c>
      <c r="OJ118" s="1">
        <v>3.2000000000000001E-2</v>
      </c>
      <c r="OK118" s="1">
        <v>1.6360000000000001</v>
      </c>
      <c r="OL118" s="1">
        <v>4.0529999999999999</v>
      </c>
      <c r="OM118" s="1">
        <v>3.7330000000000001</v>
      </c>
      <c r="ON118" s="1">
        <v>-7.0759999999999996</v>
      </c>
      <c r="OO118" s="1">
        <v>-7.82</v>
      </c>
      <c r="OP118" s="1">
        <v>-9.782</v>
      </c>
      <c r="OQ118" s="1">
        <v>-6.8070000000000004</v>
      </c>
      <c r="OR118" s="1">
        <v>-12.856999999999999</v>
      </c>
      <c r="OS118" s="1">
        <v>-10.804</v>
      </c>
      <c r="OT118" s="1">
        <v>-9.4570000000000007</v>
      </c>
      <c r="OU118" s="1">
        <v>-6.7089999999999996</v>
      </c>
      <c r="OV118" s="1">
        <v>-4.2869999999999999</v>
      </c>
      <c r="OW118" s="1">
        <v>1.24</v>
      </c>
      <c r="OX118" s="1">
        <v>0.55900000000000005</v>
      </c>
      <c r="OY118" s="1">
        <v>2.6739999999999999</v>
      </c>
      <c r="OZ118" s="1">
        <v>6.7969999999999997</v>
      </c>
      <c r="PA118" s="1">
        <v>8.5129999999999999</v>
      </c>
      <c r="PB118" s="1">
        <v>2.5209999999999999</v>
      </c>
      <c r="PC118" s="1">
        <v>4.6899999999999995</v>
      </c>
      <c r="PD118" s="1">
        <v>-1.2110000000000001</v>
      </c>
      <c r="PE118" s="1">
        <v>-3.7439999999999998</v>
      </c>
      <c r="PF118" s="1">
        <v>-3.706</v>
      </c>
      <c r="PG118" s="1">
        <v>-4.2229999999999999</v>
      </c>
      <c r="PH118" s="1">
        <v>-4.7039999999999997</v>
      </c>
      <c r="PI118" s="1">
        <v>-0.47</v>
      </c>
      <c r="PJ118" s="1">
        <v>1.4990000000000001</v>
      </c>
      <c r="PK118" s="1">
        <v>2.0129999999999999</v>
      </c>
      <c r="PL118" s="1">
        <v>-1.1970000000000001</v>
      </c>
      <c r="PM118" s="1">
        <v>5.3819999999999997</v>
      </c>
      <c r="PN118" s="1">
        <v>-0.63700000000000001</v>
      </c>
      <c r="PO118" s="1">
        <v>-3.3039999999999998</v>
      </c>
      <c r="PP118" s="1">
        <v>-1.8420000000000001</v>
      </c>
      <c r="PQ118" s="1">
        <v>-0.56899999999999995</v>
      </c>
      <c r="PR118" s="1">
        <v>9.173</v>
      </c>
      <c r="PS118" s="1">
        <v>8.4459999999999997</v>
      </c>
      <c r="PT118" s="1">
        <v>9.7309999999999999</v>
      </c>
      <c r="PU118" s="1">
        <v>5.1340000000000003</v>
      </c>
      <c r="PV118" s="1">
        <v>5.8689999999999998</v>
      </c>
      <c r="PW118" s="1">
        <v>2.2240000000000002</v>
      </c>
      <c r="PX118" s="1">
        <v>4.0659999999999998</v>
      </c>
      <c r="PY118" s="1">
        <v>0.42599999999999999</v>
      </c>
      <c r="PZ118" s="1">
        <v>-3.2170000000000001</v>
      </c>
      <c r="QA118" s="1">
        <v>-0.51800000000000002</v>
      </c>
      <c r="QB118" s="1">
        <v>-0.17399999999999999</v>
      </c>
      <c r="QC118" s="1">
        <v>4.6139999999999999</v>
      </c>
      <c r="QD118" s="1">
        <v>2.79</v>
      </c>
      <c r="QE118" s="1">
        <v>5.3550000000000004</v>
      </c>
      <c r="QF118" s="1">
        <v>6.4589999999999996</v>
      </c>
      <c r="QG118" s="1">
        <v>5.6230000000000002</v>
      </c>
      <c r="QH118" s="1">
        <v>10.083</v>
      </c>
      <c r="QI118" s="1">
        <v>9.4689999999999994</v>
      </c>
      <c r="QJ118" s="1">
        <v>16.349</v>
      </c>
      <c r="QK118" s="1">
        <v>45.222000000000001</v>
      </c>
      <c r="QL118" s="1">
        <v>52.91</v>
      </c>
      <c r="QM118" s="1">
        <v>32.491999999999997</v>
      </c>
      <c r="QN118" s="1">
        <v>21.361000000000001</v>
      </c>
      <c r="QO118" s="1">
        <v>25.279</v>
      </c>
      <c r="QP118" s="1">
        <v>34.576999999999998</v>
      </c>
      <c r="QQ118" s="1">
        <v>24.895</v>
      </c>
      <c r="QR118" s="1">
        <v>45.460999999999999</v>
      </c>
      <c r="QS118" s="1">
        <v>16.492999999999999</v>
      </c>
      <c r="QT118" s="1">
        <v>22.431999999999999</v>
      </c>
      <c r="QU118" s="1">
        <v>43.673999999999999</v>
      </c>
      <c r="QV118" s="1">
        <v>39.841999999999999</v>
      </c>
      <c r="QW118" s="1">
        <v>39.887999999999998</v>
      </c>
      <c r="QX118" s="1">
        <v>41.67</v>
      </c>
      <c r="QY118" s="1">
        <v>37.737000000000002</v>
      </c>
      <c r="QZ118" s="1">
        <v>40.762</v>
      </c>
      <c r="RA118" s="1">
        <v>41.527000000000001</v>
      </c>
      <c r="RB118" s="1">
        <v>36.069000000000003</v>
      </c>
      <c r="RC118" s="1">
        <v>33.658000000000001</v>
      </c>
      <c r="RD118" s="1">
        <v>32.103000000000002</v>
      </c>
      <c r="RE118" s="1">
        <v>34.865000000000002</v>
      </c>
      <c r="RF118" s="1">
        <v>33.716999999999999</v>
      </c>
      <c r="RG118" s="1">
        <v>30.288</v>
      </c>
      <c r="RH118" s="1">
        <v>29.053999999999998</v>
      </c>
      <c r="RI118" s="1">
        <v>32.963000000000001</v>
      </c>
      <c r="RJ118" s="1">
        <v>32.951000000000001</v>
      </c>
      <c r="RK118" s="1">
        <v>33.834000000000003</v>
      </c>
      <c r="RL118" s="1">
        <v>26.861000000000001</v>
      </c>
      <c r="RM118" s="1">
        <v>27.443999999999999</v>
      </c>
      <c r="RN118" s="1">
        <v>29.65</v>
      </c>
      <c r="RO118" s="1">
        <v>30.056999999999999</v>
      </c>
      <c r="RP118" s="1">
        <v>22.771000000000001</v>
      </c>
      <c r="RQ118" s="1">
        <v>25.413</v>
      </c>
      <c r="RR118" s="1">
        <v>24.303999999999998</v>
      </c>
      <c r="RS118" s="1">
        <v>19.366</v>
      </c>
      <c r="RT118" s="1">
        <v>20.472999999999999</v>
      </c>
      <c r="RU118" s="1">
        <v>23.111000000000001</v>
      </c>
      <c r="RV118" s="1">
        <v>21.379000000000001</v>
      </c>
      <c r="RW118" s="1">
        <v>21.699000000000002</v>
      </c>
      <c r="RX118" s="1">
        <v>22.699000000000002</v>
      </c>
      <c r="RY118" s="1">
        <v>22.885999999999999</v>
      </c>
      <c r="RZ118" s="1">
        <v>25.21</v>
      </c>
    </row>
    <row r="119" spans="1:512" x14ac:dyDescent="0.25">
      <c r="A119" s="1" t="s">
        <v>340</v>
      </c>
      <c r="B119" s="1" t="str">
        <f>_xlfn.XLOOKUP(A119,bonds[worksheet get],bonds[unique lookup],"-")</f>
        <v>ENELIM 2 1/2 11/24/78 nc-23</v>
      </c>
      <c r="C119" s="1" t="str">
        <f>_xlfn.XLOOKUP(A119,bonds[worksheet get],bonds[ID_ISIN],"-")</f>
        <v>XS1713463716</v>
      </c>
      <c r="D119" s="1">
        <f>_xll.BDH(A119,"blp_i_sprd_mid","-2AY",,"Dates=H","Fill=C","Sort=R","Dir=H","cols=509;rows=1")</f>
        <v>265.73099999999999</v>
      </c>
      <c r="E119" s="1">
        <v>266.93400000000003</v>
      </c>
      <c r="F119" s="1">
        <v>269.26100000000002</v>
      </c>
      <c r="G119" s="1">
        <v>275.18</v>
      </c>
      <c r="H119" s="1">
        <v>274.17399999999998</v>
      </c>
      <c r="I119" s="1">
        <v>275.17899999999997</v>
      </c>
      <c r="J119" s="1">
        <v>271.56599999999997</v>
      </c>
      <c r="K119" s="1">
        <v>269.38200000000001</v>
      </c>
      <c r="L119" s="1">
        <v>264.83999999999997</v>
      </c>
      <c r="M119" s="1">
        <v>271.02100000000002</v>
      </c>
      <c r="N119" s="1">
        <v>263.03500000000003</v>
      </c>
      <c r="O119" s="1">
        <v>260.19</v>
      </c>
      <c r="P119" s="1">
        <v>243.14400000000001</v>
      </c>
      <c r="Q119" s="1">
        <v>233.82400000000001</v>
      </c>
      <c r="R119" s="1">
        <v>251.011</v>
      </c>
      <c r="S119" s="1">
        <v>243.88200000000001</v>
      </c>
      <c r="T119" s="1">
        <v>245.02699999999999</v>
      </c>
      <c r="U119" s="1">
        <v>213.767</v>
      </c>
      <c r="V119" s="1">
        <v>200.64599999999999</v>
      </c>
      <c r="W119" s="1">
        <v>196.57599999999999</v>
      </c>
      <c r="X119" s="1">
        <v>206.63200000000001</v>
      </c>
      <c r="Y119" s="1">
        <v>232.65199999999999</v>
      </c>
      <c r="Z119" s="1">
        <v>253.917</v>
      </c>
      <c r="AA119" s="1">
        <v>265.96300000000002</v>
      </c>
      <c r="AB119" s="1">
        <v>268.673</v>
      </c>
      <c r="AC119" s="1">
        <v>269.33699999999999</v>
      </c>
      <c r="AD119" s="1">
        <v>266.50400000000002</v>
      </c>
      <c r="AE119" s="1">
        <v>270.19900000000001</v>
      </c>
      <c r="AF119" s="1">
        <v>281.67</v>
      </c>
      <c r="AG119" s="1">
        <v>289.00599999999997</v>
      </c>
      <c r="AH119" s="1">
        <v>306.62900000000002</v>
      </c>
      <c r="AI119" s="1">
        <v>306.63600000000002</v>
      </c>
      <c r="AJ119" s="1">
        <v>312.34800000000001</v>
      </c>
      <c r="AK119" s="1">
        <v>324.435</v>
      </c>
      <c r="AL119" s="1">
        <v>347.44600000000003</v>
      </c>
      <c r="AM119" s="1">
        <v>357.44099999999997</v>
      </c>
      <c r="AN119" s="1">
        <v>362.56</v>
      </c>
      <c r="AO119" s="1">
        <v>350.15199999999999</v>
      </c>
      <c r="AP119" s="1">
        <v>346.9</v>
      </c>
      <c r="AQ119" s="1">
        <v>346.08699999999999</v>
      </c>
      <c r="AR119" s="1">
        <v>338.428</v>
      </c>
      <c r="AS119" s="1">
        <v>349.71699999999998</v>
      </c>
      <c r="AT119" s="1">
        <v>351.52100000000002</v>
      </c>
      <c r="AU119" s="1">
        <v>355.05399999999997</v>
      </c>
      <c r="AV119" s="1">
        <v>355.38</v>
      </c>
      <c r="AW119" s="1">
        <v>323.32</v>
      </c>
      <c r="AX119" s="1">
        <v>315.22000000000003</v>
      </c>
      <c r="AY119" s="1">
        <v>309.60399999999998</v>
      </c>
      <c r="AZ119" s="1">
        <v>308.89800000000002</v>
      </c>
      <c r="BA119" s="1">
        <v>336.73</v>
      </c>
      <c r="BB119" s="1">
        <v>340.947</v>
      </c>
      <c r="BC119" s="1">
        <v>348.98099999999999</v>
      </c>
      <c r="BD119" s="1">
        <v>351.74200000000002</v>
      </c>
      <c r="BE119" s="1">
        <v>338.80599999999998</v>
      </c>
      <c r="BF119" s="1">
        <v>333.21100000000001</v>
      </c>
      <c r="BG119" s="1">
        <v>332.315</v>
      </c>
      <c r="BH119" s="1">
        <v>314.363</v>
      </c>
      <c r="BI119" s="1">
        <v>317.56200000000001</v>
      </c>
      <c r="BJ119" s="1">
        <v>362.15899999999999</v>
      </c>
      <c r="BK119" s="1">
        <v>396.13499999999999</v>
      </c>
      <c r="BL119" s="1">
        <v>417.76299999999998</v>
      </c>
      <c r="BM119" s="1">
        <v>449.49099999999999</v>
      </c>
      <c r="BN119" s="1">
        <v>463.22300000000001</v>
      </c>
      <c r="BO119" s="1">
        <v>463.48700000000002</v>
      </c>
      <c r="BP119" s="1">
        <v>471.06799999999998</v>
      </c>
      <c r="BQ119" s="1">
        <v>482.94400000000002</v>
      </c>
      <c r="BR119" s="1">
        <v>491.09399999999999</v>
      </c>
      <c r="BS119" s="1">
        <v>497.1</v>
      </c>
      <c r="BT119" s="1">
        <v>506.43799999999999</v>
      </c>
      <c r="BU119" s="1">
        <v>517.20000000000005</v>
      </c>
      <c r="BV119" s="1">
        <v>559.92999999999995</v>
      </c>
      <c r="BW119" s="1">
        <v>579.91999999999996</v>
      </c>
      <c r="BX119" s="1">
        <v>564.91300000000001</v>
      </c>
      <c r="BY119" s="1">
        <v>583.45299999999997</v>
      </c>
      <c r="BZ119" s="1">
        <v>577.81299999999999</v>
      </c>
      <c r="CA119" s="1">
        <v>494.89100000000002</v>
      </c>
      <c r="CB119" s="1">
        <v>454.048</v>
      </c>
      <c r="CC119" s="1">
        <v>374.30799999999999</v>
      </c>
      <c r="CD119" s="1">
        <v>368.51299999999998</v>
      </c>
      <c r="CE119" s="1">
        <v>314.154</v>
      </c>
      <c r="CF119" s="1">
        <v>307.31900000000002</v>
      </c>
      <c r="CG119" s="1">
        <v>310.63099999999997</v>
      </c>
      <c r="CH119" s="1">
        <v>240.84299999999999</v>
      </c>
      <c r="CI119" s="1">
        <v>209.809</v>
      </c>
      <c r="CJ119" s="1">
        <v>189.143</v>
      </c>
      <c r="CK119" s="1">
        <v>195.321</v>
      </c>
      <c r="CL119" s="1">
        <v>212.90700000000001</v>
      </c>
      <c r="CM119" s="1">
        <v>207.56200000000001</v>
      </c>
      <c r="CN119" s="1">
        <v>187.982</v>
      </c>
      <c r="CO119" s="1">
        <v>166.34800000000001</v>
      </c>
      <c r="CP119" s="1">
        <v>156.821</v>
      </c>
      <c r="CQ119" s="1">
        <v>149.352</v>
      </c>
      <c r="CR119" s="1">
        <v>131.154</v>
      </c>
      <c r="CS119" s="1">
        <v>133.745</v>
      </c>
      <c r="CT119" s="1">
        <v>138.09100000000001</v>
      </c>
      <c r="CU119" s="1">
        <v>141.95599999999999</v>
      </c>
      <c r="CV119" s="1">
        <v>141.499</v>
      </c>
      <c r="CW119" s="1">
        <v>142.68799999999999</v>
      </c>
      <c r="CX119" s="1">
        <v>142.14099999999999</v>
      </c>
      <c r="CY119" s="1">
        <v>141.35599999999999</v>
      </c>
      <c r="CZ119" s="1">
        <v>142.38</v>
      </c>
      <c r="DA119" s="1">
        <v>142.54499999999999</v>
      </c>
      <c r="DB119" s="1">
        <v>139.35599999999999</v>
      </c>
      <c r="DC119" s="1">
        <v>136.77000000000001</v>
      </c>
      <c r="DD119" s="1">
        <v>138.80699999999999</v>
      </c>
      <c r="DE119" s="1">
        <v>142.60599999999999</v>
      </c>
      <c r="DF119" s="1">
        <v>150.15600000000001</v>
      </c>
      <c r="DG119" s="1">
        <v>149.232</v>
      </c>
      <c r="DH119" s="1">
        <v>147.96600000000001</v>
      </c>
      <c r="DI119" s="1">
        <v>146.19</v>
      </c>
      <c r="DJ119" s="1">
        <v>148.36199999999999</v>
      </c>
      <c r="DK119" s="1">
        <v>152.69800000000001</v>
      </c>
      <c r="DL119" s="1">
        <v>144.321</v>
      </c>
      <c r="DM119" s="1">
        <v>137.381</v>
      </c>
      <c r="DN119" s="1">
        <v>134.59899999999999</v>
      </c>
      <c r="DO119" s="1">
        <v>132.982</v>
      </c>
      <c r="DP119" s="1">
        <v>131.839</v>
      </c>
      <c r="DQ119" s="1">
        <v>134.995</v>
      </c>
      <c r="DR119" s="1">
        <v>144.24700000000001</v>
      </c>
      <c r="DS119" s="1">
        <v>153.14099999999999</v>
      </c>
      <c r="DT119" s="1">
        <v>152.44900000000001</v>
      </c>
      <c r="DU119" s="1">
        <v>152.65600000000001</v>
      </c>
      <c r="DV119" s="1">
        <v>156.21100000000001</v>
      </c>
      <c r="DW119" s="1">
        <v>156.404</v>
      </c>
      <c r="DX119" s="1">
        <v>158.81</v>
      </c>
      <c r="DY119" s="1">
        <v>156.82900000000001</v>
      </c>
      <c r="DZ119" s="1">
        <v>155.196</v>
      </c>
      <c r="EA119" s="1">
        <v>152.941</v>
      </c>
      <c r="EB119" s="1">
        <v>150.648</v>
      </c>
      <c r="EC119" s="1">
        <v>148.828</v>
      </c>
      <c r="ED119" s="1">
        <v>148.381</v>
      </c>
      <c r="EE119" s="1">
        <v>151.01599999999999</v>
      </c>
      <c r="EF119" s="1">
        <v>150.80600000000001</v>
      </c>
      <c r="EG119" s="1">
        <v>151.09</v>
      </c>
      <c r="EH119" s="1">
        <v>154.065</v>
      </c>
      <c r="EI119" s="1">
        <v>153.953</v>
      </c>
      <c r="EJ119" s="1">
        <v>154.541</v>
      </c>
      <c r="EK119" s="1">
        <v>158.251</v>
      </c>
      <c r="EL119" s="1">
        <v>159.376</v>
      </c>
      <c r="EM119" s="1">
        <v>161.148</v>
      </c>
      <c r="EN119" s="1">
        <v>164.19800000000001</v>
      </c>
      <c r="EO119" s="1">
        <v>166.41300000000001</v>
      </c>
      <c r="EP119" s="1">
        <v>165.78700000000001</v>
      </c>
      <c r="EQ119" s="1">
        <v>165.375</v>
      </c>
      <c r="ER119" s="1">
        <v>166.98599999999999</v>
      </c>
      <c r="ES119" s="1">
        <v>169.69300000000001</v>
      </c>
      <c r="ET119" s="1">
        <v>173.249</v>
      </c>
      <c r="EU119" s="1">
        <v>175.285</v>
      </c>
      <c r="EV119" s="1">
        <v>168.72300000000001</v>
      </c>
      <c r="EW119" s="1">
        <v>172.506</v>
      </c>
      <c r="EX119" s="1">
        <v>175.05</v>
      </c>
      <c r="EY119" s="1">
        <v>172.506</v>
      </c>
      <c r="EZ119" s="1">
        <v>170.965</v>
      </c>
      <c r="FA119" s="1">
        <v>178.13200000000001</v>
      </c>
      <c r="FB119" s="1">
        <v>190.72300000000001</v>
      </c>
      <c r="FC119" s="1">
        <v>195.39</v>
      </c>
      <c r="FD119" s="1">
        <v>196.637</v>
      </c>
      <c r="FE119" s="1">
        <v>189.10599999999999</v>
      </c>
      <c r="FF119" s="1">
        <v>185.00800000000001</v>
      </c>
      <c r="FG119" s="1">
        <v>186.97200000000001</v>
      </c>
      <c r="FH119" s="1">
        <v>184.42400000000001</v>
      </c>
      <c r="FI119" s="1">
        <v>181.57599999999999</v>
      </c>
      <c r="FJ119" s="1">
        <v>180.79300000000001</v>
      </c>
      <c r="FK119" s="1">
        <v>181.179</v>
      </c>
      <c r="FL119" s="1">
        <v>175.83699999999999</v>
      </c>
      <c r="FM119" s="1">
        <v>163.86199999999999</v>
      </c>
      <c r="FN119" s="1">
        <v>163.012</v>
      </c>
      <c r="FO119" s="1">
        <v>161.91300000000001</v>
      </c>
      <c r="FP119" s="1">
        <v>167.399</v>
      </c>
      <c r="FQ119" s="1">
        <v>176.089</v>
      </c>
      <c r="FR119" s="1">
        <v>176.40199999999999</v>
      </c>
      <c r="FS119" s="1">
        <v>174.45599999999999</v>
      </c>
      <c r="FT119" s="1">
        <v>170.26300000000001</v>
      </c>
      <c r="FU119" s="1">
        <v>166.26400000000001</v>
      </c>
      <c r="FV119" s="1">
        <v>167.83799999999999</v>
      </c>
      <c r="FW119" s="1">
        <v>169.154</v>
      </c>
      <c r="FX119" s="1">
        <v>173.327</v>
      </c>
      <c r="FY119" s="1">
        <v>178.56700000000001</v>
      </c>
      <c r="FZ119" s="1">
        <v>180.14400000000001</v>
      </c>
      <c r="GA119" s="1">
        <v>184.857</v>
      </c>
      <c r="GB119" s="1">
        <v>186.52199999999999</v>
      </c>
      <c r="GC119" s="1">
        <v>187.36799999999999</v>
      </c>
      <c r="GD119" s="1">
        <v>191.52799999999999</v>
      </c>
      <c r="GE119" s="1">
        <v>193.93299999999999</v>
      </c>
      <c r="GF119" s="1">
        <v>194.00800000000001</v>
      </c>
      <c r="GG119" s="1">
        <v>197.75200000000001</v>
      </c>
      <c r="GH119" s="1">
        <v>202.172</v>
      </c>
      <c r="GI119" s="1">
        <v>203.054</v>
      </c>
      <c r="GJ119" s="1">
        <v>197.119</v>
      </c>
      <c r="GK119" s="1">
        <v>198.11799999999999</v>
      </c>
      <c r="GL119" s="1">
        <v>197.179</v>
      </c>
      <c r="GM119" s="1">
        <v>189.732</v>
      </c>
      <c r="GN119" s="1">
        <v>187.01900000000001</v>
      </c>
      <c r="GO119" s="1">
        <v>191.227</v>
      </c>
      <c r="GP119" s="1">
        <v>193.33099999999999</v>
      </c>
      <c r="GQ119" s="1">
        <v>193.239</v>
      </c>
      <c r="GR119" s="1">
        <v>191.96600000000001</v>
      </c>
      <c r="GS119" s="1">
        <v>189.18700000000001</v>
      </c>
      <c r="GT119" s="1">
        <v>189.01400000000001</v>
      </c>
      <c r="GU119" s="1">
        <v>184.41800000000001</v>
      </c>
      <c r="GV119" s="1">
        <v>189.81299999999999</v>
      </c>
      <c r="GW119" s="1">
        <v>184.63499999999999</v>
      </c>
      <c r="GX119" s="1">
        <v>180.65299999999999</v>
      </c>
      <c r="GY119" s="1">
        <v>177.69499999999999</v>
      </c>
      <c r="GZ119" s="1">
        <v>177.49700000000001</v>
      </c>
      <c r="HA119" s="1">
        <v>180.09800000000001</v>
      </c>
      <c r="HB119" s="1">
        <v>203.30199999999999</v>
      </c>
      <c r="HC119" s="1">
        <v>203.61</v>
      </c>
      <c r="HD119" s="1">
        <v>203.14</v>
      </c>
      <c r="HE119" s="1">
        <v>203.97300000000001</v>
      </c>
      <c r="HF119" s="1">
        <v>202.91300000000001</v>
      </c>
      <c r="HG119" s="1">
        <v>211.982</v>
      </c>
      <c r="HH119" s="1">
        <v>214.864</v>
      </c>
      <c r="HI119" s="1">
        <v>214.02500000000001</v>
      </c>
      <c r="HJ119" s="1">
        <v>213.97300000000001</v>
      </c>
      <c r="HK119" s="1">
        <v>214.39599999999999</v>
      </c>
      <c r="HL119" s="1">
        <v>219.68600000000001</v>
      </c>
      <c r="HM119" s="1">
        <v>223.714</v>
      </c>
      <c r="HN119" s="1">
        <v>225.471</v>
      </c>
      <c r="HO119" s="1">
        <v>226.5</v>
      </c>
      <c r="HP119" s="1">
        <v>224.70599999999999</v>
      </c>
      <c r="HQ119" s="1">
        <v>233.721</v>
      </c>
      <c r="HR119" s="1">
        <v>244.97900000000001</v>
      </c>
      <c r="HS119" s="1">
        <v>246.19900000000001</v>
      </c>
      <c r="HT119" s="1">
        <v>256.99200000000002</v>
      </c>
      <c r="HU119" s="1">
        <v>259.55</v>
      </c>
      <c r="HV119" s="1">
        <v>252.63</v>
      </c>
      <c r="HW119" s="1">
        <v>247.63200000000001</v>
      </c>
      <c r="HX119" s="1">
        <v>238.434</v>
      </c>
      <c r="HY119" s="1">
        <v>239.05600000000001</v>
      </c>
      <c r="HZ119" s="1">
        <v>228.791</v>
      </c>
      <c r="IA119" s="1">
        <v>231.95599999999999</v>
      </c>
      <c r="IB119" s="1">
        <v>234.18700000000001</v>
      </c>
      <c r="IC119" s="1">
        <v>239.61099999999999</v>
      </c>
      <c r="ID119" s="1">
        <v>230.26</v>
      </c>
      <c r="IE119" s="1">
        <v>220.827</v>
      </c>
      <c r="IF119" s="1">
        <v>216.22800000000001</v>
      </c>
      <c r="IG119" s="1">
        <v>214.458</v>
      </c>
      <c r="IH119" s="1">
        <v>205.952</v>
      </c>
      <c r="II119" s="1">
        <v>205.14500000000001</v>
      </c>
      <c r="IJ119" s="1">
        <v>206.67599999999999</v>
      </c>
      <c r="IK119" s="1">
        <v>213.51</v>
      </c>
      <c r="IL119" s="1">
        <v>216.73599999999999</v>
      </c>
      <c r="IM119" s="1">
        <v>219.68799999999999</v>
      </c>
      <c r="IN119" s="1">
        <v>218.60400000000001</v>
      </c>
      <c r="IO119" s="1">
        <v>220.05099999999999</v>
      </c>
      <c r="IP119" s="1">
        <v>215.08600000000001</v>
      </c>
      <c r="IQ119" s="1">
        <v>212.184</v>
      </c>
      <c r="IR119" s="1">
        <v>212.303</v>
      </c>
      <c r="IS119" s="1">
        <v>212.72399999999999</v>
      </c>
      <c r="IT119" s="1">
        <v>213.375</v>
      </c>
      <c r="IU119" s="1">
        <v>227.584</v>
      </c>
      <c r="IV119" s="1">
        <v>231.19399999999999</v>
      </c>
      <c r="IW119" s="1">
        <v>222.75399999999999</v>
      </c>
      <c r="IX119" s="1">
        <v>217.779</v>
      </c>
      <c r="IY119" s="1">
        <v>217.905</v>
      </c>
      <c r="IZ119" s="1">
        <v>224.054</v>
      </c>
      <c r="JA119" s="1">
        <v>230.25299999999999</v>
      </c>
      <c r="JB119" s="1">
        <v>238.994</v>
      </c>
      <c r="JC119" s="1">
        <v>253.34700000000001</v>
      </c>
      <c r="JD119" s="1">
        <v>262.16699999999997</v>
      </c>
      <c r="JE119" s="1">
        <v>262.10399999999998</v>
      </c>
      <c r="JF119" s="1">
        <v>252.40700000000001</v>
      </c>
      <c r="JG119" s="1">
        <v>245.47200000000001</v>
      </c>
      <c r="JH119" s="1">
        <v>241.14699999999999</v>
      </c>
      <c r="JI119" s="1">
        <v>236.054</v>
      </c>
      <c r="JJ119" s="1">
        <v>236.87899999999999</v>
      </c>
      <c r="JK119" s="1">
        <v>253.09800000000001</v>
      </c>
      <c r="JL119" s="1">
        <v>285.44400000000002</v>
      </c>
      <c r="JM119" s="1">
        <v>290.88099999999997</v>
      </c>
      <c r="JN119" s="1">
        <v>292.745</v>
      </c>
      <c r="JO119" s="1">
        <v>294.51</v>
      </c>
      <c r="JP119" s="1">
        <v>283.68200000000002</v>
      </c>
      <c r="JQ119" s="1">
        <v>295.29199999999997</v>
      </c>
      <c r="JR119" s="1">
        <v>304.92</v>
      </c>
      <c r="JS119" s="1">
        <v>310.11099999999999</v>
      </c>
      <c r="JT119" s="1">
        <v>316.15199999999999</v>
      </c>
      <c r="JU119" s="1">
        <v>337.00700000000001</v>
      </c>
      <c r="JV119" s="1">
        <v>353.80500000000001</v>
      </c>
      <c r="JW119" s="1">
        <v>350.47699999999998</v>
      </c>
      <c r="JX119" s="1">
        <v>345.63200000000001</v>
      </c>
      <c r="JY119" s="1">
        <v>348.66800000000001</v>
      </c>
      <c r="JZ119" s="1">
        <v>345.863</v>
      </c>
      <c r="KA119" s="1">
        <v>347.34500000000003</v>
      </c>
      <c r="KB119" s="1">
        <v>347.012</v>
      </c>
      <c r="KC119" s="1">
        <v>353.13299999999998</v>
      </c>
      <c r="KD119" s="1">
        <v>331.779</v>
      </c>
      <c r="KE119" s="1">
        <v>324.60700000000003</v>
      </c>
      <c r="KF119" s="1">
        <v>320.89699999999999</v>
      </c>
      <c r="KG119" s="1">
        <v>319.52199999999999</v>
      </c>
      <c r="KH119" s="1">
        <v>319.14299999999997</v>
      </c>
      <c r="KI119" s="1">
        <v>322.09800000000001</v>
      </c>
      <c r="KJ119" s="1">
        <v>312.24</v>
      </c>
      <c r="KK119" s="1">
        <v>311.89499999999998</v>
      </c>
      <c r="KL119" s="1">
        <v>306.464</v>
      </c>
      <c r="KM119" s="1">
        <v>308.96699999999998</v>
      </c>
      <c r="KN119" s="1">
        <v>301.05399999999997</v>
      </c>
      <c r="KO119" s="1">
        <v>282.14299999999997</v>
      </c>
      <c r="KP119" s="1">
        <v>261.12099999999998</v>
      </c>
      <c r="KQ119" s="1">
        <v>256.19299999999998</v>
      </c>
      <c r="KR119" s="1">
        <v>254.072</v>
      </c>
      <c r="KS119" s="1">
        <v>259.44400000000002</v>
      </c>
      <c r="KT119" s="1">
        <v>262.09699999999998</v>
      </c>
      <c r="KU119" s="1">
        <v>267.97699999999998</v>
      </c>
      <c r="KV119" s="1">
        <v>264.62900000000002</v>
      </c>
      <c r="KW119" s="1">
        <v>258.68799999999999</v>
      </c>
      <c r="KX119" s="1">
        <v>255.75</v>
      </c>
      <c r="KY119" s="1">
        <v>254.27699999999999</v>
      </c>
      <c r="KZ119" s="1">
        <v>250.96</v>
      </c>
      <c r="LA119" s="1">
        <v>251.97</v>
      </c>
      <c r="LB119" s="1">
        <v>247.05600000000001</v>
      </c>
      <c r="LC119" s="1">
        <v>260.92500000000001</v>
      </c>
      <c r="LD119" s="1">
        <v>269.96300000000002</v>
      </c>
      <c r="LE119" s="1">
        <v>283.25700000000001</v>
      </c>
      <c r="LF119" s="1">
        <v>282.08100000000002</v>
      </c>
      <c r="LG119" s="1">
        <v>281.02</v>
      </c>
      <c r="LH119" s="1">
        <v>282.113</v>
      </c>
      <c r="LI119" s="1">
        <v>282.63099999999997</v>
      </c>
      <c r="LJ119" s="1">
        <v>281.84300000000002</v>
      </c>
      <c r="LK119" s="1">
        <v>289.78899999999999</v>
      </c>
      <c r="LL119" s="1">
        <v>291.09199999999998</v>
      </c>
      <c r="LM119" s="1">
        <v>302.29899999999998</v>
      </c>
      <c r="LN119" s="1">
        <v>305.61</v>
      </c>
      <c r="LO119" s="1">
        <v>311.27600000000001</v>
      </c>
      <c r="LP119" s="1">
        <v>313.85199999999998</v>
      </c>
      <c r="LQ119" s="1">
        <v>326.90699999999998</v>
      </c>
      <c r="LR119" s="1">
        <v>321.95600000000002</v>
      </c>
      <c r="LS119" s="1">
        <v>319.52499999999998</v>
      </c>
      <c r="LT119" s="1">
        <v>311.42500000000001</v>
      </c>
      <c r="LU119" s="1">
        <v>303.93099999999998</v>
      </c>
      <c r="LV119" s="1">
        <v>312.40499999999997</v>
      </c>
      <c r="LW119" s="1">
        <v>315.95800000000003</v>
      </c>
      <c r="LX119" s="1">
        <v>315.30200000000002</v>
      </c>
      <c r="LY119" s="1">
        <v>323.483</v>
      </c>
      <c r="LZ119" s="1">
        <v>334.99200000000002</v>
      </c>
      <c r="MA119" s="1">
        <v>346.50799999999998</v>
      </c>
      <c r="MB119" s="1">
        <v>359.47399999999999</v>
      </c>
      <c r="MC119" s="1">
        <v>357.21199999999999</v>
      </c>
      <c r="MD119" s="1">
        <v>350.762</v>
      </c>
      <c r="ME119" s="1">
        <v>346.76299999999998</v>
      </c>
      <c r="MF119" s="1">
        <v>349.06400000000002</v>
      </c>
      <c r="MG119" s="1">
        <v>346.06299999999999</v>
      </c>
      <c r="MH119" s="1">
        <v>323.36900000000003</v>
      </c>
      <c r="MI119" s="1">
        <v>319.48200000000003</v>
      </c>
      <c r="MJ119" s="1">
        <v>318.048</v>
      </c>
      <c r="MK119" s="1">
        <v>323.53800000000001</v>
      </c>
      <c r="ML119" s="1">
        <v>332.20600000000002</v>
      </c>
      <c r="MM119" s="1">
        <v>326.31200000000001</v>
      </c>
      <c r="MN119" s="1">
        <v>324.73399999999998</v>
      </c>
      <c r="MO119" s="1">
        <v>322.13</v>
      </c>
      <c r="MP119" s="1">
        <v>321.97199999999998</v>
      </c>
      <c r="MQ119" s="1">
        <v>327.58999999999997</v>
      </c>
      <c r="MR119" s="1">
        <v>323.98599999999999</v>
      </c>
      <c r="MS119" s="1">
        <v>318.572</v>
      </c>
      <c r="MT119" s="1">
        <v>327.625</v>
      </c>
      <c r="MU119" s="1">
        <v>377.351</v>
      </c>
      <c r="MV119" s="1">
        <v>385.30799999999999</v>
      </c>
      <c r="MW119" s="1">
        <v>364.75099999999998</v>
      </c>
      <c r="MX119" s="1">
        <v>347.86700000000002</v>
      </c>
      <c r="MY119" s="1">
        <v>354.60399999999998</v>
      </c>
      <c r="MZ119" s="1">
        <v>364.75200000000001</v>
      </c>
      <c r="NA119" s="1">
        <v>359.34100000000001</v>
      </c>
      <c r="NB119" s="1">
        <v>355.18400000000003</v>
      </c>
      <c r="NC119" s="1">
        <v>376.517</v>
      </c>
      <c r="ND119" s="1">
        <v>388.17200000000003</v>
      </c>
      <c r="NE119" s="1">
        <v>386.012</v>
      </c>
      <c r="NF119" s="1">
        <v>385.12700000000001</v>
      </c>
      <c r="NG119" s="1">
        <v>390.18</v>
      </c>
      <c r="NH119" s="1">
        <v>386.892</v>
      </c>
      <c r="NI119" s="1">
        <v>382.88799999999998</v>
      </c>
      <c r="NJ119" s="1">
        <v>375.76299999999998</v>
      </c>
      <c r="NK119" s="1">
        <v>375.81299999999999</v>
      </c>
      <c r="NL119" s="1">
        <v>387.63</v>
      </c>
      <c r="NM119" s="1">
        <v>388.029</v>
      </c>
      <c r="NN119" s="1">
        <v>399.07600000000002</v>
      </c>
      <c r="NO119" s="1">
        <v>399.75200000000001</v>
      </c>
      <c r="NP119" s="1">
        <v>387.15600000000001</v>
      </c>
      <c r="NQ119" s="1">
        <v>390.39800000000002</v>
      </c>
      <c r="NR119" s="1">
        <v>388.79599999999999</v>
      </c>
      <c r="NS119" s="1">
        <v>410.42099999999999</v>
      </c>
      <c r="NT119" s="1">
        <v>424.54199999999997</v>
      </c>
      <c r="NU119" s="1">
        <v>427.37700000000001</v>
      </c>
      <c r="NV119" s="1">
        <v>431.553</v>
      </c>
      <c r="NW119" s="1">
        <v>410.94600000000003</v>
      </c>
      <c r="NX119" s="1">
        <v>400.72399999999999</v>
      </c>
      <c r="NY119" s="1">
        <v>400.35300000000001</v>
      </c>
      <c r="NZ119" s="1">
        <v>399.81200000000001</v>
      </c>
      <c r="OA119" s="1">
        <v>395.43700000000001</v>
      </c>
      <c r="OB119" s="1">
        <v>397.29300000000001</v>
      </c>
      <c r="OC119" s="1">
        <v>394.44499999999999</v>
      </c>
      <c r="OD119" s="1">
        <v>392.053</v>
      </c>
      <c r="OE119" s="1">
        <v>400.51</v>
      </c>
      <c r="OF119" s="1">
        <v>391.43299999999999</v>
      </c>
      <c r="OG119" s="1">
        <v>387.00099999999998</v>
      </c>
      <c r="OH119" s="1">
        <v>380.16899999999998</v>
      </c>
      <c r="OI119" s="1">
        <v>401.47699999999998</v>
      </c>
      <c r="OJ119" s="1">
        <v>453.762</v>
      </c>
      <c r="OK119" s="1">
        <v>453.7</v>
      </c>
      <c r="OL119" s="1">
        <v>449.6</v>
      </c>
      <c r="OM119" s="1">
        <v>453.76900000000001</v>
      </c>
      <c r="ON119" s="1">
        <v>444.80500000000001</v>
      </c>
      <c r="OO119" s="1">
        <v>432.49599999999998</v>
      </c>
      <c r="OP119" s="1">
        <v>417.93099999999998</v>
      </c>
      <c r="OQ119" s="1">
        <v>423.43400000000003</v>
      </c>
      <c r="OR119" s="1">
        <v>409.65300000000002</v>
      </c>
      <c r="OS119" s="1">
        <v>396.214</v>
      </c>
      <c r="OT119" s="1">
        <v>392.178</v>
      </c>
      <c r="OU119" s="1">
        <v>387.83300000000003</v>
      </c>
      <c r="OV119" s="1">
        <v>408.154</v>
      </c>
      <c r="OW119" s="1">
        <v>416.58100000000002</v>
      </c>
      <c r="OX119" s="1">
        <v>423.82</v>
      </c>
      <c r="OY119" s="1">
        <v>441.16300000000001</v>
      </c>
      <c r="OZ119" s="1">
        <v>417.33199999999999</v>
      </c>
      <c r="PA119" s="1">
        <v>395.29599999999999</v>
      </c>
      <c r="PB119" s="1">
        <v>373.24599999999998</v>
      </c>
      <c r="PC119" s="1">
        <v>355.35500000000002</v>
      </c>
      <c r="PD119" s="1">
        <v>347.40100000000001</v>
      </c>
      <c r="PE119" s="1">
        <v>343.875</v>
      </c>
      <c r="PF119" s="1">
        <v>340.49799999999999</v>
      </c>
      <c r="PG119" s="1">
        <v>333.08199999999999</v>
      </c>
      <c r="PH119" s="1">
        <v>334.20499999999998</v>
      </c>
      <c r="PI119" s="1">
        <v>336.584</v>
      </c>
      <c r="PJ119" s="1">
        <v>335.34899999999999</v>
      </c>
      <c r="PK119" s="1">
        <v>335.613</v>
      </c>
      <c r="PL119" s="1">
        <v>342.12099999999998</v>
      </c>
      <c r="PM119" s="1">
        <v>349.96600000000001</v>
      </c>
      <c r="PN119" s="1">
        <v>352.113</v>
      </c>
      <c r="PO119" s="1">
        <v>352.73899999999998</v>
      </c>
      <c r="PP119" s="1">
        <v>359.15899999999999</v>
      </c>
      <c r="PQ119" s="1">
        <v>352.471</v>
      </c>
      <c r="PR119" s="1">
        <v>350.93</v>
      </c>
      <c r="PS119" s="1">
        <v>344.608</v>
      </c>
      <c r="PT119" s="1">
        <v>337.69099999999997</v>
      </c>
      <c r="PU119" s="1">
        <v>350.97399999999999</v>
      </c>
      <c r="PV119" s="1">
        <v>347.15100000000001</v>
      </c>
      <c r="PW119" s="1">
        <v>342.29</v>
      </c>
      <c r="PX119" s="1">
        <v>343.11399999999998</v>
      </c>
      <c r="PY119" s="1">
        <v>343.755</v>
      </c>
      <c r="PZ119" s="1">
        <v>344.02600000000001</v>
      </c>
      <c r="QA119" s="1">
        <v>351.7</v>
      </c>
      <c r="QB119" s="1">
        <v>340.12900000000002</v>
      </c>
      <c r="QC119" s="1">
        <v>335.35700000000003</v>
      </c>
      <c r="QD119" s="1">
        <v>331.29399999999998</v>
      </c>
      <c r="QE119" s="1">
        <v>310.07900000000001</v>
      </c>
      <c r="QF119" s="1">
        <v>306.553</v>
      </c>
      <c r="QG119" s="1">
        <v>310.245</v>
      </c>
      <c r="QH119" s="1">
        <v>317.38799999999998</v>
      </c>
      <c r="QI119" s="1">
        <v>306.70800000000003</v>
      </c>
      <c r="QJ119" s="1">
        <v>310.59500000000003</v>
      </c>
      <c r="QK119" s="1">
        <v>292.31</v>
      </c>
      <c r="QL119" s="1">
        <v>290.11700000000002</v>
      </c>
      <c r="QM119" s="1">
        <v>289.20699999999999</v>
      </c>
      <c r="QN119" s="1">
        <v>289.18799999999999</v>
      </c>
      <c r="QO119" s="1">
        <v>280.154</v>
      </c>
      <c r="QP119" s="1">
        <v>278.53100000000001</v>
      </c>
      <c r="QQ119" s="1">
        <v>276.43900000000002</v>
      </c>
      <c r="QR119" s="1">
        <v>280.21199999999999</v>
      </c>
      <c r="QS119" s="1">
        <v>280.77499999999998</v>
      </c>
      <c r="QT119" s="1">
        <v>285.75799999999998</v>
      </c>
      <c r="QU119" s="1">
        <v>289.88299999999998</v>
      </c>
      <c r="QV119" s="1">
        <v>290.03100000000001</v>
      </c>
      <c r="QW119" s="1">
        <v>280.63400000000001</v>
      </c>
      <c r="QX119" s="1">
        <v>288.89299999999997</v>
      </c>
      <c r="QY119" s="1">
        <v>321.85000000000002</v>
      </c>
      <c r="QZ119" s="1">
        <v>335.15300000000002</v>
      </c>
      <c r="RA119" s="1">
        <v>340.71899999999999</v>
      </c>
      <c r="RB119" s="1">
        <v>347.65300000000002</v>
      </c>
      <c r="RC119" s="1">
        <v>348.69799999999998</v>
      </c>
      <c r="RD119" s="1">
        <v>346.98899999999998</v>
      </c>
      <c r="RE119" s="1">
        <v>340.31599999999997</v>
      </c>
      <c r="RF119" s="1">
        <v>334.255</v>
      </c>
      <c r="RG119" s="1">
        <v>335.31299999999999</v>
      </c>
      <c r="RH119" s="1">
        <v>336.09800000000001</v>
      </c>
      <c r="RI119" s="1">
        <v>336.64699999999999</v>
      </c>
      <c r="RJ119" s="1">
        <v>335.56299999999999</v>
      </c>
      <c r="RK119" s="1">
        <v>334.28399999999999</v>
      </c>
      <c r="RL119" s="1">
        <v>339.92399999999998</v>
      </c>
      <c r="RM119" s="1">
        <v>344.661</v>
      </c>
      <c r="RN119" s="1">
        <v>343.834</v>
      </c>
      <c r="RO119" s="1">
        <v>342.95600000000002</v>
      </c>
      <c r="RP119" s="1">
        <v>341.99799999999999</v>
      </c>
      <c r="RQ119" s="1">
        <v>337.024</v>
      </c>
      <c r="RR119" s="1">
        <v>340.28899999999999</v>
      </c>
      <c r="RS119" s="1">
        <v>333.113</v>
      </c>
      <c r="RT119" s="1">
        <v>315.95699999999999</v>
      </c>
      <c r="RU119" s="1">
        <v>311.75299999999999</v>
      </c>
      <c r="RV119" s="1">
        <v>308.01799999999997</v>
      </c>
      <c r="RW119" s="1">
        <v>306.31599999999997</v>
      </c>
      <c r="RX119" s="1">
        <v>302.93599999999998</v>
      </c>
      <c r="RY119" s="1">
        <v>287.56099999999998</v>
      </c>
      <c r="RZ119" s="1">
        <v>274.80500000000001</v>
      </c>
      <c r="SA119" s="1">
        <v>275.96600000000001</v>
      </c>
      <c r="SB119" s="1">
        <v>277.33300000000003</v>
      </c>
      <c r="SC119" s="1">
        <v>277.226</v>
      </c>
      <c r="SD119" s="1">
        <v>276.233</v>
      </c>
      <c r="SE119" s="1">
        <v>280.53199999999998</v>
      </c>
      <c r="SF119" s="1">
        <v>281.37599999999998</v>
      </c>
      <c r="SG119" s="1">
        <v>281.584</v>
      </c>
      <c r="SH119" s="1">
        <v>283.70699999999999</v>
      </c>
      <c r="SI119" s="1">
        <v>281.03399999999999</v>
      </c>
      <c r="SJ119" s="1">
        <v>279.99200000000002</v>
      </c>
      <c r="SK119" s="1">
        <v>278.767</v>
      </c>
      <c r="SL119" s="1">
        <v>277.39100000000002</v>
      </c>
      <c r="SM119" s="1">
        <v>279.52600000000001</v>
      </c>
      <c r="SN119" s="1">
        <v>280.78100000000001</v>
      </c>
      <c r="SO119" s="1">
        <v>280.73500000000001</v>
      </c>
      <c r="SP119" s="1">
        <v>267.62200000000001</v>
      </c>
      <c r="SQ119" s="1">
        <v>293.625</v>
      </c>
      <c r="SR119" s="1">
        <v>305.14999999999998</v>
      </c>
    </row>
    <row r="120" spans="1:512" x14ac:dyDescent="0.25">
      <c r="A120" s="1" t="s">
        <v>341</v>
      </c>
      <c r="B120" s="1" t="str">
        <f>_xlfn.XLOOKUP(A120,bonds[worksheet get],bonds[unique lookup],"-")</f>
        <v>ENELIM 5.451 01/10/74 nc-24</v>
      </c>
      <c r="C120" s="1" t="str">
        <f>_xlfn.XLOOKUP(A120,bonds[worksheet get],bonds[ID_ISIN],"-")</f>
        <v>XS0954675129</v>
      </c>
      <c r="D120" s="1">
        <f>_xll.BDH(A120,"blp_i_sprd_mid","-2AY",,"Dates=H","Fill=C","Sort=R","Dir=H","cols=508;rows=1")</f>
        <v>254.315</v>
      </c>
      <c r="E120" s="1">
        <v>256.45299999999997</v>
      </c>
      <c r="F120" s="1">
        <v>259.125</v>
      </c>
      <c r="G120" s="1">
        <v>262.48599999999999</v>
      </c>
      <c r="H120" s="1">
        <v>267.81400000000002</v>
      </c>
      <c r="I120" s="1">
        <v>268.18</v>
      </c>
      <c r="J120" s="1">
        <v>268.14800000000002</v>
      </c>
      <c r="K120" s="1">
        <v>263.923</v>
      </c>
      <c r="L120" s="1">
        <v>262.34100000000001</v>
      </c>
      <c r="M120" s="1">
        <v>264.50700000000001</v>
      </c>
      <c r="N120" s="1">
        <v>258.35300000000001</v>
      </c>
      <c r="O120" s="1">
        <v>254.27199999999999</v>
      </c>
      <c r="P120" s="1">
        <v>242.977</v>
      </c>
      <c r="Q120" s="1">
        <v>230.35400000000001</v>
      </c>
      <c r="R120" s="1">
        <v>247.81700000000001</v>
      </c>
      <c r="S120" s="1">
        <v>241.44800000000001</v>
      </c>
      <c r="T120" s="1">
        <v>241.59800000000001</v>
      </c>
      <c r="U120" s="1">
        <v>211.315</v>
      </c>
      <c r="V120" s="1">
        <v>189.03700000000001</v>
      </c>
      <c r="W120" s="1">
        <v>183.624</v>
      </c>
      <c r="X120" s="1">
        <v>191.80199999999999</v>
      </c>
      <c r="Y120" s="1">
        <v>235.05799999999999</v>
      </c>
      <c r="Z120" s="1">
        <v>263.13</v>
      </c>
      <c r="AA120" s="1">
        <v>266.19499999999999</v>
      </c>
      <c r="AB120" s="1">
        <v>259.03399999999999</v>
      </c>
      <c r="AC120" s="1">
        <v>257.18400000000003</v>
      </c>
      <c r="AD120" s="1">
        <v>251.94900000000001</v>
      </c>
      <c r="AE120" s="1">
        <v>251.893</v>
      </c>
      <c r="AF120" s="1">
        <v>261.339</v>
      </c>
      <c r="AG120" s="1">
        <v>262.67099999999999</v>
      </c>
      <c r="AH120" s="1">
        <v>270.57900000000001</v>
      </c>
      <c r="AI120" s="1">
        <v>272.79300000000001</v>
      </c>
      <c r="AJ120" s="1">
        <v>272.75400000000002</v>
      </c>
      <c r="AK120" s="1">
        <v>277.81599999999997</v>
      </c>
      <c r="AL120" s="1">
        <v>285.33199999999999</v>
      </c>
      <c r="AM120" s="1">
        <v>291.91899999999998</v>
      </c>
      <c r="AN120" s="1">
        <v>291.173</v>
      </c>
      <c r="AO120" s="1">
        <v>283.71199999999999</v>
      </c>
      <c r="AP120" s="1">
        <v>279.05700000000002</v>
      </c>
      <c r="AQ120" s="1">
        <v>280.13900000000001</v>
      </c>
      <c r="AR120" s="1">
        <v>290.166</v>
      </c>
      <c r="AS120" s="1">
        <v>276.79700000000003</v>
      </c>
      <c r="AT120" s="1">
        <v>282.98700000000002</v>
      </c>
      <c r="AU120" s="1">
        <v>284.16699999999997</v>
      </c>
      <c r="AV120" s="1">
        <v>286.23</v>
      </c>
      <c r="AW120" s="1">
        <v>259.86</v>
      </c>
      <c r="AX120" s="1">
        <v>253.62700000000001</v>
      </c>
      <c r="AY120" s="1">
        <v>247.727</v>
      </c>
      <c r="AZ120" s="1">
        <v>244.11</v>
      </c>
      <c r="BA120" s="1">
        <v>262.21800000000002</v>
      </c>
      <c r="BB120" s="1">
        <v>264.09699999999998</v>
      </c>
      <c r="BC120" s="1">
        <v>267.93400000000003</v>
      </c>
      <c r="BD120" s="1">
        <v>274.702</v>
      </c>
      <c r="BE120" s="1">
        <v>270.74400000000003</v>
      </c>
      <c r="BF120" s="1">
        <v>270.91399999999999</v>
      </c>
      <c r="BG120" s="1">
        <v>270.75299999999999</v>
      </c>
      <c r="BH120" s="1">
        <v>257.66399999999999</v>
      </c>
      <c r="BI120" s="1">
        <v>255.43</v>
      </c>
      <c r="BJ120" s="1">
        <v>282.32600000000002</v>
      </c>
      <c r="BK120" s="1">
        <v>321.70800000000003</v>
      </c>
      <c r="BL120" s="1">
        <v>339.78399999999999</v>
      </c>
      <c r="BM120" s="1">
        <v>365.96300000000002</v>
      </c>
      <c r="BN120" s="1">
        <v>369.702</v>
      </c>
      <c r="BO120" s="1">
        <v>368.75200000000001</v>
      </c>
      <c r="BP120" s="1">
        <v>376.274</v>
      </c>
      <c r="BQ120" s="1">
        <v>384.17099999999999</v>
      </c>
      <c r="BR120" s="1">
        <v>400.38799999999998</v>
      </c>
      <c r="BS120" s="1">
        <v>398.60199999999998</v>
      </c>
      <c r="BT120" s="1">
        <v>395.25299999999999</v>
      </c>
      <c r="BU120" s="1">
        <v>388.85599999999999</v>
      </c>
      <c r="BV120" s="1">
        <v>425.70600000000002</v>
      </c>
      <c r="BW120" s="1">
        <v>439.68599999999998</v>
      </c>
      <c r="BX120" s="1">
        <v>436.952</v>
      </c>
      <c r="BY120" s="1">
        <v>439.37200000000001</v>
      </c>
      <c r="BZ120" s="1">
        <v>449.83100000000002</v>
      </c>
      <c r="CA120" s="1">
        <v>379.19600000000003</v>
      </c>
      <c r="CB120" s="1">
        <v>349.32600000000002</v>
      </c>
      <c r="CC120" s="1">
        <v>293.89800000000002</v>
      </c>
      <c r="CD120" s="1">
        <v>291.61099999999999</v>
      </c>
      <c r="CE120" s="1">
        <v>260.66800000000001</v>
      </c>
      <c r="CF120" s="1">
        <v>257.26900000000001</v>
      </c>
      <c r="CG120" s="1">
        <v>265.92700000000002</v>
      </c>
      <c r="CH120" s="1">
        <v>198.38499999999999</v>
      </c>
      <c r="CI120" s="1">
        <v>187.626</v>
      </c>
      <c r="CJ120" s="1">
        <v>184.28800000000001</v>
      </c>
      <c r="CK120" s="1">
        <v>185.405</v>
      </c>
      <c r="CL120" s="1">
        <v>197.434</v>
      </c>
      <c r="CM120" s="1">
        <v>191.82300000000001</v>
      </c>
      <c r="CN120" s="1">
        <v>184.697</v>
      </c>
      <c r="CO120" s="1">
        <v>177.13200000000001</v>
      </c>
      <c r="CP120" s="1">
        <v>164.202</v>
      </c>
      <c r="CQ120" s="1">
        <v>160.02600000000001</v>
      </c>
      <c r="CR120" s="1">
        <v>150.45599999999999</v>
      </c>
      <c r="CS120" s="1">
        <v>151.602</v>
      </c>
      <c r="CT120" s="1">
        <v>153.608</v>
      </c>
      <c r="CU120" s="1">
        <v>152.94800000000001</v>
      </c>
      <c r="CV120" s="1">
        <v>152.61000000000001</v>
      </c>
      <c r="CW120" s="1">
        <v>153.16</v>
      </c>
      <c r="CX120" s="1">
        <v>153.154</v>
      </c>
      <c r="CY120" s="1">
        <v>153.5</v>
      </c>
      <c r="CZ120" s="1">
        <v>153.41800000000001</v>
      </c>
      <c r="DA120" s="1">
        <v>154.38999999999999</v>
      </c>
      <c r="DB120" s="1">
        <v>151.61799999999999</v>
      </c>
      <c r="DC120" s="1">
        <v>149.048</v>
      </c>
      <c r="DD120" s="1">
        <v>152.71299999999999</v>
      </c>
      <c r="DE120" s="1">
        <v>154.47999999999999</v>
      </c>
      <c r="DF120" s="1">
        <v>160.28800000000001</v>
      </c>
      <c r="DG120" s="1">
        <v>160.92699999999999</v>
      </c>
      <c r="DH120" s="1">
        <v>160.036</v>
      </c>
      <c r="DI120" s="1">
        <v>157.53299999999999</v>
      </c>
      <c r="DJ120" s="1">
        <v>157.114</v>
      </c>
      <c r="DK120" s="1">
        <v>162.11000000000001</v>
      </c>
      <c r="DL120" s="1">
        <v>154.78200000000001</v>
      </c>
      <c r="DM120" s="1">
        <v>153.035</v>
      </c>
      <c r="DN120" s="1">
        <v>151.005</v>
      </c>
      <c r="DO120" s="1">
        <v>148.48599999999999</v>
      </c>
      <c r="DP120" s="1">
        <v>148.869</v>
      </c>
      <c r="DQ120" s="1">
        <v>151.827</v>
      </c>
      <c r="DR120" s="1">
        <v>154.79</v>
      </c>
      <c r="DS120" s="1">
        <v>159.416</v>
      </c>
      <c r="DT120" s="1">
        <v>159.762</v>
      </c>
      <c r="DU120" s="1">
        <v>160.459</v>
      </c>
      <c r="DV120" s="1">
        <v>163.14599999999999</v>
      </c>
      <c r="DW120" s="1">
        <v>163.14400000000001</v>
      </c>
      <c r="DX120" s="1">
        <v>168.76900000000001</v>
      </c>
      <c r="DY120" s="1">
        <v>167.68199999999999</v>
      </c>
      <c r="DZ120" s="1">
        <v>166.89699999999999</v>
      </c>
      <c r="EA120" s="1">
        <v>165.547</v>
      </c>
      <c r="EB120" s="1">
        <v>161.72800000000001</v>
      </c>
      <c r="EC120" s="1">
        <v>159.54400000000001</v>
      </c>
      <c r="ED120" s="1">
        <v>158.59899999999999</v>
      </c>
      <c r="EE120" s="1">
        <v>163.45599999999999</v>
      </c>
      <c r="EF120" s="1">
        <v>161.84</v>
      </c>
      <c r="EG120" s="1">
        <v>163.38399999999999</v>
      </c>
      <c r="EH120" s="1">
        <v>167.352</v>
      </c>
      <c r="EI120" s="1">
        <v>167.518</v>
      </c>
      <c r="EJ120" s="1">
        <v>168.71600000000001</v>
      </c>
      <c r="EK120" s="1">
        <v>170.85400000000001</v>
      </c>
      <c r="EL120" s="1">
        <v>171.33500000000001</v>
      </c>
      <c r="EM120" s="1">
        <v>173.227</v>
      </c>
      <c r="EN120" s="1">
        <v>179.55500000000001</v>
      </c>
      <c r="EO120" s="1">
        <v>182.94300000000001</v>
      </c>
      <c r="EP120" s="1">
        <v>180.63399999999999</v>
      </c>
      <c r="EQ120" s="1">
        <v>182.14400000000001</v>
      </c>
      <c r="ER120" s="1">
        <v>184.73400000000001</v>
      </c>
      <c r="ES120" s="1">
        <v>186.82499999999999</v>
      </c>
      <c r="ET120" s="1">
        <v>192.22499999999999</v>
      </c>
      <c r="EU120" s="1">
        <v>193.40899999999999</v>
      </c>
      <c r="EV120" s="1">
        <v>186.667</v>
      </c>
      <c r="EW120" s="1">
        <v>191.596</v>
      </c>
      <c r="EX120" s="1">
        <v>191.88499999999999</v>
      </c>
      <c r="EY120" s="1">
        <v>192.202</v>
      </c>
      <c r="EZ120" s="1">
        <v>191.14699999999999</v>
      </c>
      <c r="FA120" s="1">
        <v>191.27699999999999</v>
      </c>
      <c r="FB120" s="1">
        <v>196.46199999999999</v>
      </c>
      <c r="FC120" s="1">
        <v>195.55799999999999</v>
      </c>
      <c r="FD120" s="1">
        <v>198.20699999999999</v>
      </c>
      <c r="FE120" s="1">
        <v>191.86699999999999</v>
      </c>
      <c r="FF120" s="1">
        <v>190.32599999999999</v>
      </c>
      <c r="FG120" s="1">
        <v>188.51400000000001</v>
      </c>
      <c r="FH120" s="1">
        <v>186.904</v>
      </c>
      <c r="FI120" s="1">
        <v>184.84899999999999</v>
      </c>
      <c r="FJ120" s="1">
        <v>182.49299999999999</v>
      </c>
      <c r="FK120" s="1">
        <v>181.44200000000001</v>
      </c>
      <c r="FL120" s="1">
        <v>175.60300000000001</v>
      </c>
      <c r="FM120" s="1">
        <v>170.398</v>
      </c>
      <c r="FN120" s="1">
        <v>173.727</v>
      </c>
      <c r="FO120" s="1">
        <v>172.65600000000001</v>
      </c>
      <c r="FP120" s="1">
        <v>177.149</v>
      </c>
      <c r="FQ120" s="1">
        <v>180.215</v>
      </c>
      <c r="FR120" s="1">
        <v>180.904</v>
      </c>
      <c r="FS120" s="1">
        <v>175.352</v>
      </c>
      <c r="FT120" s="1">
        <v>173.298</v>
      </c>
      <c r="FU120" s="1">
        <v>171.28</v>
      </c>
      <c r="FV120" s="1">
        <v>174.08</v>
      </c>
      <c r="FW120" s="1">
        <v>177.28800000000001</v>
      </c>
      <c r="FX120" s="1">
        <v>177.77099999999999</v>
      </c>
      <c r="FY120" s="1">
        <v>178.339</v>
      </c>
      <c r="FZ120" s="1">
        <v>179.511</v>
      </c>
      <c r="GA120" s="1">
        <v>183.50200000000001</v>
      </c>
      <c r="GB120" s="1">
        <v>184.863</v>
      </c>
      <c r="GC120" s="1">
        <v>185.827</v>
      </c>
      <c r="GD120" s="1">
        <v>188.17400000000001</v>
      </c>
      <c r="GE120" s="1">
        <v>190.78399999999999</v>
      </c>
      <c r="GF120" s="1">
        <v>191.07300000000001</v>
      </c>
      <c r="GG120" s="1">
        <v>194.04599999999999</v>
      </c>
      <c r="GH120" s="1">
        <v>197.9</v>
      </c>
      <c r="GI120" s="1">
        <v>200.07</v>
      </c>
      <c r="GJ120" s="1">
        <v>194.8</v>
      </c>
      <c r="GK120" s="1">
        <v>195.35400000000001</v>
      </c>
      <c r="GL120" s="1">
        <v>195.41300000000001</v>
      </c>
      <c r="GM120" s="1">
        <v>189.87799999999999</v>
      </c>
      <c r="GN120" s="1">
        <v>188.429</v>
      </c>
      <c r="GO120" s="1">
        <v>190.56800000000001</v>
      </c>
      <c r="GP120" s="1">
        <v>192.38</v>
      </c>
      <c r="GQ120" s="1">
        <v>193.08600000000001</v>
      </c>
      <c r="GR120" s="1">
        <v>194.369</v>
      </c>
      <c r="GS120" s="1">
        <v>192.20400000000001</v>
      </c>
      <c r="GT120" s="1">
        <v>191.691</v>
      </c>
      <c r="GU120" s="1">
        <v>187.81399999999999</v>
      </c>
      <c r="GV120" s="1">
        <v>193.28800000000001</v>
      </c>
      <c r="GW120" s="1">
        <v>193.27600000000001</v>
      </c>
      <c r="GX120" s="1">
        <v>188.31299999999999</v>
      </c>
      <c r="GY120" s="1">
        <v>185.32400000000001</v>
      </c>
      <c r="GZ120" s="1">
        <v>181.524</v>
      </c>
      <c r="HA120" s="1">
        <v>183.036</v>
      </c>
      <c r="HB120" s="1">
        <v>206.077</v>
      </c>
      <c r="HC120" s="1">
        <v>206.31399999999999</v>
      </c>
      <c r="HD120" s="1">
        <v>204.88399999999999</v>
      </c>
      <c r="HE120" s="1">
        <v>206.53800000000001</v>
      </c>
      <c r="HF120" s="1">
        <v>203.03</v>
      </c>
      <c r="HG120" s="1">
        <v>212.11099999999999</v>
      </c>
      <c r="HH120" s="1">
        <v>215.41</v>
      </c>
      <c r="HI120" s="1">
        <v>215.52600000000001</v>
      </c>
      <c r="HJ120" s="1">
        <v>215.61099999999999</v>
      </c>
      <c r="HK120" s="1">
        <v>215.72399999999999</v>
      </c>
      <c r="HL120" s="1">
        <v>220.983</v>
      </c>
      <c r="HM120" s="1">
        <v>222.71899999999999</v>
      </c>
      <c r="HN120" s="1">
        <v>220.809</v>
      </c>
      <c r="HO120" s="1">
        <v>221.74199999999999</v>
      </c>
      <c r="HP120" s="1">
        <v>223.114</v>
      </c>
      <c r="HQ120" s="1">
        <v>234.721</v>
      </c>
      <c r="HR120" s="1">
        <v>246.16800000000001</v>
      </c>
      <c r="HS120" s="1">
        <v>249.24299999999999</v>
      </c>
      <c r="HT120" s="1">
        <v>257.892</v>
      </c>
      <c r="HU120" s="1">
        <v>261.74200000000002</v>
      </c>
      <c r="HV120" s="1">
        <v>250.54</v>
      </c>
      <c r="HW120" s="1">
        <v>248.369</v>
      </c>
      <c r="HX120" s="1">
        <v>243.636</v>
      </c>
      <c r="HY120" s="1">
        <v>244.529</v>
      </c>
      <c r="HZ120" s="1">
        <v>236.125</v>
      </c>
      <c r="IA120" s="1">
        <v>243.17099999999999</v>
      </c>
      <c r="IB120" s="1">
        <v>249.25899999999999</v>
      </c>
      <c r="IC120" s="1">
        <v>257.69099999999997</v>
      </c>
      <c r="ID120" s="1">
        <v>250.10599999999999</v>
      </c>
      <c r="IE120" s="1">
        <v>241.25800000000001</v>
      </c>
      <c r="IF120" s="1">
        <v>238.71899999999999</v>
      </c>
      <c r="IG120" s="1">
        <v>236.7</v>
      </c>
      <c r="IH120" s="1">
        <v>232.21199999999999</v>
      </c>
      <c r="II120" s="1">
        <v>230.39599999999999</v>
      </c>
      <c r="IJ120" s="1">
        <v>232.90100000000001</v>
      </c>
      <c r="IK120" s="1">
        <v>244.33199999999999</v>
      </c>
      <c r="IL120" s="1">
        <v>248.56899999999999</v>
      </c>
      <c r="IM120" s="1">
        <v>250.92099999999999</v>
      </c>
      <c r="IN120" s="1">
        <v>252.41399999999999</v>
      </c>
      <c r="IO120" s="1">
        <v>252.35300000000001</v>
      </c>
      <c r="IP120" s="1">
        <v>249.33</v>
      </c>
      <c r="IQ120" s="1">
        <v>247.834</v>
      </c>
      <c r="IR120" s="1">
        <v>247.40199999999999</v>
      </c>
      <c r="IS120" s="1">
        <v>243.88200000000001</v>
      </c>
      <c r="IT120" s="1">
        <v>243.072</v>
      </c>
      <c r="IU120" s="1">
        <v>252.47399999999999</v>
      </c>
      <c r="IV120" s="1">
        <v>256.53899999999999</v>
      </c>
      <c r="IW120" s="1">
        <v>252.50899999999999</v>
      </c>
      <c r="IX120" s="1">
        <v>247.38499999999999</v>
      </c>
      <c r="IY120" s="1">
        <v>247.952</v>
      </c>
      <c r="IZ120" s="1">
        <v>250.988</v>
      </c>
      <c r="JA120" s="1">
        <v>253.49600000000001</v>
      </c>
      <c r="JB120" s="1">
        <v>258.55500000000001</v>
      </c>
      <c r="JC120" s="1">
        <v>263.32600000000002</v>
      </c>
      <c r="JD120" s="1">
        <v>267.18099999999998</v>
      </c>
      <c r="JE120" s="1">
        <v>269.89999999999998</v>
      </c>
      <c r="JF120" s="1">
        <v>267.24099999999999</v>
      </c>
      <c r="JG120" s="1">
        <v>264.26299999999998</v>
      </c>
      <c r="JH120" s="1">
        <v>263.41199999999998</v>
      </c>
      <c r="JI120" s="1">
        <v>258.76400000000001</v>
      </c>
      <c r="JJ120" s="1">
        <v>256.70100000000002</v>
      </c>
      <c r="JK120" s="1">
        <v>267.63600000000002</v>
      </c>
      <c r="JL120" s="1">
        <v>279.12200000000001</v>
      </c>
      <c r="JM120" s="1">
        <v>285.51400000000001</v>
      </c>
      <c r="JN120" s="1">
        <v>288.28500000000003</v>
      </c>
      <c r="JO120" s="1">
        <v>288.96699999999998</v>
      </c>
      <c r="JP120" s="1">
        <v>285.05900000000003</v>
      </c>
      <c r="JQ120" s="1">
        <v>294.053</v>
      </c>
      <c r="JR120" s="1">
        <v>301.35300000000001</v>
      </c>
      <c r="JS120" s="1">
        <v>303.16500000000002</v>
      </c>
      <c r="JT120" s="1">
        <v>306.22000000000003</v>
      </c>
      <c r="JU120" s="1">
        <v>308.25099999999998</v>
      </c>
      <c r="JV120" s="1">
        <v>313.44499999999999</v>
      </c>
      <c r="JW120" s="1">
        <v>311.97300000000001</v>
      </c>
      <c r="JX120" s="1">
        <v>308.75099999999998</v>
      </c>
      <c r="JY120" s="1">
        <v>310.16800000000001</v>
      </c>
      <c r="JZ120" s="1">
        <v>304.73599999999999</v>
      </c>
      <c r="KA120" s="1">
        <v>300.72699999999998</v>
      </c>
      <c r="KB120" s="1">
        <v>317.20400000000001</v>
      </c>
      <c r="KC120" s="1">
        <v>300.43200000000002</v>
      </c>
      <c r="KD120" s="1">
        <v>282.55500000000001</v>
      </c>
      <c r="KE120" s="1">
        <v>279.50900000000001</v>
      </c>
      <c r="KF120" s="1">
        <v>277.3</v>
      </c>
      <c r="KG120" s="1">
        <v>275.42</v>
      </c>
      <c r="KH120" s="1">
        <v>273.596</v>
      </c>
      <c r="KI120" s="1">
        <v>273.55500000000001</v>
      </c>
      <c r="KJ120" s="1">
        <v>285.16000000000003</v>
      </c>
      <c r="KK120" s="1">
        <v>284.66699999999997</v>
      </c>
      <c r="KL120" s="1">
        <v>280.94499999999999</v>
      </c>
      <c r="KM120" s="1">
        <v>282.40899999999999</v>
      </c>
      <c r="KN120" s="1">
        <v>278.5</v>
      </c>
      <c r="KO120" s="1">
        <v>263.68599999999998</v>
      </c>
      <c r="KP120" s="1">
        <v>253.51599999999999</v>
      </c>
      <c r="KQ120" s="1">
        <v>251.666</v>
      </c>
      <c r="KR120" s="1">
        <v>251.61099999999999</v>
      </c>
      <c r="KS120" s="1">
        <v>254.07900000000001</v>
      </c>
      <c r="KT120" s="1">
        <v>256.34500000000003</v>
      </c>
      <c r="KU120" s="1">
        <v>261.29199999999997</v>
      </c>
      <c r="KV120" s="1">
        <v>259.91899999999998</v>
      </c>
      <c r="KW120" s="1">
        <v>257.40800000000002</v>
      </c>
      <c r="KX120" s="1">
        <v>254.45599999999999</v>
      </c>
      <c r="KY120" s="1">
        <v>254.12700000000001</v>
      </c>
      <c r="KZ120" s="1">
        <v>251.91</v>
      </c>
      <c r="LA120" s="1">
        <v>251.916</v>
      </c>
      <c r="LB120" s="1">
        <v>252.952</v>
      </c>
      <c r="LC120" s="1">
        <v>261.089</v>
      </c>
      <c r="LD120" s="1">
        <v>271.19200000000001</v>
      </c>
      <c r="LE120" s="1">
        <v>278.88799999999998</v>
      </c>
      <c r="LF120" s="1">
        <v>277.72500000000002</v>
      </c>
      <c r="LG120" s="1">
        <v>277.59899999999999</v>
      </c>
      <c r="LH120" s="1">
        <v>277.94499999999999</v>
      </c>
      <c r="LI120" s="1">
        <v>277.99400000000003</v>
      </c>
      <c r="LJ120" s="1">
        <v>279.73399999999998</v>
      </c>
      <c r="LK120" s="1">
        <v>287.36200000000002</v>
      </c>
      <c r="LL120" s="1">
        <v>286.36500000000001</v>
      </c>
      <c r="LM120" s="1">
        <v>289.15499999999997</v>
      </c>
      <c r="LN120" s="1">
        <v>293.041</v>
      </c>
      <c r="LO120" s="1">
        <v>296.56900000000002</v>
      </c>
      <c r="LP120" s="1">
        <v>294.685</v>
      </c>
      <c r="LQ120" s="1">
        <v>300.06299999999999</v>
      </c>
      <c r="LR120" s="1">
        <v>298.33999999999997</v>
      </c>
      <c r="LS120" s="1">
        <v>297.27999999999997</v>
      </c>
      <c r="LT120" s="1">
        <v>295.05700000000002</v>
      </c>
      <c r="LU120" s="1">
        <v>291.709</v>
      </c>
      <c r="LV120" s="1">
        <v>296.35399999999998</v>
      </c>
      <c r="LW120" s="1">
        <v>301.06700000000001</v>
      </c>
      <c r="LX120" s="1">
        <v>304.20999999999998</v>
      </c>
      <c r="LY120" s="1">
        <v>312.72199999999998</v>
      </c>
      <c r="LZ120" s="1">
        <v>316.45</v>
      </c>
      <c r="MA120" s="1">
        <v>321.08999999999997</v>
      </c>
      <c r="MB120" s="1">
        <v>324.488</v>
      </c>
      <c r="MC120" s="1">
        <v>323.91500000000002</v>
      </c>
      <c r="MD120" s="1">
        <v>317.23399999999998</v>
      </c>
      <c r="ME120" s="1">
        <v>312.14699999999999</v>
      </c>
      <c r="MF120" s="1">
        <v>312.392</v>
      </c>
      <c r="MG120" s="1">
        <v>309.851</v>
      </c>
      <c r="MH120" s="1">
        <v>305.69900000000001</v>
      </c>
      <c r="MI120" s="1">
        <v>307.92</v>
      </c>
      <c r="MJ120" s="1">
        <v>314.46300000000002</v>
      </c>
      <c r="MK120" s="1">
        <v>322.988</v>
      </c>
      <c r="ML120" s="1">
        <v>331.73500000000001</v>
      </c>
      <c r="MM120" s="1">
        <v>327.86599999999999</v>
      </c>
      <c r="MN120" s="1">
        <v>332.904</v>
      </c>
      <c r="MO120" s="1">
        <v>330.48599999999999</v>
      </c>
      <c r="MP120" s="1">
        <v>331.81700000000001</v>
      </c>
      <c r="MQ120" s="1">
        <v>337.78100000000001</v>
      </c>
      <c r="MR120" s="1">
        <v>344.61900000000003</v>
      </c>
      <c r="MS120" s="1">
        <v>342.24</v>
      </c>
      <c r="MT120" s="1">
        <v>348.54</v>
      </c>
      <c r="MU120" s="1">
        <v>360.80399999999997</v>
      </c>
      <c r="MV120" s="1">
        <v>369.56700000000001</v>
      </c>
      <c r="MW120" s="1">
        <v>362.17599999999999</v>
      </c>
      <c r="MX120" s="1">
        <v>351.12299999999999</v>
      </c>
      <c r="MY120" s="1">
        <v>358.44600000000003</v>
      </c>
      <c r="MZ120" s="1">
        <v>362.38200000000001</v>
      </c>
      <c r="NA120" s="1">
        <v>361.64499999999998</v>
      </c>
      <c r="NB120" s="1">
        <v>361.44499999999999</v>
      </c>
      <c r="NC120" s="1">
        <v>369.80599999999998</v>
      </c>
      <c r="ND120" s="1">
        <v>371.87299999999999</v>
      </c>
      <c r="NE120" s="1">
        <v>370.39100000000002</v>
      </c>
      <c r="NF120" s="1">
        <v>370.31599999999997</v>
      </c>
      <c r="NG120" s="1">
        <v>373.64</v>
      </c>
      <c r="NH120" s="1">
        <v>371.76</v>
      </c>
      <c r="NI120" s="1">
        <v>368.36900000000003</v>
      </c>
      <c r="NJ120" s="1">
        <v>361.90499999999997</v>
      </c>
      <c r="NK120" s="1">
        <v>361.67700000000002</v>
      </c>
      <c r="NL120" s="1">
        <v>368.03300000000002</v>
      </c>
      <c r="NM120" s="1">
        <v>367.45100000000002</v>
      </c>
      <c r="NN120" s="1">
        <v>372.02699999999999</v>
      </c>
      <c r="NO120" s="1">
        <v>374.899</v>
      </c>
      <c r="NP120" s="1">
        <v>367.68700000000001</v>
      </c>
      <c r="NQ120" s="1">
        <v>366.08499999999998</v>
      </c>
      <c r="NR120" s="1">
        <v>376.21100000000001</v>
      </c>
      <c r="NS120" s="1">
        <v>385.46</v>
      </c>
      <c r="NT120" s="1">
        <v>389.005</v>
      </c>
      <c r="NU120" s="1">
        <v>397.97</v>
      </c>
      <c r="NV120" s="1">
        <v>396.83499999999998</v>
      </c>
      <c r="NW120" s="1">
        <v>391.63600000000002</v>
      </c>
      <c r="NX120" s="1">
        <v>394.53500000000003</v>
      </c>
      <c r="NY120" s="1">
        <v>394.84300000000002</v>
      </c>
      <c r="NZ120" s="1">
        <v>392.29599999999999</v>
      </c>
      <c r="OA120" s="1">
        <v>392.50200000000001</v>
      </c>
      <c r="OB120" s="1">
        <v>397.50200000000001</v>
      </c>
      <c r="OC120" s="1">
        <v>400.54599999999999</v>
      </c>
      <c r="OD120" s="1">
        <v>413.43099999999998</v>
      </c>
      <c r="OE120" s="1">
        <v>415.58</v>
      </c>
      <c r="OF120" s="1">
        <v>419.65800000000002</v>
      </c>
      <c r="OG120" s="1">
        <v>509.31599999999997</v>
      </c>
      <c r="OH120" s="1">
        <v>510.803</v>
      </c>
      <c r="OI120" s="1">
        <v>-50.398000000000003</v>
      </c>
      <c r="OJ120" s="1">
        <v>5.516</v>
      </c>
      <c r="OK120" s="1">
        <v>28.873999999999999</v>
      </c>
      <c r="OL120" s="1">
        <v>-7.2889999999999997</v>
      </c>
      <c r="OM120" s="1">
        <v>34.65</v>
      </c>
      <c r="ON120" s="1">
        <v>10.69</v>
      </c>
      <c r="OO120" s="1">
        <v>-44.133000000000003</v>
      </c>
      <c r="OP120" s="1">
        <v>35.963000000000001</v>
      </c>
      <c r="OQ120" s="1">
        <v>-15.646000000000001</v>
      </c>
      <c r="OR120" s="1">
        <v>-69.745000000000005</v>
      </c>
      <c r="OS120" s="1">
        <v>-77.894999999999996</v>
      </c>
      <c r="OT120" s="1">
        <v>-51.51</v>
      </c>
      <c r="OU120" s="1">
        <v>-26.843</v>
      </c>
      <c r="OV120" s="1">
        <v>-20.56</v>
      </c>
      <c r="OW120" s="1">
        <v>1.5760000000000001</v>
      </c>
      <c r="OX120" s="1">
        <v>61.408999999999999</v>
      </c>
      <c r="OY120" s="1">
        <v>54.237000000000002</v>
      </c>
      <c r="OZ120" s="1">
        <v>2.8209999999999997</v>
      </c>
      <c r="PA120" s="1">
        <v>-6.8680000000000003</v>
      </c>
      <c r="PB120" s="1">
        <v>-20.908000000000001</v>
      </c>
      <c r="PC120" s="1">
        <v>-31.053999999999998</v>
      </c>
      <c r="PD120" s="1">
        <v>-33.237000000000002</v>
      </c>
      <c r="PE120" s="1">
        <v>-32.941000000000003</v>
      </c>
      <c r="PF120" s="1">
        <v>-58.607999999999997</v>
      </c>
      <c r="PG120" s="1">
        <v>-61.31</v>
      </c>
      <c r="PH120" s="1">
        <v>-50.256999999999998</v>
      </c>
      <c r="PI120" s="1">
        <v>-44.186999999999998</v>
      </c>
      <c r="PJ120" s="1">
        <v>-48.633000000000003</v>
      </c>
      <c r="PK120" s="1">
        <v>-41.023000000000003</v>
      </c>
      <c r="PL120" s="1">
        <v>13.090999999999999</v>
      </c>
      <c r="PM120" s="1">
        <v>33.767000000000003</v>
      </c>
      <c r="PN120" s="1">
        <v>40.859000000000002</v>
      </c>
      <c r="PO120" s="1">
        <v>35.368000000000002</v>
      </c>
      <c r="PP120" s="1">
        <v>12.071</v>
      </c>
      <c r="PQ120" s="1">
        <v>36.933</v>
      </c>
      <c r="PR120" s="1">
        <v>38.256</v>
      </c>
      <c r="PS120" s="1">
        <v>41.027999999999999</v>
      </c>
      <c r="PT120" s="1">
        <v>48.646999999999998</v>
      </c>
      <c r="PU120" s="1">
        <v>23.405000000000001</v>
      </c>
      <c r="PV120" s="1">
        <v>35.402000000000001</v>
      </c>
      <c r="PW120" s="1">
        <v>36.713000000000001</v>
      </c>
      <c r="PX120" s="1">
        <v>41.515999999999998</v>
      </c>
      <c r="PY120" s="1">
        <v>38.506999999999998</v>
      </c>
      <c r="PZ120" s="1">
        <v>51.893999999999998</v>
      </c>
      <c r="QA120" s="1">
        <v>19.347000000000001</v>
      </c>
      <c r="QB120" s="1">
        <v>20.567</v>
      </c>
      <c r="QC120" s="1">
        <v>19.579999999999998</v>
      </c>
      <c r="QD120" s="1">
        <v>8.0000000000000002E-3</v>
      </c>
      <c r="QE120" s="1">
        <v>10.021000000000001</v>
      </c>
      <c r="QF120" s="1">
        <v>21.815999999999999</v>
      </c>
      <c r="QG120" s="1">
        <v>19.247</v>
      </c>
      <c r="QH120" s="1">
        <v>7.3550000000000004</v>
      </c>
      <c r="QI120" s="1">
        <v>10.244</v>
      </c>
      <c r="QJ120" s="1">
        <v>8.5739999999999998</v>
      </c>
      <c r="QK120" s="1">
        <v>13.63</v>
      </c>
      <c r="QL120" s="1">
        <v>44.569000000000003</v>
      </c>
      <c r="QM120" s="1">
        <v>13.931000000000001</v>
      </c>
      <c r="QN120" s="1">
        <v>-3.4009999999999998</v>
      </c>
      <c r="QO120" s="1">
        <v>-4.3890000000000002</v>
      </c>
      <c r="QP120" s="1">
        <v>0.55500000000000005</v>
      </c>
      <c r="QQ120" s="1">
        <v>0.36599999999999999</v>
      </c>
      <c r="QR120" s="1">
        <v>4.9080000000000004</v>
      </c>
      <c r="QS120" s="1">
        <v>10.026</v>
      </c>
      <c r="QT120" s="1">
        <v>10.099</v>
      </c>
      <c r="QU120" s="1">
        <v>17.620999999999999</v>
      </c>
      <c r="QV120" s="1">
        <v>33.289000000000001</v>
      </c>
      <c r="QW120" s="1">
        <v>25.765000000000001</v>
      </c>
      <c r="QX120" s="1">
        <v>27.318000000000001</v>
      </c>
      <c r="QY120" s="1">
        <v>33.718000000000004</v>
      </c>
      <c r="QZ120" s="1">
        <v>47.085000000000001</v>
      </c>
      <c r="RA120" s="1">
        <v>47.807000000000002</v>
      </c>
      <c r="RB120" s="1">
        <v>46.689</v>
      </c>
      <c r="RC120" s="1">
        <v>43.652999999999999</v>
      </c>
      <c r="RD120" s="1">
        <v>36.783999999999999</v>
      </c>
      <c r="RE120" s="1">
        <v>37.872999999999998</v>
      </c>
      <c r="RF120" s="1">
        <v>38.743000000000002</v>
      </c>
      <c r="RG120" s="1">
        <v>40.174999999999997</v>
      </c>
      <c r="RH120" s="1">
        <v>37.911000000000001</v>
      </c>
      <c r="RI120" s="1">
        <v>39.694000000000003</v>
      </c>
      <c r="RJ120" s="1">
        <v>46.412999999999997</v>
      </c>
      <c r="RK120" s="1">
        <v>49.667999999999999</v>
      </c>
      <c r="RL120" s="1">
        <v>52.268999999999998</v>
      </c>
      <c r="RM120" s="1">
        <v>51.62</v>
      </c>
      <c r="RN120" s="1">
        <v>43.945</v>
      </c>
      <c r="RO120" s="1">
        <v>54.281999999999996</v>
      </c>
      <c r="RP120" s="1">
        <v>55.728999999999999</v>
      </c>
      <c r="RQ120" s="1">
        <v>62.603999999999999</v>
      </c>
      <c r="RR120" s="1">
        <v>57.567999999999998</v>
      </c>
      <c r="RS120" s="1">
        <v>48.533999999999999</v>
      </c>
      <c r="RT120" s="1">
        <v>54.11</v>
      </c>
      <c r="RU120" s="1">
        <v>50.86</v>
      </c>
      <c r="RV120" s="1">
        <v>49.234999999999999</v>
      </c>
      <c r="RW120" s="1">
        <v>46.912999999999997</v>
      </c>
      <c r="RX120" s="1">
        <v>19.45</v>
      </c>
      <c r="RY120" s="1">
        <v>12.659000000000001</v>
      </c>
      <c r="RZ120" s="1">
        <v>12.63</v>
      </c>
      <c r="SA120" s="1">
        <v>16.611999999999998</v>
      </c>
      <c r="SB120" s="1">
        <v>16.553999999999998</v>
      </c>
      <c r="SC120" s="1">
        <v>16.350999999999999</v>
      </c>
      <c r="SD120" s="1">
        <v>21.945</v>
      </c>
      <c r="SE120" s="1">
        <v>18.2</v>
      </c>
      <c r="SF120" s="1">
        <v>17.641999999999999</v>
      </c>
      <c r="SG120" s="1">
        <v>14.413</v>
      </c>
      <c r="SH120" s="1">
        <v>6.7510000000000003</v>
      </c>
      <c r="SI120" s="1">
        <v>10.603999999999999</v>
      </c>
      <c r="SJ120" s="1">
        <v>16.018999999999998</v>
      </c>
      <c r="SK120" s="1">
        <v>22.984000000000002</v>
      </c>
      <c r="SL120" s="1">
        <v>36.947000000000003</v>
      </c>
      <c r="SM120" s="1">
        <v>29.677</v>
      </c>
      <c r="SN120" s="1">
        <v>32.9</v>
      </c>
      <c r="SO120" s="1">
        <v>32.886000000000003</v>
      </c>
      <c r="SP120" s="1">
        <v>44.42</v>
      </c>
      <c r="SQ120" s="1">
        <v>42.573</v>
      </c>
    </row>
    <row r="121" spans="1:512" x14ac:dyDescent="0.25">
      <c r="A121" s="1" t="s">
        <v>342</v>
      </c>
      <c r="B121" s="1" t="str">
        <f>_xlfn.XLOOKUP(A121,bonds[worksheet get],bonds[unique lookup],"-")</f>
        <v>ENELIM 3 1/2 05/24/80 nc-25</v>
      </c>
      <c r="C121" s="1" t="str">
        <f>_xlfn.XLOOKUP(A121,bonds[worksheet get],bonds[ID_ISIN],"-")</f>
        <v>XS2000719992</v>
      </c>
      <c r="D121" s="1">
        <f>_xll.BDH(A121,"blp_i_sprd_mid","-2AY",,"Dates=H","Fill=C","Sort=R","Dir=H","cols=289;rows=1")</f>
        <v>283.85000000000002</v>
      </c>
      <c r="E121" s="1">
        <v>287.34399999999999</v>
      </c>
      <c r="F121" s="1">
        <v>291.83100000000002</v>
      </c>
      <c r="G121" s="1">
        <v>298.98700000000002</v>
      </c>
      <c r="H121" s="1">
        <v>299.12700000000001</v>
      </c>
      <c r="I121" s="1">
        <v>298.79300000000001</v>
      </c>
      <c r="J121" s="1">
        <v>297.971</v>
      </c>
      <c r="K121" s="1">
        <v>295.38600000000002</v>
      </c>
      <c r="L121" s="1">
        <v>288.95100000000002</v>
      </c>
      <c r="M121" s="1">
        <v>291.40499999999997</v>
      </c>
      <c r="N121" s="1">
        <v>281.12</v>
      </c>
      <c r="O121" s="1">
        <v>278.84300000000002</v>
      </c>
      <c r="P121" s="1">
        <v>267.91399999999999</v>
      </c>
      <c r="Q121" s="1">
        <v>259.05399999999997</v>
      </c>
      <c r="R121" s="1">
        <v>275.62900000000002</v>
      </c>
      <c r="S121" s="1">
        <v>269.553</v>
      </c>
      <c r="T121" s="1">
        <v>267.61700000000002</v>
      </c>
      <c r="U121" s="1">
        <v>238.30699999999999</v>
      </c>
      <c r="V121" s="1">
        <v>221.57900000000001</v>
      </c>
      <c r="W121" s="1">
        <v>207.86600000000001</v>
      </c>
      <c r="X121" s="1">
        <v>216.42500000000001</v>
      </c>
      <c r="Y121" s="1">
        <v>250.08500000000001</v>
      </c>
      <c r="Z121" s="1">
        <v>264.33600000000001</v>
      </c>
      <c r="AA121" s="1">
        <v>274.62599999999998</v>
      </c>
      <c r="AB121" s="1">
        <v>276.68700000000001</v>
      </c>
      <c r="AC121" s="1">
        <v>276.95100000000002</v>
      </c>
      <c r="AD121" s="1">
        <v>272.928</v>
      </c>
      <c r="AE121" s="1">
        <v>274.58800000000002</v>
      </c>
      <c r="AF121" s="1">
        <v>289.36500000000001</v>
      </c>
      <c r="AG121" s="1">
        <v>308.16699999999997</v>
      </c>
      <c r="AH121" s="1">
        <v>311.82600000000002</v>
      </c>
      <c r="AI121" s="1">
        <v>312.95100000000002</v>
      </c>
      <c r="AJ121" s="1">
        <v>320.99700000000001</v>
      </c>
      <c r="AK121" s="1">
        <v>332.27699999999999</v>
      </c>
      <c r="AL121" s="1">
        <v>345.31099999999998</v>
      </c>
      <c r="AM121" s="1">
        <v>353.55</v>
      </c>
      <c r="AN121" s="1">
        <v>353.38200000000001</v>
      </c>
      <c r="AO121" s="1">
        <v>341.56799999999998</v>
      </c>
      <c r="AP121" s="1">
        <v>335.89699999999999</v>
      </c>
      <c r="AQ121" s="1">
        <v>334.96100000000001</v>
      </c>
      <c r="AR121" s="1">
        <v>336.25400000000002</v>
      </c>
      <c r="AS121" s="1">
        <v>332.81799999999998</v>
      </c>
      <c r="AT121" s="1">
        <v>332.39499999999998</v>
      </c>
      <c r="AU121" s="1">
        <v>337.46</v>
      </c>
      <c r="AV121" s="1">
        <v>337.66699999999997</v>
      </c>
      <c r="AW121" s="1">
        <v>305.358</v>
      </c>
      <c r="AX121" s="1">
        <v>296.09800000000001</v>
      </c>
      <c r="AY121" s="1">
        <v>287.12400000000002</v>
      </c>
      <c r="AZ121" s="1">
        <v>283.97399999999999</v>
      </c>
      <c r="BA121" s="1">
        <v>312.04700000000003</v>
      </c>
      <c r="BB121" s="1">
        <v>317.86200000000002</v>
      </c>
      <c r="BC121" s="1">
        <v>328.834</v>
      </c>
      <c r="BD121" s="1">
        <v>333.89499999999998</v>
      </c>
      <c r="BE121" s="1">
        <v>311.81700000000001</v>
      </c>
      <c r="BF121" s="1">
        <v>301.38499999999999</v>
      </c>
      <c r="BG121" s="1">
        <v>303.02999999999997</v>
      </c>
      <c r="BH121" s="1">
        <v>273.53899999999999</v>
      </c>
      <c r="BI121" s="1">
        <v>259.66800000000001</v>
      </c>
      <c r="BJ121" s="1">
        <v>297.77199999999999</v>
      </c>
      <c r="BK121" s="1">
        <v>333.255</v>
      </c>
      <c r="BL121" s="1">
        <v>354.27300000000002</v>
      </c>
      <c r="BM121" s="1">
        <v>386.97399999999999</v>
      </c>
      <c r="BN121" s="1">
        <v>400.80799999999999</v>
      </c>
      <c r="BO121" s="1">
        <v>404.81400000000002</v>
      </c>
      <c r="BP121" s="1">
        <v>421.40199999999999</v>
      </c>
      <c r="BQ121" s="1">
        <v>441.96</v>
      </c>
      <c r="BR121" s="1">
        <v>461.93400000000003</v>
      </c>
      <c r="BS121" s="1">
        <v>475.57799999999997</v>
      </c>
      <c r="BT121" s="1">
        <v>488.113</v>
      </c>
      <c r="BU121" s="1">
        <v>517.78399999999999</v>
      </c>
      <c r="BV121" s="1">
        <v>601.20299999999997</v>
      </c>
      <c r="BW121" s="1">
        <v>626.59699999999998</v>
      </c>
      <c r="BX121" s="1">
        <v>611.23900000000003</v>
      </c>
      <c r="BY121" s="1">
        <v>613.58199999999999</v>
      </c>
      <c r="BZ121" s="1">
        <v>623.57299999999998</v>
      </c>
      <c r="CA121" s="1">
        <v>526.31500000000005</v>
      </c>
      <c r="CB121" s="1">
        <v>477.51299999999998</v>
      </c>
      <c r="CC121" s="1">
        <v>388.34500000000003</v>
      </c>
      <c r="CD121" s="1">
        <v>387.88</v>
      </c>
      <c r="CE121" s="1">
        <v>322.45800000000003</v>
      </c>
      <c r="CF121" s="1">
        <v>319.95</v>
      </c>
      <c r="CG121" s="1">
        <v>332.435</v>
      </c>
      <c r="CH121" s="1">
        <v>254.93299999999999</v>
      </c>
      <c r="CI121" s="1">
        <v>218.40899999999999</v>
      </c>
      <c r="CJ121" s="1">
        <v>209.65100000000001</v>
      </c>
      <c r="CK121" s="1">
        <v>223.14699999999999</v>
      </c>
      <c r="CL121" s="1">
        <v>245.27600000000001</v>
      </c>
      <c r="CM121" s="1">
        <v>241.67699999999999</v>
      </c>
      <c r="CN121" s="1">
        <v>216.08600000000001</v>
      </c>
      <c r="CO121" s="1">
        <v>194.34700000000001</v>
      </c>
      <c r="CP121" s="1">
        <v>187.709</v>
      </c>
      <c r="CQ121" s="1">
        <v>179.87100000000001</v>
      </c>
      <c r="CR121" s="1">
        <v>161.04599999999999</v>
      </c>
      <c r="CS121" s="1">
        <v>164.22900000000001</v>
      </c>
      <c r="CT121" s="1">
        <v>166.024</v>
      </c>
      <c r="CU121" s="1">
        <v>167.99</v>
      </c>
      <c r="CV121" s="1">
        <v>168.92</v>
      </c>
      <c r="CW121" s="1">
        <v>170.53399999999999</v>
      </c>
      <c r="CX121" s="1">
        <v>171.952</v>
      </c>
      <c r="CY121" s="1">
        <v>171.535</v>
      </c>
      <c r="CZ121" s="1">
        <v>172.00200000000001</v>
      </c>
      <c r="DA121" s="1">
        <v>172.94200000000001</v>
      </c>
      <c r="DB121" s="1">
        <v>168.95699999999999</v>
      </c>
      <c r="DC121" s="1">
        <v>164.74199999999999</v>
      </c>
      <c r="DD121" s="1">
        <v>167.381</v>
      </c>
      <c r="DE121" s="1">
        <v>171.35400000000001</v>
      </c>
      <c r="DF121" s="1">
        <v>182.459</v>
      </c>
      <c r="DG121" s="1">
        <v>181.76599999999999</v>
      </c>
      <c r="DH121" s="1">
        <v>180.83</v>
      </c>
      <c r="DI121" s="1">
        <v>177.197</v>
      </c>
      <c r="DJ121" s="1">
        <v>178.69</v>
      </c>
      <c r="DK121" s="1">
        <v>183.65899999999999</v>
      </c>
      <c r="DL121" s="1">
        <v>175.03100000000001</v>
      </c>
      <c r="DM121" s="1">
        <v>167.75</v>
      </c>
      <c r="DN121" s="1">
        <v>163.26300000000001</v>
      </c>
      <c r="DO121" s="1">
        <v>158.523</v>
      </c>
      <c r="DP121" s="1">
        <v>156.98599999999999</v>
      </c>
      <c r="DQ121" s="1">
        <v>160.75299999999999</v>
      </c>
      <c r="DR121" s="1">
        <v>166.87799999999999</v>
      </c>
      <c r="DS121" s="1">
        <v>178.86500000000001</v>
      </c>
      <c r="DT121" s="1">
        <v>180.82400000000001</v>
      </c>
      <c r="DU121" s="1">
        <v>181.958</v>
      </c>
      <c r="DV121" s="1">
        <v>186.40799999999999</v>
      </c>
      <c r="DW121" s="1">
        <v>187.69800000000001</v>
      </c>
      <c r="DX121" s="1">
        <v>191.87899999999999</v>
      </c>
      <c r="DY121" s="1">
        <v>188.387</v>
      </c>
      <c r="DZ121" s="1">
        <v>186.679</v>
      </c>
      <c r="EA121" s="1">
        <v>183.74600000000001</v>
      </c>
      <c r="EB121" s="1">
        <v>179.446</v>
      </c>
      <c r="EC121" s="1">
        <v>179.15700000000001</v>
      </c>
      <c r="ED121" s="1">
        <v>177.21299999999999</v>
      </c>
      <c r="EE121" s="1">
        <v>181.26400000000001</v>
      </c>
      <c r="EF121" s="1">
        <v>180.304</v>
      </c>
      <c r="EG121" s="1">
        <v>181.78700000000001</v>
      </c>
      <c r="EH121" s="1">
        <v>184.334</v>
      </c>
      <c r="EI121" s="1">
        <v>184.33099999999999</v>
      </c>
      <c r="EJ121" s="1">
        <v>184.15899999999999</v>
      </c>
      <c r="EK121" s="1">
        <v>188.87799999999999</v>
      </c>
      <c r="EL121" s="1">
        <v>189.49799999999999</v>
      </c>
      <c r="EM121" s="1">
        <v>190.26499999999999</v>
      </c>
      <c r="EN121" s="1">
        <v>195.26499999999999</v>
      </c>
      <c r="EO121" s="1">
        <v>198.95</v>
      </c>
      <c r="EP121" s="1">
        <v>196.709</v>
      </c>
      <c r="EQ121" s="1">
        <v>198.804</v>
      </c>
      <c r="ER121" s="1">
        <v>202.875</v>
      </c>
      <c r="ES121" s="1">
        <v>205.179</v>
      </c>
      <c r="ET121" s="1">
        <v>210.54499999999999</v>
      </c>
      <c r="EU121" s="1">
        <v>211.33500000000001</v>
      </c>
      <c r="EV121" s="1">
        <v>203.49199999999999</v>
      </c>
      <c r="EW121" s="1">
        <v>208.184</v>
      </c>
      <c r="EX121" s="1">
        <v>210.08</v>
      </c>
      <c r="EY121" s="1">
        <v>209.02799999999999</v>
      </c>
      <c r="EZ121" s="1">
        <v>208.017</v>
      </c>
      <c r="FA121" s="1">
        <v>217.83099999999999</v>
      </c>
      <c r="FB121" s="1">
        <v>229.047</v>
      </c>
      <c r="FC121" s="1">
        <v>230.54</v>
      </c>
      <c r="FD121" s="1">
        <v>231.87</v>
      </c>
      <c r="FE121" s="1">
        <v>226.88300000000001</v>
      </c>
      <c r="FF121" s="1">
        <v>225.11500000000001</v>
      </c>
      <c r="FG121" s="1">
        <v>224.434</v>
      </c>
      <c r="FH121" s="1">
        <v>224.48699999999999</v>
      </c>
      <c r="FI121" s="1">
        <v>221.721</v>
      </c>
      <c r="FJ121" s="1">
        <v>216.87200000000001</v>
      </c>
      <c r="FK121" s="1">
        <v>216.82</v>
      </c>
      <c r="FL121" s="1">
        <v>211.21899999999999</v>
      </c>
      <c r="FM121" s="1">
        <v>201.64599999999999</v>
      </c>
      <c r="FN121" s="1">
        <v>201.97800000000001</v>
      </c>
      <c r="FO121" s="1">
        <v>201.53399999999999</v>
      </c>
      <c r="FP121" s="1">
        <v>209.43899999999999</v>
      </c>
      <c r="FQ121" s="1">
        <v>217.82</v>
      </c>
      <c r="FR121" s="1">
        <v>219.78399999999999</v>
      </c>
      <c r="FS121" s="1">
        <v>215.17599999999999</v>
      </c>
      <c r="FT121" s="1">
        <v>211.47499999999999</v>
      </c>
      <c r="FU121" s="1">
        <v>206.744</v>
      </c>
      <c r="FV121" s="1">
        <v>209.15700000000001</v>
      </c>
      <c r="FW121" s="1">
        <v>213.1</v>
      </c>
      <c r="FX121" s="1">
        <v>216.38499999999999</v>
      </c>
      <c r="FY121" s="1">
        <v>215.84399999999999</v>
      </c>
      <c r="FZ121" s="1">
        <v>217.03200000000001</v>
      </c>
      <c r="GA121" s="1">
        <v>220.74700000000001</v>
      </c>
      <c r="GB121" s="1">
        <v>223.38300000000001</v>
      </c>
      <c r="GC121" s="1">
        <v>223.53200000000001</v>
      </c>
      <c r="GD121" s="1">
        <v>226.26900000000001</v>
      </c>
      <c r="GE121" s="1">
        <v>228.91800000000001</v>
      </c>
      <c r="GF121" s="1">
        <v>228.077</v>
      </c>
      <c r="GG121" s="1">
        <v>233.29300000000001</v>
      </c>
      <c r="GH121" s="1">
        <v>236.97900000000001</v>
      </c>
      <c r="GI121" s="1">
        <v>239.71100000000001</v>
      </c>
      <c r="GJ121" s="1">
        <v>234.298</v>
      </c>
      <c r="GK121" s="1">
        <v>235.12</v>
      </c>
      <c r="GL121" s="1">
        <v>234.62799999999999</v>
      </c>
      <c r="GM121" s="1">
        <v>226.20699999999999</v>
      </c>
      <c r="GN121" s="1">
        <v>222.30500000000001</v>
      </c>
      <c r="GO121" s="1">
        <v>226.39500000000001</v>
      </c>
      <c r="GP121" s="1">
        <v>227.161</v>
      </c>
      <c r="GQ121" s="1">
        <v>228.45500000000001</v>
      </c>
      <c r="GR121" s="1">
        <v>228.75399999999999</v>
      </c>
      <c r="GS121" s="1">
        <v>227.458</v>
      </c>
      <c r="GT121" s="1">
        <v>226.12100000000001</v>
      </c>
      <c r="GU121" s="1">
        <v>222.322</v>
      </c>
      <c r="GV121" s="1">
        <v>227.273</v>
      </c>
      <c r="GW121" s="1">
        <v>224.29499999999999</v>
      </c>
      <c r="GX121" s="1">
        <v>216.99199999999999</v>
      </c>
      <c r="GY121" s="1">
        <v>214.52799999999999</v>
      </c>
      <c r="GZ121" s="1">
        <v>210.00899999999999</v>
      </c>
      <c r="HA121" s="1">
        <v>213.93700000000001</v>
      </c>
      <c r="HB121" s="1">
        <v>238.601</v>
      </c>
      <c r="HC121" s="1">
        <v>237.02</v>
      </c>
      <c r="HD121" s="1">
        <v>237.56100000000001</v>
      </c>
      <c r="HE121" s="1">
        <v>239.43100000000001</v>
      </c>
      <c r="HF121" s="1">
        <v>236.374</v>
      </c>
      <c r="HG121" s="1">
        <v>246.59100000000001</v>
      </c>
      <c r="HH121" s="1">
        <v>249.654</v>
      </c>
      <c r="HI121" s="1">
        <v>248.71899999999999</v>
      </c>
      <c r="HJ121" s="1">
        <v>248.74299999999999</v>
      </c>
      <c r="HK121" s="1">
        <v>251.87700000000001</v>
      </c>
      <c r="HL121" s="1">
        <v>260.42099999999999</v>
      </c>
      <c r="HM121" s="1">
        <v>263.27499999999998</v>
      </c>
      <c r="HN121" s="1">
        <v>262.85599999999999</v>
      </c>
      <c r="HO121" s="1">
        <v>261.91399999999999</v>
      </c>
      <c r="HP121" s="1">
        <v>260.76</v>
      </c>
      <c r="HQ121" s="1">
        <v>272.35700000000003</v>
      </c>
      <c r="HR121" s="1">
        <v>282.34199999999998</v>
      </c>
      <c r="HS121" s="1">
        <v>284.49700000000001</v>
      </c>
      <c r="HT121" s="1">
        <v>296.041</v>
      </c>
      <c r="HU121" s="1">
        <v>298.58600000000001</v>
      </c>
      <c r="HV121" s="1">
        <v>303.74200000000002</v>
      </c>
      <c r="HW121" s="1">
        <v>277.60300000000001</v>
      </c>
      <c r="HX121" s="1">
        <v>270.48899999999998</v>
      </c>
      <c r="HY121" s="1">
        <v>270.43900000000002</v>
      </c>
      <c r="HZ121" s="1">
        <v>256.04000000000002</v>
      </c>
      <c r="IA121" s="1">
        <v>259.98899999999998</v>
      </c>
      <c r="IB121" s="1">
        <v>267.15199999999999</v>
      </c>
      <c r="IC121" s="1">
        <v>277.55399999999997</v>
      </c>
      <c r="ID121" s="1">
        <v>261.89499999999998</v>
      </c>
      <c r="IE121" s="1">
        <v>250.51</v>
      </c>
      <c r="IF121" s="1">
        <v>244.51</v>
      </c>
      <c r="IG121" s="1">
        <v>242.565</v>
      </c>
      <c r="IH121" s="1">
        <v>233.41499999999999</v>
      </c>
      <c r="II121" s="1">
        <v>232.38399999999999</v>
      </c>
      <c r="IJ121" s="1">
        <v>232.72399999999999</v>
      </c>
      <c r="IK121" s="1">
        <v>242.893</v>
      </c>
      <c r="IL121" s="1">
        <v>250.70099999999999</v>
      </c>
      <c r="IM121" s="1">
        <v>257.27</v>
      </c>
      <c r="IN121" s="1">
        <v>255.86099999999999</v>
      </c>
      <c r="IO121" s="1">
        <v>256.10399999999998</v>
      </c>
      <c r="IP121" s="1">
        <v>248.887</v>
      </c>
      <c r="IQ121" s="1">
        <v>243.63800000000001</v>
      </c>
      <c r="IR121" s="1">
        <v>244.73099999999999</v>
      </c>
      <c r="IS121" s="1">
        <v>243.286</v>
      </c>
      <c r="IT121" s="1">
        <v>243.76599999999999</v>
      </c>
      <c r="IU121" s="1">
        <v>256.19299999999998</v>
      </c>
      <c r="IV121" s="1">
        <v>263.10000000000002</v>
      </c>
      <c r="IW121" s="1">
        <v>255.65</v>
      </c>
      <c r="IX121" s="1">
        <v>250.898</v>
      </c>
      <c r="IY121" s="1">
        <v>249.19300000000001</v>
      </c>
      <c r="IZ121" s="1">
        <v>257.53699999999998</v>
      </c>
      <c r="JA121" s="1">
        <v>264.74599999999998</v>
      </c>
      <c r="JB121" s="1">
        <v>269.36</v>
      </c>
      <c r="JC121" s="1">
        <v>283.96699999999998</v>
      </c>
      <c r="JD121" s="1">
        <v>296.62</v>
      </c>
      <c r="JE121" s="1">
        <v>299.988</v>
      </c>
      <c r="JF121" s="1">
        <v>296.01</v>
      </c>
      <c r="JG121" s="1">
        <v>289.19099999999997</v>
      </c>
      <c r="JH121" s="1">
        <v>287.90300000000002</v>
      </c>
      <c r="JI121" s="1">
        <v>280.80500000000001</v>
      </c>
      <c r="JJ121" s="1">
        <v>283.459</v>
      </c>
      <c r="JK121" s="1">
        <v>306.30900000000003</v>
      </c>
      <c r="JL121" s="1">
        <v>334.93799999999999</v>
      </c>
      <c r="JM121" s="1">
        <v>341.05200000000002</v>
      </c>
      <c r="JN121" s="1">
        <v>341.46499999999997</v>
      </c>
      <c r="JO121" s="1">
        <v>345.47800000000001</v>
      </c>
      <c r="JP121" s="1">
        <v>334.40600000000001</v>
      </c>
      <c r="JQ121" s="1">
        <v>349.66300000000001</v>
      </c>
      <c r="JR121" s="1">
        <v>363.589</v>
      </c>
      <c r="JS121" s="1">
        <v>368.15600000000001</v>
      </c>
      <c r="JT121" s="1">
        <v>369.71100000000001</v>
      </c>
      <c r="JU121" s="1">
        <v>374.512</v>
      </c>
      <c r="JV121" s="1">
        <v>381.01799999999997</v>
      </c>
      <c r="JW121" s="1">
        <v>380.45499999999998</v>
      </c>
      <c r="JX121" s="1">
        <v>376.01499999999999</v>
      </c>
      <c r="JY121" s="1">
        <v>376.56099999999998</v>
      </c>
      <c r="JZ121" s="1">
        <v>369.79500000000002</v>
      </c>
      <c r="KA121" s="1">
        <v>366.40300000000002</v>
      </c>
      <c r="KB121" s="1">
        <v>364.93799999999999</v>
      </c>
      <c r="KC121" s="1">
        <v>370.95600000000002</v>
      </c>
      <c r="KD121" s="1">
        <v>359.66699999999997</v>
      </c>
      <c r="KE121" s="1">
        <v>350.28800000000001</v>
      </c>
      <c r="KF121" s="1">
        <v>347.36900000000003</v>
      </c>
    </row>
    <row r="122" spans="1:512" x14ac:dyDescent="0.25">
      <c r="A122" s="1" t="s">
        <v>343</v>
      </c>
      <c r="B122" s="1" t="str">
        <f>_xlfn.XLOOKUP(A122,bonds[worksheet get],bonds[unique lookup],"-")</f>
        <v>ENELIM 3 3/8 11/24/81 nc-26</v>
      </c>
      <c r="C122" s="1" t="str">
        <f>_xlfn.XLOOKUP(A122,bonds[worksheet get],bonds[ID_ISIN],"-")</f>
        <v>XS1713463559</v>
      </c>
      <c r="D122" s="1">
        <f>_xll.BDH(A122,"blp_i_sprd_mid","-2AY",,"Dates=H","Fill=C","Sort=R","Dir=H","cols=509;rows=1")</f>
        <v>302.52499999999998</v>
      </c>
      <c r="E122" s="1">
        <v>305.61700000000002</v>
      </c>
      <c r="F122" s="1">
        <v>307.16899999999998</v>
      </c>
      <c r="G122" s="1">
        <v>314.23099999999999</v>
      </c>
      <c r="H122" s="1">
        <v>316.06900000000002</v>
      </c>
      <c r="I122" s="1">
        <v>316.61099999999999</v>
      </c>
      <c r="J122" s="1">
        <v>314.33199999999999</v>
      </c>
      <c r="K122" s="1">
        <v>311.887</v>
      </c>
      <c r="L122" s="1">
        <v>308.37299999999999</v>
      </c>
      <c r="M122" s="1">
        <v>310.58699999999999</v>
      </c>
      <c r="N122" s="1">
        <v>303.91000000000003</v>
      </c>
      <c r="O122" s="1">
        <v>302.976</v>
      </c>
      <c r="P122" s="1">
        <v>293.762</v>
      </c>
      <c r="Q122" s="1">
        <v>287.95400000000001</v>
      </c>
      <c r="R122" s="1">
        <v>298.548</v>
      </c>
      <c r="S122" s="1">
        <v>294.03100000000001</v>
      </c>
      <c r="T122" s="1">
        <v>291.69</v>
      </c>
      <c r="U122" s="1">
        <v>268.34199999999998</v>
      </c>
      <c r="V122" s="1">
        <v>253.75200000000001</v>
      </c>
      <c r="W122" s="1">
        <v>248.387</v>
      </c>
      <c r="X122" s="1">
        <v>254.017</v>
      </c>
      <c r="Y122" s="1">
        <v>278.36599999999999</v>
      </c>
      <c r="Z122" s="1">
        <v>291.298</v>
      </c>
      <c r="AA122" s="1">
        <v>299.56900000000002</v>
      </c>
      <c r="AB122" s="1">
        <v>303.012</v>
      </c>
      <c r="AC122" s="1">
        <v>303.70600000000002</v>
      </c>
      <c r="AD122" s="1">
        <v>298.67899999999997</v>
      </c>
      <c r="AE122" s="1">
        <v>302.55099999999999</v>
      </c>
      <c r="AF122" s="1">
        <v>314.54599999999999</v>
      </c>
      <c r="AG122" s="1">
        <v>327.714</v>
      </c>
      <c r="AH122" s="1">
        <v>334.38200000000001</v>
      </c>
      <c r="AI122" s="1">
        <v>335.38799999999998</v>
      </c>
      <c r="AJ122" s="1">
        <v>341.62799999999999</v>
      </c>
      <c r="AK122" s="1">
        <v>348.49400000000003</v>
      </c>
      <c r="AL122" s="1">
        <v>359.053</v>
      </c>
      <c r="AM122" s="1">
        <v>364.92099999999999</v>
      </c>
      <c r="AN122" s="1">
        <v>367.39400000000001</v>
      </c>
      <c r="AO122" s="1">
        <v>357.93299999999999</v>
      </c>
      <c r="AP122" s="1">
        <v>353.858</v>
      </c>
      <c r="AQ122" s="1">
        <v>353.31700000000001</v>
      </c>
      <c r="AR122" s="1">
        <v>352.84100000000001</v>
      </c>
      <c r="AS122" s="1">
        <v>352.66199999999998</v>
      </c>
      <c r="AT122" s="1">
        <v>353.19099999999997</v>
      </c>
      <c r="AU122" s="1">
        <v>356.46499999999997</v>
      </c>
      <c r="AV122" s="1">
        <v>356.714</v>
      </c>
      <c r="AW122" s="1">
        <v>333.48500000000001</v>
      </c>
      <c r="AX122" s="1">
        <v>324.072</v>
      </c>
      <c r="AY122" s="1">
        <v>318.29399999999998</v>
      </c>
      <c r="AZ122" s="1">
        <v>315.916</v>
      </c>
      <c r="BA122" s="1">
        <v>336.54399999999998</v>
      </c>
      <c r="BB122" s="1">
        <v>336.02600000000001</v>
      </c>
      <c r="BC122" s="1">
        <v>341.07400000000001</v>
      </c>
      <c r="BD122" s="1">
        <v>345.21899999999999</v>
      </c>
      <c r="BE122" s="1">
        <v>328.38299999999998</v>
      </c>
      <c r="BF122" s="1">
        <v>322.09100000000001</v>
      </c>
      <c r="BG122" s="1">
        <v>322.30399999999997</v>
      </c>
      <c r="BH122" s="1">
        <v>309.62099999999998</v>
      </c>
      <c r="BI122" s="1">
        <v>301.19499999999999</v>
      </c>
      <c r="BJ122" s="1">
        <v>328.34699999999998</v>
      </c>
      <c r="BK122" s="1">
        <v>355.38400000000001</v>
      </c>
      <c r="BL122" s="1">
        <v>361.85199999999998</v>
      </c>
      <c r="BM122" s="1">
        <v>394.16500000000002</v>
      </c>
      <c r="BN122" s="1">
        <v>406.26400000000001</v>
      </c>
      <c r="BO122" s="1">
        <v>409.23899999999998</v>
      </c>
      <c r="BP122" s="1">
        <v>415.42</v>
      </c>
      <c r="BQ122" s="1">
        <v>427.28199999999998</v>
      </c>
      <c r="BR122" s="1">
        <v>443.00099999999998</v>
      </c>
      <c r="BS122" s="1">
        <v>447.91</v>
      </c>
      <c r="BT122" s="1">
        <v>454.87700000000001</v>
      </c>
      <c r="BU122" s="1">
        <v>468.3</v>
      </c>
      <c r="BV122" s="1">
        <v>530.952</v>
      </c>
      <c r="BW122" s="1">
        <v>556.327</v>
      </c>
      <c r="BX122" s="1">
        <v>543.56899999999996</v>
      </c>
      <c r="BY122" s="1">
        <v>546.16300000000001</v>
      </c>
      <c r="BZ122" s="1">
        <v>549.82600000000002</v>
      </c>
      <c r="CA122" s="1">
        <v>482.93700000000001</v>
      </c>
      <c r="CB122" s="1">
        <v>434.36</v>
      </c>
      <c r="CC122" s="1">
        <v>370.565</v>
      </c>
      <c r="CD122" s="1">
        <v>371.04</v>
      </c>
      <c r="CE122" s="1">
        <v>321.62299999999999</v>
      </c>
      <c r="CF122" s="1">
        <v>320.95499999999998</v>
      </c>
      <c r="CG122" s="1">
        <v>335.36399999999998</v>
      </c>
      <c r="CH122" s="1">
        <v>267.584</v>
      </c>
      <c r="CI122" s="1">
        <v>241.22499999999999</v>
      </c>
      <c r="CJ122" s="1">
        <v>235.14699999999999</v>
      </c>
      <c r="CK122" s="1">
        <v>245.21700000000001</v>
      </c>
      <c r="CL122" s="1">
        <v>259.26900000000001</v>
      </c>
      <c r="CM122" s="1">
        <v>256.78100000000001</v>
      </c>
      <c r="CN122" s="1">
        <v>235.69</v>
      </c>
      <c r="CO122" s="1">
        <v>216.446</v>
      </c>
      <c r="CP122" s="1">
        <v>209.09700000000001</v>
      </c>
      <c r="CQ122" s="1">
        <v>202.815</v>
      </c>
      <c r="CR122" s="1">
        <v>186.57900000000001</v>
      </c>
      <c r="CS122" s="1">
        <v>189.94499999999999</v>
      </c>
      <c r="CT122" s="1">
        <v>191.065</v>
      </c>
      <c r="CU122" s="1">
        <v>192.53200000000001</v>
      </c>
      <c r="CV122" s="1">
        <v>192.75</v>
      </c>
      <c r="CW122" s="1">
        <v>194.16</v>
      </c>
      <c r="CX122" s="1">
        <v>194.76499999999999</v>
      </c>
      <c r="CY122" s="1">
        <v>194.08500000000001</v>
      </c>
      <c r="CZ122" s="1">
        <v>194.767</v>
      </c>
      <c r="DA122" s="1">
        <v>196.226</v>
      </c>
      <c r="DB122" s="1">
        <v>193.024</v>
      </c>
      <c r="DC122" s="1">
        <v>190.208</v>
      </c>
      <c r="DD122" s="1">
        <v>192.26300000000001</v>
      </c>
      <c r="DE122" s="1">
        <v>198.203</v>
      </c>
      <c r="DF122" s="1">
        <v>210.30699999999999</v>
      </c>
      <c r="DG122" s="1">
        <v>210.029</v>
      </c>
      <c r="DH122" s="1">
        <v>208.33600000000001</v>
      </c>
      <c r="DI122" s="1">
        <v>205.15700000000001</v>
      </c>
      <c r="DJ122" s="1">
        <v>205.506</v>
      </c>
      <c r="DK122" s="1">
        <v>209.07400000000001</v>
      </c>
      <c r="DL122" s="1">
        <v>200.929</v>
      </c>
      <c r="DM122" s="1">
        <v>195.42500000000001</v>
      </c>
      <c r="DN122" s="1">
        <v>191.56800000000001</v>
      </c>
      <c r="DO122" s="1">
        <v>188.78899999999999</v>
      </c>
      <c r="DP122" s="1">
        <v>186.65600000000001</v>
      </c>
      <c r="DQ122" s="1">
        <v>189.13</v>
      </c>
      <c r="DR122" s="1">
        <v>194.84899999999999</v>
      </c>
      <c r="DS122" s="1">
        <v>203.09800000000001</v>
      </c>
      <c r="DT122" s="1">
        <v>203.45599999999999</v>
      </c>
      <c r="DU122" s="1">
        <v>203.58099999999999</v>
      </c>
      <c r="DV122" s="1">
        <v>207.77099999999999</v>
      </c>
      <c r="DW122" s="1">
        <v>207.93600000000001</v>
      </c>
      <c r="DX122" s="1">
        <v>211.30099999999999</v>
      </c>
      <c r="DY122" s="1">
        <v>210.20400000000001</v>
      </c>
      <c r="DZ122" s="1">
        <v>208.99799999999999</v>
      </c>
      <c r="EA122" s="1">
        <v>206.54</v>
      </c>
      <c r="EB122" s="1">
        <v>201.41200000000001</v>
      </c>
      <c r="EC122" s="1">
        <v>199.48400000000001</v>
      </c>
      <c r="ED122" s="1">
        <v>199.101</v>
      </c>
      <c r="EE122" s="1">
        <v>204.34800000000001</v>
      </c>
      <c r="EF122" s="1">
        <v>202.589</v>
      </c>
      <c r="EG122" s="1">
        <v>203.173</v>
      </c>
      <c r="EH122" s="1">
        <v>205.31200000000001</v>
      </c>
      <c r="EI122" s="1">
        <v>205.077</v>
      </c>
      <c r="EJ122" s="1">
        <v>206.49299999999999</v>
      </c>
      <c r="EK122" s="1">
        <v>210.12700000000001</v>
      </c>
      <c r="EL122" s="1">
        <v>211.24</v>
      </c>
      <c r="EM122" s="1">
        <v>211.78299999999999</v>
      </c>
      <c r="EN122" s="1">
        <v>215.904</v>
      </c>
      <c r="EO122" s="1">
        <v>219.38</v>
      </c>
      <c r="EP122" s="1">
        <v>217.18700000000001</v>
      </c>
      <c r="EQ122" s="1">
        <v>217.63</v>
      </c>
      <c r="ER122" s="1">
        <v>220.13</v>
      </c>
      <c r="ES122" s="1">
        <v>221.90199999999999</v>
      </c>
      <c r="ET122" s="1">
        <v>226.27699999999999</v>
      </c>
      <c r="EU122" s="1">
        <v>228.93600000000001</v>
      </c>
      <c r="EV122" s="1">
        <v>219.84899999999999</v>
      </c>
      <c r="EW122" s="1">
        <v>224.994</v>
      </c>
      <c r="EX122" s="1">
        <v>226.083</v>
      </c>
      <c r="EY122" s="1">
        <v>224.56700000000001</v>
      </c>
      <c r="EZ122" s="1">
        <v>223.36199999999999</v>
      </c>
      <c r="FA122" s="1">
        <v>229.37799999999999</v>
      </c>
      <c r="FB122" s="1">
        <v>239.01900000000001</v>
      </c>
      <c r="FC122" s="1">
        <v>239.16900000000001</v>
      </c>
      <c r="FD122" s="1">
        <v>240.43299999999999</v>
      </c>
      <c r="FE122" s="1">
        <v>235.73</v>
      </c>
      <c r="FF122" s="1">
        <v>233.84200000000001</v>
      </c>
      <c r="FG122" s="1">
        <v>233.75299999999999</v>
      </c>
      <c r="FH122" s="1">
        <v>234.351</v>
      </c>
      <c r="FI122" s="1">
        <v>231.61600000000001</v>
      </c>
      <c r="FJ122" s="1">
        <v>228.327</v>
      </c>
      <c r="FK122" s="1">
        <v>227.447</v>
      </c>
      <c r="FL122" s="1">
        <v>222.12899999999999</v>
      </c>
      <c r="FM122" s="1">
        <v>214.976</v>
      </c>
      <c r="FN122" s="1">
        <v>217.98099999999999</v>
      </c>
      <c r="FO122" s="1">
        <v>215.84</v>
      </c>
      <c r="FP122" s="1">
        <v>223.76900000000001</v>
      </c>
      <c r="FQ122" s="1">
        <v>230.72499999999999</v>
      </c>
      <c r="FR122" s="1">
        <v>231.917</v>
      </c>
      <c r="FS122" s="1">
        <v>227.07900000000001</v>
      </c>
      <c r="FT122" s="1">
        <v>224.357</v>
      </c>
      <c r="FU122" s="1">
        <v>220.49299999999999</v>
      </c>
      <c r="FV122" s="1">
        <v>222.67</v>
      </c>
      <c r="FW122" s="1">
        <v>227.11699999999999</v>
      </c>
      <c r="FX122" s="1">
        <v>229.46100000000001</v>
      </c>
      <c r="FY122" s="1">
        <v>228.536</v>
      </c>
      <c r="FZ122" s="1">
        <v>229.15899999999999</v>
      </c>
      <c r="GA122" s="1">
        <v>233.82400000000001</v>
      </c>
      <c r="GB122" s="1">
        <v>236.238</v>
      </c>
      <c r="GC122" s="1">
        <v>235.39699999999999</v>
      </c>
      <c r="GD122" s="1">
        <v>238.59800000000001</v>
      </c>
      <c r="GE122" s="1">
        <v>241.70599999999999</v>
      </c>
      <c r="GF122" s="1">
        <v>240.25800000000001</v>
      </c>
      <c r="GG122" s="1">
        <v>246.40100000000001</v>
      </c>
      <c r="GH122" s="1">
        <v>251.91200000000001</v>
      </c>
      <c r="GI122" s="1">
        <v>254.976</v>
      </c>
      <c r="GJ122" s="1">
        <v>250.29</v>
      </c>
      <c r="GK122" s="1">
        <v>251.357</v>
      </c>
      <c r="GL122" s="1">
        <v>251.42699999999999</v>
      </c>
      <c r="GM122" s="1">
        <v>244.88800000000001</v>
      </c>
      <c r="GN122" s="1">
        <v>243.09899999999999</v>
      </c>
      <c r="GO122" s="1">
        <v>244.459</v>
      </c>
      <c r="GP122" s="1">
        <v>245.679</v>
      </c>
      <c r="GQ122" s="1">
        <v>246.76499999999999</v>
      </c>
      <c r="GR122" s="1">
        <v>248.33699999999999</v>
      </c>
      <c r="GS122" s="1">
        <v>245.36199999999999</v>
      </c>
      <c r="GT122" s="1">
        <v>243.58099999999999</v>
      </c>
      <c r="GU122" s="1">
        <v>238.22399999999999</v>
      </c>
      <c r="GV122" s="1">
        <v>242.572</v>
      </c>
      <c r="GW122" s="1">
        <v>240.131</v>
      </c>
      <c r="GX122" s="1">
        <v>234.375</v>
      </c>
      <c r="GY122" s="1">
        <v>230.65700000000001</v>
      </c>
      <c r="GZ122" s="1">
        <v>226.27799999999999</v>
      </c>
      <c r="HA122" s="1">
        <v>231.28399999999999</v>
      </c>
      <c r="HB122" s="1">
        <v>251.977</v>
      </c>
      <c r="HC122" s="1">
        <v>251.102</v>
      </c>
      <c r="HD122" s="1">
        <v>251.102</v>
      </c>
      <c r="HE122" s="1">
        <v>253.102</v>
      </c>
      <c r="HF122" s="1">
        <v>249.32900000000001</v>
      </c>
      <c r="HG122" s="1">
        <v>260.60599999999999</v>
      </c>
      <c r="HH122" s="1">
        <v>264.00700000000001</v>
      </c>
      <c r="HI122" s="1">
        <v>262.61399999999998</v>
      </c>
      <c r="HJ122" s="1">
        <v>263.60199999999998</v>
      </c>
      <c r="HK122" s="1">
        <v>264.30200000000002</v>
      </c>
      <c r="HL122" s="1">
        <v>270.404</v>
      </c>
      <c r="HM122" s="1">
        <v>272.90800000000002</v>
      </c>
      <c r="HN122" s="1">
        <v>270.76400000000001</v>
      </c>
      <c r="HO122" s="1">
        <v>272.303</v>
      </c>
      <c r="HP122" s="1">
        <v>270.70999999999998</v>
      </c>
      <c r="HQ122" s="1">
        <v>284.262</v>
      </c>
      <c r="HR122" s="1">
        <v>293.90899999999999</v>
      </c>
      <c r="HS122" s="1">
        <v>294.98599999999999</v>
      </c>
      <c r="HT122" s="1">
        <v>306.07299999999998</v>
      </c>
      <c r="HU122" s="1">
        <v>307.53800000000001</v>
      </c>
      <c r="HV122" s="1">
        <v>296.61599999999999</v>
      </c>
      <c r="HW122" s="1">
        <v>289.36</v>
      </c>
      <c r="HX122" s="1">
        <v>284.84100000000001</v>
      </c>
      <c r="HY122" s="1">
        <v>286.43299999999999</v>
      </c>
      <c r="HZ122" s="1">
        <v>277.697</v>
      </c>
      <c r="IA122" s="1">
        <v>282.82499999999999</v>
      </c>
      <c r="IB122" s="1">
        <v>287.745</v>
      </c>
      <c r="IC122" s="1">
        <v>294.02499999999998</v>
      </c>
      <c r="ID122" s="1">
        <v>284.20699999999999</v>
      </c>
      <c r="IE122" s="1">
        <v>275.31700000000001</v>
      </c>
      <c r="IF122" s="1">
        <v>272.57499999999999</v>
      </c>
      <c r="IG122" s="1">
        <v>269.09500000000003</v>
      </c>
      <c r="IH122" s="1">
        <v>259.54399999999998</v>
      </c>
      <c r="II122" s="1">
        <v>256.82900000000001</v>
      </c>
      <c r="IJ122" s="1">
        <v>258.21300000000002</v>
      </c>
      <c r="IK122" s="1">
        <v>265.95600000000002</v>
      </c>
      <c r="IL122" s="1">
        <v>270.17500000000001</v>
      </c>
      <c r="IM122" s="1">
        <v>276.22899999999998</v>
      </c>
      <c r="IN122" s="1">
        <v>275.19600000000003</v>
      </c>
      <c r="IO122" s="1">
        <v>276.83300000000003</v>
      </c>
      <c r="IP122" s="1">
        <v>270.61900000000003</v>
      </c>
      <c r="IQ122" s="1">
        <v>265.45100000000002</v>
      </c>
      <c r="IR122" s="1">
        <v>265.78800000000001</v>
      </c>
      <c r="IS122" s="1">
        <v>265.36500000000001</v>
      </c>
      <c r="IT122" s="1">
        <v>266.07400000000001</v>
      </c>
      <c r="IU122" s="1">
        <v>278.92200000000003</v>
      </c>
      <c r="IV122" s="1">
        <v>283.81299999999999</v>
      </c>
      <c r="IW122" s="1">
        <v>280.85399999999998</v>
      </c>
      <c r="IX122" s="1">
        <v>275.46199999999999</v>
      </c>
      <c r="IY122" s="1">
        <v>277.13799999999998</v>
      </c>
      <c r="IZ122" s="1">
        <v>282.52800000000002</v>
      </c>
      <c r="JA122" s="1">
        <v>286.77600000000001</v>
      </c>
      <c r="JB122" s="1">
        <v>289.15899999999999</v>
      </c>
      <c r="JC122" s="1">
        <v>302.85399999999998</v>
      </c>
      <c r="JD122" s="1">
        <v>314.38400000000001</v>
      </c>
      <c r="JE122" s="1">
        <v>314.81900000000002</v>
      </c>
      <c r="JF122" s="1">
        <v>313.64499999999998</v>
      </c>
      <c r="JG122" s="1">
        <v>310.101</v>
      </c>
      <c r="JH122" s="1">
        <v>308.072</v>
      </c>
      <c r="JI122" s="1">
        <v>306.75200000000001</v>
      </c>
      <c r="JJ122" s="1">
        <v>307.87400000000002</v>
      </c>
      <c r="JK122" s="1">
        <v>325.22199999999998</v>
      </c>
      <c r="JL122" s="1">
        <v>341.51900000000001</v>
      </c>
      <c r="JM122" s="1">
        <v>345.31</v>
      </c>
      <c r="JN122" s="1">
        <v>346.584</v>
      </c>
      <c r="JO122" s="1">
        <v>349.59699999999998</v>
      </c>
      <c r="JP122" s="1">
        <v>339.05700000000002</v>
      </c>
      <c r="JQ122" s="1">
        <v>350.92099999999999</v>
      </c>
      <c r="JR122" s="1">
        <v>363.27800000000002</v>
      </c>
      <c r="JS122" s="1">
        <v>364.50799999999998</v>
      </c>
      <c r="JT122" s="1">
        <v>364.88799999999998</v>
      </c>
      <c r="JU122" s="1">
        <v>372.48</v>
      </c>
      <c r="JV122" s="1">
        <v>380.76799999999997</v>
      </c>
      <c r="JW122" s="1">
        <v>379.75400000000002</v>
      </c>
      <c r="JX122" s="1">
        <v>374.774</v>
      </c>
      <c r="JY122" s="1">
        <v>376.92399999999998</v>
      </c>
      <c r="JZ122" s="1">
        <v>373.68700000000001</v>
      </c>
      <c r="KA122" s="1">
        <v>368.529</v>
      </c>
      <c r="KB122" s="1">
        <v>368.45800000000003</v>
      </c>
      <c r="KC122" s="1">
        <v>374.89</v>
      </c>
      <c r="KD122" s="1">
        <v>359.49400000000003</v>
      </c>
      <c r="KE122" s="1">
        <v>353.95699999999999</v>
      </c>
      <c r="KF122" s="1">
        <v>351.13600000000002</v>
      </c>
      <c r="KG122" s="1">
        <v>351.36599999999999</v>
      </c>
      <c r="KH122" s="1">
        <v>350.93700000000001</v>
      </c>
      <c r="KI122" s="1">
        <v>356.99700000000001</v>
      </c>
      <c r="KJ122" s="1">
        <v>350.59</v>
      </c>
      <c r="KK122" s="1">
        <v>350.03100000000001</v>
      </c>
      <c r="KL122" s="1">
        <v>343.37400000000002</v>
      </c>
      <c r="KM122" s="1">
        <v>345.45699999999999</v>
      </c>
      <c r="KN122" s="1">
        <v>339.80200000000002</v>
      </c>
      <c r="KO122" s="1">
        <v>326.66500000000002</v>
      </c>
      <c r="KP122" s="1">
        <v>310.51400000000001</v>
      </c>
      <c r="KQ122" s="1">
        <v>306.142</v>
      </c>
      <c r="KR122" s="1">
        <v>306.69099999999997</v>
      </c>
      <c r="KS122" s="1">
        <v>310.447</v>
      </c>
      <c r="KT122" s="1">
        <v>312.31400000000002</v>
      </c>
      <c r="KU122" s="1">
        <v>317.517</v>
      </c>
      <c r="KV122" s="1">
        <v>312.93700000000001</v>
      </c>
      <c r="KW122" s="1">
        <v>309.40499999999997</v>
      </c>
      <c r="KX122" s="1">
        <v>304.19099999999997</v>
      </c>
      <c r="KY122" s="1">
        <v>305.80700000000002</v>
      </c>
      <c r="KZ122" s="1">
        <v>300.32600000000002</v>
      </c>
      <c r="LA122" s="1">
        <v>301.36399999999998</v>
      </c>
      <c r="LB122" s="1">
        <v>300.54300000000001</v>
      </c>
      <c r="LC122" s="1">
        <v>313.17700000000002</v>
      </c>
      <c r="LD122" s="1">
        <v>321.39999999999998</v>
      </c>
      <c r="LE122" s="1">
        <v>328.04</v>
      </c>
      <c r="LF122" s="1">
        <v>328.80599999999998</v>
      </c>
      <c r="LG122" s="1">
        <v>328.29300000000001</v>
      </c>
      <c r="LH122" s="1">
        <v>326.62400000000002</v>
      </c>
      <c r="LI122" s="1">
        <v>331.26299999999998</v>
      </c>
      <c r="LJ122" s="1">
        <v>330.21300000000002</v>
      </c>
      <c r="LK122" s="1">
        <v>338.29500000000002</v>
      </c>
      <c r="LL122" s="1">
        <v>338.36500000000001</v>
      </c>
      <c r="LM122" s="1">
        <v>345.66699999999997</v>
      </c>
      <c r="LN122" s="1">
        <v>348.86799999999999</v>
      </c>
      <c r="LO122" s="1">
        <v>352.58800000000002</v>
      </c>
      <c r="LP122" s="1">
        <v>351.75799999999998</v>
      </c>
      <c r="LQ122" s="1">
        <v>360.81900000000002</v>
      </c>
      <c r="LR122" s="1">
        <v>357.96699999999998</v>
      </c>
      <c r="LS122" s="1">
        <v>354.84199999999998</v>
      </c>
      <c r="LT122" s="1">
        <v>350.00200000000001</v>
      </c>
      <c r="LU122" s="1">
        <v>344.48899999999998</v>
      </c>
      <c r="LV122" s="1">
        <v>350.29700000000003</v>
      </c>
      <c r="LW122" s="1">
        <v>353.79700000000003</v>
      </c>
      <c r="LX122" s="1">
        <v>355.11200000000002</v>
      </c>
      <c r="LY122" s="1">
        <v>366.03399999999999</v>
      </c>
      <c r="LZ122" s="1">
        <v>371.18099999999998</v>
      </c>
      <c r="MA122" s="1">
        <v>378.75</v>
      </c>
      <c r="MB122" s="1">
        <v>384.44099999999997</v>
      </c>
      <c r="MC122" s="1">
        <v>381.03</v>
      </c>
      <c r="MD122" s="1">
        <v>372.11599999999999</v>
      </c>
      <c r="ME122" s="1">
        <v>366.51299999999998</v>
      </c>
      <c r="MF122" s="1">
        <v>366.01499999999999</v>
      </c>
      <c r="MG122" s="1">
        <v>360.62900000000002</v>
      </c>
      <c r="MH122" s="1">
        <v>340.01499999999999</v>
      </c>
      <c r="MI122" s="1">
        <v>343.346</v>
      </c>
      <c r="MJ122" s="1">
        <v>348.12799999999999</v>
      </c>
      <c r="MK122" s="1">
        <v>352.82400000000001</v>
      </c>
      <c r="ML122" s="1">
        <v>359.26799999999997</v>
      </c>
      <c r="MM122" s="1">
        <v>354.98700000000002</v>
      </c>
      <c r="MN122" s="1">
        <v>356.29300000000001</v>
      </c>
      <c r="MO122" s="1">
        <v>355.02300000000002</v>
      </c>
      <c r="MP122" s="1">
        <v>355.80399999999997</v>
      </c>
      <c r="MQ122" s="1">
        <v>360.43</v>
      </c>
      <c r="MR122" s="1">
        <v>358.041</v>
      </c>
      <c r="MS122" s="1">
        <v>354.36</v>
      </c>
      <c r="MT122" s="1">
        <v>359.62299999999999</v>
      </c>
      <c r="MU122" s="1">
        <v>388.61399999999998</v>
      </c>
      <c r="MV122" s="1">
        <v>396.11900000000003</v>
      </c>
      <c r="MW122" s="1">
        <v>383.72300000000001</v>
      </c>
      <c r="MX122" s="1">
        <v>370.39600000000002</v>
      </c>
      <c r="MY122" s="1">
        <v>377.654</v>
      </c>
      <c r="MZ122" s="1">
        <v>384.262</v>
      </c>
      <c r="NA122" s="1">
        <v>382.709</v>
      </c>
      <c r="NB122" s="1">
        <v>382.86200000000002</v>
      </c>
      <c r="NC122" s="1">
        <v>399.41899999999998</v>
      </c>
      <c r="ND122" s="1">
        <v>403.399</v>
      </c>
      <c r="NE122" s="1">
        <v>400.75799999999998</v>
      </c>
      <c r="NF122" s="1">
        <v>402.16699999999997</v>
      </c>
      <c r="NG122" s="1">
        <v>405.524</v>
      </c>
      <c r="NH122" s="1">
        <v>399.85899999999998</v>
      </c>
      <c r="NI122" s="1">
        <v>395.78899999999999</v>
      </c>
      <c r="NJ122" s="1">
        <v>388.13799999999998</v>
      </c>
      <c r="NK122" s="1">
        <v>388.69400000000002</v>
      </c>
      <c r="NL122" s="1">
        <v>397.96</v>
      </c>
      <c r="NM122" s="1">
        <v>398.95699999999999</v>
      </c>
      <c r="NN122" s="1">
        <v>406.09</v>
      </c>
      <c r="NO122" s="1">
        <v>403.96300000000002</v>
      </c>
      <c r="NP122" s="1">
        <v>396.14100000000002</v>
      </c>
      <c r="NQ122" s="1">
        <v>397.85</v>
      </c>
      <c r="NR122" s="1">
        <v>395.125</v>
      </c>
      <c r="NS122" s="1">
        <v>415.36599999999999</v>
      </c>
      <c r="NT122" s="1">
        <v>422.11700000000002</v>
      </c>
      <c r="NU122" s="1">
        <v>428.91300000000001</v>
      </c>
      <c r="NV122" s="1">
        <v>431.50799999999998</v>
      </c>
      <c r="NW122" s="1">
        <v>419.005</v>
      </c>
      <c r="NX122" s="1">
        <v>408.74099999999999</v>
      </c>
      <c r="NY122" s="1">
        <v>409.964</v>
      </c>
      <c r="NZ122" s="1">
        <v>408.53800000000001</v>
      </c>
      <c r="OA122" s="1">
        <v>404.71199999999999</v>
      </c>
      <c r="OB122" s="1">
        <v>405.642</v>
      </c>
      <c r="OC122" s="1">
        <v>406.21899999999999</v>
      </c>
      <c r="OD122" s="1">
        <v>402.62099999999998</v>
      </c>
      <c r="OE122" s="1">
        <v>410.39100000000002</v>
      </c>
      <c r="OF122" s="1">
        <v>404.50400000000002</v>
      </c>
      <c r="OG122" s="1">
        <v>401.85599999999999</v>
      </c>
      <c r="OH122" s="1">
        <v>397.15800000000002</v>
      </c>
      <c r="OI122" s="1">
        <v>415.49400000000003</v>
      </c>
      <c r="OJ122" s="1">
        <v>443.69799999999998</v>
      </c>
      <c r="OK122" s="1">
        <v>445.56700000000001</v>
      </c>
      <c r="OL122" s="1">
        <v>441.31900000000002</v>
      </c>
      <c r="OM122" s="1">
        <v>440.67700000000002</v>
      </c>
      <c r="ON122" s="1">
        <v>434.63099999999997</v>
      </c>
      <c r="OO122" s="1">
        <v>426.52199999999999</v>
      </c>
      <c r="OP122" s="1">
        <v>416.57400000000001</v>
      </c>
      <c r="OQ122" s="1">
        <v>417.83499999999998</v>
      </c>
      <c r="OR122" s="1">
        <v>406.52</v>
      </c>
      <c r="OS122" s="1">
        <v>396.47699999999998</v>
      </c>
      <c r="OT122" s="1">
        <v>393.46600000000001</v>
      </c>
      <c r="OU122" s="1">
        <v>390.46199999999999</v>
      </c>
      <c r="OV122" s="1">
        <v>400.11500000000001</v>
      </c>
      <c r="OW122" s="1">
        <v>404.59500000000003</v>
      </c>
      <c r="OX122" s="1">
        <v>406.72899999999998</v>
      </c>
      <c r="OY122" s="1">
        <v>423.94600000000003</v>
      </c>
      <c r="OZ122" s="1">
        <v>405.81099999999998</v>
      </c>
      <c r="PA122" s="1">
        <v>389.41699999999997</v>
      </c>
      <c r="PB122" s="1">
        <v>376.29500000000002</v>
      </c>
      <c r="PC122" s="1">
        <v>366.21</v>
      </c>
      <c r="PD122" s="1">
        <v>359.55</v>
      </c>
      <c r="PE122" s="1">
        <v>357.334</v>
      </c>
      <c r="PF122" s="1">
        <v>354.14499999999998</v>
      </c>
      <c r="PG122" s="1">
        <v>347.995</v>
      </c>
      <c r="PH122" s="1">
        <v>349.41500000000002</v>
      </c>
      <c r="PI122" s="1">
        <v>350.82600000000002</v>
      </c>
      <c r="PJ122" s="1">
        <v>351.411</v>
      </c>
      <c r="PK122" s="1">
        <v>351.22300000000001</v>
      </c>
      <c r="PL122" s="1">
        <v>356.76100000000002</v>
      </c>
      <c r="PM122" s="1">
        <v>359.54700000000003</v>
      </c>
      <c r="PN122" s="1">
        <v>362.25700000000001</v>
      </c>
      <c r="PO122" s="1">
        <v>360.71300000000002</v>
      </c>
      <c r="PP122" s="1">
        <v>363.46699999999998</v>
      </c>
      <c r="PQ122" s="1">
        <v>355.31200000000001</v>
      </c>
      <c r="PR122" s="1">
        <v>354.90600000000001</v>
      </c>
      <c r="PS122" s="1">
        <v>350.995</v>
      </c>
      <c r="PT122" s="1">
        <v>345.53100000000001</v>
      </c>
      <c r="PU122" s="1">
        <v>351.87200000000001</v>
      </c>
      <c r="PV122" s="1">
        <v>351.29599999999999</v>
      </c>
      <c r="PW122" s="1">
        <v>347.62099999999998</v>
      </c>
      <c r="PX122" s="1">
        <v>348.17700000000002</v>
      </c>
      <c r="PY122" s="1">
        <v>347.988</v>
      </c>
      <c r="PZ122" s="1">
        <v>347.72500000000002</v>
      </c>
      <c r="QA122" s="1">
        <v>352.34899999999999</v>
      </c>
      <c r="QB122" s="1">
        <v>344.67899999999997</v>
      </c>
      <c r="QC122" s="1">
        <v>342.55</v>
      </c>
      <c r="QD122" s="1">
        <v>339.01</v>
      </c>
      <c r="QE122" s="1">
        <v>321.58499999999998</v>
      </c>
      <c r="QF122" s="1">
        <v>322.23500000000001</v>
      </c>
      <c r="QG122" s="1">
        <v>327.43599999999998</v>
      </c>
      <c r="QH122" s="1">
        <v>333.108</v>
      </c>
      <c r="QI122" s="1">
        <v>323.298</v>
      </c>
      <c r="QJ122" s="1">
        <v>326.16000000000003</v>
      </c>
      <c r="QK122" s="1">
        <v>314.95299999999997</v>
      </c>
      <c r="QL122" s="1">
        <v>312.99200000000002</v>
      </c>
      <c r="QM122" s="1">
        <v>312.20999999999998</v>
      </c>
      <c r="QN122" s="1">
        <v>311.96899999999999</v>
      </c>
      <c r="QO122" s="1">
        <v>309.423</v>
      </c>
      <c r="QP122" s="1">
        <v>307.20299999999997</v>
      </c>
      <c r="QQ122" s="1">
        <v>305.47399999999999</v>
      </c>
      <c r="QR122" s="1">
        <v>309.41300000000001</v>
      </c>
      <c r="QS122" s="1">
        <v>311.46600000000001</v>
      </c>
      <c r="QT122" s="1">
        <v>312.68099999999998</v>
      </c>
      <c r="QU122" s="1">
        <v>317.19200000000001</v>
      </c>
      <c r="QV122" s="1">
        <v>317.01299999999998</v>
      </c>
      <c r="QW122" s="1">
        <v>311.45</v>
      </c>
      <c r="QX122" s="1">
        <v>319.39600000000002</v>
      </c>
      <c r="QY122" s="1">
        <v>339.16199999999998</v>
      </c>
      <c r="QZ122" s="1">
        <v>346.47199999999998</v>
      </c>
      <c r="RA122" s="1">
        <v>351.97699999999998</v>
      </c>
      <c r="RB122" s="1">
        <v>357.36399999999998</v>
      </c>
      <c r="RC122" s="1">
        <v>358.76299999999998</v>
      </c>
      <c r="RD122" s="1">
        <v>357.11500000000001</v>
      </c>
      <c r="RE122" s="1">
        <v>350.18799999999999</v>
      </c>
      <c r="RF122" s="1">
        <v>344.101</v>
      </c>
      <c r="RG122" s="1">
        <v>345.61399999999998</v>
      </c>
      <c r="RH122" s="1">
        <v>344.95</v>
      </c>
      <c r="RI122" s="1">
        <v>346.03</v>
      </c>
      <c r="RJ122" s="1">
        <v>345.87799999999999</v>
      </c>
      <c r="RK122" s="1">
        <v>345.06799999999998</v>
      </c>
      <c r="RL122" s="1">
        <v>346.72699999999998</v>
      </c>
      <c r="RM122" s="1">
        <v>351.149</v>
      </c>
      <c r="RN122" s="1">
        <v>350.66300000000001</v>
      </c>
      <c r="RO122" s="1">
        <v>349.81700000000001</v>
      </c>
      <c r="RP122" s="1">
        <v>350.25599999999997</v>
      </c>
      <c r="RQ122" s="1">
        <v>343.964</v>
      </c>
      <c r="RR122" s="1">
        <v>345.738</v>
      </c>
      <c r="RS122" s="1">
        <v>340.524</v>
      </c>
      <c r="RT122" s="1">
        <v>326.89100000000002</v>
      </c>
      <c r="RU122" s="1">
        <v>322.387</v>
      </c>
      <c r="RV122" s="1">
        <v>318.83</v>
      </c>
      <c r="RW122" s="1">
        <v>318.32499999999999</v>
      </c>
      <c r="RX122" s="1">
        <v>315.05799999999999</v>
      </c>
      <c r="RY122" s="1">
        <v>306.37900000000002</v>
      </c>
      <c r="RZ122" s="1">
        <v>297.96899999999999</v>
      </c>
      <c r="SA122" s="1">
        <v>299.416</v>
      </c>
      <c r="SB122" s="1">
        <v>300.09500000000003</v>
      </c>
      <c r="SC122" s="1">
        <v>300.90600000000001</v>
      </c>
      <c r="SD122" s="1">
        <v>301.27199999999999</v>
      </c>
      <c r="SE122" s="1">
        <v>305.00099999999998</v>
      </c>
      <c r="SF122" s="1">
        <v>306.84699999999998</v>
      </c>
      <c r="SG122" s="1">
        <v>307.88600000000002</v>
      </c>
      <c r="SH122" s="1">
        <v>311.178</v>
      </c>
      <c r="SI122" s="1">
        <v>311.07799999999997</v>
      </c>
      <c r="SJ122" s="1">
        <v>309.74400000000003</v>
      </c>
      <c r="SK122" s="1">
        <v>309.36500000000001</v>
      </c>
      <c r="SL122" s="1">
        <v>306.70299999999997</v>
      </c>
      <c r="SM122" s="1">
        <v>308.80099999999999</v>
      </c>
      <c r="SN122" s="1">
        <v>309.642</v>
      </c>
      <c r="SO122" s="1">
        <v>308.39600000000002</v>
      </c>
      <c r="SP122" s="1">
        <v>301.173</v>
      </c>
      <c r="SQ122" s="1">
        <v>317.50200000000001</v>
      </c>
      <c r="SR122" s="1">
        <v>323.20600000000002</v>
      </c>
    </row>
    <row r="123" spans="1:512" x14ac:dyDescent="0.25">
      <c r="A123" s="1" t="s">
        <v>344</v>
      </c>
      <c r="B123" s="1" t="str">
        <f>_xlfn.XLOOKUP(A123,bonds[worksheet get],bonds[unique lookup],"-")</f>
        <v>ENELIM 7 3/4 09/10/75 nc-20</v>
      </c>
      <c r="C123" s="1" t="str">
        <f>_xlfn.XLOOKUP(A123,bonds[worksheet get],bonds[ID_ISIN],"-")</f>
        <v>XS0954674825</v>
      </c>
      <c r="D123" s="1">
        <f>_xll.BDH(A123,"blp_i_sprd_mid","-2AY",,"Dates=H","Fill=C","Sort=R","Dir=H","cols=505;rows=1")</f>
        <v>153.565</v>
      </c>
      <c r="E123" s="1">
        <v>147.03899999999999</v>
      </c>
      <c r="F123" s="1">
        <v>180.988</v>
      </c>
      <c r="G123" s="1">
        <v>181.071</v>
      </c>
      <c r="H123" s="1">
        <v>188.845</v>
      </c>
      <c r="I123" s="1">
        <v>198.322</v>
      </c>
      <c r="J123" s="1">
        <v>198.34299999999999</v>
      </c>
      <c r="K123" s="1">
        <v>204.798</v>
      </c>
      <c r="L123" s="1">
        <v>206.565</v>
      </c>
      <c r="M123" s="1">
        <v>227.245</v>
      </c>
      <c r="N123" s="1">
        <v>225.571</v>
      </c>
      <c r="O123" s="1">
        <v>236.483</v>
      </c>
      <c r="P123" s="1">
        <v>238.648</v>
      </c>
      <c r="Q123" s="1">
        <v>240.196</v>
      </c>
      <c r="R123" s="1">
        <v>247.23400000000001</v>
      </c>
      <c r="S123" s="1">
        <v>242.572</v>
      </c>
      <c r="T123" s="1">
        <v>241.613</v>
      </c>
      <c r="U123" s="1">
        <v>241.18799999999999</v>
      </c>
      <c r="V123" s="1">
        <v>197.428</v>
      </c>
      <c r="W123" s="1">
        <v>187.88300000000001</v>
      </c>
      <c r="X123" s="1">
        <v>201.20500000000001</v>
      </c>
      <c r="Y123" s="1">
        <v>216.434</v>
      </c>
      <c r="Z123" s="1">
        <v>240.68899999999999</v>
      </c>
      <c r="AA123" s="1">
        <v>245.958</v>
      </c>
      <c r="AB123" s="1">
        <v>252.39599999999999</v>
      </c>
      <c r="AC123" s="1">
        <v>243.21</v>
      </c>
      <c r="AD123" s="1">
        <v>257.48099999999999</v>
      </c>
      <c r="AE123" s="1">
        <v>272.59300000000002</v>
      </c>
      <c r="AF123" s="1">
        <v>328.34300000000002</v>
      </c>
      <c r="AG123" s="1">
        <v>344.72500000000002</v>
      </c>
      <c r="AH123" s="1">
        <v>340.76</v>
      </c>
      <c r="AI123" s="1">
        <v>360.81799999999998</v>
      </c>
      <c r="AJ123" s="1">
        <v>369.98</v>
      </c>
      <c r="AK123" s="1">
        <v>378.536</v>
      </c>
      <c r="AL123" s="1">
        <v>389.08</v>
      </c>
      <c r="AM123" s="1">
        <v>389.07900000000001</v>
      </c>
      <c r="AN123" s="1">
        <v>386.20800000000003</v>
      </c>
      <c r="AO123" s="1">
        <v>383.25599999999997</v>
      </c>
      <c r="AP123" s="1">
        <v>381.22300000000001</v>
      </c>
      <c r="AQ123" s="1">
        <v>386.41500000000002</v>
      </c>
      <c r="AR123" s="1">
        <v>387.20600000000002</v>
      </c>
      <c r="AS123" s="1">
        <v>393.02199999999999</v>
      </c>
      <c r="AT123" s="1">
        <v>398.71899999999999</v>
      </c>
      <c r="AU123" s="1">
        <v>390.21800000000002</v>
      </c>
      <c r="AV123" s="1">
        <v>391.33</v>
      </c>
      <c r="AW123" s="1">
        <v>389.47399999999999</v>
      </c>
      <c r="AX123" s="1">
        <v>390.97</v>
      </c>
      <c r="AY123" s="1">
        <v>401.53199999999998</v>
      </c>
      <c r="AZ123" s="1">
        <v>417.62400000000002</v>
      </c>
      <c r="BA123" s="1">
        <v>450.17</v>
      </c>
      <c r="BB123" s="1">
        <v>447.24400000000003</v>
      </c>
      <c r="BC123" s="1">
        <v>454.13099999999997</v>
      </c>
      <c r="BD123" s="1">
        <v>442.53399999999999</v>
      </c>
      <c r="BE123" s="1">
        <v>458.25099999999998</v>
      </c>
      <c r="BF123" s="1">
        <v>466.29399999999998</v>
      </c>
      <c r="BG123" s="1">
        <v>465.99299999999999</v>
      </c>
      <c r="BH123" s="1">
        <v>473.63799999999998</v>
      </c>
      <c r="BI123" s="1">
        <v>484.03800000000001</v>
      </c>
      <c r="BJ123" s="1">
        <v>517.02300000000002</v>
      </c>
      <c r="BK123" s="1">
        <v>546.98599999999999</v>
      </c>
      <c r="BL123" s="1">
        <v>559.10599999999999</v>
      </c>
      <c r="BM123" s="1">
        <v>564.40899999999999</v>
      </c>
      <c r="BN123" s="1">
        <v>543.06500000000005</v>
      </c>
      <c r="BO123" s="1">
        <v>532.71500000000003</v>
      </c>
      <c r="BP123" s="1">
        <v>527.173</v>
      </c>
      <c r="BQ123" s="1">
        <v>511.24799999999999</v>
      </c>
      <c r="BR123" s="1">
        <v>516.23599999999999</v>
      </c>
      <c r="BS123" s="1">
        <v>558.03300000000002</v>
      </c>
      <c r="BT123" s="1">
        <v>592.77599999999995</v>
      </c>
      <c r="BU123" s="1">
        <v>560.16300000000001</v>
      </c>
      <c r="BV123" s="1">
        <v>550.82100000000003</v>
      </c>
      <c r="BW123" s="1">
        <v>533.93299999999999</v>
      </c>
      <c r="BX123" s="1">
        <v>550.31899999999996</v>
      </c>
      <c r="BY123" s="1">
        <v>530.40700000000004</v>
      </c>
      <c r="BZ123" s="1">
        <v>481.72</v>
      </c>
      <c r="CA123" s="1">
        <v>441.51400000000001</v>
      </c>
      <c r="CB123" s="1">
        <v>359.75900000000001</v>
      </c>
      <c r="CC123" s="1">
        <v>331.88200000000001</v>
      </c>
      <c r="CD123" s="1">
        <v>246.447</v>
      </c>
      <c r="CE123" s="1">
        <v>225.30699999999999</v>
      </c>
      <c r="CF123" s="1">
        <v>209.529</v>
      </c>
      <c r="CG123" s="1">
        <v>146.09800000000001</v>
      </c>
      <c r="CH123" s="1">
        <v>123.678</v>
      </c>
      <c r="CI123" s="1">
        <v>113.724</v>
      </c>
      <c r="CJ123" s="1">
        <v>101.16800000000001</v>
      </c>
      <c r="CK123" s="1">
        <v>111.995</v>
      </c>
      <c r="CL123" s="1">
        <v>111.687</v>
      </c>
      <c r="CM123" s="1">
        <v>56.643999999999998</v>
      </c>
      <c r="CN123" s="1">
        <v>60.780999999999999</v>
      </c>
      <c r="CO123" s="1">
        <v>56.578000000000003</v>
      </c>
      <c r="CP123" s="1">
        <v>52.371000000000002</v>
      </c>
      <c r="CQ123" s="1">
        <v>38.133000000000003</v>
      </c>
      <c r="CR123" s="1">
        <v>34.673000000000002</v>
      </c>
      <c r="CS123" s="1">
        <v>37.838999999999999</v>
      </c>
      <c r="CT123" s="1">
        <v>32.073999999999998</v>
      </c>
      <c r="CU123" s="1">
        <v>33.371000000000002</v>
      </c>
      <c r="CV123" s="1">
        <v>36.286999999999999</v>
      </c>
      <c r="CW123" s="1">
        <v>33.774999999999999</v>
      </c>
      <c r="CX123" s="1">
        <v>34.319000000000003</v>
      </c>
      <c r="CY123" s="1">
        <v>32.768999999999998</v>
      </c>
      <c r="CZ123" s="1">
        <v>36.677</v>
      </c>
      <c r="DA123" s="1">
        <v>35.033999999999999</v>
      </c>
      <c r="DB123" s="1">
        <v>37.695999999999998</v>
      </c>
      <c r="DC123" s="1">
        <v>41.735999999999997</v>
      </c>
      <c r="DD123" s="1">
        <v>47.994999999999997</v>
      </c>
      <c r="DE123" s="1">
        <v>42.462000000000003</v>
      </c>
      <c r="DF123" s="1">
        <v>41.473999999999997</v>
      </c>
      <c r="DG123" s="1">
        <v>50.033999999999999</v>
      </c>
      <c r="DH123" s="1">
        <v>51.018000000000001</v>
      </c>
      <c r="DI123" s="1">
        <v>54.365000000000002</v>
      </c>
      <c r="DJ123" s="1">
        <v>57.116</v>
      </c>
      <c r="DK123" s="1">
        <v>50.457000000000001</v>
      </c>
      <c r="DL123" s="1">
        <v>51.460999999999999</v>
      </c>
      <c r="DM123" s="1">
        <v>56.347000000000001</v>
      </c>
      <c r="DN123" s="1">
        <v>56.548999999999999</v>
      </c>
      <c r="DO123" s="1">
        <v>58.277000000000001</v>
      </c>
      <c r="DP123" s="1">
        <v>56.81</v>
      </c>
      <c r="DQ123" s="1">
        <v>57.789000000000001</v>
      </c>
      <c r="DR123" s="1">
        <v>62.994999999999997</v>
      </c>
      <c r="DS123" s="1">
        <v>61.698</v>
      </c>
      <c r="DT123" s="1">
        <v>56.780999999999999</v>
      </c>
      <c r="DU123" s="1">
        <v>54.283000000000001</v>
      </c>
      <c r="DV123" s="1">
        <v>51.680999999999997</v>
      </c>
      <c r="DW123" s="1">
        <v>56.502000000000002</v>
      </c>
      <c r="DX123" s="1">
        <v>54.914999999999999</v>
      </c>
      <c r="DY123" s="1">
        <v>60.566000000000003</v>
      </c>
      <c r="DZ123" s="1">
        <v>54.734999999999999</v>
      </c>
      <c r="EA123" s="1">
        <v>39.100999999999999</v>
      </c>
      <c r="EB123" s="1">
        <v>33.167999999999999</v>
      </c>
      <c r="EC123" s="1">
        <v>38.886000000000003</v>
      </c>
      <c r="ED123" s="1">
        <v>42.753999999999998</v>
      </c>
      <c r="EE123" s="1">
        <v>28.093</v>
      </c>
      <c r="EF123" s="1">
        <v>36.918999999999997</v>
      </c>
      <c r="EG123" s="1">
        <v>42.527000000000001</v>
      </c>
      <c r="EH123" s="1">
        <v>50.683999999999997</v>
      </c>
      <c r="EI123" s="1">
        <v>43.38</v>
      </c>
      <c r="EJ123" s="1">
        <v>41.734999999999999</v>
      </c>
      <c r="EK123" s="1">
        <v>41.151000000000003</v>
      </c>
      <c r="EL123" s="1">
        <v>42.533000000000001</v>
      </c>
      <c r="EM123" s="1">
        <v>51.655999999999999</v>
      </c>
      <c r="EN123" s="1">
        <v>47.63</v>
      </c>
      <c r="EO123" s="1">
        <v>49.253999999999998</v>
      </c>
      <c r="EP123" s="1">
        <v>50.125</v>
      </c>
      <c r="EQ123" s="1">
        <v>48.502000000000002</v>
      </c>
      <c r="ER123" s="1">
        <v>41.308999999999997</v>
      </c>
      <c r="ES123" s="1">
        <v>47.094999999999999</v>
      </c>
      <c r="ET123" s="1">
        <v>46.082000000000001</v>
      </c>
      <c r="EU123" s="1">
        <v>44.158000000000001</v>
      </c>
      <c r="EV123" s="1">
        <v>47.509</v>
      </c>
      <c r="EW123" s="1">
        <v>46.707999999999998</v>
      </c>
      <c r="EX123" s="1">
        <v>48.414000000000001</v>
      </c>
      <c r="EY123" s="1">
        <v>49.220999999999997</v>
      </c>
      <c r="EZ123" s="1">
        <v>50.447000000000003</v>
      </c>
      <c r="FA123" s="1">
        <v>42.003</v>
      </c>
      <c r="FB123" s="1">
        <v>42.021999999999998</v>
      </c>
      <c r="FC123" s="1">
        <v>41.869</v>
      </c>
      <c r="FD123" s="1">
        <v>38.44</v>
      </c>
      <c r="FE123" s="1">
        <v>35.567</v>
      </c>
      <c r="FF123" s="1">
        <v>33.353999999999999</v>
      </c>
      <c r="FG123" s="1">
        <v>35.366</v>
      </c>
      <c r="FH123" s="1">
        <v>32.588999999999999</v>
      </c>
      <c r="FI123" s="1">
        <v>30.123999999999999</v>
      </c>
      <c r="FJ123" s="1">
        <v>31.492000000000001</v>
      </c>
      <c r="FK123" s="1">
        <v>26.196000000000002</v>
      </c>
      <c r="FL123" s="1">
        <v>26.321000000000002</v>
      </c>
      <c r="FM123" s="1">
        <v>28.503</v>
      </c>
      <c r="FN123" s="1">
        <v>30.756</v>
      </c>
      <c r="FO123" s="1">
        <v>32.365000000000002</v>
      </c>
      <c r="FP123" s="1">
        <v>30.620999999999999</v>
      </c>
      <c r="FQ123" s="1">
        <v>31.613</v>
      </c>
      <c r="FR123" s="1">
        <v>28.518999999999998</v>
      </c>
      <c r="FS123" s="1">
        <v>30.173999999999999</v>
      </c>
      <c r="FT123" s="1">
        <v>32.972000000000001</v>
      </c>
      <c r="FU123" s="1">
        <v>33.29</v>
      </c>
      <c r="FV123" s="1">
        <v>29.36</v>
      </c>
      <c r="FW123" s="1">
        <v>35.561999999999998</v>
      </c>
      <c r="FX123" s="1">
        <v>34.119</v>
      </c>
      <c r="FY123" s="1">
        <v>35.003999999999998</v>
      </c>
      <c r="FZ123" s="1">
        <v>34.707000000000001</v>
      </c>
      <c r="GA123" s="1">
        <v>35.624000000000002</v>
      </c>
      <c r="GB123" s="1">
        <v>43.667000000000002</v>
      </c>
      <c r="GC123" s="1">
        <v>44.642000000000003</v>
      </c>
      <c r="GD123" s="1">
        <v>42.917000000000002</v>
      </c>
      <c r="GE123" s="1">
        <v>45.817</v>
      </c>
      <c r="GF123" s="1">
        <v>52.917000000000002</v>
      </c>
      <c r="GG123" s="1">
        <v>59.713999999999999</v>
      </c>
      <c r="GH123" s="1">
        <v>59.7</v>
      </c>
      <c r="GI123" s="1">
        <v>59.747999999999998</v>
      </c>
      <c r="GJ123" s="1">
        <v>58.408999999999999</v>
      </c>
      <c r="GK123" s="1">
        <v>56.578000000000003</v>
      </c>
      <c r="GL123" s="1">
        <v>56.194000000000003</v>
      </c>
      <c r="GM123" s="1">
        <v>57.012999999999998</v>
      </c>
      <c r="GN123" s="1">
        <v>58.505000000000003</v>
      </c>
      <c r="GO123" s="1">
        <v>56.755000000000003</v>
      </c>
      <c r="GP123" s="1">
        <v>49.44</v>
      </c>
      <c r="GQ123" s="1">
        <v>54.353000000000002</v>
      </c>
      <c r="GR123" s="1">
        <v>53.881999999999998</v>
      </c>
      <c r="GS123" s="1">
        <v>52.326000000000001</v>
      </c>
      <c r="GT123" s="1">
        <v>45.268999999999998</v>
      </c>
      <c r="GU123" s="1">
        <v>47.692999999999998</v>
      </c>
      <c r="GV123" s="1">
        <v>46.863</v>
      </c>
      <c r="GW123" s="1">
        <v>42.667999999999999</v>
      </c>
      <c r="GX123" s="1">
        <v>41.079000000000001</v>
      </c>
      <c r="GY123" s="1">
        <v>44.715000000000003</v>
      </c>
      <c r="GZ123" s="1">
        <v>45.774000000000001</v>
      </c>
      <c r="HA123" s="1">
        <v>48.093000000000004</v>
      </c>
      <c r="HB123" s="1">
        <v>47.158999999999999</v>
      </c>
      <c r="HC123" s="1">
        <v>43.44</v>
      </c>
      <c r="HD123" s="1">
        <v>48.917999999999999</v>
      </c>
      <c r="HE123" s="1">
        <v>50.581000000000003</v>
      </c>
      <c r="HF123" s="1">
        <v>55.110999999999997</v>
      </c>
      <c r="HG123" s="1">
        <v>60.338000000000001</v>
      </c>
      <c r="HH123" s="1">
        <v>59.892000000000003</v>
      </c>
      <c r="HI123" s="1">
        <v>61.764000000000003</v>
      </c>
      <c r="HJ123" s="1">
        <v>62.972999999999999</v>
      </c>
      <c r="HK123" s="1">
        <v>67.849999999999994</v>
      </c>
      <c r="HL123" s="1">
        <v>66.055999999999997</v>
      </c>
      <c r="HM123" s="1">
        <v>61.271000000000001</v>
      </c>
      <c r="HN123" s="1">
        <v>64.953000000000003</v>
      </c>
      <c r="HO123" s="1">
        <v>67.753</v>
      </c>
      <c r="HP123" s="1">
        <v>69.882999999999996</v>
      </c>
      <c r="HQ123" s="1">
        <v>67.700999999999993</v>
      </c>
      <c r="HR123" s="1">
        <v>65.585999999999999</v>
      </c>
      <c r="HS123" s="1">
        <v>68.134</v>
      </c>
      <c r="HT123" s="1">
        <v>72.533000000000001</v>
      </c>
      <c r="HU123" s="1">
        <v>73.308999999999997</v>
      </c>
      <c r="HV123" s="1">
        <v>69.921000000000006</v>
      </c>
      <c r="HW123" s="1">
        <v>64.882999999999996</v>
      </c>
      <c r="HX123" s="1">
        <v>58.744999999999997</v>
      </c>
      <c r="HY123" s="1">
        <v>61.131999999999998</v>
      </c>
      <c r="HZ123" s="1">
        <v>64.102999999999994</v>
      </c>
      <c r="IA123" s="1">
        <v>54.201000000000001</v>
      </c>
      <c r="IB123" s="1">
        <v>47.451000000000001</v>
      </c>
      <c r="IC123" s="1">
        <v>49.04</v>
      </c>
      <c r="ID123" s="1">
        <v>50.442</v>
      </c>
      <c r="IE123" s="1">
        <v>56.960999999999999</v>
      </c>
      <c r="IF123" s="1">
        <v>51.802</v>
      </c>
      <c r="IG123" s="1">
        <v>50.828000000000003</v>
      </c>
      <c r="IH123" s="1">
        <v>52.417000000000002</v>
      </c>
      <c r="II123" s="1">
        <v>57.183</v>
      </c>
      <c r="IJ123" s="1">
        <v>58.31</v>
      </c>
      <c r="IK123" s="1">
        <v>60.22</v>
      </c>
      <c r="IL123" s="1">
        <v>58.179000000000002</v>
      </c>
      <c r="IM123" s="1">
        <v>57.545000000000002</v>
      </c>
      <c r="IN123" s="1">
        <v>58.966000000000001</v>
      </c>
      <c r="IO123" s="1">
        <v>58.162999999999997</v>
      </c>
      <c r="IP123" s="1">
        <v>58.244999999999997</v>
      </c>
      <c r="IQ123" s="1">
        <v>60.280999999999999</v>
      </c>
      <c r="IR123" s="1">
        <v>59.774000000000001</v>
      </c>
      <c r="IS123" s="1">
        <v>63.154000000000003</v>
      </c>
      <c r="IT123" s="1">
        <v>63.371000000000002</v>
      </c>
      <c r="IU123" s="1">
        <v>61.322000000000003</v>
      </c>
      <c r="IV123" s="1">
        <v>62.037999999999997</v>
      </c>
      <c r="IW123" s="1">
        <v>64.998000000000005</v>
      </c>
      <c r="IX123" s="1">
        <v>67.754999999999995</v>
      </c>
      <c r="IY123" s="1">
        <v>71.283000000000001</v>
      </c>
      <c r="IZ123" s="1">
        <v>70.096999999999994</v>
      </c>
      <c r="JA123" s="1">
        <v>72.064999999999998</v>
      </c>
      <c r="JB123" s="1">
        <v>73.858000000000004</v>
      </c>
      <c r="JC123" s="1">
        <v>76.341999999999999</v>
      </c>
      <c r="JD123" s="1">
        <v>74.284999999999997</v>
      </c>
      <c r="JE123" s="1">
        <v>72.78</v>
      </c>
      <c r="JF123" s="1">
        <v>69.584000000000003</v>
      </c>
      <c r="JG123" s="1">
        <v>68.430999999999997</v>
      </c>
      <c r="JH123" s="1">
        <v>73.597999999999999</v>
      </c>
      <c r="JI123" s="1">
        <v>79.055000000000007</v>
      </c>
      <c r="JJ123" s="1">
        <v>93.034000000000006</v>
      </c>
      <c r="JK123" s="1">
        <v>93.680999999999997</v>
      </c>
      <c r="JL123" s="1">
        <v>95.977000000000004</v>
      </c>
      <c r="JM123" s="1">
        <v>97.73</v>
      </c>
      <c r="JN123" s="1">
        <v>95.968999999999994</v>
      </c>
      <c r="JO123" s="1">
        <v>106.4</v>
      </c>
      <c r="JP123" s="1">
        <v>111.306</v>
      </c>
      <c r="JQ123" s="1">
        <v>115.80800000000001</v>
      </c>
      <c r="JR123" s="1">
        <v>117.17700000000001</v>
      </c>
      <c r="JS123" s="1">
        <v>121.37</v>
      </c>
      <c r="JT123" s="1">
        <v>126.52</v>
      </c>
      <c r="JU123" s="1">
        <v>125.99</v>
      </c>
      <c r="JV123" s="1">
        <v>124.364</v>
      </c>
      <c r="JW123" s="1">
        <v>128.24100000000001</v>
      </c>
      <c r="JX123" s="1">
        <v>126.785</v>
      </c>
      <c r="JY123" s="1">
        <v>122.249</v>
      </c>
      <c r="JZ123" s="1">
        <v>123.375</v>
      </c>
      <c r="KA123" s="1">
        <v>113.617</v>
      </c>
      <c r="KB123" s="1">
        <v>106.09699999999999</v>
      </c>
      <c r="KC123" s="1">
        <v>106.36499999999999</v>
      </c>
      <c r="KD123" s="1">
        <v>106.697</v>
      </c>
      <c r="KE123" s="1">
        <v>107.252</v>
      </c>
      <c r="KF123" s="1">
        <v>112.10599999999999</v>
      </c>
      <c r="KG123" s="1">
        <v>104.572</v>
      </c>
      <c r="KH123" s="1">
        <v>102.36499999999999</v>
      </c>
      <c r="KI123" s="1">
        <v>97.58</v>
      </c>
      <c r="KJ123" s="1">
        <v>96.725999999999999</v>
      </c>
      <c r="KK123" s="1">
        <v>90.799000000000007</v>
      </c>
      <c r="KL123" s="1">
        <v>85.74</v>
      </c>
      <c r="KM123" s="1">
        <v>79.591999999999999</v>
      </c>
      <c r="KN123" s="1">
        <v>80.885000000000005</v>
      </c>
      <c r="KO123" s="1">
        <v>85.337000000000003</v>
      </c>
      <c r="KP123" s="1">
        <v>87.337999999999994</v>
      </c>
      <c r="KQ123" s="1">
        <v>88.292000000000002</v>
      </c>
      <c r="KR123" s="1">
        <v>90.096999999999994</v>
      </c>
      <c r="KS123" s="1">
        <v>88.233999999999995</v>
      </c>
      <c r="KT123" s="1">
        <v>89.084000000000003</v>
      </c>
      <c r="KU123" s="1">
        <v>88.016000000000005</v>
      </c>
      <c r="KV123" s="1">
        <v>88.168000000000006</v>
      </c>
      <c r="KW123" s="1">
        <v>91.245000000000005</v>
      </c>
      <c r="KX123" s="1">
        <v>97.635000000000005</v>
      </c>
      <c r="KY123" s="1">
        <v>98.263999999999996</v>
      </c>
      <c r="KZ123" s="1">
        <v>106.227</v>
      </c>
      <c r="LA123" s="1">
        <v>109.97499999999999</v>
      </c>
      <c r="LB123" s="1">
        <v>120.199</v>
      </c>
      <c r="LC123" s="1">
        <v>124.2</v>
      </c>
      <c r="LD123" s="1">
        <v>124.72199999999999</v>
      </c>
      <c r="LE123" s="1">
        <v>124.042</v>
      </c>
      <c r="LF123" s="1">
        <v>130.352</v>
      </c>
      <c r="LG123" s="1">
        <v>132.721</v>
      </c>
      <c r="LH123" s="1">
        <v>141.072</v>
      </c>
      <c r="LI123" s="1">
        <v>143.93600000000001</v>
      </c>
      <c r="LJ123" s="1">
        <v>152.99299999999999</v>
      </c>
      <c r="LK123" s="1">
        <v>152.04900000000001</v>
      </c>
      <c r="LL123" s="1">
        <v>153.85900000000001</v>
      </c>
      <c r="LM123" s="1">
        <v>155.07900000000001</v>
      </c>
      <c r="LN123" s="1">
        <v>158.85400000000001</v>
      </c>
      <c r="LO123" s="1">
        <v>152.876</v>
      </c>
      <c r="LP123" s="1">
        <v>149.78800000000001</v>
      </c>
      <c r="LQ123" s="1">
        <v>144.59800000000001</v>
      </c>
      <c r="LR123" s="1">
        <v>139.107</v>
      </c>
      <c r="LS123" s="1">
        <v>140.71100000000001</v>
      </c>
      <c r="LT123" s="1">
        <v>149.71100000000001</v>
      </c>
      <c r="LU123" s="1">
        <v>151.72900000000001</v>
      </c>
      <c r="LV123" s="1">
        <v>158.60300000000001</v>
      </c>
      <c r="LW123" s="1">
        <v>166.14500000000001</v>
      </c>
      <c r="LX123" s="1">
        <v>169.57900000000001</v>
      </c>
      <c r="LY123" s="1">
        <v>171.43600000000001</v>
      </c>
      <c r="LZ123" s="1">
        <v>169.452</v>
      </c>
      <c r="MA123" s="1">
        <v>169.41300000000001</v>
      </c>
      <c r="MB123" s="1">
        <v>168.56100000000001</v>
      </c>
      <c r="MC123" s="1">
        <v>169.398</v>
      </c>
      <c r="MD123" s="1">
        <v>169.47399999999999</v>
      </c>
      <c r="ME123" s="1">
        <v>170.32599999999999</v>
      </c>
      <c r="MF123" s="1">
        <v>172.899</v>
      </c>
      <c r="MG123" s="1">
        <v>175.95699999999999</v>
      </c>
      <c r="MH123" s="1">
        <v>180.45400000000001</v>
      </c>
      <c r="MI123" s="1">
        <v>184.59899999999999</v>
      </c>
      <c r="MJ123" s="1">
        <v>181.917</v>
      </c>
      <c r="MK123" s="1">
        <v>183.542</v>
      </c>
      <c r="ML123" s="1">
        <v>182.471</v>
      </c>
      <c r="MM123" s="1">
        <v>184.298</v>
      </c>
      <c r="MN123" s="1">
        <v>188.21</v>
      </c>
      <c r="MO123" s="1">
        <v>186.404</v>
      </c>
      <c r="MP123" s="1">
        <v>186.31899999999999</v>
      </c>
      <c r="MQ123" s="1">
        <v>194.28100000000001</v>
      </c>
      <c r="MR123" s="1">
        <v>212.69</v>
      </c>
      <c r="MS123" s="1">
        <v>219.72900000000001</v>
      </c>
      <c r="MT123" s="1">
        <v>217.18700000000001</v>
      </c>
      <c r="MU123" s="1">
        <v>207.25200000000001</v>
      </c>
      <c r="MV123" s="1">
        <v>207.119</v>
      </c>
      <c r="MW123" s="1">
        <v>208.42699999999999</v>
      </c>
      <c r="MX123" s="1">
        <v>207.554</v>
      </c>
      <c r="MY123" s="1">
        <v>205.755</v>
      </c>
      <c r="MZ123" s="1">
        <v>214.40299999999999</v>
      </c>
      <c r="NA123" s="1">
        <v>219.85599999999999</v>
      </c>
      <c r="NB123" s="1">
        <v>223.565</v>
      </c>
      <c r="NC123" s="1">
        <v>222.167</v>
      </c>
      <c r="ND123" s="1">
        <v>225.95400000000001</v>
      </c>
      <c r="NE123" s="1">
        <v>227.5</v>
      </c>
      <c r="NF123" s="1">
        <v>230.23400000000001</v>
      </c>
      <c r="NG123" s="1">
        <v>233.09</v>
      </c>
      <c r="NH123" s="1">
        <v>239.369</v>
      </c>
      <c r="NI123" s="1">
        <v>244.61600000000001</v>
      </c>
      <c r="NJ123" s="1">
        <v>243.54300000000001</v>
      </c>
      <c r="NK123" s="1">
        <v>254.61</v>
      </c>
      <c r="NL123" s="1">
        <v>255.988</v>
      </c>
      <c r="NM123" s="1">
        <v>256.15699999999998</v>
      </c>
      <c r="NN123" s="1">
        <v>262.79500000000002</v>
      </c>
      <c r="NO123" s="1">
        <v>269.57499999999999</v>
      </c>
      <c r="NP123" s="1">
        <v>283.79899999999998</v>
      </c>
      <c r="NQ123" s="1">
        <v>291.048</v>
      </c>
      <c r="NR123" s="1">
        <v>293.14699999999999</v>
      </c>
      <c r="NS123" s="1">
        <v>294.976</v>
      </c>
      <c r="NT123" s="1">
        <v>291.13099999999997</v>
      </c>
      <c r="NU123" s="1">
        <v>287.66699999999997</v>
      </c>
      <c r="NV123" s="1">
        <v>290.553</v>
      </c>
      <c r="NW123" s="1">
        <v>293.25099999999998</v>
      </c>
      <c r="NX123" s="1">
        <v>289.48500000000001</v>
      </c>
      <c r="NY123" s="1">
        <v>288.36200000000002</v>
      </c>
      <c r="NZ123" s="1">
        <v>293.05500000000001</v>
      </c>
      <c r="OA123" s="1">
        <v>288.05500000000001</v>
      </c>
      <c r="OB123" s="1">
        <v>289.52800000000002</v>
      </c>
      <c r="OC123" s="1">
        <v>291.512</v>
      </c>
      <c r="OD123" s="1">
        <v>292.34399999999999</v>
      </c>
      <c r="OE123" s="1">
        <v>292.21800000000002</v>
      </c>
      <c r="OF123" s="1">
        <v>305.89</v>
      </c>
      <c r="OG123" s="1">
        <v>328.24299999999999</v>
      </c>
      <c r="OH123" s="1">
        <v>328.55900000000003</v>
      </c>
      <c r="OI123" s="1">
        <v>323.815</v>
      </c>
      <c r="OJ123" s="1">
        <v>320.94400000000002</v>
      </c>
      <c r="OK123" s="1">
        <v>311.15100000000001</v>
      </c>
      <c r="OL123" s="1">
        <v>304.8</v>
      </c>
      <c r="OM123" s="1">
        <v>301.13200000000001</v>
      </c>
      <c r="ON123" s="1">
        <v>298.31299999999999</v>
      </c>
      <c r="OO123" s="1">
        <v>285.57900000000001</v>
      </c>
      <c r="OP123" s="1">
        <v>277.73899999999998</v>
      </c>
      <c r="OQ123" s="1">
        <v>276.41399999999999</v>
      </c>
      <c r="OR123" s="1">
        <v>272.79899999999998</v>
      </c>
      <c r="OS123" s="1">
        <v>284.38299999999998</v>
      </c>
      <c r="OT123" s="1">
        <v>281.25200000000001</v>
      </c>
      <c r="OU123" s="1">
        <v>277.51100000000002</v>
      </c>
      <c r="OV123" s="1">
        <v>275.68200000000002</v>
      </c>
      <c r="OW123" s="1">
        <v>260.59100000000001</v>
      </c>
      <c r="OX123" s="1">
        <v>253.70500000000001</v>
      </c>
      <c r="OY123" s="1">
        <v>247.15600000000001</v>
      </c>
      <c r="OZ123" s="1">
        <v>233.55799999999999</v>
      </c>
      <c r="PA123" s="1">
        <v>229.95699999999999</v>
      </c>
      <c r="PB123" s="1">
        <v>231.261</v>
      </c>
      <c r="PC123" s="1">
        <v>223.57599999999999</v>
      </c>
      <c r="PD123" s="1">
        <v>219.94200000000001</v>
      </c>
      <c r="PE123" s="1">
        <v>216.63900000000001</v>
      </c>
      <c r="PF123" s="1">
        <v>216.89099999999999</v>
      </c>
      <c r="PG123" s="1">
        <v>217.76499999999999</v>
      </c>
      <c r="PH123" s="1">
        <v>217.886</v>
      </c>
      <c r="PI123" s="1">
        <v>224.46899999999999</v>
      </c>
      <c r="PJ123" s="1">
        <v>231.94499999999999</v>
      </c>
      <c r="PK123" s="1">
        <v>231.01</v>
      </c>
      <c r="PL123" s="1">
        <v>230.28299999999999</v>
      </c>
      <c r="PM123" s="1">
        <v>228.428</v>
      </c>
      <c r="PN123" s="1">
        <v>219.297</v>
      </c>
      <c r="PO123" s="1">
        <v>212.30799999999999</v>
      </c>
      <c r="PP123" s="1">
        <v>213.72399999999999</v>
      </c>
      <c r="PQ123" s="1">
        <v>207.13800000000001</v>
      </c>
      <c r="PR123" s="1">
        <v>207.142</v>
      </c>
      <c r="PS123" s="1">
        <v>203.02500000000001</v>
      </c>
      <c r="PT123" s="1">
        <v>203.86199999999999</v>
      </c>
      <c r="PU123" s="1">
        <v>204.51599999999999</v>
      </c>
      <c r="PV123" s="1">
        <v>205.86500000000001</v>
      </c>
      <c r="PW123" s="1">
        <v>202.35300000000001</v>
      </c>
      <c r="PX123" s="1">
        <v>204.239</v>
      </c>
      <c r="PY123" s="1">
        <v>197.512</v>
      </c>
      <c r="PZ123" s="1">
        <v>193.55500000000001</v>
      </c>
      <c r="QA123" s="1">
        <v>190.279</v>
      </c>
      <c r="QB123" s="1">
        <v>183.08799999999999</v>
      </c>
      <c r="QC123" s="1">
        <v>184.458</v>
      </c>
      <c r="QD123" s="1">
        <v>188.14</v>
      </c>
      <c r="QE123" s="1">
        <v>187.21600000000001</v>
      </c>
      <c r="QF123" s="1">
        <v>178.04900000000001</v>
      </c>
      <c r="QG123" s="1">
        <v>177.721</v>
      </c>
      <c r="QH123" s="1">
        <v>168.61799999999999</v>
      </c>
      <c r="QI123" s="1">
        <v>165.73699999999999</v>
      </c>
      <c r="QJ123" s="1">
        <v>161.24299999999999</v>
      </c>
      <c r="QK123" s="1">
        <v>162.905</v>
      </c>
      <c r="QL123" s="1">
        <v>160.245</v>
      </c>
      <c r="QM123" s="1">
        <v>156.68600000000001</v>
      </c>
      <c r="QN123" s="1">
        <v>155.70099999999999</v>
      </c>
      <c r="QO123" s="1">
        <v>152.64599999999999</v>
      </c>
      <c r="QP123" s="1">
        <v>153.131</v>
      </c>
      <c r="QQ123" s="1">
        <v>155.13999999999999</v>
      </c>
      <c r="QR123" s="1">
        <v>155.25899999999999</v>
      </c>
      <c r="QS123" s="1">
        <v>157.00899999999999</v>
      </c>
      <c r="QT123" s="1">
        <v>156.36699999999999</v>
      </c>
      <c r="QU123" s="1">
        <v>158.755</v>
      </c>
      <c r="QV123" s="1">
        <v>162.25899999999999</v>
      </c>
      <c r="QW123" s="1">
        <v>164.43899999999999</v>
      </c>
      <c r="QX123" s="1">
        <v>162.738</v>
      </c>
      <c r="QY123" s="1">
        <v>161.06100000000001</v>
      </c>
      <c r="QZ123" s="1">
        <v>155.68199999999999</v>
      </c>
      <c r="RA123" s="1">
        <v>153.864</v>
      </c>
      <c r="RB123" s="1">
        <v>151.66</v>
      </c>
      <c r="RC123" s="1">
        <v>152.631</v>
      </c>
      <c r="RD123" s="1">
        <v>147.553</v>
      </c>
      <c r="RE123" s="1">
        <v>147.72399999999999</v>
      </c>
      <c r="RF123" s="1">
        <v>148.37200000000001</v>
      </c>
      <c r="RG123" s="1">
        <v>151.065</v>
      </c>
      <c r="RH123" s="1">
        <v>150.41300000000001</v>
      </c>
      <c r="RI123" s="1">
        <v>150.24600000000001</v>
      </c>
      <c r="RJ123" s="1">
        <v>143.20099999999999</v>
      </c>
      <c r="RK123" s="1">
        <v>141.85599999999999</v>
      </c>
      <c r="RL123" s="1">
        <v>140.27600000000001</v>
      </c>
      <c r="RM123" s="1">
        <v>138.32499999999999</v>
      </c>
      <c r="RN123" s="1">
        <v>139.06700000000001</v>
      </c>
      <c r="RO123" s="1">
        <v>137.983</v>
      </c>
      <c r="RP123" s="1">
        <v>133.39699999999999</v>
      </c>
      <c r="RQ123" s="1">
        <v>134.06399999999999</v>
      </c>
      <c r="RR123" s="1">
        <v>135.072</v>
      </c>
      <c r="RS123" s="1">
        <v>135.071</v>
      </c>
      <c r="RT123" s="1">
        <v>134.947</v>
      </c>
      <c r="RU123" s="1">
        <v>129.96299999999999</v>
      </c>
      <c r="RV123" s="1">
        <v>129.64699999999999</v>
      </c>
      <c r="RW123" s="1">
        <v>131.791</v>
      </c>
      <c r="RX123" s="1">
        <v>132.78100000000001</v>
      </c>
      <c r="RY123" s="1">
        <v>136.06</v>
      </c>
      <c r="RZ123" s="1">
        <v>136.553</v>
      </c>
      <c r="SA123" s="1">
        <v>140.90700000000001</v>
      </c>
      <c r="SB123" s="1">
        <v>142.208</v>
      </c>
      <c r="SC123" s="1">
        <v>144.57300000000001</v>
      </c>
      <c r="SD123" s="1">
        <v>146.97800000000001</v>
      </c>
      <c r="SE123" s="1">
        <v>148.17599999999999</v>
      </c>
      <c r="SF123" s="1">
        <v>145.51</v>
      </c>
      <c r="SG123" s="1">
        <v>143.07300000000001</v>
      </c>
      <c r="SH123" s="1">
        <v>143.28899999999999</v>
      </c>
      <c r="SI123" s="1">
        <v>144.566</v>
      </c>
      <c r="SJ123" s="1">
        <v>144.905</v>
      </c>
      <c r="SK123" s="1">
        <v>145.221</v>
      </c>
      <c r="SL123" s="1">
        <v>145.06299999999999</v>
      </c>
      <c r="SM123" s="1">
        <v>148.25299999999999</v>
      </c>
      <c r="SN123" s="1">
        <v>155.15</v>
      </c>
    </row>
    <row r="124" spans="1:512" x14ac:dyDescent="0.25">
      <c r="A124" s="1" t="s">
        <v>345</v>
      </c>
      <c r="B124" s="1" t="str">
        <f>_xlfn.XLOOKUP(A124,bonds[worksheet get],bonds[unique lookup],"-")</f>
        <v>ENELIM 6 5/8 09/15/76 nc-21</v>
      </c>
      <c r="C124" s="1" t="str">
        <f>_xlfn.XLOOKUP(A124,bonds[worksheet get],bonds[ID_ISIN],"-")</f>
        <v>XS1014987355</v>
      </c>
      <c r="D124" s="1">
        <f>_xll.BDH(A124,"blp_i_sprd_mid","-2AY",,"Dates=H","Fill=C","Sort=R","Dir=H","cols=505;rows=1")</f>
        <v>225.88399999999999</v>
      </c>
      <c r="E124" s="1">
        <v>231.05500000000001</v>
      </c>
      <c r="F124" s="1">
        <v>234.994</v>
      </c>
      <c r="G124" s="1">
        <v>236.68199999999999</v>
      </c>
      <c r="H124" s="1">
        <v>237.98599999999999</v>
      </c>
      <c r="I124" s="1">
        <v>243.54400000000001</v>
      </c>
      <c r="J124" s="1">
        <v>235.60400000000001</v>
      </c>
      <c r="K124" s="1">
        <v>233.85599999999999</v>
      </c>
      <c r="L124" s="1">
        <v>234.53899999999999</v>
      </c>
      <c r="M124" s="1">
        <v>239.88399999999999</v>
      </c>
      <c r="N124" s="1">
        <v>238.65899999999999</v>
      </c>
      <c r="O124" s="1">
        <v>241.24600000000001</v>
      </c>
      <c r="P124" s="1">
        <v>234.648</v>
      </c>
      <c r="Q124" s="1">
        <v>239.852</v>
      </c>
      <c r="R124" s="1">
        <v>252.447</v>
      </c>
      <c r="S124" s="1">
        <v>250.01</v>
      </c>
      <c r="T124" s="1">
        <v>245.15</v>
      </c>
      <c r="U124" s="1">
        <v>235.08</v>
      </c>
      <c r="V124" s="1">
        <v>231.67599999999999</v>
      </c>
      <c r="W124" s="1">
        <v>224.30699999999999</v>
      </c>
      <c r="X124" s="1">
        <v>239.48500000000001</v>
      </c>
      <c r="Y124" s="1">
        <v>258.596</v>
      </c>
      <c r="Z124" s="1">
        <v>278.77699999999999</v>
      </c>
      <c r="AA124" s="1">
        <v>290.78100000000001</v>
      </c>
      <c r="AB124" s="1">
        <v>290.375</v>
      </c>
      <c r="AC124" s="1">
        <v>291.83300000000003</v>
      </c>
      <c r="AD124" s="1">
        <v>292.952</v>
      </c>
      <c r="AE124" s="1">
        <v>295.26799999999997</v>
      </c>
      <c r="AF124" s="1">
        <v>302.125</v>
      </c>
      <c r="AG124" s="1">
        <v>315.34399999999999</v>
      </c>
      <c r="AH124" s="1">
        <v>312.54199999999997</v>
      </c>
      <c r="AI124" s="1">
        <v>312.10500000000002</v>
      </c>
      <c r="AJ124" s="1">
        <v>324.44</v>
      </c>
      <c r="AK124" s="1">
        <v>326.51900000000001</v>
      </c>
      <c r="AL124" s="1">
        <v>325.99900000000002</v>
      </c>
      <c r="AM124" s="1">
        <v>330.05599999999998</v>
      </c>
      <c r="AN124" s="1">
        <v>337.52199999999999</v>
      </c>
      <c r="AO124" s="1">
        <v>331.87</v>
      </c>
      <c r="AP124" s="1">
        <v>328.73200000000003</v>
      </c>
      <c r="AQ124" s="1">
        <v>329.072</v>
      </c>
      <c r="AR124" s="1">
        <v>327.48399999999998</v>
      </c>
      <c r="AS124" s="1">
        <v>329.16800000000001</v>
      </c>
      <c r="AT124" s="1">
        <v>328.61399999999998</v>
      </c>
      <c r="AU124" s="1">
        <v>314.34199999999998</v>
      </c>
      <c r="AV124" s="1">
        <v>309.25299999999999</v>
      </c>
      <c r="AW124" s="1">
        <v>308.76299999999998</v>
      </c>
      <c r="AX124" s="1">
        <v>308.67700000000002</v>
      </c>
      <c r="AY124" s="1">
        <v>312.23099999999999</v>
      </c>
      <c r="AZ124" s="1">
        <v>340.18099999999998</v>
      </c>
      <c r="BA124" s="1">
        <v>350.18900000000002</v>
      </c>
      <c r="BB124" s="1">
        <v>355.60599999999999</v>
      </c>
      <c r="BC124" s="1">
        <v>354.54899999999998</v>
      </c>
      <c r="BD124" s="1">
        <v>349.09</v>
      </c>
      <c r="BE124" s="1">
        <v>349.209</v>
      </c>
      <c r="BF124" s="1">
        <v>373.517</v>
      </c>
      <c r="BG124" s="1">
        <v>388.99900000000002</v>
      </c>
      <c r="BH124" s="1">
        <v>400.375</v>
      </c>
      <c r="BI124" s="1">
        <v>431.81799999999998</v>
      </c>
      <c r="BJ124" s="1">
        <v>434.745</v>
      </c>
      <c r="BK124" s="1">
        <v>439.61200000000002</v>
      </c>
      <c r="BL124" s="1">
        <v>449.75099999999998</v>
      </c>
      <c r="BM124" s="1">
        <v>454.69600000000003</v>
      </c>
      <c r="BN124" s="1">
        <v>443.75200000000001</v>
      </c>
      <c r="BO124" s="1">
        <v>442.28300000000002</v>
      </c>
      <c r="BP124" s="1">
        <v>441.012</v>
      </c>
      <c r="BQ124" s="1">
        <v>440.21300000000002</v>
      </c>
      <c r="BR124" s="1">
        <v>440.24200000000002</v>
      </c>
      <c r="BS124" s="1">
        <v>446.15</v>
      </c>
      <c r="BT124" s="1">
        <v>449.68299999999999</v>
      </c>
      <c r="BU124" s="1">
        <v>462.959</v>
      </c>
      <c r="BV124" s="1">
        <v>467.82799999999997</v>
      </c>
      <c r="BW124" s="1">
        <v>443.447</v>
      </c>
      <c r="BX124" s="1">
        <v>443.47500000000002</v>
      </c>
      <c r="BY124" s="1">
        <v>427.26</v>
      </c>
      <c r="BZ124" s="1">
        <v>357.47399999999999</v>
      </c>
      <c r="CA124" s="1">
        <v>321.51799999999997</v>
      </c>
      <c r="CB124" s="1">
        <v>277.86099999999999</v>
      </c>
      <c r="CC124" s="1">
        <v>269.08499999999998</v>
      </c>
      <c r="CD124" s="1">
        <v>230.55</v>
      </c>
      <c r="CE124" s="1">
        <v>203.66</v>
      </c>
      <c r="CF124" s="1">
        <v>202.24700000000001</v>
      </c>
      <c r="CG124" s="1">
        <v>138.947</v>
      </c>
      <c r="CH124" s="1">
        <v>125.89</v>
      </c>
      <c r="CI124" s="1">
        <v>119.804</v>
      </c>
      <c r="CJ124" s="1">
        <v>113.009</v>
      </c>
      <c r="CK124" s="1">
        <v>119.931</v>
      </c>
      <c r="CL124" s="1">
        <v>114.355</v>
      </c>
      <c r="CM124" s="1">
        <v>93.751999999999995</v>
      </c>
      <c r="CN124" s="1">
        <v>87.596999999999994</v>
      </c>
      <c r="CO124" s="1">
        <v>83.504999999999995</v>
      </c>
      <c r="CP124" s="1">
        <v>79.326999999999998</v>
      </c>
      <c r="CQ124" s="1">
        <v>70.608000000000004</v>
      </c>
      <c r="CR124" s="1">
        <v>70.150000000000006</v>
      </c>
      <c r="CS124" s="1">
        <v>71.524000000000001</v>
      </c>
      <c r="CT124" s="1">
        <v>69.861999999999995</v>
      </c>
      <c r="CU124" s="1">
        <v>69.69</v>
      </c>
      <c r="CV124" s="1">
        <v>71.838999999999999</v>
      </c>
      <c r="CW124" s="1">
        <v>70.611999999999995</v>
      </c>
      <c r="CX124" s="1">
        <v>72.456999999999994</v>
      </c>
      <c r="CY124" s="1">
        <v>71.881</v>
      </c>
      <c r="CZ124" s="1">
        <v>74.616</v>
      </c>
      <c r="DA124" s="1">
        <v>73.552000000000007</v>
      </c>
      <c r="DB124" s="1">
        <v>73.010000000000005</v>
      </c>
      <c r="DC124" s="1">
        <v>74.004000000000005</v>
      </c>
      <c r="DD124" s="1">
        <v>76.691999999999993</v>
      </c>
      <c r="DE124" s="1">
        <v>79.063000000000002</v>
      </c>
      <c r="DF124" s="1">
        <v>79.299000000000007</v>
      </c>
      <c r="DG124" s="1">
        <v>84.561000000000007</v>
      </c>
      <c r="DH124" s="1">
        <v>85.56</v>
      </c>
      <c r="DI124" s="1">
        <v>86.706000000000003</v>
      </c>
      <c r="DJ124" s="1">
        <v>89.626999999999995</v>
      </c>
      <c r="DK124" s="1">
        <v>88.731999999999999</v>
      </c>
      <c r="DL124" s="1">
        <v>87.840999999999994</v>
      </c>
      <c r="DM124" s="1">
        <v>87.820999999999998</v>
      </c>
      <c r="DN124" s="1">
        <v>89.462999999999994</v>
      </c>
      <c r="DO124" s="1">
        <v>90.135000000000005</v>
      </c>
      <c r="DP124" s="1">
        <v>91.424000000000007</v>
      </c>
      <c r="DQ124" s="1">
        <v>91.072999999999993</v>
      </c>
      <c r="DR124" s="1">
        <v>92.453000000000003</v>
      </c>
      <c r="DS124" s="1">
        <v>88.552000000000007</v>
      </c>
      <c r="DT124" s="1">
        <v>89.147000000000006</v>
      </c>
      <c r="DU124" s="1">
        <v>85.626999999999995</v>
      </c>
      <c r="DV124" s="1">
        <v>80.539000000000001</v>
      </c>
      <c r="DW124" s="1">
        <v>80.03</v>
      </c>
      <c r="DX124" s="1">
        <v>80.141999999999996</v>
      </c>
      <c r="DY124" s="1">
        <v>82.231999999999999</v>
      </c>
      <c r="DZ124" s="1">
        <v>83.228999999999999</v>
      </c>
      <c r="EA124" s="1">
        <v>81.953999999999994</v>
      </c>
      <c r="EB124" s="1">
        <v>79.135999999999996</v>
      </c>
      <c r="EC124" s="1">
        <v>77.713999999999999</v>
      </c>
      <c r="ED124" s="1">
        <v>84.441000000000003</v>
      </c>
      <c r="EE124" s="1">
        <v>82.393000000000001</v>
      </c>
      <c r="EF124" s="1">
        <v>86.488</v>
      </c>
      <c r="EG124" s="1">
        <v>87.201999999999998</v>
      </c>
      <c r="EH124" s="1">
        <v>90.016999999999996</v>
      </c>
      <c r="EI124" s="1">
        <v>92.043999999999997</v>
      </c>
      <c r="EJ124" s="1">
        <v>91.744</v>
      </c>
      <c r="EK124" s="1">
        <v>87.141999999999996</v>
      </c>
      <c r="EL124" s="1">
        <v>87.933999999999997</v>
      </c>
      <c r="EM124" s="1">
        <v>93.322999999999993</v>
      </c>
      <c r="EN124" s="1">
        <v>93.89</v>
      </c>
      <c r="EO124" s="1">
        <v>91.89</v>
      </c>
      <c r="EP124" s="1">
        <v>94.566999999999993</v>
      </c>
      <c r="EQ124" s="1">
        <v>92.957999999999998</v>
      </c>
      <c r="ER124" s="1">
        <v>90.174999999999997</v>
      </c>
      <c r="ES124" s="1">
        <v>92.222999999999999</v>
      </c>
      <c r="ET124" s="1">
        <v>94.923000000000002</v>
      </c>
      <c r="EU124" s="1">
        <v>93.727999999999994</v>
      </c>
      <c r="EV124" s="1">
        <v>92.192999999999998</v>
      </c>
      <c r="EW124" s="1">
        <v>93.438000000000002</v>
      </c>
      <c r="EX124" s="1">
        <v>94.698999999999998</v>
      </c>
      <c r="EY124" s="1">
        <v>98.992999999999995</v>
      </c>
      <c r="EZ124" s="1">
        <v>99.293000000000006</v>
      </c>
      <c r="FA124" s="1">
        <v>97.212999999999994</v>
      </c>
      <c r="FB124" s="1">
        <v>93.769000000000005</v>
      </c>
      <c r="FC124" s="1">
        <v>92.887</v>
      </c>
      <c r="FD124" s="1">
        <v>78.164000000000001</v>
      </c>
      <c r="FE124" s="1">
        <v>76.498999999999995</v>
      </c>
      <c r="FF124" s="1">
        <v>73.891000000000005</v>
      </c>
      <c r="FG124" s="1">
        <v>76.936000000000007</v>
      </c>
      <c r="FH124" s="1">
        <v>77.221000000000004</v>
      </c>
      <c r="FI124" s="1">
        <v>73.73</v>
      </c>
      <c r="FJ124" s="1">
        <v>73.286000000000001</v>
      </c>
      <c r="FK124" s="1">
        <v>73.637</v>
      </c>
      <c r="FL124" s="1">
        <v>75.134</v>
      </c>
      <c r="FM124" s="1">
        <v>73.227000000000004</v>
      </c>
      <c r="FN124" s="1">
        <v>70.944000000000003</v>
      </c>
      <c r="FO124" s="1">
        <v>76.495999999999995</v>
      </c>
      <c r="FP124" s="1">
        <v>79.078999999999994</v>
      </c>
      <c r="FQ124" s="1">
        <v>81.67</v>
      </c>
      <c r="FR124" s="1">
        <v>81.087000000000003</v>
      </c>
      <c r="FS124" s="1">
        <v>79.963999999999999</v>
      </c>
      <c r="FT124" s="1">
        <v>82.912000000000006</v>
      </c>
      <c r="FU124" s="1">
        <v>85.11</v>
      </c>
      <c r="FV124" s="1">
        <v>86.738</v>
      </c>
      <c r="FW124" s="1">
        <v>85.475999999999999</v>
      </c>
      <c r="FX124" s="1">
        <v>87.786000000000001</v>
      </c>
      <c r="FY124" s="1">
        <v>86.900999999999996</v>
      </c>
      <c r="FZ124" s="1">
        <v>89.076999999999998</v>
      </c>
      <c r="GA124" s="1">
        <v>92.156999999999996</v>
      </c>
      <c r="GB124" s="1">
        <v>93.442999999999998</v>
      </c>
      <c r="GC124" s="1">
        <v>97.218000000000004</v>
      </c>
      <c r="GD124" s="1">
        <v>99.992000000000004</v>
      </c>
      <c r="GE124" s="1">
        <v>96.846999999999994</v>
      </c>
      <c r="GF124" s="1">
        <v>107.48099999999999</v>
      </c>
      <c r="GG124" s="1">
        <v>116.23399999999999</v>
      </c>
      <c r="GH124" s="1">
        <v>117.90300000000001</v>
      </c>
      <c r="GI124" s="1">
        <v>113.60599999999999</v>
      </c>
      <c r="GJ124" s="1">
        <v>112.297</v>
      </c>
      <c r="GK124" s="1">
        <v>111.47499999999999</v>
      </c>
      <c r="GL124" s="1">
        <v>108.361</v>
      </c>
      <c r="GM124" s="1">
        <v>108.86799999999999</v>
      </c>
      <c r="GN124" s="1">
        <v>109.681</v>
      </c>
      <c r="GO124" s="1">
        <v>108.526</v>
      </c>
      <c r="GP124" s="1">
        <v>102.248</v>
      </c>
      <c r="GQ124" s="1">
        <v>103.642</v>
      </c>
      <c r="GR124" s="1">
        <v>103.56100000000001</v>
      </c>
      <c r="GS124" s="1">
        <v>101.697</v>
      </c>
      <c r="GT124" s="1">
        <v>96.929000000000002</v>
      </c>
      <c r="GU124" s="1">
        <v>99.694000000000003</v>
      </c>
      <c r="GV124" s="1">
        <v>99.619</v>
      </c>
      <c r="GW124" s="1">
        <v>93.028000000000006</v>
      </c>
      <c r="GX124" s="1">
        <v>91.765000000000001</v>
      </c>
      <c r="GY124" s="1">
        <v>88.7</v>
      </c>
      <c r="GZ124" s="1">
        <v>92.754999999999995</v>
      </c>
      <c r="HA124" s="1">
        <v>102.559</v>
      </c>
      <c r="HB124" s="1">
        <v>104.295</v>
      </c>
      <c r="HC124" s="1">
        <v>105.779</v>
      </c>
      <c r="HD124" s="1">
        <v>108.081</v>
      </c>
      <c r="HE124" s="1">
        <v>104.089</v>
      </c>
      <c r="HF124" s="1">
        <v>113.553</v>
      </c>
      <c r="HG124" s="1">
        <v>119.089</v>
      </c>
      <c r="HH124" s="1">
        <v>118.126</v>
      </c>
      <c r="HI124" s="1">
        <v>114.724</v>
      </c>
      <c r="HJ124" s="1">
        <v>116.533</v>
      </c>
      <c r="HK124" s="1">
        <v>119.96899999999999</v>
      </c>
      <c r="HL124" s="1">
        <v>117.617</v>
      </c>
      <c r="HM124" s="1">
        <v>113.486</v>
      </c>
      <c r="HN124" s="1">
        <v>112.67100000000001</v>
      </c>
      <c r="HO124" s="1">
        <v>115.68300000000001</v>
      </c>
      <c r="HP124" s="1">
        <v>117.935</v>
      </c>
      <c r="HQ124" s="1">
        <v>119.102</v>
      </c>
      <c r="HR124" s="1">
        <v>118.804</v>
      </c>
      <c r="HS124" s="1">
        <v>122.74299999999999</v>
      </c>
      <c r="HT124" s="1">
        <v>122.592</v>
      </c>
      <c r="HU124" s="1">
        <v>121.504</v>
      </c>
      <c r="HV124" s="1">
        <v>123.31</v>
      </c>
      <c r="HW124" s="1">
        <v>121.908</v>
      </c>
      <c r="HX124" s="1">
        <v>117.42400000000001</v>
      </c>
      <c r="HY124" s="1">
        <v>118.24</v>
      </c>
      <c r="HZ124" s="1">
        <v>123.901</v>
      </c>
      <c r="IA124" s="1">
        <v>126.39700000000001</v>
      </c>
      <c r="IB124" s="1">
        <v>118.95099999999999</v>
      </c>
      <c r="IC124" s="1">
        <v>118.559</v>
      </c>
      <c r="ID124" s="1">
        <v>118.779</v>
      </c>
      <c r="IE124" s="1">
        <v>121.286</v>
      </c>
      <c r="IF124" s="1">
        <v>118.197</v>
      </c>
      <c r="IG124" s="1">
        <v>116.643</v>
      </c>
      <c r="IH124" s="1">
        <v>115.494</v>
      </c>
      <c r="II124" s="1">
        <v>120.59399999999999</v>
      </c>
      <c r="IJ124" s="1">
        <v>121.301</v>
      </c>
      <c r="IK124" s="1">
        <v>121.27200000000001</v>
      </c>
      <c r="IL124" s="1">
        <v>120.92</v>
      </c>
      <c r="IM124" s="1">
        <v>119.929</v>
      </c>
      <c r="IN124" s="1">
        <v>118.36</v>
      </c>
      <c r="IO124" s="1">
        <v>114.489</v>
      </c>
      <c r="IP124" s="1">
        <v>115.55</v>
      </c>
      <c r="IQ124" s="1">
        <v>114.408</v>
      </c>
      <c r="IR124" s="1">
        <v>114.53700000000001</v>
      </c>
      <c r="IS124" s="1">
        <v>119.411</v>
      </c>
      <c r="IT124" s="1">
        <v>121.309</v>
      </c>
      <c r="IU124" s="1">
        <v>118.336</v>
      </c>
      <c r="IV124" s="1">
        <v>116.407</v>
      </c>
      <c r="IW124" s="1">
        <v>123.1</v>
      </c>
      <c r="IX124" s="1">
        <v>127.82</v>
      </c>
      <c r="IY124" s="1">
        <v>135.095</v>
      </c>
      <c r="IZ124" s="1">
        <v>131.49799999999999</v>
      </c>
      <c r="JA124" s="1">
        <v>135.41300000000001</v>
      </c>
      <c r="JB124" s="1">
        <v>137.55199999999999</v>
      </c>
      <c r="JC124" s="1">
        <v>137.13300000000001</v>
      </c>
      <c r="JD124" s="1">
        <v>137.88900000000001</v>
      </c>
      <c r="JE124" s="1">
        <v>134.56800000000001</v>
      </c>
      <c r="JF124" s="1">
        <v>133.501</v>
      </c>
      <c r="JG124" s="1">
        <v>136.18100000000001</v>
      </c>
      <c r="JH124" s="1">
        <v>144.09100000000001</v>
      </c>
      <c r="JI124" s="1">
        <v>155.46799999999999</v>
      </c>
      <c r="JJ124" s="1">
        <v>177.923</v>
      </c>
      <c r="JK124" s="1">
        <v>178.91499999999999</v>
      </c>
      <c r="JL124" s="1">
        <v>180.11500000000001</v>
      </c>
      <c r="JM124" s="1">
        <v>181.24799999999999</v>
      </c>
      <c r="JN124" s="1">
        <v>183.46100000000001</v>
      </c>
      <c r="JO124" s="1">
        <v>197.39599999999999</v>
      </c>
      <c r="JP124" s="1">
        <v>205.571</v>
      </c>
      <c r="JQ124" s="1">
        <v>207.976</v>
      </c>
      <c r="JR124" s="1">
        <v>206.96899999999999</v>
      </c>
      <c r="JS124" s="1">
        <v>206.23500000000001</v>
      </c>
      <c r="JT124" s="1">
        <v>210.19399999999999</v>
      </c>
      <c r="JU124" s="1">
        <v>207.57499999999999</v>
      </c>
      <c r="JV124" s="1">
        <v>207.19300000000001</v>
      </c>
      <c r="JW124" s="1">
        <v>207.15799999999999</v>
      </c>
      <c r="JX124" s="1">
        <v>207.255</v>
      </c>
      <c r="JY124" s="1">
        <v>200.24100000000001</v>
      </c>
      <c r="JZ124" s="1">
        <v>202.17500000000001</v>
      </c>
      <c r="KA124" s="1">
        <v>194.44200000000001</v>
      </c>
      <c r="KB124" s="1">
        <v>186.756</v>
      </c>
      <c r="KC124" s="1">
        <v>186.517</v>
      </c>
      <c r="KD124" s="1">
        <v>187.21799999999999</v>
      </c>
      <c r="KE124" s="1">
        <v>186.31399999999999</v>
      </c>
      <c r="KF124" s="1">
        <v>187.53899999999999</v>
      </c>
      <c r="KG124" s="1">
        <v>181.97900000000001</v>
      </c>
      <c r="KH124" s="1">
        <v>180.89400000000001</v>
      </c>
      <c r="KI124" s="1">
        <v>175.97300000000001</v>
      </c>
      <c r="KJ124" s="1">
        <v>175.70099999999999</v>
      </c>
      <c r="KK124" s="1">
        <v>168.65799999999999</v>
      </c>
      <c r="KL124" s="1">
        <v>163.697</v>
      </c>
      <c r="KM124" s="1">
        <v>155.577</v>
      </c>
      <c r="KN124" s="1">
        <v>158.851</v>
      </c>
      <c r="KO124" s="1">
        <v>163.816</v>
      </c>
      <c r="KP124" s="1">
        <v>163.833</v>
      </c>
      <c r="KQ124" s="1">
        <v>166.55699999999999</v>
      </c>
      <c r="KR124" s="1">
        <v>170.631</v>
      </c>
      <c r="KS124" s="1">
        <v>167.47300000000001</v>
      </c>
      <c r="KT124" s="1">
        <v>165.39500000000001</v>
      </c>
      <c r="KU124" s="1">
        <v>161.97499999999999</v>
      </c>
      <c r="KV124" s="1">
        <v>164.374</v>
      </c>
      <c r="KW124" s="1">
        <v>165.44300000000001</v>
      </c>
      <c r="KX124" s="1">
        <v>168.49299999999999</v>
      </c>
      <c r="KY124" s="1">
        <v>169.44</v>
      </c>
      <c r="KZ124" s="1">
        <v>175.053</v>
      </c>
      <c r="LA124" s="1">
        <v>180.17400000000001</v>
      </c>
      <c r="LB124" s="1">
        <v>188.44200000000001</v>
      </c>
      <c r="LC124" s="1">
        <v>190.303</v>
      </c>
      <c r="LD124" s="1">
        <v>190.56700000000001</v>
      </c>
      <c r="LE124" s="1">
        <v>191.96799999999999</v>
      </c>
      <c r="LF124" s="1">
        <v>204.38300000000001</v>
      </c>
      <c r="LG124" s="1">
        <v>203.96100000000001</v>
      </c>
      <c r="LH124" s="1">
        <v>219.28299999999999</v>
      </c>
      <c r="LI124" s="1">
        <v>226.17500000000001</v>
      </c>
      <c r="LJ124" s="1">
        <v>231.745</v>
      </c>
      <c r="LK124" s="1">
        <v>233.39400000000001</v>
      </c>
      <c r="LL124" s="1">
        <v>234.376</v>
      </c>
      <c r="LM124" s="1">
        <v>238.83199999999999</v>
      </c>
      <c r="LN124" s="1">
        <v>243.28200000000001</v>
      </c>
      <c r="LO124" s="1">
        <v>239.011</v>
      </c>
      <c r="LP124" s="1">
        <v>233.422</v>
      </c>
      <c r="LQ124" s="1">
        <v>227.69</v>
      </c>
      <c r="LR124" s="1">
        <v>220.35499999999999</v>
      </c>
      <c r="LS124" s="1">
        <v>221.52600000000001</v>
      </c>
      <c r="LT124" s="1">
        <v>230.86600000000001</v>
      </c>
      <c r="LU124" s="1">
        <v>232.816</v>
      </c>
      <c r="LV124" s="1">
        <v>240.005</v>
      </c>
      <c r="LW124" s="1">
        <v>244.761</v>
      </c>
      <c r="LX124" s="1">
        <v>248.25399999999999</v>
      </c>
      <c r="LY124" s="1">
        <v>247.256</v>
      </c>
      <c r="LZ124" s="1">
        <v>246.75399999999999</v>
      </c>
      <c r="MA124" s="1">
        <v>245.376</v>
      </c>
      <c r="MB124" s="1">
        <v>241.97900000000001</v>
      </c>
      <c r="MC124" s="1">
        <v>242.91499999999999</v>
      </c>
      <c r="MD124" s="1">
        <v>244.02199999999999</v>
      </c>
      <c r="ME124" s="1">
        <v>242.69300000000001</v>
      </c>
      <c r="MF124" s="1">
        <v>246.166</v>
      </c>
      <c r="MG124" s="1">
        <v>252.089</v>
      </c>
      <c r="MH124" s="1">
        <v>256.92700000000002</v>
      </c>
      <c r="MI124" s="1">
        <v>260.363</v>
      </c>
      <c r="MJ124" s="1">
        <v>257.59699999999998</v>
      </c>
      <c r="MK124" s="1">
        <v>259.05099999999999</v>
      </c>
      <c r="ML124" s="1">
        <v>262.35000000000002</v>
      </c>
      <c r="MM124" s="1">
        <v>264.12</v>
      </c>
      <c r="MN124" s="1">
        <v>268.13499999999999</v>
      </c>
      <c r="MO124" s="1">
        <v>268.89999999999998</v>
      </c>
      <c r="MP124" s="1">
        <v>267.85199999999998</v>
      </c>
      <c r="MQ124" s="1">
        <v>276.44</v>
      </c>
      <c r="MR124" s="1">
        <v>294.04700000000003</v>
      </c>
      <c r="MS124" s="1">
        <v>299.50900000000001</v>
      </c>
      <c r="MT124" s="1">
        <v>294.61099999999999</v>
      </c>
      <c r="MU124" s="1">
        <v>283.66399999999999</v>
      </c>
      <c r="MV124" s="1">
        <v>284.47800000000001</v>
      </c>
      <c r="MW124" s="1">
        <v>284.18200000000002</v>
      </c>
      <c r="MX124" s="1">
        <v>284.34699999999998</v>
      </c>
      <c r="MY124" s="1">
        <v>284.77800000000002</v>
      </c>
      <c r="MZ124" s="1">
        <v>293.63799999999998</v>
      </c>
      <c r="NA124" s="1">
        <v>297.67700000000002</v>
      </c>
      <c r="NB124" s="1">
        <v>300.93900000000002</v>
      </c>
      <c r="NC124" s="1">
        <v>300.06400000000002</v>
      </c>
      <c r="ND124" s="1">
        <v>303.88799999999998</v>
      </c>
      <c r="NE124" s="1">
        <v>301.851</v>
      </c>
      <c r="NF124" s="1">
        <v>304.46800000000002</v>
      </c>
      <c r="NG124" s="1">
        <v>304.27</v>
      </c>
      <c r="NH124" s="1">
        <v>306.86900000000003</v>
      </c>
      <c r="NI124" s="1">
        <v>312.07299999999998</v>
      </c>
      <c r="NJ124" s="1">
        <v>311.69600000000003</v>
      </c>
      <c r="NK124" s="1">
        <v>324.33999999999997</v>
      </c>
      <c r="NL124" s="1">
        <v>321.971</v>
      </c>
      <c r="NM124" s="1">
        <v>320.62299999999999</v>
      </c>
      <c r="NN124" s="1">
        <v>325.28800000000001</v>
      </c>
      <c r="NO124" s="1">
        <v>328.87599999999998</v>
      </c>
      <c r="NP124" s="1">
        <v>337.02199999999999</v>
      </c>
      <c r="NQ124" s="1">
        <v>341.87400000000002</v>
      </c>
      <c r="NR124" s="1">
        <v>342.84699999999998</v>
      </c>
      <c r="NS124" s="1">
        <v>345.916</v>
      </c>
      <c r="NT124" s="1">
        <v>340.93</v>
      </c>
      <c r="NU124" s="1">
        <v>334.161</v>
      </c>
      <c r="NV124" s="1">
        <v>335.53199999999998</v>
      </c>
      <c r="NW124" s="1">
        <v>337.67599999999999</v>
      </c>
      <c r="NX124" s="1">
        <v>333.553</v>
      </c>
      <c r="NY124" s="1">
        <v>330.98599999999999</v>
      </c>
      <c r="NZ124" s="1">
        <v>337.601</v>
      </c>
      <c r="OA124" s="1">
        <v>336.202</v>
      </c>
      <c r="OB124" s="1">
        <v>334.80200000000002</v>
      </c>
      <c r="OC124" s="1">
        <v>332.05700000000002</v>
      </c>
      <c r="OD124" s="1">
        <v>334.73099999999999</v>
      </c>
      <c r="OE124" s="1">
        <v>333.13400000000001</v>
      </c>
      <c r="OF124" s="1">
        <v>341.36700000000002</v>
      </c>
      <c r="OG124" s="1">
        <v>358.79700000000003</v>
      </c>
      <c r="OH124" s="1">
        <v>358.79599999999999</v>
      </c>
      <c r="OI124" s="1">
        <v>352.28699999999998</v>
      </c>
      <c r="OJ124" s="1">
        <v>350.19799999999998</v>
      </c>
      <c r="OK124" s="1">
        <v>340.32299999999998</v>
      </c>
      <c r="OL124" s="1">
        <v>333.92099999999999</v>
      </c>
      <c r="OM124" s="1">
        <v>328.31299999999999</v>
      </c>
      <c r="ON124" s="1">
        <v>328.62400000000002</v>
      </c>
      <c r="OO124" s="1">
        <v>321.166</v>
      </c>
      <c r="OP124" s="1">
        <v>311.81900000000002</v>
      </c>
      <c r="OQ124" s="1">
        <v>308.99</v>
      </c>
      <c r="OR124" s="1">
        <v>304.61200000000002</v>
      </c>
      <c r="OS124" s="1">
        <v>310.65699999999998</v>
      </c>
      <c r="OT124" s="1">
        <v>308.97000000000003</v>
      </c>
      <c r="OU124" s="1">
        <v>309.61599999999999</v>
      </c>
      <c r="OV124" s="1">
        <v>310.685</v>
      </c>
      <c r="OW124" s="1">
        <v>300.32900000000001</v>
      </c>
      <c r="OX124" s="1">
        <v>291.17500000000001</v>
      </c>
      <c r="OY124" s="1">
        <v>286.95299999999997</v>
      </c>
      <c r="OZ124" s="1">
        <v>269.447</v>
      </c>
      <c r="PA124" s="1">
        <v>262.67700000000002</v>
      </c>
      <c r="PB124" s="1">
        <v>266.005</v>
      </c>
      <c r="PC124" s="1">
        <v>259.71100000000001</v>
      </c>
      <c r="PD124" s="1">
        <v>255.73599999999999</v>
      </c>
      <c r="PE124" s="1">
        <v>253.34899999999999</v>
      </c>
      <c r="PF124" s="1">
        <v>255.892</v>
      </c>
      <c r="PG124" s="1">
        <v>257.31799999999998</v>
      </c>
      <c r="PH124" s="1">
        <v>254.09700000000001</v>
      </c>
      <c r="PI124" s="1">
        <v>260.06799999999998</v>
      </c>
      <c r="PJ124" s="1">
        <v>268.97399999999999</v>
      </c>
      <c r="PK124" s="1">
        <v>269.01100000000002</v>
      </c>
      <c r="PL124" s="1">
        <v>269.45499999999998</v>
      </c>
      <c r="PM124" s="1">
        <v>269.08199999999999</v>
      </c>
      <c r="PN124" s="1">
        <v>262.60500000000002</v>
      </c>
      <c r="PO124" s="1">
        <v>257.072</v>
      </c>
      <c r="PP124" s="1">
        <v>254.74799999999999</v>
      </c>
      <c r="PQ124" s="1">
        <v>249.31399999999999</v>
      </c>
      <c r="PR124" s="1">
        <v>246.459</v>
      </c>
      <c r="PS124" s="1">
        <v>245.26400000000001</v>
      </c>
      <c r="PT124" s="1">
        <v>244.46100000000001</v>
      </c>
      <c r="PU124" s="1">
        <v>242.06100000000001</v>
      </c>
      <c r="PV124" s="1">
        <v>244.042</v>
      </c>
      <c r="PW124" s="1">
        <v>240.73</v>
      </c>
      <c r="PX124" s="1">
        <v>239.899</v>
      </c>
      <c r="PY124" s="1">
        <v>233.26300000000001</v>
      </c>
      <c r="PZ124" s="1">
        <v>231.51400000000001</v>
      </c>
      <c r="QA124" s="1">
        <v>231.60300000000001</v>
      </c>
      <c r="QB124" s="1">
        <v>224.80799999999999</v>
      </c>
      <c r="QC124" s="1">
        <v>226.684</v>
      </c>
      <c r="QD124" s="1">
        <v>231.298</v>
      </c>
      <c r="QE124" s="1">
        <v>234.08699999999999</v>
      </c>
      <c r="QF124" s="1">
        <v>228.59299999999999</v>
      </c>
      <c r="QG124" s="1">
        <v>229.149</v>
      </c>
      <c r="QH124" s="1">
        <v>221.82900000000001</v>
      </c>
      <c r="QI124" s="1">
        <v>222.983</v>
      </c>
      <c r="QJ124" s="1">
        <v>220.57900000000001</v>
      </c>
      <c r="QK124" s="1">
        <v>221.125</v>
      </c>
      <c r="QL124" s="1">
        <v>220.96199999999999</v>
      </c>
      <c r="QM124" s="1">
        <v>216.84</v>
      </c>
      <c r="QN124" s="1">
        <v>217.03899999999999</v>
      </c>
      <c r="QO124" s="1">
        <v>219.92500000000001</v>
      </c>
      <c r="QP124" s="1">
        <v>220.63499999999999</v>
      </c>
      <c r="QQ124" s="1">
        <v>220.29499999999999</v>
      </c>
      <c r="QR124" s="1">
        <v>222.44</v>
      </c>
      <c r="QS124" s="1">
        <v>223.76400000000001</v>
      </c>
      <c r="QT124" s="1">
        <v>224.637</v>
      </c>
      <c r="QU124" s="1">
        <v>227.89599999999999</v>
      </c>
      <c r="QV124" s="1">
        <v>231.255</v>
      </c>
      <c r="QW124" s="1">
        <v>235.09899999999999</v>
      </c>
      <c r="QX124" s="1">
        <v>234.40799999999999</v>
      </c>
      <c r="QY124" s="1">
        <v>233.63399999999999</v>
      </c>
      <c r="QZ124" s="1">
        <v>230.876</v>
      </c>
      <c r="RA124" s="1">
        <v>229.11600000000001</v>
      </c>
      <c r="RB124" s="1">
        <v>226.64500000000001</v>
      </c>
      <c r="RC124" s="1">
        <v>224.56100000000001</v>
      </c>
      <c r="RD124" s="1">
        <v>224.48500000000001</v>
      </c>
      <c r="RE124" s="1">
        <v>222.429</v>
      </c>
      <c r="RF124" s="1">
        <v>221.24700000000001</v>
      </c>
      <c r="RG124" s="1">
        <v>221.67</v>
      </c>
      <c r="RH124" s="1">
        <v>220.98400000000001</v>
      </c>
      <c r="RI124" s="1">
        <v>222.012</v>
      </c>
      <c r="RJ124" s="1">
        <v>216.17099999999999</v>
      </c>
      <c r="RK124" s="1">
        <v>215.12299999999999</v>
      </c>
      <c r="RL124" s="1">
        <v>215.34399999999999</v>
      </c>
      <c r="RM124" s="1">
        <v>211.47300000000001</v>
      </c>
      <c r="RN124" s="1">
        <v>213.20400000000001</v>
      </c>
      <c r="RO124" s="1">
        <v>213.459</v>
      </c>
      <c r="RP124" s="1">
        <v>207.726</v>
      </c>
      <c r="RQ124" s="1">
        <v>206.249</v>
      </c>
      <c r="RR124" s="1">
        <v>205.76499999999999</v>
      </c>
      <c r="RS124" s="1">
        <v>206.68799999999999</v>
      </c>
      <c r="RT124" s="1">
        <v>207.17599999999999</v>
      </c>
      <c r="RU124" s="1">
        <v>200.251</v>
      </c>
      <c r="RV124" s="1">
        <v>198.4</v>
      </c>
      <c r="RW124" s="1">
        <v>201.31299999999999</v>
      </c>
      <c r="RX124" s="1">
        <v>203.82499999999999</v>
      </c>
      <c r="RY124" s="1">
        <v>203.886</v>
      </c>
      <c r="RZ124" s="1">
        <v>205.63900000000001</v>
      </c>
      <c r="SA124" s="1">
        <v>209.006</v>
      </c>
      <c r="SB124" s="1">
        <v>210.19200000000001</v>
      </c>
      <c r="SC124" s="1">
        <v>211.215</v>
      </c>
      <c r="SD124" s="1">
        <v>211.98500000000001</v>
      </c>
      <c r="SE124" s="1">
        <v>214.62</v>
      </c>
      <c r="SF124" s="1">
        <v>216.179</v>
      </c>
      <c r="SG124" s="1">
        <v>213.20099999999999</v>
      </c>
      <c r="SH124" s="1">
        <v>212.79599999999999</v>
      </c>
      <c r="SI124" s="1">
        <v>214.14699999999999</v>
      </c>
      <c r="SJ124" s="1">
        <v>210.566</v>
      </c>
      <c r="SK124" s="1">
        <v>211.244</v>
      </c>
      <c r="SL124" s="1">
        <v>209.58799999999999</v>
      </c>
      <c r="SM124" s="1">
        <v>215.11</v>
      </c>
      <c r="SN124" s="1">
        <v>215.62799999999999</v>
      </c>
    </row>
    <row r="125" spans="1:512" x14ac:dyDescent="0.25">
      <c r="A125" s="1" t="s">
        <v>346</v>
      </c>
      <c r="B125" s="1" t="str">
        <f>_xlfn.XLOOKUP(A125,bonds[worksheet get],bonds[unique lookup],"-")</f>
        <v>ENELIM 8 3/4 09/24/73 nc-23</v>
      </c>
      <c r="C125" s="1" t="str">
        <f>_xlfn.XLOOKUP(A125,bonds[worksheet get],bonds[ID_ISIN],"-")</f>
        <v>US29265WAA62</v>
      </c>
      <c r="D125" s="1">
        <f>_xll.BDH(A125,"blp_i_sprd_mid","-2AY",,"Dates=H","Fill=C","Sort=R","Dir=H","cols=191;rows=1")</f>
        <v>342.22899999999998</v>
      </c>
      <c r="E125" s="1">
        <v>375.52199999999999</v>
      </c>
      <c r="F125" s="1">
        <v>375.53199999999998</v>
      </c>
      <c r="G125" s="1">
        <v>386.37</v>
      </c>
      <c r="H125" s="1">
        <v>384.21</v>
      </c>
      <c r="I125" s="1">
        <v>399.274</v>
      </c>
      <c r="J125" s="1">
        <v>381.66500000000002</v>
      </c>
      <c r="K125" s="1">
        <v>404.77300000000002</v>
      </c>
      <c r="L125" s="1">
        <v>387.57400000000001</v>
      </c>
      <c r="M125" s="1">
        <v>375.21899999999999</v>
      </c>
      <c r="N125" s="1">
        <v>354.69299999999998</v>
      </c>
      <c r="O125" s="1">
        <v>393.483</v>
      </c>
      <c r="P125" s="1">
        <v>338.10399999999998</v>
      </c>
      <c r="Q125" s="1">
        <v>337.32799999999997</v>
      </c>
      <c r="R125" s="1">
        <v>400.53100000000001</v>
      </c>
      <c r="S125" s="1">
        <v>400.55099999999999</v>
      </c>
      <c r="T125" s="1">
        <v>400.92500000000001</v>
      </c>
      <c r="U125" s="1">
        <v>415.23200000000003</v>
      </c>
      <c r="V125" s="1">
        <v>412.32499999999999</v>
      </c>
      <c r="W125" s="1">
        <v>402.06099999999998</v>
      </c>
      <c r="X125" s="1">
        <v>419.69</v>
      </c>
      <c r="Y125" s="1">
        <v>420.40600000000001</v>
      </c>
      <c r="Z125" s="1">
        <v>447.68700000000001</v>
      </c>
      <c r="AA125" s="1">
        <v>457.38</v>
      </c>
      <c r="AB125" s="1">
        <v>444.40699999999998</v>
      </c>
      <c r="AC125" s="1">
        <v>455.44299999999998</v>
      </c>
      <c r="AD125" s="1">
        <v>455.76400000000001</v>
      </c>
      <c r="AE125" s="1">
        <v>455.42700000000002</v>
      </c>
      <c r="AF125" s="1">
        <v>449.83</v>
      </c>
      <c r="AG125" s="1">
        <v>449.92</v>
      </c>
      <c r="AH125" s="1">
        <v>449.279</v>
      </c>
      <c r="AI125" s="1">
        <v>438.68200000000002</v>
      </c>
      <c r="AJ125" s="1">
        <v>454.16300000000001</v>
      </c>
      <c r="AK125" s="1">
        <v>417.53699999999998</v>
      </c>
      <c r="AL125" s="1">
        <v>412.55200000000002</v>
      </c>
      <c r="AM125" s="1">
        <v>415.08600000000001</v>
      </c>
      <c r="AN125" s="1">
        <v>405.33600000000001</v>
      </c>
      <c r="AO125" s="1">
        <v>412.61399999999998</v>
      </c>
      <c r="AP125" s="1">
        <v>432.18900000000002</v>
      </c>
      <c r="AQ125" s="1">
        <v>420.04199999999997</v>
      </c>
      <c r="AR125" s="1">
        <v>420.49400000000003</v>
      </c>
      <c r="AS125" s="1">
        <v>406.46800000000002</v>
      </c>
      <c r="AT125" s="1">
        <v>406.57100000000003</v>
      </c>
      <c r="AU125" s="1">
        <v>394.32</v>
      </c>
      <c r="AV125" s="1">
        <v>394.32299999999998</v>
      </c>
      <c r="AW125" s="1">
        <v>601.03599999999994</v>
      </c>
      <c r="AX125" s="1">
        <v>598.66800000000001</v>
      </c>
      <c r="AY125" s="1">
        <v>601.02700000000004</v>
      </c>
      <c r="AZ125" s="1">
        <v>598.80600000000004</v>
      </c>
      <c r="BA125" s="1">
        <v>601.38499999999999</v>
      </c>
      <c r="BB125" s="1">
        <v>600.80499999999995</v>
      </c>
      <c r="BC125" s="1">
        <v>731.47799999999995</v>
      </c>
      <c r="BD125" s="1">
        <v>731.43700000000001</v>
      </c>
      <c r="BE125" s="1">
        <v>733.18</v>
      </c>
      <c r="BF125" s="1">
        <v>733.23800000000006</v>
      </c>
      <c r="BG125" s="1">
        <v>731.92100000000005</v>
      </c>
      <c r="BH125" s="1">
        <v>732.06100000000004</v>
      </c>
      <c r="BI125" s="1">
        <v>855.721</v>
      </c>
      <c r="BJ125" s="1">
        <v>796.92399999999998</v>
      </c>
      <c r="BK125" s="1">
        <v>816.45299999999997</v>
      </c>
      <c r="BL125" s="1">
        <v>464.18</v>
      </c>
      <c r="BM125" s="1">
        <v>384.15600000000001</v>
      </c>
      <c r="BN125" s="1">
        <v>380.14400000000001</v>
      </c>
      <c r="BO125" s="1">
        <v>378.06200000000001</v>
      </c>
      <c r="BP125" s="1">
        <v>402.625</v>
      </c>
      <c r="BQ125" s="1">
        <v>313.42200000000003</v>
      </c>
      <c r="BR125" s="1">
        <v>282.92399999999998</v>
      </c>
      <c r="BS125" s="1">
        <v>269.827</v>
      </c>
      <c r="BT125" s="1">
        <v>303.83499999999998</v>
      </c>
      <c r="BU125" s="1">
        <v>273.91399999999999</v>
      </c>
      <c r="BV125" s="1">
        <v>234.89400000000001</v>
      </c>
      <c r="BW125" s="1">
        <v>217.65700000000001</v>
      </c>
      <c r="BX125" s="1">
        <v>207.40299999999999</v>
      </c>
      <c r="BY125" s="1">
        <v>176.577</v>
      </c>
      <c r="BZ125" s="1">
        <v>176.792</v>
      </c>
      <c r="CA125" s="1">
        <v>180.22300000000001</v>
      </c>
      <c r="CB125" s="1">
        <v>180.23099999999999</v>
      </c>
      <c r="CC125" s="1">
        <v>181.959</v>
      </c>
      <c r="CD125" s="1">
        <v>185.01400000000001</v>
      </c>
      <c r="CE125" s="1">
        <v>182.78700000000001</v>
      </c>
      <c r="CF125" s="1">
        <v>179.86699999999999</v>
      </c>
      <c r="CG125" s="1">
        <v>199.28</v>
      </c>
      <c r="CH125" s="1">
        <v>199.46</v>
      </c>
      <c r="CI125" s="1">
        <v>197.04599999999999</v>
      </c>
      <c r="CJ125" s="1">
        <v>194.61500000000001</v>
      </c>
      <c r="CK125" s="1">
        <v>195.16399999999999</v>
      </c>
      <c r="CL125" s="1">
        <v>183.84399999999999</v>
      </c>
      <c r="CM125" s="1">
        <v>177.768</v>
      </c>
      <c r="CN125" s="1">
        <v>179.73099999999999</v>
      </c>
      <c r="CO125" s="1">
        <v>187.96</v>
      </c>
      <c r="CP125" s="1">
        <v>188.35400000000001</v>
      </c>
      <c r="CQ125" s="1">
        <v>188.524</v>
      </c>
      <c r="CR125" s="1">
        <v>188.15</v>
      </c>
      <c r="CS125" s="1">
        <v>188.07400000000001</v>
      </c>
      <c r="CT125" s="1">
        <v>192.94200000000001</v>
      </c>
      <c r="CU125" s="1">
        <v>193.10599999999999</v>
      </c>
      <c r="CV125" s="1">
        <v>192.90899999999999</v>
      </c>
      <c r="CW125" s="1">
        <v>192.03100000000001</v>
      </c>
      <c r="CX125" s="1">
        <v>192.90199999999999</v>
      </c>
      <c r="CY125" s="1">
        <v>193.39500000000001</v>
      </c>
      <c r="CZ125" s="1">
        <v>193.26599999999999</v>
      </c>
      <c r="DA125" s="1">
        <v>193.56700000000001</v>
      </c>
      <c r="DB125" s="1">
        <v>193.15700000000001</v>
      </c>
      <c r="DC125" s="1">
        <v>193.13399999999999</v>
      </c>
      <c r="DD125" s="1">
        <v>193.10599999999999</v>
      </c>
      <c r="DE125" s="1">
        <v>195.03299999999999</v>
      </c>
      <c r="DF125" s="1">
        <v>199.83699999999999</v>
      </c>
      <c r="DG125" s="1">
        <v>203.68299999999999</v>
      </c>
      <c r="DH125" s="1">
        <v>200.84899999999999</v>
      </c>
      <c r="DI125" s="1">
        <v>214.63900000000001</v>
      </c>
      <c r="DJ125" s="1">
        <v>201.12799999999999</v>
      </c>
      <c r="DK125" s="1">
        <v>223.65899999999999</v>
      </c>
      <c r="DL125" s="1">
        <v>230.77500000000001</v>
      </c>
      <c r="DM125" s="1">
        <v>225.38</v>
      </c>
      <c r="DN125" s="1">
        <v>232.375</v>
      </c>
      <c r="DO125" s="1">
        <v>232.30099999999999</v>
      </c>
      <c r="DP125" s="1">
        <v>243.679</v>
      </c>
      <c r="DQ125" s="1">
        <v>233.87799999999999</v>
      </c>
      <c r="DR125" s="1">
        <v>215.71700000000001</v>
      </c>
      <c r="DS125" s="1">
        <v>222.04400000000001</v>
      </c>
      <c r="DT125" s="1">
        <v>221.49299999999999</v>
      </c>
      <c r="DU125" s="1">
        <v>228.11799999999999</v>
      </c>
      <c r="DV125" s="1">
        <v>232.39</v>
      </c>
      <c r="DW125" s="1">
        <v>238.81700000000001</v>
      </c>
      <c r="DX125" s="1">
        <v>250.625</v>
      </c>
      <c r="DY125" s="1">
        <v>271.72399999999999</v>
      </c>
      <c r="DZ125" s="1">
        <v>241.60300000000001</v>
      </c>
      <c r="EA125" s="1">
        <v>223.191</v>
      </c>
      <c r="EB125" s="1">
        <v>209.27799999999999</v>
      </c>
      <c r="EC125" s="1">
        <v>243.673</v>
      </c>
      <c r="ED125" s="1">
        <v>248.7</v>
      </c>
      <c r="EE125" s="1">
        <v>270.10500000000002</v>
      </c>
      <c r="EF125" s="1">
        <v>284.50900000000001</v>
      </c>
      <c r="EG125" s="1">
        <v>280.16399999999999</v>
      </c>
      <c r="EH125" s="1">
        <v>271.52199999999999</v>
      </c>
      <c r="EI125" s="1">
        <v>244.05099999999999</v>
      </c>
      <c r="EJ125" s="1">
        <v>267.13900000000001</v>
      </c>
      <c r="EK125" s="1">
        <v>257.315</v>
      </c>
      <c r="EL125" s="1">
        <v>264.53399999999999</v>
      </c>
      <c r="EM125" s="1">
        <v>301.44900000000001</v>
      </c>
      <c r="EN125" s="1">
        <v>304.685</v>
      </c>
      <c r="EO125" s="1">
        <v>343.60899999999998</v>
      </c>
      <c r="EP125" s="1">
        <v>354.30700000000002</v>
      </c>
      <c r="EQ125" s="1">
        <v>368.59899999999999</v>
      </c>
      <c r="ER125" s="1">
        <v>359.23099999999999</v>
      </c>
      <c r="ES125" s="1">
        <v>354.06700000000001</v>
      </c>
      <c r="ET125" s="1">
        <v>341.22699999999998</v>
      </c>
      <c r="EU125" s="1">
        <v>318.517</v>
      </c>
      <c r="EV125" s="1">
        <v>338.28699999999998</v>
      </c>
      <c r="EW125" s="1">
        <v>335.209</v>
      </c>
      <c r="EX125" s="1">
        <v>348.55900000000003</v>
      </c>
      <c r="EY125" s="1">
        <v>369.82600000000002</v>
      </c>
      <c r="EZ125" s="1">
        <v>387.15300000000002</v>
      </c>
      <c r="FA125" s="1">
        <v>379.89299999999997</v>
      </c>
      <c r="FB125" s="1">
        <v>369.69799999999998</v>
      </c>
      <c r="FC125" s="1">
        <v>387.25099999999998</v>
      </c>
      <c r="FD125" s="1">
        <v>375.84800000000001</v>
      </c>
      <c r="FE125" s="1">
        <v>385.23700000000002</v>
      </c>
      <c r="FF125" s="1">
        <v>384.26799999999997</v>
      </c>
      <c r="FG125" s="1">
        <v>419.79300000000001</v>
      </c>
      <c r="FH125" s="1">
        <v>444.70100000000002</v>
      </c>
      <c r="FI125" s="1">
        <v>443.58</v>
      </c>
      <c r="FJ125" s="1">
        <v>441.93799999999999</v>
      </c>
      <c r="FK125" s="1">
        <v>485.03199999999998</v>
      </c>
      <c r="FL125" s="1">
        <v>519.84900000000005</v>
      </c>
      <c r="FM125" s="1">
        <v>496.47500000000002</v>
      </c>
      <c r="FN125" s="1">
        <v>486.80900000000003</v>
      </c>
      <c r="FO125" s="1">
        <v>457.94200000000001</v>
      </c>
      <c r="FP125" s="1">
        <v>483.55</v>
      </c>
      <c r="FQ125" s="1">
        <v>430.173</v>
      </c>
      <c r="FR125" s="1">
        <v>420.42500000000001</v>
      </c>
      <c r="FS125" s="1">
        <v>373.93400000000003</v>
      </c>
      <c r="FT125" s="1">
        <v>349.11599999999999</v>
      </c>
      <c r="FU125" s="1">
        <v>354.726</v>
      </c>
      <c r="FV125" s="1">
        <v>369.02</v>
      </c>
      <c r="FW125" s="1">
        <v>344.26900000000001</v>
      </c>
      <c r="FX125" s="1">
        <v>342.113</v>
      </c>
      <c r="FY125" s="1">
        <v>320.38099999999997</v>
      </c>
      <c r="FZ125" s="1">
        <v>320.67099999999999</v>
      </c>
      <c r="GA125" s="1">
        <v>308.34100000000001</v>
      </c>
      <c r="GB125" s="1">
        <v>308.673</v>
      </c>
      <c r="GC125" s="1">
        <v>356.93200000000002</v>
      </c>
      <c r="GD125" s="1">
        <v>364.21600000000001</v>
      </c>
      <c r="GE125" s="1">
        <v>368.07499999999999</v>
      </c>
      <c r="GF125" s="1">
        <v>357.82600000000002</v>
      </c>
      <c r="GG125" s="1">
        <v>353.78300000000002</v>
      </c>
      <c r="GH125" s="1">
        <v>339.27600000000001</v>
      </c>
      <c r="GI125" s="1">
        <v>324.98899999999998</v>
      </c>
      <c r="GJ125" s="1">
        <v>317.90600000000001</v>
      </c>
      <c r="GK125" s="1">
        <v>324.346</v>
      </c>
      <c r="GL125" s="1">
        <v>336.13799999999998</v>
      </c>
    </row>
    <row r="126" spans="1:512" x14ac:dyDescent="0.25">
      <c r="A126" s="1" t="s">
        <v>347</v>
      </c>
      <c r="B126" s="1" t="str">
        <f>_xlfn.XLOOKUP(A126,bonds[worksheet get],bonds[unique lookup],"-")</f>
        <v>IBESM 1 7/8 PERP nc-23</v>
      </c>
      <c r="C126" s="1" t="str">
        <f>_xlfn.XLOOKUP(A126,bonds[worksheet get],bonds[ID_ISIN],"-")</f>
        <v>XS1721244371</v>
      </c>
      <c r="D126" s="1">
        <f>_xll.BDH(A126,"blp_i_sprd_mid","-2AY",,"Dates=H","Fill=C","Sort=R","Dir=H","cols=509;rows=1")</f>
        <v>211.77699999999999</v>
      </c>
      <c r="E126" s="1">
        <v>212.273</v>
      </c>
      <c r="F126" s="1">
        <v>215.44300000000001</v>
      </c>
      <c r="G126" s="1">
        <v>220.68</v>
      </c>
      <c r="H126" s="1">
        <v>222.905</v>
      </c>
      <c r="I126" s="1">
        <v>220.971</v>
      </c>
      <c r="J126" s="1">
        <v>217.48400000000001</v>
      </c>
      <c r="K126" s="1">
        <v>215.553</v>
      </c>
      <c r="L126" s="1">
        <v>215.19300000000001</v>
      </c>
      <c r="M126" s="1">
        <v>217.15799999999999</v>
      </c>
      <c r="N126" s="1">
        <v>210.63900000000001</v>
      </c>
      <c r="O126" s="1">
        <v>209.62700000000001</v>
      </c>
      <c r="P126" s="1">
        <v>202.87899999999999</v>
      </c>
      <c r="Q126" s="1">
        <v>194.73599999999999</v>
      </c>
      <c r="R126" s="1">
        <v>204.78399999999999</v>
      </c>
      <c r="S126" s="1">
        <v>196.31</v>
      </c>
      <c r="T126" s="1">
        <v>197.078</v>
      </c>
      <c r="U126" s="1">
        <v>172.99600000000001</v>
      </c>
      <c r="V126" s="1">
        <v>155.893</v>
      </c>
      <c r="W126" s="1">
        <v>149.202</v>
      </c>
      <c r="X126" s="1">
        <v>160.464</v>
      </c>
      <c r="Y126" s="1">
        <v>187.65</v>
      </c>
      <c r="Z126" s="1">
        <v>194.679</v>
      </c>
      <c r="AA126" s="1">
        <v>200.006</v>
      </c>
      <c r="AB126" s="1">
        <v>199.52099999999999</v>
      </c>
      <c r="AC126" s="1">
        <v>197.69300000000001</v>
      </c>
      <c r="AD126" s="1">
        <v>186.27199999999999</v>
      </c>
      <c r="AE126" s="1">
        <v>183.55500000000001</v>
      </c>
      <c r="AF126" s="1">
        <v>202.06</v>
      </c>
      <c r="AG126" s="1">
        <v>209.87899999999999</v>
      </c>
      <c r="AH126" s="1">
        <v>210.61799999999999</v>
      </c>
      <c r="AI126" s="1">
        <v>212.245</v>
      </c>
      <c r="AJ126" s="1">
        <v>216.376</v>
      </c>
      <c r="AK126" s="1">
        <v>219.578</v>
      </c>
      <c r="AL126" s="1">
        <v>226.995</v>
      </c>
      <c r="AM126" s="1">
        <v>229.994</v>
      </c>
      <c r="AN126" s="1">
        <v>226.77099999999999</v>
      </c>
      <c r="AO126" s="1">
        <v>219.79</v>
      </c>
      <c r="AP126" s="1">
        <v>217.209</v>
      </c>
      <c r="AQ126" s="1">
        <v>218.14500000000001</v>
      </c>
      <c r="AR126" s="1">
        <v>218.48099999999999</v>
      </c>
      <c r="AS126" s="1">
        <v>218.16</v>
      </c>
      <c r="AT126" s="1">
        <v>218.06100000000001</v>
      </c>
      <c r="AU126" s="1">
        <v>219.24700000000001</v>
      </c>
      <c r="AV126" s="1">
        <v>218.17500000000001</v>
      </c>
      <c r="AW126" s="1">
        <v>203.46100000000001</v>
      </c>
      <c r="AX126" s="1">
        <v>200.03100000000001</v>
      </c>
      <c r="AY126" s="1">
        <v>194.09899999999999</v>
      </c>
      <c r="AZ126" s="1">
        <v>192.321</v>
      </c>
      <c r="BA126" s="1">
        <v>204.72300000000001</v>
      </c>
      <c r="BB126" s="1">
        <v>205.99199999999999</v>
      </c>
      <c r="BC126" s="1">
        <v>210.113</v>
      </c>
      <c r="BD126" s="1">
        <v>209.054</v>
      </c>
      <c r="BE126" s="1">
        <v>203.029</v>
      </c>
      <c r="BF126" s="1">
        <v>196.30699999999999</v>
      </c>
      <c r="BG126" s="1">
        <v>191.19900000000001</v>
      </c>
      <c r="BH126" s="1">
        <v>173.57900000000001</v>
      </c>
      <c r="BI126" s="1">
        <v>174.59299999999999</v>
      </c>
      <c r="BJ126" s="1">
        <v>213.17599999999999</v>
      </c>
      <c r="BK126" s="1">
        <v>243.75299999999999</v>
      </c>
      <c r="BL126" s="1">
        <v>260.93599999999998</v>
      </c>
      <c r="BM126" s="1">
        <v>291.012</v>
      </c>
      <c r="BN126" s="1">
        <v>315.41199999999998</v>
      </c>
      <c r="BO126" s="1">
        <v>320.483</v>
      </c>
      <c r="BP126" s="1">
        <v>327.52800000000002</v>
      </c>
      <c r="BQ126" s="1">
        <v>355.024</v>
      </c>
      <c r="BR126" s="1">
        <v>373.40100000000001</v>
      </c>
      <c r="BS126" s="1">
        <v>380.57400000000001</v>
      </c>
      <c r="BT126" s="1">
        <v>394.21899999999999</v>
      </c>
      <c r="BU126" s="1">
        <v>412.589</v>
      </c>
      <c r="BV126" s="1">
        <v>492.423</v>
      </c>
      <c r="BW126" s="1">
        <v>497.709</v>
      </c>
      <c r="BX126" s="1">
        <v>476.42399999999998</v>
      </c>
      <c r="BY126" s="1">
        <v>489.23399999999998</v>
      </c>
      <c r="BZ126" s="1">
        <v>491.08199999999999</v>
      </c>
      <c r="CA126" s="1">
        <v>421.81200000000001</v>
      </c>
      <c r="CB126" s="1">
        <v>337.654</v>
      </c>
      <c r="CC126" s="1">
        <v>247.82300000000001</v>
      </c>
      <c r="CD126" s="1">
        <v>238.44499999999999</v>
      </c>
      <c r="CE126" s="1">
        <v>202.75399999999999</v>
      </c>
      <c r="CF126" s="1">
        <v>205.357</v>
      </c>
      <c r="CG126" s="1">
        <v>217.16200000000001</v>
      </c>
      <c r="CH126" s="1">
        <v>162.79300000000001</v>
      </c>
      <c r="CI126" s="1">
        <v>134.15299999999999</v>
      </c>
      <c r="CJ126" s="1">
        <v>129.34100000000001</v>
      </c>
      <c r="CK126" s="1">
        <v>133.858</v>
      </c>
      <c r="CL126" s="1">
        <v>150.21600000000001</v>
      </c>
      <c r="CM126" s="1">
        <v>147.33799999999999</v>
      </c>
      <c r="CN126" s="1">
        <v>125.46599999999999</v>
      </c>
      <c r="CO126" s="1">
        <v>113.282</v>
      </c>
      <c r="CP126" s="1">
        <v>106.51</v>
      </c>
      <c r="CQ126" s="1">
        <v>97.504999999999995</v>
      </c>
      <c r="CR126" s="1">
        <v>88.447999999999993</v>
      </c>
      <c r="CS126" s="1">
        <v>91.078000000000003</v>
      </c>
      <c r="CT126" s="1">
        <v>94.117000000000004</v>
      </c>
      <c r="CU126" s="1">
        <v>98.55</v>
      </c>
      <c r="CV126" s="1">
        <v>99.484999999999999</v>
      </c>
      <c r="CW126" s="1">
        <v>101.31</v>
      </c>
      <c r="CX126" s="1">
        <v>101.986</v>
      </c>
      <c r="CY126" s="1">
        <v>101.715</v>
      </c>
      <c r="CZ126" s="1">
        <v>103.142</v>
      </c>
      <c r="DA126" s="1">
        <v>103.217</v>
      </c>
      <c r="DB126" s="1">
        <v>100.72799999999999</v>
      </c>
      <c r="DC126" s="1">
        <v>98.259</v>
      </c>
      <c r="DD126" s="1">
        <v>102.51</v>
      </c>
      <c r="DE126" s="1">
        <v>108.28</v>
      </c>
      <c r="DF126" s="1">
        <v>117.911</v>
      </c>
      <c r="DG126" s="1">
        <v>118.36199999999999</v>
      </c>
      <c r="DH126" s="1">
        <v>116.96</v>
      </c>
      <c r="DI126" s="1">
        <v>114.67700000000001</v>
      </c>
      <c r="DJ126" s="1">
        <v>116.55</v>
      </c>
      <c r="DK126" s="1">
        <v>120.008</v>
      </c>
      <c r="DL126" s="1">
        <v>109.634</v>
      </c>
      <c r="DM126" s="1">
        <v>106.309</v>
      </c>
      <c r="DN126" s="1">
        <v>103.629</v>
      </c>
      <c r="DO126" s="1">
        <v>104.313</v>
      </c>
      <c r="DP126" s="1">
        <v>104.794</v>
      </c>
      <c r="DQ126" s="1">
        <v>106.21</v>
      </c>
      <c r="DR126" s="1">
        <v>110.962</v>
      </c>
      <c r="DS126" s="1">
        <v>114.148</v>
      </c>
      <c r="DT126" s="1">
        <v>113.791</v>
      </c>
      <c r="DU126" s="1">
        <v>113.892</v>
      </c>
      <c r="DV126" s="1">
        <v>115.479</v>
      </c>
      <c r="DW126" s="1">
        <v>116.916</v>
      </c>
      <c r="DX126" s="1">
        <v>119.4</v>
      </c>
      <c r="DY126" s="1">
        <v>115.60299999999999</v>
      </c>
      <c r="DZ126" s="1">
        <v>112.129</v>
      </c>
      <c r="EA126" s="1">
        <v>113.24299999999999</v>
      </c>
      <c r="EB126" s="1">
        <v>111.673</v>
      </c>
      <c r="EC126" s="1">
        <v>110.07899999999999</v>
      </c>
      <c r="ED126" s="1">
        <v>110.227</v>
      </c>
      <c r="EE126" s="1">
        <v>112.06100000000001</v>
      </c>
      <c r="EF126" s="1">
        <v>112.93899999999999</v>
      </c>
      <c r="EG126" s="1">
        <v>113.96</v>
      </c>
      <c r="EH126" s="1">
        <v>114.554</v>
      </c>
      <c r="EI126" s="1">
        <v>114.877</v>
      </c>
      <c r="EJ126" s="1">
        <v>116.714</v>
      </c>
      <c r="EK126" s="1">
        <v>119.56699999999999</v>
      </c>
      <c r="EL126" s="1">
        <v>120.648</v>
      </c>
      <c r="EM126" s="1">
        <v>121.773</v>
      </c>
      <c r="EN126" s="1">
        <v>130.27699999999999</v>
      </c>
      <c r="EO126" s="1">
        <v>132.07900000000001</v>
      </c>
      <c r="EP126" s="1">
        <v>129.97300000000001</v>
      </c>
      <c r="EQ126" s="1">
        <v>131.887</v>
      </c>
      <c r="ER126" s="1">
        <v>133.97</v>
      </c>
      <c r="ES126" s="1">
        <v>136.15700000000001</v>
      </c>
      <c r="ET126" s="1">
        <v>141.935</v>
      </c>
      <c r="EU126" s="1">
        <v>142.80699999999999</v>
      </c>
      <c r="EV126" s="1">
        <v>138.29</v>
      </c>
      <c r="EW126" s="1">
        <v>142.053</v>
      </c>
      <c r="EX126" s="1">
        <v>144.80600000000001</v>
      </c>
      <c r="EY126" s="1">
        <v>143.60499999999999</v>
      </c>
      <c r="EZ126" s="1">
        <v>141.86799999999999</v>
      </c>
      <c r="FA126" s="1">
        <v>150.02699999999999</v>
      </c>
      <c r="FB126" s="1">
        <v>155.922</v>
      </c>
      <c r="FC126" s="1">
        <v>157.68899999999999</v>
      </c>
      <c r="FD126" s="1">
        <v>158.04400000000001</v>
      </c>
      <c r="FE126" s="1">
        <v>152.07300000000001</v>
      </c>
      <c r="FF126" s="1">
        <v>148.06100000000001</v>
      </c>
      <c r="FG126" s="1">
        <v>147.078</v>
      </c>
      <c r="FH126" s="1">
        <v>145.184</v>
      </c>
      <c r="FI126" s="1">
        <v>142.208</v>
      </c>
      <c r="FJ126" s="1">
        <v>140.42400000000001</v>
      </c>
      <c r="FK126" s="1">
        <v>141.108</v>
      </c>
      <c r="FL126" s="1">
        <v>137.678</v>
      </c>
      <c r="FM126" s="1">
        <v>132.63499999999999</v>
      </c>
      <c r="FN126" s="1">
        <v>132.774</v>
      </c>
      <c r="FO126" s="1">
        <v>132.785</v>
      </c>
      <c r="FP126" s="1">
        <v>138.61199999999999</v>
      </c>
      <c r="FQ126" s="1">
        <v>142.77600000000001</v>
      </c>
      <c r="FR126" s="1">
        <v>142.07499999999999</v>
      </c>
      <c r="FS126" s="1">
        <v>138.62299999999999</v>
      </c>
      <c r="FT126" s="1">
        <v>134.95400000000001</v>
      </c>
      <c r="FU126" s="1">
        <v>131.52799999999999</v>
      </c>
      <c r="FV126" s="1">
        <v>133.422</v>
      </c>
      <c r="FW126" s="1">
        <v>136.26499999999999</v>
      </c>
      <c r="FX126" s="1">
        <v>141.15100000000001</v>
      </c>
      <c r="FY126" s="1">
        <v>142.82300000000001</v>
      </c>
      <c r="FZ126" s="1">
        <v>144.916</v>
      </c>
      <c r="GA126" s="1">
        <v>148.357</v>
      </c>
      <c r="GB126" s="1">
        <v>149.315</v>
      </c>
      <c r="GC126" s="1">
        <v>150.44999999999999</v>
      </c>
      <c r="GD126" s="1">
        <v>153.55000000000001</v>
      </c>
      <c r="GE126" s="1">
        <v>155.55799999999999</v>
      </c>
      <c r="GF126" s="1">
        <v>155.46299999999999</v>
      </c>
      <c r="GG126" s="1">
        <v>160.316</v>
      </c>
      <c r="GH126" s="1">
        <v>166.21899999999999</v>
      </c>
      <c r="GI126" s="1">
        <v>167.143</v>
      </c>
      <c r="GJ126" s="1">
        <v>162.958</v>
      </c>
      <c r="GK126" s="1">
        <v>162.25399999999999</v>
      </c>
      <c r="GL126" s="1">
        <v>162.625</v>
      </c>
      <c r="GM126" s="1">
        <v>154.91200000000001</v>
      </c>
      <c r="GN126" s="1">
        <v>146.50200000000001</v>
      </c>
      <c r="GO126" s="1">
        <v>148.14400000000001</v>
      </c>
      <c r="GP126" s="1">
        <v>148.47399999999999</v>
      </c>
      <c r="GQ126" s="1">
        <v>150.21100000000001</v>
      </c>
      <c r="GR126" s="1">
        <v>151.024</v>
      </c>
      <c r="GS126" s="1">
        <v>147.48599999999999</v>
      </c>
      <c r="GT126" s="1">
        <v>146.624</v>
      </c>
      <c r="GU126" s="1">
        <v>144.07499999999999</v>
      </c>
      <c r="GV126" s="1">
        <v>151.613</v>
      </c>
      <c r="GW126" s="1">
        <v>148.38900000000001</v>
      </c>
      <c r="GX126" s="1">
        <v>140.41399999999999</v>
      </c>
      <c r="GY126" s="1">
        <v>133.839</v>
      </c>
      <c r="GZ126" s="1">
        <v>130.655</v>
      </c>
      <c r="HA126" s="1">
        <v>131.03800000000001</v>
      </c>
      <c r="HB126" s="1">
        <v>154.57599999999999</v>
      </c>
      <c r="HC126" s="1">
        <v>152.27799999999999</v>
      </c>
      <c r="HD126" s="1">
        <v>147.16399999999999</v>
      </c>
      <c r="HE126" s="1">
        <v>144.286</v>
      </c>
      <c r="HF126" s="1">
        <v>140.00399999999999</v>
      </c>
      <c r="HG126" s="1">
        <v>144.35400000000001</v>
      </c>
      <c r="HH126" s="1">
        <v>144.251</v>
      </c>
      <c r="HI126" s="1">
        <v>139.96899999999999</v>
      </c>
      <c r="HJ126" s="1">
        <v>134.608</v>
      </c>
      <c r="HK126" s="1">
        <v>131.90700000000001</v>
      </c>
      <c r="HL126" s="1">
        <v>130.077</v>
      </c>
      <c r="HM126" s="1">
        <v>127.977</v>
      </c>
      <c r="HN126" s="1">
        <v>128.66300000000001</v>
      </c>
      <c r="HO126" s="1">
        <v>126.714</v>
      </c>
      <c r="HP126" s="1">
        <v>127.209</v>
      </c>
      <c r="HQ126" s="1">
        <v>136.99600000000001</v>
      </c>
      <c r="HR126" s="1">
        <v>147.97300000000001</v>
      </c>
      <c r="HS126" s="1">
        <v>152.124</v>
      </c>
      <c r="HT126" s="1">
        <v>163.172</v>
      </c>
      <c r="HU126" s="1">
        <v>167.27699999999999</v>
      </c>
      <c r="HV126" s="1">
        <v>160.07599999999999</v>
      </c>
      <c r="HW126" s="1">
        <v>155.28100000000001</v>
      </c>
      <c r="HX126" s="1">
        <v>152.398</v>
      </c>
      <c r="HY126" s="1">
        <v>155.90600000000001</v>
      </c>
      <c r="HZ126" s="1">
        <v>155.709</v>
      </c>
      <c r="IA126" s="1">
        <v>164.83099999999999</v>
      </c>
      <c r="IB126" s="1">
        <v>171.90899999999999</v>
      </c>
      <c r="IC126" s="1">
        <v>181.428</v>
      </c>
      <c r="ID126" s="1">
        <v>166.422</v>
      </c>
      <c r="IE126" s="1">
        <v>158.017</v>
      </c>
      <c r="IF126" s="1">
        <v>158.34</v>
      </c>
      <c r="IG126" s="1">
        <v>156.244</v>
      </c>
      <c r="IH126" s="1">
        <v>144.364</v>
      </c>
      <c r="II126" s="1">
        <v>140.64400000000001</v>
      </c>
      <c r="IJ126" s="1">
        <v>141.49199999999999</v>
      </c>
      <c r="IK126" s="1">
        <v>151.065</v>
      </c>
      <c r="IL126" s="1">
        <v>158.91499999999999</v>
      </c>
      <c r="IM126" s="1">
        <v>165.81399999999999</v>
      </c>
      <c r="IN126" s="1">
        <v>164.607</v>
      </c>
      <c r="IO126" s="1">
        <v>164.81700000000001</v>
      </c>
      <c r="IP126" s="1">
        <v>151.61699999999999</v>
      </c>
      <c r="IQ126" s="1">
        <v>145.28899999999999</v>
      </c>
      <c r="IR126" s="1">
        <v>146.24100000000001</v>
      </c>
      <c r="IS126" s="1">
        <v>144.82499999999999</v>
      </c>
      <c r="IT126" s="1">
        <v>145.797</v>
      </c>
      <c r="IU126" s="1">
        <v>165.364</v>
      </c>
      <c r="IV126" s="1">
        <v>168.172</v>
      </c>
      <c r="IW126" s="1">
        <v>159.624</v>
      </c>
      <c r="IX126" s="1">
        <v>142.92099999999999</v>
      </c>
      <c r="IY126" s="1">
        <v>143.09399999999999</v>
      </c>
      <c r="IZ126" s="1">
        <v>147.25700000000001</v>
      </c>
      <c r="JA126" s="1">
        <v>153.57400000000001</v>
      </c>
      <c r="JB126" s="1">
        <v>155.874</v>
      </c>
      <c r="JC126" s="1">
        <v>170.84299999999999</v>
      </c>
      <c r="JD126" s="1">
        <v>178.37899999999999</v>
      </c>
      <c r="JE126" s="1">
        <v>180.03100000000001</v>
      </c>
      <c r="JF126" s="1">
        <v>173.65799999999999</v>
      </c>
      <c r="JG126" s="1">
        <v>167.34800000000001</v>
      </c>
      <c r="JH126" s="1">
        <v>166.09399999999999</v>
      </c>
      <c r="JI126" s="1">
        <v>163.87700000000001</v>
      </c>
      <c r="JJ126" s="1">
        <v>170.339</v>
      </c>
      <c r="JK126" s="1">
        <v>184.40299999999999</v>
      </c>
      <c r="JL126" s="1">
        <v>198.17400000000001</v>
      </c>
      <c r="JM126" s="1">
        <v>203.012</v>
      </c>
      <c r="JN126" s="1">
        <v>204.48599999999999</v>
      </c>
      <c r="JO126" s="1">
        <v>200.124</v>
      </c>
      <c r="JP126" s="1">
        <v>190.73400000000001</v>
      </c>
      <c r="JQ126" s="1">
        <v>198.631</v>
      </c>
      <c r="JR126" s="1">
        <v>205.512</v>
      </c>
      <c r="JS126" s="1">
        <v>205.012</v>
      </c>
      <c r="JT126" s="1">
        <v>209.91399999999999</v>
      </c>
      <c r="JU126" s="1">
        <v>225.58</v>
      </c>
      <c r="JV126" s="1">
        <v>234.32400000000001</v>
      </c>
      <c r="JW126" s="1">
        <v>231.721</v>
      </c>
      <c r="JX126" s="1">
        <v>226.964</v>
      </c>
      <c r="JY126" s="1">
        <v>230.81100000000001</v>
      </c>
      <c r="JZ126" s="1">
        <v>230.227</v>
      </c>
      <c r="KA126" s="1">
        <v>230.16399999999999</v>
      </c>
      <c r="KB126" s="1">
        <v>230.69900000000001</v>
      </c>
      <c r="KC126" s="1">
        <v>232.476</v>
      </c>
      <c r="KD126" s="1">
        <v>218.39699999999999</v>
      </c>
      <c r="KE126" s="1">
        <v>214.02099999999999</v>
      </c>
      <c r="KF126" s="1">
        <v>213.364</v>
      </c>
      <c r="KG126" s="1">
        <v>212.423</v>
      </c>
      <c r="KH126" s="1">
        <v>214.05199999999999</v>
      </c>
      <c r="KI126" s="1">
        <v>220.28299999999999</v>
      </c>
      <c r="KJ126" s="1">
        <v>220.38800000000001</v>
      </c>
      <c r="KK126" s="1">
        <v>223.22800000000001</v>
      </c>
      <c r="KL126" s="1">
        <v>216.06899999999999</v>
      </c>
      <c r="KM126" s="1">
        <v>221.517</v>
      </c>
      <c r="KN126" s="1">
        <v>215.20500000000001</v>
      </c>
      <c r="KO126" s="1">
        <v>197.73400000000001</v>
      </c>
      <c r="KP126" s="1">
        <v>181.90899999999999</v>
      </c>
      <c r="KQ126" s="1">
        <v>182.77099999999999</v>
      </c>
      <c r="KR126" s="1">
        <v>182.64699999999999</v>
      </c>
      <c r="KS126" s="1">
        <v>188.779</v>
      </c>
      <c r="KT126" s="1">
        <v>194.25</v>
      </c>
      <c r="KU126" s="1">
        <v>197.16</v>
      </c>
      <c r="KV126" s="1">
        <v>197.26900000000001</v>
      </c>
      <c r="KW126" s="1">
        <v>198.208</v>
      </c>
      <c r="KX126" s="1">
        <v>199.40199999999999</v>
      </c>
      <c r="KY126" s="1">
        <v>200.91300000000001</v>
      </c>
      <c r="KZ126" s="1">
        <v>200.97499999999999</v>
      </c>
      <c r="LA126" s="1">
        <v>191.40600000000001</v>
      </c>
      <c r="LB126" s="1">
        <v>188.50800000000001</v>
      </c>
      <c r="LC126" s="1">
        <v>194.13</v>
      </c>
      <c r="LD126" s="1">
        <v>208.714</v>
      </c>
      <c r="LE126" s="1">
        <v>215.024</v>
      </c>
      <c r="LF126" s="1">
        <v>213.33799999999999</v>
      </c>
      <c r="LG126" s="1">
        <v>212.934</v>
      </c>
      <c r="LH126" s="1">
        <v>212.23500000000001</v>
      </c>
      <c r="LI126" s="1">
        <v>211.42099999999999</v>
      </c>
      <c r="LJ126" s="1">
        <v>208.84</v>
      </c>
      <c r="LK126" s="1">
        <v>212.608</v>
      </c>
      <c r="LL126" s="1">
        <v>211.227</v>
      </c>
      <c r="LM126" s="1">
        <v>219.41300000000001</v>
      </c>
      <c r="LN126" s="1">
        <v>230.46</v>
      </c>
      <c r="LO126" s="1">
        <v>236.01400000000001</v>
      </c>
      <c r="LP126" s="1">
        <v>234.83</v>
      </c>
      <c r="LQ126" s="1">
        <v>241.35599999999999</v>
      </c>
      <c r="LR126" s="1">
        <v>233.851</v>
      </c>
      <c r="LS126" s="1">
        <v>230.00399999999999</v>
      </c>
      <c r="LT126" s="1">
        <v>221.608</v>
      </c>
      <c r="LU126" s="1">
        <v>212.39</v>
      </c>
      <c r="LV126" s="1">
        <v>219.45599999999999</v>
      </c>
      <c r="LW126" s="1">
        <v>228.72300000000001</v>
      </c>
      <c r="LX126" s="1">
        <v>233.053</v>
      </c>
      <c r="LY126" s="1">
        <v>244.02600000000001</v>
      </c>
      <c r="LZ126" s="1">
        <v>255.17</v>
      </c>
      <c r="MA126" s="1">
        <v>263.358</v>
      </c>
      <c r="MB126" s="1">
        <v>269.85899999999998</v>
      </c>
      <c r="MC126" s="1">
        <v>266.995</v>
      </c>
      <c r="MD126" s="1">
        <v>261.8</v>
      </c>
      <c r="ME126" s="1">
        <v>254.102</v>
      </c>
      <c r="MF126" s="1">
        <v>251.726</v>
      </c>
      <c r="MG126" s="1">
        <v>247.20599999999999</v>
      </c>
      <c r="MH126" s="1">
        <v>224.35</v>
      </c>
      <c r="MI126" s="1">
        <v>224.40899999999999</v>
      </c>
      <c r="MJ126" s="1">
        <v>238.905</v>
      </c>
      <c r="MK126" s="1">
        <v>249.345</v>
      </c>
      <c r="ML126" s="1">
        <v>255.17699999999999</v>
      </c>
      <c r="MM126" s="1">
        <v>249.82599999999999</v>
      </c>
      <c r="MN126" s="1">
        <v>245.91900000000001</v>
      </c>
      <c r="MO126" s="1">
        <v>243.12899999999999</v>
      </c>
      <c r="MP126" s="1">
        <v>244.98699999999999</v>
      </c>
      <c r="MQ126" s="1">
        <v>250.113</v>
      </c>
      <c r="MR126" s="1">
        <v>247.14599999999999</v>
      </c>
      <c r="MS126" s="1">
        <v>245.483</v>
      </c>
      <c r="MT126" s="1">
        <v>254.16800000000001</v>
      </c>
      <c r="MU126" s="1">
        <v>274.21499999999997</v>
      </c>
      <c r="MV126" s="1">
        <v>277.56700000000001</v>
      </c>
      <c r="MW126" s="1">
        <v>266.18299999999999</v>
      </c>
      <c r="MX126" s="1">
        <v>256.24700000000001</v>
      </c>
      <c r="MY126" s="1">
        <v>266.52800000000002</v>
      </c>
      <c r="MZ126" s="1">
        <v>286.92500000000001</v>
      </c>
      <c r="NA126" s="1">
        <v>286.98200000000003</v>
      </c>
      <c r="NB126" s="1">
        <v>292.298</v>
      </c>
      <c r="NC126" s="1">
        <v>317.13200000000001</v>
      </c>
      <c r="ND126" s="1">
        <v>324.995</v>
      </c>
      <c r="NE126" s="1">
        <v>324.72000000000003</v>
      </c>
      <c r="NF126" s="1">
        <v>324.10599999999999</v>
      </c>
      <c r="NG126" s="1">
        <v>328.03899999999999</v>
      </c>
      <c r="NH126" s="1">
        <v>328.19200000000001</v>
      </c>
      <c r="NI126" s="1">
        <v>322.99400000000003</v>
      </c>
      <c r="NJ126" s="1">
        <v>311.61700000000002</v>
      </c>
      <c r="NK126" s="1">
        <v>311.83600000000001</v>
      </c>
      <c r="NL126" s="1">
        <v>328.4</v>
      </c>
      <c r="NM126" s="1">
        <v>328.87400000000002</v>
      </c>
      <c r="NN126" s="1">
        <v>343.553</v>
      </c>
      <c r="NO126" s="1">
        <v>343.24799999999999</v>
      </c>
      <c r="NP126" s="1">
        <v>329.959</v>
      </c>
      <c r="NQ126" s="1">
        <v>334.80399999999997</v>
      </c>
      <c r="NR126" s="1">
        <v>335.91500000000002</v>
      </c>
      <c r="NS126" s="1">
        <v>344.24200000000002</v>
      </c>
      <c r="NT126" s="1">
        <v>354.911</v>
      </c>
      <c r="NU126" s="1">
        <v>359.02</v>
      </c>
      <c r="NV126" s="1">
        <v>354.71</v>
      </c>
      <c r="NW126" s="1">
        <v>338.041</v>
      </c>
      <c r="NX126" s="1">
        <v>328.54199999999997</v>
      </c>
      <c r="NY126" s="1">
        <v>329.69600000000003</v>
      </c>
      <c r="NZ126" s="1">
        <v>328.37200000000001</v>
      </c>
      <c r="OA126" s="1">
        <v>325</v>
      </c>
      <c r="OB126" s="1">
        <v>323.89699999999999</v>
      </c>
      <c r="OC126" s="1">
        <v>323.47699999999998</v>
      </c>
      <c r="OD126" s="1">
        <v>321.125</v>
      </c>
      <c r="OE126" s="1">
        <v>319.60599999999999</v>
      </c>
      <c r="OF126" s="1">
        <v>314.43599999999998</v>
      </c>
      <c r="OG126" s="1">
        <v>316.50700000000001</v>
      </c>
      <c r="OH126" s="1">
        <v>315.48500000000001</v>
      </c>
      <c r="OI126" s="1">
        <v>323.99</v>
      </c>
      <c r="OJ126" s="1">
        <v>340.214</v>
      </c>
      <c r="OK126" s="1">
        <v>342.44299999999998</v>
      </c>
      <c r="OL126" s="1">
        <v>337.78699999999998</v>
      </c>
      <c r="OM126" s="1">
        <v>336.16</v>
      </c>
      <c r="ON126" s="1">
        <v>327.99099999999999</v>
      </c>
      <c r="OO126" s="1">
        <v>317.39</v>
      </c>
      <c r="OP126" s="1">
        <v>310.95</v>
      </c>
      <c r="OQ126" s="1">
        <v>311.839</v>
      </c>
      <c r="OR126" s="1">
        <v>306.36700000000002</v>
      </c>
      <c r="OS126" s="1">
        <v>299.23700000000002</v>
      </c>
      <c r="OT126" s="1">
        <v>295.24299999999999</v>
      </c>
      <c r="OU126" s="1">
        <v>290.85899999999998</v>
      </c>
      <c r="OV126" s="1">
        <v>295.209</v>
      </c>
      <c r="OW126" s="1">
        <v>295.80399999999997</v>
      </c>
      <c r="OX126" s="1">
        <v>297.459</v>
      </c>
      <c r="OY126" s="1">
        <v>314.72199999999998</v>
      </c>
      <c r="OZ126" s="1">
        <v>296.07600000000002</v>
      </c>
      <c r="PA126" s="1">
        <v>282.29399999999998</v>
      </c>
      <c r="PB126" s="1">
        <v>266.14400000000001</v>
      </c>
      <c r="PC126" s="1">
        <v>257.66699999999997</v>
      </c>
      <c r="PD126" s="1">
        <v>250.239</v>
      </c>
      <c r="PE126" s="1">
        <v>247.631</v>
      </c>
      <c r="PF126" s="1">
        <v>244.923</v>
      </c>
      <c r="PG126" s="1">
        <v>238.89599999999999</v>
      </c>
      <c r="PH126" s="1">
        <v>243.60400000000001</v>
      </c>
      <c r="PI126" s="1">
        <v>250.143</v>
      </c>
      <c r="PJ126" s="1">
        <v>252.59700000000001</v>
      </c>
      <c r="PK126" s="1">
        <v>253.339</v>
      </c>
      <c r="PL126" s="1">
        <v>259.22399999999999</v>
      </c>
      <c r="PM126" s="1">
        <v>261.029</v>
      </c>
      <c r="PN126" s="1">
        <v>267.47199999999998</v>
      </c>
      <c r="PO126" s="1">
        <v>270.17700000000002</v>
      </c>
      <c r="PP126" s="1">
        <v>274.625</v>
      </c>
      <c r="PQ126" s="1">
        <v>264.84500000000003</v>
      </c>
      <c r="PR126" s="1">
        <v>262.61700000000002</v>
      </c>
      <c r="PS126" s="1">
        <v>257.822</v>
      </c>
      <c r="PT126" s="1">
        <v>246.27099999999999</v>
      </c>
      <c r="PU126" s="1">
        <v>247.34800000000001</v>
      </c>
      <c r="PV126" s="1">
        <v>243.64099999999999</v>
      </c>
      <c r="PW126" s="1">
        <v>239.57400000000001</v>
      </c>
      <c r="PX126" s="1">
        <v>240.983</v>
      </c>
      <c r="PY126" s="1">
        <v>239.994</v>
      </c>
      <c r="PZ126" s="1">
        <v>237.65799999999999</v>
      </c>
      <c r="QA126" s="1">
        <v>238.59700000000001</v>
      </c>
      <c r="QB126" s="1">
        <v>229.20699999999999</v>
      </c>
      <c r="QC126" s="1">
        <v>228.523</v>
      </c>
      <c r="QD126" s="1">
        <v>224.749</v>
      </c>
      <c r="QE126" s="1">
        <v>218.57300000000001</v>
      </c>
      <c r="QF126" s="1">
        <v>217.65799999999999</v>
      </c>
      <c r="QG126" s="1">
        <v>219.14500000000001</v>
      </c>
      <c r="QH126" s="1">
        <v>222.642</v>
      </c>
      <c r="QI126" s="1">
        <v>218.744</v>
      </c>
      <c r="QJ126" s="1">
        <v>224.81800000000001</v>
      </c>
      <c r="QK126" s="1">
        <v>219.55799999999999</v>
      </c>
      <c r="QL126" s="1">
        <v>220.19900000000001</v>
      </c>
      <c r="QM126" s="1">
        <v>218.15899999999999</v>
      </c>
      <c r="QN126" s="1">
        <v>216.66399999999999</v>
      </c>
      <c r="QO126" s="1">
        <v>216.358</v>
      </c>
      <c r="QP126" s="1">
        <v>214.25899999999999</v>
      </c>
      <c r="QQ126" s="1">
        <v>208.82</v>
      </c>
      <c r="QR126" s="1">
        <v>211.434</v>
      </c>
      <c r="QS126" s="1">
        <v>216.55500000000001</v>
      </c>
      <c r="QT126" s="1">
        <v>220.22200000000001</v>
      </c>
      <c r="QU126" s="1">
        <v>225.44399999999999</v>
      </c>
      <c r="QV126" s="1">
        <v>228.94200000000001</v>
      </c>
      <c r="QW126" s="1">
        <v>229.744</v>
      </c>
      <c r="QX126" s="1">
        <v>235.88800000000001</v>
      </c>
      <c r="QY126" s="1">
        <v>242.131</v>
      </c>
      <c r="QZ126" s="1">
        <v>248.858</v>
      </c>
      <c r="RA126" s="1">
        <v>250.67699999999999</v>
      </c>
      <c r="RB126" s="1">
        <v>249.99199999999999</v>
      </c>
      <c r="RC126" s="1">
        <v>249.95400000000001</v>
      </c>
      <c r="RD126" s="1">
        <v>247.15</v>
      </c>
      <c r="RE126" s="1">
        <v>240.26900000000001</v>
      </c>
      <c r="RF126" s="1">
        <v>235.82599999999999</v>
      </c>
      <c r="RG126" s="1">
        <v>235.06100000000001</v>
      </c>
      <c r="RH126" s="1">
        <v>234.93299999999999</v>
      </c>
      <c r="RI126" s="1">
        <v>235.084</v>
      </c>
      <c r="RJ126" s="1">
        <v>235.01900000000001</v>
      </c>
      <c r="RK126" s="1">
        <v>235.61099999999999</v>
      </c>
      <c r="RL126" s="1">
        <v>238.637</v>
      </c>
      <c r="RM126" s="1">
        <v>245.74100000000001</v>
      </c>
      <c r="RN126" s="1">
        <v>245.23</v>
      </c>
      <c r="RO126" s="1">
        <v>245.13</v>
      </c>
      <c r="RP126" s="1">
        <v>244.20500000000001</v>
      </c>
      <c r="RQ126" s="1">
        <v>237.697</v>
      </c>
      <c r="RR126" s="1">
        <v>237.899</v>
      </c>
      <c r="RS126" s="1">
        <v>228.44300000000001</v>
      </c>
      <c r="RT126" s="1">
        <v>211.54900000000001</v>
      </c>
      <c r="RU126" s="1">
        <v>209.79</v>
      </c>
      <c r="RV126" s="1">
        <v>208.416</v>
      </c>
      <c r="RW126" s="1">
        <v>210.34</v>
      </c>
      <c r="RX126" s="1">
        <v>208.923</v>
      </c>
      <c r="RY126" s="1">
        <v>206.988</v>
      </c>
      <c r="RZ126" s="1">
        <v>201.84399999999999</v>
      </c>
      <c r="SA126" s="1">
        <v>203.93199999999999</v>
      </c>
      <c r="SB126" s="1">
        <v>205.745</v>
      </c>
      <c r="SC126" s="1">
        <v>205.70099999999999</v>
      </c>
      <c r="SD126" s="1">
        <v>207.386</v>
      </c>
      <c r="SE126" s="1">
        <v>211.369</v>
      </c>
      <c r="SF126" s="1">
        <v>211.54</v>
      </c>
      <c r="SG126" s="1">
        <v>210.934</v>
      </c>
      <c r="SH126" s="1">
        <v>210.45099999999999</v>
      </c>
      <c r="SI126" s="1">
        <v>211.148</v>
      </c>
      <c r="SJ126" s="1">
        <v>209.73</v>
      </c>
      <c r="SK126" s="1">
        <v>209.87200000000001</v>
      </c>
      <c r="SL126" s="1">
        <v>209.08500000000001</v>
      </c>
      <c r="SM126" s="1">
        <v>212.09800000000001</v>
      </c>
      <c r="SN126" s="1">
        <v>212.899</v>
      </c>
      <c r="SO126" s="1">
        <v>212.09899999999999</v>
      </c>
      <c r="SP126" s="1">
        <v>208.10300000000001</v>
      </c>
      <c r="SQ126" s="1">
        <v>226.376</v>
      </c>
      <c r="SR126" s="1">
        <v>232.38300000000001</v>
      </c>
    </row>
    <row r="127" spans="1:512" x14ac:dyDescent="0.25">
      <c r="A127" s="1" t="s">
        <v>348</v>
      </c>
      <c r="B127" s="1" t="str">
        <f>_xlfn.XLOOKUP(A127,bonds[worksheet get],bonds[unique lookup],"-")</f>
        <v>IBESM 2 5/8 PERP nc-24</v>
      </c>
      <c r="C127" s="1" t="str">
        <f>_xlfn.XLOOKUP(A127,bonds[worksheet get],bonds[ID_ISIN],"-")</f>
        <v>XS1797138960</v>
      </c>
      <c r="D127" s="1">
        <f>_xll.BDH(A127,"blp_i_sprd_mid","-2AY",,"Dates=H","Fill=C","Sort=R","Dir=H","cols=509;rows=1")</f>
        <v>205.244</v>
      </c>
      <c r="E127" s="1">
        <v>206.41800000000001</v>
      </c>
      <c r="F127" s="1">
        <v>206.721</v>
      </c>
      <c r="G127" s="1">
        <v>211.81399999999999</v>
      </c>
      <c r="H127" s="1">
        <v>214.24600000000001</v>
      </c>
      <c r="I127" s="1">
        <v>212.20099999999999</v>
      </c>
      <c r="J127" s="1">
        <v>210.6</v>
      </c>
      <c r="K127" s="1">
        <v>207.14500000000001</v>
      </c>
      <c r="L127" s="1">
        <v>206.899</v>
      </c>
      <c r="M127" s="1">
        <v>207.821</v>
      </c>
      <c r="N127" s="1">
        <v>201.45599999999999</v>
      </c>
      <c r="O127" s="1">
        <v>200.16300000000001</v>
      </c>
      <c r="P127" s="1">
        <v>192.554</v>
      </c>
      <c r="Q127" s="1">
        <v>185.923</v>
      </c>
      <c r="R127" s="1">
        <v>197.803</v>
      </c>
      <c r="S127" s="1">
        <v>193.57</v>
      </c>
      <c r="T127" s="1">
        <v>193.3</v>
      </c>
      <c r="U127" s="1">
        <v>175.22</v>
      </c>
      <c r="V127" s="1">
        <v>162.24100000000001</v>
      </c>
      <c r="W127" s="1">
        <v>156.511</v>
      </c>
      <c r="X127" s="1">
        <v>167.24299999999999</v>
      </c>
      <c r="Y127" s="1">
        <v>184.77199999999999</v>
      </c>
      <c r="Z127" s="1">
        <v>192.21899999999999</v>
      </c>
      <c r="AA127" s="1">
        <v>199.971</v>
      </c>
      <c r="AB127" s="1">
        <v>200.96600000000001</v>
      </c>
      <c r="AC127" s="1">
        <v>200.678</v>
      </c>
      <c r="AD127" s="1">
        <v>194.357</v>
      </c>
      <c r="AE127" s="1">
        <v>191.15700000000001</v>
      </c>
      <c r="AF127" s="1">
        <v>204.886</v>
      </c>
      <c r="AG127" s="1">
        <v>212.971</v>
      </c>
      <c r="AH127" s="1">
        <v>213.06100000000001</v>
      </c>
      <c r="AI127" s="1">
        <v>213.779</v>
      </c>
      <c r="AJ127" s="1">
        <v>221.74299999999999</v>
      </c>
      <c r="AK127" s="1">
        <v>225.916</v>
      </c>
      <c r="AL127" s="1">
        <v>233.18700000000001</v>
      </c>
      <c r="AM127" s="1">
        <v>235.453</v>
      </c>
      <c r="AN127" s="1">
        <v>237.42099999999999</v>
      </c>
      <c r="AO127" s="1">
        <v>228.65100000000001</v>
      </c>
      <c r="AP127" s="1">
        <v>227.93899999999999</v>
      </c>
      <c r="AQ127" s="1">
        <v>228.452</v>
      </c>
      <c r="AR127" s="1">
        <v>228.03299999999999</v>
      </c>
      <c r="AS127" s="1">
        <v>228.92699999999999</v>
      </c>
      <c r="AT127" s="1">
        <v>230.72499999999999</v>
      </c>
      <c r="AU127" s="1">
        <v>234.23599999999999</v>
      </c>
      <c r="AV127" s="1">
        <v>232.76900000000001</v>
      </c>
      <c r="AW127" s="1">
        <v>218.68600000000001</v>
      </c>
      <c r="AX127" s="1">
        <v>213.75399999999999</v>
      </c>
      <c r="AY127" s="1">
        <v>211.916</v>
      </c>
      <c r="AZ127" s="1">
        <v>209.19399999999999</v>
      </c>
      <c r="BA127" s="1">
        <v>219.863</v>
      </c>
      <c r="BB127" s="1">
        <v>225.01300000000001</v>
      </c>
      <c r="BC127" s="1">
        <v>228.78299999999999</v>
      </c>
      <c r="BD127" s="1">
        <v>231.69900000000001</v>
      </c>
      <c r="BE127" s="1">
        <v>225.08699999999999</v>
      </c>
      <c r="BF127" s="1">
        <v>220.816</v>
      </c>
      <c r="BG127" s="1">
        <v>215.71</v>
      </c>
      <c r="BH127" s="1">
        <v>201.197</v>
      </c>
      <c r="BI127" s="1">
        <v>203.75700000000001</v>
      </c>
      <c r="BJ127" s="1">
        <v>230.32499999999999</v>
      </c>
      <c r="BK127" s="1">
        <v>250.85400000000001</v>
      </c>
      <c r="BL127" s="1">
        <v>263.83300000000003</v>
      </c>
      <c r="BM127" s="1">
        <v>283.41500000000002</v>
      </c>
      <c r="BN127" s="1">
        <v>293.65199999999999</v>
      </c>
      <c r="BO127" s="1">
        <v>292.96199999999999</v>
      </c>
      <c r="BP127" s="1">
        <v>297.87799999999999</v>
      </c>
      <c r="BQ127" s="1">
        <v>311.94299999999998</v>
      </c>
      <c r="BR127" s="1">
        <v>330.495</v>
      </c>
      <c r="BS127" s="1">
        <v>328.947</v>
      </c>
      <c r="BT127" s="1">
        <v>341.81400000000002</v>
      </c>
      <c r="BU127" s="1">
        <v>353.90499999999997</v>
      </c>
      <c r="BV127" s="1">
        <v>410.52100000000002</v>
      </c>
      <c r="BW127" s="1">
        <v>418.13299999999998</v>
      </c>
      <c r="BX127" s="1">
        <v>400.78</v>
      </c>
      <c r="BY127" s="1">
        <v>407.90899999999999</v>
      </c>
      <c r="BZ127" s="1">
        <v>411.76100000000002</v>
      </c>
      <c r="CA127" s="1">
        <v>338.23</v>
      </c>
      <c r="CB127" s="1">
        <v>285.49299999999999</v>
      </c>
      <c r="CC127" s="1">
        <v>241.11</v>
      </c>
      <c r="CD127" s="1">
        <v>241.26</v>
      </c>
      <c r="CE127" s="1">
        <v>206.83699999999999</v>
      </c>
      <c r="CF127" s="1">
        <v>207.25</v>
      </c>
      <c r="CG127" s="1">
        <v>213.988</v>
      </c>
      <c r="CH127" s="1">
        <v>164.488</v>
      </c>
      <c r="CI127" s="1">
        <v>140.60499999999999</v>
      </c>
      <c r="CJ127" s="1">
        <v>135.09899999999999</v>
      </c>
      <c r="CK127" s="1">
        <v>138.75200000000001</v>
      </c>
      <c r="CL127" s="1">
        <v>153.726</v>
      </c>
      <c r="CM127" s="1">
        <v>150.20500000000001</v>
      </c>
      <c r="CN127" s="1">
        <v>131.55699999999999</v>
      </c>
      <c r="CO127" s="1">
        <v>118.517</v>
      </c>
      <c r="CP127" s="1">
        <v>114.752</v>
      </c>
      <c r="CQ127" s="1">
        <v>108.783</v>
      </c>
      <c r="CR127" s="1">
        <v>101.191</v>
      </c>
      <c r="CS127" s="1">
        <v>103.572</v>
      </c>
      <c r="CT127" s="1">
        <v>106.422</v>
      </c>
      <c r="CU127" s="1">
        <v>108.492</v>
      </c>
      <c r="CV127" s="1">
        <v>108.386</v>
      </c>
      <c r="CW127" s="1">
        <v>109.422</v>
      </c>
      <c r="CX127" s="1">
        <v>110.7</v>
      </c>
      <c r="CY127" s="1">
        <v>110.13800000000001</v>
      </c>
      <c r="CZ127" s="1">
        <v>111.274</v>
      </c>
      <c r="DA127" s="1">
        <v>111.482</v>
      </c>
      <c r="DB127" s="1">
        <v>110.538</v>
      </c>
      <c r="DC127" s="1">
        <v>107.748</v>
      </c>
      <c r="DD127" s="1">
        <v>110.464</v>
      </c>
      <c r="DE127" s="1">
        <v>115.24299999999999</v>
      </c>
      <c r="DF127" s="1">
        <v>124.03400000000001</v>
      </c>
      <c r="DG127" s="1">
        <v>125.16200000000001</v>
      </c>
      <c r="DH127" s="1">
        <v>122.89400000000001</v>
      </c>
      <c r="DI127" s="1">
        <v>120.476</v>
      </c>
      <c r="DJ127" s="1">
        <v>122.44</v>
      </c>
      <c r="DK127" s="1">
        <v>125.369</v>
      </c>
      <c r="DL127" s="1">
        <v>115.801</v>
      </c>
      <c r="DM127" s="1">
        <v>112.145</v>
      </c>
      <c r="DN127" s="1">
        <v>108.854</v>
      </c>
      <c r="DO127" s="1">
        <v>108.968</v>
      </c>
      <c r="DP127" s="1">
        <v>108.10899999999999</v>
      </c>
      <c r="DQ127" s="1">
        <v>108.819</v>
      </c>
      <c r="DR127" s="1">
        <v>113.279</v>
      </c>
      <c r="DS127" s="1">
        <v>115.363</v>
      </c>
      <c r="DT127" s="1">
        <v>114.193</v>
      </c>
      <c r="DU127" s="1">
        <v>112.682</v>
      </c>
      <c r="DV127" s="1">
        <v>114.32</v>
      </c>
      <c r="DW127" s="1">
        <v>113.503</v>
      </c>
      <c r="DX127" s="1">
        <v>117.04600000000001</v>
      </c>
      <c r="DY127" s="1">
        <v>116.343</v>
      </c>
      <c r="DZ127" s="1">
        <v>114.999</v>
      </c>
      <c r="EA127" s="1">
        <v>114.44199999999999</v>
      </c>
      <c r="EB127" s="1">
        <v>111.202</v>
      </c>
      <c r="EC127" s="1">
        <v>110.813</v>
      </c>
      <c r="ED127" s="1">
        <v>109.926</v>
      </c>
      <c r="EE127" s="1">
        <v>112.883</v>
      </c>
      <c r="EF127" s="1">
        <v>113.575</v>
      </c>
      <c r="EG127" s="1">
        <v>113.8</v>
      </c>
      <c r="EH127" s="1">
        <v>114.65600000000001</v>
      </c>
      <c r="EI127" s="1">
        <v>114.456</v>
      </c>
      <c r="EJ127" s="1">
        <v>116.23</v>
      </c>
      <c r="EK127" s="1">
        <v>118.17700000000001</v>
      </c>
      <c r="EL127" s="1">
        <v>118.68</v>
      </c>
      <c r="EM127" s="1">
        <v>119.70699999999999</v>
      </c>
      <c r="EN127" s="1">
        <v>123.819</v>
      </c>
      <c r="EO127" s="1">
        <v>126.44799999999999</v>
      </c>
      <c r="EP127" s="1">
        <v>124.497</v>
      </c>
      <c r="EQ127" s="1">
        <v>127.261</v>
      </c>
      <c r="ER127" s="1">
        <v>128.64500000000001</v>
      </c>
      <c r="ES127" s="1">
        <v>130.96600000000001</v>
      </c>
      <c r="ET127" s="1">
        <v>135.80000000000001</v>
      </c>
      <c r="EU127" s="1">
        <v>136.75200000000001</v>
      </c>
      <c r="EV127" s="1">
        <v>131.07599999999999</v>
      </c>
      <c r="EW127" s="1">
        <v>135.441</v>
      </c>
      <c r="EX127" s="1">
        <v>137.75399999999999</v>
      </c>
      <c r="EY127" s="1">
        <v>137.26300000000001</v>
      </c>
      <c r="EZ127" s="1">
        <v>135.98500000000001</v>
      </c>
      <c r="FA127" s="1">
        <v>141.07900000000001</v>
      </c>
      <c r="FB127" s="1">
        <v>146.905</v>
      </c>
      <c r="FC127" s="1">
        <v>146.542</v>
      </c>
      <c r="FD127" s="1">
        <v>147.38399999999999</v>
      </c>
      <c r="FE127" s="1">
        <v>143.53700000000001</v>
      </c>
      <c r="FF127" s="1">
        <v>202.97200000000001</v>
      </c>
      <c r="FG127" s="1">
        <v>132.40700000000001</v>
      </c>
      <c r="FH127" s="1">
        <v>132.12</v>
      </c>
      <c r="FI127" s="1">
        <v>129.458</v>
      </c>
      <c r="FJ127" s="1">
        <v>127.151</v>
      </c>
      <c r="FK127" s="1">
        <v>126.991</v>
      </c>
      <c r="FL127" s="1">
        <v>123.19499999999999</v>
      </c>
      <c r="FM127" s="1">
        <v>118.77800000000001</v>
      </c>
      <c r="FN127" s="1">
        <v>121.642</v>
      </c>
      <c r="FO127" s="1">
        <v>120.056</v>
      </c>
      <c r="FP127" s="1">
        <v>124.58799999999999</v>
      </c>
      <c r="FQ127" s="1">
        <v>127.89</v>
      </c>
      <c r="FR127" s="1">
        <v>128.61199999999999</v>
      </c>
      <c r="FS127" s="1">
        <v>124.76</v>
      </c>
      <c r="FT127" s="1">
        <v>122.012</v>
      </c>
      <c r="FU127" s="1">
        <v>115.93300000000001</v>
      </c>
      <c r="FV127" s="1">
        <v>117.155</v>
      </c>
      <c r="FW127" s="1">
        <v>121.765</v>
      </c>
      <c r="FX127" s="1">
        <v>127.02200000000001</v>
      </c>
      <c r="FY127" s="1">
        <v>130.71</v>
      </c>
      <c r="FZ127" s="1">
        <v>133.291</v>
      </c>
      <c r="GA127" s="1">
        <v>137.38999999999999</v>
      </c>
      <c r="GB127" s="1">
        <v>139.298</v>
      </c>
      <c r="GC127" s="1">
        <v>140.29499999999999</v>
      </c>
      <c r="GD127" s="1">
        <v>143.512</v>
      </c>
      <c r="GE127" s="1">
        <v>146.38399999999999</v>
      </c>
      <c r="GF127" s="1">
        <v>146.65299999999999</v>
      </c>
      <c r="GG127" s="1">
        <v>150.95099999999999</v>
      </c>
      <c r="GH127" s="1">
        <v>155.661</v>
      </c>
      <c r="GI127" s="1">
        <v>158.059</v>
      </c>
      <c r="GJ127" s="1">
        <v>155.61699999999999</v>
      </c>
      <c r="GK127" s="1">
        <v>157.416</v>
      </c>
      <c r="GL127" s="1">
        <v>161.90700000000001</v>
      </c>
      <c r="GM127" s="1">
        <v>153.71700000000001</v>
      </c>
      <c r="GN127" s="1">
        <v>146.01</v>
      </c>
      <c r="GO127" s="1">
        <v>147.86199999999999</v>
      </c>
      <c r="GP127" s="1">
        <v>148.46600000000001</v>
      </c>
      <c r="GQ127" s="1">
        <v>150.6</v>
      </c>
      <c r="GR127" s="1">
        <v>151.49799999999999</v>
      </c>
      <c r="GS127" s="1">
        <v>148.31200000000001</v>
      </c>
      <c r="GT127" s="1">
        <v>147.935</v>
      </c>
      <c r="GU127" s="1">
        <v>143.709</v>
      </c>
      <c r="GV127" s="1">
        <v>152.57</v>
      </c>
      <c r="GW127" s="1">
        <v>151.09399999999999</v>
      </c>
      <c r="GX127" s="1">
        <v>143.23400000000001</v>
      </c>
      <c r="GY127" s="1">
        <v>136.465</v>
      </c>
      <c r="GZ127" s="1">
        <v>133.02799999999999</v>
      </c>
      <c r="HA127" s="1">
        <v>134.87</v>
      </c>
      <c r="HB127" s="1">
        <v>159.09700000000001</v>
      </c>
      <c r="HC127" s="1">
        <v>156.10599999999999</v>
      </c>
      <c r="HD127" s="1">
        <v>152.489</v>
      </c>
      <c r="HE127" s="1">
        <v>149.01900000000001</v>
      </c>
      <c r="HF127" s="1">
        <v>142.744</v>
      </c>
      <c r="HG127" s="1">
        <v>150.00899999999999</v>
      </c>
      <c r="HH127" s="1">
        <v>148.69999999999999</v>
      </c>
      <c r="HI127" s="1">
        <v>143.44499999999999</v>
      </c>
      <c r="HJ127" s="1">
        <v>140.19</v>
      </c>
      <c r="HK127" s="1">
        <v>138.81100000000001</v>
      </c>
      <c r="HL127" s="1">
        <v>136.91399999999999</v>
      </c>
      <c r="HM127" s="1">
        <v>133.08799999999999</v>
      </c>
      <c r="HN127" s="1">
        <v>133.501</v>
      </c>
      <c r="HO127" s="1">
        <v>132.399</v>
      </c>
      <c r="HP127" s="1">
        <v>133.59399999999999</v>
      </c>
      <c r="HQ127" s="1">
        <v>142.73099999999999</v>
      </c>
      <c r="HR127" s="1">
        <v>153.20599999999999</v>
      </c>
      <c r="HS127" s="1">
        <v>157.73400000000001</v>
      </c>
      <c r="HT127" s="1">
        <v>168.69900000000001</v>
      </c>
      <c r="HU127" s="1">
        <v>172.81</v>
      </c>
      <c r="HV127" s="1">
        <v>165.28299999999999</v>
      </c>
      <c r="HW127" s="1">
        <v>159.899</v>
      </c>
      <c r="HX127" s="1">
        <v>156.61699999999999</v>
      </c>
      <c r="HY127" s="1">
        <v>159.18700000000001</v>
      </c>
      <c r="HZ127" s="1">
        <v>159.81100000000001</v>
      </c>
      <c r="IA127" s="1">
        <v>167.3</v>
      </c>
      <c r="IB127" s="1">
        <v>173.369</v>
      </c>
      <c r="IC127" s="1">
        <v>182.05699999999999</v>
      </c>
      <c r="ID127" s="1">
        <v>169.47300000000001</v>
      </c>
      <c r="IE127" s="1">
        <v>159.22499999999999</v>
      </c>
      <c r="IF127" s="1">
        <v>157.03100000000001</v>
      </c>
      <c r="IG127" s="1">
        <v>156.84899999999999</v>
      </c>
      <c r="IH127" s="1">
        <v>147.22399999999999</v>
      </c>
      <c r="II127" s="1">
        <v>144.417</v>
      </c>
      <c r="IJ127" s="1">
        <v>141.71100000000001</v>
      </c>
      <c r="IK127" s="1">
        <v>157.01300000000001</v>
      </c>
      <c r="IL127" s="1">
        <v>163.292</v>
      </c>
      <c r="IM127" s="1">
        <v>171.15100000000001</v>
      </c>
      <c r="IN127" s="1">
        <v>169.01499999999999</v>
      </c>
      <c r="IO127" s="1">
        <v>168.357</v>
      </c>
      <c r="IP127" s="1">
        <v>156.36000000000001</v>
      </c>
      <c r="IQ127" s="1">
        <v>151.65299999999999</v>
      </c>
      <c r="IR127" s="1">
        <v>153.511</v>
      </c>
      <c r="IS127" s="1">
        <v>153.33500000000001</v>
      </c>
      <c r="IT127" s="1">
        <v>153.179</v>
      </c>
      <c r="IU127" s="1">
        <v>168.44</v>
      </c>
      <c r="IV127" s="1">
        <v>171.96299999999999</v>
      </c>
      <c r="IW127" s="1">
        <v>161.24</v>
      </c>
      <c r="IX127" s="1">
        <v>146.70500000000001</v>
      </c>
      <c r="IY127" s="1">
        <v>146.88800000000001</v>
      </c>
      <c r="IZ127" s="1">
        <v>150.54</v>
      </c>
      <c r="JA127" s="1">
        <v>155.56800000000001</v>
      </c>
      <c r="JB127" s="1">
        <v>155.52600000000001</v>
      </c>
      <c r="JC127" s="1">
        <v>170.149</v>
      </c>
      <c r="JD127" s="1">
        <v>178.31800000000001</v>
      </c>
      <c r="JE127" s="1">
        <v>179.61099999999999</v>
      </c>
      <c r="JF127" s="1">
        <v>165.816</v>
      </c>
      <c r="JG127" s="1">
        <v>158.78399999999999</v>
      </c>
      <c r="JH127" s="1">
        <v>154.535</v>
      </c>
      <c r="JI127" s="1">
        <v>155.33799999999999</v>
      </c>
      <c r="JJ127" s="1">
        <v>160.47800000000001</v>
      </c>
      <c r="JK127" s="1">
        <v>174.1</v>
      </c>
      <c r="JL127" s="1">
        <v>185.572</v>
      </c>
      <c r="JM127" s="1">
        <v>187.86099999999999</v>
      </c>
      <c r="JN127" s="1">
        <v>188.852</v>
      </c>
      <c r="JO127" s="1">
        <v>186.52500000000001</v>
      </c>
      <c r="JP127" s="1">
        <v>180.023</v>
      </c>
      <c r="JQ127" s="1">
        <v>183.98099999999999</v>
      </c>
      <c r="JR127" s="1">
        <v>188.79599999999999</v>
      </c>
      <c r="JS127" s="1">
        <v>188.48</v>
      </c>
      <c r="JT127" s="1">
        <v>201.07499999999999</v>
      </c>
      <c r="JU127" s="1">
        <v>212.44900000000001</v>
      </c>
      <c r="JV127" s="1">
        <v>220.19300000000001</v>
      </c>
      <c r="JW127" s="1">
        <v>217.166</v>
      </c>
      <c r="JX127" s="1">
        <v>213.678</v>
      </c>
      <c r="JY127" s="1">
        <v>219.75200000000001</v>
      </c>
      <c r="JZ127" s="1">
        <v>224.23</v>
      </c>
      <c r="KA127" s="1">
        <v>223.732</v>
      </c>
      <c r="KB127" s="1">
        <v>223.18299999999999</v>
      </c>
      <c r="KC127" s="1">
        <v>225.86099999999999</v>
      </c>
      <c r="KD127" s="1">
        <v>227.815</v>
      </c>
      <c r="KE127" s="1">
        <v>208.39699999999999</v>
      </c>
      <c r="KF127" s="1">
        <v>207.208</v>
      </c>
      <c r="KG127" s="1">
        <v>207.43700000000001</v>
      </c>
      <c r="KH127" s="1">
        <v>210.11099999999999</v>
      </c>
      <c r="KI127" s="1">
        <v>218.70400000000001</v>
      </c>
      <c r="KJ127" s="1">
        <v>217.798</v>
      </c>
      <c r="KK127" s="1">
        <v>219.83500000000001</v>
      </c>
      <c r="KL127" s="1">
        <v>214.15</v>
      </c>
      <c r="KM127" s="1">
        <v>217.82499999999999</v>
      </c>
      <c r="KN127" s="1">
        <v>213.26499999999999</v>
      </c>
      <c r="KO127" s="1">
        <v>197.91800000000001</v>
      </c>
      <c r="KP127" s="1">
        <v>184.01400000000001</v>
      </c>
      <c r="KQ127" s="1">
        <v>183.065</v>
      </c>
      <c r="KR127" s="1">
        <v>183.40199999999999</v>
      </c>
      <c r="KS127" s="1">
        <v>189.834</v>
      </c>
      <c r="KT127" s="1">
        <v>193.29</v>
      </c>
      <c r="KU127" s="1">
        <v>196.70699999999999</v>
      </c>
      <c r="KV127" s="1">
        <v>195.755</v>
      </c>
      <c r="KW127" s="1">
        <v>195.74600000000001</v>
      </c>
      <c r="KX127" s="1">
        <v>194.72200000000001</v>
      </c>
      <c r="KY127" s="1">
        <v>195.09299999999999</v>
      </c>
      <c r="KZ127" s="1">
        <v>194.023</v>
      </c>
      <c r="LA127" s="1">
        <v>193.97499999999999</v>
      </c>
      <c r="LB127" s="1">
        <v>190.67400000000001</v>
      </c>
      <c r="LC127" s="1">
        <v>195.56899999999999</v>
      </c>
      <c r="LD127" s="1">
        <v>208.65</v>
      </c>
      <c r="LE127" s="1">
        <v>214.58600000000001</v>
      </c>
      <c r="LF127" s="1">
        <v>211.886</v>
      </c>
      <c r="LG127" s="1">
        <v>212.82400000000001</v>
      </c>
      <c r="LH127" s="1">
        <v>213.14699999999999</v>
      </c>
      <c r="LI127" s="1">
        <v>212.65700000000001</v>
      </c>
      <c r="LJ127" s="1">
        <v>210.37700000000001</v>
      </c>
      <c r="LK127" s="1">
        <v>214.86</v>
      </c>
      <c r="LL127" s="1">
        <v>213.97800000000001</v>
      </c>
      <c r="LM127" s="1">
        <v>223.666</v>
      </c>
      <c r="LN127" s="1">
        <v>233.13800000000001</v>
      </c>
      <c r="LO127" s="1">
        <v>238.375</v>
      </c>
      <c r="LP127" s="1">
        <v>234.351</v>
      </c>
      <c r="LQ127" s="1">
        <v>244.28700000000001</v>
      </c>
      <c r="LR127" s="1">
        <v>237.98599999999999</v>
      </c>
      <c r="LS127" s="1">
        <v>234.16399999999999</v>
      </c>
      <c r="LT127" s="1">
        <v>228.27099999999999</v>
      </c>
      <c r="LU127" s="1">
        <v>222.249</v>
      </c>
      <c r="LV127" s="1">
        <v>228.09</v>
      </c>
      <c r="LW127" s="1">
        <v>232.82900000000001</v>
      </c>
      <c r="LX127" s="1">
        <v>237.017</v>
      </c>
      <c r="LY127" s="1">
        <v>245.774</v>
      </c>
      <c r="LZ127" s="1">
        <v>253.01900000000001</v>
      </c>
      <c r="MA127" s="1">
        <v>261.73200000000003</v>
      </c>
      <c r="MB127" s="1">
        <v>265.24900000000002</v>
      </c>
      <c r="MC127" s="1">
        <v>263.58699999999999</v>
      </c>
      <c r="MD127" s="1">
        <v>260.50700000000001</v>
      </c>
      <c r="ME127" s="1">
        <v>256.45299999999997</v>
      </c>
      <c r="MF127" s="1">
        <v>256.41899999999998</v>
      </c>
      <c r="MG127" s="1">
        <v>255.47399999999999</v>
      </c>
      <c r="MH127" s="1">
        <v>244.18899999999999</v>
      </c>
      <c r="MI127" s="1">
        <v>246.90100000000001</v>
      </c>
      <c r="MJ127" s="1">
        <v>256.39400000000001</v>
      </c>
      <c r="MK127" s="1">
        <v>264.23399999999998</v>
      </c>
      <c r="ML127" s="1">
        <v>270.05700000000002</v>
      </c>
      <c r="MM127" s="1">
        <v>265.40600000000001</v>
      </c>
      <c r="MN127" s="1">
        <v>266.66699999999997</v>
      </c>
      <c r="MO127" s="1">
        <v>263.47199999999998</v>
      </c>
      <c r="MP127" s="1">
        <v>266.83</v>
      </c>
      <c r="MQ127" s="1">
        <v>271.10300000000001</v>
      </c>
      <c r="MR127" s="1">
        <v>268.94400000000002</v>
      </c>
      <c r="MS127" s="1">
        <v>264.50099999999998</v>
      </c>
      <c r="MT127" s="1">
        <v>271.834</v>
      </c>
      <c r="MU127" s="1">
        <v>289.87</v>
      </c>
      <c r="MV127" s="1">
        <v>294.387</v>
      </c>
      <c r="MW127" s="1">
        <v>283.24</v>
      </c>
      <c r="MX127" s="1">
        <v>270.20400000000001</v>
      </c>
      <c r="MY127" s="1">
        <v>275.64699999999999</v>
      </c>
      <c r="MZ127" s="1">
        <v>292.88099999999997</v>
      </c>
      <c r="NA127" s="1">
        <v>293.697</v>
      </c>
      <c r="NB127" s="1">
        <v>295.67</v>
      </c>
      <c r="NC127" s="1">
        <v>316.17200000000003</v>
      </c>
      <c r="ND127" s="1">
        <v>320.416</v>
      </c>
      <c r="NE127" s="1">
        <v>320.12599999999998</v>
      </c>
      <c r="NF127" s="1">
        <v>318.33499999999998</v>
      </c>
      <c r="NG127" s="1">
        <v>321.91500000000002</v>
      </c>
      <c r="NH127" s="1">
        <v>315.13799999999998</v>
      </c>
      <c r="NI127" s="1">
        <v>309.64100000000002</v>
      </c>
      <c r="NJ127" s="1">
        <v>298.55099999999999</v>
      </c>
      <c r="NK127" s="1">
        <v>298.16399999999999</v>
      </c>
      <c r="NL127" s="1">
        <v>305.39800000000002</v>
      </c>
      <c r="NM127" s="1">
        <v>304.43099999999998</v>
      </c>
      <c r="NN127" s="1">
        <v>318.96499999999997</v>
      </c>
      <c r="NO127" s="1">
        <v>316.928</v>
      </c>
      <c r="NP127" s="1">
        <v>302.995</v>
      </c>
      <c r="NQ127" s="1">
        <v>306.64800000000002</v>
      </c>
      <c r="NR127" s="1">
        <v>307.49099999999999</v>
      </c>
      <c r="NS127" s="1">
        <v>315.18299999999999</v>
      </c>
      <c r="NT127" s="1">
        <v>322.53199999999998</v>
      </c>
      <c r="NU127" s="1">
        <v>323.88900000000001</v>
      </c>
      <c r="NV127" s="1">
        <v>323.26400000000001</v>
      </c>
      <c r="NW127" s="1">
        <v>312.36</v>
      </c>
      <c r="NX127" s="1">
        <v>303.38099999999997</v>
      </c>
      <c r="NY127" s="1">
        <v>303.08499999999998</v>
      </c>
      <c r="NZ127" s="1">
        <v>302.06599999999997</v>
      </c>
      <c r="OA127" s="1">
        <v>298.42</v>
      </c>
      <c r="OB127" s="1">
        <v>298.399</v>
      </c>
      <c r="OC127" s="1">
        <v>298.87400000000002</v>
      </c>
      <c r="OD127" s="1">
        <v>297.99200000000002</v>
      </c>
      <c r="OE127" s="1">
        <v>296.649</v>
      </c>
      <c r="OF127" s="1">
        <v>293.44400000000002</v>
      </c>
      <c r="OG127" s="1">
        <v>293.99900000000002</v>
      </c>
      <c r="OH127" s="1">
        <v>293.99200000000002</v>
      </c>
      <c r="OI127" s="1">
        <v>300.72899999999998</v>
      </c>
      <c r="OJ127" s="1">
        <v>315.11099999999999</v>
      </c>
      <c r="OK127" s="1">
        <v>316.57400000000001</v>
      </c>
      <c r="OL127" s="1">
        <v>313.12</v>
      </c>
      <c r="OM127" s="1">
        <v>311.60500000000002</v>
      </c>
      <c r="ON127" s="1">
        <v>304.15899999999999</v>
      </c>
      <c r="OO127" s="1">
        <v>300.125</v>
      </c>
      <c r="OP127" s="1">
        <v>295.01299999999998</v>
      </c>
      <c r="OQ127" s="1">
        <v>297.53300000000002</v>
      </c>
      <c r="OR127" s="1">
        <v>293.28199999999998</v>
      </c>
      <c r="OS127" s="1">
        <v>287.35899999999998</v>
      </c>
      <c r="OT127" s="1">
        <v>283.63400000000001</v>
      </c>
      <c r="OU127" s="1">
        <v>280.46699999999998</v>
      </c>
      <c r="OV127" s="1">
        <v>282.93400000000003</v>
      </c>
      <c r="OW127" s="1">
        <v>282.56700000000001</v>
      </c>
      <c r="OX127" s="1">
        <v>284.84300000000002</v>
      </c>
      <c r="OY127" s="1">
        <v>294.387</v>
      </c>
      <c r="OZ127" s="1">
        <v>281.29899999999998</v>
      </c>
      <c r="PA127" s="1">
        <v>270.81599999999997</v>
      </c>
      <c r="PB127" s="1">
        <v>261.35899999999998</v>
      </c>
      <c r="PC127" s="1">
        <v>253.06200000000001</v>
      </c>
      <c r="PD127" s="1">
        <v>246.464</v>
      </c>
      <c r="PE127" s="1">
        <v>245.20699999999999</v>
      </c>
      <c r="PF127" s="1">
        <v>242.88399999999999</v>
      </c>
      <c r="PG127" s="1">
        <v>236.86199999999999</v>
      </c>
      <c r="PH127" s="1">
        <v>240.922</v>
      </c>
      <c r="PI127" s="1">
        <v>246.42</v>
      </c>
      <c r="PJ127" s="1">
        <v>249.40199999999999</v>
      </c>
      <c r="PK127" s="1">
        <v>250.69200000000001</v>
      </c>
      <c r="PL127" s="1">
        <v>255.40899999999999</v>
      </c>
      <c r="PM127" s="1">
        <v>259.60300000000001</v>
      </c>
      <c r="PN127" s="1">
        <v>262.65699999999998</v>
      </c>
      <c r="PO127" s="1">
        <v>265.72300000000001</v>
      </c>
      <c r="PP127" s="1">
        <v>271.95</v>
      </c>
      <c r="PQ127" s="1">
        <v>260.84300000000002</v>
      </c>
      <c r="PR127" s="1">
        <v>259.63</v>
      </c>
      <c r="PS127" s="1">
        <v>255.08500000000001</v>
      </c>
      <c r="PT127" s="1">
        <v>242.042</v>
      </c>
      <c r="PU127" s="1">
        <v>242.386</v>
      </c>
      <c r="PV127" s="1">
        <v>240.03</v>
      </c>
      <c r="PW127" s="1">
        <v>236.923</v>
      </c>
      <c r="PX127" s="1">
        <v>237.67099999999999</v>
      </c>
      <c r="PY127" s="1">
        <v>236.77500000000001</v>
      </c>
      <c r="PZ127" s="1">
        <v>236.547</v>
      </c>
      <c r="QA127" s="1">
        <v>237.459</v>
      </c>
      <c r="QB127" s="1">
        <v>230.28399999999999</v>
      </c>
      <c r="QC127" s="1">
        <v>230.143</v>
      </c>
      <c r="QD127" s="1">
        <v>227.792</v>
      </c>
      <c r="QE127" s="1">
        <v>221.441</v>
      </c>
      <c r="QF127" s="1">
        <v>222.09700000000001</v>
      </c>
      <c r="QG127" s="1">
        <v>223.67500000000001</v>
      </c>
      <c r="QH127" s="1">
        <v>227.96</v>
      </c>
      <c r="QI127" s="1">
        <v>225.44800000000001</v>
      </c>
      <c r="QJ127" s="1">
        <v>230.08</v>
      </c>
      <c r="QK127" s="1">
        <v>226.351</v>
      </c>
      <c r="QL127" s="1">
        <v>227.91300000000001</v>
      </c>
      <c r="QM127" s="1">
        <v>225.81399999999999</v>
      </c>
      <c r="QN127" s="1">
        <v>223.68199999999999</v>
      </c>
      <c r="QO127" s="1">
        <v>224.529</v>
      </c>
      <c r="QP127" s="1">
        <v>222.89599999999999</v>
      </c>
      <c r="QQ127" s="1">
        <v>218.47499999999999</v>
      </c>
      <c r="QR127" s="1">
        <v>221.27600000000001</v>
      </c>
      <c r="QS127" s="1">
        <v>225.43100000000001</v>
      </c>
      <c r="QT127" s="1">
        <v>230.24199999999999</v>
      </c>
      <c r="QU127" s="1">
        <v>235.596</v>
      </c>
      <c r="QV127" s="1">
        <v>240.04</v>
      </c>
      <c r="QW127" s="1">
        <v>241.60900000000001</v>
      </c>
      <c r="QX127" s="1">
        <v>246.99799999999999</v>
      </c>
      <c r="QY127" s="1">
        <v>254.32900000000001</v>
      </c>
      <c r="QZ127" s="1">
        <v>261.18</v>
      </c>
      <c r="RA127" s="1">
        <v>262.49</v>
      </c>
      <c r="RB127" s="1">
        <v>262.18599999999998</v>
      </c>
      <c r="RC127" s="1">
        <v>261.90800000000002</v>
      </c>
      <c r="RD127" s="1">
        <v>259.45800000000003</v>
      </c>
      <c r="RE127" s="1">
        <v>253.24799999999999</v>
      </c>
      <c r="RF127" s="1">
        <v>249.51400000000001</v>
      </c>
      <c r="RG127" s="1">
        <v>249.876</v>
      </c>
      <c r="RH127" s="1">
        <v>251.059</v>
      </c>
      <c r="RI127" s="1">
        <v>250.255</v>
      </c>
      <c r="RJ127" s="1">
        <v>249.80500000000001</v>
      </c>
      <c r="RK127" s="1">
        <v>249.38800000000001</v>
      </c>
      <c r="RL127" s="1">
        <v>251.65799999999999</v>
      </c>
      <c r="RM127" s="1">
        <v>258.93200000000002</v>
      </c>
      <c r="RN127" s="1">
        <v>258.73399999999998</v>
      </c>
      <c r="RO127" s="1">
        <v>258.52</v>
      </c>
      <c r="RP127" s="1">
        <v>257.39999999999998</v>
      </c>
      <c r="RQ127" s="1">
        <v>252.17400000000001</v>
      </c>
      <c r="RR127" s="1">
        <v>251.65199999999999</v>
      </c>
      <c r="RS127" s="1">
        <v>243.709</v>
      </c>
      <c r="RT127" s="1">
        <v>226.827</v>
      </c>
      <c r="RU127" s="1">
        <v>225.49299999999999</v>
      </c>
      <c r="RV127" s="1">
        <v>224.649</v>
      </c>
      <c r="RW127" s="1">
        <v>225.74799999999999</v>
      </c>
      <c r="RX127" s="1">
        <v>224.09800000000001</v>
      </c>
      <c r="RY127" s="1">
        <v>220.327</v>
      </c>
      <c r="RZ127" s="1">
        <v>215.81200000000001</v>
      </c>
      <c r="SA127" s="1">
        <v>216.77500000000001</v>
      </c>
      <c r="SB127" s="1">
        <v>218.14599999999999</v>
      </c>
      <c r="SC127" s="1">
        <v>219.518</v>
      </c>
      <c r="SD127" s="1">
        <v>220.48</v>
      </c>
      <c r="SE127" s="1">
        <v>224.185</v>
      </c>
      <c r="SF127" s="1">
        <v>225.49199999999999</v>
      </c>
      <c r="SG127" s="1">
        <v>224.947</v>
      </c>
      <c r="SH127" s="1">
        <v>224.88800000000001</v>
      </c>
      <c r="SI127" s="1">
        <v>224.84700000000001</v>
      </c>
      <c r="SJ127" s="1">
        <v>225.852</v>
      </c>
      <c r="SK127" s="1">
        <v>224.547</v>
      </c>
      <c r="SL127" s="1">
        <v>222.96199999999999</v>
      </c>
      <c r="SM127" s="1">
        <v>225.37299999999999</v>
      </c>
      <c r="SN127" s="1">
        <v>226.92599999999999</v>
      </c>
      <c r="SO127" s="1">
        <v>226.86699999999999</v>
      </c>
      <c r="SP127" s="1">
        <v>224.41800000000001</v>
      </c>
      <c r="SQ127" s="1">
        <v>236.06899999999999</v>
      </c>
      <c r="SR127" s="1">
        <v>240.86699999999999</v>
      </c>
    </row>
    <row r="128" spans="1:512" x14ac:dyDescent="0.25">
      <c r="A128" s="1" t="s">
        <v>349</v>
      </c>
      <c r="B128" s="1" t="str">
        <f>_xlfn.XLOOKUP(A128,bonds[worksheet get],bonds[unique lookup],"-")</f>
        <v>IBESM 3 1/4 PERP nc-24</v>
      </c>
      <c r="C128" s="1" t="str">
        <f>_xlfn.XLOOKUP(A128,bonds[worksheet get],bonds[ID_ISIN],"-")</f>
        <v>XS1890845875</v>
      </c>
      <c r="D128" s="1">
        <f>_xll.BDH(A128,"blp_i_sprd_mid","-2AY",,"Dates=H","Fill=C","Sort=R","Dir=H","cols=358;rows=1")</f>
        <v>206.767</v>
      </c>
      <c r="E128" s="1">
        <v>207.60900000000001</v>
      </c>
      <c r="F128" s="1">
        <v>206.547</v>
      </c>
      <c r="G128" s="1">
        <v>211.447</v>
      </c>
      <c r="H128" s="1">
        <v>212.78</v>
      </c>
      <c r="I128" s="1">
        <v>210.25399999999999</v>
      </c>
      <c r="J128" s="1">
        <v>208.42099999999999</v>
      </c>
      <c r="K128" s="1">
        <v>206.624</v>
      </c>
      <c r="L128" s="1">
        <v>206.32300000000001</v>
      </c>
      <c r="M128" s="1">
        <v>206.63399999999999</v>
      </c>
      <c r="N128" s="1">
        <v>199.88300000000001</v>
      </c>
      <c r="O128" s="1">
        <v>199.04499999999999</v>
      </c>
      <c r="P128" s="1">
        <v>192.95</v>
      </c>
      <c r="Q128" s="1">
        <v>188.00899999999999</v>
      </c>
      <c r="R128" s="1">
        <v>196.84299999999999</v>
      </c>
      <c r="S128" s="1">
        <v>193.935</v>
      </c>
      <c r="T128" s="1">
        <v>194.65899999999999</v>
      </c>
      <c r="U128" s="1">
        <v>175.708</v>
      </c>
      <c r="V128" s="1">
        <v>167.59899999999999</v>
      </c>
      <c r="W128" s="1">
        <v>163.27199999999999</v>
      </c>
      <c r="X128" s="1">
        <v>172.846</v>
      </c>
      <c r="Y128" s="1">
        <v>188.06299999999999</v>
      </c>
      <c r="Z128" s="1">
        <v>193.81399999999999</v>
      </c>
      <c r="AA128" s="1">
        <v>201.625</v>
      </c>
      <c r="AB128" s="1">
        <v>201.63499999999999</v>
      </c>
      <c r="AC128" s="1">
        <v>202.14500000000001</v>
      </c>
      <c r="AD128" s="1">
        <v>197.06700000000001</v>
      </c>
      <c r="AE128" s="1">
        <v>195.46700000000001</v>
      </c>
      <c r="AF128" s="1">
        <v>210.202</v>
      </c>
      <c r="AG128" s="1">
        <v>219.411</v>
      </c>
      <c r="AH128" s="1">
        <v>220.95</v>
      </c>
      <c r="AI128" s="1">
        <v>224.21199999999999</v>
      </c>
      <c r="AJ128" s="1">
        <v>230.84899999999999</v>
      </c>
      <c r="AK128" s="1">
        <v>237.57300000000001</v>
      </c>
      <c r="AL128" s="1">
        <v>243.15100000000001</v>
      </c>
      <c r="AM128" s="1">
        <v>246.553</v>
      </c>
      <c r="AN128" s="1">
        <v>244.86099999999999</v>
      </c>
      <c r="AO128" s="1">
        <v>237.125</v>
      </c>
      <c r="AP128" s="1">
        <v>235.31100000000001</v>
      </c>
      <c r="AQ128" s="1">
        <v>235.24100000000001</v>
      </c>
      <c r="AR128" s="1">
        <v>236.161</v>
      </c>
      <c r="AS128" s="1">
        <v>237.691</v>
      </c>
      <c r="AT128" s="1">
        <v>240.42599999999999</v>
      </c>
      <c r="AU128" s="1">
        <v>245.25399999999999</v>
      </c>
      <c r="AV128" s="1">
        <v>242.81800000000001</v>
      </c>
      <c r="AW128" s="1">
        <v>228.68899999999999</v>
      </c>
      <c r="AX128" s="1">
        <v>224.15100000000001</v>
      </c>
      <c r="AY128" s="1">
        <v>221.17400000000001</v>
      </c>
      <c r="AZ128" s="1">
        <v>220.184</v>
      </c>
      <c r="BA128" s="1">
        <v>227.249</v>
      </c>
      <c r="BB128" s="1">
        <v>230.11500000000001</v>
      </c>
      <c r="BC128" s="1">
        <v>234.15899999999999</v>
      </c>
      <c r="BD128" s="1">
        <v>235.55199999999999</v>
      </c>
      <c r="BE128" s="1">
        <v>226.31800000000001</v>
      </c>
      <c r="BF128" s="1">
        <v>219.107</v>
      </c>
      <c r="BG128" s="1">
        <v>216.27099999999999</v>
      </c>
      <c r="BH128" s="1">
        <v>199.91499999999999</v>
      </c>
      <c r="BI128" s="1">
        <v>199.26300000000001</v>
      </c>
      <c r="BJ128" s="1">
        <v>226.124</v>
      </c>
      <c r="BK128" s="1">
        <v>244.86799999999999</v>
      </c>
      <c r="BL128" s="1">
        <v>259.93</v>
      </c>
      <c r="BM128" s="1">
        <v>283.375</v>
      </c>
      <c r="BN128" s="1">
        <v>295.09199999999998</v>
      </c>
      <c r="BO128" s="1">
        <v>299.22899999999998</v>
      </c>
      <c r="BP128" s="1">
        <v>308.08199999999999</v>
      </c>
      <c r="BQ128" s="1">
        <v>326.96100000000001</v>
      </c>
      <c r="BR128" s="1">
        <v>344.15899999999999</v>
      </c>
      <c r="BS128" s="1">
        <v>343.18099999999998</v>
      </c>
      <c r="BT128" s="1">
        <v>354.58499999999998</v>
      </c>
      <c r="BU128" s="1">
        <v>365.88400000000001</v>
      </c>
      <c r="BV128" s="1">
        <v>414.21899999999999</v>
      </c>
      <c r="BW128" s="1">
        <v>421.68</v>
      </c>
      <c r="BX128" s="1">
        <v>400.50900000000001</v>
      </c>
      <c r="BY128" s="1">
        <v>410.16199999999998</v>
      </c>
      <c r="BZ128" s="1">
        <v>421.64699999999999</v>
      </c>
      <c r="CA128" s="1">
        <v>354.14600000000002</v>
      </c>
      <c r="CB128" s="1">
        <v>312.94499999999999</v>
      </c>
      <c r="CC128" s="1">
        <v>266.64999999999998</v>
      </c>
      <c r="CD128" s="1">
        <v>266.56099999999998</v>
      </c>
      <c r="CE128" s="1">
        <v>231.91300000000001</v>
      </c>
      <c r="CF128" s="1">
        <v>230.524</v>
      </c>
      <c r="CG128" s="1">
        <v>238.06299999999999</v>
      </c>
      <c r="CH128" s="1">
        <v>182.82499999999999</v>
      </c>
      <c r="CI128" s="1">
        <v>158.72</v>
      </c>
      <c r="CJ128" s="1">
        <v>153.83600000000001</v>
      </c>
      <c r="CK128" s="1">
        <v>158.46100000000001</v>
      </c>
      <c r="CL128" s="1">
        <v>171.25</v>
      </c>
      <c r="CM128" s="1">
        <v>167.875</v>
      </c>
      <c r="CN128" s="1">
        <v>149.09200000000001</v>
      </c>
      <c r="CO128" s="1">
        <v>135.71799999999999</v>
      </c>
      <c r="CP128" s="1">
        <v>130.905</v>
      </c>
      <c r="CQ128" s="1">
        <v>124.556</v>
      </c>
      <c r="CR128" s="1">
        <v>117.224</v>
      </c>
      <c r="CS128" s="1">
        <v>119.937</v>
      </c>
      <c r="CT128" s="1">
        <v>120.64700000000001</v>
      </c>
      <c r="CU128" s="1">
        <v>123.172</v>
      </c>
      <c r="CV128" s="1">
        <v>123.021</v>
      </c>
      <c r="CW128" s="1">
        <v>124.508</v>
      </c>
      <c r="CX128" s="1">
        <v>126.111</v>
      </c>
      <c r="CY128" s="1">
        <v>125.94499999999999</v>
      </c>
      <c r="CZ128" s="1">
        <v>127.10899999999999</v>
      </c>
      <c r="DA128" s="1">
        <v>128.21899999999999</v>
      </c>
      <c r="DB128" s="1">
        <v>126.666</v>
      </c>
      <c r="DC128" s="1">
        <v>125.699</v>
      </c>
      <c r="DD128" s="1">
        <v>127.437</v>
      </c>
      <c r="DE128" s="1">
        <v>132.19499999999999</v>
      </c>
      <c r="DF128" s="1">
        <v>139.66499999999999</v>
      </c>
      <c r="DG128" s="1">
        <v>139.74799999999999</v>
      </c>
      <c r="DH128" s="1">
        <v>136.77699999999999</v>
      </c>
      <c r="DI128" s="1">
        <v>134.137</v>
      </c>
      <c r="DJ128" s="1">
        <v>135.16999999999999</v>
      </c>
      <c r="DK128" s="1">
        <v>137.98500000000001</v>
      </c>
      <c r="DL128" s="1">
        <v>129.54900000000001</v>
      </c>
      <c r="DM128" s="1">
        <v>126.206</v>
      </c>
      <c r="DN128" s="1">
        <v>122.74</v>
      </c>
      <c r="DO128" s="1">
        <v>122.267</v>
      </c>
      <c r="DP128" s="1">
        <v>120.613</v>
      </c>
      <c r="DQ128" s="1">
        <v>121.55200000000001</v>
      </c>
      <c r="DR128" s="1">
        <v>125.21</v>
      </c>
      <c r="DS128" s="1">
        <v>128.22800000000001</v>
      </c>
      <c r="DT128" s="1">
        <v>126.117</v>
      </c>
      <c r="DU128" s="1">
        <v>126.002</v>
      </c>
      <c r="DV128" s="1">
        <v>127.71599999999999</v>
      </c>
      <c r="DW128" s="1">
        <v>128.14099999999999</v>
      </c>
      <c r="DX128" s="1">
        <v>131.21199999999999</v>
      </c>
      <c r="DY128" s="1">
        <v>130.13499999999999</v>
      </c>
      <c r="DZ128" s="1">
        <v>128.327</v>
      </c>
      <c r="EA128" s="1">
        <v>128.50899999999999</v>
      </c>
      <c r="EB128" s="1">
        <v>125.313</v>
      </c>
      <c r="EC128" s="1">
        <v>125.12</v>
      </c>
      <c r="ED128" s="1">
        <v>123.336</v>
      </c>
      <c r="EE128" s="1">
        <v>127.36799999999999</v>
      </c>
      <c r="EF128" s="1">
        <v>127.468</v>
      </c>
      <c r="EG128" s="1">
        <v>127.68</v>
      </c>
      <c r="EH128" s="1">
        <v>128.05500000000001</v>
      </c>
      <c r="EI128" s="1">
        <v>128.673</v>
      </c>
      <c r="EJ128" s="1">
        <v>131.09399999999999</v>
      </c>
      <c r="EK128" s="1">
        <v>133.887</v>
      </c>
      <c r="EL128" s="1">
        <v>133.82499999999999</v>
      </c>
      <c r="EM128" s="1">
        <v>135.46100000000001</v>
      </c>
      <c r="EN128" s="1">
        <v>138.88800000000001</v>
      </c>
      <c r="EO128" s="1">
        <v>142.35300000000001</v>
      </c>
      <c r="EP128" s="1">
        <v>140.84299999999999</v>
      </c>
      <c r="EQ128" s="1">
        <v>142.637</v>
      </c>
      <c r="ER128" s="1">
        <v>144.559</v>
      </c>
      <c r="ES128" s="1">
        <v>146.92599999999999</v>
      </c>
      <c r="ET128" s="1">
        <v>151.80799999999999</v>
      </c>
      <c r="EU128" s="1">
        <v>153.53800000000001</v>
      </c>
      <c r="EV128" s="1">
        <v>147.566</v>
      </c>
      <c r="EW128" s="1">
        <v>152.066</v>
      </c>
      <c r="EX128" s="1">
        <v>154.465</v>
      </c>
      <c r="EY128" s="1">
        <v>153.93100000000001</v>
      </c>
      <c r="EZ128" s="1">
        <v>153.16900000000001</v>
      </c>
      <c r="FA128" s="1">
        <v>157.072</v>
      </c>
      <c r="FB128" s="1">
        <v>163.06200000000001</v>
      </c>
      <c r="FC128" s="1">
        <v>163.35900000000001</v>
      </c>
      <c r="FD128" s="1">
        <v>162.761</v>
      </c>
      <c r="FE128" s="1">
        <v>158.61699999999999</v>
      </c>
      <c r="FF128" s="1">
        <v>155.501</v>
      </c>
      <c r="FG128" s="1">
        <v>155.536</v>
      </c>
      <c r="FH128" s="1">
        <v>154.63200000000001</v>
      </c>
      <c r="FI128" s="1">
        <v>152.13900000000001</v>
      </c>
      <c r="FJ128" s="1">
        <v>149.327</v>
      </c>
      <c r="FK128" s="1">
        <v>148.76599999999999</v>
      </c>
      <c r="FL128" s="1">
        <v>146.048</v>
      </c>
      <c r="FM128" s="1">
        <v>141.179</v>
      </c>
      <c r="FN128" s="1">
        <v>143.624</v>
      </c>
      <c r="FO128" s="1">
        <v>142.435</v>
      </c>
      <c r="FP128" s="1">
        <v>147.15700000000001</v>
      </c>
      <c r="FQ128" s="1">
        <v>150.60599999999999</v>
      </c>
      <c r="FR128" s="1">
        <v>151.80500000000001</v>
      </c>
      <c r="FS128" s="1">
        <v>145.96299999999999</v>
      </c>
      <c r="FT128" s="1">
        <v>144.16800000000001</v>
      </c>
      <c r="FU128" s="1">
        <v>141.37100000000001</v>
      </c>
      <c r="FV128" s="1">
        <v>143.655</v>
      </c>
      <c r="FW128" s="1">
        <v>146.75800000000001</v>
      </c>
      <c r="FX128" s="1">
        <v>149.69300000000001</v>
      </c>
      <c r="FY128" s="1">
        <v>148.298</v>
      </c>
      <c r="FZ128" s="1">
        <v>149.08199999999999</v>
      </c>
      <c r="GA128" s="1">
        <v>153.19300000000001</v>
      </c>
      <c r="GB128" s="1">
        <v>154.87899999999999</v>
      </c>
      <c r="GC128" s="1">
        <v>156.28399999999999</v>
      </c>
      <c r="GD128" s="1">
        <v>160.02500000000001</v>
      </c>
      <c r="GE128" s="1">
        <v>162.72200000000001</v>
      </c>
      <c r="GF128" s="1">
        <v>163.25200000000001</v>
      </c>
      <c r="GG128" s="1">
        <v>168.77699999999999</v>
      </c>
      <c r="GH128" s="1">
        <v>173.24299999999999</v>
      </c>
      <c r="GI128" s="1">
        <v>175.767</v>
      </c>
      <c r="GJ128" s="1">
        <v>173.619</v>
      </c>
      <c r="GK128" s="1">
        <v>174.529</v>
      </c>
      <c r="GL128" s="1">
        <v>178.20500000000001</v>
      </c>
      <c r="GM128" s="1">
        <v>169.054</v>
      </c>
      <c r="GN128" s="1">
        <v>165.56</v>
      </c>
      <c r="GO128" s="1">
        <v>168.74700000000001</v>
      </c>
      <c r="GP128" s="1">
        <v>169.541</v>
      </c>
      <c r="GQ128" s="1">
        <v>171.82599999999999</v>
      </c>
      <c r="GR128" s="1">
        <v>172.47900000000001</v>
      </c>
      <c r="GS128" s="1">
        <v>169.959</v>
      </c>
      <c r="GT128" s="1">
        <v>168.71899999999999</v>
      </c>
      <c r="GU128" s="1">
        <v>166.99700000000001</v>
      </c>
      <c r="GV128" s="1">
        <v>174.626</v>
      </c>
      <c r="GW128" s="1">
        <v>173.761</v>
      </c>
      <c r="GX128" s="1">
        <v>165.36099999999999</v>
      </c>
      <c r="GY128" s="1">
        <v>159.357</v>
      </c>
      <c r="GZ128" s="1">
        <v>154.63999999999999</v>
      </c>
      <c r="HA128" s="1">
        <v>158.05000000000001</v>
      </c>
      <c r="HB128" s="1">
        <v>178.542</v>
      </c>
      <c r="HC128" s="1">
        <v>177.255</v>
      </c>
      <c r="HD128" s="1">
        <v>173.07400000000001</v>
      </c>
      <c r="HE128" s="1">
        <v>171.49199999999999</v>
      </c>
      <c r="HF128" s="1">
        <v>166.119</v>
      </c>
      <c r="HG128" s="1">
        <v>171.977</v>
      </c>
      <c r="HH128" s="1">
        <v>172.529</v>
      </c>
      <c r="HI128" s="1">
        <v>167.55600000000001</v>
      </c>
      <c r="HJ128" s="1">
        <v>165.04</v>
      </c>
      <c r="HK128" s="1">
        <v>162.91499999999999</v>
      </c>
      <c r="HL128" s="1">
        <v>161.82499999999999</v>
      </c>
      <c r="HM128" s="1">
        <v>158.22300000000001</v>
      </c>
      <c r="HN128" s="1">
        <v>156.857</v>
      </c>
      <c r="HO128" s="1">
        <v>156.24100000000001</v>
      </c>
      <c r="HP128" s="1">
        <v>155.97499999999999</v>
      </c>
      <c r="HQ128" s="1">
        <v>163.678</v>
      </c>
      <c r="HR128" s="1">
        <v>172.65100000000001</v>
      </c>
      <c r="HS128" s="1">
        <v>175.876</v>
      </c>
      <c r="HT128" s="1">
        <v>185.81</v>
      </c>
      <c r="HU128" s="1">
        <v>189.11199999999999</v>
      </c>
      <c r="HV128" s="1">
        <v>179.75399999999999</v>
      </c>
      <c r="HW128" s="1">
        <v>172.99299999999999</v>
      </c>
      <c r="HX128" s="1">
        <v>169.06</v>
      </c>
      <c r="HY128" s="1">
        <v>171.29599999999999</v>
      </c>
      <c r="HZ128" s="1">
        <v>173.43199999999999</v>
      </c>
      <c r="IA128" s="1">
        <v>180.92099999999999</v>
      </c>
      <c r="IB128" s="1">
        <v>187.02099999999999</v>
      </c>
      <c r="IC128" s="1">
        <v>191.066</v>
      </c>
      <c r="ID128" s="1">
        <v>177.71199999999999</v>
      </c>
      <c r="IE128" s="1">
        <v>168.303</v>
      </c>
      <c r="IF128" s="1">
        <v>165.083</v>
      </c>
      <c r="IG128" s="1">
        <v>165.33099999999999</v>
      </c>
      <c r="IH128" s="1">
        <v>155.77699999999999</v>
      </c>
      <c r="II128" s="1">
        <v>153.93799999999999</v>
      </c>
      <c r="IJ128" s="1">
        <v>154.608</v>
      </c>
      <c r="IK128" s="1">
        <v>163.75200000000001</v>
      </c>
      <c r="IL128" s="1">
        <v>170.58099999999999</v>
      </c>
      <c r="IM128" s="1">
        <v>174.58699999999999</v>
      </c>
      <c r="IN128" s="1">
        <v>173.07300000000001</v>
      </c>
      <c r="IO128" s="1">
        <v>170.81899999999999</v>
      </c>
      <c r="IP128" s="1">
        <v>162.137</v>
      </c>
      <c r="IQ128" s="1">
        <v>158.036</v>
      </c>
      <c r="IR128" s="1">
        <v>157.517</v>
      </c>
      <c r="IS128" s="1">
        <v>157.09700000000001</v>
      </c>
      <c r="IT128" s="1">
        <v>159.00800000000001</v>
      </c>
      <c r="IU128" s="1">
        <v>172.42</v>
      </c>
      <c r="IV128" s="1">
        <v>175.976</v>
      </c>
      <c r="IW128" s="1">
        <v>169.35</v>
      </c>
      <c r="IX128" s="1">
        <v>160.702</v>
      </c>
      <c r="IY128" s="1">
        <v>162.054</v>
      </c>
      <c r="IZ128" s="1">
        <v>166.10300000000001</v>
      </c>
      <c r="JA128" s="1">
        <v>170.417</v>
      </c>
      <c r="JB128" s="1">
        <v>172.745</v>
      </c>
      <c r="JC128" s="1">
        <v>183.71199999999999</v>
      </c>
      <c r="JD128" s="1">
        <v>192.381</v>
      </c>
      <c r="JE128" s="1">
        <v>195.33</v>
      </c>
      <c r="JF128" s="1">
        <v>193.13399999999999</v>
      </c>
      <c r="JG128" s="1">
        <v>186.839</v>
      </c>
      <c r="JH128" s="1">
        <v>184.203</v>
      </c>
      <c r="JI128" s="1">
        <v>182.75299999999999</v>
      </c>
      <c r="JJ128" s="1">
        <v>186.029</v>
      </c>
      <c r="JK128" s="1">
        <v>201.572</v>
      </c>
      <c r="JL128" s="1">
        <v>207.89400000000001</v>
      </c>
      <c r="JM128" s="1">
        <v>210.685</v>
      </c>
      <c r="JN128" s="1">
        <v>212</v>
      </c>
      <c r="JO128" s="1">
        <v>208.88300000000001</v>
      </c>
      <c r="JP128" s="1">
        <v>200.48</v>
      </c>
      <c r="JQ128" s="1">
        <v>205.53700000000001</v>
      </c>
      <c r="JR128" s="1">
        <v>211.964</v>
      </c>
      <c r="JS128" s="1">
        <v>212.31399999999999</v>
      </c>
      <c r="JT128" s="1">
        <v>219.50800000000001</v>
      </c>
      <c r="JU128" s="1">
        <v>230.16499999999999</v>
      </c>
      <c r="JV128" s="1">
        <v>237.452</v>
      </c>
      <c r="JW128" s="1">
        <v>234.87200000000001</v>
      </c>
      <c r="JX128" s="1">
        <v>231.57599999999999</v>
      </c>
      <c r="JY128" s="1">
        <v>234.517</v>
      </c>
      <c r="JZ128" s="1">
        <v>234.559</v>
      </c>
      <c r="KA128" s="1">
        <v>233.55199999999999</v>
      </c>
      <c r="KB128" s="1">
        <v>233.328</v>
      </c>
      <c r="KC128" s="1">
        <v>234.56200000000001</v>
      </c>
      <c r="KD128" s="1">
        <v>222.60300000000001</v>
      </c>
      <c r="KE128" s="1">
        <v>217.55699999999999</v>
      </c>
      <c r="KF128" s="1">
        <v>217.101</v>
      </c>
      <c r="KG128" s="1">
        <v>216.411</v>
      </c>
      <c r="KH128" s="1">
        <v>217.596</v>
      </c>
      <c r="KI128" s="1">
        <v>223.46700000000001</v>
      </c>
      <c r="KJ128" s="1">
        <v>220.96600000000001</v>
      </c>
      <c r="KK128" s="1">
        <v>223.905</v>
      </c>
      <c r="KL128" s="1">
        <v>218.27099999999999</v>
      </c>
      <c r="KM128" s="1">
        <v>222.13499999999999</v>
      </c>
      <c r="KN128" s="1">
        <v>216.33099999999999</v>
      </c>
      <c r="KO128" s="1">
        <v>202.87700000000001</v>
      </c>
      <c r="KP128" s="1">
        <v>191.10400000000001</v>
      </c>
      <c r="KQ128" s="1">
        <v>190.43299999999999</v>
      </c>
      <c r="KR128" s="1">
        <v>190.83799999999999</v>
      </c>
      <c r="KS128" s="1">
        <v>194.10499999999999</v>
      </c>
      <c r="KT128" s="1">
        <v>198.10599999999999</v>
      </c>
      <c r="KU128" s="1">
        <v>200.92099999999999</v>
      </c>
      <c r="KV128" s="1">
        <v>199.99600000000001</v>
      </c>
      <c r="KW128" s="1">
        <v>201.98099999999999</v>
      </c>
      <c r="KX128" s="1">
        <v>199.88399999999999</v>
      </c>
      <c r="KY128" s="1">
        <v>200.65299999999999</v>
      </c>
      <c r="KZ128" s="1">
        <v>197.01900000000001</v>
      </c>
      <c r="LA128" s="1">
        <v>198.36600000000001</v>
      </c>
      <c r="LB128" s="1">
        <v>195.066</v>
      </c>
      <c r="LC128" s="1">
        <v>201.798</v>
      </c>
      <c r="LD128" s="1">
        <v>216.03100000000001</v>
      </c>
      <c r="LE128" s="1">
        <v>221.768</v>
      </c>
      <c r="LF128" s="1">
        <v>219.51499999999999</v>
      </c>
      <c r="LG128" s="1">
        <v>219.51599999999999</v>
      </c>
      <c r="LH128" s="1">
        <v>218.84899999999999</v>
      </c>
      <c r="LI128" s="1">
        <v>218.26599999999999</v>
      </c>
      <c r="LJ128" s="1">
        <v>217.76400000000001</v>
      </c>
      <c r="LK128" s="1">
        <v>221.34800000000001</v>
      </c>
      <c r="LL128" s="1">
        <v>221.726</v>
      </c>
      <c r="LM128" s="1">
        <v>230.21899999999999</v>
      </c>
      <c r="LN128" s="1">
        <v>236.113</v>
      </c>
      <c r="LO128" s="1">
        <v>242.21700000000001</v>
      </c>
      <c r="LP128" s="1">
        <v>241.75800000000001</v>
      </c>
      <c r="LQ128" s="1">
        <v>248.821</v>
      </c>
      <c r="LR128" s="1">
        <v>244.72</v>
      </c>
      <c r="LS128" s="1">
        <v>240.65899999999999</v>
      </c>
      <c r="LT128" s="1">
        <v>233.28299999999999</v>
      </c>
      <c r="LU128" s="1">
        <v>226.434</v>
      </c>
      <c r="LV128" s="1">
        <v>234.01400000000001</v>
      </c>
      <c r="LW128" s="1">
        <v>241.1</v>
      </c>
      <c r="LX128" s="1">
        <v>242.471</v>
      </c>
      <c r="LY128" s="1">
        <v>247.78200000000001</v>
      </c>
      <c r="LZ128" s="1">
        <v>252.47800000000001</v>
      </c>
      <c r="MA128" s="1">
        <v>262.27</v>
      </c>
      <c r="MB128" s="1">
        <v>270.36399999999998</v>
      </c>
      <c r="MC128" s="1">
        <v>267.56900000000002</v>
      </c>
      <c r="MD128" s="1">
        <v>264.16000000000003</v>
      </c>
      <c r="ME128" s="1">
        <v>259.67</v>
      </c>
      <c r="MF128" s="1">
        <v>260.92500000000001</v>
      </c>
      <c r="MG128" s="1">
        <v>261.50700000000001</v>
      </c>
      <c r="MH128" s="1">
        <v>251.815</v>
      </c>
      <c r="MI128" s="1">
        <v>257.20999999999998</v>
      </c>
      <c r="MJ128" s="1">
        <v>268.17200000000003</v>
      </c>
      <c r="MK128" s="1">
        <v>276.815</v>
      </c>
      <c r="ML128" s="1">
        <v>281.86799999999999</v>
      </c>
      <c r="MM128" s="1">
        <v>278.05</v>
      </c>
      <c r="MN128" s="1">
        <v>277.32799999999997</v>
      </c>
      <c r="MO128" s="1">
        <v>274.79300000000001</v>
      </c>
      <c r="MP128" s="1">
        <v>277.24599999999998</v>
      </c>
      <c r="MQ128" s="1">
        <v>281.76400000000001</v>
      </c>
      <c r="MR128" s="1">
        <v>282.95699999999999</v>
      </c>
      <c r="MS128" s="1">
        <v>275.14299999999997</v>
      </c>
      <c r="MT128" s="1">
        <v>280.91899999999998</v>
      </c>
      <c r="MU128" s="1">
        <v>291.38600000000002</v>
      </c>
      <c r="MV128" s="1">
        <v>298.03199999999998</v>
      </c>
      <c r="MW128" s="1">
        <v>294.14499999999998</v>
      </c>
    </row>
    <row r="129" spans="1:512" x14ac:dyDescent="0.25">
      <c r="A129" s="1" t="s">
        <v>53</v>
      </c>
      <c r="B129" s="1" t="str">
        <f>_xlfn.XLOOKUP(A129,bonds[worksheet get],bonds[unique lookup],"-")</f>
        <v>NTGYSM 4 1/8 PERP nc-22</v>
      </c>
      <c r="C129" s="1" t="str">
        <f>_xlfn.XLOOKUP(A129,bonds[worksheet get],bonds[ID_ISIN],"-")</f>
        <v>XS1139494493</v>
      </c>
      <c r="D129" s="1">
        <f>_xll.BDH(A129,"blp_i_sprd_mid","-2AY",,"Dates=H","Fill=C","Sort=R","Dir=H","cols=509;rows=1")</f>
        <v>312.78300000000002</v>
      </c>
      <c r="E129" s="1">
        <v>315.95800000000003</v>
      </c>
      <c r="F129" s="1">
        <v>320.17399999999998</v>
      </c>
      <c r="G129" s="1">
        <v>321.49</v>
      </c>
      <c r="H129" s="1">
        <v>323.26600000000002</v>
      </c>
      <c r="I129" s="1">
        <v>322.92099999999999</v>
      </c>
      <c r="J129" s="1">
        <v>322.904</v>
      </c>
      <c r="K129" s="1">
        <v>320.74299999999999</v>
      </c>
      <c r="L129" s="1">
        <v>317.53100000000001</v>
      </c>
      <c r="M129" s="1">
        <v>321.02999999999997</v>
      </c>
      <c r="N129" s="1">
        <v>316.96100000000001</v>
      </c>
      <c r="O129" s="1">
        <v>315.95499999999998</v>
      </c>
      <c r="P129" s="1">
        <v>307.08499999999998</v>
      </c>
      <c r="Q129" s="1">
        <v>298.44400000000002</v>
      </c>
      <c r="R129" s="1">
        <v>320.71300000000002</v>
      </c>
      <c r="S129" s="1">
        <v>312.76600000000002</v>
      </c>
      <c r="T129" s="1">
        <v>313.14499999999998</v>
      </c>
      <c r="U129" s="1">
        <v>303.69799999999998</v>
      </c>
      <c r="V129" s="1">
        <v>294.68700000000001</v>
      </c>
      <c r="W129" s="1">
        <v>281.63099999999997</v>
      </c>
      <c r="X129" s="1">
        <v>286.67</v>
      </c>
      <c r="Y129" s="1">
        <v>313.93700000000001</v>
      </c>
      <c r="Z129" s="1">
        <v>327.685</v>
      </c>
      <c r="AA129" s="1">
        <v>343.05900000000003</v>
      </c>
      <c r="AB129" s="1">
        <v>341.66800000000001</v>
      </c>
      <c r="AC129" s="1">
        <v>341.1</v>
      </c>
      <c r="AD129" s="1">
        <v>336.84199999999998</v>
      </c>
      <c r="AE129" s="1">
        <v>338.88499999999999</v>
      </c>
      <c r="AF129" s="1">
        <v>367.56099999999998</v>
      </c>
      <c r="AG129" s="1">
        <v>372.935</v>
      </c>
      <c r="AH129" s="1">
        <v>387.08199999999999</v>
      </c>
      <c r="AI129" s="1">
        <v>391.60500000000002</v>
      </c>
      <c r="AJ129" s="1">
        <v>400.41</v>
      </c>
      <c r="AK129" s="1">
        <v>406.63799999999998</v>
      </c>
      <c r="AL129" s="1">
        <v>420.34800000000001</v>
      </c>
      <c r="AM129" s="1">
        <v>425.62400000000002</v>
      </c>
      <c r="AN129" s="1">
        <v>425.92500000000001</v>
      </c>
      <c r="AO129" s="1">
        <v>408.63200000000001</v>
      </c>
      <c r="AP129" s="1">
        <v>403.00099999999998</v>
      </c>
      <c r="AQ129" s="1">
        <v>404.05900000000003</v>
      </c>
      <c r="AR129" s="1">
        <v>411.42</v>
      </c>
      <c r="AS129" s="1">
        <v>400.97199999999998</v>
      </c>
      <c r="AT129" s="1">
        <v>397.399</v>
      </c>
      <c r="AU129" s="1">
        <v>396.91500000000002</v>
      </c>
      <c r="AV129" s="1">
        <v>394.65699999999998</v>
      </c>
      <c r="AW129" s="1">
        <v>367.33</v>
      </c>
      <c r="AX129" s="1">
        <v>353.61599999999999</v>
      </c>
      <c r="AY129" s="1">
        <v>349.291</v>
      </c>
      <c r="AZ129" s="1">
        <v>350.97300000000001</v>
      </c>
      <c r="BA129" s="1">
        <v>363.81</v>
      </c>
      <c r="BB129" s="1">
        <v>369.61500000000001</v>
      </c>
      <c r="BC129" s="1">
        <v>371.12799999999999</v>
      </c>
      <c r="BD129" s="1">
        <v>373.49900000000002</v>
      </c>
      <c r="BE129" s="1">
        <v>360.51</v>
      </c>
      <c r="BF129" s="1">
        <v>357.51600000000002</v>
      </c>
      <c r="BG129" s="1">
        <v>355.75200000000001</v>
      </c>
      <c r="BH129" s="1">
        <v>339.66699999999997</v>
      </c>
      <c r="BI129" s="1">
        <v>341.47300000000001</v>
      </c>
      <c r="BJ129" s="1">
        <v>383.28199999999998</v>
      </c>
      <c r="BK129" s="1">
        <v>428</v>
      </c>
      <c r="BL129" s="1">
        <v>450.08600000000001</v>
      </c>
      <c r="BM129" s="1">
        <v>481.75400000000002</v>
      </c>
      <c r="BN129" s="1">
        <v>491.96699999999998</v>
      </c>
      <c r="BO129" s="1">
        <v>489.52699999999999</v>
      </c>
      <c r="BP129" s="1">
        <v>488.38799999999998</v>
      </c>
      <c r="BQ129" s="1">
        <v>494.64299999999997</v>
      </c>
      <c r="BR129" s="1">
        <v>496.14800000000002</v>
      </c>
      <c r="BS129" s="1">
        <v>493.733</v>
      </c>
      <c r="BT129" s="1">
        <v>495.34300000000002</v>
      </c>
      <c r="BU129" s="1">
        <v>501.96</v>
      </c>
      <c r="BV129" s="1">
        <v>523.21299999999997</v>
      </c>
      <c r="BW129" s="1">
        <v>523.82500000000005</v>
      </c>
      <c r="BX129" s="1">
        <v>503.71600000000001</v>
      </c>
      <c r="BY129" s="1">
        <v>515.83699999999999</v>
      </c>
      <c r="BZ129" s="1">
        <v>503.70600000000002</v>
      </c>
      <c r="CA129" s="1">
        <v>451.42399999999998</v>
      </c>
      <c r="CB129" s="1">
        <v>412.31200000000001</v>
      </c>
      <c r="CC129" s="1">
        <v>341.45299999999997</v>
      </c>
      <c r="CD129" s="1">
        <v>323.69900000000001</v>
      </c>
      <c r="CE129" s="1">
        <v>279.39499999999998</v>
      </c>
      <c r="CF129" s="1">
        <v>276.82499999999999</v>
      </c>
      <c r="CG129" s="1">
        <v>284.61399999999998</v>
      </c>
      <c r="CH129" s="1">
        <v>222.30199999999999</v>
      </c>
      <c r="CI129" s="1">
        <v>190.209</v>
      </c>
      <c r="CJ129" s="1">
        <v>183.01400000000001</v>
      </c>
      <c r="CK129" s="1">
        <v>184.44900000000001</v>
      </c>
      <c r="CL129" s="1">
        <v>198.346</v>
      </c>
      <c r="CM129" s="1">
        <v>192.41499999999999</v>
      </c>
      <c r="CN129" s="1">
        <v>166.578</v>
      </c>
      <c r="CO129" s="1">
        <v>153.77500000000001</v>
      </c>
      <c r="CP129" s="1">
        <v>139.81</v>
      </c>
      <c r="CQ129" s="1">
        <v>135.04499999999999</v>
      </c>
      <c r="CR129" s="1">
        <v>125.998</v>
      </c>
      <c r="CS129" s="1">
        <v>127.5</v>
      </c>
      <c r="CT129" s="1">
        <v>128.477</v>
      </c>
      <c r="CU129" s="1">
        <v>129.90799999999999</v>
      </c>
      <c r="CV129" s="1">
        <v>129.261</v>
      </c>
      <c r="CW129" s="1">
        <v>131.08699999999999</v>
      </c>
      <c r="CX129" s="1">
        <v>131.01300000000001</v>
      </c>
      <c r="CY129" s="1">
        <v>132.19200000000001</v>
      </c>
      <c r="CZ129" s="1">
        <v>134.078</v>
      </c>
      <c r="DA129" s="1">
        <v>134.37700000000001</v>
      </c>
      <c r="DB129" s="1">
        <v>132.68199999999999</v>
      </c>
      <c r="DC129" s="1">
        <v>130.60900000000001</v>
      </c>
      <c r="DD129" s="1">
        <v>135.32400000000001</v>
      </c>
      <c r="DE129" s="1">
        <v>139.667</v>
      </c>
      <c r="DF129" s="1">
        <v>144.46299999999999</v>
      </c>
      <c r="DG129" s="1">
        <v>143.81800000000001</v>
      </c>
      <c r="DH129" s="1">
        <v>142.70099999999999</v>
      </c>
      <c r="DI129" s="1">
        <v>140.005</v>
      </c>
      <c r="DJ129" s="1">
        <v>141.99799999999999</v>
      </c>
      <c r="DK129" s="1">
        <v>145.75700000000001</v>
      </c>
      <c r="DL129" s="1">
        <v>140.26499999999999</v>
      </c>
      <c r="DM129" s="1">
        <v>136.26599999999999</v>
      </c>
      <c r="DN129" s="1">
        <v>134.208</v>
      </c>
      <c r="DO129" s="1">
        <v>134.45400000000001</v>
      </c>
      <c r="DP129" s="1">
        <v>132.262</v>
      </c>
      <c r="DQ129" s="1">
        <v>134.05000000000001</v>
      </c>
      <c r="DR129" s="1">
        <v>136.15199999999999</v>
      </c>
      <c r="DS129" s="1">
        <v>137.77799999999999</v>
      </c>
      <c r="DT129" s="1">
        <v>138.10499999999999</v>
      </c>
      <c r="DU129" s="1">
        <v>136.83000000000001</v>
      </c>
      <c r="DV129" s="1">
        <v>138.31200000000001</v>
      </c>
      <c r="DW129" s="1">
        <v>138.09</v>
      </c>
      <c r="DX129" s="1">
        <v>141.38800000000001</v>
      </c>
      <c r="DY129" s="1">
        <v>138.23699999999999</v>
      </c>
      <c r="DZ129" s="1">
        <v>136.66200000000001</v>
      </c>
      <c r="EA129" s="1">
        <v>134.45500000000001</v>
      </c>
      <c r="EB129" s="1">
        <v>131.86099999999999</v>
      </c>
      <c r="EC129" s="1">
        <v>129.25899999999999</v>
      </c>
      <c r="ED129" s="1">
        <v>130.06800000000001</v>
      </c>
      <c r="EE129" s="1">
        <v>132.90899999999999</v>
      </c>
      <c r="EF129" s="1">
        <v>130.55699999999999</v>
      </c>
      <c r="EG129" s="1">
        <v>134.23599999999999</v>
      </c>
      <c r="EH129" s="1">
        <v>137.542</v>
      </c>
      <c r="EI129" s="1">
        <v>138.691</v>
      </c>
      <c r="EJ129" s="1">
        <v>140.155</v>
      </c>
      <c r="EK129" s="1">
        <v>141.34100000000001</v>
      </c>
      <c r="EL129" s="1">
        <v>141.589</v>
      </c>
      <c r="EM129" s="1">
        <v>143.55099999999999</v>
      </c>
      <c r="EN129" s="1">
        <v>148.85499999999999</v>
      </c>
      <c r="EO129" s="1">
        <v>149.61699999999999</v>
      </c>
      <c r="EP129" s="1">
        <v>149.63900000000001</v>
      </c>
      <c r="EQ129" s="1">
        <v>149.83699999999999</v>
      </c>
      <c r="ER129" s="1">
        <v>152.601</v>
      </c>
      <c r="ES129" s="1">
        <v>155.125</v>
      </c>
      <c r="ET129" s="1">
        <v>161.41800000000001</v>
      </c>
      <c r="EU129" s="1">
        <v>161.59</v>
      </c>
      <c r="EV129" s="1">
        <v>159.495</v>
      </c>
      <c r="EW129" s="1">
        <v>163.63399999999999</v>
      </c>
      <c r="EX129" s="1">
        <v>165.46299999999999</v>
      </c>
      <c r="EY129" s="1">
        <v>163.63900000000001</v>
      </c>
      <c r="EZ129" s="1">
        <v>162.982</v>
      </c>
      <c r="FA129" s="1">
        <v>166.21199999999999</v>
      </c>
      <c r="FB129" s="1">
        <v>173.88399999999999</v>
      </c>
      <c r="FC129" s="1">
        <v>174.76499999999999</v>
      </c>
      <c r="FD129" s="1">
        <v>176.63800000000001</v>
      </c>
      <c r="FE129" s="1">
        <v>171.30600000000001</v>
      </c>
      <c r="FF129" s="1">
        <v>168.488</v>
      </c>
      <c r="FG129" s="1">
        <v>168.91499999999999</v>
      </c>
      <c r="FH129" s="1">
        <v>170.245</v>
      </c>
      <c r="FI129" s="1">
        <v>170.04499999999999</v>
      </c>
      <c r="FJ129" s="1">
        <v>168.19499999999999</v>
      </c>
      <c r="FK129" s="1">
        <v>167.286</v>
      </c>
      <c r="FL129" s="1">
        <v>166.06700000000001</v>
      </c>
      <c r="FM129" s="1">
        <v>159.43100000000001</v>
      </c>
      <c r="FN129" s="1">
        <v>153.41200000000001</v>
      </c>
      <c r="FO129" s="1">
        <v>151.39400000000001</v>
      </c>
      <c r="FP129" s="1">
        <v>155.97800000000001</v>
      </c>
      <c r="FQ129" s="1">
        <v>159.05799999999999</v>
      </c>
      <c r="FR129" s="1">
        <v>158.83699999999999</v>
      </c>
      <c r="FS129" s="1">
        <v>152.95599999999999</v>
      </c>
      <c r="FT129" s="1">
        <v>147.358</v>
      </c>
      <c r="FU129" s="1">
        <v>144.636</v>
      </c>
      <c r="FV129" s="1">
        <v>145.554</v>
      </c>
      <c r="FW129" s="1">
        <v>146.84100000000001</v>
      </c>
      <c r="FX129" s="1">
        <v>147.703</v>
      </c>
      <c r="FY129" s="1">
        <v>146.892</v>
      </c>
      <c r="FZ129" s="1">
        <v>149.50200000000001</v>
      </c>
      <c r="GA129" s="1">
        <v>153.011</v>
      </c>
      <c r="GB129" s="1">
        <v>154.53100000000001</v>
      </c>
      <c r="GC129" s="1">
        <v>155.32599999999999</v>
      </c>
      <c r="GD129" s="1">
        <v>158.24700000000001</v>
      </c>
      <c r="GE129" s="1">
        <v>160.23699999999999</v>
      </c>
      <c r="GF129" s="1">
        <v>159.20400000000001</v>
      </c>
      <c r="GG129" s="1">
        <v>164.34200000000001</v>
      </c>
      <c r="GH129" s="1">
        <v>168.56899999999999</v>
      </c>
      <c r="GI129" s="1">
        <v>170.696</v>
      </c>
      <c r="GJ129" s="1">
        <v>169.536</v>
      </c>
      <c r="GK129" s="1">
        <v>167.88800000000001</v>
      </c>
      <c r="GL129" s="1">
        <v>168.30199999999999</v>
      </c>
      <c r="GM129" s="1">
        <v>160.81100000000001</v>
      </c>
      <c r="GN129" s="1">
        <v>157.863</v>
      </c>
      <c r="GO129" s="1">
        <v>158.58799999999999</v>
      </c>
      <c r="GP129" s="1">
        <v>158.589</v>
      </c>
      <c r="GQ129" s="1">
        <v>159.42500000000001</v>
      </c>
      <c r="GR129" s="1">
        <v>159.703</v>
      </c>
      <c r="GS129" s="1">
        <v>157.22900000000001</v>
      </c>
      <c r="GT129" s="1">
        <v>156.62200000000001</v>
      </c>
      <c r="GU129" s="1">
        <v>153.655</v>
      </c>
      <c r="GV129" s="1">
        <v>162.27799999999999</v>
      </c>
      <c r="GW129" s="1">
        <v>162.38399999999999</v>
      </c>
      <c r="GX129" s="1">
        <v>158.5</v>
      </c>
      <c r="GY129" s="1">
        <v>153.875</v>
      </c>
      <c r="GZ129" s="1">
        <v>151.18</v>
      </c>
      <c r="HA129" s="1">
        <v>150.892</v>
      </c>
      <c r="HB129" s="1">
        <v>178.333</v>
      </c>
      <c r="HC129" s="1">
        <v>177.72300000000001</v>
      </c>
      <c r="HD129" s="1">
        <v>176.08199999999999</v>
      </c>
      <c r="HE129" s="1">
        <v>175.01900000000001</v>
      </c>
      <c r="HF129" s="1">
        <v>172.23</v>
      </c>
      <c r="HG129" s="1">
        <v>176.858</v>
      </c>
      <c r="HH129" s="1">
        <v>179.90600000000001</v>
      </c>
      <c r="HI129" s="1">
        <v>175.93100000000001</v>
      </c>
      <c r="HJ129" s="1">
        <v>174.50200000000001</v>
      </c>
      <c r="HK129" s="1">
        <v>174.94300000000001</v>
      </c>
      <c r="HL129" s="1">
        <v>173.53100000000001</v>
      </c>
      <c r="HM129" s="1">
        <v>173.24199999999999</v>
      </c>
      <c r="HN129" s="1">
        <v>171.762</v>
      </c>
      <c r="HO129" s="1">
        <v>171.452</v>
      </c>
      <c r="HP129" s="1">
        <v>169.005</v>
      </c>
      <c r="HQ129" s="1">
        <v>181.596</v>
      </c>
      <c r="HR129" s="1">
        <v>194.59399999999999</v>
      </c>
      <c r="HS129" s="1">
        <v>198.524</v>
      </c>
      <c r="HT129" s="1">
        <v>210.30099999999999</v>
      </c>
      <c r="HU129" s="1">
        <v>211.49199999999999</v>
      </c>
      <c r="HV129" s="1">
        <v>204.017</v>
      </c>
      <c r="HW129" s="1">
        <v>200.96199999999999</v>
      </c>
      <c r="HX129" s="1">
        <v>196.46299999999999</v>
      </c>
      <c r="HY129" s="1">
        <v>197</v>
      </c>
      <c r="HZ129" s="1">
        <v>199.43799999999999</v>
      </c>
      <c r="IA129" s="1">
        <v>211.245</v>
      </c>
      <c r="IB129" s="1">
        <v>213.102</v>
      </c>
      <c r="IC129" s="1">
        <v>219.428</v>
      </c>
      <c r="ID129" s="1">
        <v>208.59800000000001</v>
      </c>
      <c r="IE129" s="1">
        <v>195.64400000000001</v>
      </c>
      <c r="IF129" s="1">
        <v>191.048</v>
      </c>
      <c r="IG129" s="1">
        <v>191.13200000000001</v>
      </c>
      <c r="IH129" s="1">
        <v>179.5</v>
      </c>
      <c r="II129" s="1">
        <v>177.536</v>
      </c>
      <c r="IJ129" s="1">
        <v>176.226</v>
      </c>
      <c r="IK129" s="1">
        <v>185.54499999999999</v>
      </c>
      <c r="IL129" s="1">
        <v>191.43600000000001</v>
      </c>
      <c r="IM129" s="1">
        <v>193.30199999999999</v>
      </c>
      <c r="IN129" s="1">
        <v>191.078</v>
      </c>
      <c r="IO129" s="1">
        <v>191.71</v>
      </c>
      <c r="IP129" s="1">
        <v>182.017</v>
      </c>
      <c r="IQ129" s="1">
        <v>178.23500000000001</v>
      </c>
      <c r="IR129" s="1">
        <v>176.90700000000001</v>
      </c>
      <c r="IS129" s="1">
        <v>174.053</v>
      </c>
      <c r="IT129" s="1">
        <v>173.31399999999999</v>
      </c>
      <c r="IU129" s="1">
        <v>175.911</v>
      </c>
      <c r="IV129" s="1">
        <v>174.59700000000001</v>
      </c>
      <c r="IW129" s="1">
        <v>166.80600000000001</v>
      </c>
      <c r="IX129" s="1">
        <v>155.02099999999999</v>
      </c>
      <c r="IY129" s="1">
        <v>153.661</v>
      </c>
      <c r="IZ129" s="1">
        <v>158.34200000000001</v>
      </c>
      <c r="JA129" s="1">
        <v>161.64599999999999</v>
      </c>
      <c r="JB129" s="1">
        <v>163.542</v>
      </c>
      <c r="JC129" s="1">
        <v>176.95599999999999</v>
      </c>
      <c r="JD129" s="1">
        <v>189.54499999999999</v>
      </c>
      <c r="JE129" s="1">
        <v>191.90199999999999</v>
      </c>
      <c r="JF129" s="1">
        <v>181.565</v>
      </c>
      <c r="JG129" s="1">
        <v>175.83</v>
      </c>
      <c r="JH129" s="1">
        <v>177.96600000000001</v>
      </c>
      <c r="JI129" s="1">
        <v>177.49600000000001</v>
      </c>
      <c r="JJ129" s="1">
        <v>186.45099999999999</v>
      </c>
      <c r="JK129" s="1">
        <v>201.25200000000001</v>
      </c>
      <c r="JL129" s="1">
        <v>213.96100000000001</v>
      </c>
      <c r="JM129" s="1">
        <v>220.63</v>
      </c>
      <c r="JN129" s="1">
        <v>222.43600000000001</v>
      </c>
      <c r="JO129" s="1">
        <v>225.99600000000001</v>
      </c>
      <c r="JP129" s="1">
        <v>217.29499999999999</v>
      </c>
      <c r="JQ129" s="1">
        <v>228.29</v>
      </c>
      <c r="JR129" s="1">
        <v>232.965</v>
      </c>
      <c r="JS129" s="1">
        <v>232.49100000000001</v>
      </c>
      <c r="JT129" s="1">
        <v>240.51</v>
      </c>
      <c r="JU129" s="1">
        <v>254.35400000000001</v>
      </c>
      <c r="JV129" s="1">
        <v>256.90899999999999</v>
      </c>
      <c r="JW129" s="1">
        <v>255.29900000000001</v>
      </c>
      <c r="JX129" s="1">
        <v>252.602</v>
      </c>
      <c r="JY129" s="1">
        <v>255.83099999999999</v>
      </c>
      <c r="JZ129" s="1">
        <v>253.96100000000001</v>
      </c>
      <c r="KA129" s="1">
        <v>251.34</v>
      </c>
      <c r="KB129" s="1">
        <v>251.60400000000001</v>
      </c>
      <c r="KC129" s="1">
        <v>251.887</v>
      </c>
      <c r="KD129" s="1">
        <v>237.965</v>
      </c>
      <c r="KE129" s="1">
        <v>232.261</v>
      </c>
      <c r="KF129" s="1">
        <v>231.01499999999999</v>
      </c>
      <c r="KG129" s="1">
        <v>230.9</v>
      </c>
      <c r="KH129" s="1">
        <v>230.66200000000001</v>
      </c>
      <c r="KI129" s="1">
        <v>233.983</v>
      </c>
      <c r="KJ129" s="1">
        <v>235.53</v>
      </c>
      <c r="KK129" s="1">
        <v>233.81700000000001</v>
      </c>
      <c r="KL129" s="1">
        <v>225.87100000000001</v>
      </c>
      <c r="KM129" s="1">
        <v>229.69499999999999</v>
      </c>
      <c r="KN129" s="1">
        <v>221.95500000000001</v>
      </c>
      <c r="KO129" s="1">
        <v>212.41200000000001</v>
      </c>
      <c r="KP129" s="1">
        <v>199.893</v>
      </c>
      <c r="KQ129" s="1">
        <v>199.47499999999999</v>
      </c>
      <c r="KR129" s="1">
        <v>200.577</v>
      </c>
      <c r="KS129" s="1">
        <v>204.899</v>
      </c>
      <c r="KT129" s="1">
        <v>210.52500000000001</v>
      </c>
      <c r="KU129" s="1">
        <v>219.16300000000001</v>
      </c>
      <c r="KV129" s="1">
        <v>218.316</v>
      </c>
      <c r="KW129" s="1">
        <v>217.69900000000001</v>
      </c>
      <c r="KX129" s="1">
        <v>220.70599999999999</v>
      </c>
      <c r="KY129" s="1">
        <v>222.387</v>
      </c>
      <c r="KZ129" s="1">
        <v>220.654</v>
      </c>
      <c r="LA129" s="1">
        <v>221.84100000000001</v>
      </c>
      <c r="LB129" s="1">
        <v>222.9</v>
      </c>
      <c r="LC129" s="1">
        <v>227.012</v>
      </c>
      <c r="LD129" s="1">
        <v>233.863</v>
      </c>
      <c r="LE129" s="1">
        <v>239.28800000000001</v>
      </c>
      <c r="LF129" s="1">
        <v>236.49</v>
      </c>
      <c r="LG129" s="1">
        <v>237.297</v>
      </c>
      <c r="LH129" s="1">
        <v>236.583</v>
      </c>
      <c r="LI129" s="1">
        <v>236.25200000000001</v>
      </c>
      <c r="LJ129" s="1">
        <v>235.571</v>
      </c>
      <c r="LK129" s="1">
        <v>238.29400000000001</v>
      </c>
      <c r="LL129" s="1">
        <v>237.85499999999999</v>
      </c>
      <c r="LM129" s="1">
        <v>242.708</v>
      </c>
      <c r="LN129" s="1">
        <v>249.053</v>
      </c>
      <c r="LO129" s="1">
        <v>254.959</v>
      </c>
      <c r="LP129" s="1">
        <v>255.11600000000001</v>
      </c>
      <c r="LQ129" s="1">
        <v>261.10899999999998</v>
      </c>
      <c r="LR129" s="1">
        <v>255.374</v>
      </c>
      <c r="LS129" s="1">
        <v>250.744</v>
      </c>
      <c r="LT129" s="1">
        <v>239.29900000000001</v>
      </c>
      <c r="LU129" s="1">
        <v>234.57300000000001</v>
      </c>
      <c r="LV129" s="1">
        <v>233.19399999999999</v>
      </c>
      <c r="LW129" s="1">
        <v>234.62899999999999</v>
      </c>
      <c r="LX129" s="1">
        <v>232.602</v>
      </c>
      <c r="LY129" s="1">
        <v>236.92699999999999</v>
      </c>
      <c r="LZ129" s="1">
        <v>244.65899999999999</v>
      </c>
      <c r="MA129" s="1">
        <v>257.94200000000001</v>
      </c>
      <c r="MB129" s="1">
        <v>266.07</v>
      </c>
      <c r="MC129" s="1">
        <v>262.57600000000002</v>
      </c>
      <c r="MD129" s="1">
        <v>256.05900000000003</v>
      </c>
      <c r="ME129" s="1">
        <v>249.495</v>
      </c>
      <c r="MF129" s="1">
        <v>253.428</v>
      </c>
      <c r="MG129" s="1">
        <v>252.196</v>
      </c>
      <c r="MH129" s="1">
        <v>245.209</v>
      </c>
      <c r="MI129" s="1">
        <v>251.78100000000001</v>
      </c>
      <c r="MJ129" s="1">
        <v>271.16500000000002</v>
      </c>
      <c r="MK129" s="1">
        <v>276.82900000000001</v>
      </c>
      <c r="ML129" s="1">
        <v>284.10700000000003</v>
      </c>
      <c r="MM129" s="1">
        <v>282.84100000000001</v>
      </c>
      <c r="MN129" s="1">
        <v>283.61099999999999</v>
      </c>
      <c r="MO129" s="1">
        <v>281.17200000000003</v>
      </c>
      <c r="MP129" s="1">
        <v>286.14600000000002</v>
      </c>
      <c r="MQ129" s="1">
        <v>288.61399999999998</v>
      </c>
      <c r="MR129" s="1">
        <v>288.33499999999998</v>
      </c>
      <c r="MS129" s="1">
        <v>288.286</v>
      </c>
      <c r="MT129" s="1">
        <v>295.32100000000003</v>
      </c>
      <c r="MU129" s="1">
        <v>310.33600000000001</v>
      </c>
      <c r="MV129" s="1">
        <v>313.36200000000002</v>
      </c>
      <c r="MW129" s="1">
        <v>298.96600000000001</v>
      </c>
      <c r="MX129" s="1">
        <v>287.16500000000002</v>
      </c>
      <c r="MY129" s="1">
        <v>288.27199999999999</v>
      </c>
      <c r="MZ129" s="1">
        <v>291.59699999999998</v>
      </c>
      <c r="NA129" s="1">
        <v>290.94</v>
      </c>
      <c r="NB129" s="1">
        <v>293.45100000000002</v>
      </c>
      <c r="NC129" s="1">
        <v>301.72399999999999</v>
      </c>
      <c r="ND129" s="1">
        <v>305.75700000000001</v>
      </c>
      <c r="NE129" s="1">
        <v>304.65199999999999</v>
      </c>
      <c r="NF129" s="1">
        <v>304.50400000000002</v>
      </c>
      <c r="NG129" s="1">
        <v>308.65199999999999</v>
      </c>
      <c r="NH129" s="1">
        <v>306.52</v>
      </c>
      <c r="NI129" s="1">
        <v>303.08999999999997</v>
      </c>
      <c r="NJ129" s="1">
        <v>299.31</v>
      </c>
      <c r="NK129" s="1">
        <v>304.29899999999998</v>
      </c>
      <c r="NL129" s="1">
        <v>314.87200000000001</v>
      </c>
      <c r="NM129" s="1">
        <v>316.18400000000003</v>
      </c>
      <c r="NN129" s="1">
        <v>323.16500000000002</v>
      </c>
      <c r="NO129" s="1">
        <v>320.90600000000001</v>
      </c>
      <c r="NP129" s="1">
        <v>309.20299999999997</v>
      </c>
      <c r="NQ129" s="1">
        <v>310.85500000000002</v>
      </c>
      <c r="NR129" s="1">
        <v>309.11</v>
      </c>
      <c r="NS129" s="1">
        <v>330.28</v>
      </c>
      <c r="NT129" s="1">
        <v>339.964</v>
      </c>
      <c r="NU129" s="1">
        <v>344.20499999999998</v>
      </c>
      <c r="NV129" s="1">
        <v>350.02600000000001</v>
      </c>
      <c r="NW129" s="1">
        <v>345.37799999999999</v>
      </c>
      <c r="NX129" s="1">
        <v>340.49</v>
      </c>
      <c r="NY129" s="1">
        <v>338.67200000000003</v>
      </c>
      <c r="NZ129" s="1">
        <v>337.21899999999999</v>
      </c>
      <c r="OA129" s="1">
        <v>333.41699999999997</v>
      </c>
      <c r="OB129" s="1">
        <v>334.62599999999998</v>
      </c>
      <c r="OC129" s="1">
        <v>331.827</v>
      </c>
      <c r="OD129" s="1">
        <v>331.59800000000001</v>
      </c>
      <c r="OE129" s="1">
        <v>328.95</v>
      </c>
      <c r="OF129" s="1">
        <v>325.35399999999998</v>
      </c>
      <c r="OG129" s="1">
        <v>325.13299999999998</v>
      </c>
      <c r="OH129" s="1">
        <v>322.66199999999998</v>
      </c>
      <c r="OI129" s="1">
        <v>332.20800000000003</v>
      </c>
      <c r="OJ129" s="1">
        <v>343.68</v>
      </c>
      <c r="OK129" s="1">
        <v>346.12799999999999</v>
      </c>
      <c r="OL129" s="1">
        <v>342.71699999999998</v>
      </c>
      <c r="OM129" s="1">
        <v>339.95100000000002</v>
      </c>
      <c r="ON129" s="1">
        <v>331.99400000000003</v>
      </c>
      <c r="OO129" s="1">
        <v>320.61799999999999</v>
      </c>
      <c r="OP129" s="1">
        <v>313.93200000000002</v>
      </c>
      <c r="OQ129" s="1">
        <v>316.959</v>
      </c>
      <c r="OR129" s="1">
        <v>313.22399999999999</v>
      </c>
      <c r="OS129" s="1">
        <v>302.24599999999998</v>
      </c>
      <c r="OT129" s="1">
        <v>294.80500000000001</v>
      </c>
      <c r="OU129" s="1">
        <v>287.58100000000002</v>
      </c>
      <c r="OV129" s="1">
        <v>289.85000000000002</v>
      </c>
      <c r="OW129" s="1">
        <v>289.05799999999999</v>
      </c>
      <c r="OX129" s="1">
        <v>291.96600000000001</v>
      </c>
      <c r="OY129" s="1">
        <v>302.51600000000002</v>
      </c>
      <c r="OZ129" s="1">
        <v>289.94400000000002</v>
      </c>
      <c r="PA129" s="1">
        <v>284.048</v>
      </c>
      <c r="PB129" s="1">
        <v>276.60599999999999</v>
      </c>
      <c r="PC129" s="1">
        <v>270.62900000000002</v>
      </c>
      <c r="PD129" s="1">
        <v>265.404</v>
      </c>
      <c r="PE129" s="1">
        <v>264.81700000000001</v>
      </c>
      <c r="PF129" s="1">
        <v>260.10599999999999</v>
      </c>
      <c r="PG129" s="1">
        <v>255.15100000000001</v>
      </c>
      <c r="PH129" s="1">
        <v>256.81700000000001</v>
      </c>
      <c r="PI129" s="1">
        <v>260.26600000000002</v>
      </c>
      <c r="PJ129" s="1">
        <v>260.54199999999997</v>
      </c>
      <c r="PK129" s="1">
        <v>260.49299999999999</v>
      </c>
      <c r="PL129" s="1">
        <v>262.63600000000002</v>
      </c>
      <c r="PM129" s="1">
        <v>270.72199999999998</v>
      </c>
      <c r="PN129" s="1">
        <v>277.52</v>
      </c>
      <c r="PO129" s="1">
        <v>278.84899999999999</v>
      </c>
      <c r="PP129" s="1">
        <v>279.78899999999999</v>
      </c>
      <c r="PQ129" s="1">
        <v>274.202</v>
      </c>
      <c r="PR129" s="1">
        <v>270.25599999999997</v>
      </c>
      <c r="PS129" s="1">
        <v>269.21300000000002</v>
      </c>
      <c r="PT129" s="1">
        <v>263.12200000000001</v>
      </c>
      <c r="PU129" s="1">
        <v>266.41199999999998</v>
      </c>
      <c r="PV129" s="1">
        <v>263.92599999999999</v>
      </c>
      <c r="PW129" s="1">
        <v>257.48</v>
      </c>
      <c r="PX129" s="1">
        <v>258.76400000000001</v>
      </c>
      <c r="PY129" s="1">
        <v>258.505</v>
      </c>
      <c r="PZ129" s="1">
        <v>258.358</v>
      </c>
      <c r="QA129" s="1">
        <v>258.101</v>
      </c>
      <c r="QB129" s="1">
        <v>250.946</v>
      </c>
      <c r="QC129" s="1">
        <v>250.548</v>
      </c>
      <c r="QD129" s="1">
        <v>249.38200000000001</v>
      </c>
      <c r="QE129" s="1">
        <v>241.35300000000001</v>
      </c>
      <c r="QF129" s="1">
        <v>239.964</v>
      </c>
      <c r="QG129" s="1">
        <v>242.393</v>
      </c>
      <c r="QH129" s="1">
        <v>249.42599999999999</v>
      </c>
      <c r="QI129" s="1">
        <v>248.26400000000001</v>
      </c>
      <c r="QJ129" s="1">
        <v>251.49199999999999</v>
      </c>
      <c r="QK129" s="1">
        <v>247.197</v>
      </c>
      <c r="QL129" s="1">
        <v>250.56399999999999</v>
      </c>
      <c r="QM129" s="1">
        <v>251.047</v>
      </c>
      <c r="QN129" s="1">
        <v>252.37100000000001</v>
      </c>
      <c r="QO129" s="1">
        <v>252.66399999999999</v>
      </c>
      <c r="QP129" s="1">
        <v>251.916</v>
      </c>
      <c r="QQ129" s="1">
        <v>253.52099999999999</v>
      </c>
      <c r="QR129" s="1">
        <v>257.70699999999999</v>
      </c>
      <c r="QS129" s="1">
        <v>259.99299999999999</v>
      </c>
      <c r="QT129" s="1">
        <v>261.61200000000002</v>
      </c>
      <c r="QU129" s="1">
        <v>264.50700000000001</v>
      </c>
      <c r="QV129" s="1">
        <v>267.70499999999998</v>
      </c>
      <c r="QW129" s="1">
        <v>267.25700000000001</v>
      </c>
      <c r="QX129" s="1">
        <v>270.678</v>
      </c>
      <c r="QY129" s="1">
        <v>275.714</v>
      </c>
      <c r="QZ129" s="1">
        <v>277.541</v>
      </c>
      <c r="RA129" s="1">
        <v>277.83</v>
      </c>
      <c r="RB129" s="1">
        <v>275.14999999999998</v>
      </c>
      <c r="RC129" s="1">
        <v>276.30399999999997</v>
      </c>
      <c r="RD129" s="1">
        <v>272.57100000000003</v>
      </c>
      <c r="RE129" s="1">
        <v>268.10399999999998</v>
      </c>
      <c r="RF129" s="1">
        <v>263.10300000000001</v>
      </c>
      <c r="RG129" s="1">
        <v>264.67500000000001</v>
      </c>
      <c r="RH129" s="1">
        <v>265.62900000000002</v>
      </c>
      <c r="RI129" s="1">
        <v>266.01299999999998</v>
      </c>
      <c r="RJ129" s="1">
        <v>265.62200000000001</v>
      </c>
      <c r="RK129" s="1">
        <v>264.815</v>
      </c>
      <c r="RL129" s="1">
        <v>268.31099999999998</v>
      </c>
      <c r="RM129" s="1">
        <v>273.15699999999998</v>
      </c>
      <c r="RN129" s="1">
        <v>272.71800000000002</v>
      </c>
      <c r="RO129" s="1">
        <v>274.024</v>
      </c>
      <c r="RP129" s="1">
        <v>274.483</v>
      </c>
      <c r="RQ129" s="1">
        <v>266.346</v>
      </c>
      <c r="RR129" s="1">
        <v>262.49900000000002</v>
      </c>
      <c r="RS129" s="1">
        <v>259.47899999999998</v>
      </c>
      <c r="RT129" s="1">
        <v>247.04</v>
      </c>
      <c r="RU129" s="1">
        <v>245.596</v>
      </c>
      <c r="RV129" s="1">
        <v>244.619</v>
      </c>
      <c r="RW129" s="1">
        <v>246.75</v>
      </c>
      <c r="RX129" s="1">
        <v>248.15299999999999</v>
      </c>
      <c r="RY129" s="1">
        <v>245.886</v>
      </c>
      <c r="RZ129" s="1">
        <v>242.17699999999999</v>
      </c>
      <c r="SA129" s="1">
        <v>243.321</v>
      </c>
      <c r="SB129" s="1">
        <v>247.017</v>
      </c>
      <c r="SC129" s="1">
        <v>247.91800000000001</v>
      </c>
      <c r="SD129" s="1">
        <v>248.81</v>
      </c>
      <c r="SE129" s="1">
        <v>251.63300000000001</v>
      </c>
      <c r="SF129" s="1">
        <v>250.85499999999999</v>
      </c>
      <c r="SG129" s="1">
        <v>249.84800000000001</v>
      </c>
      <c r="SH129" s="1">
        <v>251.334</v>
      </c>
      <c r="SI129" s="1">
        <v>248.339</v>
      </c>
      <c r="SJ129" s="1">
        <v>247.36600000000001</v>
      </c>
      <c r="SK129" s="1">
        <v>246.72</v>
      </c>
      <c r="SL129" s="1">
        <v>246.369</v>
      </c>
      <c r="SM129" s="1">
        <v>250.261</v>
      </c>
      <c r="SN129" s="1">
        <v>251.01400000000001</v>
      </c>
      <c r="SO129" s="1">
        <v>251.57300000000001</v>
      </c>
      <c r="SP129" s="1">
        <v>247.45500000000001</v>
      </c>
      <c r="SQ129" s="1">
        <v>261.43099999999998</v>
      </c>
      <c r="SR129" s="1">
        <v>273.31700000000001</v>
      </c>
    </row>
    <row r="130" spans="1:512" x14ac:dyDescent="0.25">
      <c r="A130" s="1" t="s">
        <v>54</v>
      </c>
      <c r="B130" s="1" t="str">
        <f>_xlfn.XLOOKUP(A130,bonds[worksheet get],bonds[unique lookup],"-")</f>
        <v>NTGYSM 3 3/8 PERP nc-24</v>
      </c>
      <c r="C130" s="1" t="str">
        <f>_xlfn.XLOOKUP(A130,bonds[worksheet get],bonds[ID_ISIN],"-")</f>
        <v>XS1224710399</v>
      </c>
      <c r="D130" s="1">
        <f>_xll.BDH(A130,"blp_i_sprd_mid","-2AY",,"Dates=H","Fill=C","Sort=R","Dir=H","cols=509;rows=1")</f>
        <v>341.50299999999999</v>
      </c>
      <c r="E130" s="1">
        <v>345.101</v>
      </c>
      <c r="F130" s="1">
        <v>348.21899999999999</v>
      </c>
      <c r="G130" s="1">
        <v>353.74200000000002</v>
      </c>
      <c r="H130" s="1">
        <v>358.04399999999998</v>
      </c>
      <c r="I130" s="1">
        <v>358.774</v>
      </c>
      <c r="J130" s="1">
        <v>356.82799999999997</v>
      </c>
      <c r="K130" s="1">
        <v>353.54399999999998</v>
      </c>
      <c r="L130" s="1">
        <v>352.00799999999998</v>
      </c>
      <c r="M130" s="1">
        <v>353.38499999999999</v>
      </c>
      <c r="N130" s="1">
        <v>345.49099999999999</v>
      </c>
      <c r="O130" s="1">
        <v>344</v>
      </c>
      <c r="P130" s="1">
        <v>333.37400000000002</v>
      </c>
      <c r="Q130" s="1">
        <v>323.375</v>
      </c>
      <c r="R130" s="1">
        <v>340.27300000000002</v>
      </c>
      <c r="S130" s="1">
        <v>332.8</v>
      </c>
      <c r="T130" s="1">
        <v>332.36700000000002</v>
      </c>
      <c r="U130" s="1">
        <v>317.36500000000001</v>
      </c>
      <c r="V130" s="1">
        <v>308.59500000000003</v>
      </c>
      <c r="W130" s="1">
        <v>299.25299999999999</v>
      </c>
      <c r="X130" s="1">
        <v>306.435</v>
      </c>
      <c r="Y130" s="1">
        <v>330.94799999999998</v>
      </c>
      <c r="Z130" s="1">
        <v>342.76499999999999</v>
      </c>
      <c r="AA130" s="1">
        <v>356.26</v>
      </c>
      <c r="AB130" s="1">
        <v>357.01100000000002</v>
      </c>
      <c r="AC130" s="1">
        <v>356.91699999999997</v>
      </c>
      <c r="AD130" s="1">
        <v>353.221</v>
      </c>
      <c r="AE130" s="1">
        <v>352.851</v>
      </c>
      <c r="AF130" s="1">
        <v>374.21300000000002</v>
      </c>
      <c r="AG130" s="1">
        <v>383.36700000000002</v>
      </c>
      <c r="AH130" s="1">
        <v>385.327</v>
      </c>
      <c r="AI130" s="1">
        <v>386.48</v>
      </c>
      <c r="AJ130" s="1">
        <v>390.928</v>
      </c>
      <c r="AK130" s="1">
        <v>394.346</v>
      </c>
      <c r="AL130" s="1">
        <v>403.36599999999999</v>
      </c>
      <c r="AM130" s="1">
        <v>407.26600000000002</v>
      </c>
      <c r="AN130" s="1">
        <v>409.08100000000002</v>
      </c>
      <c r="AO130" s="1">
        <v>400.45299999999997</v>
      </c>
      <c r="AP130" s="1">
        <v>396.84899999999999</v>
      </c>
      <c r="AQ130" s="1">
        <v>396.649</v>
      </c>
      <c r="AR130" s="1">
        <v>397.238</v>
      </c>
      <c r="AS130" s="1">
        <v>396.488</v>
      </c>
      <c r="AT130" s="1">
        <v>396.31799999999998</v>
      </c>
      <c r="AU130" s="1">
        <v>398.91300000000001</v>
      </c>
      <c r="AV130" s="1">
        <v>394.06400000000002</v>
      </c>
      <c r="AW130" s="1">
        <v>371.39699999999999</v>
      </c>
      <c r="AX130" s="1">
        <v>360.33800000000002</v>
      </c>
      <c r="AY130" s="1">
        <v>357.51100000000002</v>
      </c>
      <c r="AZ130" s="1">
        <v>357.94299999999998</v>
      </c>
      <c r="BA130" s="1">
        <v>369.87</v>
      </c>
      <c r="BB130" s="1">
        <v>372</v>
      </c>
      <c r="BC130" s="1">
        <v>373.733</v>
      </c>
      <c r="BD130" s="1">
        <v>374.70100000000002</v>
      </c>
      <c r="BE130" s="1">
        <v>360.08800000000002</v>
      </c>
      <c r="BF130" s="1">
        <v>357.43299999999999</v>
      </c>
      <c r="BG130" s="1">
        <v>358.90199999999999</v>
      </c>
      <c r="BH130" s="1">
        <v>353.81599999999997</v>
      </c>
      <c r="BI130" s="1">
        <v>355.471</v>
      </c>
      <c r="BJ130" s="1">
        <v>389.29899999999998</v>
      </c>
      <c r="BK130" s="1">
        <v>414.26499999999999</v>
      </c>
      <c r="BL130" s="1">
        <v>428.56299999999999</v>
      </c>
      <c r="BM130" s="1">
        <v>448.55399999999997</v>
      </c>
      <c r="BN130" s="1">
        <v>458.75200000000001</v>
      </c>
      <c r="BO130" s="1">
        <v>457.88799999999998</v>
      </c>
      <c r="BP130" s="1">
        <v>456.68099999999998</v>
      </c>
      <c r="BQ130" s="1">
        <v>460.77100000000002</v>
      </c>
      <c r="BR130" s="1">
        <v>462.38200000000001</v>
      </c>
      <c r="BS130" s="1">
        <v>461.6</v>
      </c>
      <c r="BT130" s="1">
        <v>461.14800000000002</v>
      </c>
      <c r="BU130" s="1">
        <v>458.61</v>
      </c>
      <c r="BV130" s="1">
        <v>498.14600000000002</v>
      </c>
      <c r="BW130" s="1">
        <v>507.62900000000002</v>
      </c>
      <c r="BX130" s="1">
        <v>494.44600000000003</v>
      </c>
      <c r="BY130" s="1">
        <v>486.90199999999999</v>
      </c>
      <c r="BZ130" s="1">
        <v>492.66300000000001</v>
      </c>
      <c r="CA130" s="1">
        <v>450.233</v>
      </c>
      <c r="CB130" s="1">
        <v>415.91899999999998</v>
      </c>
      <c r="CC130" s="1">
        <v>372.714</v>
      </c>
      <c r="CD130" s="1">
        <v>360.11200000000002</v>
      </c>
      <c r="CE130" s="1">
        <v>309.03100000000001</v>
      </c>
      <c r="CF130" s="1">
        <v>306.43099999999998</v>
      </c>
      <c r="CG130" s="1">
        <v>314.95400000000001</v>
      </c>
      <c r="CH130" s="1">
        <v>253.637</v>
      </c>
      <c r="CI130" s="1">
        <v>223.79</v>
      </c>
      <c r="CJ130" s="1">
        <v>216.226</v>
      </c>
      <c r="CK130" s="1">
        <v>219.584</v>
      </c>
      <c r="CL130" s="1">
        <v>226.57599999999999</v>
      </c>
      <c r="CM130" s="1">
        <v>224.03399999999999</v>
      </c>
      <c r="CN130" s="1">
        <v>204.702</v>
      </c>
      <c r="CO130" s="1">
        <v>193.637</v>
      </c>
      <c r="CP130" s="1">
        <v>183.917</v>
      </c>
      <c r="CQ130" s="1">
        <v>178.84299999999999</v>
      </c>
      <c r="CR130" s="1">
        <v>169.227</v>
      </c>
      <c r="CS130" s="1">
        <v>171.02699999999999</v>
      </c>
      <c r="CT130" s="1">
        <v>172.67599999999999</v>
      </c>
      <c r="CU130" s="1">
        <v>174.40299999999999</v>
      </c>
      <c r="CV130" s="1">
        <v>173.14099999999999</v>
      </c>
      <c r="CW130" s="1">
        <v>173.83</v>
      </c>
      <c r="CX130" s="1">
        <v>173.64699999999999</v>
      </c>
      <c r="CY130" s="1">
        <v>173.607</v>
      </c>
      <c r="CZ130" s="1">
        <v>175.66800000000001</v>
      </c>
      <c r="DA130" s="1">
        <v>177.68100000000001</v>
      </c>
      <c r="DB130" s="1">
        <v>174.63800000000001</v>
      </c>
      <c r="DC130" s="1">
        <v>171.69800000000001</v>
      </c>
      <c r="DD130" s="1">
        <v>177.01499999999999</v>
      </c>
      <c r="DE130" s="1">
        <v>180.53700000000001</v>
      </c>
      <c r="DF130" s="1">
        <v>186.774</v>
      </c>
      <c r="DG130" s="1">
        <v>186.64099999999999</v>
      </c>
      <c r="DH130" s="1">
        <v>185.04400000000001</v>
      </c>
      <c r="DI130" s="1">
        <v>181.81399999999999</v>
      </c>
      <c r="DJ130" s="1">
        <v>182.61600000000001</v>
      </c>
      <c r="DK130" s="1">
        <v>186.46700000000001</v>
      </c>
      <c r="DL130" s="1">
        <v>174.428</v>
      </c>
      <c r="DM130" s="1">
        <v>170.81800000000001</v>
      </c>
      <c r="DN130" s="1">
        <v>166.94300000000001</v>
      </c>
      <c r="DO130" s="1">
        <v>167.16399999999999</v>
      </c>
      <c r="DP130" s="1">
        <v>164.864</v>
      </c>
      <c r="DQ130" s="1">
        <v>167.15600000000001</v>
      </c>
      <c r="DR130" s="1">
        <v>173.14500000000001</v>
      </c>
      <c r="DS130" s="1">
        <v>175.62</v>
      </c>
      <c r="DT130" s="1">
        <v>173.74299999999999</v>
      </c>
      <c r="DU130" s="1">
        <v>173.47300000000001</v>
      </c>
      <c r="DV130" s="1">
        <v>176.565</v>
      </c>
      <c r="DW130" s="1">
        <v>175.21199999999999</v>
      </c>
      <c r="DX130" s="1">
        <v>179.578</v>
      </c>
      <c r="DY130" s="1">
        <v>179.202</v>
      </c>
      <c r="DZ130" s="1">
        <v>177.79599999999999</v>
      </c>
      <c r="EA130" s="1">
        <v>175.762</v>
      </c>
      <c r="EB130" s="1">
        <v>172.44300000000001</v>
      </c>
      <c r="EC130" s="1">
        <v>171.56899999999999</v>
      </c>
      <c r="ED130" s="1">
        <v>169.036</v>
      </c>
      <c r="EE130" s="1">
        <v>172.69900000000001</v>
      </c>
      <c r="EF130" s="1">
        <v>171.941</v>
      </c>
      <c r="EG130" s="1">
        <v>173.89699999999999</v>
      </c>
      <c r="EH130" s="1">
        <v>174.75</v>
      </c>
      <c r="EI130" s="1">
        <v>174.82300000000001</v>
      </c>
      <c r="EJ130" s="1">
        <v>175.98</v>
      </c>
      <c r="EK130" s="1">
        <v>178.297</v>
      </c>
      <c r="EL130" s="1">
        <v>178.72200000000001</v>
      </c>
      <c r="EM130" s="1">
        <v>179.71100000000001</v>
      </c>
      <c r="EN130" s="1">
        <v>183.655</v>
      </c>
      <c r="EO130" s="1">
        <v>186.18600000000001</v>
      </c>
      <c r="EP130" s="1">
        <v>185.31299999999999</v>
      </c>
      <c r="EQ130" s="1">
        <v>186.227</v>
      </c>
      <c r="ER130" s="1">
        <v>189.029</v>
      </c>
      <c r="ES130" s="1">
        <v>191.63900000000001</v>
      </c>
      <c r="ET130" s="1">
        <v>196.21199999999999</v>
      </c>
      <c r="EU130" s="1">
        <v>198.179</v>
      </c>
      <c r="EV130" s="1">
        <v>193.21899999999999</v>
      </c>
      <c r="EW130" s="1">
        <v>198.06200000000001</v>
      </c>
      <c r="EX130" s="1">
        <v>199.46700000000001</v>
      </c>
      <c r="EY130" s="1">
        <v>199.03399999999999</v>
      </c>
      <c r="EZ130" s="1">
        <v>198.18600000000001</v>
      </c>
      <c r="FA130" s="1">
        <v>202.22900000000001</v>
      </c>
      <c r="FB130" s="1">
        <v>211.43100000000001</v>
      </c>
      <c r="FC130" s="1">
        <v>210.893</v>
      </c>
      <c r="FD130" s="1">
        <v>211.61500000000001</v>
      </c>
      <c r="FE130" s="1">
        <v>205.47200000000001</v>
      </c>
      <c r="FF130" s="1">
        <v>203.745</v>
      </c>
      <c r="FG130" s="1">
        <v>203.31200000000001</v>
      </c>
      <c r="FH130" s="1">
        <v>203.583</v>
      </c>
      <c r="FI130" s="1">
        <v>202.54599999999999</v>
      </c>
      <c r="FJ130" s="1">
        <v>198.29400000000001</v>
      </c>
      <c r="FK130" s="1">
        <v>198.27</v>
      </c>
      <c r="FL130" s="1">
        <v>197.16200000000001</v>
      </c>
      <c r="FM130" s="1">
        <v>191.90100000000001</v>
      </c>
      <c r="FN130" s="1">
        <v>191.965</v>
      </c>
      <c r="FO130" s="1">
        <v>188.608</v>
      </c>
      <c r="FP130" s="1">
        <v>194.37799999999999</v>
      </c>
      <c r="FQ130" s="1">
        <v>196.08799999999999</v>
      </c>
      <c r="FR130" s="1">
        <v>197.97399999999999</v>
      </c>
      <c r="FS130" s="1">
        <v>192.14500000000001</v>
      </c>
      <c r="FT130" s="1">
        <v>190.56899999999999</v>
      </c>
      <c r="FU130" s="1">
        <v>187.79499999999999</v>
      </c>
      <c r="FV130" s="1">
        <v>190.077</v>
      </c>
      <c r="FW130" s="1">
        <v>193.24</v>
      </c>
      <c r="FX130" s="1">
        <v>194.69800000000001</v>
      </c>
      <c r="FY130" s="1">
        <v>193.202</v>
      </c>
      <c r="FZ130" s="1">
        <v>196.68299999999999</v>
      </c>
      <c r="GA130" s="1">
        <v>202.07599999999999</v>
      </c>
      <c r="GB130" s="1">
        <v>204.12200000000001</v>
      </c>
      <c r="GC130" s="1">
        <v>205.15899999999999</v>
      </c>
      <c r="GD130" s="1">
        <v>208.952</v>
      </c>
      <c r="GE130" s="1">
        <v>211.95500000000001</v>
      </c>
      <c r="GF130" s="1">
        <v>211.369</v>
      </c>
      <c r="GG130" s="1">
        <v>216.976</v>
      </c>
      <c r="GH130" s="1">
        <v>222.316</v>
      </c>
      <c r="GI130" s="1">
        <v>225.42400000000001</v>
      </c>
      <c r="GJ130" s="1">
        <v>222.685</v>
      </c>
      <c r="GK130" s="1">
        <v>222.065</v>
      </c>
      <c r="GL130" s="1">
        <v>222.536</v>
      </c>
      <c r="GM130" s="1">
        <v>215.08199999999999</v>
      </c>
      <c r="GN130" s="1">
        <v>211.2</v>
      </c>
      <c r="GO130" s="1">
        <v>211.845</v>
      </c>
      <c r="GP130" s="1">
        <v>213.13300000000001</v>
      </c>
      <c r="GQ130" s="1">
        <v>213.64500000000001</v>
      </c>
      <c r="GR130" s="1">
        <v>214.21100000000001</v>
      </c>
      <c r="GS130" s="1">
        <v>213.738</v>
      </c>
      <c r="GT130" s="1">
        <v>212.47200000000001</v>
      </c>
      <c r="GU130" s="1">
        <v>209.14500000000001</v>
      </c>
      <c r="GV130" s="1">
        <v>215.273</v>
      </c>
      <c r="GW130" s="1">
        <v>215.934</v>
      </c>
      <c r="GX130" s="1">
        <v>209.74199999999999</v>
      </c>
      <c r="GY130" s="1">
        <v>207.958</v>
      </c>
      <c r="GZ130" s="1">
        <v>204.22300000000001</v>
      </c>
      <c r="HA130" s="1">
        <v>206.571</v>
      </c>
      <c r="HB130" s="1">
        <v>231.56200000000001</v>
      </c>
      <c r="HC130" s="1">
        <v>230.786</v>
      </c>
      <c r="HD130" s="1">
        <v>229.875</v>
      </c>
      <c r="HE130" s="1">
        <v>230.33099999999999</v>
      </c>
      <c r="HF130" s="1">
        <v>227.65</v>
      </c>
      <c r="HG130" s="1">
        <v>233.96899999999999</v>
      </c>
      <c r="HH130" s="1">
        <v>238.19</v>
      </c>
      <c r="HI130" s="1">
        <v>234.20500000000001</v>
      </c>
      <c r="HJ130" s="1">
        <v>232.923</v>
      </c>
      <c r="HK130" s="1">
        <v>233.703</v>
      </c>
      <c r="HL130" s="1">
        <v>233.37200000000001</v>
      </c>
      <c r="HM130" s="1">
        <v>232.096</v>
      </c>
      <c r="HN130" s="1">
        <v>230.173</v>
      </c>
      <c r="HO130" s="1">
        <v>231.41</v>
      </c>
      <c r="HP130" s="1">
        <v>228.43100000000001</v>
      </c>
      <c r="HQ130" s="1">
        <v>239.541</v>
      </c>
      <c r="HR130" s="1">
        <v>250.06899999999999</v>
      </c>
      <c r="HS130" s="1">
        <v>252.61099999999999</v>
      </c>
      <c r="HT130" s="1">
        <v>264.495</v>
      </c>
      <c r="HU130" s="1">
        <v>265.60700000000003</v>
      </c>
      <c r="HV130" s="1">
        <v>254.82900000000001</v>
      </c>
      <c r="HW130" s="1">
        <v>251.44300000000001</v>
      </c>
      <c r="HX130" s="1">
        <v>247.39</v>
      </c>
      <c r="HY130" s="1">
        <v>247.33500000000001</v>
      </c>
      <c r="HZ130" s="1">
        <v>248.453</v>
      </c>
      <c r="IA130" s="1">
        <v>255.59</v>
      </c>
      <c r="IB130" s="1">
        <v>256.76799999999997</v>
      </c>
      <c r="IC130" s="1">
        <v>259.93599999999998</v>
      </c>
      <c r="ID130" s="1">
        <v>251.21899999999999</v>
      </c>
      <c r="IE130" s="1">
        <v>241.702</v>
      </c>
      <c r="IF130" s="1">
        <v>237.06200000000001</v>
      </c>
      <c r="IG130" s="1">
        <v>235.577</v>
      </c>
      <c r="IH130" s="1">
        <v>228.619</v>
      </c>
      <c r="II130" s="1">
        <v>227.44499999999999</v>
      </c>
      <c r="IJ130" s="1">
        <v>227.22300000000001</v>
      </c>
      <c r="IK130" s="1">
        <v>234.45500000000001</v>
      </c>
      <c r="IL130" s="1">
        <v>238.495</v>
      </c>
      <c r="IM130" s="1">
        <v>243.874</v>
      </c>
      <c r="IN130" s="1">
        <v>241.86600000000001</v>
      </c>
      <c r="IO130" s="1">
        <v>238.893</v>
      </c>
      <c r="IP130" s="1">
        <v>226.47900000000001</v>
      </c>
      <c r="IQ130" s="1">
        <v>220.38300000000001</v>
      </c>
      <c r="IR130" s="1">
        <v>220.72300000000001</v>
      </c>
      <c r="IS130" s="1">
        <v>217.97800000000001</v>
      </c>
      <c r="IT130" s="1">
        <v>217.518</v>
      </c>
      <c r="IU130" s="1">
        <v>224.251</v>
      </c>
      <c r="IV130" s="1">
        <v>226.77799999999999</v>
      </c>
      <c r="IW130" s="1">
        <v>222.25899999999999</v>
      </c>
      <c r="IX130" s="1">
        <v>211.85</v>
      </c>
      <c r="IY130" s="1">
        <v>211.77600000000001</v>
      </c>
      <c r="IZ130" s="1">
        <v>217.971</v>
      </c>
      <c r="JA130" s="1">
        <v>221.57499999999999</v>
      </c>
      <c r="JB130" s="1">
        <v>224.21299999999999</v>
      </c>
      <c r="JC130" s="1">
        <v>238.767</v>
      </c>
      <c r="JD130" s="1">
        <v>256.09199999999998</v>
      </c>
      <c r="JE130" s="1">
        <v>259.375</v>
      </c>
      <c r="JF130" s="1">
        <v>252.71799999999999</v>
      </c>
      <c r="JG130" s="1">
        <v>246.458</v>
      </c>
      <c r="JH130" s="1">
        <v>247.82400000000001</v>
      </c>
      <c r="JI130" s="1">
        <v>244.869</v>
      </c>
      <c r="JJ130" s="1">
        <v>251.024</v>
      </c>
      <c r="JK130" s="1">
        <v>263.89800000000002</v>
      </c>
      <c r="JL130" s="1">
        <v>276.649</v>
      </c>
      <c r="JM130" s="1">
        <v>279.25299999999999</v>
      </c>
      <c r="JN130" s="1">
        <v>281.35599999999999</v>
      </c>
      <c r="JO130" s="1">
        <v>284.35300000000001</v>
      </c>
      <c r="JP130" s="1">
        <v>278.32400000000001</v>
      </c>
      <c r="JQ130" s="1">
        <v>285.07</v>
      </c>
      <c r="JR130" s="1">
        <v>296.64800000000002</v>
      </c>
      <c r="JS130" s="1">
        <v>298.87200000000001</v>
      </c>
      <c r="JT130" s="1">
        <v>305.14</v>
      </c>
      <c r="JU130" s="1">
        <v>319.36399999999998</v>
      </c>
      <c r="JV130" s="1">
        <v>326.64600000000002</v>
      </c>
      <c r="JW130" s="1">
        <v>324.678</v>
      </c>
      <c r="JX130" s="1">
        <v>322.726</v>
      </c>
      <c r="JY130" s="1">
        <v>325.976</v>
      </c>
      <c r="JZ130" s="1">
        <v>322.87900000000002</v>
      </c>
      <c r="KA130" s="1">
        <v>322.10300000000001</v>
      </c>
      <c r="KB130" s="1">
        <v>320.30700000000002</v>
      </c>
      <c r="KC130" s="1">
        <v>323.41800000000001</v>
      </c>
      <c r="KD130" s="1">
        <v>307.59500000000003</v>
      </c>
      <c r="KE130" s="1">
        <v>300.27</v>
      </c>
      <c r="KF130" s="1">
        <v>296.07499999999999</v>
      </c>
      <c r="KG130" s="1">
        <v>293.30500000000001</v>
      </c>
      <c r="KH130" s="1">
        <v>294.14999999999998</v>
      </c>
      <c r="KI130" s="1">
        <v>299.99099999999999</v>
      </c>
      <c r="KJ130" s="1">
        <v>301.36200000000002</v>
      </c>
      <c r="KK130" s="1">
        <v>299.08699999999999</v>
      </c>
      <c r="KL130" s="1">
        <v>293.27</v>
      </c>
      <c r="KM130" s="1">
        <v>294.84800000000001</v>
      </c>
      <c r="KN130" s="1">
        <v>289.89400000000001</v>
      </c>
      <c r="KO130" s="1">
        <v>280.01900000000001</v>
      </c>
      <c r="KP130" s="1">
        <v>271.399</v>
      </c>
      <c r="KQ130" s="1">
        <v>269.30900000000003</v>
      </c>
      <c r="KR130" s="1">
        <v>270.97000000000003</v>
      </c>
      <c r="KS130" s="1">
        <v>277.64299999999997</v>
      </c>
      <c r="KT130" s="1">
        <v>281.59199999999998</v>
      </c>
      <c r="KU130" s="1">
        <v>285.548</v>
      </c>
      <c r="KV130" s="1">
        <v>285.22399999999999</v>
      </c>
      <c r="KW130" s="1">
        <v>284.601</v>
      </c>
      <c r="KX130" s="1">
        <v>284.233</v>
      </c>
      <c r="KY130" s="1">
        <v>286.36200000000002</v>
      </c>
      <c r="KZ130" s="1">
        <v>282.72500000000002</v>
      </c>
      <c r="LA130" s="1">
        <v>283.875</v>
      </c>
      <c r="LB130" s="1">
        <v>286.34699999999998</v>
      </c>
      <c r="LC130" s="1">
        <v>292.803</v>
      </c>
      <c r="LD130" s="1">
        <v>299.26799999999997</v>
      </c>
      <c r="LE130" s="1">
        <v>304.82299999999998</v>
      </c>
      <c r="LF130" s="1">
        <v>301.529</v>
      </c>
      <c r="LG130" s="1">
        <v>302.452</v>
      </c>
      <c r="LH130" s="1">
        <v>301.66199999999998</v>
      </c>
      <c r="LI130" s="1">
        <v>301.43799999999999</v>
      </c>
      <c r="LJ130" s="1">
        <v>300.10599999999999</v>
      </c>
      <c r="LK130" s="1">
        <v>304.358</v>
      </c>
      <c r="LL130" s="1">
        <v>303.36700000000002</v>
      </c>
      <c r="LM130" s="1">
        <v>308.625</v>
      </c>
      <c r="LN130" s="1">
        <v>313.60399999999998</v>
      </c>
      <c r="LO130" s="1">
        <v>316.44400000000002</v>
      </c>
      <c r="LP130" s="1">
        <v>313.20100000000002</v>
      </c>
      <c r="LQ130" s="1">
        <v>318.92200000000003</v>
      </c>
      <c r="LR130" s="1">
        <v>315.31200000000001</v>
      </c>
      <c r="LS130" s="1">
        <v>310.51400000000001</v>
      </c>
      <c r="LT130" s="1">
        <v>302.86599999999999</v>
      </c>
      <c r="LU130" s="1">
        <v>297.89600000000002</v>
      </c>
      <c r="LV130" s="1">
        <v>298.19499999999999</v>
      </c>
      <c r="LW130" s="1">
        <v>298.50299999999999</v>
      </c>
      <c r="LX130" s="1">
        <v>297.28800000000001</v>
      </c>
      <c r="LY130" s="1">
        <v>299.64699999999999</v>
      </c>
      <c r="LZ130" s="1">
        <v>306.30900000000003</v>
      </c>
      <c r="MA130" s="1">
        <v>317.51900000000001</v>
      </c>
      <c r="MB130" s="1">
        <v>323.98</v>
      </c>
      <c r="MC130" s="1">
        <v>321.00900000000001</v>
      </c>
      <c r="MD130" s="1">
        <v>312.94200000000001</v>
      </c>
      <c r="ME130" s="1">
        <v>307.27</v>
      </c>
      <c r="MF130" s="1">
        <v>308.89299999999997</v>
      </c>
      <c r="MG130" s="1">
        <v>305.209</v>
      </c>
      <c r="MH130" s="1">
        <v>299.36599999999999</v>
      </c>
      <c r="MI130" s="1">
        <v>304.30900000000003</v>
      </c>
      <c r="MJ130" s="1">
        <v>324.84300000000002</v>
      </c>
      <c r="MK130" s="1">
        <v>328.82299999999998</v>
      </c>
      <c r="ML130" s="1">
        <v>334.75799999999998</v>
      </c>
      <c r="MM130" s="1">
        <v>331.61799999999999</v>
      </c>
      <c r="MN130" s="1">
        <v>332.68400000000003</v>
      </c>
      <c r="MO130" s="1">
        <v>331.5</v>
      </c>
      <c r="MP130" s="1">
        <v>333.584</v>
      </c>
      <c r="MQ130" s="1">
        <v>338.517</v>
      </c>
      <c r="MR130" s="1">
        <v>338.49400000000003</v>
      </c>
      <c r="MS130" s="1">
        <v>339.59800000000001</v>
      </c>
      <c r="MT130" s="1">
        <v>345.55099999999999</v>
      </c>
      <c r="MU130" s="1">
        <v>356.49299999999999</v>
      </c>
      <c r="MV130" s="1">
        <v>360.01</v>
      </c>
      <c r="MW130" s="1">
        <v>350.97699999999998</v>
      </c>
      <c r="MX130" s="1">
        <v>343.37799999999999</v>
      </c>
      <c r="MY130" s="1">
        <v>345.44200000000001</v>
      </c>
      <c r="MZ130" s="1">
        <v>350.56200000000001</v>
      </c>
      <c r="NA130" s="1">
        <v>352.42</v>
      </c>
      <c r="NB130" s="1">
        <v>355.26299999999998</v>
      </c>
      <c r="NC130" s="1">
        <v>363.108</v>
      </c>
      <c r="ND130" s="1">
        <v>364.54899999999998</v>
      </c>
      <c r="NE130" s="1">
        <v>364.44299999999998</v>
      </c>
      <c r="NF130" s="1">
        <v>365.58300000000003</v>
      </c>
      <c r="NG130" s="1">
        <v>369.25</v>
      </c>
      <c r="NH130" s="1">
        <v>366.42399999999998</v>
      </c>
      <c r="NI130" s="1">
        <v>362.49299999999999</v>
      </c>
      <c r="NJ130" s="1">
        <v>359.20299999999997</v>
      </c>
      <c r="NK130" s="1">
        <v>365.149</v>
      </c>
      <c r="NL130" s="1">
        <v>371.61500000000001</v>
      </c>
      <c r="NM130" s="1">
        <v>371.16</v>
      </c>
      <c r="NN130" s="1">
        <v>377.95100000000002</v>
      </c>
      <c r="NO130" s="1">
        <v>375.03399999999999</v>
      </c>
      <c r="NP130" s="1">
        <v>365.76900000000001</v>
      </c>
      <c r="NQ130" s="1">
        <v>366.39699999999999</v>
      </c>
      <c r="NR130" s="1">
        <v>361.92200000000003</v>
      </c>
      <c r="NS130" s="1">
        <v>378.87900000000002</v>
      </c>
      <c r="NT130" s="1">
        <v>386.72899999999998</v>
      </c>
      <c r="NU130" s="1">
        <v>391.16</v>
      </c>
      <c r="NV130" s="1">
        <v>395.97</v>
      </c>
      <c r="NW130" s="1">
        <v>388.053</v>
      </c>
      <c r="NX130" s="1">
        <v>376.38400000000001</v>
      </c>
      <c r="NY130" s="1">
        <v>376.63200000000001</v>
      </c>
      <c r="NZ130" s="1">
        <v>375.89699999999999</v>
      </c>
      <c r="OA130" s="1">
        <v>369.16399999999999</v>
      </c>
      <c r="OB130" s="1">
        <v>371.37799999999999</v>
      </c>
      <c r="OC130" s="1">
        <v>369.72899999999998</v>
      </c>
      <c r="OD130" s="1">
        <v>366.47300000000001</v>
      </c>
      <c r="OE130" s="1">
        <v>363.17099999999999</v>
      </c>
      <c r="OF130" s="1">
        <v>359.50700000000001</v>
      </c>
      <c r="OG130" s="1">
        <v>360.072</v>
      </c>
      <c r="OH130" s="1">
        <v>357.87099999999998</v>
      </c>
      <c r="OI130" s="1">
        <v>367.01600000000002</v>
      </c>
      <c r="OJ130" s="1">
        <v>376.36399999999998</v>
      </c>
      <c r="OK130" s="1">
        <v>379.18200000000002</v>
      </c>
      <c r="OL130" s="1">
        <v>376.233</v>
      </c>
      <c r="OM130" s="1">
        <v>375.20100000000002</v>
      </c>
      <c r="ON130" s="1">
        <v>366.82400000000001</v>
      </c>
      <c r="OO130" s="1">
        <v>357.923</v>
      </c>
      <c r="OP130" s="1">
        <v>352.13400000000001</v>
      </c>
      <c r="OQ130" s="1">
        <v>353.54</v>
      </c>
      <c r="OR130" s="1">
        <v>350.19400000000002</v>
      </c>
      <c r="OS130" s="1">
        <v>343.50900000000001</v>
      </c>
      <c r="OT130" s="1">
        <v>338.79300000000001</v>
      </c>
      <c r="OU130" s="1">
        <v>332.39</v>
      </c>
      <c r="OV130" s="1">
        <v>335.255</v>
      </c>
      <c r="OW130" s="1">
        <v>333.92700000000002</v>
      </c>
      <c r="OX130" s="1">
        <v>335.55799999999999</v>
      </c>
      <c r="OY130" s="1">
        <v>342.036</v>
      </c>
      <c r="OZ130" s="1">
        <v>330.02300000000002</v>
      </c>
      <c r="PA130" s="1">
        <v>326.74900000000002</v>
      </c>
      <c r="PB130" s="1">
        <v>325.339</v>
      </c>
      <c r="PC130" s="1">
        <v>318.411</v>
      </c>
      <c r="PD130" s="1">
        <v>311.08999999999997</v>
      </c>
      <c r="PE130" s="1">
        <v>310.74799999999999</v>
      </c>
      <c r="PF130" s="1">
        <v>305.08999999999997</v>
      </c>
      <c r="PG130" s="1">
        <v>299.25200000000001</v>
      </c>
      <c r="PH130" s="1">
        <v>299.375</v>
      </c>
      <c r="PI130" s="1">
        <v>303.85899999999998</v>
      </c>
      <c r="PJ130" s="1">
        <v>303.75299999999999</v>
      </c>
      <c r="PK130" s="1">
        <v>303.70299999999997</v>
      </c>
      <c r="PL130" s="1">
        <v>307.19600000000003</v>
      </c>
      <c r="PM130" s="1">
        <v>313.46800000000002</v>
      </c>
      <c r="PN130" s="1">
        <v>318.83499999999998</v>
      </c>
      <c r="PO130" s="1">
        <v>320.11900000000003</v>
      </c>
      <c r="PP130" s="1">
        <v>321.30099999999999</v>
      </c>
      <c r="PQ130" s="1">
        <v>316.52999999999997</v>
      </c>
      <c r="PR130" s="1">
        <v>315.47800000000001</v>
      </c>
      <c r="PS130" s="1">
        <v>312.762</v>
      </c>
      <c r="PT130" s="1">
        <v>306.56700000000001</v>
      </c>
      <c r="PU130" s="1">
        <v>306.90499999999997</v>
      </c>
      <c r="PV130" s="1">
        <v>305.20299999999997</v>
      </c>
      <c r="PW130" s="1">
        <v>299.32900000000001</v>
      </c>
      <c r="PX130" s="1">
        <v>299.488</v>
      </c>
      <c r="PY130" s="1">
        <v>299.20499999999998</v>
      </c>
      <c r="PZ130" s="1">
        <v>298.75400000000002</v>
      </c>
      <c r="QA130" s="1">
        <v>298.12200000000001</v>
      </c>
      <c r="QB130" s="1">
        <v>290.58199999999999</v>
      </c>
      <c r="QC130" s="1">
        <v>291.09399999999999</v>
      </c>
      <c r="QD130" s="1">
        <v>290.57299999999998</v>
      </c>
      <c r="QE130" s="1">
        <v>282.38400000000001</v>
      </c>
      <c r="QF130" s="1">
        <v>282.62</v>
      </c>
      <c r="QG130" s="1">
        <v>285.24</v>
      </c>
      <c r="QH130" s="1">
        <v>292.46600000000001</v>
      </c>
      <c r="QI130" s="1">
        <v>290.54599999999999</v>
      </c>
      <c r="QJ130" s="1">
        <v>293.58600000000001</v>
      </c>
      <c r="QK130" s="1">
        <v>289.447</v>
      </c>
      <c r="QL130" s="1">
        <v>290.19299999999998</v>
      </c>
      <c r="QM130" s="1">
        <v>289.67599999999999</v>
      </c>
      <c r="QN130" s="1">
        <v>291.45400000000001</v>
      </c>
      <c r="QO130" s="1">
        <v>292.67899999999997</v>
      </c>
      <c r="QP130" s="1">
        <v>292.904</v>
      </c>
      <c r="QQ130" s="1">
        <v>294.65800000000002</v>
      </c>
      <c r="QR130" s="1">
        <v>297.85399999999998</v>
      </c>
      <c r="QS130" s="1">
        <v>301.76299999999998</v>
      </c>
      <c r="QT130" s="1">
        <v>303.13</v>
      </c>
      <c r="QU130" s="1">
        <v>306.8</v>
      </c>
      <c r="QV130" s="1">
        <v>309.40800000000002</v>
      </c>
      <c r="QW130" s="1">
        <v>307.90600000000001</v>
      </c>
      <c r="QX130" s="1">
        <v>314.37200000000001</v>
      </c>
      <c r="QY130" s="1">
        <v>320.27699999999999</v>
      </c>
      <c r="QZ130" s="1">
        <v>322.24</v>
      </c>
      <c r="RA130" s="1">
        <v>320.29000000000002</v>
      </c>
      <c r="RB130" s="1">
        <v>317.077</v>
      </c>
      <c r="RC130" s="1">
        <v>318.33999999999997</v>
      </c>
      <c r="RD130" s="1">
        <v>315.59500000000003</v>
      </c>
      <c r="RE130" s="1">
        <v>311.23700000000002</v>
      </c>
      <c r="RF130" s="1">
        <v>306.55399999999997</v>
      </c>
      <c r="RG130" s="1">
        <v>308.15499999999997</v>
      </c>
      <c r="RH130" s="1">
        <v>308.02</v>
      </c>
      <c r="RI130" s="1">
        <v>309.77100000000002</v>
      </c>
      <c r="RJ130" s="1">
        <v>310.10500000000002</v>
      </c>
      <c r="RK130" s="1">
        <v>310.709</v>
      </c>
      <c r="RL130" s="1">
        <v>313.14999999999998</v>
      </c>
      <c r="RM130" s="1">
        <v>317.65699999999998</v>
      </c>
      <c r="RN130" s="1">
        <v>316.82299999999998</v>
      </c>
      <c r="RO130" s="1">
        <v>317.28500000000003</v>
      </c>
      <c r="RP130" s="1">
        <v>317.37900000000002</v>
      </c>
      <c r="RQ130" s="1">
        <v>310.05099999999999</v>
      </c>
      <c r="RR130" s="1">
        <v>309.47399999999999</v>
      </c>
      <c r="RS130" s="1">
        <v>307.34399999999999</v>
      </c>
      <c r="RT130" s="1">
        <v>295.20499999999998</v>
      </c>
      <c r="RU130" s="1">
        <v>292.38499999999999</v>
      </c>
      <c r="RV130" s="1">
        <v>291.48700000000002</v>
      </c>
      <c r="RW130" s="1">
        <v>292.77199999999999</v>
      </c>
      <c r="RX130" s="1">
        <v>291.52699999999999</v>
      </c>
      <c r="RY130" s="1">
        <v>288.541</v>
      </c>
      <c r="RZ130" s="1">
        <v>284.596</v>
      </c>
      <c r="SA130" s="1">
        <v>286.185</v>
      </c>
      <c r="SB130" s="1">
        <v>290.27600000000001</v>
      </c>
      <c r="SC130" s="1">
        <v>291.96100000000001</v>
      </c>
      <c r="SD130" s="1">
        <v>292.36599999999999</v>
      </c>
      <c r="SE130" s="1">
        <v>295.53800000000001</v>
      </c>
      <c r="SF130" s="1">
        <v>294.13900000000001</v>
      </c>
      <c r="SG130" s="1">
        <v>292.28399999999999</v>
      </c>
      <c r="SH130" s="1">
        <v>293.53100000000001</v>
      </c>
      <c r="SI130" s="1">
        <v>293.10899999999998</v>
      </c>
      <c r="SJ130" s="1">
        <v>293.04599999999999</v>
      </c>
      <c r="SK130" s="1">
        <v>292.03199999999998</v>
      </c>
      <c r="SL130" s="1">
        <v>291.04399999999998</v>
      </c>
      <c r="SM130" s="1">
        <v>293.029</v>
      </c>
      <c r="SN130" s="1">
        <v>293.93400000000003</v>
      </c>
      <c r="SO130" s="1">
        <v>295.63200000000001</v>
      </c>
      <c r="SP130" s="1">
        <v>292.22000000000003</v>
      </c>
      <c r="SQ130" s="1">
        <v>300.16399999999999</v>
      </c>
      <c r="SR130" s="1">
        <v>310.77699999999999</v>
      </c>
    </row>
    <row r="131" spans="1:512" x14ac:dyDescent="0.25">
      <c r="A131" s="1" t="s">
        <v>350</v>
      </c>
      <c r="B131" s="1" t="str">
        <f>_xlfn.XLOOKUP(A131,bonds[worksheet get],bonds[unique lookup],"-")</f>
        <v>CNALN 3 04/10/76 nc-21</v>
      </c>
      <c r="C131" s="1" t="str">
        <f>_xlfn.XLOOKUP(A131,bonds[worksheet get],bonds[ID_ISIN],"-")</f>
        <v>XS1216020161</v>
      </c>
      <c r="D131" s="1">
        <f>_xll.BDH(A131,"blp_i_sprd_mid","-2AY",,"Dates=H","Fill=C","Sort=R","Dir=H","cols=509;rows=1")</f>
        <v>473.85</v>
      </c>
      <c r="E131" s="1">
        <v>484.68599999999998</v>
      </c>
      <c r="F131" s="1">
        <v>507.49400000000003</v>
      </c>
      <c r="G131" s="1">
        <v>527.58799999999997</v>
      </c>
      <c r="H131" s="1">
        <v>534.60799999999995</v>
      </c>
      <c r="I131" s="1">
        <v>535.048</v>
      </c>
      <c r="J131" s="1">
        <v>527.39300000000003</v>
      </c>
      <c r="K131" s="1">
        <v>491.649</v>
      </c>
      <c r="L131" s="1">
        <v>485.15800000000002</v>
      </c>
      <c r="M131" s="1">
        <v>486.45800000000003</v>
      </c>
      <c r="N131" s="1">
        <v>481.43799999999999</v>
      </c>
      <c r="O131" s="1">
        <v>483.82299999999998</v>
      </c>
      <c r="P131" s="1">
        <v>454.15100000000001</v>
      </c>
      <c r="Q131" s="1">
        <v>439.83100000000002</v>
      </c>
      <c r="R131" s="1">
        <v>480.834</v>
      </c>
      <c r="S131" s="1">
        <v>459.62299999999999</v>
      </c>
      <c r="T131" s="1">
        <v>486.40600000000001</v>
      </c>
      <c r="U131" s="1">
        <v>421.09199999999998</v>
      </c>
      <c r="V131" s="1">
        <v>371.36900000000003</v>
      </c>
      <c r="W131" s="1">
        <v>310.39499999999998</v>
      </c>
      <c r="X131" s="1">
        <v>353.69299999999998</v>
      </c>
      <c r="Y131" s="1">
        <v>445.88</v>
      </c>
      <c r="Z131" s="1">
        <v>560.17200000000003</v>
      </c>
      <c r="AA131" s="1">
        <v>603.53800000000001</v>
      </c>
      <c r="AB131" s="1">
        <v>612.39099999999996</v>
      </c>
      <c r="AC131" s="1">
        <v>623.548</v>
      </c>
      <c r="AD131" s="1">
        <v>619.40599999999995</v>
      </c>
      <c r="AE131" s="1">
        <v>610.98400000000004</v>
      </c>
      <c r="AF131" s="1">
        <v>636.89499999999998</v>
      </c>
      <c r="AG131" s="1">
        <v>653.67700000000002</v>
      </c>
      <c r="AH131" s="1">
        <v>648.17700000000002</v>
      </c>
      <c r="AI131" s="1">
        <v>647.52700000000004</v>
      </c>
      <c r="AJ131" s="1">
        <v>644.42700000000002</v>
      </c>
      <c r="AK131" s="1">
        <v>653.78899999999999</v>
      </c>
      <c r="AL131" s="1">
        <v>655.56200000000001</v>
      </c>
      <c r="AM131" s="1">
        <v>656.548</v>
      </c>
      <c r="AN131" s="1">
        <v>656.56399999999996</v>
      </c>
      <c r="AO131" s="1">
        <v>600.77499999999998</v>
      </c>
      <c r="AP131" s="1">
        <v>561.17200000000003</v>
      </c>
      <c r="AQ131" s="1">
        <v>548.4</v>
      </c>
      <c r="AR131" s="1">
        <v>596.76</v>
      </c>
      <c r="AS131" s="1">
        <v>547.76700000000005</v>
      </c>
      <c r="AT131" s="1">
        <v>537.274</v>
      </c>
      <c r="AU131" s="1">
        <v>544.39099999999996</v>
      </c>
      <c r="AV131" s="1">
        <v>531.44000000000005</v>
      </c>
      <c r="AW131" s="1">
        <v>502.22699999999998</v>
      </c>
      <c r="AX131" s="1">
        <v>504.17399999999998</v>
      </c>
      <c r="AY131" s="1">
        <v>483.017</v>
      </c>
      <c r="AZ131" s="1">
        <v>483.15800000000002</v>
      </c>
      <c r="BA131" s="1">
        <v>491.48899999999998</v>
      </c>
      <c r="BB131" s="1">
        <v>502.10500000000002</v>
      </c>
      <c r="BC131" s="1">
        <v>502.37799999999999</v>
      </c>
      <c r="BD131" s="1">
        <v>513.67600000000004</v>
      </c>
      <c r="BE131" s="1">
        <v>506.762</v>
      </c>
      <c r="BF131" s="1">
        <v>486.36500000000001</v>
      </c>
      <c r="BG131" s="1">
        <v>488.57600000000002</v>
      </c>
      <c r="BH131" s="1">
        <v>481.06599999999997</v>
      </c>
      <c r="BI131" s="1">
        <v>474.03199999999998</v>
      </c>
      <c r="BJ131" s="1">
        <v>562.21699999999998</v>
      </c>
      <c r="BK131" s="1">
        <v>612.45699999999999</v>
      </c>
      <c r="BL131" s="1">
        <v>613.85699999999997</v>
      </c>
      <c r="BM131" s="1">
        <v>636.72699999999998</v>
      </c>
      <c r="BN131" s="1">
        <v>647.15300000000002</v>
      </c>
      <c r="BO131" s="1">
        <v>632.35199999999998</v>
      </c>
      <c r="BP131" s="1">
        <v>629.16899999999998</v>
      </c>
      <c r="BQ131" s="1">
        <v>634.25400000000002</v>
      </c>
      <c r="BR131" s="1">
        <v>641.15</v>
      </c>
      <c r="BS131" s="1">
        <v>626.89599999999996</v>
      </c>
      <c r="BT131" s="1">
        <v>661.87699999999995</v>
      </c>
      <c r="BU131" s="1">
        <v>781.07100000000003</v>
      </c>
      <c r="BV131" s="1">
        <v>876.755</v>
      </c>
      <c r="BW131" s="1">
        <v>913.63900000000001</v>
      </c>
      <c r="BX131" s="1">
        <v>896.06200000000001</v>
      </c>
      <c r="BY131" s="1">
        <v>919.38900000000001</v>
      </c>
      <c r="BZ131" s="1">
        <v>916.85900000000004</v>
      </c>
      <c r="CA131" s="1">
        <v>697.52200000000005</v>
      </c>
      <c r="CB131" s="1">
        <v>571.06100000000004</v>
      </c>
      <c r="CC131" s="1">
        <v>408.17700000000002</v>
      </c>
      <c r="CD131" s="1">
        <v>383.29399999999998</v>
      </c>
      <c r="CE131" s="1">
        <v>266.77499999999998</v>
      </c>
      <c r="CF131" s="1">
        <v>238.101</v>
      </c>
      <c r="CG131" s="1">
        <v>250.92400000000001</v>
      </c>
      <c r="CH131" s="1">
        <v>159.321</v>
      </c>
      <c r="CI131" s="1">
        <v>129.79499999999999</v>
      </c>
      <c r="CJ131" s="1">
        <v>122.057</v>
      </c>
      <c r="CK131" s="1">
        <v>130.38</v>
      </c>
      <c r="CL131" s="1">
        <v>147.352</v>
      </c>
      <c r="CM131" s="1">
        <v>154.30799999999999</v>
      </c>
      <c r="CN131" s="1">
        <v>128.57599999999999</v>
      </c>
      <c r="CO131" s="1">
        <v>123.962</v>
      </c>
      <c r="CP131" s="1">
        <v>106.345</v>
      </c>
      <c r="CQ131" s="1">
        <v>100.738</v>
      </c>
      <c r="CR131" s="1">
        <v>92.007999999999996</v>
      </c>
      <c r="CS131" s="1">
        <v>93.426000000000002</v>
      </c>
      <c r="CT131" s="1">
        <v>95.632000000000005</v>
      </c>
      <c r="CU131" s="1">
        <v>98.403999999999996</v>
      </c>
      <c r="CV131" s="1">
        <v>98.674000000000007</v>
      </c>
      <c r="CW131" s="1">
        <v>94.906000000000006</v>
      </c>
      <c r="CX131" s="1">
        <v>98.052999999999997</v>
      </c>
      <c r="CY131" s="1">
        <v>87.253</v>
      </c>
      <c r="CZ131" s="1">
        <v>86.548000000000002</v>
      </c>
      <c r="DA131" s="1">
        <v>87.977000000000004</v>
      </c>
      <c r="DB131" s="1">
        <v>85.408000000000001</v>
      </c>
      <c r="DC131" s="1">
        <v>80.817999999999998</v>
      </c>
      <c r="DD131" s="1">
        <v>84.370999999999995</v>
      </c>
      <c r="DE131" s="1">
        <v>88.781999999999996</v>
      </c>
      <c r="DF131" s="1">
        <v>90.864999999999995</v>
      </c>
      <c r="DG131" s="1">
        <v>90.896000000000001</v>
      </c>
      <c r="DH131" s="1">
        <v>88.016000000000005</v>
      </c>
      <c r="DI131" s="1">
        <v>86.001999999999995</v>
      </c>
      <c r="DJ131" s="1">
        <v>90.152000000000001</v>
      </c>
      <c r="DK131" s="1">
        <v>88.355000000000004</v>
      </c>
      <c r="DL131" s="1">
        <v>78.16</v>
      </c>
      <c r="DM131" s="1">
        <v>75.843000000000004</v>
      </c>
      <c r="DN131" s="1">
        <v>76.161000000000001</v>
      </c>
      <c r="DO131" s="1">
        <v>77.481999999999999</v>
      </c>
      <c r="DP131" s="1">
        <v>76.994</v>
      </c>
      <c r="DQ131" s="1">
        <v>77.835999999999999</v>
      </c>
      <c r="DR131" s="1">
        <v>86.91</v>
      </c>
      <c r="DS131" s="1">
        <v>91.025999999999996</v>
      </c>
      <c r="DT131" s="1">
        <v>90.016000000000005</v>
      </c>
      <c r="DU131" s="1">
        <v>91.706000000000003</v>
      </c>
      <c r="DV131" s="1">
        <v>95.403999999999996</v>
      </c>
      <c r="DW131" s="1">
        <v>99.406000000000006</v>
      </c>
      <c r="DX131" s="1">
        <v>110.624</v>
      </c>
      <c r="DY131" s="1">
        <v>107.246</v>
      </c>
      <c r="DZ131" s="1">
        <v>103.673</v>
      </c>
      <c r="EA131" s="1">
        <v>105.33799999999999</v>
      </c>
      <c r="EB131" s="1">
        <v>103.45399999999999</v>
      </c>
      <c r="EC131" s="1">
        <v>104.848</v>
      </c>
      <c r="ED131" s="1">
        <v>106.18899999999999</v>
      </c>
      <c r="EE131" s="1">
        <v>108.878</v>
      </c>
      <c r="EF131" s="1">
        <v>109.265</v>
      </c>
      <c r="EG131" s="1">
        <v>107.77200000000001</v>
      </c>
      <c r="EH131" s="1">
        <v>115.413</v>
      </c>
      <c r="EI131" s="1">
        <v>116.88800000000001</v>
      </c>
      <c r="EJ131" s="1">
        <v>116.785</v>
      </c>
      <c r="EK131" s="1">
        <v>125.97</v>
      </c>
      <c r="EL131" s="1">
        <v>125.105</v>
      </c>
      <c r="EM131" s="1">
        <v>127.64100000000001</v>
      </c>
      <c r="EN131" s="1">
        <v>157.32499999999999</v>
      </c>
      <c r="EO131" s="1">
        <v>163.34700000000001</v>
      </c>
      <c r="EP131" s="1">
        <v>162.82599999999999</v>
      </c>
      <c r="EQ131" s="1">
        <v>162.25399999999999</v>
      </c>
      <c r="ER131" s="1">
        <v>164.36</v>
      </c>
      <c r="ES131" s="1">
        <v>175.92400000000001</v>
      </c>
      <c r="ET131" s="1">
        <v>177.29400000000001</v>
      </c>
      <c r="EU131" s="1">
        <v>178.381</v>
      </c>
      <c r="EV131" s="1">
        <v>176.42099999999999</v>
      </c>
      <c r="EW131" s="1">
        <v>181.18299999999999</v>
      </c>
      <c r="EX131" s="1">
        <v>180.928</v>
      </c>
      <c r="EY131" s="1">
        <v>177.43899999999999</v>
      </c>
      <c r="EZ131" s="1">
        <v>177.71899999999999</v>
      </c>
      <c r="FA131" s="1">
        <v>186.20500000000001</v>
      </c>
      <c r="FB131" s="1">
        <v>187.86699999999999</v>
      </c>
      <c r="FC131" s="1">
        <v>190.51400000000001</v>
      </c>
      <c r="FD131" s="1">
        <v>189.97300000000001</v>
      </c>
      <c r="FE131" s="1">
        <v>180.41499999999999</v>
      </c>
      <c r="FF131" s="1">
        <v>170.358</v>
      </c>
      <c r="FG131" s="1">
        <v>168.107</v>
      </c>
      <c r="FH131" s="1">
        <v>169.93199999999999</v>
      </c>
      <c r="FI131" s="1">
        <v>168.191</v>
      </c>
      <c r="FJ131" s="1">
        <v>161.81800000000001</v>
      </c>
      <c r="FK131" s="1">
        <v>161.41900000000001</v>
      </c>
      <c r="FL131" s="1">
        <v>160.256</v>
      </c>
      <c r="FM131" s="1">
        <v>156.33500000000001</v>
      </c>
      <c r="FN131" s="1">
        <v>151.494</v>
      </c>
      <c r="FO131" s="1">
        <v>153.18700000000001</v>
      </c>
      <c r="FP131" s="1">
        <v>154.98699999999999</v>
      </c>
      <c r="FQ131" s="1">
        <v>160.06200000000001</v>
      </c>
      <c r="FR131" s="1">
        <v>163.74199999999999</v>
      </c>
      <c r="FS131" s="1">
        <v>160.04499999999999</v>
      </c>
      <c r="FT131" s="1">
        <v>158.63999999999999</v>
      </c>
      <c r="FU131" s="1">
        <v>155.51900000000001</v>
      </c>
      <c r="FV131" s="1">
        <v>161.148</v>
      </c>
      <c r="FW131" s="1">
        <v>163.001</v>
      </c>
      <c r="FX131" s="1">
        <v>192.92699999999999</v>
      </c>
      <c r="FY131" s="1">
        <v>182.15</v>
      </c>
      <c r="FZ131" s="1">
        <v>187.27799999999999</v>
      </c>
      <c r="GA131" s="1">
        <v>186.929</v>
      </c>
      <c r="GB131" s="1">
        <v>189.226</v>
      </c>
      <c r="GC131" s="1">
        <v>192.02699999999999</v>
      </c>
      <c r="GD131" s="1">
        <v>195.74700000000001</v>
      </c>
      <c r="GE131" s="1">
        <v>206.35900000000001</v>
      </c>
      <c r="GF131" s="1">
        <v>207.411</v>
      </c>
      <c r="GG131" s="1">
        <v>217.661</v>
      </c>
      <c r="GH131" s="1">
        <v>224.03200000000001</v>
      </c>
      <c r="GI131" s="1">
        <v>223.40299999999999</v>
      </c>
      <c r="GJ131" s="1">
        <v>213.07499999999999</v>
      </c>
      <c r="GK131" s="1">
        <v>212.51599999999999</v>
      </c>
      <c r="GL131" s="1">
        <v>219.07400000000001</v>
      </c>
      <c r="GM131" s="1">
        <v>215.53899999999999</v>
      </c>
      <c r="GN131" s="1">
        <v>214.75299999999999</v>
      </c>
      <c r="GO131" s="1">
        <v>217.88399999999999</v>
      </c>
      <c r="GP131" s="1">
        <v>217.15100000000001</v>
      </c>
      <c r="GQ131" s="1">
        <v>222.08500000000001</v>
      </c>
      <c r="GR131" s="1">
        <v>222.67099999999999</v>
      </c>
      <c r="GS131" s="1">
        <v>220.571</v>
      </c>
      <c r="GT131" s="1">
        <v>217.01</v>
      </c>
      <c r="GU131" s="1">
        <v>218.07400000000001</v>
      </c>
      <c r="GV131" s="1">
        <v>219.94300000000001</v>
      </c>
      <c r="GW131" s="1">
        <v>219.24</v>
      </c>
      <c r="GX131" s="1">
        <v>217.72900000000001</v>
      </c>
      <c r="GY131" s="1">
        <v>217.57900000000001</v>
      </c>
      <c r="GZ131" s="1">
        <v>215.85400000000001</v>
      </c>
      <c r="HA131" s="1">
        <v>215.357</v>
      </c>
      <c r="HB131" s="1">
        <v>245.38200000000001</v>
      </c>
      <c r="HC131" s="1">
        <v>241.26900000000001</v>
      </c>
      <c r="HD131" s="1">
        <v>238.70400000000001</v>
      </c>
      <c r="HE131" s="1">
        <v>234.01400000000001</v>
      </c>
      <c r="HF131" s="1">
        <v>231.72800000000001</v>
      </c>
      <c r="HG131" s="1">
        <v>238.505</v>
      </c>
      <c r="HH131" s="1">
        <v>247.15299999999999</v>
      </c>
      <c r="HI131" s="1">
        <v>238.38300000000001</v>
      </c>
      <c r="HJ131" s="1">
        <v>235.25800000000001</v>
      </c>
      <c r="HK131" s="1">
        <v>236.32599999999999</v>
      </c>
      <c r="HL131" s="1">
        <v>236.173</v>
      </c>
      <c r="HM131" s="1">
        <v>236.32900000000001</v>
      </c>
      <c r="HN131" s="1">
        <v>227.964</v>
      </c>
      <c r="HO131" s="1">
        <v>231.197</v>
      </c>
      <c r="HP131" s="1">
        <v>232.97800000000001</v>
      </c>
      <c r="HQ131" s="1">
        <v>248.83799999999999</v>
      </c>
      <c r="HR131" s="1">
        <v>264.27499999999998</v>
      </c>
      <c r="HS131" s="1">
        <v>268.041</v>
      </c>
      <c r="HT131" s="1">
        <v>280.721</v>
      </c>
      <c r="HU131" s="1">
        <v>280.63099999999997</v>
      </c>
      <c r="HV131" s="1">
        <v>268.60899999999998</v>
      </c>
      <c r="HW131" s="1">
        <v>264.61399999999998</v>
      </c>
      <c r="HX131" s="1">
        <v>255.69300000000001</v>
      </c>
      <c r="HY131" s="1">
        <v>255.83699999999999</v>
      </c>
      <c r="HZ131" s="1">
        <v>245.25299999999999</v>
      </c>
      <c r="IA131" s="1">
        <v>257.35000000000002</v>
      </c>
      <c r="IB131" s="1">
        <v>272.00200000000001</v>
      </c>
      <c r="IC131" s="1">
        <v>292.52100000000002</v>
      </c>
      <c r="ID131" s="1">
        <v>277.19099999999997</v>
      </c>
      <c r="IE131" s="1">
        <v>261.14600000000002</v>
      </c>
      <c r="IF131" s="1">
        <v>267.30399999999997</v>
      </c>
      <c r="IG131" s="1">
        <v>278.99099999999999</v>
      </c>
      <c r="IH131" s="1">
        <v>234.66800000000001</v>
      </c>
      <c r="II131" s="1">
        <v>219.67599999999999</v>
      </c>
      <c r="IJ131" s="1">
        <v>214.29</v>
      </c>
      <c r="IK131" s="1">
        <v>229.16900000000001</v>
      </c>
      <c r="IL131" s="1">
        <v>241.679</v>
      </c>
      <c r="IM131" s="1">
        <v>246.167</v>
      </c>
      <c r="IN131" s="1">
        <v>237.15</v>
      </c>
      <c r="IO131" s="1">
        <v>245.52799999999999</v>
      </c>
      <c r="IP131" s="1">
        <v>232.48500000000001</v>
      </c>
      <c r="IQ131" s="1">
        <v>217.411</v>
      </c>
      <c r="IR131" s="1">
        <v>215.55199999999999</v>
      </c>
      <c r="IS131" s="1">
        <v>221.07</v>
      </c>
      <c r="IT131" s="1">
        <v>211.11600000000001</v>
      </c>
      <c r="IU131" s="1">
        <v>213.065</v>
      </c>
      <c r="IV131" s="1">
        <v>215.06200000000001</v>
      </c>
      <c r="IW131" s="1">
        <v>203.989</v>
      </c>
      <c r="IX131" s="1">
        <v>197.72300000000001</v>
      </c>
      <c r="IY131" s="1">
        <v>204.114</v>
      </c>
      <c r="IZ131" s="1">
        <v>212.78</v>
      </c>
      <c r="JA131" s="1">
        <v>228.18100000000001</v>
      </c>
      <c r="JB131" s="1">
        <v>231.959</v>
      </c>
      <c r="JC131" s="1">
        <v>254.25299999999999</v>
      </c>
      <c r="JD131" s="1">
        <v>262.495</v>
      </c>
      <c r="JE131" s="1">
        <v>266.74799999999999</v>
      </c>
      <c r="JF131" s="1">
        <v>231.63</v>
      </c>
      <c r="JG131" s="1">
        <v>216.19499999999999</v>
      </c>
      <c r="JH131" s="1">
        <v>214.614</v>
      </c>
      <c r="JI131" s="1">
        <v>209.96</v>
      </c>
      <c r="JJ131" s="1">
        <v>228.422</v>
      </c>
      <c r="JK131" s="1">
        <v>236.80500000000001</v>
      </c>
      <c r="JL131" s="1">
        <v>257.95600000000002</v>
      </c>
      <c r="JM131" s="1">
        <v>259.19299999999998</v>
      </c>
      <c r="JN131" s="1">
        <v>259.69799999999998</v>
      </c>
      <c r="JO131" s="1">
        <v>264.63600000000002</v>
      </c>
      <c r="JP131" s="1">
        <v>254.148</v>
      </c>
      <c r="JQ131" s="1">
        <v>272.33999999999997</v>
      </c>
      <c r="JR131" s="1">
        <v>294.94299999999998</v>
      </c>
      <c r="JS131" s="1">
        <v>300.12200000000001</v>
      </c>
      <c r="JT131" s="1">
        <v>310.935</v>
      </c>
      <c r="JU131" s="1">
        <v>330.35199999999998</v>
      </c>
      <c r="JV131" s="1">
        <v>349.70699999999999</v>
      </c>
      <c r="JW131" s="1">
        <v>349.01100000000002</v>
      </c>
      <c r="JX131" s="1">
        <v>345.84199999999998</v>
      </c>
      <c r="JY131" s="1">
        <v>352.09199999999998</v>
      </c>
      <c r="JZ131" s="1">
        <v>350.649</v>
      </c>
      <c r="KA131" s="1">
        <v>359.50400000000002</v>
      </c>
      <c r="KB131" s="1">
        <v>354.27800000000002</v>
      </c>
      <c r="KC131" s="1">
        <v>359.41699999999997</v>
      </c>
      <c r="KD131" s="1">
        <v>331.75099999999998</v>
      </c>
      <c r="KE131" s="1">
        <v>315.13200000000001</v>
      </c>
      <c r="KF131" s="1">
        <v>314.23700000000002</v>
      </c>
      <c r="KG131" s="1">
        <v>309.77499999999998</v>
      </c>
      <c r="KH131" s="1">
        <v>310.214</v>
      </c>
      <c r="KI131" s="1">
        <v>312.79000000000002</v>
      </c>
      <c r="KJ131" s="1">
        <v>313.48200000000003</v>
      </c>
      <c r="KK131" s="1">
        <v>317.08999999999997</v>
      </c>
      <c r="KL131" s="1">
        <v>307.483</v>
      </c>
      <c r="KM131" s="1">
        <v>312.30099999999999</v>
      </c>
      <c r="KN131" s="1">
        <v>296.21100000000001</v>
      </c>
      <c r="KO131" s="1">
        <v>277.05399999999997</v>
      </c>
      <c r="KP131" s="1">
        <v>270.03199999999998</v>
      </c>
      <c r="KQ131" s="1">
        <v>265.06</v>
      </c>
      <c r="KR131" s="1">
        <v>260.33499999999998</v>
      </c>
      <c r="KS131" s="1">
        <v>264.12400000000002</v>
      </c>
      <c r="KT131" s="1">
        <v>280.21699999999998</v>
      </c>
      <c r="KU131" s="1">
        <v>278.87700000000001</v>
      </c>
      <c r="KV131" s="1">
        <v>266.65899999999999</v>
      </c>
      <c r="KW131" s="1">
        <v>261.09699999999998</v>
      </c>
      <c r="KX131" s="1">
        <v>262.96899999999999</v>
      </c>
      <c r="KY131" s="1">
        <v>263.14600000000002</v>
      </c>
      <c r="KZ131" s="1">
        <v>252.381</v>
      </c>
      <c r="LA131" s="1">
        <v>251.22300000000001</v>
      </c>
      <c r="LB131" s="1">
        <v>250.77799999999999</v>
      </c>
      <c r="LC131" s="1">
        <v>282.36099999999999</v>
      </c>
      <c r="LD131" s="1">
        <v>288.07</v>
      </c>
      <c r="LE131" s="1">
        <v>297.49700000000001</v>
      </c>
      <c r="LF131" s="1">
        <v>304.06799999999998</v>
      </c>
      <c r="LG131" s="1">
        <v>291.16500000000002</v>
      </c>
      <c r="LH131" s="1">
        <v>289.66800000000001</v>
      </c>
      <c r="LI131" s="1">
        <v>277.56799999999998</v>
      </c>
      <c r="LJ131" s="1">
        <v>269.67099999999999</v>
      </c>
      <c r="LK131" s="1">
        <v>249.488</v>
      </c>
      <c r="LL131" s="1">
        <v>247.09700000000001</v>
      </c>
      <c r="LM131" s="1">
        <v>257.73500000000001</v>
      </c>
      <c r="LN131" s="1">
        <v>266.65699999999998</v>
      </c>
      <c r="LO131" s="1">
        <v>272.416</v>
      </c>
      <c r="LP131" s="1">
        <v>276.34699999999998</v>
      </c>
      <c r="LQ131" s="1">
        <v>289.65800000000002</v>
      </c>
      <c r="LR131" s="1">
        <v>273.25599999999997</v>
      </c>
      <c r="LS131" s="1">
        <v>267.80200000000002</v>
      </c>
      <c r="LT131" s="1">
        <v>257.37099999999998</v>
      </c>
      <c r="LU131" s="1">
        <v>243.56800000000001</v>
      </c>
      <c r="LV131" s="1">
        <v>252.435</v>
      </c>
      <c r="LW131" s="1">
        <v>267.06</v>
      </c>
      <c r="LX131" s="1">
        <v>273.12599999999998</v>
      </c>
      <c r="LY131" s="1">
        <v>284.12099999999998</v>
      </c>
      <c r="LZ131" s="1">
        <v>293.17599999999999</v>
      </c>
      <c r="MA131" s="1">
        <v>308.39499999999998</v>
      </c>
      <c r="MB131" s="1">
        <v>321.64800000000002</v>
      </c>
      <c r="MC131" s="1">
        <v>320.13600000000002</v>
      </c>
      <c r="MD131" s="1">
        <v>314.34199999999998</v>
      </c>
      <c r="ME131" s="1">
        <v>309.12900000000002</v>
      </c>
      <c r="MF131" s="1">
        <v>305.52</v>
      </c>
      <c r="MG131" s="1">
        <v>303.32499999999999</v>
      </c>
      <c r="MH131" s="1">
        <v>298.101</v>
      </c>
      <c r="MI131" s="1">
        <v>297.08300000000003</v>
      </c>
      <c r="MJ131" s="1">
        <v>306.33600000000001</v>
      </c>
      <c r="MK131" s="1">
        <v>338.40100000000001</v>
      </c>
      <c r="ML131" s="1">
        <v>351.30799999999999</v>
      </c>
      <c r="MM131" s="1">
        <v>352.35399999999998</v>
      </c>
      <c r="MN131" s="1">
        <v>304.13</v>
      </c>
      <c r="MO131" s="1">
        <v>297.06599999999997</v>
      </c>
      <c r="MP131" s="1">
        <v>299.47000000000003</v>
      </c>
      <c r="MQ131" s="1">
        <v>304.20499999999998</v>
      </c>
      <c r="MR131" s="1">
        <v>297.97800000000001</v>
      </c>
      <c r="MS131" s="1">
        <v>290.92200000000003</v>
      </c>
      <c r="MT131" s="1">
        <v>299.84300000000002</v>
      </c>
      <c r="MU131" s="1">
        <v>313.91800000000001</v>
      </c>
      <c r="MV131" s="1">
        <v>309.20600000000002</v>
      </c>
      <c r="MW131" s="1">
        <v>294.52699999999999</v>
      </c>
      <c r="MX131" s="1">
        <v>272.64999999999998</v>
      </c>
      <c r="MY131" s="1">
        <v>279.40800000000002</v>
      </c>
      <c r="MZ131" s="1">
        <v>290.73399999999998</v>
      </c>
      <c r="NA131" s="1">
        <v>292.459</v>
      </c>
      <c r="NB131" s="1">
        <v>293.101</v>
      </c>
      <c r="NC131" s="1">
        <v>318.30500000000001</v>
      </c>
      <c r="ND131" s="1">
        <v>324.52</v>
      </c>
      <c r="NE131" s="1">
        <v>324.43299999999999</v>
      </c>
      <c r="NF131" s="1">
        <v>327.07</v>
      </c>
      <c r="NG131" s="1">
        <v>333.709</v>
      </c>
      <c r="NH131" s="1">
        <v>330.07100000000003</v>
      </c>
      <c r="NI131" s="1">
        <v>321.41000000000003</v>
      </c>
      <c r="NJ131" s="1">
        <v>319.12200000000001</v>
      </c>
      <c r="NK131" s="1">
        <v>320.36399999999998</v>
      </c>
      <c r="NL131" s="1">
        <v>333.34699999999998</v>
      </c>
      <c r="NM131" s="1">
        <v>334.22199999999998</v>
      </c>
      <c r="NN131" s="1">
        <v>358.42899999999997</v>
      </c>
      <c r="NO131" s="1">
        <v>361.423</v>
      </c>
      <c r="NP131" s="1">
        <v>362.21100000000001</v>
      </c>
      <c r="NQ131" s="1">
        <v>380.10700000000003</v>
      </c>
      <c r="NR131" s="1">
        <v>383.65100000000001</v>
      </c>
      <c r="NS131" s="1">
        <v>404.976</v>
      </c>
      <c r="NT131" s="1">
        <v>414.06</v>
      </c>
      <c r="NU131" s="1">
        <v>423.08199999999999</v>
      </c>
      <c r="NV131" s="1">
        <v>429.28399999999999</v>
      </c>
      <c r="NW131" s="1">
        <v>418.815</v>
      </c>
      <c r="NX131" s="1">
        <v>405.84199999999998</v>
      </c>
      <c r="NY131" s="1">
        <v>407.02300000000002</v>
      </c>
      <c r="NZ131" s="1">
        <v>405.84800000000001</v>
      </c>
      <c r="OA131" s="1">
        <v>402.387</v>
      </c>
      <c r="OB131" s="1">
        <v>403.00200000000001</v>
      </c>
      <c r="OC131" s="1">
        <v>400.96899999999999</v>
      </c>
      <c r="OD131" s="1">
        <v>397.78</v>
      </c>
      <c r="OE131" s="1">
        <v>398.61099999999999</v>
      </c>
      <c r="OF131" s="1">
        <v>394.98099999999999</v>
      </c>
      <c r="OG131" s="1">
        <v>391.96699999999998</v>
      </c>
      <c r="OH131" s="1">
        <v>392.37900000000002</v>
      </c>
      <c r="OI131" s="1">
        <v>432.68200000000002</v>
      </c>
      <c r="OJ131" s="1">
        <v>459.78699999999998</v>
      </c>
      <c r="OK131" s="1">
        <v>467.78199999999998</v>
      </c>
      <c r="OL131" s="1">
        <v>465.37299999999999</v>
      </c>
      <c r="OM131" s="1">
        <v>463.08699999999999</v>
      </c>
      <c r="ON131" s="1">
        <v>453.86900000000003</v>
      </c>
      <c r="OO131" s="1">
        <v>438.42700000000002</v>
      </c>
      <c r="OP131" s="1">
        <v>411.096</v>
      </c>
      <c r="OQ131" s="1">
        <v>405.09</v>
      </c>
      <c r="OR131" s="1">
        <v>390.31900000000002</v>
      </c>
      <c r="OS131" s="1">
        <v>351.65499999999997</v>
      </c>
      <c r="OT131" s="1">
        <v>333.59899999999999</v>
      </c>
      <c r="OU131" s="1">
        <v>317.07</v>
      </c>
      <c r="OV131" s="1">
        <v>318.52100000000002</v>
      </c>
      <c r="OW131" s="1">
        <v>312.096</v>
      </c>
      <c r="OX131" s="1">
        <v>296.62700000000001</v>
      </c>
      <c r="OY131" s="1">
        <v>317.13799999999998</v>
      </c>
      <c r="OZ131" s="1">
        <v>276.28399999999999</v>
      </c>
      <c r="PA131" s="1">
        <v>253.898</v>
      </c>
      <c r="PB131" s="1">
        <v>229.24100000000001</v>
      </c>
      <c r="PC131" s="1">
        <v>205.11199999999999</v>
      </c>
      <c r="PD131" s="1">
        <v>198.279</v>
      </c>
      <c r="PE131" s="1">
        <v>195.17699999999999</v>
      </c>
      <c r="PF131" s="1">
        <v>193.55</v>
      </c>
      <c r="PG131" s="1">
        <v>190.69</v>
      </c>
      <c r="PH131" s="1">
        <v>192.76499999999999</v>
      </c>
      <c r="PI131" s="1">
        <v>196.303</v>
      </c>
      <c r="PJ131" s="1">
        <v>198.70500000000001</v>
      </c>
      <c r="PK131" s="1">
        <v>199.85</v>
      </c>
      <c r="PL131" s="1">
        <v>205.011</v>
      </c>
      <c r="PM131" s="1">
        <v>208.97399999999999</v>
      </c>
      <c r="PN131" s="1">
        <v>213.22399999999999</v>
      </c>
      <c r="PO131" s="1">
        <v>216.7</v>
      </c>
      <c r="PP131" s="1">
        <v>214.81700000000001</v>
      </c>
      <c r="PQ131" s="1">
        <v>210.68700000000001</v>
      </c>
      <c r="PR131" s="1">
        <v>209.18</v>
      </c>
      <c r="PS131" s="1">
        <v>206.54400000000001</v>
      </c>
      <c r="PT131" s="1">
        <v>204.45</v>
      </c>
      <c r="PU131" s="1">
        <v>204.351</v>
      </c>
      <c r="PV131" s="1">
        <v>205.09800000000001</v>
      </c>
      <c r="PW131" s="1">
        <v>204.227</v>
      </c>
      <c r="PX131" s="1">
        <v>205.97</v>
      </c>
      <c r="PY131" s="1">
        <v>204.471</v>
      </c>
      <c r="PZ131" s="1">
        <v>206.17500000000001</v>
      </c>
      <c r="QA131" s="1">
        <v>206.69300000000001</v>
      </c>
      <c r="QB131" s="1">
        <v>200.363</v>
      </c>
      <c r="QC131" s="1">
        <v>201.751</v>
      </c>
      <c r="QD131" s="1">
        <v>201.19900000000001</v>
      </c>
      <c r="QE131" s="1">
        <v>196.44</v>
      </c>
      <c r="QF131" s="1">
        <v>195.113</v>
      </c>
      <c r="QG131" s="1">
        <v>196.846</v>
      </c>
      <c r="QH131" s="1">
        <v>197.54499999999999</v>
      </c>
      <c r="QI131" s="1">
        <v>195.92699999999999</v>
      </c>
      <c r="QJ131" s="1">
        <v>196.93299999999999</v>
      </c>
      <c r="QK131" s="1">
        <v>194.07</v>
      </c>
      <c r="QL131" s="1">
        <v>192.94800000000001</v>
      </c>
      <c r="QM131" s="1">
        <v>193.553</v>
      </c>
      <c r="QN131" s="1">
        <v>195.26599999999999</v>
      </c>
      <c r="QO131" s="1">
        <v>191.31200000000001</v>
      </c>
      <c r="QP131" s="1">
        <v>192.29300000000001</v>
      </c>
      <c r="QQ131" s="1">
        <v>192.702</v>
      </c>
      <c r="QR131" s="1">
        <v>194.05699999999999</v>
      </c>
      <c r="QS131" s="1">
        <v>199.858</v>
      </c>
      <c r="QT131" s="1">
        <v>202.465</v>
      </c>
      <c r="QU131" s="1">
        <v>204.93899999999999</v>
      </c>
      <c r="QV131" s="1">
        <v>206.036</v>
      </c>
      <c r="QW131" s="1">
        <v>190.422</v>
      </c>
      <c r="QX131" s="1">
        <v>195.88499999999999</v>
      </c>
      <c r="QY131" s="1">
        <v>201.583</v>
      </c>
      <c r="QZ131" s="1">
        <v>204.566</v>
      </c>
      <c r="RA131" s="1">
        <v>205.143</v>
      </c>
      <c r="RB131" s="1">
        <v>208.30199999999999</v>
      </c>
      <c r="RC131" s="1">
        <v>207.37899999999999</v>
      </c>
      <c r="RD131" s="1">
        <v>204.12799999999999</v>
      </c>
      <c r="RE131" s="1">
        <v>200.30699999999999</v>
      </c>
      <c r="RF131" s="1">
        <v>198.99799999999999</v>
      </c>
      <c r="RG131" s="1">
        <v>199.99700000000001</v>
      </c>
      <c r="RH131" s="1">
        <v>197.846</v>
      </c>
      <c r="RI131" s="1">
        <v>196.93899999999999</v>
      </c>
      <c r="RJ131" s="1">
        <v>196.8</v>
      </c>
      <c r="RK131" s="1">
        <v>197.673</v>
      </c>
      <c r="RL131" s="1">
        <v>198.167</v>
      </c>
      <c r="RM131" s="1">
        <v>200.87700000000001</v>
      </c>
      <c r="RN131" s="1">
        <v>199.29</v>
      </c>
      <c r="RO131" s="1">
        <v>198.71899999999999</v>
      </c>
      <c r="RP131" s="1">
        <v>198.459</v>
      </c>
      <c r="RQ131" s="1">
        <v>195.441</v>
      </c>
      <c r="RR131" s="1">
        <v>195.56899999999999</v>
      </c>
      <c r="RS131" s="1">
        <v>191.35900000000001</v>
      </c>
      <c r="RT131" s="1">
        <v>185.048</v>
      </c>
      <c r="RU131" s="1">
        <v>183.952</v>
      </c>
      <c r="RV131" s="1">
        <v>184.30500000000001</v>
      </c>
      <c r="RW131" s="1">
        <v>185.39099999999999</v>
      </c>
      <c r="RX131" s="1">
        <v>184.57599999999999</v>
      </c>
      <c r="RY131" s="1">
        <v>183.57</v>
      </c>
      <c r="RZ131" s="1">
        <v>179.38300000000001</v>
      </c>
      <c r="SA131" s="1">
        <v>177.74600000000001</v>
      </c>
      <c r="SB131" s="1">
        <v>180.488</v>
      </c>
      <c r="SC131" s="1">
        <v>181.857</v>
      </c>
      <c r="SD131" s="1">
        <v>183.315</v>
      </c>
      <c r="SE131" s="1">
        <v>187.2</v>
      </c>
      <c r="SF131" s="1">
        <v>187.99</v>
      </c>
      <c r="SG131" s="1">
        <v>190.517</v>
      </c>
      <c r="SH131" s="1">
        <v>186.626</v>
      </c>
      <c r="SI131" s="1">
        <v>183.03200000000001</v>
      </c>
      <c r="SJ131" s="1">
        <v>177.51300000000001</v>
      </c>
      <c r="SK131" s="1">
        <v>173.45500000000001</v>
      </c>
      <c r="SL131" s="1">
        <v>173.77600000000001</v>
      </c>
      <c r="SM131" s="1">
        <v>176.14699999999999</v>
      </c>
      <c r="SN131" s="1">
        <v>176.113</v>
      </c>
      <c r="SO131" s="1">
        <v>176.16</v>
      </c>
      <c r="SP131" s="1">
        <v>169.40700000000001</v>
      </c>
      <c r="SQ131" s="1">
        <v>183.52799999999999</v>
      </c>
      <c r="SR131" s="1">
        <v>189.90799999999999</v>
      </c>
    </row>
    <row r="132" spans="1:512" x14ac:dyDescent="0.25">
      <c r="A132" s="1" t="s">
        <v>351</v>
      </c>
      <c r="B132" s="1" t="str">
        <f>_xlfn.XLOOKUP(A132,bonds[worksheet get],bonds[unique lookup],"-")</f>
        <v>CNALN 5 1/4 04/10/75 nc-25</v>
      </c>
      <c r="C132" s="1" t="str">
        <f>_xlfn.XLOOKUP(A132,bonds[worksheet get],bonds[ID_ISIN],"-")</f>
        <v>XS1216019585</v>
      </c>
      <c r="D132" s="1">
        <f>_xll.BDH(A132,"blp_i_sprd_mid","-2AY",,"Dates=H","Fill=C","Sort=R","Dir=H","cols=505;rows=1")</f>
        <v>487.822</v>
      </c>
      <c r="E132" s="1">
        <v>489.88</v>
      </c>
      <c r="F132" s="1">
        <v>499.3</v>
      </c>
      <c r="G132" s="1">
        <v>505.62700000000001</v>
      </c>
      <c r="H132" s="1">
        <v>508.30900000000003</v>
      </c>
      <c r="I132" s="1">
        <v>507.00400000000002</v>
      </c>
      <c r="J132" s="1">
        <v>509.63299999999998</v>
      </c>
      <c r="K132" s="1">
        <v>506.25599999999997</v>
      </c>
      <c r="L132" s="1">
        <v>504.58499999999998</v>
      </c>
      <c r="M132" s="1">
        <v>506.89800000000002</v>
      </c>
      <c r="N132" s="1">
        <v>505.60199999999998</v>
      </c>
      <c r="O132" s="1">
        <v>507.298</v>
      </c>
      <c r="P132" s="1">
        <v>504.22899999999998</v>
      </c>
      <c r="Q132" s="1">
        <v>498.685</v>
      </c>
      <c r="R132" s="1">
        <v>505.964</v>
      </c>
      <c r="S132" s="1">
        <v>501.69299999999998</v>
      </c>
      <c r="T132" s="1">
        <v>507.04</v>
      </c>
      <c r="U132" s="1">
        <v>501.267</v>
      </c>
      <c r="V132" s="1">
        <v>493.77699999999999</v>
      </c>
      <c r="W132" s="1">
        <v>496.34800000000001</v>
      </c>
      <c r="X132" s="1">
        <v>506.41899999999998</v>
      </c>
      <c r="Y132" s="1">
        <v>532.24099999999999</v>
      </c>
      <c r="Z132" s="1">
        <v>538.76400000000001</v>
      </c>
      <c r="AA132" s="1">
        <v>548.85199999999998</v>
      </c>
      <c r="AB132" s="1">
        <v>550.95899999999995</v>
      </c>
      <c r="AC132" s="1">
        <v>552.44100000000003</v>
      </c>
      <c r="AD132" s="1">
        <v>552.68299999999999</v>
      </c>
      <c r="AE132" s="1">
        <v>555.95399999999995</v>
      </c>
      <c r="AF132" s="1">
        <v>565.18899999999996</v>
      </c>
      <c r="AG132" s="1">
        <v>576.93200000000002</v>
      </c>
      <c r="AH132" s="1">
        <v>579.60599999999999</v>
      </c>
      <c r="AI132" s="1">
        <v>573.66800000000001</v>
      </c>
      <c r="AJ132" s="1">
        <v>572.95299999999997</v>
      </c>
      <c r="AK132" s="1">
        <v>573.00199999999995</v>
      </c>
      <c r="AL132" s="1">
        <v>567.80100000000004</v>
      </c>
      <c r="AM132" s="1">
        <v>568.86800000000005</v>
      </c>
      <c r="AN132" s="1">
        <v>565.24199999999996</v>
      </c>
      <c r="AO132" s="1">
        <v>557.50699999999995</v>
      </c>
      <c r="AP132" s="1">
        <v>550.5</v>
      </c>
      <c r="AQ132" s="1">
        <v>551.03899999999999</v>
      </c>
      <c r="AR132" s="1">
        <v>547.91700000000003</v>
      </c>
      <c r="AS132" s="1">
        <v>545.21699999999998</v>
      </c>
      <c r="AT132" s="1">
        <v>541.98400000000004</v>
      </c>
      <c r="AU132" s="1">
        <v>536.42100000000005</v>
      </c>
      <c r="AV132" s="1">
        <v>534.495</v>
      </c>
      <c r="AW132" s="1">
        <v>532.24</v>
      </c>
      <c r="AX132" s="1">
        <v>532.90499999999997</v>
      </c>
      <c r="AY132" s="1">
        <v>529.23500000000001</v>
      </c>
      <c r="AZ132" s="1">
        <v>535.13599999999997</v>
      </c>
      <c r="BA132" s="1">
        <v>537.13599999999997</v>
      </c>
      <c r="BB132" s="1">
        <v>536.28800000000001</v>
      </c>
      <c r="BC132" s="1">
        <v>537.02700000000004</v>
      </c>
      <c r="BD132" s="1">
        <v>534.65800000000002</v>
      </c>
      <c r="BE132" s="1">
        <v>532.76800000000003</v>
      </c>
      <c r="BF132" s="1">
        <v>533.846</v>
      </c>
      <c r="BG132" s="1">
        <v>533.39700000000005</v>
      </c>
      <c r="BH132" s="1">
        <v>530.30999999999995</v>
      </c>
      <c r="BI132" s="1">
        <v>550.976</v>
      </c>
      <c r="BJ132" s="1">
        <v>548.62699999999995</v>
      </c>
      <c r="BK132" s="1">
        <v>544.846</v>
      </c>
      <c r="BL132" s="1">
        <v>549.38699999999994</v>
      </c>
      <c r="BM132" s="1">
        <v>549.26599999999996</v>
      </c>
      <c r="BN132" s="1">
        <v>544.84100000000001</v>
      </c>
      <c r="BO132" s="1">
        <v>544.61199999999997</v>
      </c>
      <c r="BP132" s="1">
        <v>540.82100000000003</v>
      </c>
      <c r="BQ132" s="1">
        <v>539.55600000000004</v>
      </c>
      <c r="BR132" s="1">
        <v>532.16700000000003</v>
      </c>
      <c r="BS132" s="1">
        <v>536.91099999999994</v>
      </c>
      <c r="BT132" s="1">
        <v>545.21100000000001</v>
      </c>
      <c r="BU132" s="1">
        <v>540.86199999999997</v>
      </c>
      <c r="BV132" s="1">
        <v>546.54200000000003</v>
      </c>
      <c r="BW132" s="1">
        <v>494.334</v>
      </c>
      <c r="BX132" s="1">
        <v>485.03</v>
      </c>
      <c r="BY132" s="1">
        <v>476.63499999999999</v>
      </c>
      <c r="BZ132" s="1">
        <v>417.351</v>
      </c>
      <c r="CA132" s="1">
        <v>395.12599999999998</v>
      </c>
      <c r="CB132" s="1">
        <v>369.786</v>
      </c>
      <c r="CC132" s="1">
        <v>365.36700000000002</v>
      </c>
      <c r="CD132" s="1">
        <v>353.64400000000001</v>
      </c>
      <c r="CE132" s="1">
        <v>349.52100000000002</v>
      </c>
      <c r="CF132" s="1">
        <v>359.637</v>
      </c>
      <c r="CG132" s="1">
        <v>325.30799999999999</v>
      </c>
      <c r="CH132" s="1">
        <v>313.488</v>
      </c>
      <c r="CI132" s="1">
        <v>308.06299999999999</v>
      </c>
      <c r="CJ132" s="1">
        <v>318.04300000000001</v>
      </c>
      <c r="CK132" s="1">
        <v>321.20100000000002</v>
      </c>
      <c r="CL132" s="1">
        <v>317.54300000000001</v>
      </c>
      <c r="CM132" s="1">
        <v>290.76100000000002</v>
      </c>
      <c r="CN132" s="1">
        <v>279.464</v>
      </c>
      <c r="CO132" s="1">
        <v>271.73200000000003</v>
      </c>
      <c r="CP132" s="1">
        <v>265.577</v>
      </c>
      <c r="CQ132" s="1">
        <v>253.91900000000001</v>
      </c>
      <c r="CR132" s="1">
        <v>254.27</v>
      </c>
      <c r="CS132" s="1">
        <v>253.52500000000001</v>
      </c>
      <c r="CT132" s="1">
        <v>255.05699999999999</v>
      </c>
      <c r="CU132" s="1">
        <v>254.846</v>
      </c>
      <c r="CV132" s="1">
        <v>258.62099999999998</v>
      </c>
      <c r="CW132" s="1">
        <v>260.87099999999998</v>
      </c>
      <c r="CX132" s="1">
        <v>251.279</v>
      </c>
      <c r="CY132" s="1">
        <v>255.09800000000001</v>
      </c>
      <c r="CZ132" s="1">
        <v>256.68299999999999</v>
      </c>
      <c r="DA132" s="1">
        <v>252.78100000000001</v>
      </c>
      <c r="DB132" s="1">
        <v>252.952</v>
      </c>
      <c r="DC132" s="1">
        <v>252.52799999999999</v>
      </c>
      <c r="DD132" s="1">
        <v>257.24</v>
      </c>
      <c r="DE132" s="1">
        <v>265.39999999999998</v>
      </c>
      <c r="DF132" s="1">
        <v>265.05799999999999</v>
      </c>
      <c r="DG132" s="1">
        <v>262.51400000000001</v>
      </c>
      <c r="DH132" s="1">
        <v>265.88400000000001</v>
      </c>
      <c r="DI132" s="1">
        <v>266.09800000000001</v>
      </c>
      <c r="DJ132" s="1">
        <v>270.303</v>
      </c>
      <c r="DK132" s="1">
        <v>266.791</v>
      </c>
      <c r="DL132" s="1">
        <v>265.45400000000001</v>
      </c>
      <c r="DM132" s="1">
        <v>264.37599999999998</v>
      </c>
      <c r="DN132" s="1">
        <v>265.80900000000003</v>
      </c>
      <c r="DO132" s="1">
        <v>267.49299999999999</v>
      </c>
      <c r="DP132" s="1">
        <v>273.40699999999998</v>
      </c>
      <c r="DQ132" s="1">
        <v>278.74599999999998</v>
      </c>
      <c r="DR132" s="1">
        <v>289.39800000000002</v>
      </c>
      <c r="DS132" s="1">
        <v>285.11200000000002</v>
      </c>
      <c r="DT132" s="1">
        <v>287.58999999999997</v>
      </c>
      <c r="DU132" s="1">
        <v>287.00799999999998</v>
      </c>
      <c r="DV132" s="1">
        <v>283.94499999999999</v>
      </c>
      <c r="DW132" s="1">
        <v>284.64</v>
      </c>
      <c r="DX132" s="1">
        <v>285.39100000000002</v>
      </c>
      <c r="DY132" s="1">
        <v>285.32100000000003</v>
      </c>
      <c r="DZ132" s="1">
        <v>288.41500000000002</v>
      </c>
      <c r="EA132" s="1">
        <v>283.88799999999998</v>
      </c>
      <c r="EB132" s="1">
        <v>283.82299999999998</v>
      </c>
      <c r="EC132" s="1">
        <v>280.02300000000002</v>
      </c>
      <c r="ED132" s="1">
        <v>284.36700000000002</v>
      </c>
      <c r="EE132" s="1">
        <v>287.11900000000003</v>
      </c>
      <c r="EF132" s="1">
        <v>287.02300000000002</v>
      </c>
      <c r="EG132" s="1">
        <v>286.62099999999998</v>
      </c>
      <c r="EH132" s="1">
        <v>285.21100000000001</v>
      </c>
      <c r="EI132" s="1">
        <v>288.12599999999998</v>
      </c>
      <c r="EJ132" s="1">
        <v>288.74299999999999</v>
      </c>
      <c r="EK132" s="1">
        <v>282.16500000000002</v>
      </c>
      <c r="EL132" s="1">
        <v>289.27800000000002</v>
      </c>
      <c r="EM132" s="1">
        <v>299.79000000000002</v>
      </c>
      <c r="EN132" s="1">
        <v>304.80900000000003</v>
      </c>
      <c r="EO132" s="1">
        <v>300.40899999999999</v>
      </c>
      <c r="EP132" s="1">
        <v>301.99700000000001</v>
      </c>
      <c r="EQ132" s="1">
        <v>304.14699999999999</v>
      </c>
      <c r="ER132" s="1">
        <v>306.49299999999999</v>
      </c>
      <c r="ES132" s="1">
        <v>309.77300000000002</v>
      </c>
      <c r="ET132" s="1">
        <v>316.21699999999998</v>
      </c>
      <c r="EU132" s="1">
        <v>308.37599999999998</v>
      </c>
      <c r="EV132" s="1">
        <v>312.012</v>
      </c>
      <c r="EW132" s="1">
        <v>313.15300000000002</v>
      </c>
      <c r="EX132" s="1">
        <v>314.774</v>
      </c>
      <c r="EY132" s="1">
        <v>317.298</v>
      </c>
      <c r="EZ132" s="1">
        <v>315.60199999999998</v>
      </c>
      <c r="FA132" s="1">
        <v>318.62900000000002</v>
      </c>
      <c r="FB132" s="1">
        <v>312.52800000000002</v>
      </c>
      <c r="FC132" s="1">
        <v>315.04399999999998</v>
      </c>
      <c r="FD132" s="1">
        <v>311.59699999999998</v>
      </c>
      <c r="FE132" s="1">
        <v>308.45400000000001</v>
      </c>
      <c r="FF132" s="1">
        <v>309.19799999999998</v>
      </c>
      <c r="FG132" s="1">
        <v>312.39299999999997</v>
      </c>
      <c r="FH132" s="1">
        <v>307.50099999999998</v>
      </c>
      <c r="FI132" s="1">
        <v>302.76900000000001</v>
      </c>
      <c r="FJ132" s="1">
        <v>301.37599999999998</v>
      </c>
      <c r="FK132" s="1">
        <v>304.21499999999997</v>
      </c>
      <c r="FL132" s="1">
        <v>302.64299999999997</v>
      </c>
      <c r="FM132" s="1">
        <v>307.94499999999999</v>
      </c>
      <c r="FN132" s="1">
        <v>303.976</v>
      </c>
      <c r="FO132" s="1">
        <v>310.76400000000001</v>
      </c>
      <c r="FP132" s="1">
        <v>315.661</v>
      </c>
      <c r="FQ132" s="1">
        <v>318.30399999999997</v>
      </c>
      <c r="FR132" s="1">
        <v>312.86</v>
      </c>
      <c r="FS132" s="1">
        <v>309.62299999999999</v>
      </c>
      <c r="FT132" s="1">
        <v>309.8</v>
      </c>
      <c r="FU132" s="1">
        <v>314.62799999999999</v>
      </c>
      <c r="FV132" s="1">
        <v>319.036</v>
      </c>
      <c r="FW132" s="1">
        <v>314.20499999999998</v>
      </c>
      <c r="FX132" s="1">
        <v>313.45299999999997</v>
      </c>
      <c r="FY132" s="1">
        <v>312.52300000000002</v>
      </c>
      <c r="FZ132" s="1">
        <v>318.072</v>
      </c>
      <c r="GA132" s="1">
        <v>318.51900000000001</v>
      </c>
      <c r="GB132" s="1">
        <v>318.88</v>
      </c>
      <c r="GC132" s="1">
        <v>320.51400000000001</v>
      </c>
      <c r="GD132" s="1">
        <v>327.36099999999999</v>
      </c>
      <c r="GE132" s="1">
        <v>320.70400000000001</v>
      </c>
      <c r="GF132" s="1">
        <v>332.90600000000001</v>
      </c>
      <c r="GG132" s="1">
        <v>344.94400000000002</v>
      </c>
      <c r="GH132" s="1">
        <v>345.39299999999997</v>
      </c>
      <c r="GI132" s="1">
        <v>340.089</v>
      </c>
      <c r="GJ132" s="1">
        <v>341</v>
      </c>
      <c r="GK132" s="1">
        <v>339.73700000000002</v>
      </c>
      <c r="GL132" s="1">
        <v>337.428</v>
      </c>
      <c r="GM132" s="1">
        <v>335.29599999999999</v>
      </c>
      <c r="GN132" s="1">
        <v>335.37400000000002</v>
      </c>
      <c r="GO132" s="1">
        <v>335.25599999999997</v>
      </c>
      <c r="GP132" s="1">
        <v>329.28899999999999</v>
      </c>
      <c r="GQ132" s="1">
        <v>326.21600000000001</v>
      </c>
      <c r="GR132" s="1">
        <v>325.23899999999998</v>
      </c>
      <c r="GS132" s="1">
        <v>322.27800000000002</v>
      </c>
      <c r="GT132" s="1">
        <v>317.59300000000002</v>
      </c>
      <c r="GU132" s="1">
        <v>318.96699999999998</v>
      </c>
      <c r="GV132" s="1">
        <v>318.68299999999999</v>
      </c>
      <c r="GW132" s="1">
        <v>311.30500000000001</v>
      </c>
      <c r="GX132" s="1">
        <v>310.31599999999997</v>
      </c>
      <c r="GY132" s="1">
        <v>302.48500000000001</v>
      </c>
      <c r="GZ132" s="1">
        <v>310.14499999999998</v>
      </c>
      <c r="HA132" s="1">
        <v>323.40199999999999</v>
      </c>
      <c r="HB132" s="1">
        <v>322.35500000000002</v>
      </c>
      <c r="HC132" s="1">
        <v>325.7</v>
      </c>
      <c r="HD132" s="1">
        <v>332.24400000000003</v>
      </c>
      <c r="HE132" s="1">
        <v>324.65300000000002</v>
      </c>
      <c r="HF132" s="1">
        <v>334.83</v>
      </c>
      <c r="HG132" s="1">
        <v>339.95</v>
      </c>
      <c r="HH132" s="1">
        <v>337.36500000000001</v>
      </c>
      <c r="HI132" s="1">
        <v>331.04500000000002</v>
      </c>
      <c r="HJ132" s="1">
        <v>334.60700000000003</v>
      </c>
      <c r="HK132" s="1">
        <v>334.95299999999997</v>
      </c>
      <c r="HL132" s="1">
        <v>330.762</v>
      </c>
      <c r="HM132" s="1">
        <v>329.61399999999998</v>
      </c>
      <c r="HN132" s="1">
        <v>326.02699999999999</v>
      </c>
      <c r="HO132" s="1">
        <v>331.53300000000002</v>
      </c>
      <c r="HP132" s="1">
        <v>340.19499999999999</v>
      </c>
      <c r="HQ132" s="1">
        <v>341.935</v>
      </c>
      <c r="HR132" s="1">
        <v>343.673</v>
      </c>
      <c r="HS132" s="1">
        <v>352.88099999999997</v>
      </c>
      <c r="HT132" s="1">
        <v>348.45299999999997</v>
      </c>
      <c r="HU132" s="1">
        <v>347.505</v>
      </c>
      <c r="HV132" s="1">
        <v>350.06</v>
      </c>
      <c r="HW132" s="1">
        <v>350.23</v>
      </c>
      <c r="HX132" s="1">
        <v>347.06299999999999</v>
      </c>
      <c r="HY132" s="1">
        <v>354.47500000000002</v>
      </c>
      <c r="HZ132" s="1">
        <v>360.10700000000003</v>
      </c>
      <c r="IA132" s="1">
        <v>365.42200000000003</v>
      </c>
      <c r="IB132" s="1">
        <v>356.005</v>
      </c>
      <c r="IC132" s="1">
        <v>352.779</v>
      </c>
      <c r="ID132" s="1">
        <v>353.25599999999997</v>
      </c>
      <c r="IE132" s="1">
        <v>353.64499999999998</v>
      </c>
      <c r="IF132" s="1">
        <v>343.37700000000001</v>
      </c>
      <c r="IG132" s="1">
        <v>338.39</v>
      </c>
      <c r="IH132" s="1">
        <v>337.56900000000002</v>
      </c>
      <c r="II132" s="1">
        <v>344.54199999999997</v>
      </c>
      <c r="IJ132" s="1">
        <v>352.53899999999999</v>
      </c>
      <c r="IK132" s="1">
        <v>352.233</v>
      </c>
      <c r="IL132" s="1">
        <v>355.245</v>
      </c>
      <c r="IM132" s="1">
        <v>356.38200000000001</v>
      </c>
      <c r="IN132" s="1">
        <v>357.50599999999997</v>
      </c>
      <c r="IO132" s="1">
        <v>354.85399999999998</v>
      </c>
      <c r="IP132" s="1">
        <v>358.40800000000002</v>
      </c>
      <c r="IQ132" s="1">
        <v>358.113</v>
      </c>
      <c r="IR132" s="1">
        <v>359.58800000000002</v>
      </c>
      <c r="IS132" s="1">
        <v>370.49</v>
      </c>
      <c r="IT132" s="1">
        <v>373.38200000000001</v>
      </c>
      <c r="IU132" s="1">
        <v>371.70400000000001</v>
      </c>
      <c r="IV132" s="1">
        <v>367.488</v>
      </c>
      <c r="IW132" s="1">
        <v>378.149</v>
      </c>
      <c r="IX132" s="1">
        <v>381.488</v>
      </c>
      <c r="IY132" s="1">
        <v>385.84800000000001</v>
      </c>
      <c r="IZ132" s="1">
        <v>379.92399999999998</v>
      </c>
      <c r="JA132" s="1">
        <v>382.24</v>
      </c>
      <c r="JB132" s="1">
        <v>387.27199999999999</v>
      </c>
      <c r="JC132" s="1">
        <v>387.11399999999998</v>
      </c>
      <c r="JD132" s="1">
        <v>388.05799999999999</v>
      </c>
      <c r="JE132" s="1">
        <v>387.29</v>
      </c>
      <c r="JF132" s="1">
        <v>385.005</v>
      </c>
      <c r="JG132" s="1">
        <v>390.96899999999999</v>
      </c>
      <c r="JH132" s="1">
        <v>394.55700000000002</v>
      </c>
      <c r="JI132" s="1">
        <v>399.947</v>
      </c>
      <c r="JJ132" s="1">
        <v>404.29199999999997</v>
      </c>
      <c r="JK132" s="1">
        <v>408.17599999999999</v>
      </c>
      <c r="JL132" s="1">
        <v>409.90199999999999</v>
      </c>
      <c r="JM132" s="1">
        <v>408.58300000000003</v>
      </c>
      <c r="JN132" s="1">
        <v>410.52</v>
      </c>
      <c r="JO132" s="1">
        <v>418.48599999999999</v>
      </c>
      <c r="JP132" s="1">
        <v>425.23</v>
      </c>
      <c r="JQ132" s="1">
        <v>424.8</v>
      </c>
      <c r="JR132" s="1">
        <v>423.47800000000001</v>
      </c>
      <c r="JS132" s="1">
        <v>422.85300000000001</v>
      </c>
      <c r="JT132" s="1">
        <v>429.99900000000002</v>
      </c>
      <c r="JU132" s="1">
        <v>427.16899999999998</v>
      </c>
      <c r="JV132" s="1">
        <v>425.49400000000003</v>
      </c>
      <c r="JW132" s="1">
        <v>425.38400000000001</v>
      </c>
      <c r="JX132" s="1">
        <v>423.88799999999998</v>
      </c>
      <c r="JY132" s="1">
        <v>414.471</v>
      </c>
      <c r="JZ132" s="1">
        <v>415.197</v>
      </c>
      <c r="KA132" s="1">
        <v>401.26100000000002</v>
      </c>
      <c r="KB132" s="1">
        <v>388.38499999999999</v>
      </c>
      <c r="KC132" s="1">
        <v>388.12799999999999</v>
      </c>
      <c r="KD132" s="1">
        <v>389.464</v>
      </c>
      <c r="KE132" s="1">
        <v>385.98</v>
      </c>
      <c r="KF132" s="1">
        <v>387.39100000000002</v>
      </c>
      <c r="KG132" s="1">
        <v>383.46600000000001</v>
      </c>
      <c r="KH132" s="1">
        <v>383.42399999999998</v>
      </c>
      <c r="KI132" s="1">
        <v>377.30200000000002</v>
      </c>
      <c r="KJ132" s="1">
        <v>378.85300000000001</v>
      </c>
      <c r="KK132" s="1">
        <v>369.99099999999999</v>
      </c>
      <c r="KL132" s="1">
        <v>359.55200000000002</v>
      </c>
      <c r="KM132" s="1">
        <v>350.92399999999998</v>
      </c>
      <c r="KN132" s="1">
        <v>354.77199999999999</v>
      </c>
      <c r="KO132" s="1">
        <v>361.94799999999998</v>
      </c>
      <c r="KP132" s="1">
        <v>363.072</v>
      </c>
      <c r="KQ132" s="1">
        <v>365.25400000000002</v>
      </c>
      <c r="KR132" s="1">
        <v>366.26</v>
      </c>
      <c r="KS132" s="1">
        <v>360.58100000000002</v>
      </c>
      <c r="KT132" s="1">
        <v>355.65600000000001</v>
      </c>
      <c r="KU132" s="1">
        <v>350.5</v>
      </c>
      <c r="KV132" s="1">
        <v>351.70400000000001</v>
      </c>
      <c r="KW132" s="1">
        <v>348.935</v>
      </c>
      <c r="KX132" s="1">
        <v>350.11</v>
      </c>
      <c r="KY132" s="1">
        <v>352.452</v>
      </c>
      <c r="KZ132" s="1">
        <v>353.54700000000003</v>
      </c>
      <c r="LA132" s="1">
        <v>365.16199999999998</v>
      </c>
      <c r="LB132" s="1">
        <v>369.44299999999998</v>
      </c>
      <c r="LC132" s="1">
        <v>367.68</v>
      </c>
      <c r="LD132" s="1">
        <v>367.12400000000002</v>
      </c>
      <c r="LE132" s="1">
        <v>366.18299999999999</v>
      </c>
      <c r="LF132" s="1">
        <v>366.315</v>
      </c>
      <c r="LG132" s="1">
        <v>366.678</v>
      </c>
      <c r="LH132" s="1">
        <v>361.90899999999999</v>
      </c>
      <c r="LI132" s="1">
        <v>360.733</v>
      </c>
      <c r="LJ132" s="1">
        <v>371.392</v>
      </c>
      <c r="LK132" s="1">
        <v>374.77499999999998</v>
      </c>
      <c r="LL132" s="1">
        <v>376.4</v>
      </c>
      <c r="LM132" s="1">
        <v>378.19900000000001</v>
      </c>
      <c r="LN132" s="1">
        <v>383.78800000000001</v>
      </c>
      <c r="LO132" s="1">
        <v>374.108</v>
      </c>
      <c r="LP132" s="1">
        <v>368.12700000000001</v>
      </c>
      <c r="LQ132" s="1">
        <v>355.31400000000002</v>
      </c>
      <c r="LR132" s="1">
        <v>349.51600000000002</v>
      </c>
      <c r="LS132" s="1">
        <v>350.733</v>
      </c>
      <c r="LT132" s="1">
        <v>354.31700000000001</v>
      </c>
      <c r="LU132" s="1">
        <v>355.42700000000002</v>
      </c>
      <c r="LV132" s="1">
        <v>361.28500000000003</v>
      </c>
      <c r="LW132" s="1">
        <v>367.64800000000002</v>
      </c>
      <c r="LX132" s="1">
        <v>371.43700000000001</v>
      </c>
      <c r="LY132" s="1">
        <v>372.34399999999999</v>
      </c>
      <c r="LZ132" s="1">
        <v>371.54</v>
      </c>
      <c r="MA132" s="1">
        <v>365.50099999999998</v>
      </c>
      <c r="MB132" s="1">
        <v>360.02800000000002</v>
      </c>
      <c r="MC132" s="1">
        <v>361.70499999999998</v>
      </c>
      <c r="MD132" s="1">
        <v>360.86799999999999</v>
      </c>
      <c r="ME132" s="1">
        <v>360.31700000000001</v>
      </c>
      <c r="MF132" s="1">
        <v>361.24700000000001</v>
      </c>
      <c r="MG132" s="1">
        <v>369.40800000000002</v>
      </c>
      <c r="MH132" s="1">
        <v>374.79899999999998</v>
      </c>
      <c r="MI132" s="1">
        <v>379.02800000000002</v>
      </c>
      <c r="MJ132" s="1">
        <v>375.976</v>
      </c>
      <c r="MK132" s="1">
        <v>362.75799999999998</v>
      </c>
      <c r="ML132" s="1">
        <v>364.49799999999999</v>
      </c>
      <c r="MM132" s="1">
        <v>365.21199999999999</v>
      </c>
      <c r="MN132" s="1">
        <v>365.70800000000003</v>
      </c>
      <c r="MO132" s="1">
        <v>367.19799999999998</v>
      </c>
      <c r="MP132" s="1">
        <v>365.07400000000001</v>
      </c>
      <c r="MQ132" s="1">
        <v>370.45100000000002</v>
      </c>
      <c r="MR132" s="1">
        <v>380.375</v>
      </c>
      <c r="MS132" s="1">
        <v>384.154</v>
      </c>
      <c r="MT132" s="1">
        <v>378.35199999999998</v>
      </c>
      <c r="MU132" s="1">
        <v>373.62599999999998</v>
      </c>
      <c r="MV132" s="1">
        <v>375.14</v>
      </c>
      <c r="MW132" s="1">
        <v>373.25</v>
      </c>
      <c r="MX132" s="1">
        <v>376.798</v>
      </c>
      <c r="MY132" s="1">
        <v>377.76499999999999</v>
      </c>
      <c r="MZ132" s="1">
        <v>379.61599999999999</v>
      </c>
      <c r="NA132" s="1">
        <v>379.75400000000002</v>
      </c>
      <c r="NB132" s="1">
        <v>378.93599999999998</v>
      </c>
      <c r="NC132" s="1">
        <v>375.15499999999997</v>
      </c>
      <c r="ND132" s="1">
        <v>379.99700000000001</v>
      </c>
      <c r="NE132" s="1">
        <v>374.93</v>
      </c>
      <c r="NF132" s="1">
        <v>375.84800000000001</v>
      </c>
      <c r="NG132" s="1">
        <v>376.49900000000002</v>
      </c>
      <c r="NH132" s="1">
        <v>380.66500000000002</v>
      </c>
      <c r="NI132" s="1">
        <v>387.47699999999998</v>
      </c>
      <c r="NJ132" s="1">
        <v>387.73899999999998</v>
      </c>
      <c r="NK132" s="1">
        <v>400.26100000000002</v>
      </c>
      <c r="NL132" s="1">
        <v>399.49799999999999</v>
      </c>
      <c r="NM132" s="1">
        <v>400.66800000000001</v>
      </c>
      <c r="NN132" s="1">
        <v>407.15800000000002</v>
      </c>
      <c r="NO132" s="1">
        <v>413.39800000000002</v>
      </c>
      <c r="NP132" s="1">
        <v>425.64800000000002</v>
      </c>
      <c r="NQ132" s="1">
        <v>429.41800000000001</v>
      </c>
      <c r="NR132" s="1">
        <v>428.70800000000003</v>
      </c>
      <c r="NS132" s="1">
        <v>433.738</v>
      </c>
      <c r="NT132" s="1">
        <v>428.29500000000002</v>
      </c>
      <c r="NU132" s="1">
        <v>422.19</v>
      </c>
      <c r="NV132" s="1">
        <v>421.16</v>
      </c>
      <c r="NW132" s="1">
        <v>419.30900000000003</v>
      </c>
      <c r="NX132" s="1">
        <v>419.59399999999999</v>
      </c>
      <c r="NY132" s="1">
        <v>417.73200000000003</v>
      </c>
      <c r="NZ132" s="1">
        <v>418.70800000000003</v>
      </c>
      <c r="OA132" s="1">
        <v>416.92500000000001</v>
      </c>
      <c r="OB132" s="1">
        <v>414.02699999999999</v>
      </c>
      <c r="OC132" s="1">
        <v>413.04899999999998</v>
      </c>
      <c r="OD132" s="1">
        <v>415.20699999999999</v>
      </c>
      <c r="OE132" s="1">
        <v>411.26</v>
      </c>
      <c r="OF132" s="1">
        <v>420.16399999999999</v>
      </c>
      <c r="OG132" s="1">
        <v>427.73200000000003</v>
      </c>
      <c r="OH132" s="1">
        <v>428.43099999999998</v>
      </c>
      <c r="OI132" s="1">
        <v>422.11</v>
      </c>
      <c r="OJ132" s="1">
        <v>423.90300000000002</v>
      </c>
      <c r="OK132" s="1">
        <v>416.28100000000001</v>
      </c>
      <c r="OL132" s="1">
        <v>412.79500000000002</v>
      </c>
      <c r="OM132" s="1">
        <v>403.87400000000002</v>
      </c>
      <c r="ON132" s="1">
        <v>397.66199999999998</v>
      </c>
      <c r="OO132" s="1">
        <v>393.065</v>
      </c>
      <c r="OP132" s="1">
        <v>380.03</v>
      </c>
      <c r="OQ132" s="1">
        <v>376.42500000000001</v>
      </c>
      <c r="OR132" s="1">
        <v>371.49799999999999</v>
      </c>
      <c r="OS132" s="1">
        <v>373.02600000000001</v>
      </c>
      <c r="OT132" s="1">
        <v>368.60300000000001</v>
      </c>
      <c r="OU132" s="1">
        <v>357.96699999999998</v>
      </c>
      <c r="OV132" s="1">
        <v>358.48</v>
      </c>
      <c r="OW132" s="1">
        <v>347.62799999999999</v>
      </c>
      <c r="OX132" s="1">
        <v>338.36200000000002</v>
      </c>
      <c r="OY132" s="1">
        <v>339.11700000000002</v>
      </c>
      <c r="OZ132" s="1">
        <v>313.553</v>
      </c>
      <c r="PA132" s="1">
        <v>311.69200000000001</v>
      </c>
      <c r="PB132" s="1">
        <v>312.66300000000001</v>
      </c>
      <c r="PC132" s="1">
        <v>306.71199999999999</v>
      </c>
      <c r="PD132" s="1">
        <v>300.988</v>
      </c>
      <c r="PE132" s="1">
        <v>304.697</v>
      </c>
      <c r="PF132" s="1">
        <v>305.58</v>
      </c>
      <c r="PG132" s="1">
        <v>308.19900000000001</v>
      </c>
      <c r="PH132" s="1">
        <v>309.10500000000002</v>
      </c>
      <c r="PI132" s="1">
        <v>314.24</v>
      </c>
      <c r="PJ132" s="1">
        <v>319.452</v>
      </c>
      <c r="PK132" s="1">
        <v>321.16399999999999</v>
      </c>
      <c r="PL132" s="1">
        <v>322.59899999999999</v>
      </c>
      <c r="PM132" s="1">
        <v>323.08600000000001</v>
      </c>
      <c r="PN132" s="1">
        <v>316.17599999999999</v>
      </c>
      <c r="PO132" s="1">
        <v>315.03199999999998</v>
      </c>
      <c r="PP132" s="1">
        <v>312.28500000000003</v>
      </c>
      <c r="PQ132" s="1">
        <v>307.69400000000002</v>
      </c>
      <c r="PR132" s="1">
        <v>304.31799999999998</v>
      </c>
      <c r="PS132" s="1">
        <v>304.572</v>
      </c>
      <c r="PT132" s="1">
        <v>302.23099999999999</v>
      </c>
      <c r="PU132" s="1">
        <v>302.09399999999999</v>
      </c>
      <c r="PV132" s="1">
        <v>302.13</v>
      </c>
      <c r="PW132" s="1">
        <v>299.83199999999999</v>
      </c>
      <c r="PX132" s="1">
        <v>294.49900000000002</v>
      </c>
      <c r="PY132" s="1">
        <v>289.58100000000002</v>
      </c>
      <c r="PZ132" s="1">
        <v>288.50900000000001</v>
      </c>
      <c r="QA132" s="1">
        <v>290.39499999999998</v>
      </c>
      <c r="QB132" s="1">
        <v>283.90699999999998</v>
      </c>
      <c r="QC132" s="1">
        <v>288.51499999999999</v>
      </c>
      <c r="QD132" s="1">
        <v>292.971</v>
      </c>
      <c r="QE132" s="1">
        <v>297.22300000000001</v>
      </c>
      <c r="QF132" s="1">
        <v>293.54300000000001</v>
      </c>
      <c r="QG132" s="1">
        <v>294.18599999999998</v>
      </c>
      <c r="QH132" s="1">
        <v>289.33800000000002</v>
      </c>
      <c r="QI132" s="1">
        <v>290.58999999999997</v>
      </c>
      <c r="QJ132" s="1">
        <v>286.26299999999998</v>
      </c>
      <c r="QK132" s="1">
        <v>286.38</v>
      </c>
      <c r="QL132" s="1">
        <v>289.113</v>
      </c>
      <c r="QM132" s="1">
        <v>286.16500000000002</v>
      </c>
      <c r="QN132" s="1">
        <v>284.19099999999997</v>
      </c>
      <c r="QO132" s="1">
        <v>288.20100000000002</v>
      </c>
      <c r="QP132" s="1">
        <v>289.62099999999998</v>
      </c>
      <c r="QQ132" s="1">
        <v>289.78199999999998</v>
      </c>
      <c r="QR132" s="1">
        <v>293.01299999999998</v>
      </c>
      <c r="QS132" s="1">
        <v>294.22300000000001</v>
      </c>
      <c r="QT132" s="1">
        <v>291.15600000000001</v>
      </c>
      <c r="QU132" s="1">
        <v>293.01900000000001</v>
      </c>
      <c r="QV132" s="1">
        <v>295.56099999999998</v>
      </c>
      <c r="QW132" s="1">
        <v>297.18900000000002</v>
      </c>
      <c r="QX132" s="1">
        <v>294.714</v>
      </c>
      <c r="QY132" s="1">
        <v>292.93</v>
      </c>
      <c r="QZ132" s="1">
        <v>290.06099999999998</v>
      </c>
      <c r="RA132" s="1">
        <v>286.63299999999998</v>
      </c>
      <c r="RB132" s="1">
        <v>283.399</v>
      </c>
      <c r="RC132" s="1">
        <v>281.22500000000002</v>
      </c>
      <c r="RD132" s="1">
        <v>283.93799999999999</v>
      </c>
      <c r="RE132" s="1">
        <v>285.58300000000003</v>
      </c>
      <c r="RF132" s="1">
        <v>285.24</v>
      </c>
      <c r="RG132" s="1">
        <v>285.60599999999999</v>
      </c>
      <c r="RH132" s="1">
        <v>285.24200000000002</v>
      </c>
      <c r="RI132" s="1">
        <v>289.38499999999999</v>
      </c>
      <c r="RJ132" s="1">
        <v>287.04899999999998</v>
      </c>
      <c r="RK132" s="1">
        <v>287.43400000000003</v>
      </c>
      <c r="RL132" s="1">
        <v>287.40499999999997</v>
      </c>
      <c r="RM132" s="1">
        <v>283.38600000000002</v>
      </c>
      <c r="RN132" s="1">
        <v>284.26299999999998</v>
      </c>
      <c r="RO132" s="1">
        <v>284.29000000000002</v>
      </c>
      <c r="RP132" s="1">
        <v>278.19600000000003</v>
      </c>
      <c r="RQ132" s="1">
        <v>276.262</v>
      </c>
      <c r="RR132" s="1">
        <v>275.358</v>
      </c>
      <c r="RS132" s="1">
        <v>277.07400000000001</v>
      </c>
      <c r="RT132" s="1">
        <v>275.553</v>
      </c>
      <c r="RU132" s="1">
        <v>271.02699999999999</v>
      </c>
      <c r="RV132" s="1">
        <v>270.07799999999997</v>
      </c>
      <c r="RW132" s="1">
        <v>274.15199999999999</v>
      </c>
      <c r="RX132" s="1">
        <v>274.30900000000003</v>
      </c>
      <c r="RY132" s="1">
        <v>278.87599999999998</v>
      </c>
      <c r="RZ132" s="1">
        <v>281.00400000000002</v>
      </c>
      <c r="SA132" s="1">
        <v>283.91899999999998</v>
      </c>
      <c r="SB132" s="1">
        <v>284.11599999999999</v>
      </c>
      <c r="SC132" s="1">
        <v>284.95999999999998</v>
      </c>
      <c r="SD132" s="1">
        <v>286.61399999999998</v>
      </c>
      <c r="SE132" s="1">
        <v>290.18700000000001</v>
      </c>
      <c r="SF132" s="1">
        <v>287.77999999999997</v>
      </c>
      <c r="SG132" s="1">
        <v>284.62900000000002</v>
      </c>
      <c r="SH132" s="1">
        <v>283.43299999999999</v>
      </c>
      <c r="SI132" s="1">
        <v>283.79899999999998</v>
      </c>
      <c r="SJ132" s="1">
        <v>283.67099999999999</v>
      </c>
      <c r="SK132" s="1">
        <v>283.495</v>
      </c>
      <c r="SL132" s="1">
        <v>283.03399999999999</v>
      </c>
      <c r="SM132" s="1">
        <v>288.62700000000001</v>
      </c>
      <c r="SN132" s="1">
        <v>293.49099999999999</v>
      </c>
    </row>
    <row r="133" spans="1:512" x14ac:dyDescent="0.25">
      <c r="A133" s="1" t="s">
        <v>80</v>
      </c>
      <c r="B133" s="1" t="str">
        <f>_xlfn.XLOOKUP(A133,bonds[worksheet get],bonds[unique lookup],"-")</f>
        <v>NGGLN 1 5/8 12/05/79 nc-24</v>
      </c>
      <c r="C133" s="1" t="str">
        <f>_xlfn.XLOOKUP(A133,bonds[worksheet get],bonds[ID_ISIN],"-")</f>
        <v>XS2010044977</v>
      </c>
      <c r="D133" s="1">
        <f>_xll.BDH(A133,"blp_i_sprd_mid","-2AY",,"Dates=H","Fill=C","Sort=R","Dir=H","cols=214;rows=1")</f>
        <v>233.79400000000001</v>
      </c>
      <c r="E133" s="1">
        <v>235.30099999999999</v>
      </c>
      <c r="F133" s="1">
        <v>235.75899999999999</v>
      </c>
      <c r="G133" s="1">
        <v>237.98500000000001</v>
      </c>
      <c r="H133" s="1">
        <v>239.18199999999999</v>
      </c>
      <c r="I133" s="1">
        <v>234.47800000000001</v>
      </c>
      <c r="J133" s="1">
        <v>233.81299999999999</v>
      </c>
      <c r="K133" s="1">
        <v>231.03200000000001</v>
      </c>
      <c r="L133" s="1">
        <v>228.12200000000001</v>
      </c>
      <c r="M133" s="1">
        <v>227.095</v>
      </c>
      <c r="N133" s="1">
        <v>215.52099999999999</v>
      </c>
      <c r="O133" s="1">
        <v>212.249</v>
      </c>
      <c r="P133" s="1">
        <v>208.221</v>
      </c>
      <c r="Q133" s="1">
        <v>199.459</v>
      </c>
      <c r="R133" s="1">
        <v>208.65299999999999</v>
      </c>
      <c r="S133" s="1">
        <v>204.679</v>
      </c>
      <c r="T133" s="1">
        <v>201.12</v>
      </c>
      <c r="U133" s="1">
        <v>185.77</v>
      </c>
      <c r="V133" s="1">
        <v>178.35900000000001</v>
      </c>
      <c r="W133" s="1">
        <v>171.27600000000001</v>
      </c>
      <c r="X133" s="1">
        <v>171.04599999999999</v>
      </c>
      <c r="Y133" s="1">
        <v>197.72200000000001</v>
      </c>
      <c r="Z133" s="1">
        <v>204.81899999999999</v>
      </c>
      <c r="AA133" s="1">
        <v>214.01900000000001</v>
      </c>
      <c r="AB133" s="1">
        <v>216.07</v>
      </c>
      <c r="AC133" s="1">
        <v>217.06</v>
      </c>
      <c r="AD133" s="1">
        <v>212.87100000000001</v>
      </c>
      <c r="AE133" s="1">
        <v>215.191</v>
      </c>
      <c r="AF133" s="1">
        <v>229.578</v>
      </c>
      <c r="AG133" s="1">
        <v>246.179</v>
      </c>
      <c r="AH133" s="1">
        <v>245.60400000000001</v>
      </c>
      <c r="AI133" s="1">
        <v>249.11199999999999</v>
      </c>
      <c r="AJ133" s="1">
        <v>260.214</v>
      </c>
      <c r="AK133" s="1">
        <v>266.58499999999998</v>
      </c>
      <c r="AL133" s="1">
        <v>276.31700000000001</v>
      </c>
      <c r="AM133" s="1">
        <v>281.64600000000002</v>
      </c>
      <c r="AN133" s="1">
        <v>282.78899999999999</v>
      </c>
      <c r="AO133" s="1">
        <v>277.73899999999998</v>
      </c>
      <c r="AP133" s="1">
        <v>276.59100000000001</v>
      </c>
      <c r="AQ133" s="1">
        <v>276.964</v>
      </c>
      <c r="AR133" s="1">
        <v>277.815</v>
      </c>
      <c r="AS133" s="1">
        <v>279.37799999999999</v>
      </c>
      <c r="AT133" s="1">
        <v>278.613</v>
      </c>
      <c r="AU133" s="1">
        <v>283.81299999999999</v>
      </c>
      <c r="AV133" s="1">
        <v>282.37900000000002</v>
      </c>
      <c r="AW133" s="1">
        <v>273.29599999999999</v>
      </c>
      <c r="AX133" s="1">
        <v>266.87900000000002</v>
      </c>
      <c r="AY133" s="1">
        <v>265.62</v>
      </c>
      <c r="AZ133" s="1">
        <v>263.55099999999999</v>
      </c>
      <c r="BA133" s="1">
        <v>281.702</v>
      </c>
      <c r="BB133" s="1">
        <v>288.17700000000002</v>
      </c>
      <c r="BC133" s="1">
        <v>289.58699999999999</v>
      </c>
      <c r="BD133" s="1">
        <v>293.40100000000001</v>
      </c>
      <c r="BE133" s="1">
        <v>289.72000000000003</v>
      </c>
      <c r="BF133" s="1">
        <v>293.24299999999999</v>
      </c>
      <c r="BG133" s="1">
        <v>295.06200000000001</v>
      </c>
      <c r="BH133" s="1">
        <v>284.97300000000001</v>
      </c>
      <c r="BI133" s="1">
        <v>291.41500000000002</v>
      </c>
      <c r="BJ133" s="1">
        <v>323.03699999999998</v>
      </c>
      <c r="BK133" s="1">
        <v>348.05599999999998</v>
      </c>
      <c r="BL133" s="1">
        <v>368.35700000000003</v>
      </c>
      <c r="BM133" s="1">
        <v>398.74700000000001</v>
      </c>
      <c r="BN133" s="1">
        <v>404.64299999999997</v>
      </c>
      <c r="BO133" s="1">
        <v>403.6</v>
      </c>
      <c r="BP133" s="1">
        <v>420.88200000000001</v>
      </c>
      <c r="BQ133" s="1">
        <v>442.54899999999998</v>
      </c>
      <c r="BR133" s="1">
        <v>457.61500000000001</v>
      </c>
      <c r="BS133" s="1">
        <v>465.45699999999999</v>
      </c>
      <c r="BT133" s="1">
        <v>480.83300000000003</v>
      </c>
      <c r="BU133" s="1">
        <v>486.92200000000003</v>
      </c>
      <c r="BV133" s="1">
        <v>547.12800000000004</v>
      </c>
      <c r="BW133" s="1">
        <v>562.74</v>
      </c>
      <c r="BX133" s="1">
        <v>545.96100000000001</v>
      </c>
      <c r="BY133" s="1">
        <v>550.57000000000005</v>
      </c>
      <c r="BZ133" s="1">
        <v>551.33000000000004</v>
      </c>
      <c r="CA133" s="1">
        <v>471.12099999999998</v>
      </c>
      <c r="CB133" s="1">
        <v>386.56900000000002</v>
      </c>
      <c r="CC133" s="1">
        <v>305.14600000000002</v>
      </c>
      <c r="CD133" s="1">
        <v>299.42399999999998</v>
      </c>
      <c r="CE133" s="1">
        <v>255.512</v>
      </c>
      <c r="CF133" s="1">
        <v>250.66200000000001</v>
      </c>
      <c r="CG133" s="1">
        <v>259.67</v>
      </c>
      <c r="CH133" s="1">
        <v>200.839</v>
      </c>
      <c r="CI133" s="1">
        <v>175.87799999999999</v>
      </c>
      <c r="CJ133" s="1">
        <v>167.98099999999999</v>
      </c>
      <c r="CK133" s="1">
        <v>173.416</v>
      </c>
      <c r="CL133" s="1">
        <v>189.77600000000001</v>
      </c>
      <c r="CM133" s="1">
        <v>189.15100000000001</v>
      </c>
      <c r="CN133" s="1">
        <v>169.89500000000001</v>
      </c>
      <c r="CO133" s="1">
        <v>150.47</v>
      </c>
      <c r="CP133" s="1">
        <v>145.07</v>
      </c>
      <c r="CQ133" s="1">
        <v>140.63499999999999</v>
      </c>
      <c r="CR133" s="1">
        <v>131.446</v>
      </c>
      <c r="CS133" s="1">
        <v>135.36199999999999</v>
      </c>
      <c r="CT133" s="1">
        <v>138.47900000000001</v>
      </c>
      <c r="CU133" s="1">
        <v>141.69</v>
      </c>
      <c r="CV133" s="1">
        <v>141.572</v>
      </c>
      <c r="CW133" s="1">
        <v>144.80099999999999</v>
      </c>
      <c r="CX133" s="1">
        <v>148.21700000000001</v>
      </c>
      <c r="CY133" s="1">
        <v>147.511</v>
      </c>
      <c r="CZ133" s="1">
        <v>149.036</v>
      </c>
      <c r="DA133" s="1">
        <v>150.13999999999999</v>
      </c>
      <c r="DB133" s="1">
        <v>148.55000000000001</v>
      </c>
      <c r="DC133" s="1">
        <v>146.66</v>
      </c>
      <c r="DD133" s="1">
        <v>151.28399999999999</v>
      </c>
      <c r="DE133" s="1">
        <v>158.464</v>
      </c>
      <c r="DF133" s="1">
        <v>169.43700000000001</v>
      </c>
      <c r="DG133" s="1">
        <v>171.34700000000001</v>
      </c>
      <c r="DH133" s="1">
        <v>170.30600000000001</v>
      </c>
      <c r="DI133" s="1">
        <v>167.88200000000001</v>
      </c>
      <c r="DJ133" s="1">
        <v>168.68199999999999</v>
      </c>
      <c r="DK133" s="1">
        <v>172.76599999999999</v>
      </c>
      <c r="DL133" s="1">
        <v>162.48699999999999</v>
      </c>
      <c r="DM133" s="1">
        <v>151.75200000000001</v>
      </c>
      <c r="DN133" s="1">
        <v>145.34700000000001</v>
      </c>
      <c r="DO133" s="1">
        <v>144.357</v>
      </c>
      <c r="DP133" s="1">
        <v>143.69200000000001</v>
      </c>
      <c r="DQ133" s="1">
        <v>144.74700000000001</v>
      </c>
      <c r="DR133" s="1">
        <v>149.102</v>
      </c>
      <c r="DS133" s="1">
        <v>150.46100000000001</v>
      </c>
      <c r="DT133" s="1">
        <v>150.09</v>
      </c>
      <c r="DU133" s="1">
        <v>150.571</v>
      </c>
      <c r="DV133" s="1">
        <v>152.13800000000001</v>
      </c>
      <c r="DW133" s="1">
        <v>151.49</v>
      </c>
      <c r="DX133" s="1">
        <v>156.19200000000001</v>
      </c>
      <c r="DY133" s="1">
        <v>155.90199999999999</v>
      </c>
      <c r="DZ133" s="1">
        <v>154.09200000000001</v>
      </c>
      <c r="EA133" s="1">
        <v>149.17500000000001</v>
      </c>
      <c r="EB133" s="1">
        <v>144.15899999999999</v>
      </c>
      <c r="EC133" s="1">
        <v>143.19200000000001</v>
      </c>
      <c r="ED133" s="1">
        <v>141.523</v>
      </c>
      <c r="EE133" s="1">
        <v>144.5</v>
      </c>
      <c r="EF133" s="1">
        <v>145.26599999999999</v>
      </c>
      <c r="EG133" s="1">
        <v>145.01400000000001</v>
      </c>
      <c r="EH133" s="1">
        <v>145.774</v>
      </c>
      <c r="EI133" s="1">
        <v>145.78700000000001</v>
      </c>
      <c r="EJ133" s="1">
        <v>147.05799999999999</v>
      </c>
      <c r="EK133" s="1">
        <v>150.35499999999999</v>
      </c>
      <c r="EL133" s="1">
        <v>147.785</v>
      </c>
      <c r="EM133" s="1">
        <v>150.32300000000001</v>
      </c>
      <c r="EN133" s="1">
        <v>175.32599999999999</v>
      </c>
      <c r="EO133" s="1">
        <v>177.97200000000001</v>
      </c>
      <c r="EP133" s="1">
        <v>176.68600000000001</v>
      </c>
      <c r="EQ133" s="1">
        <v>182.37899999999999</v>
      </c>
      <c r="ER133" s="1">
        <v>188.33</v>
      </c>
      <c r="ES133" s="1">
        <v>192.369</v>
      </c>
      <c r="ET133" s="1">
        <v>197.59899999999999</v>
      </c>
      <c r="EU133" s="1">
        <v>202.32900000000001</v>
      </c>
      <c r="EV133" s="1">
        <v>198.2</v>
      </c>
      <c r="EW133" s="1">
        <v>202.01499999999999</v>
      </c>
      <c r="EX133" s="1">
        <v>204.13499999999999</v>
      </c>
      <c r="EY133" s="1">
        <v>203.988</v>
      </c>
      <c r="EZ133" s="1">
        <v>203.303</v>
      </c>
      <c r="FA133" s="1">
        <v>206.18899999999999</v>
      </c>
      <c r="FB133" s="1">
        <v>212.33600000000001</v>
      </c>
      <c r="FC133" s="1">
        <v>210.86099999999999</v>
      </c>
      <c r="FD133" s="1">
        <v>210.887</v>
      </c>
      <c r="FE133" s="1">
        <v>198.881</v>
      </c>
      <c r="FF133" s="1">
        <v>195.339</v>
      </c>
      <c r="FG133" s="1">
        <v>196.43700000000001</v>
      </c>
      <c r="FH133" s="1">
        <v>196.16200000000001</v>
      </c>
      <c r="FI133" s="1">
        <v>190.44</v>
      </c>
      <c r="FJ133" s="1">
        <v>184.893</v>
      </c>
      <c r="FK133" s="1">
        <v>184.203</v>
      </c>
      <c r="FL133" s="1">
        <v>179.809</v>
      </c>
      <c r="FM133" s="1">
        <v>173.874</v>
      </c>
      <c r="FN133" s="1">
        <v>174.41</v>
      </c>
      <c r="FO133" s="1">
        <v>171.83699999999999</v>
      </c>
      <c r="FP133" s="1">
        <v>177.976</v>
      </c>
      <c r="FQ133" s="1">
        <v>182.59299999999999</v>
      </c>
      <c r="FR133" s="1">
        <v>184.60400000000001</v>
      </c>
      <c r="FS133" s="1">
        <v>182.67400000000001</v>
      </c>
      <c r="FT133" s="1">
        <v>182.697</v>
      </c>
      <c r="FU133" s="1">
        <v>180.37799999999999</v>
      </c>
      <c r="FV133" s="1">
        <v>184.60300000000001</v>
      </c>
      <c r="FW133" s="1">
        <v>191.18199999999999</v>
      </c>
      <c r="FX133" s="1">
        <v>196.21700000000001</v>
      </c>
      <c r="FY133" s="1">
        <v>194.81299999999999</v>
      </c>
      <c r="FZ133" s="1">
        <v>196.4</v>
      </c>
      <c r="GA133" s="1">
        <v>199.30199999999999</v>
      </c>
      <c r="GB133" s="1">
        <v>202.06100000000001</v>
      </c>
      <c r="GC133" s="1">
        <v>203.62700000000001</v>
      </c>
      <c r="GD133" s="1">
        <v>205.53299999999999</v>
      </c>
      <c r="GE133" s="1">
        <v>210.93100000000001</v>
      </c>
      <c r="GF133" s="1">
        <v>210.02099999999999</v>
      </c>
      <c r="GG133" s="1">
        <v>218.351</v>
      </c>
      <c r="GH133" s="1">
        <v>223.40199999999999</v>
      </c>
      <c r="GI133" s="1">
        <v>224.74</v>
      </c>
      <c r="GJ133" s="1">
        <v>222.37200000000001</v>
      </c>
      <c r="GK133" s="1">
        <v>224.23099999999999</v>
      </c>
      <c r="GL133" s="1">
        <v>224.583</v>
      </c>
      <c r="GM133" s="1">
        <v>216.12100000000001</v>
      </c>
      <c r="GN133" s="1">
        <v>209.35400000000001</v>
      </c>
      <c r="GO133" s="1">
        <v>211.309</v>
      </c>
      <c r="GP133" s="1">
        <v>210.822</v>
      </c>
      <c r="GQ133" s="1">
        <v>212.13900000000001</v>
      </c>
      <c r="GR133" s="1">
        <v>212.63800000000001</v>
      </c>
      <c r="GS133" s="1">
        <v>212.28899999999999</v>
      </c>
      <c r="GT133" s="1">
        <v>209.83600000000001</v>
      </c>
      <c r="GU133" s="1">
        <v>205.40899999999999</v>
      </c>
      <c r="GV133" s="1">
        <v>211.31899999999999</v>
      </c>
      <c r="GW133" s="1">
        <v>208.96799999999999</v>
      </c>
      <c r="GX133" s="1">
        <v>203.84800000000001</v>
      </c>
      <c r="GY133" s="1">
        <v>199.749</v>
      </c>
      <c r="GZ133" s="1">
        <v>195.75899999999999</v>
      </c>
      <c r="HA133" s="1">
        <v>196.86500000000001</v>
      </c>
      <c r="HB133" s="1">
        <v>221.73699999999999</v>
      </c>
      <c r="HC133" s="1">
        <v>220.892</v>
      </c>
      <c r="HD133" s="1">
        <v>218.09899999999999</v>
      </c>
      <c r="HE133" s="1">
        <v>212.70099999999999</v>
      </c>
      <c r="HF133" s="1">
        <v>208.87299999999999</v>
      </c>
      <c r="HG133" s="1">
        <v>217.71700000000001</v>
      </c>
      <c r="HH133" s="1">
        <v>220.07</v>
      </c>
      <c r="HI133" s="1">
        <v>213.227</v>
      </c>
    </row>
    <row r="134" spans="1:512" x14ac:dyDescent="0.25">
      <c r="A134" s="1" t="s">
        <v>81</v>
      </c>
      <c r="B134" s="1" t="str">
        <f>_xlfn.XLOOKUP(A134,bonds[worksheet get],bonds[unique lookup],"-")</f>
        <v>NGGLN 2 1/8 09/05/82 nc-27</v>
      </c>
      <c r="C134" s="1" t="str">
        <f>_xlfn.XLOOKUP(A134,bonds[worksheet get],bonds[ID_ISIN],"-")</f>
        <v>XS2010045511</v>
      </c>
      <c r="D134" s="1">
        <f>_xll.BDH(A134,"blp_i_sprd_mid","-2AY",,"Dates=H","Fill=C","Sort=R","Dir=H","cols=214;rows=1")</f>
        <v>262.94299999999998</v>
      </c>
      <c r="E134" s="1">
        <v>263.43200000000002</v>
      </c>
      <c r="F134" s="1">
        <v>261.89600000000002</v>
      </c>
      <c r="G134" s="1">
        <v>265.60500000000002</v>
      </c>
      <c r="H134" s="1">
        <v>264.964</v>
      </c>
      <c r="I134" s="1">
        <v>261.73</v>
      </c>
      <c r="J134" s="1">
        <v>259.55500000000001</v>
      </c>
      <c r="K134" s="1">
        <v>256.98500000000001</v>
      </c>
      <c r="L134" s="1">
        <v>254.727</v>
      </c>
      <c r="M134" s="1">
        <v>256.286</v>
      </c>
      <c r="N134" s="1">
        <v>250.31299999999999</v>
      </c>
      <c r="O134" s="1">
        <v>249.20599999999999</v>
      </c>
      <c r="P134" s="1">
        <v>244.49799999999999</v>
      </c>
      <c r="Q134" s="1">
        <v>239.88499999999999</v>
      </c>
      <c r="R134" s="1">
        <v>244.44499999999999</v>
      </c>
      <c r="S134" s="1">
        <v>242.99799999999999</v>
      </c>
      <c r="T134" s="1">
        <v>242.416</v>
      </c>
      <c r="U134" s="1">
        <v>231.107</v>
      </c>
      <c r="V134" s="1">
        <v>223.61600000000001</v>
      </c>
      <c r="W134" s="1">
        <v>220.643</v>
      </c>
      <c r="X134" s="1">
        <v>220.05</v>
      </c>
      <c r="Y134" s="1">
        <v>242.57</v>
      </c>
      <c r="Z134" s="1">
        <v>250.74600000000001</v>
      </c>
      <c r="AA134" s="1">
        <v>257.57799999999997</v>
      </c>
      <c r="AB134" s="1">
        <v>259.32900000000001</v>
      </c>
      <c r="AC134" s="1">
        <v>260.29000000000002</v>
      </c>
      <c r="AD134" s="1">
        <v>257.97699999999998</v>
      </c>
      <c r="AE134" s="1">
        <v>258.59500000000003</v>
      </c>
      <c r="AF134" s="1">
        <v>266.52800000000002</v>
      </c>
      <c r="AG134" s="1">
        <v>280.42700000000002</v>
      </c>
      <c r="AH134" s="1">
        <v>282.07600000000002</v>
      </c>
      <c r="AI134" s="1">
        <v>283.04599999999999</v>
      </c>
      <c r="AJ134" s="1">
        <v>287.63400000000001</v>
      </c>
      <c r="AK134" s="1">
        <v>292.41000000000003</v>
      </c>
      <c r="AL134" s="1">
        <v>299.88499999999999</v>
      </c>
      <c r="AM134" s="1">
        <v>303.178</v>
      </c>
      <c r="AN134" s="1">
        <v>304.26100000000002</v>
      </c>
      <c r="AO134" s="1">
        <v>298.3</v>
      </c>
      <c r="AP134" s="1">
        <v>298.02600000000001</v>
      </c>
      <c r="AQ134" s="1">
        <v>297.52600000000001</v>
      </c>
      <c r="AR134" s="1">
        <v>297.18900000000002</v>
      </c>
      <c r="AS134" s="1">
        <v>298.30500000000001</v>
      </c>
      <c r="AT134" s="1">
        <v>296.13400000000001</v>
      </c>
      <c r="AU134" s="1">
        <v>301.64800000000002</v>
      </c>
      <c r="AV134" s="1">
        <v>300.21699999999998</v>
      </c>
      <c r="AW134" s="1">
        <v>294.79300000000001</v>
      </c>
      <c r="AX134" s="1">
        <v>287.34699999999998</v>
      </c>
      <c r="AY134" s="1">
        <v>287.32799999999997</v>
      </c>
      <c r="AZ134" s="1">
        <v>285.28199999999998</v>
      </c>
      <c r="BA134" s="1">
        <v>295.06299999999999</v>
      </c>
      <c r="BB134" s="1">
        <v>297.12400000000002</v>
      </c>
      <c r="BC134" s="1">
        <v>298.846</v>
      </c>
      <c r="BD134" s="1">
        <v>305.15499999999997</v>
      </c>
      <c r="BE134" s="1">
        <v>302.63200000000001</v>
      </c>
      <c r="BF134" s="1">
        <v>305.03899999999999</v>
      </c>
      <c r="BG134" s="1">
        <v>306.76</v>
      </c>
      <c r="BH134" s="1">
        <v>300.23899999999998</v>
      </c>
      <c r="BI134" s="1">
        <v>295.209</v>
      </c>
      <c r="BJ134" s="1">
        <v>314.90300000000002</v>
      </c>
      <c r="BK134" s="1">
        <v>330.541</v>
      </c>
      <c r="BL134" s="1">
        <v>341.46100000000001</v>
      </c>
      <c r="BM134" s="1">
        <v>358.33499999999998</v>
      </c>
      <c r="BN134" s="1">
        <v>366.12400000000002</v>
      </c>
      <c r="BO134" s="1">
        <v>364.83699999999999</v>
      </c>
      <c r="BP134" s="1">
        <v>367.57</v>
      </c>
      <c r="BQ134" s="1">
        <v>367.69</v>
      </c>
      <c r="BR134" s="1">
        <v>372.54300000000001</v>
      </c>
      <c r="BS134" s="1">
        <v>370.62599999999998</v>
      </c>
      <c r="BT134" s="1">
        <v>371.26</v>
      </c>
      <c r="BU134" s="1">
        <v>369.30599999999998</v>
      </c>
      <c r="BV134" s="1">
        <v>406.06200000000001</v>
      </c>
      <c r="BW134" s="1">
        <v>414.59199999999998</v>
      </c>
      <c r="BX134" s="1">
        <v>401.78899999999999</v>
      </c>
      <c r="BY134" s="1">
        <v>397.755</v>
      </c>
      <c r="BZ134" s="1">
        <v>398.78899999999999</v>
      </c>
      <c r="CA134" s="1">
        <v>368.35500000000002</v>
      </c>
      <c r="CB134" s="1">
        <v>336.50099999999998</v>
      </c>
      <c r="CC134" s="1">
        <v>280.96600000000001</v>
      </c>
      <c r="CD134" s="1">
        <v>277.67200000000003</v>
      </c>
      <c r="CE134" s="1">
        <v>252.99100000000001</v>
      </c>
      <c r="CF134" s="1">
        <v>250.18799999999999</v>
      </c>
      <c r="CG134" s="1">
        <v>259.06599999999997</v>
      </c>
      <c r="CH134" s="1">
        <v>220.91399999999999</v>
      </c>
      <c r="CI134" s="1">
        <v>202.166</v>
      </c>
      <c r="CJ134" s="1">
        <v>195.411</v>
      </c>
      <c r="CK134" s="1">
        <v>197.691</v>
      </c>
      <c r="CL134" s="1">
        <v>208.63200000000001</v>
      </c>
      <c r="CM134" s="1">
        <v>204.48</v>
      </c>
      <c r="CN134" s="1">
        <v>191.33099999999999</v>
      </c>
      <c r="CO134" s="1">
        <v>179.77600000000001</v>
      </c>
      <c r="CP134" s="1">
        <v>175.59899999999999</v>
      </c>
      <c r="CQ134" s="1">
        <v>170.881</v>
      </c>
      <c r="CR134" s="1">
        <v>162.24700000000001</v>
      </c>
      <c r="CS134" s="1">
        <v>165.62299999999999</v>
      </c>
      <c r="CT134" s="1">
        <v>168.32900000000001</v>
      </c>
      <c r="CU134" s="1">
        <v>172.53899999999999</v>
      </c>
      <c r="CV134" s="1">
        <v>172.82300000000001</v>
      </c>
      <c r="CW134" s="1">
        <v>176.98599999999999</v>
      </c>
      <c r="CX134" s="1">
        <v>180.41200000000001</v>
      </c>
      <c r="CY134" s="1">
        <v>179.62899999999999</v>
      </c>
      <c r="CZ134" s="1">
        <v>182.31399999999999</v>
      </c>
      <c r="DA134" s="1">
        <v>184.44499999999999</v>
      </c>
      <c r="DB134" s="1">
        <v>182.23699999999999</v>
      </c>
      <c r="DC134" s="1">
        <v>181.12899999999999</v>
      </c>
      <c r="DD134" s="1">
        <v>184.62200000000001</v>
      </c>
      <c r="DE134" s="1">
        <v>190.88300000000001</v>
      </c>
      <c r="DF134" s="1">
        <v>200.297</v>
      </c>
      <c r="DG134" s="1">
        <v>201.886</v>
      </c>
      <c r="DH134" s="1">
        <v>200.886</v>
      </c>
      <c r="DI134" s="1">
        <v>198.535</v>
      </c>
      <c r="DJ134" s="1">
        <v>200.804</v>
      </c>
      <c r="DK134" s="1">
        <v>206.37700000000001</v>
      </c>
      <c r="DL134" s="1">
        <v>196.126</v>
      </c>
      <c r="DM134" s="1">
        <v>190.99</v>
      </c>
      <c r="DN134" s="1">
        <v>185.92500000000001</v>
      </c>
      <c r="DO134" s="1">
        <v>185.9</v>
      </c>
      <c r="DP134" s="1">
        <v>185.01499999999999</v>
      </c>
      <c r="DQ134" s="1">
        <v>185.68199999999999</v>
      </c>
      <c r="DR134" s="1">
        <v>189.196</v>
      </c>
      <c r="DS134" s="1">
        <v>190.136</v>
      </c>
      <c r="DT134" s="1">
        <v>189.75800000000001</v>
      </c>
      <c r="DU134" s="1">
        <v>190.227</v>
      </c>
      <c r="DV134" s="1">
        <v>193.51499999999999</v>
      </c>
      <c r="DW134" s="1">
        <v>192.75399999999999</v>
      </c>
      <c r="DX134" s="1">
        <v>196.62700000000001</v>
      </c>
      <c r="DY134" s="1">
        <v>197.50399999999999</v>
      </c>
      <c r="DZ134" s="1">
        <v>195.178</v>
      </c>
      <c r="EA134" s="1">
        <v>190.904</v>
      </c>
      <c r="EB134" s="1">
        <v>185.27699999999999</v>
      </c>
      <c r="EC134" s="1">
        <v>180.864</v>
      </c>
      <c r="ED134" s="1">
        <v>181.55199999999999</v>
      </c>
      <c r="EE134" s="1">
        <v>186.49600000000001</v>
      </c>
      <c r="EF134" s="1">
        <v>186.37700000000001</v>
      </c>
      <c r="EG134" s="1">
        <v>185.76</v>
      </c>
      <c r="EH134" s="1">
        <v>187.5</v>
      </c>
      <c r="EI134" s="1">
        <v>187.20400000000001</v>
      </c>
      <c r="EJ134" s="1">
        <v>187.85400000000001</v>
      </c>
      <c r="EK134" s="1">
        <v>191.57400000000001</v>
      </c>
      <c r="EL134" s="1">
        <v>188.947</v>
      </c>
      <c r="EM134" s="1">
        <v>191.83</v>
      </c>
      <c r="EN134" s="1">
        <v>213.24600000000001</v>
      </c>
      <c r="EO134" s="1">
        <v>217.13</v>
      </c>
      <c r="EP134" s="1">
        <v>215.57900000000001</v>
      </c>
      <c r="EQ134" s="1">
        <v>220.566</v>
      </c>
      <c r="ER134" s="1">
        <v>222.88399999999999</v>
      </c>
      <c r="ES134" s="1">
        <v>225.602</v>
      </c>
      <c r="ET134" s="1">
        <v>229.86799999999999</v>
      </c>
      <c r="EU134" s="1">
        <v>234.68899999999999</v>
      </c>
      <c r="EV134" s="1">
        <v>229.108</v>
      </c>
      <c r="EW134" s="1">
        <v>233.47</v>
      </c>
      <c r="EX134" s="1">
        <v>234.86600000000001</v>
      </c>
      <c r="EY134" s="1">
        <v>235.69399999999999</v>
      </c>
      <c r="EZ134" s="1">
        <v>235.10400000000001</v>
      </c>
      <c r="FA134" s="1">
        <v>234.876</v>
      </c>
      <c r="FB134" s="1">
        <v>240.16</v>
      </c>
      <c r="FC134" s="1">
        <v>238.11</v>
      </c>
      <c r="FD134" s="1">
        <v>238.41200000000001</v>
      </c>
      <c r="FE134" s="1">
        <v>229.786</v>
      </c>
      <c r="FF134" s="1">
        <v>227.47900000000001</v>
      </c>
      <c r="FG134" s="1">
        <v>228.10300000000001</v>
      </c>
      <c r="FH134" s="1">
        <v>228.32900000000001</v>
      </c>
      <c r="FI134" s="1">
        <v>222.86699999999999</v>
      </c>
      <c r="FJ134" s="1">
        <v>218.44300000000001</v>
      </c>
      <c r="FK134" s="1">
        <v>216.798</v>
      </c>
      <c r="FL134" s="1">
        <v>215.04300000000001</v>
      </c>
      <c r="FM134" s="1">
        <v>209.34</v>
      </c>
      <c r="FN134" s="1">
        <v>212.96600000000001</v>
      </c>
      <c r="FO134" s="1">
        <v>210.21600000000001</v>
      </c>
      <c r="FP134" s="1">
        <v>215.36500000000001</v>
      </c>
      <c r="FQ134" s="1">
        <v>220.32400000000001</v>
      </c>
      <c r="FR134" s="1">
        <v>222.304</v>
      </c>
      <c r="FS134" s="1">
        <v>218.27199999999999</v>
      </c>
      <c r="FT134" s="1">
        <v>218.31</v>
      </c>
      <c r="FU134" s="1">
        <v>217.62100000000001</v>
      </c>
      <c r="FV134" s="1">
        <v>223.941</v>
      </c>
      <c r="FW134" s="1">
        <v>228.75899999999999</v>
      </c>
      <c r="FX134" s="1">
        <v>231.80699999999999</v>
      </c>
      <c r="FY134" s="1">
        <v>228.87200000000001</v>
      </c>
      <c r="FZ134" s="1">
        <v>230.39</v>
      </c>
      <c r="GA134" s="1">
        <v>233.89400000000001</v>
      </c>
      <c r="GB134" s="1">
        <v>236.75</v>
      </c>
      <c r="GC134" s="1">
        <v>236.20400000000001</v>
      </c>
      <c r="GD134" s="1">
        <v>237.947</v>
      </c>
      <c r="GE134" s="1">
        <v>243.477</v>
      </c>
      <c r="GF134" s="1">
        <v>241.435</v>
      </c>
      <c r="GG134" s="1">
        <v>248.637</v>
      </c>
      <c r="GH134" s="1">
        <v>254.286</v>
      </c>
      <c r="GI134" s="1">
        <v>256.29300000000001</v>
      </c>
      <c r="GJ134" s="1">
        <v>252.91900000000001</v>
      </c>
      <c r="GK134" s="1">
        <v>254.31</v>
      </c>
      <c r="GL134" s="1">
        <v>254.75899999999999</v>
      </c>
      <c r="GM134" s="1">
        <v>249.37700000000001</v>
      </c>
      <c r="GN134" s="1">
        <v>244.44499999999999</v>
      </c>
      <c r="GO134" s="1">
        <v>246.38499999999999</v>
      </c>
      <c r="GP134" s="1">
        <v>246.69300000000001</v>
      </c>
      <c r="GQ134" s="1">
        <v>247.792</v>
      </c>
      <c r="GR134" s="1">
        <v>248.357</v>
      </c>
      <c r="GS134" s="1">
        <v>249.93100000000001</v>
      </c>
      <c r="GT134" s="1">
        <v>246.40700000000001</v>
      </c>
      <c r="GU134" s="1">
        <v>241.483</v>
      </c>
      <c r="GV134" s="1">
        <v>244.95</v>
      </c>
      <c r="GW134" s="1">
        <v>244.727</v>
      </c>
      <c r="GX134" s="1">
        <v>237.37200000000001</v>
      </c>
      <c r="GY134" s="1">
        <v>233.84200000000001</v>
      </c>
      <c r="GZ134" s="1">
        <v>228.53200000000001</v>
      </c>
      <c r="HA134" s="1">
        <v>232.57300000000001</v>
      </c>
      <c r="HB134" s="1">
        <v>249.39</v>
      </c>
      <c r="HC134" s="1">
        <v>248.11799999999999</v>
      </c>
      <c r="HD134" s="1">
        <v>247.96100000000001</v>
      </c>
      <c r="HE134" s="1">
        <v>248.017</v>
      </c>
      <c r="HF134" s="1">
        <v>242.36</v>
      </c>
      <c r="HG134" s="1">
        <v>252.34700000000001</v>
      </c>
      <c r="HH134" s="1">
        <v>254.80799999999999</v>
      </c>
      <c r="HI134" s="1">
        <v>250.047</v>
      </c>
    </row>
    <row r="135" spans="1:512" x14ac:dyDescent="0.25">
      <c r="A135" s="1" t="s">
        <v>352</v>
      </c>
      <c r="B135" s="1" t="str">
        <f>_xlfn.XLOOKUP(A135,bonds[worksheet get],bonds[unique lookup],"-")</f>
        <v>NGGLN 5 5/8 06/18/73 nc-25</v>
      </c>
      <c r="C135" s="1" t="str">
        <f>_xlfn.XLOOKUP(A135,bonds[worksheet get],bonds[ID_ISIN],"-")</f>
        <v>XS0903532090</v>
      </c>
      <c r="D135" s="1">
        <f>_xll.BDH(A135,"blp_i_sprd_mid","-2AY",,"Dates=H","Fill=C","Sort=R","Dir=H","cols=505;rows=1")</f>
        <v>251.70500000000001</v>
      </c>
      <c r="E135" s="1">
        <v>254.661</v>
      </c>
      <c r="F135" s="1">
        <v>261.185</v>
      </c>
      <c r="G135" s="1">
        <v>264.36399999999998</v>
      </c>
      <c r="H135" s="1">
        <v>265.35399999999998</v>
      </c>
      <c r="I135" s="1">
        <v>267.75099999999998</v>
      </c>
      <c r="J135" s="1">
        <v>270.19499999999999</v>
      </c>
      <c r="K135" s="1">
        <v>271.46100000000001</v>
      </c>
      <c r="L135" s="1">
        <v>272.53500000000003</v>
      </c>
      <c r="M135" s="1">
        <v>274.72399999999999</v>
      </c>
      <c r="N135" s="1">
        <v>273.2</v>
      </c>
      <c r="O135" s="1">
        <v>273.41199999999998</v>
      </c>
      <c r="P135" s="1">
        <v>275.48500000000001</v>
      </c>
      <c r="Q135" s="1">
        <v>276.02300000000002</v>
      </c>
      <c r="R135" s="1">
        <v>279.00299999999999</v>
      </c>
      <c r="S135" s="1">
        <v>279.47500000000002</v>
      </c>
      <c r="T135" s="1">
        <v>281.29700000000003</v>
      </c>
      <c r="U135" s="1">
        <v>275.38200000000001</v>
      </c>
      <c r="V135" s="1">
        <v>269.11700000000002</v>
      </c>
      <c r="W135" s="1">
        <v>265.29500000000002</v>
      </c>
      <c r="X135" s="1">
        <v>271.541</v>
      </c>
      <c r="Y135" s="1">
        <v>284.88799999999998</v>
      </c>
      <c r="Z135" s="1">
        <v>296.61799999999999</v>
      </c>
      <c r="AA135" s="1">
        <v>308.55099999999999</v>
      </c>
      <c r="AB135" s="1">
        <v>310.35899999999998</v>
      </c>
      <c r="AC135" s="1">
        <v>311.78899999999999</v>
      </c>
      <c r="AD135" s="1">
        <v>310.08300000000003</v>
      </c>
      <c r="AE135" s="1">
        <v>312.08199999999999</v>
      </c>
      <c r="AF135" s="1">
        <v>316.59399999999999</v>
      </c>
      <c r="AG135" s="1">
        <v>329.11900000000003</v>
      </c>
      <c r="AH135" s="1">
        <v>330.30700000000002</v>
      </c>
      <c r="AI135" s="1">
        <v>327.721</v>
      </c>
      <c r="AJ135" s="1">
        <v>326.61799999999999</v>
      </c>
      <c r="AK135" s="1">
        <v>330.11399999999998</v>
      </c>
      <c r="AL135" s="1">
        <v>328.17099999999999</v>
      </c>
      <c r="AM135" s="1">
        <v>330.077</v>
      </c>
      <c r="AN135" s="1">
        <v>328.298</v>
      </c>
      <c r="AO135" s="1">
        <v>324.77699999999999</v>
      </c>
      <c r="AP135" s="1">
        <v>321.70999999999998</v>
      </c>
      <c r="AQ135" s="1">
        <v>323.16399999999999</v>
      </c>
      <c r="AR135" s="1">
        <v>322.49700000000001</v>
      </c>
      <c r="AS135" s="1">
        <v>323.09800000000001</v>
      </c>
      <c r="AT135" s="1">
        <v>320.69200000000001</v>
      </c>
      <c r="AU135" s="1">
        <v>314.73399999999998</v>
      </c>
      <c r="AV135" s="1">
        <v>314.80200000000002</v>
      </c>
      <c r="AW135" s="1">
        <v>312.91399999999999</v>
      </c>
      <c r="AX135" s="1">
        <v>313.03800000000001</v>
      </c>
      <c r="AY135" s="1">
        <v>312.48</v>
      </c>
      <c r="AZ135" s="1">
        <v>322.82299999999998</v>
      </c>
      <c r="BA135" s="1">
        <v>327.22000000000003</v>
      </c>
      <c r="BB135" s="1">
        <v>328.34699999999998</v>
      </c>
      <c r="BC135" s="1">
        <v>329.86500000000001</v>
      </c>
      <c r="BD135" s="1">
        <v>323.65499999999997</v>
      </c>
      <c r="BE135" s="1">
        <v>323.18799999999999</v>
      </c>
      <c r="BF135" s="1">
        <v>323.90800000000002</v>
      </c>
      <c r="BG135" s="1">
        <v>323.21199999999999</v>
      </c>
      <c r="BH135" s="1">
        <v>325.16500000000002</v>
      </c>
      <c r="BI135" s="1">
        <v>347.185</v>
      </c>
      <c r="BJ135" s="1">
        <v>348.83300000000003</v>
      </c>
      <c r="BK135" s="1">
        <v>356.99200000000002</v>
      </c>
      <c r="BL135" s="1">
        <v>372.44400000000002</v>
      </c>
      <c r="BM135" s="1">
        <v>377.69400000000002</v>
      </c>
      <c r="BN135" s="1">
        <v>376.12799999999999</v>
      </c>
      <c r="BO135" s="1">
        <v>381.86200000000002</v>
      </c>
      <c r="BP135" s="1">
        <v>386.50900000000001</v>
      </c>
      <c r="BQ135" s="1">
        <v>387.64499999999998</v>
      </c>
      <c r="BR135" s="1">
        <v>386</v>
      </c>
      <c r="BS135" s="1">
        <v>389.63099999999997</v>
      </c>
      <c r="BT135" s="1">
        <v>386.11500000000001</v>
      </c>
      <c r="BU135" s="1">
        <v>389.74</v>
      </c>
      <c r="BV135" s="1">
        <v>393.68900000000002</v>
      </c>
      <c r="BW135" s="1">
        <v>375.41699999999997</v>
      </c>
      <c r="BX135" s="1">
        <v>370.54500000000002</v>
      </c>
      <c r="BY135" s="1">
        <v>363.11799999999999</v>
      </c>
      <c r="BZ135" s="1">
        <v>343.15899999999999</v>
      </c>
      <c r="CA135" s="1">
        <v>327.10000000000002</v>
      </c>
      <c r="CB135" s="1">
        <v>286</v>
      </c>
      <c r="CC135" s="1">
        <v>285.82400000000001</v>
      </c>
      <c r="CD135" s="1">
        <v>265.00400000000002</v>
      </c>
      <c r="CE135" s="1">
        <v>260.89299999999997</v>
      </c>
      <c r="CF135" s="1">
        <v>268.33699999999999</v>
      </c>
      <c r="CG135" s="1">
        <v>233.65799999999999</v>
      </c>
      <c r="CH135" s="1">
        <v>222.256</v>
      </c>
      <c r="CI135" s="1">
        <v>214.953</v>
      </c>
      <c r="CJ135" s="1">
        <v>215.34399999999999</v>
      </c>
      <c r="CK135" s="1">
        <v>222.43100000000001</v>
      </c>
      <c r="CL135" s="1">
        <v>218.803</v>
      </c>
      <c r="CM135" s="1">
        <v>203.286</v>
      </c>
      <c r="CN135" s="1">
        <v>199.46600000000001</v>
      </c>
      <c r="CO135" s="1">
        <v>195.428</v>
      </c>
      <c r="CP135" s="1">
        <v>192.57</v>
      </c>
      <c r="CQ135" s="1">
        <v>183.38800000000001</v>
      </c>
      <c r="CR135" s="1">
        <v>188.71700000000001</v>
      </c>
      <c r="CS135" s="1">
        <v>188.83799999999999</v>
      </c>
      <c r="CT135" s="1">
        <v>191.637</v>
      </c>
      <c r="CU135" s="1">
        <v>189.92099999999999</v>
      </c>
      <c r="CV135" s="1">
        <v>192.732</v>
      </c>
      <c r="CW135" s="1">
        <v>193.249</v>
      </c>
      <c r="CX135" s="1">
        <v>195.29</v>
      </c>
      <c r="CY135" s="1">
        <v>197.953</v>
      </c>
      <c r="CZ135" s="1">
        <v>199.55699999999999</v>
      </c>
      <c r="DA135" s="1">
        <v>197.977</v>
      </c>
      <c r="DB135" s="1">
        <v>198.39099999999999</v>
      </c>
      <c r="DC135" s="1">
        <v>199.363</v>
      </c>
      <c r="DD135" s="1">
        <v>203.792</v>
      </c>
      <c r="DE135" s="1">
        <v>209.363</v>
      </c>
      <c r="DF135" s="1">
        <v>209.285</v>
      </c>
      <c r="DG135" s="1">
        <v>207.75</v>
      </c>
      <c r="DH135" s="1">
        <v>212.28800000000001</v>
      </c>
      <c r="DI135" s="1">
        <v>212.53800000000001</v>
      </c>
      <c r="DJ135" s="1">
        <v>216.72499999999999</v>
      </c>
      <c r="DK135" s="1">
        <v>210.96</v>
      </c>
      <c r="DL135" s="1">
        <v>207.876</v>
      </c>
      <c r="DM135" s="1">
        <v>204.33600000000001</v>
      </c>
      <c r="DN135" s="1">
        <v>204.477</v>
      </c>
      <c r="DO135" s="1">
        <v>204.697</v>
      </c>
      <c r="DP135" s="1">
        <v>211.10599999999999</v>
      </c>
      <c r="DQ135" s="1">
        <v>212.50700000000001</v>
      </c>
      <c r="DR135" s="1">
        <v>216.101</v>
      </c>
      <c r="DS135" s="1">
        <v>209.577</v>
      </c>
      <c r="DT135" s="1">
        <v>209.108</v>
      </c>
      <c r="DU135" s="1">
        <v>206.39699999999999</v>
      </c>
      <c r="DV135" s="1">
        <v>202.92</v>
      </c>
      <c r="DW135" s="1">
        <v>201.52199999999999</v>
      </c>
      <c r="DX135" s="1">
        <v>202.03899999999999</v>
      </c>
      <c r="DY135" s="1">
        <v>202.61500000000001</v>
      </c>
      <c r="DZ135" s="1">
        <v>204.917</v>
      </c>
      <c r="EA135" s="1">
        <v>201.114</v>
      </c>
      <c r="EB135" s="1">
        <v>198.11500000000001</v>
      </c>
      <c r="EC135" s="1">
        <v>195.28200000000001</v>
      </c>
      <c r="ED135" s="1">
        <v>201.75700000000001</v>
      </c>
      <c r="EE135" s="1">
        <v>202.69200000000001</v>
      </c>
      <c r="EF135" s="1">
        <v>202.86199999999999</v>
      </c>
      <c r="EG135" s="1">
        <v>204.06100000000001</v>
      </c>
      <c r="EH135" s="1">
        <v>204.26</v>
      </c>
      <c r="EI135" s="1">
        <v>205.697</v>
      </c>
      <c r="EJ135" s="1">
        <v>205.82400000000001</v>
      </c>
      <c r="EK135" s="1">
        <v>199.49799999999999</v>
      </c>
      <c r="EL135" s="1">
        <v>203.37899999999999</v>
      </c>
      <c r="EM135" s="1">
        <v>215.018</v>
      </c>
      <c r="EN135" s="1">
        <v>217.57</v>
      </c>
      <c r="EO135" s="1">
        <v>214.94</v>
      </c>
      <c r="EP135" s="1">
        <v>219.22300000000001</v>
      </c>
      <c r="EQ135" s="1">
        <v>220.786</v>
      </c>
      <c r="ER135" s="1">
        <v>222.15</v>
      </c>
      <c r="ES135" s="1">
        <v>225.90799999999999</v>
      </c>
      <c r="ET135" s="1">
        <v>232.56899999999999</v>
      </c>
      <c r="EU135" s="1">
        <v>227.261</v>
      </c>
      <c r="EV135" s="1">
        <v>230.524</v>
      </c>
      <c r="EW135" s="1">
        <v>233.17400000000001</v>
      </c>
      <c r="EX135" s="1">
        <v>234.31800000000001</v>
      </c>
      <c r="EY135" s="1">
        <v>236.42099999999999</v>
      </c>
      <c r="EZ135" s="1">
        <v>235.53899999999999</v>
      </c>
      <c r="FA135" s="1">
        <v>238.60900000000001</v>
      </c>
      <c r="FB135" s="1">
        <v>232.25399999999999</v>
      </c>
      <c r="FC135" s="1">
        <v>233.54900000000001</v>
      </c>
      <c r="FD135" s="1">
        <v>230.488</v>
      </c>
      <c r="FE135" s="1">
        <v>227.81899999999999</v>
      </c>
      <c r="FF135" s="1">
        <v>227.62899999999999</v>
      </c>
      <c r="FG135" s="1">
        <v>230.51499999999999</v>
      </c>
      <c r="FH135" s="1">
        <v>225.869</v>
      </c>
      <c r="FI135" s="1">
        <v>221.703</v>
      </c>
      <c r="FJ135" s="1">
        <v>221.53899999999999</v>
      </c>
      <c r="FK135" s="1">
        <v>222.55799999999999</v>
      </c>
      <c r="FL135" s="1">
        <v>222.43799999999999</v>
      </c>
      <c r="FM135" s="1">
        <v>228.11500000000001</v>
      </c>
      <c r="FN135" s="1">
        <v>224.27</v>
      </c>
      <c r="FO135" s="1">
        <v>231.88499999999999</v>
      </c>
      <c r="FP135" s="1">
        <v>239.876</v>
      </c>
      <c r="FQ135" s="1">
        <v>241.86699999999999</v>
      </c>
      <c r="FR135" s="1">
        <v>236.33600000000001</v>
      </c>
      <c r="FS135" s="1">
        <v>233.548</v>
      </c>
      <c r="FT135" s="1">
        <v>233.03200000000001</v>
      </c>
      <c r="FU135" s="1">
        <v>238.518</v>
      </c>
      <c r="FV135" s="1">
        <v>242.08699999999999</v>
      </c>
      <c r="FW135" s="1">
        <v>239.30699999999999</v>
      </c>
      <c r="FX135" s="1">
        <v>237.828</v>
      </c>
      <c r="FY135" s="1">
        <v>236.54400000000001</v>
      </c>
      <c r="FZ135" s="1">
        <v>240.32599999999999</v>
      </c>
      <c r="GA135" s="1">
        <v>240.202</v>
      </c>
      <c r="GB135" s="1">
        <v>239.375</v>
      </c>
      <c r="GC135" s="1">
        <v>242.15199999999999</v>
      </c>
      <c r="GD135" s="1">
        <v>248.15799999999999</v>
      </c>
      <c r="GE135" s="1">
        <v>242.16200000000001</v>
      </c>
      <c r="GF135" s="1">
        <v>254.94399999999999</v>
      </c>
      <c r="GG135" s="1">
        <v>265.95499999999998</v>
      </c>
      <c r="GH135" s="1">
        <v>267.99400000000003</v>
      </c>
      <c r="GI135" s="1">
        <v>264.57600000000002</v>
      </c>
      <c r="GJ135" s="1">
        <v>265.12799999999999</v>
      </c>
      <c r="GK135" s="1">
        <v>262.89400000000001</v>
      </c>
      <c r="GL135" s="1">
        <v>258.25599999999997</v>
      </c>
      <c r="GM135" s="1">
        <v>256.13299999999998</v>
      </c>
      <c r="GN135" s="1">
        <v>257.26900000000001</v>
      </c>
      <c r="GO135" s="1">
        <v>255.89500000000001</v>
      </c>
      <c r="GP135" s="1">
        <v>251.05199999999999</v>
      </c>
      <c r="GQ135" s="1">
        <v>248.71</v>
      </c>
      <c r="GR135" s="1">
        <v>249.084</v>
      </c>
      <c r="GS135" s="1">
        <v>246.357</v>
      </c>
      <c r="GT135" s="1">
        <v>241.45599999999999</v>
      </c>
      <c r="GU135" s="1">
        <v>243.77199999999999</v>
      </c>
      <c r="GV135" s="1">
        <v>242.82599999999999</v>
      </c>
      <c r="GW135" s="1">
        <v>236.727</v>
      </c>
      <c r="GX135" s="1">
        <v>235.93899999999999</v>
      </c>
      <c r="GY135" s="1">
        <v>229.911</v>
      </c>
      <c r="GZ135" s="1">
        <v>239.22</v>
      </c>
      <c r="HA135" s="1">
        <v>254.98500000000001</v>
      </c>
      <c r="HB135" s="1">
        <v>256.375</v>
      </c>
      <c r="HC135" s="1">
        <v>261.39499999999998</v>
      </c>
      <c r="HD135" s="1">
        <v>266.95699999999999</v>
      </c>
      <c r="HE135" s="1">
        <v>260.53800000000001</v>
      </c>
      <c r="HF135" s="1">
        <v>271.27499999999998</v>
      </c>
      <c r="HG135" s="1">
        <v>278.39600000000002</v>
      </c>
      <c r="HH135" s="1">
        <v>276.12599999999998</v>
      </c>
      <c r="HI135" s="1">
        <v>270.18599999999998</v>
      </c>
      <c r="HJ135" s="1">
        <v>275.11399999999998</v>
      </c>
      <c r="HK135" s="1">
        <v>278.07600000000002</v>
      </c>
      <c r="HL135" s="1">
        <v>279.06599999999997</v>
      </c>
      <c r="HM135" s="1">
        <v>273.99900000000002</v>
      </c>
      <c r="HN135" s="1">
        <v>276.66300000000001</v>
      </c>
      <c r="HO135" s="1">
        <v>285.505</v>
      </c>
      <c r="HP135" s="1">
        <v>291.61799999999999</v>
      </c>
      <c r="HQ135" s="1">
        <v>292.89800000000002</v>
      </c>
      <c r="HR135" s="1">
        <v>294.20999999999998</v>
      </c>
      <c r="HS135" s="1">
        <v>302.92399999999998</v>
      </c>
      <c r="HT135" s="1">
        <v>300.88799999999998</v>
      </c>
      <c r="HU135" s="1">
        <v>299.459</v>
      </c>
      <c r="HV135" s="1">
        <v>302.15600000000001</v>
      </c>
      <c r="HW135" s="1">
        <v>302.49</v>
      </c>
      <c r="HX135" s="1">
        <v>300.14299999999997</v>
      </c>
      <c r="HY135" s="1">
        <v>308.303</v>
      </c>
      <c r="HZ135" s="1">
        <v>308.86</v>
      </c>
      <c r="IA135" s="1">
        <v>313.08800000000002</v>
      </c>
      <c r="IB135" s="1">
        <v>305.637</v>
      </c>
      <c r="IC135" s="1">
        <v>301.125</v>
      </c>
      <c r="ID135" s="1">
        <v>296.78300000000002</v>
      </c>
      <c r="IE135" s="1">
        <v>295.00200000000001</v>
      </c>
      <c r="IF135" s="1">
        <v>293.80200000000002</v>
      </c>
      <c r="IG135" s="1">
        <v>290.93299999999999</v>
      </c>
      <c r="IH135" s="1">
        <v>290.06700000000001</v>
      </c>
      <c r="II135" s="1">
        <v>297.40800000000002</v>
      </c>
      <c r="IJ135" s="1">
        <v>299.76600000000002</v>
      </c>
      <c r="IK135" s="1">
        <v>298.38</v>
      </c>
      <c r="IL135" s="1">
        <v>297.98700000000002</v>
      </c>
      <c r="IM135" s="1">
        <v>297.56599999999997</v>
      </c>
      <c r="IN135" s="1">
        <v>296.488</v>
      </c>
      <c r="IO135" s="1">
        <v>292.21600000000001</v>
      </c>
      <c r="IP135" s="1">
        <v>293.791</v>
      </c>
      <c r="IQ135" s="1">
        <v>295.73500000000001</v>
      </c>
      <c r="IR135" s="1">
        <v>294.89600000000002</v>
      </c>
      <c r="IS135" s="1">
        <v>303.35700000000003</v>
      </c>
      <c r="IT135" s="1">
        <v>306.69799999999998</v>
      </c>
      <c r="IU135" s="1">
        <v>304.88200000000001</v>
      </c>
      <c r="IV135" s="1">
        <v>301.31099999999998</v>
      </c>
      <c r="IW135" s="1">
        <v>309.02300000000002</v>
      </c>
      <c r="IX135" s="1">
        <v>309.13900000000001</v>
      </c>
      <c r="IY135" s="1">
        <v>308.94900000000001</v>
      </c>
      <c r="IZ135" s="1">
        <v>301.93599999999998</v>
      </c>
      <c r="JA135" s="1">
        <v>302.24599999999998</v>
      </c>
      <c r="JB135" s="1">
        <v>305.08</v>
      </c>
      <c r="JC135" s="1">
        <v>303.80399999999997</v>
      </c>
      <c r="JD135" s="1">
        <v>306.70800000000003</v>
      </c>
      <c r="JE135" s="1">
        <v>303.78399999999999</v>
      </c>
      <c r="JF135" s="1">
        <v>302.59199999999998</v>
      </c>
      <c r="JG135" s="1">
        <v>304.358</v>
      </c>
      <c r="JH135" s="1">
        <v>304.31799999999998</v>
      </c>
      <c r="JI135" s="1">
        <v>314.12799999999999</v>
      </c>
      <c r="JJ135" s="1">
        <v>316.88299999999998</v>
      </c>
      <c r="JK135" s="1">
        <v>320.25900000000001</v>
      </c>
      <c r="JL135" s="1">
        <v>322.40100000000001</v>
      </c>
      <c r="JM135" s="1">
        <v>323.95100000000002</v>
      </c>
      <c r="JN135" s="1">
        <v>327.35000000000002</v>
      </c>
      <c r="JO135" s="1">
        <v>335.99200000000002</v>
      </c>
      <c r="JP135" s="1">
        <v>342.16399999999999</v>
      </c>
      <c r="JQ135" s="1">
        <v>342.81599999999997</v>
      </c>
      <c r="JR135" s="1">
        <v>341.34399999999999</v>
      </c>
      <c r="JS135" s="1">
        <v>342.08</v>
      </c>
      <c r="JT135" s="1">
        <v>347.10500000000002</v>
      </c>
      <c r="JU135" s="1">
        <v>345.36700000000002</v>
      </c>
      <c r="JV135" s="1">
        <v>343.56799999999998</v>
      </c>
      <c r="JW135" s="1">
        <v>344.63900000000001</v>
      </c>
      <c r="JX135" s="1">
        <v>342.84399999999999</v>
      </c>
      <c r="JY135" s="1">
        <v>336.68599999999998</v>
      </c>
      <c r="JZ135" s="1">
        <v>336.74799999999999</v>
      </c>
      <c r="KA135" s="1">
        <v>318.73200000000003</v>
      </c>
      <c r="KB135" s="1">
        <v>308.23399999999998</v>
      </c>
      <c r="KC135" s="1">
        <v>301.68</v>
      </c>
      <c r="KD135" s="1">
        <v>299.733</v>
      </c>
      <c r="KE135" s="1">
        <v>296.05599999999998</v>
      </c>
      <c r="KF135" s="1">
        <v>296.322</v>
      </c>
      <c r="KG135" s="1">
        <v>291.71100000000001</v>
      </c>
      <c r="KH135" s="1">
        <v>292</v>
      </c>
      <c r="KI135" s="1">
        <v>285.51799999999997</v>
      </c>
      <c r="KJ135" s="1">
        <v>285.56900000000002</v>
      </c>
      <c r="KK135" s="1">
        <v>281.23599999999999</v>
      </c>
      <c r="KL135" s="1">
        <v>275.39699999999999</v>
      </c>
      <c r="KM135" s="1">
        <v>267.79199999999997</v>
      </c>
      <c r="KN135" s="1">
        <v>270.78300000000002</v>
      </c>
      <c r="KO135" s="1">
        <v>275.363</v>
      </c>
      <c r="KP135" s="1">
        <v>273.52</v>
      </c>
      <c r="KQ135" s="1">
        <v>277.10700000000003</v>
      </c>
      <c r="KR135" s="1">
        <v>279.517</v>
      </c>
      <c r="KS135" s="1">
        <v>277.78800000000001</v>
      </c>
      <c r="KT135" s="1">
        <v>275.85700000000003</v>
      </c>
      <c r="KU135" s="1">
        <v>271.452</v>
      </c>
      <c r="KV135" s="1">
        <v>274.92399999999998</v>
      </c>
      <c r="KW135" s="1">
        <v>271.74</v>
      </c>
      <c r="KX135" s="1">
        <v>275.41300000000001</v>
      </c>
      <c r="KY135" s="1">
        <v>277.21100000000001</v>
      </c>
      <c r="KZ135" s="1">
        <v>278.173</v>
      </c>
      <c r="LA135" s="1">
        <v>285.85599999999999</v>
      </c>
      <c r="LB135" s="1">
        <v>291.84800000000001</v>
      </c>
      <c r="LC135" s="1">
        <v>291.05799999999999</v>
      </c>
      <c r="LD135" s="1">
        <v>289.65899999999999</v>
      </c>
      <c r="LE135" s="1">
        <v>289.721</v>
      </c>
      <c r="LF135" s="1">
        <v>291.99700000000001</v>
      </c>
      <c r="LG135" s="1">
        <v>292.11500000000001</v>
      </c>
      <c r="LH135" s="1">
        <v>298.34800000000001</v>
      </c>
      <c r="LI135" s="1">
        <v>297.06799999999998</v>
      </c>
      <c r="LJ135" s="1">
        <v>305.62299999999999</v>
      </c>
      <c r="LK135" s="1">
        <v>306.87799999999999</v>
      </c>
      <c r="LL135" s="1">
        <v>307.476</v>
      </c>
      <c r="LM135" s="1">
        <v>309.36799999999999</v>
      </c>
      <c r="LN135" s="1">
        <v>314.36200000000002</v>
      </c>
      <c r="LO135" s="1">
        <v>304.81400000000002</v>
      </c>
      <c r="LP135" s="1">
        <v>300.375</v>
      </c>
      <c r="LQ135" s="1">
        <v>287.36200000000002</v>
      </c>
      <c r="LR135" s="1">
        <v>282.56700000000001</v>
      </c>
      <c r="LS135" s="1">
        <v>283.98</v>
      </c>
      <c r="LT135" s="1">
        <v>287.69299999999998</v>
      </c>
      <c r="LU135" s="1">
        <v>288.07</v>
      </c>
      <c r="LV135" s="1">
        <v>293.03699999999998</v>
      </c>
      <c r="LW135" s="1">
        <v>299.68400000000003</v>
      </c>
      <c r="LX135" s="1">
        <v>300.702</v>
      </c>
      <c r="LY135" s="1">
        <v>300.5</v>
      </c>
      <c r="LZ135" s="1">
        <v>299.11500000000001</v>
      </c>
      <c r="MA135" s="1">
        <v>294.18099999999998</v>
      </c>
      <c r="MB135" s="1">
        <v>288.88200000000001</v>
      </c>
      <c r="MC135" s="1">
        <v>289.32900000000001</v>
      </c>
      <c r="MD135" s="1">
        <v>288.25099999999998</v>
      </c>
      <c r="ME135" s="1">
        <v>287.48200000000003</v>
      </c>
      <c r="MF135" s="1">
        <v>288.03500000000003</v>
      </c>
      <c r="MG135" s="1">
        <v>296.226</v>
      </c>
      <c r="MH135" s="1">
        <v>299.49400000000003</v>
      </c>
      <c r="MI135" s="1">
        <v>303.30500000000001</v>
      </c>
      <c r="MJ135" s="1">
        <v>298.99299999999999</v>
      </c>
      <c r="MK135" s="1">
        <v>301.04899999999998</v>
      </c>
      <c r="ML135" s="1">
        <v>300.678</v>
      </c>
      <c r="MM135" s="1">
        <v>300.58600000000001</v>
      </c>
      <c r="MN135" s="1">
        <v>302.09800000000001</v>
      </c>
      <c r="MO135" s="1">
        <v>303.84300000000002</v>
      </c>
      <c r="MP135" s="1">
        <v>302.90499999999997</v>
      </c>
      <c r="MQ135" s="1">
        <v>303.06900000000002</v>
      </c>
      <c r="MR135" s="1">
        <v>303.94200000000001</v>
      </c>
      <c r="MS135" s="1">
        <v>303.17599999999999</v>
      </c>
      <c r="MT135" s="1">
        <v>297.03100000000001</v>
      </c>
      <c r="MU135" s="1">
        <v>292.33600000000001</v>
      </c>
      <c r="MV135" s="1">
        <v>292.25900000000001</v>
      </c>
      <c r="MW135" s="1">
        <v>288.92399999999998</v>
      </c>
      <c r="MX135" s="1">
        <v>291.38900000000001</v>
      </c>
      <c r="MY135" s="1">
        <v>292.887</v>
      </c>
      <c r="MZ135" s="1">
        <v>292.27600000000001</v>
      </c>
      <c r="NA135" s="1">
        <v>291.36599999999999</v>
      </c>
      <c r="NB135" s="1">
        <v>290.553</v>
      </c>
      <c r="NC135" s="1">
        <v>284.73899999999998</v>
      </c>
      <c r="ND135" s="1">
        <v>289.798</v>
      </c>
      <c r="NE135" s="1">
        <v>284.85199999999998</v>
      </c>
      <c r="NF135" s="1">
        <v>284.01499999999999</v>
      </c>
      <c r="NG135" s="1">
        <v>282.69799999999998</v>
      </c>
      <c r="NH135" s="1">
        <v>282.25400000000002</v>
      </c>
      <c r="NI135" s="1">
        <v>287.76100000000002</v>
      </c>
      <c r="NJ135" s="1">
        <v>286.755</v>
      </c>
      <c r="NK135" s="1">
        <v>309.21100000000001</v>
      </c>
      <c r="NL135" s="1">
        <v>308.541</v>
      </c>
      <c r="NM135" s="1">
        <v>308.53500000000003</v>
      </c>
      <c r="NN135" s="1">
        <v>313.99099999999999</v>
      </c>
      <c r="NO135" s="1">
        <v>318.43</v>
      </c>
      <c r="NP135" s="1">
        <v>325.95</v>
      </c>
      <c r="NQ135" s="1">
        <v>328.52</v>
      </c>
      <c r="NR135" s="1">
        <v>327.81900000000002</v>
      </c>
      <c r="NS135" s="1">
        <v>328.31599999999997</v>
      </c>
      <c r="NT135" s="1">
        <v>322.62700000000001</v>
      </c>
      <c r="NU135" s="1">
        <v>317.702</v>
      </c>
      <c r="NV135" s="1">
        <v>317.33800000000002</v>
      </c>
      <c r="NW135" s="1">
        <v>315.56700000000001</v>
      </c>
      <c r="NX135" s="1">
        <v>315.68799999999999</v>
      </c>
      <c r="NY135" s="1">
        <v>313.52199999999999</v>
      </c>
      <c r="NZ135" s="1">
        <v>315.767</v>
      </c>
      <c r="OA135" s="1">
        <v>315.77999999999997</v>
      </c>
      <c r="OB135" s="1">
        <v>313.76900000000001</v>
      </c>
      <c r="OC135" s="1">
        <v>313.58800000000002</v>
      </c>
      <c r="OD135" s="1">
        <v>313.77199999999999</v>
      </c>
      <c r="OE135" s="1">
        <v>309.63400000000001</v>
      </c>
      <c r="OF135" s="1">
        <v>318.19099999999997</v>
      </c>
      <c r="OG135" s="1">
        <v>326.18299999999999</v>
      </c>
      <c r="OH135" s="1">
        <v>326.35899999999998</v>
      </c>
      <c r="OI135" s="1">
        <v>320.31599999999997</v>
      </c>
      <c r="OJ135" s="1">
        <v>322.3</v>
      </c>
      <c r="OK135" s="1">
        <v>316.89499999999998</v>
      </c>
      <c r="OL135" s="1">
        <v>313.72300000000001</v>
      </c>
      <c r="OM135" s="1">
        <v>306.30099999999999</v>
      </c>
      <c r="ON135" s="1">
        <v>301.19099999999997</v>
      </c>
      <c r="OO135" s="1">
        <v>298.76900000000001</v>
      </c>
      <c r="OP135" s="1">
        <v>293.85899999999998</v>
      </c>
      <c r="OQ135" s="1">
        <v>290.83699999999999</v>
      </c>
      <c r="OR135" s="1">
        <v>287.36200000000002</v>
      </c>
      <c r="OS135" s="1">
        <v>289.84100000000001</v>
      </c>
      <c r="OT135" s="1">
        <v>287.38200000000001</v>
      </c>
      <c r="OU135" s="1">
        <v>289.74299999999999</v>
      </c>
      <c r="OV135" s="1">
        <v>291.12900000000002</v>
      </c>
      <c r="OW135" s="1">
        <v>283.29899999999998</v>
      </c>
      <c r="OX135" s="1">
        <v>273.95600000000002</v>
      </c>
      <c r="OY135" s="1">
        <v>276.61099999999999</v>
      </c>
      <c r="OZ135" s="1">
        <v>258.13099999999997</v>
      </c>
      <c r="PA135" s="1">
        <v>255.73400000000001</v>
      </c>
      <c r="PB135" s="1">
        <v>258.16399999999999</v>
      </c>
      <c r="PC135" s="1">
        <v>252.91900000000001</v>
      </c>
      <c r="PD135" s="1">
        <v>247.19499999999999</v>
      </c>
      <c r="PE135" s="1">
        <v>251.26599999999999</v>
      </c>
      <c r="PF135" s="1">
        <v>252.12299999999999</v>
      </c>
      <c r="PG135" s="1">
        <v>254.77699999999999</v>
      </c>
      <c r="PH135" s="1">
        <v>255.6</v>
      </c>
      <c r="PI135" s="1">
        <v>259.988</v>
      </c>
      <c r="PJ135" s="1">
        <v>265.96300000000002</v>
      </c>
      <c r="PK135" s="1">
        <v>269.142</v>
      </c>
      <c r="PL135" s="1">
        <v>268.19799999999998</v>
      </c>
      <c r="PM135" s="1">
        <v>268.899</v>
      </c>
      <c r="PN135" s="1">
        <v>260.363</v>
      </c>
      <c r="PO135" s="1">
        <v>258.08</v>
      </c>
      <c r="PP135" s="1">
        <v>254.07400000000001</v>
      </c>
      <c r="PQ135" s="1">
        <v>250.09299999999999</v>
      </c>
      <c r="PR135" s="1">
        <v>246.02799999999999</v>
      </c>
      <c r="PS135" s="1">
        <v>245.27099999999999</v>
      </c>
      <c r="PT135" s="1">
        <v>243.202</v>
      </c>
      <c r="PU135" s="1">
        <v>242.40799999999999</v>
      </c>
      <c r="PV135" s="1">
        <v>240.684</v>
      </c>
      <c r="PW135" s="1">
        <v>238.83799999999999</v>
      </c>
      <c r="PX135" s="1">
        <v>234.50800000000001</v>
      </c>
      <c r="PY135" s="1">
        <v>229.68600000000001</v>
      </c>
      <c r="PZ135" s="1">
        <v>230.43700000000001</v>
      </c>
      <c r="QA135" s="1">
        <v>232.39400000000001</v>
      </c>
      <c r="QB135" s="1">
        <v>226.41900000000001</v>
      </c>
      <c r="QC135" s="1">
        <v>230.89400000000001</v>
      </c>
      <c r="QD135" s="1">
        <v>236.13800000000001</v>
      </c>
      <c r="QE135" s="1">
        <v>240.6</v>
      </c>
      <c r="QF135" s="1">
        <v>236.57499999999999</v>
      </c>
      <c r="QG135" s="1">
        <v>237.81</v>
      </c>
      <c r="QH135" s="1">
        <v>236.518</v>
      </c>
      <c r="QI135" s="1">
        <v>238.21</v>
      </c>
      <c r="QJ135" s="1">
        <v>234.96199999999999</v>
      </c>
      <c r="QK135" s="1">
        <v>235.43</v>
      </c>
      <c r="QL135" s="1">
        <v>238.905</v>
      </c>
      <c r="QM135" s="1">
        <v>235.98099999999999</v>
      </c>
      <c r="QN135" s="1">
        <v>234.05699999999999</v>
      </c>
      <c r="QO135" s="1">
        <v>237.89500000000001</v>
      </c>
      <c r="QP135" s="1">
        <v>239.60400000000001</v>
      </c>
      <c r="QQ135" s="1">
        <v>240.72399999999999</v>
      </c>
      <c r="QR135" s="1">
        <v>242.84899999999999</v>
      </c>
      <c r="QS135" s="1">
        <v>244.17599999999999</v>
      </c>
      <c r="QT135" s="1">
        <v>243.227</v>
      </c>
      <c r="QU135" s="1">
        <v>244.91900000000001</v>
      </c>
      <c r="QV135" s="1">
        <v>247.52199999999999</v>
      </c>
      <c r="QW135" s="1">
        <v>249.328</v>
      </c>
      <c r="QX135" s="1">
        <v>247.12200000000001</v>
      </c>
      <c r="QY135" s="1">
        <v>247.05500000000001</v>
      </c>
      <c r="QZ135" s="1">
        <v>247.72300000000001</v>
      </c>
      <c r="RA135" s="1">
        <v>245.95599999999999</v>
      </c>
      <c r="RB135" s="1">
        <v>244.369</v>
      </c>
      <c r="RC135" s="1">
        <v>241.898</v>
      </c>
      <c r="RD135" s="1">
        <v>245.036</v>
      </c>
      <c r="RE135" s="1">
        <v>247.08799999999999</v>
      </c>
      <c r="RF135" s="1">
        <v>246.91399999999999</v>
      </c>
      <c r="RG135" s="1">
        <v>247.65899999999999</v>
      </c>
      <c r="RH135" s="1">
        <v>247.46100000000001</v>
      </c>
      <c r="RI135" s="1">
        <v>251.286</v>
      </c>
      <c r="RJ135" s="1">
        <v>249.73500000000001</v>
      </c>
      <c r="RK135" s="1">
        <v>250.47200000000001</v>
      </c>
      <c r="RL135" s="1">
        <v>251.137</v>
      </c>
      <c r="RM135" s="1">
        <v>248.12700000000001</v>
      </c>
      <c r="RN135" s="1">
        <v>249.489</v>
      </c>
      <c r="RO135" s="1">
        <v>249.72499999999999</v>
      </c>
      <c r="RP135" s="1">
        <v>244.09100000000001</v>
      </c>
      <c r="RQ135" s="1">
        <v>242.458</v>
      </c>
      <c r="RR135" s="1">
        <v>240.64699999999999</v>
      </c>
      <c r="RS135" s="1">
        <v>243.60599999999999</v>
      </c>
      <c r="RT135" s="1">
        <v>241.97200000000001</v>
      </c>
      <c r="RU135" s="1">
        <v>237.43</v>
      </c>
      <c r="RV135" s="1">
        <v>236.58600000000001</v>
      </c>
      <c r="RW135" s="1">
        <v>239.70699999999999</v>
      </c>
      <c r="RX135" s="1">
        <v>240.815</v>
      </c>
      <c r="RY135" s="1">
        <v>245.63900000000001</v>
      </c>
      <c r="RZ135" s="1">
        <v>247.7</v>
      </c>
      <c r="SA135" s="1">
        <v>250.59800000000001</v>
      </c>
      <c r="SB135" s="1">
        <v>250.72800000000001</v>
      </c>
      <c r="SC135" s="1">
        <v>251.84</v>
      </c>
      <c r="SD135" s="1">
        <v>254.63800000000001</v>
      </c>
      <c r="SE135" s="1">
        <v>258.76</v>
      </c>
      <c r="SF135" s="1">
        <v>255.78299999999999</v>
      </c>
      <c r="SG135" s="1">
        <v>252.386</v>
      </c>
      <c r="SH135" s="1">
        <v>251.31200000000001</v>
      </c>
      <c r="SI135" s="1">
        <v>251.91800000000001</v>
      </c>
      <c r="SJ135" s="1">
        <v>251.32900000000001</v>
      </c>
      <c r="SK135" s="1">
        <v>250.06200000000001</v>
      </c>
      <c r="SL135" s="1">
        <v>248.791</v>
      </c>
      <c r="SM135" s="1">
        <v>253.76300000000001</v>
      </c>
      <c r="SN135" s="1">
        <v>258.49700000000001</v>
      </c>
    </row>
    <row r="136" spans="1:512" x14ac:dyDescent="0.25">
      <c r="A136" s="1" t="s">
        <v>353</v>
      </c>
      <c r="B136" s="1" t="str">
        <f>_xlfn.XLOOKUP(A136,bonds[worksheet get],bonds[unique lookup],"-")</f>
        <v>SSELN 3 7/8 PERP nc-20</v>
      </c>
      <c r="C136" s="1" t="str">
        <f>_xlfn.XLOOKUP(A136,bonds[worksheet get],bonds[ID_ISIN],"-")</f>
        <v>XS1196714429</v>
      </c>
      <c r="D136" s="1">
        <f>_xll.BDH(A136,"blp_i_sprd_mid","-2AY",,"Dates=H","Fill=C","Sort=R","Dir=H","cols=505;rows=1")</f>
        <v>226.18700000000001</v>
      </c>
      <c r="E136" s="1">
        <v>223.08199999999999</v>
      </c>
      <c r="F136" s="1">
        <v>229.34200000000001</v>
      </c>
      <c r="G136" s="1">
        <v>232.38200000000001</v>
      </c>
      <c r="H136" s="1">
        <v>237.81700000000001</v>
      </c>
      <c r="I136" s="1">
        <v>447.62700000000001</v>
      </c>
      <c r="J136" s="1">
        <v>451.541</v>
      </c>
      <c r="K136" s="1">
        <v>440.5</v>
      </c>
      <c r="L136" s="1">
        <v>444.755</v>
      </c>
      <c r="M136" s="1">
        <v>427.35199999999998</v>
      </c>
      <c r="N136" s="1">
        <v>416.964</v>
      </c>
      <c r="O136" s="1">
        <v>413.27199999999999</v>
      </c>
      <c r="P136" s="1">
        <v>405.64499999999998</v>
      </c>
      <c r="Q136" s="1">
        <v>408.23200000000003</v>
      </c>
      <c r="R136" s="1">
        <v>420.14100000000002</v>
      </c>
      <c r="S136" s="1">
        <v>414.86399999999998</v>
      </c>
      <c r="T136" s="1">
        <v>402.78100000000001</v>
      </c>
      <c r="U136" s="1">
        <v>352.21899999999999</v>
      </c>
      <c r="V136" s="1">
        <v>361.86200000000002</v>
      </c>
      <c r="W136" s="1">
        <v>328.35500000000002</v>
      </c>
      <c r="X136" s="1">
        <v>350.28899999999999</v>
      </c>
      <c r="Y136" s="1">
        <v>351.84699999999998</v>
      </c>
      <c r="Z136" s="1">
        <v>533.31600000000003</v>
      </c>
      <c r="AA136" s="1">
        <v>504.99799999999999</v>
      </c>
      <c r="AB136" s="1">
        <v>506.96300000000002</v>
      </c>
      <c r="AC136" s="1">
        <v>502.26100000000002</v>
      </c>
      <c r="AD136" s="1">
        <v>503.74400000000003</v>
      </c>
      <c r="AE136" s="1">
        <v>472.63200000000001</v>
      </c>
      <c r="AF136" s="1">
        <v>496.79500000000002</v>
      </c>
      <c r="AG136" s="1">
        <v>509.63799999999998</v>
      </c>
      <c r="AH136" s="1">
        <v>505.98599999999999</v>
      </c>
      <c r="AI136" s="1">
        <v>504.02100000000002</v>
      </c>
      <c r="AJ136" s="1">
        <v>543.57299999999998</v>
      </c>
      <c r="AK136" s="1">
        <v>557.81100000000004</v>
      </c>
      <c r="AL136" s="1">
        <v>555.17999999999995</v>
      </c>
      <c r="AM136" s="1">
        <v>490.05700000000002</v>
      </c>
      <c r="AN136" s="1">
        <v>500.77300000000002</v>
      </c>
      <c r="AO136" s="1">
        <v>506.40100000000001</v>
      </c>
      <c r="AP136" s="1">
        <v>504.09800000000001</v>
      </c>
      <c r="AQ136" s="1">
        <v>480.98599999999999</v>
      </c>
      <c r="AR136" s="1">
        <v>519.36900000000003</v>
      </c>
      <c r="AS136" s="1">
        <v>500.30599999999998</v>
      </c>
      <c r="AT136" s="1">
        <v>463.83100000000002</v>
      </c>
      <c r="AU136" s="1">
        <v>432.31099999999998</v>
      </c>
      <c r="AV136" s="1">
        <v>471.327</v>
      </c>
      <c r="AW136" s="1">
        <v>425.59500000000003</v>
      </c>
      <c r="AX136" s="1">
        <v>420.35</v>
      </c>
      <c r="AY136" s="1">
        <v>423.952</v>
      </c>
      <c r="AZ136" s="1">
        <v>427.57400000000001</v>
      </c>
      <c r="BA136" s="1">
        <v>443.459</v>
      </c>
      <c r="BB136" s="1">
        <v>470.27100000000002</v>
      </c>
      <c r="BC136" s="1">
        <v>467.74599999999998</v>
      </c>
      <c r="BD136" s="1">
        <v>415.04199999999997</v>
      </c>
      <c r="BE136" s="1">
        <v>460.44400000000002</v>
      </c>
      <c r="BF136" s="1">
        <v>457.83300000000003</v>
      </c>
      <c r="BG136" s="1">
        <v>420.48899999999998</v>
      </c>
      <c r="BH136" s="1">
        <v>436.78100000000001</v>
      </c>
      <c r="BI136" s="1">
        <v>582.01700000000005</v>
      </c>
      <c r="BJ136" s="1">
        <v>635.66999999999996</v>
      </c>
      <c r="BK136" s="1">
        <v>633.55399999999997</v>
      </c>
      <c r="BL136" s="1">
        <v>640.14</v>
      </c>
      <c r="BM136" s="1">
        <v>634.76400000000001</v>
      </c>
      <c r="BN136" s="1">
        <v>641.31500000000005</v>
      </c>
      <c r="BO136" s="1">
        <v>628.60699999999997</v>
      </c>
      <c r="BP136" s="1">
        <v>627.48800000000006</v>
      </c>
      <c r="BQ136" s="1">
        <v>625.08799999999997</v>
      </c>
      <c r="BR136" s="1">
        <v>616.95699999999999</v>
      </c>
      <c r="BS136" s="1">
        <v>622.52</v>
      </c>
      <c r="BT136" s="1">
        <v>620.94799999999998</v>
      </c>
      <c r="BU136" s="1">
        <v>680.73</v>
      </c>
      <c r="BV136" s="1">
        <v>656.66099999999994</v>
      </c>
      <c r="BW136" s="1">
        <v>625.22799999999995</v>
      </c>
      <c r="BX136" s="1">
        <v>626.93399999999997</v>
      </c>
      <c r="BY136" s="1">
        <v>534.89499999999998</v>
      </c>
      <c r="BZ136" s="1">
        <v>464.214</v>
      </c>
      <c r="CA136" s="1">
        <v>369.71699999999998</v>
      </c>
      <c r="CB136" s="1">
        <v>333.74099999999999</v>
      </c>
      <c r="CC136" s="1">
        <v>290.87799999999999</v>
      </c>
      <c r="CD136" s="1">
        <v>264.75200000000001</v>
      </c>
      <c r="CE136" s="1">
        <v>245.25899999999999</v>
      </c>
      <c r="CF136" s="1">
        <v>253.44300000000001</v>
      </c>
      <c r="CG136" s="1">
        <v>154.767</v>
      </c>
      <c r="CH136" s="1">
        <v>148.77199999999999</v>
      </c>
      <c r="CI136" s="1">
        <v>148.89599999999999</v>
      </c>
      <c r="CJ136" s="1">
        <v>139.49700000000001</v>
      </c>
      <c r="CK136" s="1">
        <v>143.30699999999999</v>
      </c>
      <c r="CL136" s="1">
        <v>133.23599999999999</v>
      </c>
      <c r="CM136" s="1">
        <v>104.255</v>
      </c>
      <c r="CN136" s="1">
        <v>102.703</v>
      </c>
      <c r="CO136" s="1">
        <v>106.215</v>
      </c>
      <c r="CP136" s="1">
        <v>86.41</v>
      </c>
      <c r="CQ136" s="1">
        <v>68.641999999999996</v>
      </c>
      <c r="CR136" s="1">
        <v>63.597000000000001</v>
      </c>
      <c r="CS136" s="1">
        <v>67.930999999999997</v>
      </c>
      <c r="CT136" s="1">
        <v>68.537000000000006</v>
      </c>
      <c r="CU136" s="1">
        <v>72.093999999999994</v>
      </c>
      <c r="CV136" s="1">
        <v>70.707999999999998</v>
      </c>
      <c r="CW136" s="1">
        <v>71.792000000000002</v>
      </c>
      <c r="CX136" s="1">
        <v>73.34</v>
      </c>
      <c r="CY136" s="1">
        <v>73.83</v>
      </c>
      <c r="CZ136" s="1">
        <v>73.203999999999994</v>
      </c>
      <c r="DA136" s="1">
        <v>74.213999999999999</v>
      </c>
      <c r="DB136" s="1">
        <v>75.968000000000004</v>
      </c>
      <c r="DC136" s="1">
        <v>78.691999999999993</v>
      </c>
      <c r="DD136" s="1">
        <v>79.763000000000005</v>
      </c>
      <c r="DE136" s="1">
        <v>80.171000000000006</v>
      </c>
      <c r="DF136" s="1">
        <v>78.754000000000005</v>
      </c>
      <c r="DG136" s="1">
        <v>86.296000000000006</v>
      </c>
      <c r="DH136" s="1">
        <v>90.525000000000006</v>
      </c>
      <c r="DI136" s="1">
        <v>95.177999999999997</v>
      </c>
      <c r="DJ136" s="1">
        <v>96.061000000000007</v>
      </c>
      <c r="DK136" s="1">
        <v>91.268000000000001</v>
      </c>
      <c r="DL136" s="1">
        <v>91.757999999999996</v>
      </c>
      <c r="DM136" s="1">
        <v>95.004999999999995</v>
      </c>
      <c r="DN136" s="1">
        <v>103.812</v>
      </c>
      <c r="DO136" s="1">
        <v>123.73099999999999</v>
      </c>
      <c r="DP136" s="1">
        <v>131.22800000000001</v>
      </c>
      <c r="DQ136" s="1">
        <v>134.13200000000001</v>
      </c>
      <c r="DR136" s="1">
        <v>134.28800000000001</v>
      </c>
      <c r="DS136" s="1">
        <v>131.83199999999999</v>
      </c>
      <c r="DT136" s="1">
        <v>132.87100000000001</v>
      </c>
      <c r="DU136" s="1">
        <v>131.88900000000001</v>
      </c>
      <c r="DV136" s="1">
        <v>131.602</v>
      </c>
      <c r="DW136" s="1">
        <v>129.523</v>
      </c>
      <c r="DX136" s="1">
        <v>132.35400000000001</v>
      </c>
      <c r="DY136" s="1">
        <v>135.393</v>
      </c>
      <c r="DZ136" s="1">
        <v>136.29900000000001</v>
      </c>
      <c r="EA136" s="1">
        <v>137.55199999999999</v>
      </c>
      <c r="EB136" s="1">
        <v>130.95500000000001</v>
      </c>
      <c r="EC136" s="1">
        <v>134.791</v>
      </c>
      <c r="ED136" s="1">
        <v>127.69499999999999</v>
      </c>
      <c r="EE136" s="1">
        <v>130.285</v>
      </c>
      <c r="EF136" s="1">
        <v>146.41200000000001</v>
      </c>
      <c r="EG136" s="1">
        <v>146.85599999999999</v>
      </c>
      <c r="EH136" s="1">
        <v>145.89099999999999</v>
      </c>
      <c r="EI136" s="1">
        <v>145.62100000000001</v>
      </c>
      <c r="EJ136" s="1">
        <v>150.958</v>
      </c>
      <c r="EK136" s="1">
        <v>149.86600000000001</v>
      </c>
      <c r="EL136" s="1">
        <v>152.72</v>
      </c>
      <c r="EM136" s="1">
        <v>157.69399999999999</v>
      </c>
      <c r="EN136" s="1">
        <v>157.92500000000001</v>
      </c>
      <c r="EO136" s="1">
        <v>158.58199999999999</v>
      </c>
      <c r="EP136" s="1">
        <v>157.43</v>
      </c>
      <c r="EQ136" s="1">
        <v>157.96</v>
      </c>
      <c r="ER136" s="1">
        <v>156.625</v>
      </c>
      <c r="ES136" s="1">
        <v>165.10599999999999</v>
      </c>
      <c r="ET136" s="1">
        <v>160.18700000000001</v>
      </c>
      <c r="EU136" s="1">
        <v>155.988</v>
      </c>
      <c r="EV136" s="1">
        <v>167.036</v>
      </c>
      <c r="EW136" s="1">
        <v>165.149</v>
      </c>
      <c r="EX136" s="1">
        <v>169.22300000000001</v>
      </c>
      <c r="EY136" s="1">
        <v>173.67699999999999</v>
      </c>
      <c r="EZ136" s="1">
        <v>176.917</v>
      </c>
      <c r="FA136" s="1">
        <v>183.64400000000001</v>
      </c>
      <c r="FB136" s="1">
        <v>185.34</v>
      </c>
      <c r="FC136" s="1">
        <v>170.33799999999999</v>
      </c>
      <c r="FD136" s="1">
        <v>169.334</v>
      </c>
      <c r="FE136" s="1">
        <v>165.22800000000001</v>
      </c>
      <c r="FF136" s="1">
        <v>168.27199999999999</v>
      </c>
      <c r="FG136" s="1">
        <v>165.09399999999999</v>
      </c>
      <c r="FH136" s="1">
        <v>168.24799999999999</v>
      </c>
      <c r="FI136" s="1">
        <v>167.16900000000001</v>
      </c>
      <c r="FJ136" s="1">
        <v>170.77799999999999</v>
      </c>
      <c r="FK136" s="1">
        <v>175.81</v>
      </c>
      <c r="FL136" s="1">
        <v>167.28100000000001</v>
      </c>
      <c r="FM136" s="1">
        <v>175.26499999999999</v>
      </c>
      <c r="FN136" s="1">
        <v>179.28299999999999</v>
      </c>
      <c r="FO136" s="1">
        <v>181.48699999999999</v>
      </c>
      <c r="FP136" s="1">
        <v>185.92699999999999</v>
      </c>
      <c r="FQ136" s="1">
        <v>186.84800000000001</v>
      </c>
      <c r="FR136" s="1">
        <v>187.17500000000001</v>
      </c>
      <c r="FS136" s="1">
        <v>187.60900000000001</v>
      </c>
      <c r="FT136" s="1">
        <v>184.43899999999999</v>
      </c>
      <c r="FU136" s="1">
        <v>190.78200000000001</v>
      </c>
      <c r="FV136" s="1">
        <v>186.32300000000001</v>
      </c>
      <c r="FW136" s="1">
        <v>194.16900000000001</v>
      </c>
      <c r="FX136" s="1">
        <v>193.42500000000001</v>
      </c>
      <c r="FY136" s="1">
        <v>193.37</v>
      </c>
      <c r="FZ136" s="1">
        <v>191.85400000000001</v>
      </c>
      <c r="GA136" s="1">
        <v>192.227</v>
      </c>
      <c r="GB136" s="1">
        <v>197.81700000000001</v>
      </c>
      <c r="GC136" s="1">
        <v>195.70400000000001</v>
      </c>
      <c r="GD136" s="1">
        <v>207.41900000000001</v>
      </c>
      <c r="GE136" s="1">
        <v>206.999</v>
      </c>
      <c r="GF136" s="1">
        <v>217.30699999999999</v>
      </c>
      <c r="GG136" s="1">
        <v>209.387</v>
      </c>
      <c r="GH136" s="1">
        <v>209.70599999999999</v>
      </c>
      <c r="GI136" s="1">
        <v>200.53399999999999</v>
      </c>
      <c r="GJ136" s="1">
        <v>198.202</v>
      </c>
      <c r="GK136" s="1">
        <v>196.68799999999999</v>
      </c>
      <c r="GL136" s="1">
        <v>193.04599999999999</v>
      </c>
      <c r="GM136" s="1">
        <v>177.40100000000001</v>
      </c>
      <c r="GN136" s="1">
        <v>176.10499999999999</v>
      </c>
      <c r="GO136" s="1">
        <v>178.489</v>
      </c>
      <c r="GP136" s="1">
        <v>173.52500000000001</v>
      </c>
      <c r="GQ136" s="1">
        <v>161.864</v>
      </c>
      <c r="GR136" s="1">
        <v>146.52699999999999</v>
      </c>
      <c r="GS136" s="1">
        <v>141.41</v>
      </c>
      <c r="GT136" s="1">
        <v>141.43600000000001</v>
      </c>
      <c r="GU136" s="1">
        <v>142.60599999999999</v>
      </c>
      <c r="GV136" s="1">
        <v>140.244</v>
      </c>
      <c r="GW136" s="1">
        <v>138.23500000000001</v>
      </c>
      <c r="GX136" s="1">
        <v>134.21899999999999</v>
      </c>
      <c r="GY136" s="1">
        <v>135.15600000000001</v>
      </c>
      <c r="GZ136" s="1">
        <v>138.77500000000001</v>
      </c>
      <c r="HA136" s="1">
        <v>148.22</v>
      </c>
      <c r="HB136" s="1">
        <v>152.602</v>
      </c>
      <c r="HC136" s="1">
        <v>152.99299999999999</v>
      </c>
      <c r="HD136" s="1">
        <v>156.708</v>
      </c>
      <c r="HE136" s="1">
        <v>155.94999999999999</v>
      </c>
      <c r="HF136" s="1">
        <v>161.952</v>
      </c>
      <c r="HG136" s="1">
        <v>170.774</v>
      </c>
      <c r="HH136" s="1">
        <v>162.71700000000001</v>
      </c>
      <c r="HI136" s="1">
        <v>163.59200000000001</v>
      </c>
      <c r="HJ136" s="1">
        <v>164.30199999999999</v>
      </c>
      <c r="HK136" s="1">
        <v>166.23</v>
      </c>
      <c r="HL136" s="1">
        <v>164.74199999999999</v>
      </c>
      <c r="HM136" s="1">
        <v>164.74299999999999</v>
      </c>
      <c r="HN136" s="1">
        <v>176.84700000000001</v>
      </c>
      <c r="HO136" s="1">
        <v>181.886</v>
      </c>
      <c r="HP136" s="1">
        <v>183.959</v>
      </c>
      <c r="HQ136" s="1">
        <v>182.46600000000001</v>
      </c>
      <c r="HR136" s="1">
        <v>183.24100000000001</v>
      </c>
      <c r="HS136" s="1">
        <v>184.773</v>
      </c>
      <c r="HT136" s="1">
        <v>184.126</v>
      </c>
      <c r="HU136" s="1">
        <v>185.34800000000001</v>
      </c>
      <c r="HV136" s="1">
        <v>179.399</v>
      </c>
      <c r="HW136" s="1">
        <v>170.85900000000001</v>
      </c>
      <c r="HX136" s="1">
        <v>167.19300000000001</v>
      </c>
      <c r="HY136" s="1">
        <v>177.68199999999999</v>
      </c>
      <c r="HZ136" s="1">
        <v>176.381</v>
      </c>
      <c r="IA136" s="1">
        <v>175.83</v>
      </c>
      <c r="IB136" s="1">
        <v>159.74799999999999</v>
      </c>
      <c r="IC136" s="1">
        <v>148.489</v>
      </c>
      <c r="ID136" s="1">
        <v>147.86500000000001</v>
      </c>
      <c r="IE136" s="1">
        <v>147.965</v>
      </c>
      <c r="IF136" s="1">
        <v>142.78700000000001</v>
      </c>
      <c r="IG136" s="1">
        <v>137.94200000000001</v>
      </c>
      <c r="IH136" s="1">
        <v>138.363</v>
      </c>
      <c r="II136" s="1">
        <v>144.761</v>
      </c>
      <c r="IJ136" s="1">
        <v>148.221</v>
      </c>
      <c r="IK136" s="1">
        <v>147</v>
      </c>
      <c r="IL136" s="1">
        <v>149.50399999999999</v>
      </c>
      <c r="IM136" s="1">
        <v>151.87799999999999</v>
      </c>
      <c r="IN136" s="1">
        <v>142</v>
      </c>
      <c r="IO136" s="1">
        <v>137.19399999999999</v>
      </c>
      <c r="IP136" s="1">
        <v>136.54300000000001</v>
      </c>
      <c r="IQ136" s="1">
        <v>136.042</v>
      </c>
      <c r="IR136" s="1">
        <v>136.49199999999999</v>
      </c>
      <c r="IS136" s="1">
        <v>142.51599999999999</v>
      </c>
      <c r="IT136" s="1">
        <v>138.69300000000001</v>
      </c>
      <c r="IU136" s="1">
        <v>136.126</v>
      </c>
      <c r="IV136" s="1">
        <v>134.63</v>
      </c>
      <c r="IW136" s="1">
        <v>136.749</v>
      </c>
      <c r="IX136" s="1">
        <v>141.19499999999999</v>
      </c>
      <c r="IY136" s="1">
        <v>143.77199999999999</v>
      </c>
      <c r="IZ136" s="1">
        <v>141.50700000000001</v>
      </c>
      <c r="JA136" s="1">
        <v>154.809</v>
      </c>
      <c r="JB136" s="1">
        <v>157.14599999999999</v>
      </c>
      <c r="JC136" s="1">
        <v>160.26599999999999</v>
      </c>
      <c r="JD136" s="1">
        <v>143.53200000000001</v>
      </c>
      <c r="JE136" s="1">
        <v>141.792</v>
      </c>
      <c r="JF136" s="1">
        <v>144.971</v>
      </c>
      <c r="JG136" s="1">
        <v>142.464</v>
      </c>
      <c r="JH136" s="1">
        <v>161.90799999999999</v>
      </c>
      <c r="JI136" s="1">
        <v>166.41</v>
      </c>
      <c r="JJ136" s="1">
        <v>181.70099999999999</v>
      </c>
      <c r="JK136" s="1">
        <v>182.70699999999999</v>
      </c>
      <c r="JL136" s="1">
        <v>188.22499999999999</v>
      </c>
      <c r="JM136" s="1">
        <v>190.74600000000001</v>
      </c>
      <c r="JN136" s="1">
        <v>192.465</v>
      </c>
      <c r="JO136" s="1">
        <v>206.309</v>
      </c>
      <c r="JP136" s="1">
        <v>218.06</v>
      </c>
      <c r="JQ136" s="1">
        <v>221.67099999999999</v>
      </c>
      <c r="JR136" s="1">
        <v>232.31</v>
      </c>
      <c r="JS136" s="1">
        <v>243.34700000000001</v>
      </c>
      <c r="JT136" s="1">
        <v>260.40300000000002</v>
      </c>
      <c r="JU136" s="1">
        <v>259.23899999999998</v>
      </c>
      <c r="JV136" s="1">
        <v>258.16199999999998</v>
      </c>
      <c r="JW136" s="1">
        <v>257.68099999999998</v>
      </c>
      <c r="JX136" s="1">
        <v>250.059</v>
      </c>
      <c r="JY136" s="1">
        <v>249.85599999999999</v>
      </c>
      <c r="JZ136" s="1">
        <v>248.934</v>
      </c>
      <c r="KA136" s="1">
        <v>217.852</v>
      </c>
      <c r="KB136" s="1">
        <v>194.893</v>
      </c>
      <c r="KC136" s="1">
        <v>190.07599999999999</v>
      </c>
      <c r="KD136" s="1">
        <v>175.14099999999999</v>
      </c>
      <c r="KE136" s="1">
        <v>177.02699999999999</v>
      </c>
      <c r="KF136" s="1">
        <v>175.702</v>
      </c>
      <c r="KG136" s="1">
        <v>169.77699999999999</v>
      </c>
      <c r="KH136" s="1">
        <v>170.589</v>
      </c>
      <c r="KI136" s="1">
        <v>168.49600000000001</v>
      </c>
      <c r="KJ136" s="1">
        <v>169.066</v>
      </c>
      <c r="KK136" s="1">
        <v>163.66499999999999</v>
      </c>
      <c r="KL136" s="1">
        <v>155.08600000000001</v>
      </c>
      <c r="KM136" s="1">
        <v>152.72300000000001</v>
      </c>
      <c r="KN136" s="1">
        <v>157.517</v>
      </c>
      <c r="KO136" s="1">
        <v>160.67099999999999</v>
      </c>
      <c r="KP136" s="1">
        <v>160.352</v>
      </c>
      <c r="KQ136" s="1">
        <v>164.20599999999999</v>
      </c>
      <c r="KR136" s="1">
        <v>165.279</v>
      </c>
      <c r="KS136" s="1">
        <v>164.499</v>
      </c>
      <c r="KT136" s="1">
        <v>164.191</v>
      </c>
      <c r="KU136" s="1">
        <v>165.792</v>
      </c>
      <c r="KV136" s="1">
        <v>166.215</v>
      </c>
      <c r="KW136" s="1">
        <v>163.02600000000001</v>
      </c>
      <c r="KX136" s="1">
        <v>168.03800000000001</v>
      </c>
      <c r="KY136" s="1">
        <v>171.88200000000001</v>
      </c>
      <c r="KZ136" s="1">
        <v>188.542</v>
      </c>
      <c r="LA136" s="1">
        <v>191.06399999999999</v>
      </c>
      <c r="LB136" s="1">
        <v>194.30699999999999</v>
      </c>
      <c r="LC136" s="1">
        <v>195.43799999999999</v>
      </c>
      <c r="LD136" s="1">
        <v>199.58699999999999</v>
      </c>
      <c r="LE136" s="1">
        <v>199.34200000000001</v>
      </c>
      <c r="LF136" s="1">
        <v>200.58199999999999</v>
      </c>
      <c r="LG136" s="1">
        <v>199.898</v>
      </c>
      <c r="LH136" s="1">
        <v>203.30500000000001</v>
      </c>
      <c r="LI136" s="1">
        <v>203.95</v>
      </c>
      <c r="LJ136" s="1">
        <v>219.548</v>
      </c>
      <c r="LK136" s="1">
        <v>221.44200000000001</v>
      </c>
      <c r="LL136" s="1">
        <v>224.202</v>
      </c>
      <c r="LM136" s="1">
        <v>232.36500000000001</v>
      </c>
      <c r="LN136" s="1">
        <v>236.625</v>
      </c>
      <c r="LO136" s="1">
        <v>222.178</v>
      </c>
      <c r="LP136" s="1">
        <v>217.143</v>
      </c>
      <c r="LQ136" s="1">
        <v>199.167</v>
      </c>
      <c r="LR136" s="1">
        <v>195.27099999999999</v>
      </c>
      <c r="LS136" s="1">
        <v>200.517</v>
      </c>
      <c r="LT136" s="1">
        <v>207.637</v>
      </c>
      <c r="LU136" s="1">
        <v>216.22200000000001</v>
      </c>
      <c r="LV136" s="1">
        <v>221.04599999999999</v>
      </c>
      <c r="LW136" s="1">
        <v>230.33500000000001</v>
      </c>
      <c r="LX136" s="1">
        <v>243.416</v>
      </c>
      <c r="LY136" s="1">
        <v>246.053</v>
      </c>
      <c r="LZ136" s="1">
        <v>241.97</v>
      </c>
      <c r="MA136" s="1">
        <v>242.34299999999999</v>
      </c>
      <c r="MB136" s="1">
        <v>243.857</v>
      </c>
      <c r="MC136" s="1">
        <v>245.41800000000001</v>
      </c>
      <c r="MD136" s="1">
        <v>246.52799999999999</v>
      </c>
      <c r="ME136" s="1">
        <v>247.268</v>
      </c>
      <c r="MF136" s="1">
        <v>248.529</v>
      </c>
      <c r="MG136" s="1">
        <v>254.32900000000001</v>
      </c>
      <c r="MH136" s="1">
        <v>258.82799999999997</v>
      </c>
      <c r="MI136" s="1">
        <v>259.19099999999997</v>
      </c>
      <c r="MJ136" s="1">
        <v>256.92</v>
      </c>
      <c r="MK136" s="1">
        <v>256.7</v>
      </c>
      <c r="ML136" s="1">
        <v>257.33699999999999</v>
      </c>
      <c r="MM136" s="1">
        <v>257.93099999999998</v>
      </c>
      <c r="MN136" s="1">
        <v>259.589</v>
      </c>
      <c r="MO136" s="1">
        <v>261.45499999999998</v>
      </c>
      <c r="MP136" s="1">
        <v>265.63499999999999</v>
      </c>
      <c r="MQ136" s="1">
        <v>266.464</v>
      </c>
      <c r="MR136" s="1">
        <v>273.51</v>
      </c>
      <c r="MS136" s="1">
        <v>265.255</v>
      </c>
      <c r="MT136" s="1">
        <v>261.20100000000002</v>
      </c>
      <c r="MU136" s="1">
        <v>254.99799999999999</v>
      </c>
      <c r="MV136" s="1">
        <v>256.09100000000001</v>
      </c>
      <c r="MW136" s="1">
        <v>256.34300000000002</v>
      </c>
      <c r="MX136" s="1">
        <v>254.11699999999999</v>
      </c>
      <c r="MY136" s="1">
        <v>257.25</v>
      </c>
      <c r="MZ136" s="1">
        <v>263.14499999999998</v>
      </c>
      <c r="NA136" s="1">
        <v>262.87299999999999</v>
      </c>
      <c r="NB136" s="1">
        <v>262.73500000000001</v>
      </c>
      <c r="NC136" s="1">
        <v>259.06099999999998</v>
      </c>
      <c r="ND136" s="1">
        <v>260.29199999999997</v>
      </c>
      <c r="NE136" s="1">
        <v>258.88900000000001</v>
      </c>
      <c r="NF136" s="1">
        <v>255.20699999999999</v>
      </c>
      <c r="NG136" s="1">
        <v>251.15100000000001</v>
      </c>
      <c r="NH136" s="1">
        <v>257.98599999999999</v>
      </c>
      <c r="NI136" s="1">
        <v>260.65300000000002</v>
      </c>
      <c r="NJ136" s="1">
        <v>271.245</v>
      </c>
      <c r="NK136" s="1">
        <v>286.72500000000002</v>
      </c>
      <c r="NL136" s="1">
        <v>297.327</v>
      </c>
      <c r="NM136" s="1">
        <v>300.32400000000001</v>
      </c>
      <c r="NN136" s="1">
        <v>319.53399999999999</v>
      </c>
      <c r="NO136" s="1">
        <v>327.27300000000002</v>
      </c>
      <c r="NP136" s="1">
        <v>351.29700000000003</v>
      </c>
      <c r="NQ136" s="1">
        <v>359.19400000000002</v>
      </c>
      <c r="NR136" s="1">
        <v>366.87400000000002</v>
      </c>
      <c r="NS136" s="1">
        <v>370.71</v>
      </c>
      <c r="NT136" s="1">
        <v>356.12099999999998</v>
      </c>
      <c r="NU136" s="1">
        <v>350.82799999999997</v>
      </c>
      <c r="NV136" s="1">
        <v>350.36099999999999</v>
      </c>
      <c r="NW136" s="1">
        <v>351.60199999999998</v>
      </c>
      <c r="NX136" s="1">
        <v>349.08499999999998</v>
      </c>
      <c r="NY136" s="1">
        <v>347.97199999999998</v>
      </c>
      <c r="NZ136" s="1">
        <v>347.89499999999998</v>
      </c>
      <c r="OA136" s="1">
        <v>326.608</v>
      </c>
      <c r="OB136" s="1">
        <v>323.84500000000003</v>
      </c>
      <c r="OC136" s="1">
        <v>318.18099999999998</v>
      </c>
      <c r="OD136" s="1">
        <v>312.99400000000003</v>
      </c>
      <c r="OE136" s="1">
        <v>314.00400000000002</v>
      </c>
      <c r="OF136" s="1">
        <v>329.30500000000001</v>
      </c>
      <c r="OG136" s="1">
        <v>338.9</v>
      </c>
      <c r="OH136" s="1">
        <v>344.4</v>
      </c>
      <c r="OI136" s="1">
        <v>339.12099999999998</v>
      </c>
      <c r="OJ136" s="1">
        <v>341.90800000000002</v>
      </c>
      <c r="OK136" s="1">
        <v>333.02600000000001</v>
      </c>
      <c r="OL136" s="1">
        <v>324.71199999999999</v>
      </c>
      <c r="OM136" s="1">
        <v>313.34100000000001</v>
      </c>
      <c r="ON136" s="1">
        <v>312.38299999999998</v>
      </c>
      <c r="OO136" s="1">
        <v>307.84100000000001</v>
      </c>
      <c r="OP136" s="1">
        <v>294.08499999999998</v>
      </c>
      <c r="OQ136" s="1">
        <v>287.89699999999999</v>
      </c>
      <c r="OR136" s="1">
        <v>277.13099999999997</v>
      </c>
      <c r="OS136" s="1">
        <v>280.85899999999998</v>
      </c>
      <c r="OT136" s="1">
        <v>290.52199999999999</v>
      </c>
      <c r="OU136" s="1">
        <v>291.51400000000001</v>
      </c>
      <c r="OV136" s="1">
        <v>295.19499999999999</v>
      </c>
      <c r="OW136" s="1">
        <v>270.96100000000001</v>
      </c>
      <c r="OX136" s="1">
        <v>267.37099999999998</v>
      </c>
      <c r="OY136" s="1">
        <v>263.935</v>
      </c>
      <c r="OZ136" s="1">
        <v>233.77099999999999</v>
      </c>
      <c r="PA136" s="1">
        <v>228.21</v>
      </c>
      <c r="PB136" s="1">
        <v>228.51400000000001</v>
      </c>
      <c r="PC136" s="1">
        <v>222.86799999999999</v>
      </c>
      <c r="PD136" s="1">
        <v>214.179</v>
      </c>
      <c r="PE136" s="1">
        <v>217.01400000000001</v>
      </c>
      <c r="PF136" s="1">
        <v>217.92599999999999</v>
      </c>
      <c r="PG136" s="1">
        <v>218.334</v>
      </c>
      <c r="PH136" s="1">
        <v>218.44499999999999</v>
      </c>
      <c r="PI136" s="1">
        <v>222.37899999999999</v>
      </c>
      <c r="PJ136" s="1">
        <v>223.35900000000001</v>
      </c>
      <c r="PK136" s="1">
        <v>227.68199999999999</v>
      </c>
      <c r="PL136" s="1">
        <v>228.72399999999999</v>
      </c>
      <c r="PM136" s="1">
        <v>230.73400000000001</v>
      </c>
      <c r="PN136" s="1">
        <v>224.70699999999999</v>
      </c>
      <c r="PO136" s="1">
        <v>216.41</v>
      </c>
      <c r="PP136" s="1">
        <v>214.91200000000001</v>
      </c>
      <c r="PQ136" s="1">
        <v>210.76300000000001</v>
      </c>
      <c r="PR136" s="1">
        <v>209.50399999999999</v>
      </c>
      <c r="PS136" s="1">
        <v>208.14</v>
      </c>
      <c r="PT136" s="1">
        <v>205.14400000000001</v>
      </c>
      <c r="PU136" s="1">
        <v>209.39</v>
      </c>
      <c r="PV136" s="1">
        <v>209.17599999999999</v>
      </c>
      <c r="PW136" s="1">
        <v>209.52199999999999</v>
      </c>
      <c r="PX136" s="1">
        <v>208.03299999999999</v>
      </c>
      <c r="PY136" s="1">
        <v>200.321</v>
      </c>
      <c r="PZ136" s="1">
        <v>199.62299999999999</v>
      </c>
      <c r="QA136" s="1">
        <v>200.095</v>
      </c>
      <c r="QB136" s="1">
        <v>195.36500000000001</v>
      </c>
      <c r="QC136" s="1">
        <v>193.393</v>
      </c>
      <c r="QD136" s="1">
        <v>197.62</v>
      </c>
      <c r="QE136" s="1">
        <v>198.41</v>
      </c>
      <c r="QF136" s="1">
        <v>196.25399999999999</v>
      </c>
      <c r="QG136" s="1">
        <v>198.33099999999999</v>
      </c>
      <c r="QH136" s="1">
        <v>192.65299999999999</v>
      </c>
      <c r="QI136" s="1">
        <v>190.72399999999999</v>
      </c>
      <c r="QJ136" s="1">
        <v>186.386</v>
      </c>
      <c r="QK136" s="1">
        <v>181.24700000000001</v>
      </c>
      <c r="QL136" s="1">
        <v>174.726</v>
      </c>
      <c r="QM136" s="1">
        <v>171.904</v>
      </c>
      <c r="QN136" s="1">
        <v>171.42099999999999</v>
      </c>
      <c r="QO136" s="1">
        <v>174.48699999999999</v>
      </c>
      <c r="QP136" s="1">
        <v>174.86600000000001</v>
      </c>
      <c r="QQ136" s="1">
        <v>177.167</v>
      </c>
      <c r="QR136" s="1">
        <v>177.333</v>
      </c>
      <c r="QS136" s="1">
        <v>181.596</v>
      </c>
      <c r="QT136" s="1">
        <v>160.047</v>
      </c>
      <c r="QU136" s="1">
        <v>161.572</v>
      </c>
      <c r="QV136" s="1">
        <v>163.28800000000001</v>
      </c>
      <c r="QW136" s="1">
        <v>165.74100000000001</v>
      </c>
      <c r="QX136" s="1">
        <v>164.209</v>
      </c>
      <c r="QY136" s="1">
        <v>160.79</v>
      </c>
      <c r="QZ136" s="1">
        <v>159.91300000000001</v>
      </c>
      <c r="RA136" s="1">
        <v>157.70699999999999</v>
      </c>
      <c r="RB136" s="1">
        <v>152.041</v>
      </c>
      <c r="RC136" s="1">
        <v>154.03100000000001</v>
      </c>
      <c r="RD136" s="1">
        <v>156.30199999999999</v>
      </c>
      <c r="RE136" s="1">
        <v>160.221</v>
      </c>
      <c r="RF136" s="1">
        <v>159.99600000000001</v>
      </c>
      <c r="RG136" s="1">
        <v>160.82</v>
      </c>
      <c r="RH136" s="1">
        <v>161.13300000000001</v>
      </c>
      <c r="RI136" s="1">
        <v>162.483</v>
      </c>
      <c r="RJ136" s="1">
        <v>162.124</v>
      </c>
      <c r="RK136" s="1">
        <v>162.749</v>
      </c>
      <c r="RL136" s="1">
        <v>163.16900000000001</v>
      </c>
      <c r="RM136" s="1">
        <v>160.874</v>
      </c>
      <c r="RN136" s="1">
        <v>162.155</v>
      </c>
      <c r="RO136" s="1">
        <v>162.18600000000001</v>
      </c>
      <c r="RP136" s="1">
        <v>157.86600000000001</v>
      </c>
      <c r="RQ136" s="1">
        <v>157.44399999999999</v>
      </c>
      <c r="RR136" s="1">
        <v>157.208</v>
      </c>
      <c r="RS136" s="1">
        <v>157.69800000000001</v>
      </c>
      <c r="RT136" s="1">
        <v>156.93100000000001</v>
      </c>
      <c r="RU136" s="1">
        <v>155.69999999999999</v>
      </c>
      <c r="RV136" s="1">
        <v>155.49</v>
      </c>
      <c r="RW136" s="1">
        <v>157.76300000000001</v>
      </c>
      <c r="RX136" s="1">
        <v>159.827</v>
      </c>
      <c r="RY136" s="1">
        <v>163.333</v>
      </c>
      <c r="RZ136" s="1">
        <v>164.96899999999999</v>
      </c>
      <c r="SA136" s="1">
        <v>169.86699999999999</v>
      </c>
      <c r="SB136" s="1">
        <v>172.245</v>
      </c>
      <c r="SC136" s="1">
        <v>175.32599999999999</v>
      </c>
      <c r="SD136" s="1">
        <v>176.64699999999999</v>
      </c>
      <c r="SE136" s="1">
        <v>177.643</v>
      </c>
      <c r="SF136" s="1">
        <v>177.61500000000001</v>
      </c>
      <c r="SG136" s="1">
        <v>174.55199999999999</v>
      </c>
      <c r="SH136" s="1">
        <v>175.52</v>
      </c>
      <c r="SI136" s="1">
        <v>176.43799999999999</v>
      </c>
      <c r="SJ136" s="1">
        <v>176.7</v>
      </c>
      <c r="SK136" s="1">
        <v>178.13800000000001</v>
      </c>
      <c r="SL136" s="1">
        <v>177.23599999999999</v>
      </c>
      <c r="SM136" s="1">
        <v>185.25299999999999</v>
      </c>
      <c r="SN136" s="1">
        <v>194.02099999999999</v>
      </c>
    </row>
    <row r="137" spans="1:512" x14ac:dyDescent="0.25">
      <c r="A137" s="1" t="s">
        <v>354</v>
      </c>
      <c r="B137" s="1" t="str">
        <f>_xlfn.XLOOKUP(A137,bonds[worksheet get],bonds[unique lookup],"-")</f>
        <v>SSELN 3 5/8 09/16/77 nc-22</v>
      </c>
      <c r="C137" s="1" t="str">
        <f>_xlfn.XLOOKUP(A137,bonds[worksheet get],bonds[ID_ISIN],"-")</f>
        <v>XS1572349865</v>
      </c>
      <c r="D137" s="1">
        <f>_xll.BDH(A137,"blp_i_sprd_mid","-2AY",,"Dates=H","Fill=C","Sort=R","Dir=H","cols=505;rows=1")</f>
        <v>284.161</v>
      </c>
      <c r="E137" s="1">
        <v>285.202</v>
      </c>
      <c r="F137" s="1">
        <v>287.56</v>
      </c>
      <c r="G137" s="1">
        <v>295.35599999999999</v>
      </c>
      <c r="H137" s="1">
        <v>295.90499999999997</v>
      </c>
      <c r="I137" s="1">
        <v>302.27600000000001</v>
      </c>
      <c r="J137" s="1">
        <v>301.45800000000003</v>
      </c>
      <c r="K137" s="1">
        <v>296.21899999999999</v>
      </c>
      <c r="L137" s="1">
        <v>296.339</v>
      </c>
      <c r="M137" s="1">
        <v>301.97300000000001</v>
      </c>
      <c r="N137" s="1">
        <v>301.55700000000002</v>
      </c>
      <c r="O137" s="1">
        <v>300.94900000000001</v>
      </c>
      <c r="P137" s="1">
        <v>299.64999999999998</v>
      </c>
      <c r="Q137" s="1">
        <v>293.49599999999998</v>
      </c>
      <c r="R137" s="1">
        <v>296.24200000000002</v>
      </c>
      <c r="S137" s="1">
        <v>294.221</v>
      </c>
      <c r="T137" s="1">
        <v>291.78199999999998</v>
      </c>
      <c r="U137" s="1">
        <v>284.678</v>
      </c>
      <c r="V137" s="1">
        <v>281.05399999999997</v>
      </c>
      <c r="W137" s="1">
        <v>277.22899999999998</v>
      </c>
      <c r="X137" s="1">
        <v>289.62900000000002</v>
      </c>
      <c r="Y137" s="1">
        <v>314.17500000000001</v>
      </c>
      <c r="Z137" s="1">
        <v>324.27699999999999</v>
      </c>
      <c r="AA137" s="1">
        <v>335.26100000000002</v>
      </c>
      <c r="AB137" s="1">
        <v>335.69099999999997</v>
      </c>
      <c r="AC137" s="1">
        <v>336.24200000000002</v>
      </c>
      <c r="AD137" s="1">
        <v>334.98</v>
      </c>
      <c r="AE137" s="1">
        <v>337.93400000000003</v>
      </c>
      <c r="AF137" s="1">
        <v>350.68799999999999</v>
      </c>
      <c r="AG137" s="1">
        <v>355.70800000000003</v>
      </c>
      <c r="AH137" s="1">
        <v>356.399</v>
      </c>
      <c r="AI137" s="1">
        <v>360.15899999999999</v>
      </c>
      <c r="AJ137" s="1">
        <v>367.23</v>
      </c>
      <c r="AK137" s="1">
        <v>368.23700000000002</v>
      </c>
      <c r="AL137" s="1">
        <v>367.34399999999999</v>
      </c>
      <c r="AM137" s="1">
        <v>367.226</v>
      </c>
      <c r="AN137" s="1">
        <v>367.79399999999998</v>
      </c>
      <c r="AO137" s="1">
        <v>367.37700000000001</v>
      </c>
      <c r="AP137" s="1">
        <v>366.77600000000001</v>
      </c>
      <c r="AQ137" s="1">
        <v>372.065</v>
      </c>
      <c r="AR137" s="1">
        <v>370.65600000000001</v>
      </c>
      <c r="AS137" s="1">
        <v>369.48099999999999</v>
      </c>
      <c r="AT137" s="1">
        <v>368.255</v>
      </c>
      <c r="AU137" s="1">
        <v>358.101</v>
      </c>
      <c r="AV137" s="1">
        <v>358.93799999999999</v>
      </c>
      <c r="AW137" s="1">
        <v>350.12599999999998</v>
      </c>
      <c r="AX137" s="1">
        <v>349.85199999999998</v>
      </c>
      <c r="AY137" s="1">
        <v>358.19099999999997</v>
      </c>
      <c r="AZ137" s="1">
        <v>375.62200000000001</v>
      </c>
      <c r="BA137" s="1">
        <v>386.779</v>
      </c>
      <c r="BB137" s="1">
        <v>388.721</v>
      </c>
      <c r="BC137" s="1">
        <v>376.27499999999998</v>
      </c>
      <c r="BD137" s="1">
        <v>380.483</v>
      </c>
      <c r="BE137" s="1">
        <v>379.678</v>
      </c>
      <c r="BF137" s="1">
        <v>380.03</v>
      </c>
      <c r="BG137" s="1">
        <v>376.86700000000002</v>
      </c>
      <c r="BH137" s="1">
        <v>389.82799999999997</v>
      </c>
      <c r="BI137" s="1">
        <v>393.16800000000001</v>
      </c>
      <c r="BJ137" s="1">
        <v>399.358</v>
      </c>
      <c r="BK137" s="1">
        <v>404.73500000000001</v>
      </c>
      <c r="BL137" s="1">
        <v>410.142</v>
      </c>
      <c r="BM137" s="1">
        <v>409.89100000000002</v>
      </c>
      <c r="BN137" s="1">
        <v>408.62900000000002</v>
      </c>
      <c r="BO137" s="1">
        <v>406.721</v>
      </c>
      <c r="BP137" s="1">
        <v>406.73200000000003</v>
      </c>
      <c r="BQ137" s="1">
        <v>406.48</v>
      </c>
      <c r="BR137" s="1">
        <v>406.99299999999999</v>
      </c>
      <c r="BS137" s="1">
        <v>408.01400000000001</v>
      </c>
      <c r="BT137" s="1">
        <v>408.22800000000001</v>
      </c>
      <c r="BU137" s="1">
        <v>420.34500000000003</v>
      </c>
      <c r="BV137" s="1">
        <v>416.75099999999998</v>
      </c>
      <c r="BW137" s="1">
        <v>385.33600000000001</v>
      </c>
      <c r="BX137" s="1">
        <v>380.53</v>
      </c>
      <c r="BY137" s="1">
        <v>376.19299999999998</v>
      </c>
      <c r="BZ137" s="1">
        <v>327.45600000000002</v>
      </c>
      <c r="CA137" s="1">
        <v>287.39299999999997</v>
      </c>
      <c r="CB137" s="1">
        <v>223.73099999999999</v>
      </c>
      <c r="CC137" s="1">
        <v>217.56100000000001</v>
      </c>
      <c r="CD137" s="1">
        <v>207.286</v>
      </c>
      <c r="CE137" s="1">
        <v>200.404</v>
      </c>
      <c r="CF137" s="1">
        <v>204.203</v>
      </c>
      <c r="CG137" s="1">
        <v>158.80600000000001</v>
      </c>
      <c r="CH137" s="1">
        <v>152.071</v>
      </c>
      <c r="CI137" s="1">
        <v>150.001</v>
      </c>
      <c r="CJ137" s="1">
        <v>145.71</v>
      </c>
      <c r="CK137" s="1">
        <v>147.61500000000001</v>
      </c>
      <c r="CL137" s="1">
        <v>140.09</v>
      </c>
      <c r="CM137" s="1">
        <v>122.738</v>
      </c>
      <c r="CN137" s="1">
        <v>113.32599999999999</v>
      </c>
      <c r="CO137" s="1">
        <v>108.79600000000001</v>
      </c>
      <c r="CP137" s="1">
        <v>99.766000000000005</v>
      </c>
      <c r="CQ137" s="1">
        <v>89.691000000000003</v>
      </c>
      <c r="CR137" s="1">
        <v>93.018000000000001</v>
      </c>
      <c r="CS137" s="1">
        <v>99.491</v>
      </c>
      <c r="CT137" s="1">
        <v>102.30800000000001</v>
      </c>
      <c r="CU137" s="1">
        <v>101.568</v>
      </c>
      <c r="CV137" s="1">
        <v>103.248</v>
      </c>
      <c r="CW137" s="1">
        <v>104.69199999999999</v>
      </c>
      <c r="CX137" s="1">
        <v>105.36499999999999</v>
      </c>
      <c r="CY137" s="1">
        <v>107.69499999999999</v>
      </c>
      <c r="CZ137" s="1">
        <v>109.958</v>
      </c>
      <c r="DA137" s="1">
        <v>107.005</v>
      </c>
      <c r="DB137" s="1">
        <v>107.003</v>
      </c>
      <c r="DC137" s="1">
        <v>109.864</v>
      </c>
      <c r="DD137" s="1">
        <v>114.34</v>
      </c>
      <c r="DE137" s="1">
        <v>121.00700000000001</v>
      </c>
      <c r="DF137" s="1">
        <v>120.569</v>
      </c>
      <c r="DG137" s="1">
        <v>119.93300000000001</v>
      </c>
      <c r="DH137" s="1">
        <v>122.744</v>
      </c>
      <c r="DI137" s="1">
        <v>122.419</v>
      </c>
      <c r="DJ137" s="1">
        <v>124.658</v>
      </c>
      <c r="DK137" s="1">
        <v>123.548</v>
      </c>
      <c r="DL137" s="1">
        <v>123.04300000000001</v>
      </c>
      <c r="DM137" s="1">
        <v>124.274</v>
      </c>
      <c r="DN137" s="1">
        <v>131.221</v>
      </c>
      <c r="DO137" s="1">
        <v>137.749</v>
      </c>
      <c r="DP137" s="1">
        <v>140.28200000000001</v>
      </c>
      <c r="DQ137" s="1">
        <v>148.75299999999999</v>
      </c>
      <c r="DR137" s="1">
        <v>154.18199999999999</v>
      </c>
      <c r="DS137" s="1">
        <v>153.59299999999999</v>
      </c>
      <c r="DT137" s="1">
        <v>154.65700000000001</v>
      </c>
      <c r="DU137" s="1">
        <v>150.94999999999999</v>
      </c>
      <c r="DV137" s="1">
        <v>147.02500000000001</v>
      </c>
      <c r="DW137" s="1">
        <v>147.036</v>
      </c>
      <c r="DX137" s="1">
        <v>148.715</v>
      </c>
      <c r="DY137" s="1">
        <v>150.33699999999999</v>
      </c>
      <c r="DZ137" s="1">
        <v>156.345</v>
      </c>
      <c r="EA137" s="1">
        <v>154.00700000000001</v>
      </c>
      <c r="EB137" s="1">
        <v>154.17699999999999</v>
      </c>
      <c r="EC137" s="1">
        <v>151.036</v>
      </c>
      <c r="ED137" s="1">
        <v>156.15199999999999</v>
      </c>
      <c r="EE137" s="1">
        <v>155.43899999999999</v>
      </c>
      <c r="EF137" s="1">
        <v>156.90100000000001</v>
      </c>
      <c r="EG137" s="1">
        <v>158.399</v>
      </c>
      <c r="EH137" s="1">
        <v>161.49600000000001</v>
      </c>
      <c r="EI137" s="1">
        <v>164.126</v>
      </c>
      <c r="EJ137" s="1">
        <v>164.77199999999999</v>
      </c>
      <c r="EK137" s="1">
        <v>159.035</v>
      </c>
      <c r="EL137" s="1">
        <v>163.16399999999999</v>
      </c>
      <c r="EM137" s="1">
        <v>177.881</v>
      </c>
      <c r="EN137" s="1">
        <v>179.10599999999999</v>
      </c>
      <c r="EO137" s="1">
        <v>177.286</v>
      </c>
      <c r="EP137" s="1">
        <v>179.03200000000001</v>
      </c>
      <c r="EQ137" s="1">
        <v>184.209</v>
      </c>
      <c r="ER137" s="1">
        <v>194.85900000000001</v>
      </c>
      <c r="ES137" s="1">
        <v>196.88900000000001</v>
      </c>
      <c r="ET137" s="1">
        <v>199.32499999999999</v>
      </c>
      <c r="EU137" s="1">
        <v>190.57599999999999</v>
      </c>
      <c r="EV137" s="1">
        <v>192.32400000000001</v>
      </c>
      <c r="EW137" s="1">
        <v>196.04900000000001</v>
      </c>
      <c r="EX137" s="1">
        <v>196.94200000000001</v>
      </c>
      <c r="EY137" s="1">
        <v>196.13800000000001</v>
      </c>
      <c r="EZ137" s="1">
        <v>199.59399999999999</v>
      </c>
      <c r="FA137" s="1">
        <v>207.20500000000001</v>
      </c>
      <c r="FB137" s="1">
        <v>202.44399999999999</v>
      </c>
      <c r="FC137" s="1">
        <v>204.96199999999999</v>
      </c>
      <c r="FD137" s="1">
        <v>204.56899999999999</v>
      </c>
      <c r="FE137" s="1">
        <v>204.03800000000001</v>
      </c>
      <c r="FF137" s="1">
        <v>211.017</v>
      </c>
      <c r="FG137" s="1">
        <v>213.887</v>
      </c>
      <c r="FH137" s="1">
        <v>211.309</v>
      </c>
      <c r="FI137" s="1">
        <v>211.142</v>
      </c>
      <c r="FJ137" s="1">
        <v>210.78399999999999</v>
      </c>
      <c r="FK137" s="1">
        <v>213.45099999999999</v>
      </c>
      <c r="FL137" s="1">
        <v>217.60900000000001</v>
      </c>
      <c r="FM137" s="1">
        <v>219.55600000000001</v>
      </c>
      <c r="FN137" s="1">
        <v>217.47499999999999</v>
      </c>
      <c r="FO137" s="1">
        <v>225.10300000000001</v>
      </c>
      <c r="FP137" s="1">
        <v>233.006</v>
      </c>
      <c r="FQ137" s="1">
        <v>235.31</v>
      </c>
      <c r="FR137" s="1">
        <v>233.12899999999999</v>
      </c>
      <c r="FS137" s="1">
        <v>231.35300000000001</v>
      </c>
      <c r="FT137" s="1">
        <v>230.839</v>
      </c>
      <c r="FU137" s="1">
        <v>234.64599999999999</v>
      </c>
      <c r="FV137" s="1">
        <v>236.24299999999999</v>
      </c>
      <c r="FW137" s="1">
        <v>234.02500000000001</v>
      </c>
      <c r="FX137" s="1">
        <v>235.428</v>
      </c>
      <c r="FY137" s="1">
        <v>232.89099999999999</v>
      </c>
      <c r="FZ137" s="1">
        <v>234.96700000000001</v>
      </c>
      <c r="GA137" s="1">
        <v>236.01400000000001</v>
      </c>
      <c r="GB137" s="1">
        <v>241.82599999999999</v>
      </c>
      <c r="GC137" s="1">
        <v>243.38300000000001</v>
      </c>
      <c r="GD137" s="1">
        <v>247.33099999999999</v>
      </c>
      <c r="GE137" s="1">
        <v>241.56</v>
      </c>
      <c r="GF137" s="1">
        <v>249.82400000000001</v>
      </c>
      <c r="GG137" s="1">
        <v>260.65100000000001</v>
      </c>
      <c r="GH137" s="1">
        <v>265.214</v>
      </c>
      <c r="GI137" s="1">
        <v>259.197</v>
      </c>
      <c r="GJ137" s="1">
        <v>259.34100000000001</v>
      </c>
      <c r="GK137" s="1">
        <v>258.59100000000001</v>
      </c>
      <c r="GL137" s="1">
        <v>257.47399999999999</v>
      </c>
      <c r="GM137" s="1">
        <v>255.226</v>
      </c>
      <c r="GN137" s="1">
        <v>255.90899999999999</v>
      </c>
      <c r="GO137" s="1">
        <v>253.58600000000001</v>
      </c>
      <c r="GP137" s="1">
        <v>248.202</v>
      </c>
      <c r="GQ137" s="1">
        <v>245.35400000000001</v>
      </c>
      <c r="GR137" s="1">
        <v>242.672</v>
      </c>
      <c r="GS137" s="1">
        <v>240.154</v>
      </c>
      <c r="GT137" s="1">
        <v>236.452</v>
      </c>
      <c r="GU137" s="1">
        <v>239.56</v>
      </c>
      <c r="GV137" s="1">
        <v>238.386</v>
      </c>
      <c r="GW137" s="1">
        <v>232.71100000000001</v>
      </c>
      <c r="GX137" s="1">
        <v>232.51300000000001</v>
      </c>
      <c r="GY137" s="1">
        <v>228.10599999999999</v>
      </c>
      <c r="GZ137" s="1">
        <v>233.82599999999999</v>
      </c>
      <c r="HA137" s="1">
        <v>248.642</v>
      </c>
      <c r="HB137" s="1">
        <v>248.77699999999999</v>
      </c>
      <c r="HC137" s="1">
        <v>252.554</v>
      </c>
      <c r="HD137" s="1">
        <v>256.89999999999998</v>
      </c>
      <c r="HE137" s="1">
        <v>254.68899999999999</v>
      </c>
      <c r="HF137" s="1">
        <v>261.35599999999999</v>
      </c>
      <c r="HG137" s="1">
        <v>266.303</v>
      </c>
      <c r="HH137" s="1">
        <v>264.14499999999998</v>
      </c>
      <c r="HI137" s="1">
        <v>259.48500000000001</v>
      </c>
      <c r="HJ137" s="1">
        <v>261.45100000000002</v>
      </c>
      <c r="HK137" s="1">
        <v>263.05500000000001</v>
      </c>
      <c r="HL137" s="1">
        <v>262.61099999999999</v>
      </c>
      <c r="HM137" s="1">
        <v>261.88299999999998</v>
      </c>
      <c r="HN137" s="1">
        <v>261.11399999999998</v>
      </c>
      <c r="HO137" s="1">
        <v>265.77999999999997</v>
      </c>
      <c r="HP137" s="1">
        <v>265.32799999999997</v>
      </c>
      <c r="HQ137" s="1">
        <v>266.03800000000001</v>
      </c>
      <c r="HR137" s="1">
        <v>264.44</v>
      </c>
      <c r="HS137" s="1">
        <v>270.36099999999999</v>
      </c>
      <c r="HT137" s="1">
        <v>269.39100000000002</v>
      </c>
      <c r="HU137" s="1">
        <v>268.99</v>
      </c>
      <c r="HV137" s="1">
        <v>271.87700000000001</v>
      </c>
      <c r="HW137" s="1">
        <v>269.27</v>
      </c>
      <c r="HX137" s="1">
        <v>266.18200000000002</v>
      </c>
      <c r="HY137" s="1">
        <v>266.77800000000002</v>
      </c>
      <c r="HZ137" s="1">
        <v>268.13299999999998</v>
      </c>
      <c r="IA137" s="1">
        <v>266.89100000000002</v>
      </c>
      <c r="IB137" s="1">
        <v>255.40799999999999</v>
      </c>
      <c r="IC137" s="1">
        <v>252.06</v>
      </c>
      <c r="ID137" s="1">
        <v>249.637</v>
      </c>
      <c r="IE137" s="1">
        <v>247.96600000000001</v>
      </c>
      <c r="IF137" s="1">
        <v>241.839</v>
      </c>
      <c r="IG137" s="1">
        <v>237.35300000000001</v>
      </c>
      <c r="IH137" s="1">
        <v>235.2</v>
      </c>
      <c r="II137" s="1">
        <v>239.17400000000001</v>
      </c>
      <c r="IJ137" s="1">
        <v>242.43199999999999</v>
      </c>
      <c r="IK137" s="1">
        <v>244.04599999999999</v>
      </c>
      <c r="IL137" s="1">
        <v>242.14400000000001</v>
      </c>
      <c r="IM137" s="1">
        <v>240.709</v>
      </c>
      <c r="IN137" s="1">
        <v>237.696</v>
      </c>
      <c r="IO137" s="1">
        <v>232.64400000000001</v>
      </c>
      <c r="IP137" s="1">
        <v>233.45400000000001</v>
      </c>
      <c r="IQ137" s="1">
        <v>231.58699999999999</v>
      </c>
      <c r="IR137" s="1">
        <v>231.59100000000001</v>
      </c>
      <c r="IS137" s="1">
        <v>237.11500000000001</v>
      </c>
      <c r="IT137" s="1">
        <v>240.47499999999999</v>
      </c>
      <c r="IU137" s="1">
        <v>235.47300000000001</v>
      </c>
      <c r="IV137" s="1">
        <v>232.09700000000001</v>
      </c>
      <c r="IW137" s="1">
        <v>236.566</v>
      </c>
      <c r="IX137" s="1">
        <v>239.15600000000001</v>
      </c>
      <c r="IY137" s="1">
        <v>240.352</v>
      </c>
      <c r="IZ137" s="1">
        <v>236.16200000000001</v>
      </c>
      <c r="JA137" s="1">
        <v>237.89699999999999</v>
      </c>
      <c r="JB137" s="1">
        <v>238.72900000000001</v>
      </c>
      <c r="JC137" s="1">
        <v>237.91499999999999</v>
      </c>
      <c r="JD137" s="1">
        <v>238.69200000000001</v>
      </c>
      <c r="JE137" s="1">
        <v>235.30600000000001</v>
      </c>
      <c r="JF137" s="1">
        <v>234.059</v>
      </c>
      <c r="JG137" s="1">
        <v>237.21299999999999</v>
      </c>
      <c r="JH137" s="1">
        <v>246.90199999999999</v>
      </c>
      <c r="JI137" s="1">
        <v>257.01799999999997</v>
      </c>
      <c r="JJ137" s="1">
        <v>262.79399999999998</v>
      </c>
      <c r="JK137" s="1">
        <v>266.08699999999999</v>
      </c>
      <c r="JL137" s="1">
        <v>266.68</v>
      </c>
      <c r="JM137" s="1">
        <v>269.80900000000003</v>
      </c>
      <c r="JN137" s="1">
        <v>270.74799999999999</v>
      </c>
      <c r="JO137" s="1">
        <v>281.101</v>
      </c>
      <c r="JP137" s="1">
        <v>292.85700000000003</v>
      </c>
      <c r="JQ137" s="1">
        <v>292.30500000000001</v>
      </c>
      <c r="JR137" s="1">
        <v>291.47500000000002</v>
      </c>
      <c r="JS137" s="1">
        <v>296.18200000000002</v>
      </c>
      <c r="JT137" s="1">
        <v>304.11099999999999</v>
      </c>
      <c r="JU137" s="1">
        <v>298.57400000000001</v>
      </c>
      <c r="JV137" s="1">
        <v>294.18099999999998</v>
      </c>
      <c r="JW137" s="1">
        <v>294.23500000000001</v>
      </c>
      <c r="JX137" s="1">
        <v>291.53300000000002</v>
      </c>
      <c r="JY137" s="1">
        <v>283.84800000000001</v>
      </c>
      <c r="JZ137" s="1">
        <v>286.18400000000003</v>
      </c>
      <c r="KA137" s="1">
        <v>265.55599999999998</v>
      </c>
      <c r="KB137" s="1">
        <v>252.99600000000001</v>
      </c>
      <c r="KC137" s="1">
        <v>251.44800000000001</v>
      </c>
      <c r="KD137" s="1">
        <v>249.703</v>
      </c>
      <c r="KE137" s="1">
        <v>246.85900000000001</v>
      </c>
      <c r="KF137" s="1">
        <v>243.52199999999999</v>
      </c>
      <c r="KG137" s="1">
        <v>238.37700000000001</v>
      </c>
      <c r="KH137" s="1">
        <v>238.73</v>
      </c>
      <c r="KI137" s="1">
        <v>232.83699999999999</v>
      </c>
      <c r="KJ137" s="1">
        <v>232.76300000000001</v>
      </c>
      <c r="KK137" s="1">
        <v>227.49100000000001</v>
      </c>
      <c r="KL137" s="1">
        <v>221.46799999999999</v>
      </c>
      <c r="KM137" s="1">
        <v>213.077</v>
      </c>
      <c r="KN137" s="1">
        <v>216.34200000000001</v>
      </c>
      <c r="KO137" s="1">
        <v>220.399</v>
      </c>
      <c r="KP137" s="1">
        <v>219.21700000000001</v>
      </c>
      <c r="KQ137" s="1">
        <v>222.00800000000001</v>
      </c>
      <c r="KR137" s="1">
        <v>223.68799999999999</v>
      </c>
      <c r="KS137" s="1">
        <v>222.11500000000001</v>
      </c>
      <c r="KT137" s="1">
        <v>220.04400000000001</v>
      </c>
      <c r="KU137" s="1">
        <v>217.047</v>
      </c>
      <c r="KV137" s="1">
        <v>221.244</v>
      </c>
      <c r="KW137" s="1">
        <v>218.262</v>
      </c>
      <c r="KX137" s="1">
        <v>221.91</v>
      </c>
      <c r="KY137" s="1">
        <v>225.24600000000001</v>
      </c>
      <c r="KZ137" s="1">
        <v>231.94300000000001</v>
      </c>
      <c r="LA137" s="1">
        <v>242.68299999999999</v>
      </c>
      <c r="LB137" s="1">
        <v>248.822</v>
      </c>
      <c r="LC137" s="1">
        <v>249.827</v>
      </c>
      <c r="LD137" s="1">
        <v>249.08699999999999</v>
      </c>
      <c r="LE137" s="1">
        <v>246.47900000000001</v>
      </c>
      <c r="LF137" s="1">
        <v>248.161</v>
      </c>
      <c r="LG137" s="1">
        <v>249.751</v>
      </c>
      <c r="LH137" s="1">
        <v>259.21600000000001</v>
      </c>
      <c r="LI137" s="1">
        <v>258.93400000000003</v>
      </c>
      <c r="LJ137" s="1">
        <v>272.339</v>
      </c>
      <c r="LK137" s="1">
        <v>274.88299999999998</v>
      </c>
      <c r="LL137" s="1">
        <v>274.44200000000001</v>
      </c>
      <c r="LM137" s="1">
        <v>278.24900000000002</v>
      </c>
      <c r="LN137" s="1">
        <v>280.26900000000001</v>
      </c>
      <c r="LO137" s="1">
        <v>271.23599999999999</v>
      </c>
      <c r="LP137" s="1">
        <v>268.52999999999997</v>
      </c>
      <c r="LQ137" s="1">
        <v>249.68799999999999</v>
      </c>
      <c r="LR137" s="1">
        <v>246.815</v>
      </c>
      <c r="LS137" s="1">
        <v>251.74199999999999</v>
      </c>
      <c r="LT137" s="1">
        <v>255.34700000000001</v>
      </c>
      <c r="LU137" s="1">
        <v>257.15699999999998</v>
      </c>
      <c r="LV137" s="1">
        <v>267.88200000000001</v>
      </c>
      <c r="LW137" s="1">
        <v>275.24099999999999</v>
      </c>
      <c r="LX137" s="1">
        <v>284.52100000000002</v>
      </c>
      <c r="LY137" s="1">
        <v>288.55500000000001</v>
      </c>
      <c r="LZ137" s="1">
        <v>287.23200000000003</v>
      </c>
      <c r="MA137" s="1">
        <v>289.50700000000001</v>
      </c>
      <c r="MB137" s="1">
        <v>290.178</v>
      </c>
      <c r="MC137" s="1">
        <v>295.93900000000002</v>
      </c>
      <c r="MD137" s="1">
        <v>295.839</v>
      </c>
      <c r="ME137" s="1">
        <v>295.60899999999998</v>
      </c>
      <c r="MF137" s="1">
        <v>296.38400000000001</v>
      </c>
      <c r="MG137" s="1">
        <v>301.89800000000002</v>
      </c>
      <c r="MH137" s="1">
        <v>306.85700000000003</v>
      </c>
      <c r="MI137" s="1">
        <v>308.53199999999998</v>
      </c>
      <c r="MJ137" s="1">
        <v>306.56900000000002</v>
      </c>
      <c r="MK137" s="1">
        <v>308.99099999999999</v>
      </c>
      <c r="ML137" s="1">
        <v>308.34699999999998</v>
      </c>
      <c r="MM137" s="1">
        <v>308.97199999999998</v>
      </c>
      <c r="MN137" s="1">
        <v>314.23</v>
      </c>
      <c r="MO137" s="1">
        <v>318.49599999999998</v>
      </c>
      <c r="MP137" s="1">
        <v>319.947</v>
      </c>
      <c r="MQ137" s="1">
        <v>323.262</v>
      </c>
      <c r="MR137" s="1">
        <v>330.54</v>
      </c>
      <c r="MS137" s="1">
        <v>330.72300000000001</v>
      </c>
      <c r="MT137" s="1">
        <v>322.84199999999998</v>
      </c>
      <c r="MU137" s="1">
        <v>315.62900000000002</v>
      </c>
      <c r="MV137" s="1">
        <v>314.81099999999998</v>
      </c>
      <c r="MW137" s="1">
        <v>315.096</v>
      </c>
      <c r="MX137" s="1">
        <v>317.69099999999997</v>
      </c>
      <c r="MY137" s="1">
        <v>323.017</v>
      </c>
      <c r="MZ137" s="1">
        <v>325.48200000000003</v>
      </c>
      <c r="NA137" s="1">
        <v>325.35899999999998</v>
      </c>
      <c r="NB137" s="1">
        <v>325.089</v>
      </c>
      <c r="NC137" s="1">
        <v>323.29899999999998</v>
      </c>
      <c r="ND137" s="1">
        <v>325.69</v>
      </c>
      <c r="NE137" s="1">
        <v>321.96800000000002</v>
      </c>
      <c r="NF137" s="1">
        <v>320.66399999999999</v>
      </c>
      <c r="NG137" s="1">
        <v>319.81700000000001</v>
      </c>
      <c r="NH137" s="1">
        <v>322.125</v>
      </c>
      <c r="NI137" s="1">
        <v>326.77600000000001</v>
      </c>
      <c r="NJ137" s="1">
        <v>331.77100000000002</v>
      </c>
      <c r="NK137" s="1">
        <v>345.27699999999999</v>
      </c>
      <c r="NL137" s="1">
        <v>347.90199999999999</v>
      </c>
      <c r="NM137" s="1">
        <v>351.23099999999999</v>
      </c>
      <c r="NN137" s="1">
        <v>361.464</v>
      </c>
      <c r="NO137" s="1">
        <v>372.68700000000001</v>
      </c>
      <c r="NP137" s="1">
        <v>384.572</v>
      </c>
      <c r="NQ137" s="1">
        <v>388.375</v>
      </c>
      <c r="NR137" s="1">
        <v>387.584</v>
      </c>
      <c r="NS137" s="1">
        <v>390.91300000000001</v>
      </c>
      <c r="NT137" s="1">
        <v>382.17899999999997</v>
      </c>
      <c r="NU137" s="1">
        <v>374.65300000000002</v>
      </c>
      <c r="NV137" s="1">
        <v>374.04300000000001</v>
      </c>
      <c r="NW137" s="1">
        <v>374.19099999999997</v>
      </c>
      <c r="NX137" s="1">
        <v>367.25599999999997</v>
      </c>
      <c r="NY137" s="1">
        <v>364.69900000000001</v>
      </c>
      <c r="NZ137" s="1">
        <v>370.27</v>
      </c>
      <c r="OA137" s="1">
        <v>354.89800000000002</v>
      </c>
      <c r="OB137" s="1">
        <v>351.43599999999998</v>
      </c>
      <c r="OC137" s="1">
        <v>348.95</v>
      </c>
      <c r="OD137" s="1">
        <v>345.59399999999999</v>
      </c>
      <c r="OE137" s="1">
        <v>341.92899999999997</v>
      </c>
      <c r="OF137" s="1">
        <v>352.70499999999998</v>
      </c>
      <c r="OG137" s="1">
        <v>359.85500000000002</v>
      </c>
      <c r="OH137" s="1">
        <v>358.096</v>
      </c>
      <c r="OI137" s="1">
        <v>352.06200000000001</v>
      </c>
      <c r="OJ137" s="1">
        <v>353.12400000000002</v>
      </c>
      <c r="OK137" s="1">
        <v>347.55799999999999</v>
      </c>
      <c r="OL137" s="1">
        <v>338.00299999999999</v>
      </c>
      <c r="OM137" s="1">
        <v>327.05599999999998</v>
      </c>
      <c r="ON137" s="1">
        <v>323.72800000000001</v>
      </c>
      <c r="OO137" s="1">
        <v>314.815</v>
      </c>
      <c r="OP137" s="1">
        <v>298.24299999999999</v>
      </c>
      <c r="OQ137" s="1">
        <v>292.69400000000002</v>
      </c>
      <c r="OR137" s="1">
        <v>286.46199999999999</v>
      </c>
      <c r="OS137" s="1">
        <v>286.06400000000002</v>
      </c>
      <c r="OT137" s="1">
        <v>282.22899999999998</v>
      </c>
      <c r="OU137" s="1">
        <v>281.55</v>
      </c>
      <c r="OV137" s="1">
        <v>280.75099999999998</v>
      </c>
      <c r="OW137" s="1">
        <v>270.97800000000001</v>
      </c>
      <c r="OX137" s="1">
        <v>263.23500000000001</v>
      </c>
      <c r="OY137" s="1">
        <v>262.04300000000001</v>
      </c>
      <c r="OZ137" s="1">
        <v>235.655</v>
      </c>
      <c r="PA137" s="1">
        <v>230.59700000000001</v>
      </c>
      <c r="PB137" s="1">
        <v>234.03700000000001</v>
      </c>
      <c r="PC137" s="1">
        <v>228.07599999999999</v>
      </c>
      <c r="PD137" s="1">
        <v>220.85900000000001</v>
      </c>
      <c r="PE137" s="1">
        <v>224.01499999999999</v>
      </c>
      <c r="PF137" s="1">
        <v>224.24299999999999</v>
      </c>
      <c r="PG137" s="1">
        <v>226.304</v>
      </c>
      <c r="PH137" s="1">
        <v>226.15899999999999</v>
      </c>
      <c r="PI137" s="1">
        <v>230.99799999999999</v>
      </c>
      <c r="PJ137" s="1">
        <v>232.15299999999999</v>
      </c>
      <c r="PK137" s="1">
        <v>236.58699999999999</v>
      </c>
      <c r="PL137" s="1">
        <v>237.61199999999999</v>
      </c>
      <c r="PM137" s="1">
        <v>237.65100000000001</v>
      </c>
      <c r="PN137" s="1">
        <v>232.34299999999999</v>
      </c>
      <c r="PO137" s="1">
        <v>230.56</v>
      </c>
      <c r="PP137" s="1">
        <v>228.18100000000001</v>
      </c>
      <c r="PQ137" s="1">
        <v>224.26300000000001</v>
      </c>
      <c r="PR137" s="1">
        <v>220.44800000000001</v>
      </c>
      <c r="PS137" s="1">
        <v>220.23599999999999</v>
      </c>
      <c r="PT137" s="1">
        <v>218.26499999999999</v>
      </c>
      <c r="PU137" s="1">
        <v>217.40799999999999</v>
      </c>
      <c r="PV137" s="1">
        <v>217.77199999999999</v>
      </c>
      <c r="PW137" s="1">
        <v>214.99600000000001</v>
      </c>
      <c r="PX137" s="1">
        <v>211.69499999999999</v>
      </c>
      <c r="PY137" s="1">
        <v>205.881</v>
      </c>
      <c r="PZ137" s="1">
        <v>206.5</v>
      </c>
      <c r="QA137" s="1">
        <v>207.172</v>
      </c>
      <c r="QB137" s="1">
        <v>201.196</v>
      </c>
      <c r="QC137" s="1">
        <v>203.59299999999999</v>
      </c>
      <c r="QD137" s="1">
        <v>208.29499999999999</v>
      </c>
      <c r="QE137" s="1">
        <v>210.815</v>
      </c>
      <c r="QF137" s="1">
        <v>206.321</v>
      </c>
      <c r="QG137" s="1">
        <v>205.91300000000001</v>
      </c>
      <c r="QH137" s="1">
        <v>203.512</v>
      </c>
      <c r="QI137" s="1">
        <v>202.553</v>
      </c>
      <c r="QJ137" s="1">
        <v>200.22800000000001</v>
      </c>
      <c r="QK137" s="1">
        <v>196.869</v>
      </c>
      <c r="QL137" s="1">
        <v>194.61</v>
      </c>
      <c r="QM137" s="1">
        <v>190.49</v>
      </c>
      <c r="QN137" s="1">
        <v>185.56399999999999</v>
      </c>
      <c r="QO137" s="1">
        <v>188.86500000000001</v>
      </c>
      <c r="QP137" s="1">
        <v>188.535</v>
      </c>
      <c r="QQ137" s="1">
        <v>188.48699999999999</v>
      </c>
      <c r="QR137" s="1">
        <v>190.096</v>
      </c>
      <c r="QS137" s="1">
        <v>191.267</v>
      </c>
      <c r="QT137" s="1">
        <v>176.935</v>
      </c>
      <c r="QU137" s="1">
        <v>180.06100000000001</v>
      </c>
      <c r="QV137" s="1">
        <v>181.251</v>
      </c>
      <c r="QW137" s="1">
        <v>183.77799999999999</v>
      </c>
      <c r="QX137" s="1">
        <v>181.934</v>
      </c>
      <c r="QY137" s="1">
        <v>181.227</v>
      </c>
      <c r="QZ137" s="1">
        <v>178.88499999999999</v>
      </c>
      <c r="RA137" s="1">
        <v>175.304</v>
      </c>
      <c r="RB137" s="1">
        <v>172.02799999999999</v>
      </c>
      <c r="RC137" s="1">
        <v>170.33600000000001</v>
      </c>
      <c r="RD137" s="1">
        <v>172.512</v>
      </c>
      <c r="RE137" s="1">
        <v>174.887</v>
      </c>
      <c r="RF137" s="1">
        <v>174.774</v>
      </c>
      <c r="RG137" s="1">
        <v>174.73</v>
      </c>
      <c r="RH137" s="1">
        <v>174.673</v>
      </c>
      <c r="RI137" s="1">
        <v>177.52500000000001</v>
      </c>
      <c r="RJ137" s="1">
        <v>176.79400000000001</v>
      </c>
      <c r="RK137" s="1">
        <v>176.614</v>
      </c>
      <c r="RL137" s="1">
        <v>178.155</v>
      </c>
      <c r="RM137" s="1">
        <v>174.31</v>
      </c>
      <c r="RN137" s="1">
        <v>175.92400000000001</v>
      </c>
      <c r="RO137" s="1">
        <v>175.96</v>
      </c>
      <c r="RP137" s="1">
        <v>169.01599999999999</v>
      </c>
      <c r="RQ137" s="1">
        <v>167.92400000000001</v>
      </c>
      <c r="RR137" s="1">
        <v>166.952</v>
      </c>
      <c r="RS137" s="1">
        <v>168.51900000000001</v>
      </c>
      <c r="RT137" s="1">
        <v>166.928</v>
      </c>
      <c r="RU137" s="1">
        <v>165.54300000000001</v>
      </c>
      <c r="RV137" s="1">
        <v>164.309</v>
      </c>
      <c r="RW137" s="1">
        <v>167.358</v>
      </c>
      <c r="RX137" s="1">
        <v>168.411</v>
      </c>
      <c r="RY137" s="1">
        <v>171.447</v>
      </c>
      <c r="RZ137" s="1">
        <v>173.053</v>
      </c>
      <c r="SA137" s="1">
        <v>176.714</v>
      </c>
      <c r="SB137" s="1">
        <v>178.22499999999999</v>
      </c>
      <c r="SC137" s="1">
        <v>180.547</v>
      </c>
      <c r="SD137" s="1">
        <v>182.881</v>
      </c>
      <c r="SE137" s="1">
        <v>185.989</v>
      </c>
      <c r="SF137" s="1">
        <v>184.541</v>
      </c>
      <c r="SG137" s="1">
        <v>181.34200000000001</v>
      </c>
      <c r="SH137" s="1">
        <v>181.101</v>
      </c>
      <c r="SI137" s="1">
        <v>181.49299999999999</v>
      </c>
      <c r="SJ137" s="1">
        <v>180.946</v>
      </c>
      <c r="SK137" s="1">
        <v>180.17</v>
      </c>
      <c r="SL137" s="1">
        <v>179.209</v>
      </c>
      <c r="SM137" s="1">
        <v>184.839</v>
      </c>
      <c r="SN137" s="1">
        <v>187.68799999999999</v>
      </c>
    </row>
    <row r="138" spans="1:512" x14ac:dyDescent="0.25">
      <c r="A138" s="1" t="s">
        <v>355</v>
      </c>
      <c r="B138" s="1" t="str">
        <f>_xlfn.XLOOKUP(A138,bonds[worksheet get],bonds[unique lookup],"-")</f>
        <v>SSELN 3.74 PERP nc-26</v>
      </c>
      <c r="C138" s="1" t="str">
        <f>_xlfn.XLOOKUP(A138,bonds[worksheet get],bonds[ID_ISIN],"-")</f>
        <v>XS2195190876</v>
      </c>
      <c r="D138" s="1">
        <f>_xll.BDH(A138,"blp_i_sprd_mid","-2AY",,"Dates=H","Fill=C","Sort=R","Dir=H","cols=3;rows=1")</f>
        <v>327.99799999999999</v>
      </c>
      <c r="E138" s="1">
        <v>330.58800000000002</v>
      </c>
      <c r="F138" s="1">
        <v>334.40499999999997</v>
      </c>
    </row>
    <row r="139" spans="1:512" x14ac:dyDescent="0.25">
      <c r="A139" s="1" t="s">
        <v>356</v>
      </c>
      <c r="B139" s="1" t="str">
        <f>_xlfn.XLOOKUP(A139,bonds[worksheet get],bonds[unique lookup],"-")</f>
        <v>SSELN 2 3/8 PERP nc-21</v>
      </c>
      <c r="C139" s="1" t="str">
        <f>_xlfn.XLOOKUP(A139,bonds[worksheet get],bonds[ID_ISIN],"-")</f>
        <v>XS1196713298</v>
      </c>
      <c r="D139" s="1">
        <f>_xll.BDH(A139,"blp_i_sprd_mid","-2AY",,"Dates=H","Fill=C","Sort=R","Dir=H","cols=509;rows=1")</f>
        <v>265.53399999999999</v>
      </c>
      <c r="E139" s="1">
        <v>266.33699999999999</v>
      </c>
      <c r="F139" s="1">
        <v>273.34399999999999</v>
      </c>
      <c r="G139" s="1">
        <v>272.86500000000001</v>
      </c>
      <c r="H139" s="1">
        <v>285.375</v>
      </c>
      <c r="I139" s="1">
        <v>355.81400000000002</v>
      </c>
      <c r="J139" s="1">
        <v>345.31700000000001</v>
      </c>
      <c r="K139" s="1">
        <v>346.08</v>
      </c>
      <c r="L139" s="1">
        <v>342.202</v>
      </c>
      <c r="M139" s="1">
        <v>335.48</v>
      </c>
      <c r="N139" s="1">
        <v>339.28300000000002</v>
      </c>
      <c r="O139" s="1">
        <v>336.38900000000001</v>
      </c>
      <c r="P139" s="1">
        <v>318.69900000000001</v>
      </c>
      <c r="Q139" s="1">
        <v>331.19799999999998</v>
      </c>
      <c r="R139" s="1">
        <v>346.90800000000002</v>
      </c>
      <c r="S139" s="1">
        <v>339.42099999999999</v>
      </c>
      <c r="T139" s="1">
        <v>356.19</v>
      </c>
      <c r="U139" s="1">
        <v>335.53100000000001</v>
      </c>
      <c r="V139" s="1">
        <v>330.41899999999998</v>
      </c>
      <c r="W139" s="1">
        <v>303.21899999999999</v>
      </c>
      <c r="X139" s="1">
        <v>317.54700000000003</v>
      </c>
      <c r="Y139" s="1">
        <v>347.01400000000001</v>
      </c>
      <c r="Z139" s="1">
        <v>374.63600000000002</v>
      </c>
      <c r="AA139" s="1">
        <v>400.52100000000002</v>
      </c>
      <c r="AB139" s="1">
        <v>406.51100000000002</v>
      </c>
      <c r="AC139" s="1">
        <v>406.93400000000003</v>
      </c>
      <c r="AD139" s="1">
        <v>412.38600000000002</v>
      </c>
      <c r="AE139" s="1">
        <v>423.31700000000001</v>
      </c>
      <c r="AF139" s="1">
        <v>435.11599999999999</v>
      </c>
      <c r="AG139" s="1">
        <v>453.245</v>
      </c>
      <c r="AH139" s="1">
        <v>451.959</v>
      </c>
      <c r="AI139" s="1">
        <v>450.81799999999998</v>
      </c>
      <c r="AJ139" s="1">
        <v>462.83100000000002</v>
      </c>
      <c r="AK139" s="1">
        <v>479.661</v>
      </c>
      <c r="AL139" s="1">
        <v>501.50200000000001</v>
      </c>
      <c r="AM139" s="1">
        <v>501.74799999999999</v>
      </c>
      <c r="AN139" s="1">
        <v>492.08199999999999</v>
      </c>
      <c r="AO139" s="1">
        <v>465.96300000000002</v>
      </c>
      <c r="AP139" s="1">
        <v>465.28500000000003</v>
      </c>
      <c r="AQ139" s="1">
        <v>464.64400000000001</v>
      </c>
      <c r="AR139" s="1">
        <v>456.56400000000002</v>
      </c>
      <c r="AS139" s="1">
        <v>461.69400000000002</v>
      </c>
      <c r="AT139" s="1">
        <v>457.33800000000002</v>
      </c>
      <c r="AU139" s="1">
        <v>434.61599999999999</v>
      </c>
      <c r="AV139" s="1">
        <v>467.43900000000002</v>
      </c>
      <c r="AW139" s="1">
        <v>393.04</v>
      </c>
      <c r="AX139" s="1">
        <v>371.67700000000002</v>
      </c>
      <c r="AY139" s="1">
        <v>374.56400000000002</v>
      </c>
      <c r="AZ139" s="1">
        <v>375.62799999999999</v>
      </c>
      <c r="BA139" s="1">
        <v>393.72899999999998</v>
      </c>
      <c r="BB139" s="1">
        <v>408.846</v>
      </c>
      <c r="BC139" s="1">
        <v>415.32299999999998</v>
      </c>
      <c r="BD139" s="1">
        <v>419.68799999999999</v>
      </c>
      <c r="BE139" s="1">
        <v>407.34199999999998</v>
      </c>
      <c r="BF139" s="1">
        <v>407.35199999999998</v>
      </c>
      <c r="BG139" s="1">
        <v>408.43</v>
      </c>
      <c r="BH139" s="1">
        <v>407.84800000000001</v>
      </c>
      <c r="BI139" s="1">
        <v>422.108</v>
      </c>
      <c r="BJ139" s="1">
        <v>498.767</v>
      </c>
      <c r="BK139" s="1">
        <v>578.44100000000003</v>
      </c>
      <c r="BL139" s="1">
        <v>612.07799999999997</v>
      </c>
      <c r="BM139" s="1">
        <v>620.27</v>
      </c>
      <c r="BN139" s="1">
        <v>621.40599999999995</v>
      </c>
      <c r="BO139" s="1">
        <v>619.56200000000001</v>
      </c>
      <c r="BP139" s="1">
        <v>618.30899999999997</v>
      </c>
      <c r="BQ139" s="1">
        <v>616.95899999999995</v>
      </c>
      <c r="BR139" s="1">
        <v>614.404</v>
      </c>
      <c r="BS139" s="1">
        <v>608.66200000000003</v>
      </c>
      <c r="BT139" s="1">
        <v>609.14700000000005</v>
      </c>
      <c r="BU139" s="1">
        <v>623.64499999999998</v>
      </c>
      <c r="BV139" s="1">
        <v>630.33199999999999</v>
      </c>
      <c r="BW139" s="1">
        <v>628.55600000000004</v>
      </c>
      <c r="BX139" s="1">
        <v>594.51300000000003</v>
      </c>
      <c r="BY139" s="1">
        <v>595.04300000000001</v>
      </c>
      <c r="BZ139" s="1">
        <v>595.47299999999996</v>
      </c>
      <c r="CA139" s="1">
        <v>474.31799999999998</v>
      </c>
      <c r="CB139" s="1">
        <v>381.89299999999997</v>
      </c>
      <c r="CC139" s="1">
        <v>256.15600000000001</v>
      </c>
      <c r="CD139" s="1">
        <v>236.01400000000001</v>
      </c>
      <c r="CE139" s="1">
        <v>196.35300000000001</v>
      </c>
      <c r="CF139" s="1">
        <v>193.126</v>
      </c>
      <c r="CG139" s="1">
        <v>201.523</v>
      </c>
      <c r="CH139" s="1">
        <v>149.55000000000001</v>
      </c>
      <c r="CI139" s="1">
        <v>135.71799999999999</v>
      </c>
      <c r="CJ139" s="1">
        <v>125.59099999999999</v>
      </c>
      <c r="CK139" s="1">
        <v>133.91</v>
      </c>
      <c r="CL139" s="1">
        <v>141.55099999999999</v>
      </c>
      <c r="CM139" s="1">
        <v>136.35900000000001</v>
      </c>
      <c r="CN139" s="1">
        <v>102.54600000000001</v>
      </c>
      <c r="CO139" s="1">
        <v>87.313000000000002</v>
      </c>
      <c r="CP139" s="1">
        <v>74.989000000000004</v>
      </c>
      <c r="CQ139" s="1">
        <v>53.345999999999997</v>
      </c>
      <c r="CR139" s="1">
        <v>51.536000000000001</v>
      </c>
      <c r="CS139" s="1">
        <v>53.241999999999997</v>
      </c>
      <c r="CT139" s="1">
        <v>54.021999999999998</v>
      </c>
      <c r="CU139" s="1">
        <v>55.331000000000003</v>
      </c>
      <c r="CV139" s="1">
        <v>56.128999999999998</v>
      </c>
      <c r="CW139" s="1">
        <v>56.561</v>
      </c>
      <c r="CX139" s="1">
        <v>55.273000000000003</v>
      </c>
      <c r="CY139" s="1">
        <v>56.787999999999997</v>
      </c>
      <c r="CZ139" s="1">
        <v>57.5</v>
      </c>
      <c r="DA139" s="1">
        <v>58.134</v>
      </c>
      <c r="DB139" s="1">
        <v>55.064999999999998</v>
      </c>
      <c r="DC139" s="1">
        <v>54.604999999999997</v>
      </c>
      <c r="DD139" s="1">
        <v>56.64</v>
      </c>
      <c r="DE139" s="1">
        <v>56.927</v>
      </c>
      <c r="DF139" s="1">
        <v>61.15</v>
      </c>
      <c r="DG139" s="1">
        <v>62.817999999999998</v>
      </c>
      <c r="DH139" s="1">
        <v>63.317</v>
      </c>
      <c r="DI139" s="1">
        <v>59.076000000000001</v>
      </c>
      <c r="DJ139" s="1">
        <v>58.427999999999997</v>
      </c>
      <c r="DK139" s="1">
        <v>57.92</v>
      </c>
      <c r="DL139" s="1">
        <v>54.668999999999997</v>
      </c>
      <c r="DM139" s="1">
        <v>53.859000000000002</v>
      </c>
      <c r="DN139" s="1">
        <v>52.850999999999999</v>
      </c>
      <c r="DO139" s="1">
        <v>51.256999999999998</v>
      </c>
      <c r="DP139" s="1">
        <v>50.28</v>
      </c>
      <c r="DQ139" s="1">
        <v>56.045000000000002</v>
      </c>
      <c r="DR139" s="1">
        <v>61.755000000000003</v>
      </c>
      <c r="DS139" s="1">
        <v>64.813999999999993</v>
      </c>
      <c r="DT139" s="1">
        <v>63.9</v>
      </c>
      <c r="DU139" s="1">
        <v>65.316999999999993</v>
      </c>
      <c r="DV139" s="1">
        <v>66.533000000000001</v>
      </c>
      <c r="DW139" s="1">
        <v>67.641999999999996</v>
      </c>
      <c r="DX139" s="1">
        <v>69.837999999999994</v>
      </c>
      <c r="DY139" s="1">
        <v>66.578000000000003</v>
      </c>
      <c r="DZ139" s="1">
        <v>68.081000000000003</v>
      </c>
      <c r="EA139" s="1">
        <v>68.584999999999994</v>
      </c>
      <c r="EB139" s="1">
        <v>65.134</v>
      </c>
      <c r="EC139" s="1">
        <v>71.114999999999995</v>
      </c>
      <c r="ED139" s="1">
        <v>71.468000000000004</v>
      </c>
      <c r="EE139" s="1">
        <v>72.221000000000004</v>
      </c>
      <c r="EF139" s="1">
        <v>72.953999999999994</v>
      </c>
      <c r="EG139" s="1">
        <v>75.995000000000005</v>
      </c>
      <c r="EH139" s="1">
        <v>76.962000000000003</v>
      </c>
      <c r="EI139" s="1">
        <v>79.584000000000003</v>
      </c>
      <c r="EJ139" s="1">
        <v>81.122</v>
      </c>
      <c r="EK139" s="1">
        <v>85.045000000000002</v>
      </c>
      <c r="EL139" s="1">
        <v>86.343000000000004</v>
      </c>
      <c r="EM139" s="1">
        <v>85.146000000000001</v>
      </c>
      <c r="EN139" s="1">
        <v>96.653999999999996</v>
      </c>
      <c r="EO139" s="1">
        <v>99.024000000000001</v>
      </c>
      <c r="EP139" s="1">
        <v>99.32</v>
      </c>
      <c r="EQ139" s="1">
        <v>100.98099999999999</v>
      </c>
      <c r="ER139" s="1">
        <v>102.532</v>
      </c>
      <c r="ES139" s="1">
        <v>104.361</v>
      </c>
      <c r="ET139" s="1">
        <v>105.71299999999999</v>
      </c>
      <c r="EU139" s="1">
        <v>105.937</v>
      </c>
      <c r="EV139" s="1">
        <v>104.76</v>
      </c>
      <c r="EW139" s="1">
        <v>107.554</v>
      </c>
      <c r="EX139" s="1">
        <v>112.113</v>
      </c>
      <c r="EY139" s="1">
        <v>114.842</v>
      </c>
      <c r="EZ139" s="1">
        <v>114.938</v>
      </c>
      <c r="FA139" s="1">
        <v>119.122</v>
      </c>
      <c r="FB139" s="1">
        <v>122.886</v>
      </c>
      <c r="FC139" s="1">
        <v>122.367</v>
      </c>
      <c r="FD139" s="1">
        <v>121.27200000000001</v>
      </c>
      <c r="FE139" s="1">
        <v>118.45099999999999</v>
      </c>
      <c r="FF139" s="1">
        <v>117.608</v>
      </c>
      <c r="FG139" s="1">
        <v>117.809</v>
      </c>
      <c r="FH139" s="1">
        <v>117.601</v>
      </c>
      <c r="FI139" s="1">
        <v>118.06</v>
      </c>
      <c r="FJ139" s="1">
        <v>118.96599999999999</v>
      </c>
      <c r="FK139" s="1">
        <v>122.53100000000001</v>
      </c>
      <c r="FL139" s="1">
        <v>120.13200000000001</v>
      </c>
      <c r="FM139" s="1">
        <v>118.262</v>
      </c>
      <c r="FN139" s="1">
        <v>120.258</v>
      </c>
      <c r="FO139" s="1">
        <v>119.622</v>
      </c>
      <c r="FP139" s="1">
        <v>122.664</v>
      </c>
      <c r="FQ139" s="1">
        <v>124.07599999999999</v>
      </c>
      <c r="FR139" s="1">
        <v>123.869</v>
      </c>
      <c r="FS139" s="1">
        <v>122.464</v>
      </c>
      <c r="FT139" s="1">
        <v>117.286</v>
      </c>
      <c r="FU139" s="1">
        <v>112.479</v>
      </c>
      <c r="FV139" s="1">
        <v>120.596</v>
      </c>
      <c r="FW139" s="1">
        <v>120.893</v>
      </c>
      <c r="FX139" s="1">
        <v>125.569</v>
      </c>
      <c r="FY139" s="1">
        <v>128.12100000000001</v>
      </c>
      <c r="FZ139" s="1">
        <v>133.12700000000001</v>
      </c>
      <c r="GA139" s="1">
        <v>136.83500000000001</v>
      </c>
      <c r="GB139" s="1">
        <v>137.221</v>
      </c>
      <c r="GC139" s="1">
        <v>142.24</v>
      </c>
      <c r="GD139" s="1">
        <v>143.55600000000001</v>
      </c>
      <c r="GE139" s="1">
        <v>147.08500000000001</v>
      </c>
      <c r="GF139" s="1">
        <v>148.16399999999999</v>
      </c>
      <c r="GG139" s="1">
        <v>149.376</v>
      </c>
      <c r="GH139" s="1">
        <v>151.74199999999999</v>
      </c>
      <c r="GI139" s="1">
        <v>148.68199999999999</v>
      </c>
      <c r="GJ139" s="1">
        <v>135.83099999999999</v>
      </c>
      <c r="GK139" s="1">
        <v>130.80000000000001</v>
      </c>
      <c r="GL139" s="1">
        <v>126.404</v>
      </c>
      <c r="GM139" s="1">
        <v>118.28700000000001</v>
      </c>
      <c r="GN139" s="1">
        <v>112.901</v>
      </c>
      <c r="GO139" s="1">
        <v>112.133</v>
      </c>
      <c r="GP139" s="1">
        <v>111.238</v>
      </c>
      <c r="GQ139" s="1">
        <v>110.245</v>
      </c>
      <c r="GR139" s="1">
        <v>108.78400000000001</v>
      </c>
      <c r="GS139" s="1">
        <v>107.533</v>
      </c>
      <c r="GT139" s="1">
        <v>105.649</v>
      </c>
      <c r="GU139" s="1">
        <v>103.471</v>
      </c>
      <c r="GV139" s="1">
        <v>106.33</v>
      </c>
      <c r="GW139" s="1">
        <v>105.396</v>
      </c>
      <c r="GX139" s="1">
        <v>99.799000000000007</v>
      </c>
      <c r="GY139" s="1">
        <v>98.165999999999997</v>
      </c>
      <c r="GZ139" s="1">
        <v>98.722999999999999</v>
      </c>
      <c r="HA139" s="1">
        <v>96.385000000000005</v>
      </c>
      <c r="HB139" s="1">
        <v>119.164</v>
      </c>
      <c r="HC139" s="1">
        <v>115.898</v>
      </c>
      <c r="HD139" s="1">
        <v>112.81100000000001</v>
      </c>
      <c r="HE139" s="1">
        <v>111.754</v>
      </c>
      <c r="HF139" s="1">
        <v>112.904</v>
      </c>
      <c r="HG139" s="1">
        <v>116.783</v>
      </c>
      <c r="HH139" s="1">
        <v>118.735</v>
      </c>
      <c r="HI139" s="1">
        <v>111.93600000000001</v>
      </c>
      <c r="HJ139" s="1">
        <v>109.898</v>
      </c>
      <c r="HK139" s="1">
        <v>110.46899999999999</v>
      </c>
      <c r="HL139" s="1">
        <v>109.95699999999999</v>
      </c>
      <c r="HM139" s="1">
        <v>109.38200000000001</v>
      </c>
      <c r="HN139" s="1">
        <v>104.292</v>
      </c>
      <c r="HO139" s="1">
        <v>105.62</v>
      </c>
      <c r="HP139" s="1">
        <v>108.526</v>
      </c>
      <c r="HQ139" s="1">
        <v>128.58099999999999</v>
      </c>
      <c r="HR139" s="1">
        <v>143.32599999999999</v>
      </c>
      <c r="HS139" s="1">
        <v>146.15299999999999</v>
      </c>
      <c r="HT139" s="1">
        <v>157.535</v>
      </c>
      <c r="HU139" s="1">
        <v>163.35300000000001</v>
      </c>
      <c r="HV139" s="1">
        <v>152.82599999999999</v>
      </c>
      <c r="HW139" s="1">
        <v>152.816</v>
      </c>
      <c r="HX139" s="1">
        <v>149.398</v>
      </c>
      <c r="HY139" s="1">
        <v>151.50800000000001</v>
      </c>
      <c r="HZ139" s="1">
        <v>148.71899999999999</v>
      </c>
      <c r="IA139" s="1">
        <v>155.84899999999999</v>
      </c>
      <c r="IB139" s="1">
        <v>160.126</v>
      </c>
      <c r="IC139" s="1">
        <v>168.178</v>
      </c>
      <c r="ID139" s="1">
        <v>153.208</v>
      </c>
      <c r="IE139" s="1">
        <v>142.93</v>
      </c>
      <c r="IF139" s="1">
        <v>142.53</v>
      </c>
      <c r="IG139" s="1">
        <v>148.02799999999999</v>
      </c>
      <c r="IH139" s="1">
        <v>126.654</v>
      </c>
      <c r="II139" s="1">
        <v>126.55800000000001</v>
      </c>
      <c r="IJ139" s="1">
        <v>123.765</v>
      </c>
      <c r="IK139" s="1">
        <v>145.40299999999999</v>
      </c>
      <c r="IL139" s="1">
        <v>151.756</v>
      </c>
      <c r="IM139" s="1">
        <v>158.60599999999999</v>
      </c>
      <c r="IN139" s="1">
        <v>157.94800000000001</v>
      </c>
      <c r="IO139" s="1">
        <v>156.30500000000001</v>
      </c>
      <c r="IP139" s="1">
        <v>145.696</v>
      </c>
      <c r="IQ139" s="1">
        <v>136.41</v>
      </c>
      <c r="IR139" s="1">
        <v>138.589</v>
      </c>
      <c r="IS139" s="1">
        <v>138.03299999999999</v>
      </c>
      <c r="IT139" s="1">
        <v>139.45699999999999</v>
      </c>
      <c r="IU139" s="1">
        <v>159.30799999999999</v>
      </c>
      <c r="IV139" s="1">
        <v>157.09299999999999</v>
      </c>
      <c r="IW139" s="1">
        <v>144.70500000000001</v>
      </c>
      <c r="IX139" s="1">
        <v>140.21799999999999</v>
      </c>
      <c r="IY139" s="1">
        <v>138.548</v>
      </c>
      <c r="IZ139" s="1">
        <v>150.77600000000001</v>
      </c>
      <c r="JA139" s="1">
        <v>154.31299999999999</v>
      </c>
      <c r="JB139" s="1">
        <v>156.899</v>
      </c>
      <c r="JC139" s="1">
        <v>164.44800000000001</v>
      </c>
      <c r="JD139" s="1">
        <v>168.18199999999999</v>
      </c>
      <c r="JE139" s="1">
        <v>167.19399999999999</v>
      </c>
      <c r="JF139" s="1">
        <v>166.404</v>
      </c>
      <c r="JG139" s="1">
        <v>163.125</v>
      </c>
      <c r="JH139" s="1">
        <v>164.46600000000001</v>
      </c>
      <c r="JI139" s="1">
        <v>163.19499999999999</v>
      </c>
      <c r="JJ139" s="1">
        <v>171.453</v>
      </c>
      <c r="JK139" s="1">
        <v>182.631</v>
      </c>
      <c r="JL139" s="1">
        <v>200.09299999999999</v>
      </c>
      <c r="JM139" s="1">
        <v>200.68</v>
      </c>
      <c r="JN139" s="1">
        <v>201.452</v>
      </c>
      <c r="JO139" s="1">
        <v>207.67099999999999</v>
      </c>
      <c r="JP139" s="1">
        <v>207.70599999999999</v>
      </c>
      <c r="JQ139" s="1">
        <v>242.55799999999999</v>
      </c>
      <c r="JR139" s="1">
        <v>264.78100000000001</v>
      </c>
      <c r="JS139" s="1">
        <v>267.87400000000002</v>
      </c>
      <c r="JT139" s="1">
        <v>274.78899999999999</v>
      </c>
      <c r="JU139" s="1">
        <v>288.77</v>
      </c>
      <c r="JV139" s="1">
        <v>303.90100000000001</v>
      </c>
      <c r="JW139" s="1">
        <v>303.57499999999999</v>
      </c>
      <c r="JX139" s="1">
        <v>296.47199999999998</v>
      </c>
      <c r="JY139" s="1">
        <v>296.24299999999999</v>
      </c>
      <c r="JZ139" s="1">
        <v>291.35000000000002</v>
      </c>
      <c r="KA139" s="1">
        <v>292.041</v>
      </c>
      <c r="KB139" s="1">
        <v>296.53300000000002</v>
      </c>
      <c r="KC139" s="1">
        <v>296.47199999999998</v>
      </c>
      <c r="KD139" s="1">
        <v>251.03</v>
      </c>
      <c r="KE139" s="1">
        <v>220.74199999999999</v>
      </c>
      <c r="KF139" s="1">
        <v>216.441</v>
      </c>
      <c r="KG139" s="1">
        <v>207.32400000000001</v>
      </c>
      <c r="KH139" s="1">
        <v>205.22300000000001</v>
      </c>
      <c r="KI139" s="1">
        <v>197.447</v>
      </c>
      <c r="KJ139" s="1">
        <v>193.661</v>
      </c>
      <c r="KK139" s="1">
        <v>193.143</v>
      </c>
      <c r="KL139" s="1">
        <v>187.648</v>
      </c>
      <c r="KM139" s="1">
        <v>188.93799999999999</v>
      </c>
      <c r="KN139" s="1">
        <v>187.11600000000001</v>
      </c>
      <c r="KO139" s="1">
        <v>165.98599999999999</v>
      </c>
      <c r="KP139" s="1">
        <v>154.64099999999999</v>
      </c>
      <c r="KQ139" s="1">
        <v>156.77799999999999</v>
      </c>
      <c r="KR139" s="1">
        <v>153.73400000000001</v>
      </c>
      <c r="KS139" s="1">
        <v>167.89699999999999</v>
      </c>
      <c r="KT139" s="1">
        <v>176.029</v>
      </c>
      <c r="KU139" s="1">
        <v>182.22200000000001</v>
      </c>
      <c r="KV139" s="1">
        <v>184.09200000000001</v>
      </c>
      <c r="KW139" s="1">
        <v>185.26499999999999</v>
      </c>
      <c r="KX139" s="1">
        <v>187.596</v>
      </c>
      <c r="KY139" s="1">
        <v>189.25399999999999</v>
      </c>
      <c r="KZ139" s="1">
        <v>189.13300000000001</v>
      </c>
      <c r="LA139" s="1">
        <v>189.99</v>
      </c>
      <c r="LB139" s="1">
        <v>189.72</v>
      </c>
      <c r="LC139" s="1">
        <v>196.221</v>
      </c>
      <c r="LD139" s="1">
        <v>200.298</v>
      </c>
      <c r="LE139" s="1">
        <v>204.27199999999999</v>
      </c>
      <c r="LF139" s="1">
        <v>201.43299999999999</v>
      </c>
      <c r="LG139" s="1">
        <v>200.35400000000001</v>
      </c>
      <c r="LH139" s="1">
        <v>199.06899999999999</v>
      </c>
      <c r="LI139" s="1">
        <v>197.107</v>
      </c>
      <c r="LJ139" s="1">
        <v>195.03200000000001</v>
      </c>
      <c r="LK139" s="1">
        <v>194.892</v>
      </c>
      <c r="LL139" s="1">
        <v>195.34399999999999</v>
      </c>
      <c r="LM139" s="1">
        <v>195.01599999999999</v>
      </c>
      <c r="LN139" s="1">
        <v>205.97800000000001</v>
      </c>
      <c r="LO139" s="1">
        <v>208.90199999999999</v>
      </c>
      <c r="LP139" s="1">
        <v>207.029</v>
      </c>
      <c r="LQ139" s="1">
        <v>208.49700000000001</v>
      </c>
      <c r="LR139" s="1">
        <v>201.887</v>
      </c>
      <c r="LS139" s="1">
        <v>193.42599999999999</v>
      </c>
      <c r="LT139" s="1">
        <v>183.63300000000001</v>
      </c>
      <c r="LU139" s="1">
        <v>169.37700000000001</v>
      </c>
      <c r="LV139" s="1">
        <v>197.81700000000001</v>
      </c>
      <c r="LW139" s="1">
        <v>203.495</v>
      </c>
      <c r="LX139" s="1">
        <v>207.42599999999999</v>
      </c>
      <c r="LY139" s="1">
        <v>227.39099999999999</v>
      </c>
      <c r="LZ139" s="1">
        <v>241.77199999999999</v>
      </c>
      <c r="MA139" s="1">
        <v>248.029</v>
      </c>
      <c r="MB139" s="1">
        <v>250.48500000000001</v>
      </c>
      <c r="MC139" s="1">
        <v>245.87299999999999</v>
      </c>
      <c r="MD139" s="1">
        <v>242.34800000000001</v>
      </c>
      <c r="ME139" s="1">
        <v>238.709</v>
      </c>
      <c r="MF139" s="1">
        <v>242.864</v>
      </c>
      <c r="MG139" s="1">
        <v>244.32599999999999</v>
      </c>
      <c r="MH139" s="1">
        <v>239.22900000000001</v>
      </c>
      <c r="MI139" s="1">
        <v>244.23599999999999</v>
      </c>
      <c r="MJ139" s="1">
        <v>250.83199999999999</v>
      </c>
      <c r="MK139" s="1">
        <v>257.94799999999998</v>
      </c>
      <c r="ML139" s="1">
        <v>260.45800000000003</v>
      </c>
      <c r="MM139" s="1">
        <v>256.78800000000001</v>
      </c>
      <c r="MN139" s="1">
        <v>258.69200000000001</v>
      </c>
      <c r="MO139" s="1">
        <v>260.02999999999997</v>
      </c>
      <c r="MP139" s="1">
        <v>262.79599999999999</v>
      </c>
      <c r="MQ139" s="1">
        <v>262.87</v>
      </c>
      <c r="MR139" s="1">
        <v>259.39400000000001</v>
      </c>
      <c r="MS139" s="1">
        <v>255.19300000000001</v>
      </c>
      <c r="MT139" s="1">
        <v>260.12599999999998</v>
      </c>
      <c r="MU139" s="1">
        <v>268.11900000000003</v>
      </c>
      <c r="MV139" s="1">
        <v>262.41199999999998</v>
      </c>
      <c r="MW139" s="1">
        <v>243.77600000000001</v>
      </c>
      <c r="MX139" s="1">
        <v>230.29300000000001</v>
      </c>
      <c r="MY139" s="1">
        <v>233.876</v>
      </c>
      <c r="MZ139" s="1">
        <v>240.01900000000001</v>
      </c>
      <c r="NA139" s="1">
        <v>240.75200000000001</v>
      </c>
      <c r="NB139" s="1">
        <v>246.96899999999999</v>
      </c>
      <c r="NC139" s="1">
        <v>258.13799999999998</v>
      </c>
      <c r="ND139" s="1">
        <v>261.75700000000001</v>
      </c>
      <c r="NE139" s="1">
        <v>259.529</v>
      </c>
      <c r="NF139" s="1">
        <v>257.06799999999998</v>
      </c>
      <c r="NG139" s="1">
        <v>259.596</v>
      </c>
      <c r="NH139" s="1">
        <v>258.32400000000001</v>
      </c>
      <c r="NI139" s="1">
        <v>255.73</v>
      </c>
      <c r="NJ139" s="1">
        <v>247.86099999999999</v>
      </c>
      <c r="NK139" s="1">
        <v>247.72900000000001</v>
      </c>
      <c r="NL139" s="1">
        <v>254.99299999999999</v>
      </c>
      <c r="NM139" s="1">
        <v>258.99299999999999</v>
      </c>
      <c r="NN139" s="1">
        <v>311.51400000000001</v>
      </c>
      <c r="NO139" s="1">
        <v>316.52999999999997</v>
      </c>
      <c r="NP139" s="1">
        <v>314.18099999999998</v>
      </c>
      <c r="NQ139" s="1">
        <v>351.67899999999997</v>
      </c>
      <c r="NR139" s="1">
        <v>371.54300000000001</v>
      </c>
      <c r="NS139" s="1">
        <v>387.24099999999999</v>
      </c>
      <c r="NT139" s="1">
        <v>394.54300000000001</v>
      </c>
      <c r="NU139" s="1">
        <v>397.81400000000002</v>
      </c>
      <c r="NV139" s="1">
        <v>392.63400000000001</v>
      </c>
      <c r="NW139" s="1">
        <v>374.50299999999999</v>
      </c>
      <c r="NX139" s="1">
        <v>372.72</v>
      </c>
      <c r="NY139" s="1">
        <v>370.56200000000001</v>
      </c>
      <c r="NZ139" s="1">
        <v>368.57400000000001</v>
      </c>
      <c r="OA139" s="1">
        <v>364.22800000000001</v>
      </c>
      <c r="OB139" s="1">
        <v>362.75099999999998</v>
      </c>
      <c r="OC139" s="1">
        <v>361.42200000000003</v>
      </c>
      <c r="OD139" s="1">
        <v>353.05200000000002</v>
      </c>
      <c r="OE139" s="1">
        <v>352.70800000000003</v>
      </c>
      <c r="OF139" s="1">
        <v>347.07400000000001</v>
      </c>
      <c r="OG139" s="1">
        <v>355.57</v>
      </c>
      <c r="OH139" s="1">
        <v>356.32</v>
      </c>
      <c r="OI139" s="1">
        <v>368.93099999999998</v>
      </c>
      <c r="OJ139" s="1">
        <v>385.04199999999997</v>
      </c>
      <c r="OK139" s="1">
        <v>390.399</v>
      </c>
      <c r="OL139" s="1">
        <v>390.43200000000002</v>
      </c>
      <c r="OM139" s="1">
        <v>388.55</v>
      </c>
      <c r="ON139" s="1">
        <v>375.66399999999999</v>
      </c>
      <c r="OO139" s="1">
        <v>356.05399999999997</v>
      </c>
      <c r="OP139" s="1">
        <v>343.69200000000001</v>
      </c>
      <c r="OQ139" s="1">
        <v>343.43799999999999</v>
      </c>
      <c r="OR139" s="1">
        <v>333.62799999999999</v>
      </c>
      <c r="OS139" s="1">
        <v>315.32</v>
      </c>
      <c r="OT139" s="1">
        <v>303.85300000000001</v>
      </c>
      <c r="OU139" s="1">
        <v>297.01600000000002</v>
      </c>
      <c r="OV139" s="1">
        <v>300.05</v>
      </c>
      <c r="OW139" s="1">
        <v>301.25799999999998</v>
      </c>
      <c r="OX139" s="1">
        <v>302.49599999999998</v>
      </c>
      <c r="OY139" s="1">
        <v>300.565</v>
      </c>
      <c r="OZ139" s="1">
        <v>265.58800000000002</v>
      </c>
      <c r="PA139" s="1">
        <v>237.62200000000001</v>
      </c>
      <c r="PB139" s="1">
        <v>212.67099999999999</v>
      </c>
      <c r="PC139" s="1">
        <v>201.05699999999999</v>
      </c>
      <c r="PD139" s="1">
        <v>195.006</v>
      </c>
      <c r="PE139" s="1">
        <v>192.73400000000001</v>
      </c>
      <c r="PF139" s="1">
        <v>190.876</v>
      </c>
      <c r="PG139" s="1">
        <v>186.572</v>
      </c>
      <c r="PH139" s="1">
        <v>189.09299999999999</v>
      </c>
      <c r="PI139" s="1">
        <v>190.684</v>
      </c>
      <c r="PJ139" s="1">
        <v>192.60400000000001</v>
      </c>
      <c r="PK139" s="1">
        <v>193.249</v>
      </c>
      <c r="PL139" s="1">
        <v>196.46100000000001</v>
      </c>
      <c r="PM139" s="1">
        <v>197.66200000000001</v>
      </c>
      <c r="PN139" s="1">
        <v>199.60900000000001</v>
      </c>
      <c r="PO139" s="1">
        <v>199.655</v>
      </c>
      <c r="PP139" s="1">
        <v>200.13399999999999</v>
      </c>
      <c r="PQ139" s="1">
        <v>196.779</v>
      </c>
      <c r="PR139" s="1">
        <v>193.041</v>
      </c>
      <c r="PS139" s="1">
        <v>184.74</v>
      </c>
      <c r="PT139" s="1">
        <v>179.863</v>
      </c>
      <c r="PU139" s="1">
        <v>182.58099999999999</v>
      </c>
      <c r="PV139" s="1">
        <v>182.315</v>
      </c>
      <c r="PW139" s="1">
        <v>181.50299999999999</v>
      </c>
      <c r="PX139" s="1">
        <v>182.184</v>
      </c>
      <c r="PY139" s="1">
        <v>181.13</v>
      </c>
      <c r="PZ139" s="1">
        <v>181.46899999999999</v>
      </c>
      <c r="QA139" s="1">
        <v>181.36199999999999</v>
      </c>
      <c r="QB139" s="1">
        <v>174.48599999999999</v>
      </c>
      <c r="QC139" s="1">
        <v>175.577</v>
      </c>
      <c r="QD139" s="1">
        <v>175.73</v>
      </c>
      <c r="QE139" s="1">
        <v>173.685</v>
      </c>
      <c r="QF139" s="1">
        <v>173.34399999999999</v>
      </c>
      <c r="QG139" s="1">
        <v>175.71199999999999</v>
      </c>
      <c r="QH139" s="1">
        <v>179</v>
      </c>
      <c r="QI139" s="1">
        <v>177.072</v>
      </c>
      <c r="QJ139" s="1">
        <v>176.8</v>
      </c>
      <c r="QK139" s="1">
        <v>174.24700000000001</v>
      </c>
      <c r="QL139" s="1">
        <v>174.654</v>
      </c>
      <c r="QM139" s="1">
        <v>174.62899999999999</v>
      </c>
      <c r="QN139" s="1">
        <v>168.15799999999999</v>
      </c>
      <c r="QO139" s="1">
        <v>165.48699999999999</v>
      </c>
      <c r="QP139" s="1">
        <v>164.30099999999999</v>
      </c>
      <c r="QQ139" s="1">
        <v>162.13900000000001</v>
      </c>
      <c r="QR139" s="1">
        <v>165.667</v>
      </c>
      <c r="QS139" s="1">
        <v>166.65299999999999</v>
      </c>
      <c r="QT139" s="1">
        <v>173.15600000000001</v>
      </c>
      <c r="QU139" s="1">
        <v>174.262</v>
      </c>
      <c r="QV139" s="1">
        <v>186.27600000000001</v>
      </c>
      <c r="QW139" s="1">
        <v>167.05199999999999</v>
      </c>
      <c r="QX139" s="1">
        <v>167.864</v>
      </c>
      <c r="QY139" s="1">
        <v>168.82300000000001</v>
      </c>
      <c r="QZ139" s="1">
        <v>171.91</v>
      </c>
      <c r="RA139" s="1">
        <v>170.50299999999999</v>
      </c>
      <c r="RB139" s="1">
        <v>170.77199999999999</v>
      </c>
      <c r="RC139" s="1">
        <v>167.54400000000001</v>
      </c>
      <c r="RD139" s="1">
        <v>164.79</v>
      </c>
      <c r="RE139" s="1">
        <v>161.596</v>
      </c>
      <c r="RF139" s="1">
        <v>160.14500000000001</v>
      </c>
      <c r="RG139" s="1">
        <v>158.80500000000001</v>
      </c>
      <c r="RH139" s="1">
        <v>159.58000000000001</v>
      </c>
      <c r="RI139" s="1">
        <v>159.83500000000001</v>
      </c>
      <c r="RJ139" s="1">
        <v>159.75</v>
      </c>
      <c r="RK139" s="1">
        <v>160.45500000000001</v>
      </c>
      <c r="RL139" s="1">
        <v>160.06800000000001</v>
      </c>
      <c r="RM139" s="1">
        <v>164.28399999999999</v>
      </c>
      <c r="RN139" s="1">
        <v>162.56700000000001</v>
      </c>
      <c r="RO139" s="1">
        <v>164.28700000000001</v>
      </c>
      <c r="RP139" s="1">
        <v>163.68799999999999</v>
      </c>
      <c r="RQ139" s="1">
        <v>152.82400000000001</v>
      </c>
      <c r="RR139" s="1">
        <v>152.756</v>
      </c>
      <c r="RS139" s="1">
        <v>149.971</v>
      </c>
      <c r="RT139" s="1">
        <v>149.702</v>
      </c>
      <c r="RU139" s="1">
        <v>149.495</v>
      </c>
      <c r="RV139" s="1">
        <v>149.59800000000001</v>
      </c>
      <c r="RW139" s="1">
        <v>150.161</v>
      </c>
      <c r="RX139" s="1">
        <v>149.06299999999999</v>
      </c>
      <c r="RY139" s="1">
        <v>148.52099999999999</v>
      </c>
      <c r="RZ139" s="1">
        <v>147.96100000000001</v>
      </c>
      <c r="SA139" s="1">
        <v>149.41800000000001</v>
      </c>
      <c r="SB139" s="1">
        <v>150.58099999999999</v>
      </c>
      <c r="SC139" s="1">
        <v>152.69499999999999</v>
      </c>
      <c r="SD139" s="1">
        <v>156.03700000000001</v>
      </c>
      <c r="SE139" s="1">
        <v>157.85599999999999</v>
      </c>
      <c r="SF139" s="1">
        <v>159.209</v>
      </c>
      <c r="SG139" s="1">
        <v>160.09200000000001</v>
      </c>
      <c r="SH139" s="1">
        <v>161.167</v>
      </c>
      <c r="SI139" s="1">
        <v>160.22800000000001</v>
      </c>
      <c r="SJ139" s="1">
        <v>160.69499999999999</v>
      </c>
      <c r="SK139" s="1">
        <v>160.893</v>
      </c>
      <c r="SL139" s="1">
        <v>161.21</v>
      </c>
      <c r="SM139" s="1">
        <v>162.21100000000001</v>
      </c>
      <c r="SN139" s="1">
        <v>162.72300000000001</v>
      </c>
      <c r="SO139" s="1">
        <v>163.995</v>
      </c>
      <c r="SP139" s="1">
        <v>163.964</v>
      </c>
      <c r="SQ139" s="1">
        <v>168.05699999999999</v>
      </c>
      <c r="SR139" s="1">
        <v>172.62700000000001</v>
      </c>
    </row>
    <row r="140" spans="1:512" x14ac:dyDescent="0.25">
      <c r="A140" s="1" t="s">
        <v>357</v>
      </c>
      <c r="B140" s="1" t="str">
        <f>_xlfn.XLOOKUP(A140,bonds[worksheet get],bonds[unique lookup],"-")</f>
        <v>SSELN 3 1/8 PERP nc-27</v>
      </c>
      <c r="C140" s="1" t="str">
        <f>_xlfn.XLOOKUP(A140,bonds[worksheet get],bonds[ID_ISIN],"-")</f>
        <v>XS2195190520</v>
      </c>
      <c r="D140" s="1">
        <f>_xll.BDH(A140,"blp_i_sprd_mid","-2AY",,"Dates=H","Fill=C","Sort=R","Dir=H","cols=3;rows=1")</f>
        <v>333.29</v>
      </c>
      <c r="E140" s="1">
        <v>333.40199999999999</v>
      </c>
      <c r="F140" s="1">
        <v>332.69900000000001</v>
      </c>
    </row>
    <row r="141" spans="1:512" x14ac:dyDescent="0.25">
      <c r="A141" s="1" t="s">
        <v>358</v>
      </c>
      <c r="B141" s="1" t="str">
        <f>_xlfn.XLOOKUP(A141,bonds[worksheet get],bonds[unique lookup],"-")</f>
        <v>SSELN 4 3/4 09/16/77 nc-22</v>
      </c>
      <c r="C141" s="1" t="str">
        <f>_xlfn.XLOOKUP(A141,bonds[worksheet get],bonds[ID_ISIN],"-")</f>
        <v>XS1572343744</v>
      </c>
      <c r="D141" s="1">
        <f>_xll.BDH(A141,"blp_i_sprd_mid","-2AY",,"Dates=H","Fill=C","Sort=R","Dir=H","cols=443;rows=1")</f>
        <v>405.64499999999998</v>
      </c>
      <c r="E141" s="1">
        <v>406.19299999999998</v>
      </c>
      <c r="F141" s="1">
        <v>404.19900000000001</v>
      </c>
      <c r="G141" s="1">
        <v>422.81900000000002</v>
      </c>
      <c r="H141" s="1">
        <v>422.88</v>
      </c>
      <c r="I141" s="1">
        <v>416.03699999999998</v>
      </c>
      <c r="J141" s="1">
        <v>213.47800000000001</v>
      </c>
      <c r="K141" s="1">
        <v>207.90799999999999</v>
      </c>
      <c r="L141" s="1">
        <v>202.643</v>
      </c>
      <c r="M141" s="1">
        <v>208.261</v>
      </c>
      <c r="N141" s="1">
        <v>433.07</v>
      </c>
      <c r="O141" s="1">
        <v>431.11799999999999</v>
      </c>
      <c r="P141" s="1">
        <v>426.81599999999997</v>
      </c>
      <c r="Q141" s="1">
        <v>381.43200000000002</v>
      </c>
      <c r="R141" s="1">
        <v>434.96899999999999</v>
      </c>
      <c r="S141" s="1">
        <v>449.56299999999999</v>
      </c>
      <c r="T141" s="1">
        <v>447.62799999999999</v>
      </c>
      <c r="U141" s="1">
        <v>450.24599999999998</v>
      </c>
      <c r="V141" s="1">
        <v>408.81599999999997</v>
      </c>
      <c r="W141" s="1">
        <v>469.32400000000001</v>
      </c>
      <c r="X141" s="1">
        <v>469.279</v>
      </c>
      <c r="Y141" s="1">
        <v>480.67599999999999</v>
      </c>
      <c r="Z141" s="1">
        <v>484.95</v>
      </c>
      <c r="AA141" s="1">
        <v>483.09199999999998</v>
      </c>
      <c r="AB141" s="1">
        <v>489.94499999999999</v>
      </c>
      <c r="AC141" s="1">
        <v>499.46</v>
      </c>
      <c r="AD141" s="1">
        <v>492.976</v>
      </c>
      <c r="AE141" s="1">
        <v>491.69</v>
      </c>
      <c r="AF141" s="1">
        <v>485.69</v>
      </c>
      <c r="AG141" s="1">
        <v>230.77600000000001</v>
      </c>
      <c r="AH141" s="1">
        <v>235.10900000000001</v>
      </c>
      <c r="AI141" s="1">
        <v>481.57799999999997</v>
      </c>
      <c r="AJ141" s="1">
        <v>471.66500000000002</v>
      </c>
      <c r="AK141" s="1">
        <v>444.74200000000002</v>
      </c>
      <c r="AL141" s="1">
        <v>490.53800000000001</v>
      </c>
      <c r="AM141" s="1">
        <v>486.255</v>
      </c>
      <c r="AN141" s="1">
        <v>465.423</v>
      </c>
      <c r="AO141" s="1">
        <v>471.42899999999997</v>
      </c>
      <c r="AP141" s="1">
        <v>467.358</v>
      </c>
      <c r="AQ141" s="1">
        <v>507.55500000000001</v>
      </c>
      <c r="AR141" s="1">
        <v>545.774</v>
      </c>
      <c r="AS141" s="1">
        <v>549.78499999999997</v>
      </c>
      <c r="AT141" s="1">
        <v>759.87400000000002</v>
      </c>
      <c r="AU141" s="1">
        <v>636.024</v>
      </c>
      <c r="AV141" s="1">
        <v>635.16200000000003</v>
      </c>
      <c r="AW141" s="1">
        <v>629.18399999999997</v>
      </c>
      <c r="AX141" s="1">
        <v>718.07600000000002</v>
      </c>
      <c r="AY141" s="1">
        <v>423.2</v>
      </c>
      <c r="AZ141" s="1">
        <v>421.44499999999999</v>
      </c>
      <c r="BA141" s="1">
        <v>417.36599999999999</v>
      </c>
      <c r="BB141" s="1">
        <v>430.34699999999998</v>
      </c>
      <c r="BC141" s="1">
        <v>434.60399999999998</v>
      </c>
      <c r="BD141" s="1">
        <v>424.20299999999997</v>
      </c>
      <c r="BE141" s="1">
        <v>426.38799999999998</v>
      </c>
      <c r="BF141" s="1">
        <v>365.74900000000002</v>
      </c>
      <c r="BG141" s="1">
        <v>326.29399999999998</v>
      </c>
      <c r="BH141" s="1">
        <v>228.13300000000001</v>
      </c>
      <c r="BI141" s="1">
        <v>152.511</v>
      </c>
      <c r="BJ141" s="1">
        <v>132.715</v>
      </c>
      <c r="BK141" s="1">
        <v>132.542</v>
      </c>
      <c r="BL141" s="1">
        <v>137.27199999999999</v>
      </c>
      <c r="BM141" s="1">
        <v>137.583</v>
      </c>
      <c r="BN141" s="1">
        <v>133.91800000000001</v>
      </c>
      <c r="BO141" s="1">
        <v>133.708</v>
      </c>
      <c r="BP141" s="1">
        <v>139.20699999999999</v>
      </c>
      <c r="BQ141" s="1">
        <v>139.01</v>
      </c>
      <c r="BR141" s="1">
        <v>130.27000000000001</v>
      </c>
      <c r="BS141" s="1">
        <v>153.50800000000001</v>
      </c>
      <c r="BT141" s="1">
        <v>162.76499999999999</v>
      </c>
      <c r="BU141" s="1">
        <v>171.34800000000001</v>
      </c>
      <c r="BV141" s="1">
        <v>169.05699999999999</v>
      </c>
      <c r="BW141" s="1">
        <v>148.16999999999999</v>
      </c>
      <c r="BX141" s="1">
        <v>177.94</v>
      </c>
      <c r="BY141" s="1">
        <v>177.797</v>
      </c>
      <c r="BZ141" s="1">
        <v>184.85400000000001</v>
      </c>
      <c r="CA141" s="1">
        <v>186.88399999999999</v>
      </c>
      <c r="CB141" s="1">
        <v>186.70400000000001</v>
      </c>
      <c r="CC141" s="1">
        <v>186.5</v>
      </c>
      <c r="CD141" s="1">
        <v>179.92699999999999</v>
      </c>
      <c r="CE141" s="1">
        <v>182.107</v>
      </c>
      <c r="CF141" s="1">
        <v>177.148</v>
      </c>
      <c r="CG141" s="1">
        <v>177.25399999999999</v>
      </c>
      <c r="CH141" s="1">
        <v>173.12</v>
      </c>
      <c r="CI141" s="1">
        <v>177.90600000000001</v>
      </c>
      <c r="CJ141" s="1">
        <v>179.55099999999999</v>
      </c>
      <c r="CK141" s="1">
        <v>179.43799999999999</v>
      </c>
      <c r="CL141" s="1">
        <v>182.25299999999999</v>
      </c>
      <c r="CM141" s="1">
        <v>185.96700000000001</v>
      </c>
      <c r="CN141" s="1">
        <v>190.89699999999999</v>
      </c>
      <c r="CO141" s="1">
        <v>214.24700000000001</v>
      </c>
      <c r="CP141" s="1">
        <v>219.131</v>
      </c>
      <c r="CQ141" s="1">
        <v>219.53299999999999</v>
      </c>
      <c r="CR141" s="1">
        <v>232.25399999999999</v>
      </c>
      <c r="CS141" s="1">
        <v>245.67699999999999</v>
      </c>
      <c r="CT141" s="1">
        <v>250.33600000000001</v>
      </c>
      <c r="CU141" s="1">
        <v>228.36799999999999</v>
      </c>
      <c r="CV141" s="1">
        <v>247.64</v>
      </c>
      <c r="CW141" s="1">
        <v>247.03700000000001</v>
      </c>
      <c r="CX141" s="1">
        <v>246.714</v>
      </c>
      <c r="CY141" s="1">
        <v>259.96800000000002</v>
      </c>
      <c r="CZ141" s="1">
        <v>260.47199999999998</v>
      </c>
      <c r="DA141" s="1">
        <v>264.13200000000001</v>
      </c>
      <c r="DB141" s="1">
        <v>248.45400000000001</v>
      </c>
      <c r="DC141" s="1">
        <v>242.90700000000001</v>
      </c>
      <c r="DD141" s="1">
        <v>243.31</v>
      </c>
      <c r="DE141" s="1">
        <v>242.47800000000001</v>
      </c>
      <c r="DF141" s="1">
        <v>239.85300000000001</v>
      </c>
      <c r="DG141" s="1">
        <v>233.46199999999999</v>
      </c>
      <c r="DH141" s="1">
        <v>233.946</v>
      </c>
      <c r="DI141" s="1">
        <v>243.61199999999999</v>
      </c>
      <c r="DJ141" s="1">
        <v>253.33600000000001</v>
      </c>
      <c r="DK141" s="1">
        <v>263.096</v>
      </c>
      <c r="DL141" s="1">
        <v>264.94</v>
      </c>
      <c r="DM141" s="1">
        <v>253.81</v>
      </c>
      <c r="DN141" s="1">
        <v>256.66000000000003</v>
      </c>
      <c r="DO141" s="1">
        <v>259.64299999999997</v>
      </c>
      <c r="DP141" s="1">
        <v>230.18</v>
      </c>
      <c r="DQ141" s="1">
        <v>219.803</v>
      </c>
      <c r="DR141" s="1">
        <v>281.428</v>
      </c>
      <c r="DS141" s="1">
        <v>280.59500000000003</v>
      </c>
      <c r="DT141" s="1">
        <v>289.95800000000003</v>
      </c>
      <c r="DU141" s="1">
        <v>244.364</v>
      </c>
      <c r="DV141" s="1">
        <v>293.48200000000003</v>
      </c>
      <c r="DW141" s="1">
        <v>307.40499999999997</v>
      </c>
      <c r="DX141" s="1">
        <v>317.21199999999999</v>
      </c>
      <c r="DY141" s="1">
        <v>317.42399999999998</v>
      </c>
      <c r="DZ141" s="1">
        <v>344.61599999999999</v>
      </c>
      <c r="EA141" s="1">
        <v>343.00900000000001</v>
      </c>
      <c r="EB141" s="1">
        <v>341.44099999999997</v>
      </c>
      <c r="EC141" s="1">
        <v>336.33499999999998</v>
      </c>
      <c r="ED141" s="1">
        <v>335.91899999999998</v>
      </c>
      <c r="EE141" s="1">
        <v>326.96300000000002</v>
      </c>
      <c r="EF141" s="1">
        <v>309.73599999999999</v>
      </c>
      <c r="EG141" s="1">
        <v>299.005</v>
      </c>
      <c r="EH141" s="1">
        <v>305.26499999999999</v>
      </c>
      <c r="EI141" s="1">
        <v>303.47500000000002</v>
      </c>
      <c r="EJ141" s="1">
        <v>310.29199999999997</v>
      </c>
      <c r="EK141" s="1">
        <v>316.024</v>
      </c>
      <c r="EL141" s="1">
        <v>304.26100000000002</v>
      </c>
      <c r="EM141" s="1">
        <v>304.60899999999998</v>
      </c>
      <c r="EN141" s="1">
        <v>295.99900000000002</v>
      </c>
      <c r="EO141" s="1">
        <v>295.77800000000002</v>
      </c>
      <c r="EP141" s="1">
        <v>295.54199999999997</v>
      </c>
      <c r="EQ141" s="1">
        <v>289.45400000000001</v>
      </c>
      <c r="ER141" s="1">
        <v>289.40199999999999</v>
      </c>
      <c r="ES141" s="1">
        <v>291.68900000000002</v>
      </c>
      <c r="ET141" s="1">
        <v>311.57600000000002</v>
      </c>
      <c r="EU141" s="1">
        <v>311.45</v>
      </c>
      <c r="EV141" s="1">
        <v>322.39699999999999</v>
      </c>
      <c r="EW141" s="1">
        <v>296.09399999999999</v>
      </c>
      <c r="EX141" s="1">
        <v>324.79300000000001</v>
      </c>
      <c r="EY141" s="1">
        <v>346.41300000000001</v>
      </c>
      <c r="EZ141" s="1">
        <v>344.59500000000003</v>
      </c>
      <c r="FA141" s="1">
        <v>343.21499999999997</v>
      </c>
      <c r="FB141" s="1">
        <v>288.86399999999998</v>
      </c>
      <c r="FC141" s="1">
        <v>344.67</v>
      </c>
      <c r="FD141" s="1">
        <v>345.40699999999998</v>
      </c>
      <c r="FE141" s="1">
        <v>342.834</v>
      </c>
      <c r="FF141" s="1">
        <v>328.24099999999999</v>
      </c>
      <c r="FG141" s="1">
        <v>341.14100000000002</v>
      </c>
      <c r="FH141" s="1">
        <v>336.52100000000002</v>
      </c>
      <c r="FI141" s="1">
        <v>349.35500000000002</v>
      </c>
      <c r="FJ141" s="1">
        <v>355.178</v>
      </c>
      <c r="FK141" s="1">
        <v>354.63400000000001</v>
      </c>
      <c r="FL141" s="1">
        <v>364.56599999999997</v>
      </c>
      <c r="FM141" s="1">
        <v>363.42500000000001</v>
      </c>
      <c r="FN141" s="1">
        <v>352.44799999999998</v>
      </c>
      <c r="FO141" s="1">
        <v>362.589</v>
      </c>
      <c r="FP141" s="1">
        <v>353.73200000000003</v>
      </c>
      <c r="FQ141" s="1">
        <v>355.245</v>
      </c>
      <c r="FR141" s="1">
        <v>354.976</v>
      </c>
      <c r="FS141" s="1">
        <v>371.661</v>
      </c>
      <c r="FT141" s="1">
        <v>363.12299999999999</v>
      </c>
      <c r="FU141" s="1">
        <v>351.79500000000002</v>
      </c>
      <c r="FV141" s="1">
        <v>338.97500000000002</v>
      </c>
      <c r="FW141" s="1">
        <v>302.70100000000002</v>
      </c>
      <c r="FX141" s="1">
        <v>310.50200000000001</v>
      </c>
      <c r="FY141" s="1">
        <v>306.24599999999998</v>
      </c>
      <c r="FZ141" s="1">
        <v>290.83699999999999</v>
      </c>
      <c r="GA141" s="1">
        <v>296.86900000000003</v>
      </c>
      <c r="GB141" s="1">
        <v>292.411</v>
      </c>
      <c r="GC141" s="1">
        <v>311.09399999999999</v>
      </c>
      <c r="GD141" s="1">
        <v>310.952</v>
      </c>
      <c r="GE141" s="1">
        <v>310.18599999999998</v>
      </c>
      <c r="GF141" s="1">
        <v>310.38099999999997</v>
      </c>
      <c r="GG141" s="1">
        <v>308.85599999999999</v>
      </c>
      <c r="GH141" s="1">
        <v>300.52100000000002</v>
      </c>
      <c r="GI141" s="1">
        <v>300.70100000000002</v>
      </c>
      <c r="GJ141" s="1">
        <v>299.64299999999997</v>
      </c>
      <c r="GK141" s="1">
        <v>283.01900000000001</v>
      </c>
      <c r="GL141" s="1">
        <v>305.83</v>
      </c>
      <c r="GM141" s="1">
        <v>300.04199999999997</v>
      </c>
      <c r="GN141" s="1">
        <v>304.964</v>
      </c>
      <c r="GO141" s="1">
        <v>289.00900000000001</v>
      </c>
      <c r="GP141" s="1">
        <v>290.26</v>
      </c>
      <c r="GQ141" s="1">
        <v>346.78800000000001</v>
      </c>
      <c r="GR141" s="1">
        <v>272.92899999999997</v>
      </c>
      <c r="GS141" s="1">
        <v>275.40499999999997</v>
      </c>
      <c r="GT141" s="1">
        <v>280.52600000000001</v>
      </c>
      <c r="GU141" s="1">
        <v>280.45100000000002</v>
      </c>
      <c r="GV141" s="1">
        <v>301.60899999999998</v>
      </c>
      <c r="GW141" s="1">
        <v>278.68900000000002</v>
      </c>
      <c r="GX141" s="1">
        <v>305.35700000000003</v>
      </c>
      <c r="GY141" s="1">
        <v>271.56</v>
      </c>
      <c r="GZ141" s="1">
        <v>279.74</v>
      </c>
      <c r="HA141" s="1">
        <v>277.69900000000001</v>
      </c>
      <c r="HB141" s="1">
        <v>336.59800000000001</v>
      </c>
      <c r="HC141" s="1">
        <v>337.80099999999999</v>
      </c>
      <c r="HD141" s="1">
        <v>346.875</v>
      </c>
      <c r="HE141" s="1">
        <v>354.98700000000002</v>
      </c>
      <c r="HF141" s="1">
        <v>355.495</v>
      </c>
      <c r="HG141" s="1">
        <v>355.911</v>
      </c>
      <c r="HH141" s="1">
        <v>379.32799999999997</v>
      </c>
      <c r="HI141" s="1">
        <v>404.34100000000001</v>
      </c>
      <c r="HJ141" s="1">
        <v>413.90199999999999</v>
      </c>
      <c r="HK141" s="1">
        <v>425.73899999999998</v>
      </c>
      <c r="HL141" s="1">
        <v>425.23</v>
      </c>
      <c r="HM141" s="1">
        <v>446.23599999999999</v>
      </c>
      <c r="HN141" s="1">
        <v>391.61099999999999</v>
      </c>
      <c r="HO141" s="1">
        <v>405.06599999999997</v>
      </c>
      <c r="HP141" s="1">
        <v>382.154</v>
      </c>
      <c r="HQ141" s="1">
        <v>366.44600000000003</v>
      </c>
      <c r="HR141" s="1">
        <v>367.62900000000002</v>
      </c>
      <c r="HS141" s="1">
        <v>356.24200000000002</v>
      </c>
      <c r="HT141" s="1">
        <v>357.03800000000001</v>
      </c>
      <c r="HU141" s="1">
        <v>328.846</v>
      </c>
      <c r="HV141" s="1">
        <v>328.58600000000001</v>
      </c>
      <c r="HW141" s="1">
        <v>328.28800000000001</v>
      </c>
      <c r="HX141" s="1">
        <v>303.15300000000002</v>
      </c>
      <c r="HY141" s="1">
        <v>333.20100000000002</v>
      </c>
      <c r="HZ141" s="1">
        <v>324.78399999999999</v>
      </c>
      <c r="IA141" s="1">
        <v>328.72300000000001</v>
      </c>
      <c r="IB141" s="1">
        <v>312.72800000000001</v>
      </c>
      <c r="IC141" s="1">
        <v>320.96699999999998</v>
      </c>
      <c r="ID141" s="1">
        <v>295.92</v>
      </c>
      <c r="IE141" s="1">
        <v>272.524</v>
      </c>
      <c r="IF141" s="1">
        <v>260.77300000000002</v>
      </c>
      <c r="IG141" s="1">
        <v>255.53800000000001</v>
      </c>
      <c r="IH141" s="1">
        <v>267.29899999999998</v>
      </c>
      <c r="II141" s="1">
        <v>277.613</v>
      </c>
      <c r="IJ141" s="1">
        <v>277.57</v>
      </c>
      <c r="IK141" s="1">
        <v>287.51600000000002</v>
      </c>
      <c r="IL141" s="1">
        <v>287.44499999999999</v>
      </c>
      <c r="IM141" s="1">
        <v>287.63900000000001</v>
      </c>
      <c r="IN141" s="1">
        <v>272.637</v>
      </c>
      <c r="IO141" s="1">
        <v>278.24799999999999</v>
      </c>
      <c r="IP141" s="1">
        <v>291.67700000000002</v>
      </c>
      <c r="IQ141" s="1">
        <v>288.75299999999999</v>
      </c>
      <c r="IR141" s="1">
        <v>284.15100000000001</v>
      </c>
      <c r="IS141" s="1">
        <v>269.06599999999997</v>
      </c>
      <c r="IT141" s="1">
        <v>301.78100000000001</v>
      </c>
      <c r="IU141" s="1">
        <v>307.96600000000001</v>
      </c>
      <c r="IV141" s="1">
        <v>329.47800000000001</v>
      </c>
      <c r="IW141" s="1">
        <v>327.36900000000003</v>
      </c>
      <c r="IX141" s="1">
        <v>330.48599999999999</v>
      </c>
      <c r="IY141" s="1">
        <v>330.86500000000001</v>
      </c>
      <c r="IZ141" s="1">
        <v>330.89499999999998</v>
      </c>
      <c r="JA141" s="1">
        <v>331.37900000000002</v>
      </c>
      <c r="JB141" s="1">
        <v>331.88499999999999</v>
      </c>
      <c r="JC141" s="1">
        <v>331.83699999999999</v>
      </c>
      <c r="JD141" s="1">
        <v>326.05500000000001</v>
      </c>
      <c r="JE141" s="1">
        <v>345.58300000000003</v>
      </c>
      <c r="JF141" s="1">
        <v>357.60700000000003</v>
      </c>
      <c r="JG141" s="1">
        <v>357.22899999999998</v>
      </c>
      <c r="JH141" s="1">
        <v>356.745</v>
      </c>
      <c r="JI141" s="1">
        <v>363.22699999999998</v>
      </c>
      <c r="JJ141" s="1">
        <v>334.09300000000002</v>
      </c>
      <c r="JK141" s="1">
        <v>328.02300000000002</v>
      </c>
      <c r="JL141" s="1">
        <v>306.24700000000001</v>
      </c>
      <c r="JM141" s="1">
        <v>307.32499999999999</v>
      </c>
      <c r="JN141" s="1">
        <v>314.51</v>
      </c>
      <c r="JO141" s="1">
        <v>314.541</v>
      </c>
      <c r="JP141" s="1">
        <v>315.346</v>
      </c>
      <c r="JQ141" s="1">
        <v>330.596</v>
      </c>
      <c r="JR141" s="1">
        <v>335.21499999999997</v>
      </c>
      <c r="JS141" s="1">
        <v>349.79500000000002</v>
      </c>
      <c r="JT141" s="1">
        <v>338.83600000000001</v>
      </c>
      <c r="JU141" s="1">
        <v>338.58300000000003</v>
      </c>
      <c r="JV141" s="1">
        <v>326.59699999999998</v>
      </c>
      <c r="JW141" s="1">
        <v>326.87900000000002</v>
      </c>
      <c r="JX141" s="1">
        <v>326.99900000000002</v>
      </c>
      <c r="JY141" s="1">
        <v>327.44200000000001</v>
      </c>
      <c r="JZ141" s="1">
        <v>335.59399999999999</v>
      </c>
      <c r="KA141" s="1">
        <v>340.93200000000002</v>
      </c>
      <c r="KB141" s="1">
        <v>339.86500000000001</v>
      </c>
      <c r="KC141" s="1">
        <v>345.01</v>
      </c>
      <c r="KD141" s="1">
        <v>337.25099999999998</v>
      </c>
      <c r="KE141" s="1">
        <v>313.93599999999998</v>
      </c>
      <c r="KF141" s="1">
        <v>344.505</v>
      </c>
      <c r="KG141" s="1">
        <v>325.19200000000001</v>
      </c>
      <c r="KH141" s="1">
        <v>347.947</v>
      </c>
      <c r="KI141" s="1">
        <v>359.45699999999999</v>
      </c>
      <c r="KJ141" s="1">
        <v>359.88299999999998</v>
      </c>
      <c r="KK141" s="1">
        <v>359.79</v>
      </c>
      <c r="KL141" s="1">
        <v>376.61900000000003</v>
      </c>
      <c r="KM141" s="1">
        <v>376.53500000000003</v>
      </c>
      <c r="KN141" s="1">
        <v>364.23099999999999</v>
      </c>
      <c r="KO141" s="1">
        <v>372.73</v>
      </c>
      <c r="KP141" s="1">
        <v>361.13900000000001</v>
      </c>
      <c r="KQ141" s="1">
        <v>366.46</v>
      </c>
      <c r="KR141" s="1">
        <v>377.46199999999999</v>
      </c>
      <c r="KS141" s="1">
        <v>384.47500000000002</v>
      </c>
      <c r="KT141" s="1">
        <v>384.49200000000002</v>
      </c>
      <c r="KU141" s="1">
        <v>384.81599999999997</v>
      </c>
      <c r="KV141" s="1">
        <v>385.61500000000001</v>
      </c>
      <c r="KW141" s="1">
        <v>386.113</v>
      </c>
      <c r="KX141" s="1">
        <v>392.80799999999999</v>
      </c>
      <c r="KY141" s="1">
        <v>392.447</v>
      </c>
      <c r="KZ141" s="1">
        <v>392.39699999999999</v>
      </c>
      <c r="LA141" s="1">
        <v>406.21699999999998</v>
      </c>
      <c r="LB141" s="1">
        <v>428.59699999999998</v>
      </c>
      <c r="LC141" s="1">
        <v>427.81400000000002</v>
      </c>
      <c r="LD141" s="1">
        <v>446.21800000000002</v>
      </c>
      <c r="LE141" s="1">
        <v>448.48</v>
      </c>
      <c r="LF141" s="1">
        <v>448.43200000000002</v>
      </c>
      <c r="LG141" s="1">
        <v>460.90499999999997</v>
      </c>
      <c r="LH141" s="1">
        <v>466.52800000000002</v>
      </c>
      <c r="LI141" s="1">
        <v>476.41699999999997</v>
      </c>
      <c r="LJ141" s="1">
        <v>490.548</v>
      </c>
      <c r="LK141" s="1">
        <v>499.71199999999999</v>
      </c>
      <c r="LL141" s="1">
        <v>482.95100000000002</v>
      </c>
      <c r="LM141" s="1">
        <v>474.85199999999998</v>
      </c>
      <c r="LN141" s="1">
        <v>465.995</v>
      </c>
      <c r="LO141" s="1">
        <v>461.36200000000002</v>
      </c>
      <c r="LP141" s="1">
        <v>461.51299999999998</v>
      </c>
      <c r="LQ141" s="1">
        <v>454.44799999999998</v>
      </c>
      <c r="LR141" s="1">
        <v>447.87599999999998</v>
      </c>
      <c r="LS141" s="1">
        <v>454.09100000000001</v>
      </c>
      <c r="LT141" s="1">
        <v>453.60300000000001</v>
      </c>
      <c r="LU141" s="1">
        <v>445.46</v>
      </c>
      <c r="LV141" s="1">
        <v>448.82299999999998</v>
      </c>
      <c r="LW141" s="1">
        <v>424.85500000000002</v>
      </c>
      <c r="LX141" s="1">
        <v>424.88799999999998</v>
      </c>
      <c r="LY141" s="1">
        <v>415.69900000000001</v>
      </c>
      <c r="LZ141" s="1">
        <v>435.45800000000003</v>
      </c>
      <c r="MA141" s="1">
        <v>435.19499999999999</v>
      </c>
      <c r="MB141" s="1">
        <v>434.791</v>
      </c>
      <c r="MC141" s="1">
        <v>434.60899999999998</v>
      </c>
      <c r="MD141" s="1">
        <v>421.25099999999998</v>
      </c>
      <c r="ME141" s="1">
        <v>399.851</v>
      </c>
      <c r="MF141" s="1">
        <v>387.3</v>
      </c>
      <c r="MG141" s="1">
        <v>399.14499999999998</v>
      </c>
      <c r="MH141" s="1">
        <v>381.54199999999997</v>
      </c>
      <c r="MI141" s="1">
        <v>366.976</v>
      </c>
      <c r="MJ141" s="1">
        <v>359.23500000000001</v>
      </c>
      <c r="MK141" s="1">
        <v>351.76600000000002</v>
      </c>
      <c r="ML141" s="1">
        <v>351.27499999999998</v>
      </c>
      <c r="MM141" s="1">
        <v>342.738</v>
      </c>
      <c r="MN141" s="1">
        <v>321.78699999999998</v>
      </c>
      <c r="MO141" s="1">
        <v>322.97800000000001</v>
      </c>
      <c r="MP141" s="1">
        <v>290.18700000000001</v>
      </c>
      <c r="MQ141" s="1">
        <v>290.452</v>
      </c>
      <c r="MR141" s="1">
        <v>274.56900000000002</v>
      </c>
      <c r="MS141" s="1">
        <v>261.03199999999998</v>
      </c>
      <c r="MT141" s="1">
        <v>260.63799999999998</v>
      </c>
      <c r="MU141" s="1">
        <v>261.06099999999998</v>
      </c>
      <c r="MV141" s="1">
        <v>261.03100000000001</v>
      </c>
      <c r="MW141" s="1">
        <v>261.00599999999997</v>
      </c>
      <c r="MX141" s="1">
        <v>260.67599999999999</v>
      </c>
      <c r="MY141" s="1">
        <v>260.74299999999999</v>
      </c>
      <c r="MZ141" s="1">
        <v>264.23399999999998</v>
      </c>
      <c r="NA141" s="1">
        <v>264.26900000000001</v>
      </c>
      <c r="NB141" s="1">
        <v>270.13</v>
      </c>
      <c r="NC141" s="1">
        <v>269.91399999999999</v>
      </c>
      <c r="ND141" s="1">
        <v>274.411</v>
      </c>
      <c r="NE141" s="1">
        <v>263.75</v>
      </c>
      <c r="NF141" s="1">
        <v>260.25900000000001</v>
      </c>
      <c r="NG141" s="1">
        <v>263.339</v>
      </c>
      <c r="NH141" s="1">
        <v>252.20500000000001</v>
      </c>
      <c r="NI141" s="1">
        <v>252.25399999999999</v>
      </c>
      <c r="NJ141" s="1">
        <v>252.648</v>
      </c>
      <c r="NK141" s="1">
        <v>256.54199999999997</v>
      </c>
      <c r="NL141" s="1">
        <v>256.238</v>
      </c>
      <c r="NM141" s="1">
        <v>258.77600000000001</v>
      </c>
      <c r="NN141" s="1">
        <v>258.78500000000003</v>
      </c>
      <c r="NO141" s="1">
        <v>258.55900000000003</v>
      </c>
      <c r="NP141" s="1">
        <v>244.642</v>
      </c>
      <c r="NQ141" s="1">
        <v>244.90799999999999</v>
      </c>
      <c r="NR141" s="1">
        <v>245.172</v>
      </c>
      <c r="NS141" s="1">
        <v>245.01</v>
      </c>
      <c r="NT141" s="1">
        <v>254.60300000000001</v>
      </c>
      <c r="NU141" s="1">
        <v>253.79599999999999</v>
      </c>
      <c r="NV141" s="1">
        <v>251.202</v>
      </c>
      <c r="NW141" s="1">
        <v>251.09299999999999</v>
      </c>
      <c r="NX141" s="1">
        <v>251.06200000000001</v>
      </c>
      <c r="NY141" s="1">
        <v>251.05500000000001</v>
      </c>
      <c r="NZ141" s="1">
        <v>251.405</v>
      </c>
      <c r="OA141" s="1">
        <v>248.04300000000001</v>
      </c>
      <c r="OB141" s="1">
        <v>243.26900000000001</v>
      </c>
      <c r="OC141" s="1">
        <v>243.31399999999999</v>
      </c>
      <c r="OD141" s="1">
        <v>245.82400000000001</v>
      </c>
      <c r="OE141" s="1">
        <v>246.041</v>
      </c>
      <c r="OF141" s="1">
        <v>245.54900000000001</v>
      </c>
      <c r="OG141" s="1">
        <v>251.07499999999999</v>
      </c>
      <c r="OH141" s="1">
        <v>262.52100000000002</v>
      </c>
      <c r="OI141" s="1">
        <v>262.44400000000002</v>
      </c>
      <c r="OJ141" s="1">
        <v>246.84100000000001</v>
      </c>
      <c r="OK141" s="1">
        <v>249.44499999999999</v>
      </c>
      <c r="OL141" s="1">
        <v>256.52999999999997</v>
      </c>
      <c r="OM141" s="1">
        <v>255.989</v>
      </c>
      <c r="ON141" s="1">
        <v>256.24799999999999</v>
      </c>
      <c r="OO141" s="1">
        <v>230.928</v>
      </c>
      <c r="OP141" s="1">
        <v>253.51599999999999</v>
      </c>
      <c r="OQ141" s="1">
        <v>250.327</v>
      </c>
      <c r="OR141" s="1">
        <v>250.864</v>
      </c>
      <c r="OS141" s="1">
        <v>247.93899999999999</v>
      </c>
      <c r="OT141" s="1">
        <v>250.31800000000001</v>
      </c>
      <c r="OU141" s="1">
        <v>254.00899999999999</v>
      </c>
      <c r="OV141" s="1">
        <v>249.608</v>
      </c>
      <c r="OW141" s="1">
        <v>249.39599999999999</v>
      </c>
      <c r="OX141" s="1">
        <v>249.43799999999999</v>
      </c>
      <c r="OY141" s="1">
        <v>249.31299999999999</v>
      </c>
      <c r="OZ141" s="1">
        <v>246.94300000000001</v>
      </c>
      <c r="PA141" s="1">
        <v>246.82</v>
      </c>
      <c r="PB141" s="1">
        <v>249.364</v>
      </c>
      <c r="PC141" s="1">
        <v>243.82499999999999</v>
      </c>
      <c r="PD141" s="1">
        <v>248.06800000000001</v>
      </c>
      <c r="PE141" s="1">
        <v>242.14699999999999</v>
      </c>
      <c r="PF141" s="1">
        <v>235.58600000000001</v>
      </c>
      <c r="PG141" s="1">
        <v>235.768</v>
      </c>
      <c r="PH141" s="1">
        <v>233.25299999999999</v>
      </c>
      <c r="PI141" s="1">
        <v>239.85499999999999</v>
      </c>
      <c r="PJ141" s="1">
        <v>236.78100000000001</v>
      </c>
      <c r="PK141" s="1">
        <v>234.494</v>
      </c>
      <c r="PL141" s="1">
        <v>228.72800000000001</v>
      </c>
      <c r="PM141" s="1">
        <v>236.029</v>
      </c>
      <c r="PN141" s="1">
        <v>239.19499999999999</v>
      </c>
      <c r="PO141" s="1">
        <v>255.81399999999999</v>
      </c>
      <c r="PP141" s="1">
        <v>239.566</v>
      </c>
      <c r="PQ141" s="1">
        <v>240.15299999999999</v>
      </c>
      <c r="PR141" s="1">
        <v>239.80799999999999</v>
      </c>
      <c r="PS141" s="1">
        <v>255.15600000000001</v>
      </c>
      <c r="PT141" s="1">
        <v>259.43</v>
      </c>
      <c r="PU141" s="1">
        <v>255.49600000000001</v>
      </c>
      <c r="PV141" s="1">
        <v>242.86699999999999</v>
      </c>
      <c r="PW141" s="1">
        <v>253.62799999999999</v>
      </c>
      <c r="PX141" s="1">
        <v>274.911</v>
      </c>
      <c r="PY141" s="1">
        <v>257.97899999999998</v>
      </c>
      <c r="PZ141" s="1">
        <v>254.27</v>
      </c>
      <c r="QA141" s="1">
        <v>262.75200000000001</v>
      </c>
      <c r="QB141" s="1">
        <v>256.45</v>
      </c>
      <c r="QC141" s="1">
        <v>280.24900000000002</v>
      </c>
      <c r="QD141" s="1">
        <v>292.91899999999998</v>
      </c>
    </row>
    <row r="142" spans="1:512" x14ac:dyDescent="0.25">
      <c r="A142" s="1" t="s">
        <v>359</v>
      </c>
      <c r="B142" s="1" t="str">
        <f>_xlfn.XLOOKUP(A142,bonds[worksheet get],bonds[unique lookup],"-")</f>
        <v>ALLRNV 1 5/8 PERP nc-25</v>
      </c>
      <c r="C142" s="1" t="str">
        <f>_xlfn.XLOOKUP(A142,bonds[worksheet get],bonds[ID_ISIN],"-")</f>
        <v>XS1757377400</v>
      </c>
      <c r="D142" s="1">
        <f>_xll.BDH(A142,"blp_i_sprd_mid","-2AY",,"Dates=H","Fill=C","Sort=R","Dir=H","cols=509;rows=1")</f>
        <v>143.97900000000001</v>
      </c>
      <c r="E142" s="1">
        <v>143.697</v>
      </c>
      <c r="F142" s="1">
        <v>143.10300000000001</v>
      </c>
      <c r="G142" s="1">
        <v>145.81399999999999</v>
      </c>
      <c r="H142" s="1">
        <v>146.06</v>
      </c>
      <c r="I142" s="1">
        <v>144.65700000000001</v>
      </c>
      <c r="J142" s="1">
        <v>143.74600000000001</v>
      </c>
      <c r="K142" s="1">
        <v>142.148</v>
      </c>
      <c r="L142" s="1">
        <v>141.5</v>
      </c>
      <c r="M142" s="1">
        <v>144.43299999999999</v>
      </c>
      <c r="N142" s="1">
        <v>142.62299999999999</v>
      </c>
      <c r="O142" s="1">
        <v>140.80199999999999</v>
      </c>
      <c r="P142" s="1">
        <v>135.99799999999999</v>
      </c>
      <c r="Q142" s="1">
        <v>132.33099999999999</v>
      </c>
      <c r="R142" s="1">
        <v>145.76900000000001</v>
      </c>
      <c r="S142" s="1">
        <v>142.15199999999999</v>
      </c>
      <c r="T142" s="1">
        <v>144.589</v>
      </c>
      <c r="U142" s="1">
        <v>138.61699999999999</v>
      </c>
      <c r="V142" s="1">
        <v>134.54599999999999</v>
      </c>
      <c r="W142" s="1">
        <v>134.251</v>
      </c>
      <c r="X142" s="1">
        <v>139.054</v>
      </c>
      <c r="Y142" s="1">
        <v>147.59299999999999</v>
      </c>
      <c r="Z142" s="1">
        <v>152.94999999999999</v>
      </c>
      <c r="AA142" s="1">
        <v>159.92599999999999</v>
      </c>
      <c r="AB142" s="1">
        <v>161.62899999999999</v>
      </c>
      <c r="AC142" s="1">
        <v>161.98400000000001</v>
      </c>
      <c r="AD142" s="1">
        <v>160.55799999999999</v>
      </c>
      <c r="AE142" s="1">
        <v>159.494</v>
      </c>
      <c r="AF142" s="1">
        <v>164.05</v>
      </c>
      <c r="AG142" s="1">
        <v>169.41</v>
      </c>
      <c r="AH142" s="1">
        <v>173.38499999999999</v>
      </c>
      <c r="AI142" s="1">
        <v>175.34100000000001</v>
      </c>
      <c r="AJ142" s="1">
        <v>174.703</v>
      </c>
      <c r="AK142" s="1">
        <v>179.03800000000001</v>
      </c>
      <c r="AL142" s="1">
        <v>187.86799999999999</v>
      </c>
      <c r="AM142" s="1">
        <v>192.452</v>
      </c>
      <c r="AN142" s="1">
        <v>193.71600000000001</v>
      </c>
      <c r="AO142" s="1">
        <v>192.31100000000001</v>
      </c>
      <c r="AP142" s="1">
        <v>192.208</v>
      </c>
      <c r="AQ142" s="1">
        <v>191.756</v>
      </c>
      <c r="AR142" s="1">
        <v>189.7</v>
      </c>
      <c r="AS142" s="1">
        <v>192.57599999999999</v>
      </c>
      <c r="AT142" s="1">
        <v>192.47399999999999</v>
      </c>
      <c r="AU142" s="1">
        <v>196.18600000000001</v>
      </c>
      <c r="AV142" s="1">
        <v>195.39699999999999</v>
      </c>
      <c r="AW142" s="1">
        <v>189.756</v>
      </c>
      <c r="AX142" s="1">
        <v>205.32599999999999</v>
      </c>
      <c r="AY142" s="1">
        <v>183.024</v>
      </c>
      <c r="AZ142" s="1">
        <v>179.19900000000001</v>
      </c>
      <c r="BA142" s="1">
        <v>186.36699999999999</v>
      </c>
      <c r="BB142" s="1">
        <v>185.61699999999999</v>
      </c>
      <c r="BC142" s="1">
        <v>196.51</v>
      </c>
      <c r="BD142" s="1">
        <v>205.94300000000001</v>
      </c>
      <c r="BE142" s="1">
        <v>205.06399999999999</v>
      </c>
      <c r="BF142" s="1">
        <v>207.64400000000001</v>
      </c>
      <c r="BG142" s="1">
        <v>209.905</v>
      </c>
      <c r="BH142" s="1">
        <v>207.74799999999999</v>
      </c>
      <c r="BI142" s="1">
        <v>212.47200000000001</v>
      </c>
      <c r="BJ142" s="1">
        <v>227.78899999999999</v>
      </c>
      <c r="BK142" s="1">
        <v>234.005</v>
      </c>
      <c r="BL142" s="1">
        <v>240.81700000000001</v>
      </c>
      <c r="BM142" s="1">
        <v>253.08099999999999</v>
      </c>
      <c r="BN142" s="1">
        <v>260.88499999999999</v>
      </c>
      <c r="BO142" s="1">
        <v>259.411</v>
      </c>
      <c r="BP142" s="1">
        <v>260.55599999999998</v>
      </c>
      <c r="BQ142" s="1">
        <v>262.31700000000001</v>
      </c>
      <c r="BR142" s="1">
        <v>264.76100000000002</v>
      </c>
      <c r="BS142" s="1">
        <v>263.70400000000001</v>
      </c>
      <c r="BT142" s="1">
        <v>263.79899999999998</v>
      </c>
      <c r="BU142" s="1">
        <v>260.85500000000002</v>
      </c>
      <c r="BV142" s="1">
        <v>269.839</v>
      </c>
      <c r="BW142" s="1">
        <v>277.41199999999998</v>
      </c>
      <c r="BX142" s="1">
        <v>262.33699999999999</v>
      </c>
      <c r="BY142" s="1">
        <v>267.50400000000002</v>
      </c>
      <c r="BZ142" s="1">
        <v>269.93</v>
      </c>
      <c r="CA142" s="1">
        <v>253.07400000000001</v>
      </c>
      <c r="CB142" s="1">
        <v>226.71799999999999</v>
      </c>
      <c r="CC142" s="1">
        <v>182.90700000000001</v>
      </c>
      <c r="CD142" s="1">
        <v>179.56399999999999</v>
      </c>
      <c r="CE142" s="1">
        <v>153.82499999999999</v>
      </c>
      <c r="CF142" s="1">
        <v>152.65100000000001</v>
      </c>
      <c r="CG142" s="1">
        <v>160.13</v>
      </c>
      <c r="CH142" s="1">
        <v>127.949</v>
      </c>
      <c r="CI142" s="1">
        <v>116.88800000000001</v>
      </c>
      <c r="CJ142" s="1">
        <v>113.81399999999999</v>
      </c>
      <c r="CK142" s="1">
        <v>114.488</v>
      </c>
      <c r="CL142" s="1">
        <v>124.837</v>
      </c>
      <c r="CM142" s="1">
        <v>120.536</v>
      </c>
      <c r="CN142" s="1">
        <v>106.26900000000001</v>
      </c>
      <c r="CO142" s="1">
        <v>97.12</v>
      </c>
      <c r="CP142" s="1">
        <v>92.885999999999996</v>
      </c>
      <c r="CQ142" s="1">
        <v>90.632999999999996</v>
      </c>
      <c r="CR142" s="1">
        <v>85.668000000000006</v>
      </c>
      <c r="CS142" s="1">
        <v>87.611999999999995</v>
      </c>
      <c r="CT142" s="1">
        <v>87.272000000000006</v>
      </c>
      <c r="CU142" s="1">
        <v>88.840999999999994</v>
      </c>
      <c r="CV142" s="1">
        <v>88.066000000000003</v>
      </c>
      <c r="CW142" s="1">
        <v>89.091999999999999</v>
      </c>
      <c r="CX142" s="1">
        <v>88.242000000000004</v>
      </c>
      <c r="CY142" s="1">
        <v>88.314999999999998</v>
      </c>
      <c r="CZ142" s="1">
        <v>88.724999999999994</v>
      </c>
      <c r="DA142" s="1">
        <v>89.5</v>
      </c>
      <c r="DB142" s="1">
        <v>87.647000000000006</v>
      </c>
      <c r="DC142" s="1">
        <v>86.454999999999998</v>
      </c>
      <c r="DD142" s="1">
        <v>87.566000000000003</v>
      </c>
      <c r="DE142" s="1">
        <v>90.998000000000005</v>
      </c>
      <c r="DF142" s="1">
        <v>94.682000000000002</v>
      </c>
      <c r="DG142" s="1">
        <v>94.125</v>
      </c>
      <c r="DH142" s="1">
        <v>92.561000000000007</v>
      </c>
      <c r="DI142" s="1">
        <v>88.826999999999998</v>
      </c>
      <c r="DJ142" s="1">
        <v>87.991</v>
      </c>
      <c r="DK142" s="1">
        <v>89.959000000000003</v>
      </c>
      <c r="DL142" s="1">
        <v>82.433999999999997</v>
      </c>
      <c r="DM142" s="1">
        <v>81.087999999999994</v>
      </c>
      <c r="DN142" s="1">
        <v>76.605000000000004</v>
      </c>
      <c r="DO142" s="1">
        <v>76.040000000000006</v>
      </c>
      <c r="DP142" s="1">
        <v>73.730999999999995</v>
      </c>
      <c r="DQ142" s="1">
        <v>73.248999999999995</v>
      </c>
      <c r="DR142" s="1">
        <v>74.019000000000005</v>
      </c>
      <c r="DS142" s="1">
        <v>74.093999999999994</v>
      </c>
      <c r="DT142" s="1">
        <v>71.61</v>
      </c>
      <c r="DU142" s="1">
        <v>71.957999999999998</v>
      </c>
      <c r="DV142" s="1">
        <v>73.738</v>
      </c>
      <c r="DW142" s="1">
        <v>73.135000000000005</v>
      </c>
      <c r="DX142" s="1">
        <v>76.156999999999996</v>
      </c>
      <c r="DY142" s="1">
        <v>77.474000000000004</v>
      </c>
      <c r="DZ142" s="1">
        <v>75.45</v>
      </c>
      <c r="EA142" s="1">
        <v>74.656000000000006</v>
      </c>
      <c r="EB142" s="1">
        <v>70.66</v>
      </c>
      <c r="EC142" s="1">
        <v>69.231999999999999</v>
      </c>
      <c r="ED142" s="1">
        <v>66.989000000000004</v>
      </c>
      <c r="EE142" s="1">
        <v>71.472999999999999</v>
      </c>
      <c r="EF142" s="1">
        <v>71.509</v>
      </c>
      <c r="EG142" s="1">
        <v>71.7</v>
      </c>
      <c r="EH142" s="1">
        <v>72.090999999999994</v>
      </c>
      <c r="EI142" s="1">
        <v>71.497</v>
      </c>
      <c r="EJ142" s="1">
        <v>72.945999999999998</v>
      </c>
      <c r="EK142" s="1">
        <v>75.581999999999994</v>
      </c>
      <c r="EL142" s="1">
        <v>75.706000000000003</v>
      </c>
      <c r="EM142" s="1">
        <v>76.980999999999995</v>
      </c>
      <c r="EN142" s="1">
        <v>79.174999999999997</v>
      </c>
      <c r="EO142" s="1">
        <v>82.338999999999999</v>
      </c>
      <c r="EP142" s="1">
        <v>80.94</v>
      </c>
      <c r="EQ142" s="1">
        <v>80.963999999999999</v>
      </c>
      <c r="ER142" s="1">
        <v>81.596000000000004</v>
      </c>
      <c r="ES142" s="1">
        <v>82.599000000000004</v>
      </c>
      <c r="ET142" s="1">
        <v>85.506</v>
      </c>
      <c r="EU142" s="1">
        <v>87.76</v>
      </c>
      <c r="EV142" s="1">
        <v>82.641000000000005</v>
      </c>
      <c r="EW142" s="1">
        <v>86.001000000000005</v>
      </c>
      <c r="EX142" s="1">
        <v>87.203999999999994</v>
      </c>
      <c r="EY142" s="1">
        <v>87.534999999999997</v>
      </c>
      <c r="EZ142" s="1">
        <v>86.662999999999997</v>
      </c>
      <c r="FA142" s="1">
        <v>85.819000000000003</v>
      </c>
      <c r="FB142" s="1">
        <v>89.893000000000001</v>
      </c>
      <c r="FC142" s="1">
        <v>89.358000000000004</v>
      </c>
      <c r="FD142" s="1">
        <v>90.454999999999998</v>
      </c>
      <c r="FE142" s="1">
        <v>86.855999999999995</v>
      </c>
      <c r="FF142" s="1">
        <v>84.668000000000006</v>
      </c>
      <c r="FG142" s="1">
        <v>83.465000000000003</v>
      </c>
      <c r="FH142" s="1">
        <v>84.096999999999994</v>
      </c>
      <c r="FI142" s="1">
        <v>81.236999999999995</v>
      </c>
      <c r="FJ142" s="1">
        <v>77.137</v>
      </c>
      <c r="FK142" s="1">
        <v>76.777000000000001</v>
      </c>
      <c r="FL142" s="1">
        <v>76.343999999999994</v>
      </c>
      <c r="FM142" s="1">
        <v>72.935000000000002</v>
      </c>
      <c r="FN142" s="1">
        <v>77.459000000000003</v>
      </c>
      <c r="FO142" s="1">
        <v>75.691999999999993</v>
      </c>
      <c r="FP142" s="1">
        <v>78.650000000000006</v>
      </c>
      <c r="FQ142" s="1">
        <v>80.680000000000007</v>
      </c>
      <c r="FR142" s="1">
        <v>81.537000000000006</v>
      </c>
      <c r="FS142" s="1">
        <v>77.641999999999996</v>
      </c>
      <c r="FT142" s="1">
        <v>77.408000000000001</v>
      </c>
      <c r="FU142" s="1">
        <v>76.126999999999995</v>
      </c>
      <c r="FV142" s="1">
        <v>77.977999999999994</v>
      </c>
      <c r="FW142" s="1">
        <v>81.703000000000003</v>
      </c>
      <c r="FX142" s="1">
        <v>81.947999999999993</v>
      </c>
      <c r="FY142" s="1">
        <v>79.475999999999999</v>
      </c>
      <c r="FZ142" s="1">
        <v>78.768000000000001</v>
      </c>
      <c r="GA142" s="1">
        <v>81.239999999999995</v>
      </c>
      <c r="GB142" s="1">
        <v>82.45</v>
      </c>
      <c r="GC142" s="1">
        <v>81.716999999999999</v>
      </c>
      <c r="GD142" s="1">
        <v>85.194999999999993</v>
      </c>
      <c r="GE142" s="1">
        <v>87.897000000000006</v>
      </c>
      <c r="GF142" s="1">
        <v>87.200999999999993</v>
      </c>
      <c r="GG142" s="1">
        <v>90.623999999999995</v>
      </c>
      <c r="GH142" s="1">
        <v>93.884</v>
      </c>
      <c r="GI142" s="1">
        <v>98.010999999999996</v>
      </c>
      <c r="GJ142" s="1">
        <v>94.271000000000001</v>
      </c>
      <c r="GK142" s="1">
        <v>94.231999999999999</v>
      </c>
      <c r="GL142" s="1">
        <v>92.698999999999998</v>
      </c>
      <c r="GM142" s="1">
        <v>91.001999999999995</v>
      </c>
      <c r="GN142" s="1">
        <v>90.46</v>
      </c>
      <c r="GO142" s="1">
        <v>90.921000000000006</v>
      </c>
      <c r="GP142" s="1">
        <v>90.75</v>
      </c>
      <c r="GQ142" s="1">
        <v>89.688999999999993</v>
      </c>
      <c r="GR142" s="1">
        <v>91.001999999999995</v>
      </c>
      <c r="GS142" s="1">
        <v>91.518000000000001</v>
      </c>
      <c r="GT142" s="1">
        <v>89.744</v>
      </c>
      <c r="GU142" s="1">
        <v>86.010999999999996</v>
      </c>
      <c r="GV142" s="1">
        <v>86.888000000000005</v>
      </c>
      <c r="GW142" s="1">
        <v>86.912999999999997</v>
      </c>
      <c r="GX142" s="1">
        <v>83.016000000000005</v>
      </c>
      <c r="GY142" s="1">
        <v>80.441000000000003</v>
      </c>
      <c r="GZ142" s="1">
        <v>76.84</v>
      </c>
      <c r="HA142" s="1">
        <v>79.158000000000001</v>
      </c>
      <c r="HB142" s="1">
        <v>94.552000000000007</v>
      </c>
      <c r="HC142" s="1">
        <v>94.137</v>
      </c>
      <c r="HD142" s="1">
        <v>93.119</v>
      </c>
      <c r="HE142" s="1">
        <v>94.754000000000005</v>
      </c>
      <c r="HF142" s="1">
        <v>91.923000000000002</v>
      </c>
      <c r="HG142" s="1">
        <v>98.665999999999997</v>
      </c>
      <c r="HH142" s="1">
        <v>100.44799999999999</v>
      </c>
      <c r="HI142" s="1">
        <v>100.46599999999999</v>
      </c>
      <c r="HJ142" s="1">
        <v>99.165999999999997</v>
      </c>
      <c r="HK142" s="1">
        <v>99.900999999999996</v>
      </c>
      <c r="HL142" s="1">
        <v>101.042</v>
      </c>
      <c r="HM142" s="1">
        <v>98.361999999999995</v>
      </c>
      <c r="HN142" s="1">
        <v>95.632999999999996</v>
      </c>
      <c r="HO142" s="1">
        <v>95.933999999999997</v>
      </c>
      <c r="HP142" s="1">
        <v>95.39</v>
      </c>
      <c r="HQ142" s="1">
        <v>104.547</v>
      </c>
      <c r="HR142" s="1">
        <v>112.696</v>
      </c>
      <c r="HS142" s="1">
        <v>114.2</v>
      </c>
      <c r="HT142" s="1">
        <v>122.227</v>
      </c>
      <c r="HU142" s="1">
        <v>123.366</v>
      </c>
      <c r="HV142" s="1">
        <v>114.339</v>
      </c>
      <c r="HW142" s="1">
        <v>110.913</v>
      </c>
      <c r="HX142" s="1">
        <v>109.309</v>
      </c>
      <c r="HY142" s="1">
        <v>112.024</v>
      </c>
      <c r="HZ142" s="1">
        <v>113.154</v>
      </c>
      <c r="IA142" s="1">
        <v>119.28100000000001</v>
      </c>
      <c r="IB142" s="1">
        <v>119.242</v>
      </c>
      <c r="IC142" s="1">
        <v>122.253</v>
      </c>
      <c r="ID142" s="1">
        <v>114.57899999999999</v>
      </c>
      <c r="IE142" s="1">
        <v>109.248</v>
      </c>
      <c r="IF142" s="1">
        <v>106.373</v>
      </c>
      <c r="IG142" s="1">
        <v>103.717</v>
      </c>
      <c r="IH142" s="1">
        <v>99.05</v>
      </c>
      <c r="II142" s="1">
        <v>98.281000000000006</v>
      </c>
      <c r="IJ142" s="1">
        <v>100.10599999999999</v>
      </c>
      <c r="IK142" s="1">
        <v>104.504</v>
      </c>
      <c r="IL142" s="1">
        <v>105.53400000000001</v>
      </c>
      <c r="IM142" s="1">
        <v>107.83199999999999</v>
      </c>
      <c r="IN142" s="1">
        <v>106.726</v>
      </c>
      <c r="IO142" s="1">
        <v>107.681</v>
      </c>
      <c r="IP142" s="1">
        <v>103.61199999999999</v>
      </c>
      <c r="IQ142" s="1">
        <v>101.93</v>
      </c>
      <c r="IR142" s="1">
        <v>102.042</v>
      </c>
      <c r="IS142" s="1">
        <v>100.72799999999999</v>
      </c>
      <c r="IT142" s="1">
        <v>102.402</v>
      </c>
      <c r="IU142" s="1">
        <v>107.98699999999999</v>
      </c>
      <c r="IV142" s="1">
        <v>111.432</v>
      </c>
      <c r="IW142" s="1">
        <v>108.374</v>
      </c>
      <c r="IX142" s="1">
        <v>105.35899999999999</v>
      </c>
      <c r="IY142" s="1">
        <v>107.913</v>
      </c>
      <c r="IZ142" s="1">
        <v>108.187</v>
      </c>
      <c r="JA142" s="1">
        <v>108.70399999999999</v>
      </c>
      <c r="JB142" s="1">
        <v>109.911</v>
      </c>
      <c r="JC142" s="1">
        <v>115.908</v>
      </c>
      <c r="JD142" s="1">
        <v>119.646</v>
      </c>
      <c r="JE142" s="1">
        <v>119.483</v>
      </c>
      <c r="JF142" s="1">
        <v>121.649</v>
      </c>
      <c r="JG142" s="1">
        <v>120.34699999999999</v>
      </c>
      <c r="JH142" s="1">
        <v>118.867</v>
      </c>
      <c r="JI142" s="1">
        <v>120.379</v>
      </c>
      <c r="JJ142" s="1">
        <v>121.786</v>
      </c>
      <c r="JK142" s="1">
        <v>130.06100000000001</v>
      </c>
      <c r="JL142" s="1">
        <v>128.441</v>
      </c>
      <c r="JM142" s="1">
        <v>131.01599999999999</v>
      </c>
      <c r="JN142" s="1">
        <v>130.273</v>
      </c>
      <c r="JO142" s="1">
        <v>131.34800000000001</v>
      </c>
      <c r="JP142" s="1">
        <v>126.94199999999999</v>
      </c>
      <c r="JQ142" s="1">
        <v>136.208</v>
      </c>
      <c r="JR142" s="1">
        <v>141.84700000000001</v>
      </c>
      <c r="JS142" s="1">
        <v>141.869</v>
      </c>
      <c r="JT142" s="1">
        <v>144.16499999999999</v>
      </c>
      <c r="JU142" s="1">
        <v>144.422</v>
      </c>
      <c r="JV142" s="1">
        <v>147.29599999999999</v>
      </c>
      <c r="JW142" s="1">
        <v>146.30500000000001</v>
      </c>
      <c r="JX142" s="1">
        <v>143.15899999999999</v>
      </c>
      <c r="JY142" s="1">
        <v>144.791</v>
      </c>
      <c r="JZ142" s="1">
        <v>142.58699999999999</v>
      </c>
      <c r="KA142" s="1">
        <v>141.285</v>
      </c>
      <c r="KB142" s="1">
        <v>141.27500000000001</v>
      </c>
      <c r="KC142" s="1">
        <v>142.215</v>
      </c>
      <c r="KD142" s="1">
        <v>135.92699999999999</v>
      </c>
      <c r="KE142" s="1">
        <v>134.374</v>
      </c>
      <c r="KF142" s="1">
        <v>135.89099999999999</v>
      </c>
      <c r="KG142" s="1">
        <v>136.29</v>
      </c>
      <c r="KH142" s="1">
        <v>135.619</v>
      </c>
      <c r="KI142" s="1">
        <v>137.49100000000001</v>
      </c>
      <c r="KJ142" s="1">
        <v>137.91900000000001</v>
      </c>
      <c r="KK142" s="1">
        <v>139.81100000000001</v>
      </c>
      <c r="KL142" s="1">
        <v>137.482</v>
      </c>
      <c r="KM142" s="1">
        <v>139.36500000000001</v>
      </c>
      <c r="KN142" s="1">
        <v>138.678</v>
      </c>
      <c r="KO142" s="1">
        <v>133.83699999999999</v>
      </c>
      <c r="KP142" s="1">
        <v>128.46199999999999</v>
      </c>
      <c r="KQ142" s="1">
        <v>126.79600000000001</v>
      </c>
      <c r="KR142" s="1">
        <v>129.10499999999999</v>
      </c>
      <c r="KS142" s="1">
        <v>130.90700000000001</v>
      </c>
      <c r="KT142" s="1">
        <v>133.70099999999999</v>
      </c>
      <c r="KU142" s="1">
        <v>136.40100000000001</v>
      </c>
      <c r="KV142" s="1">
        <v>135.423</v>
      </c>
      <c r="KW142" s="1">
        <v>135.79300000000001</v>
      </c>
      <c r="KX142" s="1">
        <v>133.16900000000001</v>
      </c>
      <c r="KY142" s="1">
        <v>133.97499999999999</v>
      </c>
      <c r="KZ142" s="1">
        <v>131.297</v>
      </c>
      <c r="LA142" s="1">
        <v>132.803</v>
      </c>
      <c r="LB142" s="1">
        <v>133.37100000000001</v>
      </c>
      <c r="LC142" s="1">
        <v>132.69</v>
      </c>
      <c r="LD142" s="1">
        <v>140.095</v>
      </c>
      <c r="LE142" s="1">
        <v>142.24700000000001</v>
      </c>
      <c r="LF142" s="1">
        <v>140.72</v>
      </c>
      <c r="LG142" s="1">
        <v>140.00700000000001</v>
      </c>
      <c r="LH142" s="1">
        <v>139.709</v>
      </c>
      <c r="LI142" s="1">
        <v>140.69999999999999</v>
      </c>
      <c r="LJ142" s="1">
        <v>140.87299999999999</v>
      </c>
      <c r="LK142" s="1">
        <v>146.45599999999999</v>
      </c>
      <c r="LL142" s="1">
        <v>145.595</v>
      </c>
      <c r="LM142" s="1">
        <v>149.02199999999999</v>
      </c>
      <c r="LN142" s="1">
        <v>155.185</v>
      </c>
      <c r="LO142" s="1">
        <v>157.96199999999999</v>
      </c>
      <c r="LP142" s="1">
        <v>152.64500000000001</v>
      </c>
      <c r="LQ142" s="1">
        <v>154.613</v>
      </c>
      <c r="LR142" s="1">
        <v>152.679</v>
      </c>
      <c r="LS142" s="1">
        <v>149.64099999999999</v>
      </c>
      <c r="LT142" s="1">
        <v>143.87700000000001</v>
      </c>
      <c r="LU142" s="1">
        <v>140.995</v>
      </c>
      <c r="LV142" s="1">
        <v>141.779</v>
      </c>
      <c r="LW142" s="1">
        <v>142.614</v>
      </c>
      <c r="LX142" s="1">
        <v>143.14400000000001</v>
      </c>
      <c r="LY142" s="1">
        <v>148.14400000000001</v>
      </c>
      <c r="LZ142" s="1">
        <v>150.12200000000001</v>
      </c>
      <c r="MA142" s="1">
        <v>154.12</v>
      </c>
      <c r="MB142" s="1">
        <v>157.03100000000001</v>
      </c>
      <c r="MC142" s="1">
        <v>155.50399999999999</v>
      </c>
      <c r="MD142" s="1">
        <v>149.536</v>
      </c>
      <c r="ME142" s="1">
        <v>145.328</v>
      </c>
      <c r="MF142" s="1">
        <v>145.274</v>
      </c>
      <c r="MG142" s="1">
        <v>143.779</v>
      </c>
      <c r="MH142" s="1">
        <v>141.59800000000001</v>
      </c>
      <c r="MI142" s="1">
        <v>143.48500000000001</v>
      </c>
      <c r="MJ142" s="1">
        <v>148.13499999999999</v>
      </c>
      <c r="MK142" s="1">
        <v>151.28200000000001</v>
      </c>
      <c r="ML142" s="1">
        <v>154.447</v>
      </c>
      <c r="MM142" s="1">
        <v>150.232</v>
      </c>
      <c r="MN142" s="1">
        <v>151.50899999999999</v>
      </c>
      <c r="MO142" s="1">
        <v>149.387</v>
      </c>
      <c r="MP142" s="1">
        <v>148.714</v>
      </c>
      <c r="MQ142" s="1">
        <v>149.12899999999999</v>
      </c>
      <c r="MR142" s="1">
        <v>148.08099999999999</v>
      </c>
      <c r="MS142" s="1">
        <v>147.89500000000001</v>
      </c>
      <c r="MT142" s="1">
        <v>149.80000000000001</v>
      </c>
      <c r="MU142" s="1">
        <v>154.364</v>
      </c>
      <c r="MV142" s="1">
        <v>157.72200000000001</v>
      </c>
      <c r="MW142" s="1">
        <v>151.631</v>
      </c>
      <c r="MX142" s="1">
        <v>146.04499999999999</v>
      </c>
      <c r="MY142" s="1">
        <v>146.12899999999999</v>
      </c>
      <c r="MZ142" s="1">
        <v>149.00700000000001</v>
      </c>
      <c r="NA142" s="1">
        <v>150.274</v>
      </c>
      <c r="NB142" s="1">
        <v>153.37700000000001</v>
      </c>
      <c r="NC142" s="1">
        <v>158.81899999999999</v>
      </c>
      <c r="ND142" s="1">
        <v>158.96299999999999</v>
      </c>
      <c r="NE142" s="1">
        <v>157.946</v>
      </c>
      <c r="NF142" s="1">
        <v>157.631</v>
      </c>
      <c r="NG142" s="1">
        <v>159.126</v>
      </c>
      <c r="NH142" s="1">
        <v>155.428</v>
      </c>
      <c r="NI142" s="1">
        <v>153.34200000000001</v>
      </c>
      <c r="NJ142" s="1">
        <v>150.03100000000001</v>
      </c>
      <c r="NK142" s="1">
        <v>151.49</v>
      </c>
      <c r="NL142" s="1">
        <v>159.464</v>
      </c>
      <c r="NM142" s="1">
        <v>159.59700000000001</v>
      </c>
      <c r="NN142" s="1">
        <v>165.15899999999999</v>
      </c>
      <c r="NO142" s="1">
        <v>164.256</v>
      </c>
      <c r="NP142" s="1">
        <v>160.934</v>
      </c>
      <c r="NQ142" s="1">
        <v>163.31399999999999</v>
      </c>
      <c r="NR142" s="1">
        <v>163.26599999999999</v>
      </c>
      <c r="NS142" s="1">
        <v>169.52199999999999</v>
      </c>
      <c r="NT142" s="1">
        <v>177.08500000000001</v>
      </c>
      <c r="NU142" s="1">
        <v>183.52799999999999</v>
      </c>
      <c r="NV142" s="1">
        <v>187.255</v>
      </c>
      <c r="NW142" s="1">
        <v>180.97399999999999</v>
      </c>
      <c r="NX142" s="1">
        <v>171.54900000000001</v>
      </c>
      <c r="NY142" s="1">
        <v>171.71600000000001</v>
      </c>
      <c r="NZ142" s="1">
        <v>170.73</v>
      </c>
      <c r="OA142" s="1">
        <v>168.57300000000001</v>
      </c>
      <c r="OB142" s="1">
        <v>168.44800000000001</v>
      </c>
      <c r="OC142" s="1">
        <v>168.33699999999999</v>
      </c>
      <c r="OD142" s="1">
        <v>166.023</v>
      </c>
      <c r="OE142" s="1">
        <v>165.95599999999999</v>
      </c>
      <c r="OF142" s="1">
        <v>161.22800000000001</v>
      </c>
      <c r="OG142" s="1">
        <v>161.721</v>
      </c>
      <c r="OH142" s="1">
        <v>161.99299999999999</v>
      </c>
      <c r="OI142" s="1">
        <v>167.51</v>
      </c>
      <c r="OJ142" s="1">
        <v>174.15600000000001</v>
      </c>
      <c r="OK142" s="1">
        <v>175.68199999999999</v>
      </c>
      <c r="OL142" s="1">
        <v>174.154</v>
      </c>
      <c r="OM142" s="1">
        <v>174.55799999999999</v>
      </c>
      <c r="ON142" s="1">
        <v>169.041</v>
      </c>
      <c r="OO142" s="1">
        <v>159.56</v>
      </c>
      <c r="OP142" s="1">
        <v>155.05600000000001</v>
      </c>
      <c r="OQ142" s="1">
        <v>153.065</v>
      </c>
      <c r="OR142" s="1">
        <v>148.76300000000001</v>
      </c>
      <c r="OS142" s="1">
        <v>142.40600000000001</v>
      </c>
      <c r="OT142" s="1">
        <v>139.95500000000001</v>
      </c>
      <c r="OU142" s="1">
        <v>137.41</v>
      </c>
      <c r="OV142" s="1">
        <v>139.654</v>
      </c>
      <c r="OW142" s="1">
        <v>138.23699999999999</v>
      </c>
      <c r="OX142" s="1">
        <v>139.30699999999999</v>
      </c>
      <c r="OY142" s="1">
        <v>141.44800000000001</v>
      </c>
      <c r="OZ142" s="1">
        <v>134.232</v>
      </c>
      <c r="PA142" s="1">
        <v>131.32</v>
      </c>
      <c r="PB142" s="1">
        <v>127.946</v>
      </c>
      <c r="PC142" s="1">
        <v>121.011</v>
      </c>
      <c r="PD142" s="1">
        <v>118.726</v>
      </c>
      <c r="PE142" s="1">
        <v>118.161</v>
      </c>
      <c r="PF142" s="1">
        <v>116.253</v>
      </c>
      <c r="PG142" s="1">
        <v>113.214</v>
      </c>
      <c r="PH142" s="1">
        <v>114.16</v>
      </c>
      <c r="PI142" s="1">
        <v>115.572</v>
      </c>
      <c r="PJ142" s="1">
        <v>115.94</v>
      </c>
      <c r="PK142" s="1">
        <v>116.989</v>
      </c>
      <c r="PL142" s="1">
        <v>118.658</v>
      </c>
      <c r="PM142" s="1">
        <v>121.307</v>
      </c>
      <c r="PN142" s="1">
        <v>121.313</v>
      </c>
      <c r="PO142" s="1">
        <v>123.143</v>
      </c>
      <c r="PP142" s="1">
        <v>123.977</v>
      </c>
      <c r="PQ142" s="1">
        <v>118.857</v>
      </c>
      <c r="PR142" s="1">
        <v>118.553</v>
      </c>
      <c r="PS142" s="1">
        <v>116.488</v>
      </c>
      <c r="PT142" s="1">
        <v>111.751</v>
      </c>
      <c r="PU142" s="1">
        <v>113.042</v>
      </c>
      <c r="PV142" s="1">
        <v>112.61</v>
      </c>
      <c r="PW142" s="1">
        <v>111.50700000000001</v>
      </c>
      <c r="PX142" s="1">
        <v>111.776</v>
      </c>
      <c r="PY142" s="1">
        <v>110.765</v>
      </c>
      <c r="PZ142" s="1">
        <v>109.875</v>
      </c>
      <c r="QA142" s="1">
        <v>110.458</v>
      </c>
      <c r="QB142" s="1">
        <v>104.22199999999999</v>
      </c>
      <c r="QC142" s="1">
        <v>105.223</v>
      </c>
      <c r="QD142" s="1">
        <v>105.527</v>
      </c>
      <c r="QE142" s="1">
        <v>101.39100000000001</v>
      </c>
      <c r="QF142" s="1">
        <v>103.173</v>
      </c>
      <c r="QG142" s="1">
        <v>107.453</v>
      </c>
      <c r="QH142" s="1">
        <v>110.235</v>
      </c>
      <c r="QI142" s="1">
        <v>108.255</v>
      </c>
      <c r="QJ142" s="1">
        <v>110.04</v>
      </c>
      <c r="QK142" s="1">
        <v>106.041</v>
      </c>
      <c r="QL142" s="1">
        <v>106.431</v>
      </c>
      <c r="QM142" s="1">
        <v>106.053</v>
      </c>
      <c r="QN142" s="1">
        <v>107.827</v>
      </c>
      <c r="QO142" s="1">
        <v>109.417</v>
      </c>
      <c r="QP142" s="1">
        <v>108.11499999999999</v>
      </c>
      <c r="QQ142" s="1">
        <v>108.03700000000001</v>
      </c>
      <c r="QR142" s="1">
        <v>109.789</v>
      </c>
      <c r="QS142" s="1">
        <v>111.51600000000001</v>
      </c>
      <c r="QT142" s="1">
        <v>112.36199999999999</v>
      </c>
      <c r="QU142" s="1">
        <v>114.806</v>
      </c>
      <c r="QV142" s="1">
        <v>115.315</v>
      </c>
      <c r="QW142" s="1">
        <v>114.642</v>
      </c>
      <c r="QX142" s="1">
        <v>116.82599999999999</v>
      </c>
      <c r="QY142" s="1">
        <v>118.252</v>
      </c>
      <c r="QZ142" s="1">
        <v>120.47499999999999</v>
      </c>
      <c r="RA142" s="1">
        <v>119.044</v>
      </c>
      <c r="RB142" s="1">
        <v>119.90900000000001</v>
      </c>
      <c r="RC142" s="1">
        <v>120.004</v>
      </c>
      <c r="RD142" s="1">
        <v>117.551</v>
      </c>
      <c r="RE142" s="1">
        <v>115.545</v>
      </c>
      <c r="RF142" s="1">
        <v>110.806</v>
      </c>
      <c r="RG142" s="1">
        <v>112.398</v>
      </c>
      <c r="RH142" s="1">
        <v>114.068</v>
      </c>
      <c r="RI142" s="1">
        <v>113.627</v>
      </c>
      <c r="RJ142" s="1">
        <v>113.496</v>
      </c>
      <c r="RK142" s="1">
        <v>113.452</v>
      </c>
      <c r="RL142" s="1">
        <v>114.70399999999999</v>
      </c>
      <c r="RM142" s="1">
        <v>118.117</v>
      </c>
      <c r="RN142" s="1">
        <v>117.536</v>
      </c>
      <c r="RO142" s="1">
        <v>117.657</v>
      </c>
      <c r="RP142" s="1">
        <v>117.80800000000001</v>
      </c>
      <c r="RQ142" s="1">
        <v>115.47</v>
      </c>
      <c r="RR142" s="1">
        <v>116.40600000000001</v>
      </c>
      <c r="RS142" s="1">
        <v>114.32599999999999</v>
      </c>
      <c r="RT142" s="1">
        <v>108.834</v>
      </c>
      <c r="RU142" s="1">
        <v>106.783</v>
      </c>
      <c r="RV142" s="1">
        <v>106.244</v>
      </c>
      <c r="RW142" s="1">
        <v>107.429</v>
      </c>
      <c r="RX142" s="1">
        <v>105.501</v>
      </c>
      <c r="RY142" s="1">
        <v>103.011</v>
      </c>
      <c r="RZ142" s="1">
        <v>100.28100000000001</v>
      </c>
      <c r="SA142" s="1">
        <v>103.09699999999999</v>
      </c>
      <c r="SB142" s="1">
        <v>103.76</v>
      </c>
      <c r="SC142" s="1">
        <v>106.40900000000001</v>
      </c>
      <c r="SD142" s="1">
        <v>107.98699999999999</v>
      </c>
      <c r="SE142" s="1">
        <v>112.062</v>
      </c>
      <c r="SF142" s="1">
        <v>112.425</v>
      </c>
      <c r="SG142" s="1">
        <v>112.916</v>
      </c>
      <c r="SH142" s="1">
        <v>115.226</v>
      </c>
      <c r="SI142" s="1">
        <v>116.73</v>
      </c>
      <c r="SJ142" s="1">
        <v>116.75700000000001</v>
      </c>
      <c r="SK142" s="1">
        <v>116.93</v>
      </c>
      <c r="SL142" s="1">
        <v>115.54300000000001</v>
      </c>
      <c r="SM142" s="1">
        <v>118.64700000000001</v>
      </c>
      <c r="SN142" s="1">
        <v>119.449</v>
      </c>
      <c r="SO142" s="1">
        <v>119.345</v>
      </c>
      <c r="SP142" s="1">
        <v>118.45699999999999</v>
      </c>
      <c r="SQ142" s="1">
        <v>128.92099999999999</v>
      </c>
      <c r="SR142" s="1">
        <v>129.98099999999999</v>
      </c>
    </row>
    <row r="143" spans="1:512" x14ac:dyDescent="0.25">
      <c r="A143" s="1" t="s">
        <v>360</v>
      </c>
      <c r="B143" s="1" t="e">
        <f>_xlfn.XLOOKUP(A143,bonds[worksheet get],bonds[unique lookup],"-")</f>
        <v>#VALUE!</v>
      </c>
      <c r="C143" s="1" t="str">
        <f>_xlfn.XLOOKUP(A143,bonds[worksheet get],bonds[ID_ISIN],"-")</f>
        <v>XS1227607402</v>
      </c>
      <c r="D143" s="1">
        <f>_xll.BDH(A143,"blp_i_sprd_mid","-2AY",,"Dates=H","Fill=C","Sort=R","Dir=H","cols=417;rows=1")</f>
        <v>212.471</v>
      </c>
      <c r="E143" s="1">
        <v>217.208</v>
      </c>
      <c r="F143" s="1">
        <v>214.453</v>
      </c>
      <c r="G143" s="1">
        <v>221.434</v>
      </c>
      <c r="H143" s="1">
        <v>217.94900000000001</v>
      </c>
      <c r="I143" s="1">
        <v>222.32</v>
      </c>
      <c r="J143" s="1">
        <v>222.98</v>
      </c>
      <c r="K143" s="1">
        <v>227.327</v>
      </c>
      <c r="L143" s="1">
        <v>223.20400000000001</v>
      </c>
      <c r="M143" s="1">
        <v>223.79400000000001</v>
      </c>
      <c r="N143" s="1">
        <v>221.07</v>
      </c>
      <c r="O143" s="1">
        <v>227.99199999999999</v>
      </c>
      <c r="P143" s="1">
        <v>229.74100000000001</v>
      </c>
      <c r="Q143" s="1">
        <v>243.738</v>
      </c>
      <c r="R143" s="1">
        <v>248.59800000000001</v>
      </c>
      <c r="S143" s="1">
        <v>251.864</v>
      </c>
      <c r="T143" s="1">
        <v>239.863</v>
      </c>
      <c r="U143" s="1">
        <v>231.166</v>
      </c>
      <c r="V143" s="1">
        <v>232.143</v>
      </c>
      <c r="W143" s="1">
        <v>233.53399999999999</v>
      </c>
      <c r="X143" s="1">
        <v>228.251</v>
      </c>
      <c r="Y143" s="1">
        <v>230.50800000000001</v>
      </c>
      <c r="Z143" s="1">
        <v>229.30199999999999</v>
      </c>
      <c r="AA143" s="1">
        <v>222.21600000000001</v>
      </c>
      <c r="AB143" s="1">
        <v>217.39</v>
      </c>
      <c r="AC143" s="1">
        <v>221.99799999999999</v>
      </c>
      <c r="AD143" s="1">
        <v>218.81800000000001</v>
      </c>
      <c r="AE143" s="1">
        <v>219.24100000000001</v>
      </c>
      <c r="AF143" s="1">
        <v>222.011</v>
      </c>
      <c r="AG143" s="1">
        <v>217.268</v>
      </c>
      <c r="AH143" s="1">
        <v>220.113</v>
      </c>
      <c r="AI143" s="1">
        <v>220.13</v>
      </c>
      <c r="AJ143" s="1">
        <v>218.53700000000001</v>
      </c>
      <c r="AK143" s="1">
        <v>218.98400000000001</v>
      </c>
      <c r="AL143" s="1">
        <v>198.876</v>
      </c>
      <c r="AM143" s="1">
        <v>215.82900000000001</v>
      </c>
      <c r="AN143" s="1">
        <v>219.2</v>
      </c>
      <c r="AO143" s="1">
        <v>224.89599999999999</v>
      </c>
      <c r="AP143" s="1">
        <v>215.404</v>
      </c>
      <c r="AQ143" s="1">
        <v>206.64400000000001</v>
      </c>
      <c r="AR143" s="1">
        <v>220.70099999999999</v>
      </c>
      <c r="AS143" s="1">
        <v>217.44300000000001</v>
      </c>
      <c r="AT143" s="1">
        <v>214.7</v>
      </c>
      <c r="AU143" s="1">
        <v>204.64599999999999</v>
      </c>
      <c r="AV143" s="1">
        <v>214.93299999999999</v>
      </c>
      <c r="AW143" s="1">
        <v>198.892</v>
      </c>
      <c r="AX143" s="1">
        <v>203.41900000000001</v>
      </c>
      <c r="AY143" s="1">
        <v>200.41399999999999</v>
      </c>
      <c r="AZ143" s="1">
        <v>208.304</v>
      </c>
      <c r="BA143" s="1">
        <v>208.49100000000001</v>
      </c>
      <c r="BB143" s="1">
        <v>221.54599999999999</v>
      </c>
      <c r="BC143" s="1">
        <v>208.82</v>
      </c>
      <c r="BD143" s="1">
        <v>183.27799999999999</v>
      </c>
      <c r="BE143" s="1">
        <v>2.8330000000000002</v>
      </c>
      <c r="BF143" s="1">
        <v>10.186</v>
      </c>
      <c r="BG143" s="1">
        <v>0.16</v>
      </c>
      <c r="BH143" s="1">
        <v>1.0389999999999999</v>
      </c>
      <c r="BI143" s="1">
        <v>-10.678000000000001</v>
      </c>
      <c r="BJ143" s="1">
        <v>-10.069000000000001</v>
      </c>
      <c r="BK143" s="1">
        <v>-3.85</v>
      </c>
      <c r="BL143" s="1">
        <v>36.984000000000002</v>
      </c>
      <c r="BM143" s="1">
        <v>38.36</v>
      </c>
      <c r="BN143" s="1">
        <v>43.069000000000003</v>
      </c>
      <c r="BO143" s="1">
        <v>44.478999999999999</v>
      </c>
      <c r="BP143" s="1">
        <v>44.914999999999999</v>
      </c>
      <c r="BQ143" s="1">
        <v>38.366999999999997</v>
      </c>
      <c r="BR143" s="1">
        <v>36.4</v>
      </c>
      <c r="BS143" s="1">
        <v>-33.308</v>
      </c>
      <c r="BT143" s="1">
        <v>34.409999999999997</v>
      </c>
      <c r="BU143" s="1">
        <v>32.545999999999999</v>
      </c>
      <c r="BV143" s="1">
        <v>29.978000000000002</v>
      </c>
      <c r="BW143" s="1">
        <v>31.559000000000001</v>
      </c>
      <c r="BX143" s="1">
        <v>32.505000000000003</v>
      </c>
      <c r="BY143" s="1">
        <v>34.598999999999997</v>
      </c>
      <c r="BZ143" s="1">
        <v>36.421999999999997</v>
      </c>
      <c r="CA143" s="1">
        <v>38.390999999999998</v>
      </c>
      <c r="CB143" s="1">
        <v>38.789000000000001</v>
      </c>
      <c r="CC143" s="1">
        <v>38.665999999999997</v>
      </c>
      <c r="CD143" s="1">
        <v>42.631</v>
      </c>
      <c r="CE143" s="1">
        <v>59.128</v>
      </c>
      <c r="CF143" s="1">
        <v>44.962000000000003</v>
      </c>
      <c r="CG143" s="1">
        <v>17.12</v>
      </c>
      <c r="CH143" s="1">
        <v>18.725999999999999</v>
      </c>
      <c r="CI143" s="1">
        <v>20.901</v>
      </c>
      <c r="CJ143" s="1">
        <v>22.161000000000001</v>
      </c>
      <c r="CK143" s="1">
        <v>26.016999999999999</v>
      </c>
      <c r="CL143" s="1">
        <v>30.2</v>
      </c>
      <c r="CM143" s="1">
        <v>29.574999999999999</v>
      </c>
      <c r="CN143" s="1">
        <v>28.236999999999998</v>
      </c>
      <c r="CO143" s="1">
        <v>32.189</v>
      </c>
      <c r="CP143" s="1">
        <v>32.417000000000002</v>
      </c>
      <c r="CQ143" s="1">
        <v>33.305</v>
      </c>
      <c r="CR143" s="1">
        <v>33.25</v>
      </c>
      <c r="CS143" s="1">
        <v>38.481999999999999</v>
      </c>
      <c r="CT143" s="1">
        <v>42.360999999999997</v>
      </c>
      <c r="CU143" s="1">
        <v>41.548000000000002</v>
      </c>
      <c r="CV143" s="1">
        <v>38.426000000000002</v>
      </c>
      <c r="CW143" s="1">
        <v>38.417000000000002</v>
      </c>
      <c r="CX143" s="1">
        <v>36.384999999999998</v>
      </c>
      <c r="CY143" s="1">
        <v>32.274000000000001</v>
      </c>
      <c r="CZ143" s="1">
        <v>32.332000000000001</v>
      </c>
      <c r="DA143" s="1">
        <v>29.486999999999998</v>
      </c>
      <c r="DB143" s="1">
        <v>28.227</v>
      </c>
      <c r="DC143" s="1">
        <v>25.733000000000001</v>
      </c>
      <c r="DD143" s="1">
        <v>29.498999999999999</v>
      </c>
      <c r="DE143" s="1">
        <v>22.994</v>
      </c>
      <c r="DF143" s="1">
        <v>16.802</v>
      </c>
      <c r="DG143" s="1">
        <v>13.005000000000001</v>
      </c>
      <c r="DH143" s="1">
        <v>15.041</v>
      </c>
      <c r="DI143" s="1">
        <v>13.492000000000001</v>
      </c>
      <c r="DJ143" s="1">
        <v>11.706</v>
      </c>
      <c r="DK143" s="1">
        <v>7.2030000000000003</v>
      </c>
      <c r="DL143" s="1">
        <v>8.7799999999999994</v>
      </c>
      <c r="DM143" s="1">
        <v>11.936999999999999</v>
      </c>
      <c r="DN143" s="1">
        <v>26.117999999999999</v>
      </c>
      <c r="DO143" s="1">
        <v>24.103999999999999</v>
      </c>
      <c r="DP143" s="1">
        <v>18.835000000000001</v>
      </c>
      <c r="DQ143" s="1">
        <v>18.183</v>
      </c>
      <c r="DR143" s="1">
        <v>20.334</v>
      </c>
      <c r="DS143" s="1">
        <v>24.193000000000001</v>
      </c>
      <c r="DT143" s="1">
        <v>24.445</v>
      </c>
      <c r="DU143" s="1">
        <v>11.157</v>
      </c>
      <c r="DV143" s="1">
        <v>10.92</v>
      </c>
      <c r="DW143" s="1">
        <v>11.722</v>
      </c>
      <c r="DX143" s="1">
        <v>14.167</v>
      </c>
      <c r="DY143" s="1">
        <v>14.055999999999999</v>
      </c>
      <c r="DZ143" s="1">
        <v>18.448</v>
      </c>
      <c r="EA143" s="1">
        <v>13.542</v>
      </c>
      <c r="EB143" s="1">
        <v>18.102</v>
      </c>
      <c r="EC143" s="1">
        <v>16.754999999999999</v>
      </c>
      <c r="ED143" s="1">
        <v>19.239000000000001</v>
      </c>
      <c r="EE143" s="1">
        <v>20.164000000000001</v>
      </c>
      <c r="EF143" s="1">
        <v>24.042000000000002</v>
      </c>
      <c r="EG143" s="1">
        <v>21.289000000000001</v>
      </c>
      <c r="EH143" s="1">
        <v>12.452999999999999</v>
      </c>
      <c r="EI143" s="1">
        <v>12.475</v>
      </c>
      <c r="EJ143" s="1">
        <v>13.196</v>
      </c>
      <c r="EK143" s="1">
        <v>16.385000000000002</v>
      </c>
      <c r="EL143" s="1">
        <v>13.202</v>
      </c>
      <c r="EM143" s="1">
        <v>14.363</v>
      </c>
      <c r="EN143" s="1">
        <v>18.960999999999999</v>
      </c>
      <c r="EO143" s="1">
        <v>22.411000000000001</v>
      </c>
      <c r="EP143" s="1">
        <v>21.097999999999999</v>
      </c>
      <c r="EQ143" s="1">
        <v>15.275</v>
      </c>
      <c r="ER143" s="1">
        <v>20.027000000000001</v>
      </c>
      <c r="ES143" s="1">
        <v>19.823</v>
      </c>
      <c r="ET143" s="1">
        <v>16.834</v>
      </c>
      <c r="EU143" s="1">
        <v>14.417</v>
      </c>
      <c r="EV143" s="1">
        <v>12.986000000000001</v>
      </c>
      <c r="EW143" s="1">
        <v>20.54</v>
      </c>
      <c r="EX143" s="1">
        <v>24.015000000000001</v>
      </c>
      <c r="EY143" s="1">
        <v>27.978000000000002</v>
      </c>
      <c r="EZ143" s="1">
        <v>28.391999999999999</v>
      </c>
      <c r="FA143" s="1">
        <v>29.817</v>
      </c>
      <c r="FB143" s="1">
        <v>19.966000000000001</v>
      </c>
      <c r="FC143" s="1">
        <v>20.175000000000001</v>
      </c>
      <c r="FD143" s="1">
        <v>20.779</v>
      </c>
      <c r="FE143" s="1">
        <v>23.076000000000001</v>
      </c>
      <c r="FF143" s="1">
        <v>23.564</v>
      </c>
      <c r="FG143" s="1">
        <v>27.712</v>
      </c>
      <c r="FH143" s="1">
        <v>31.725000000000001</v>
      </c>
      <c r="FI143" s="1">
        <v>29.372</v>
      </c>
      <c r="FJ143" s="1">
        <v>27.088999999999999</v>
      </c>
      <c r="FK143" s="1">
        <v>27.763000000000002</v>
      </c>
      <c r="FL143" s="1">
        <v>32.636000000000003</v>
      </c>
      <c r="FM143" s="1">
        <v>32.226999999999997</v>
      </c>
      <c r="FN143" s="1">
        <v>32.000999999999998</v>
      </c>
      <c r="FO143" s="1">
        <v>33.863</v>
      </c>
      <c r="FP143" s="1">
        <v>34.953000000000003</v>
      </c>
      <c r="FQ143" s="1">
        <v>35.777000000000001</v>
      </c>
      <c r="FR143" s="1">
        <v>36.832000000000001</v>
      </c>
      <c r="FS143" s="1">
        <v>34.646999999999998</v>
      </c>
      <c r="FT143" s="1">
        <v>35.619</v>
      </c>
      <c r="FU143" s="1">
        <v>33.56</v>
      </c>
      <c r="FV143" s="1">
        <v>30.193000000000001</v>
      </c>
      <c r="FW143" s="1">
        <v>40.912999999999997</v>
      </c>
      <c r="FX143" s="1">
        <v>39.145000000000003</v>
      </c>
      <c r="FY143" s="1">
        <v>38.869999999999997</v>
      </c>
      <c r="FZ143" s="1">
        <v>37.621000000000002</v>
      </c>
      <c r="GA143" s="1">
        <v>37.722000000000001</v>
      </c>
      <c r="GB143" s="1">
        <v>33.531999999999996</v>
      </c>
      <c r="GC143" s="1">
        <v>35.259</v>
      </c>
      <c r="GD143" s="1">
        <v>40.084000000000003</v>
      </c>
      <c r="GE143" s="1">
        <v>41.469000000000001</v>
      </c>
      <c r="GF143" s="1">
        <v>44.579000000000001</v>
      </c>
      <c r="GG143" s="1">
        <v>57.673000000000002</v>
      </c>
      <c r="GH143" s="1">
        <v>59.072000000000003</v>
      </c>
      <c r="GI143" s="1">
        <v>56.594999999999999</v>
      </c>
      <c r="GJ143" s="1">
        <v>54.194000000000003</v>
      </c>
      <c r="GK143" s="1">
        <v>61.067</v>
      </c>
      <c r="GL143" s="1">
        <v>59.387</v>
      </c>
      <c r="GM143" s="1">
        <v>58.509</v>
      </c>
      <c r="GN143" s="1">
        <v>58.085000000000001</v>
      </c>
      <c r="GO143" s="1">
        <v>60.482999999999997</v>
      </c>
      <c r="GP143" s="1">
        <v>47.404000000000003</v>
      </c>
      <c r="GQ143" s="1">
        <v>45.003999999999998</v>
      </c>
      <c r="GR143" s="1">
        <v>44.552999999999997</v>
      </c>
      <c r="GS143" s="1">
        <v>45.753999999999998</v>
      </c>
      <c r="GT143" s="1">
        <v>44.62</v>
      </c>
      <c r="GU143" s="1">
        <v>48.976999999999997</v>
      </c>
      <c r="GV143" s="1">
        <v>49.533999999999999</v>
      </c>
      <c r="GW143" s="1">
        <v>49.957000000000001</v>
      </c>
      <c r="GX143" s="1">
        <v>45.517000000000003</v>
      </c>
      <c r="GY143" s="1">
        <v>46.688000000000002</v>
      </c>
      <c r="GZ143" s="1">
        <v>44.095999999999997</v>
      </c>
      <c r="HA143" s="1">
        <v>35.308</v>
      </c>
      <c r="HB143" s="1">
        <v>30.094999999999999</v>
      </c>
      <c r="HC143" s="1">
        <v>30.673000000000002</v>
      </c>
      <c r="HD143" s="1">
        <v>29.59</v>
      </c>
      <c r="HE143" s="1">
        <v>29.523</v>
      </c>
      <c r="HF143" s="1">
        <v>30.076000000000001</v>
      </c>
      <c r="HG143" s="1">
        <v>30.742999999999999</v>
      </c>
      <c r="HH143" s="1">
        <v>34.31</v>
      </c>
      <c r="HI143" s="1">
        <v>34.247</v>
      </c>
      <c r="HJ143" s="1">
        <v>39.597000000000001</v>
      </c>
      <c r="HK143" s="1">
        <v>35.673000000000002</v>
      </c>
      <c r="HL143" s="1">
        <v>77.927999999999997</v>
      </c>
      <c r="HM143" s="1">
        <v>78.515000000000001</v>
      </c>
      <c r="HN143" s="1">
        <v>78.978999999999999</v>
      </c>
      <c r="HO143" s="1">
        <v>81.957999999999998</v>
      </c>
      <c r="HP143" s="1">
        <v>83.625</v>
      </c>
      <c r="HQ143" s="1">
        <v>90.421999999999997</v>
      </c>
      <c r="HR143" s="1">
        <v>89.350999999999999</v>
      </c>
      <c r="HS143" s="1">
        <v>90.07</v>
      </c>
      <c r="HT143" s="1">
        <v>90.192999999999998</v>
      </c>
      <c r="HU143" s="1">
        <v>87.960999999999999</v>
      </c>
      <c r="HV143" s="1">
        <v>87.748000000000005</v>
      </c>
      <c r="HW143" s="1">
        <v>89.075000000000003</v>
      </c>
      <c r="HX143" s="1">
        <v>91.515000000000001</v>
      </c>
      <c r="HY143" s="1">
        <v>93.863</v>
      </c>
      <c r="HZ143" s="1">
        <v>98.832999999999998</v>
      </c>
      <c r="IA143" s="1">
        <v>101.089</v>
      </c>
      <c r="IB143" s="1">
        <v>101.666</v>
      </c>
      <c r="IC143" s="1">
        <v>102.279</v>
      </c>
      <c r="ID143" s="1">
        <v>99.99</v>
      </c>
      <c r="IE143" s="1">
        <v>99.465000000000003</v>
      </c>
      <c r="IF143" s="1">
        <v>99.992000000000004</v>
      </c>
      <c r="IG143" s="1">
        <v>102.24299999999999</v>
      </c>
      <c r="IH143" s="1">
        <v>105.004</v>
      </c>
      <c r="II143" s="1">
        <v>109.011</v>
      </c>
      <c r="IJ143" s="1">
        <v>108.09699999999999</v>
      </c>
      <c r="IK143" s="1">
        <v>112.64100000000001</v>
      </c>
      <c r="IL143" s="1">
        <v>115.804</v>
      </c>
      <c r="IM143" s="1">
        <v>124.539</v>
      </c>
      <c r="IN143" s="1">
        <v>129.25299999999999</v>
      </c>
      <c r="IO143" s="1">
        <v>129.73500000000001</v>
      </c>
      <c r="IP143" s="1">
        <v>126.04900000000001</v>
      </c>
      <c r="IQ143" s="1">
        <v>123.50700000000001</v>
      </c>
      <c r="IR143" s="1">
        <v>124.345</v>
      </c>
      <c r="IS143" s="1">
        <v>121.369</v>
      </c>
      <c r="IT143" s="1">
        <v>116.96899999999999</v>
      </c>
      <c r="IU143" s="1">
        <v>117.71899999999999</v>
      </c>
      <c r="IV143" s="1">
        <v>120.473</v>
      </c>
      <c r="IW143" s="1">
        <v>123.455</v>
      </c>
      <c r="IX143" s="1">
        <v>125.23</v>
      </c>
      <c r="IY143" s="1">
        <v>121.63800000000001</v>
      </c>
      <c r="IZ143" s="1">
        <v>123.17700000000001</v>
      </c>
      <c r="JA143" s="1">
        <v>122.377</v>
      </c>
      <c r="JB143" s="1">
        <v>120.1</v>
      </c>
      <c r="JC143" s="1">
        <v>121.751</v>
      </c>
      <c r="JD143" s="1">
        <v>116.36799999999999</v>
      </c>
      <c r="JE143" s="1">
        <v>117.812</v>
      </c>
      <c r="JF143" s="1">
        <v>119.117</v>
      </c>
      <c r="JG143" s="1">
        <v>125.584</v>
      </c>
      <c r="JH143" s="1">
        <v>126.038</v>
      </c>
      <c r="JI143" s="1">
        <v>113.536</v>
      </c>
      <c r="JJ143" s="1">
        <v>109.714</v>
      </c>
      <c r="JK143" s="1">
        <v>111.89700000000001</v>
      </c>
      <c r="JL143" s="1">
        <v>118.508</v>
      </c>
      <c r="JM143" s="1">
        <v>121.045</v>
      </c>
      <c r="JN143" s="1">
        <v>123.892</v>
      </c>
      <c r="JO143" s="1">
        <v>144.346</v>
      </c>
      <c r="JP143" s="1">
        <v>146.35</v>
      </c>
      <c r="JQ143" s="1">
        <v>145.66</v>
      </c>
      <c r="JR143" s="1">
        <v>148.38399999999999</v>
      </c>
      <c r="JS143" s="1">
        <v>149.04400000000001</v>
      </c>
      <c r="JT143" s="1">
        <v>150.44300000000001</v>
      </c>
      <c r="JU143" s="1">
        <v>150.589</v>
      </c>
      <c r="JV143" s="1">
        <v>150.11000000000001</v>
      </c>
      <c r="JW143" s="1">
        <v>155.95599999999999</v>
      </c>
      <c r="JX143" s="1">
        <v>168.81899999999999</v>
      </c>
      <c r="JY143" s="1">
        <v>176.054</v>
      </c>
      <c r="JZ143" s="1">
        <v>183.97</v>
      </c>
      <c r="KA143" s="1">
        <v>188.03</v>
      </c>
      <c r="KB143" s="1">
        <v>187.24799999999999</v>
      </c>
      <c r="KC143" s="1">
        <v>194.73400000000001</v>
      </c>
      <c r="KD143" s="1">
        <v>197.477</v>
      </c>
      <c r="KE143" s="1">
        <v>206.53299999999999</v>
      </c>
      <c r="KF143" s="1">
        <v>218.31399999999999</v>
      </c>
      <c r="KG143" s="1">
        <v>223.905</v>
      </c>
      <c r="KH143" s="1">
        <v>227.63300000000001</v>
      </c>
      <c r="KI143" s="1">
        <v>220.75700000000001</v>
      </c>
      <c r="KJ143" s="1">
        <v>220.08799999999999</v>
      </c>
      <c r="KK143" s="1">
        <v>218.44300000000001</v>
      </c>
      <c r="KL143" s="1">
        <v>219.03200000000001</v>
      </c>
      <c r="KM143" s="1">
        <v>215.49</v>
      </c>
      <c r="KN143" s="1">
        <v>216.98099999999999</v>
      </c>
      <c r="KO143" s="1">
        <v>216.92400000000001</v>
      </c>
      <c r="KP143" s="1">
        <v>217.91399999999999</v>
      </c>
      <c r="KQ143" s="1">
        <v>216.58</v>
      </c>
      <c r="KR143" s="1">
        <v>215.81700000000001</v>
      </c>
      <c r="KS143" s="1">
        <v>215.2</v>
      </c>
      <c r="KT143" s="1">
        <v>215.53800000000001</v>
      </c>
      <c r="KU143" s="1">
        <v>225.904</v>
      </c>
      <c r="KV143" s="1">
        <v>235.11699999999999</v>
      </c>
      <c r="KW143" s="1">
        <v>240.61500000000001</v>
      </c>
      <c r="KX143" s="1">
        <v>235.79300000000001</v>
      </c>
      <c r="KY143" s="1">
        <v>232.62899999999999</v>
      </c>
      <c r="KZ143" s="1">
        <v>220.85599999999999</v>
      </c>
      <c r="LA143" s="1">
        <v>204.011</v>
      </c>
      <c r="LB143" s="1">
        <v>196.86</v>
      </c>
      <c r="LC143" s="1">
        <v>199.45</v>
      </c>
      <c r="LD143" s="1">
        <v>193.79300000000001</v>
      </c>
      <c r="LE143" s="1">
        <v>179.495</v>
      </c>
      <c r="LF143" s="1">
        <v>170.94</v>
      </c>
      <c r="LG143" s="1">
        <v>169.22900000000001</v>
      </c>
      <c r="LH143" s="1">
        <v>172.28899999999999</v>
      </c>
      <c r="LI143" s="1">
        <v>172.423</v>
      </c>
      <c r="LJ143" s="1">
        <v>171.22800000000001</v>
      </c>
      <c r="LK143" s="1">
        <v>175.17500000000001</v>
      </c>
      <c r="LL143" s="1">
        <v>160.001</v>
      </c>
      <c r="LM143" s="1">
        <v>155.291</v>
      </c>
      <c r="LN143" s="1">
        <v>150.66</v>
      </c>
      <c r="LO143" s="1">
        <v>148.858</v>
      </c>
      <c r="LP143" s="1">
        <v>144.28200000000001</v>
      </c>
      <c r="LQ143" s="1">
        <v>144.47</v>
      </c>
      <c r="LR143" s="1">
        <v>141.27600000000001</v>
      </c>
      <c r="LS143" s="1">
        <v>140.28700000000001</v>
      </c>
      <c r="LT143" s="1">
        <v>144.11199999999999</v>
      </c>
      <c r="LU143" s="1">
        <v>146.14599999999999</v>
      </c>
      <c r="LV143" s="1">
        <v>146.50899999999999</v>
      </c>
      <c r="LW143" s="1">
        <v>146.191</v>
      </c>
      <c r="LX143" s="1">
        <v>146.11799999999999</v>
      </c>
      <c r="LY143" s="1">
        <v>148.90600000000001</v>
      </c>
      <c r="LZ143" s="1">
        <v>151.41</v>
      </c>
      <c r="MA143" s="1">
        <v>151.62299999999999</v>
      </c>
      <c r="MB143" s="1">
        <v>149.733</v>
      </c>
      <c r="MC143" s="1">
        <v>140.14500000000001</v>
      </c>
      <c r="MD143" s="1">
        <v>135.58699999999999</v>
      </c>
      <c r="ME143" s="1">
        <v>131.803</v>
      </c>
      <c r="MF143" s="1">
        <v>130.501</v>
      </c>
      <c r="MG143" s="1">
        <v>130.34</v>
      </c>
      <c r="MH143" s="1">
        <v>126.93899999999999</v>
      </c>
      <c r="MI143" s="1">
        <v>123.22199999999999</v>
      </c>
      <c r="MJ143" s="1">
        <v>123.681</v>
      </c>
      <c r="MK143" s="1">
        <v>123.637</v>
      </c>
      <c r="ML143" s="1">
        <v>122.947</v>
      </c>
      <c r="MM143" s="1">
        <v>121.995</v>
      </c>
      <c r="MN143" s="1">
        <v>115.824</v>
      </c>
      <c r="MO143" s="1">
        <v>114.345</v>
      </c>
      <c r="MP143" s="1">
        <v>112.131</v>
      </c>
      <c r="MQ143" s="1">
        <v>110.036</v>
      </c>
      <c r="MR143" s="1">
        <v>111.77800000000001</v>
      </c>
      <c r="MS143" s="1">
        <v>113.16500000000001</v>
      </c>
      <c r="MT143" s="1">
        <v>115.497</v>
      </c>
      <c r="MU143" s="1">
        <v>114.914</v>
      </c>
      <c r="MV143" s="1">
        <v>114.956</v>
      </c>
      <c r="MW143" s="1">
        <v>114.26</v>
      </c>
      <c r="MX143" s="1">
        <v>114.898</v>
      </c>
      <c r="MY143" s="1">
        <v>113.91500000000001</v>
      </c>
      <c r="MZ143" s="1">
        <v>114.745</v>
      </c>
      <c r="NA143" s="1">
        <v>112.307</v>
      </c>
      <c r="NB143" s="1">
        <v>111.76900000000001</v>
      </c>
      <c r="NC143" s="1">
        <v>112.149</v>
      </c>
      <c r="ND143" s="1">
        <v>114.551</v>
      </c>
      <c r="NE143" s="1">
        <v>115.377</v>
      </c>
      <c r="NF143" s="1">
        <v>117.172</v>
      </c>
      <c r="NG143" s="1">
        <v>120.008</v>
      </c>
      <c r="NH143" s="1">
        <v>120.35</v>
      </c>
      <c r="NI143" s="1">
        <v>122.80200000000001</v>
      </c>
      <c r="NJ143" s="1">
        <v>122.48099999999999</v>
      </c>
      <c r="NK143" s="1">
        <v>123.304</v>
      </c>
      <c r="NL143" s="1">
        <v>123.62</v>
      </c>
      <c r="NM143" s="1">
        <v>125.00700000000001</v>
      </c>
      <c r="NN143" s="1">
        <v>123.354</v>
      </c>
      <c r="NO143" s="1">
        <v>123.18899999999999</v>
      </c>
      <c r="NP143" s="1">
        <v>122.02</v>
      </c>
      <c r="NQ143" s="1">
        <v>121.264</v>
      </c>
      <c r="NR143" s="1">
        <v>120.669</v>
      </c>
      <c r="NS143" s="1">
        <v>121.355</v>
      </c>
      <c r="NT143" s="1">
        <v>118.68899999999999</v>
      </c>
      <c r="NU143" s="1">
        <v>122.258</v>
      </c>
      <c r="NV143" s="1">
        <v>123.325</v>
      </c>
      <c r="NW143" s="1">
        <v>126.65900000000001</v>
      </c>
      <c r="NX143" s="1">
        <v>128.256</v>
      </c>
      <c r="NY143" s="1">
        <v>129.45699999999999</v>
      </c>
      <c r="NZ143" s="1">
        <v>129.13200000000001</v>
      </c>
      <c r="OA143" s="1">
        <v>131.91300000000001</v>
      </c>
      <c r="OB143" s="1">
        <v>131.726</v>
      </c>
      <c r="OC143" s="1">
        <v>125.729</v>
      </c>
      <c r="OD143" s="1">
        <v>122.93600000000001</v>
      </c>
      <c r="OE143" s="1">
        <v>122.73399999999999</v>
      </c>
      <c r="OF143" s="1">
        <v>118.182</v>
      </c>
      <c r="OG143" s="1">
        <v>117.29300000000001</v>
      </c>
      <c r="OH143" s="1">
        <v>116.13500000000001</v>
      </c>
      <c r="OI143" s="1">
        <v>116.89700000000001</v>
      </c>
      <c r="OJ143" s="1">
        <v>117.648</v>
      </c>
      <c r="OK143" s="1">
        <v>117.992</v>
      </c>
      <c r="OL143" s="1">
        <v>116.67100000000001</v>
      </c>
      <c r="OM143" s="1">
        <v>116.13</v>
      </c>
      <c r="ON143" s="1">
        <v>118.794</v>
      </c>
      <c r="OO143" s="1">
        <v>121.32</v>
      </c>
      <c r="OP143" s="1">
        <v>120.553</v>
      </c>
      <c r="OQ143" s="1">
        <v>127.02500000000001</v>
      </c>
      <c r="OR143" s="1">
        <v>128.74799999999999</v>
      </c>
      <c r="OS143" s="1">
        <v>129.94</v>
      </c>
      <c r="OT143" s="1">
        <v>131.071</v>
      </c>
      <c r="OU143" s="1">
        <v>127.56399999999999</v>
      </c>
      <c r="OV143" s="1">
        <v>127.154</v>
      </c>
      <c r="OW143" s="1">
        <v>127.40300000000001</v>
      </c>
      <c r="OX143" s="1">
        <v>127.21899999999999</v>
      </c>
      <c r="OY143" s="1">
        <v>129.54300000000001</v>
      </c>
      <c r="OZ143" s="1">
        <v>134.267</v>
      </c>
      <c r="PA143" s="1">
        <v>135.756</v>
      </c>
      <c r="PB143" s="1">
        <v>135.892</v>
      </c>
      <c r="PC143" s="1">
        <v>143.114</v>
      </c>
      <c r="PD143" s="1">
        <v>155.84899999999999</v>
      </c>
    </row>
    <row r="144" spans="1:512" x14ac:dyDescent="0.25">
      <c r="A144" s="1" t="s">
        <v>89</v>
      </c>
      <c r="B144" s="1" t="str">
        <f>_xlfn.XLOOKUP(A144,bonds[worksheet get],bonds[unique lookup],"-")</f>
        <v>ORSTED 6 1/4 06/26/13 nc-23</v>
      </c>
      <c r="C144" s="1" t="str">
        <f>_xlfn.XLOOKUP(A144,bonds[worksheet get],bonds[ID_ISIN],"-")</f>
        <v>XS0943370543</v>
      </c>
      <c r="D144" s="1">
        <f>_xll.BDH(A144,"blp_i_sprd_mid","-2AY",,"Dates=H","Fill=C","Sort=R","Dir=H","cols=509;rows=1")</f>
        <v>179.92699999999999</v>
      </c>
      <c r="E144" s="1">
        <v>181.30600000000001</v>
      </c>
      <c r="F144" s="1">
        <v>182.66300000000001</v>
      </c>
      <c r="G144" s="1">
        <v>185.31800000000001</v>
      </c>
      <c r="H144" s="1">
        <v>182.648</v>
      </c>
      <c r="I144" s="1">
        <v>181.779</v>
      </c>
      <c r="J144" s="1">
        <v>179.709</v>
      </c>
      <c r="K144" s="1">
        <v>178.27</v>
      </c>
      <c r="L144" s="1">
        <v>177.42099999999999</v>
      </c>
      <c r="M144" s="1">
        <v>176.87700000000001</v>
      </c>
      <c r="N144" s="1">
        <v>171.791</v>
      </c>
      <c r="O144" s="1">
        <v>168.614</v>
      </c>
      <c r="P144" s="1">
        <v>163.386</v>
      </c>
      <c r="Q144" s="1">
        <v>158.10300000000001</v>
      </c>
      <c r="R144" s="1">
        <v>164.04599999999999</v>
      </c>
      <c r="S144" s="1">
        <v>164.989</v>
      </c>
      <c r="T144" s="1">
        <v>163.98</v>
      </c>
      <c r="U144" s="1">
        <v>156.12100000000001</v>
      </c>
      <c r="V144" s="1">
        <v>152.10400000000001</v>
      </c>
      <c r="W144" s="1">
        <v>148.98699999999999</v>
      </c>
      <c r="X144" s="1">
        <v>152.99199999999999</v>
      </c>
      <c r="Y144" s="1">
        <v>161.28299999999999</v>
      </c>
      <c r="Z144" s="1">
        <v>163.12</v>
      </c>
      <c r="AA144" s="1">
        <v>169.072</v>
      </c>
      <c r="AB144" s="1">
        <v>168.673</v>
      </c>
      <c r="AC144" s="1">
        <v>167.32300000000001</v>
      </c>
      <c r="AD144" s="1">
        <v>163.102</v>
      </c>
      <c r="AE144" s="1">
        <v>164.04900000000001</v>
      </c>
      <c r="AF144" s="1">
        <v>172.642</v>
      </c>
      <c r="AG144" s="1">
        <v>174.30600000000001</v>
      </c>
      <c r="AH144" s="1">
        <v>179.376</v>
      </c>
      <c r="AI144" s="1">
        <v>184.72200000000001</v>
      </c>
      <c r="AJ144" s="1">
        <v>187.78399999999999</v>
      </c>
      <c r="AK144" s="1">
        <v>193.018</v>
      </c>
      <c r="AL144" s="1">
        <v>200.30099999999999</v>
      </c>
      <c r="AM144" s="1">
        <v>200.64500000000001</v>
      </c>
      <c r="AN144" s="1">
        <v>202.703</v>
      </c>
      <c r="AO144" s="1">
        <v>196.84399999999999</v>
      </c>
      <c r="AP144" s="1">
        <v>196.3</v>
      </c>
      <c r="AQ144" s="1">
        <v>199.96</v>
      </c>
      <c r="AR144" s="1">
        <v>194.11199999999999</v>
      </c>
      <c r="AS144" s="1">
        <v>197.50700000000001</v>
      </c>
      <c r="AT144" s="1">
        <v>201.31800000000001</v>
      </c>
      <c r="AU144" s="1">
        <v>207.947</v>
      </c>
      <c r="AV144" s="1">
        <v>206.86699999999999</v>
      </c>
      <c r="AW144" s="1">
        <v>196.62799999999999</v>
      </c>
      <c r="AX144" s="1">
        <v>189.75</v>
      </c>
      <c r="AY144" s="1">
        <v>187.97399999999999</v>
      </c>
      <c r="AZ144" s="1">
        <v>188.53299999999999</v>
      </c>
      <c r="BA144" s="1">
        <v>202.50899999999999</v>
      </c>
      <c r="BB144" s="1">
        <v>206.881</v>
      </c>
      <c r="BC144" s="1">
        <v>211.29</v>
      </c>
      <c r="BD144" s="1">
        <v>216.238</v>
      </c>
      <c r="BE144" s="1">
        <v>219.22399999999999</v>
      </c>
      <c r="BF144" s="1">
        <v>223.309</v>
      </c>
      <c r="BG144" s="1">
        <v>225.14599999999999</v>
      </c>
      <c r="BH144" s="1">
        <v>224.77</v>
      </c>
      <c r="BI144" s="1">
        <v>231.744</v>
      </c>
      <c r="BJ144" s="1">
        <v>259.78500000000003</v>
      </c>
      <c r="BK144" s="1">
        <v>270.95100000000002</v>
      </c>
      <c r="BL144" s="1">
        <v>289.60599999999999</v>
      </c>
      <c r="BM144" s="1">
        <v>314.16399999999999</v>
      </c>
      <c r="BN144" s="1">
        <v>327.68</v>
      </c>
      <c r="BO144" s="1">
        <v>329.50099999999998</v>
      </c>
      <c r="BP144" s="1">
        <v>328.762</v>
      </c>
      <c r="BQ144" s="1">
        <v>330.95699999999999</v>
      </c>
      <c r="BR144" s="1">
        <v>342.89499999999998</v>
      </c>
      <c r="BS144" s="1">
        <v>347.84500000000003</v>
      </c>
      <c r="BT144" s="1">
        <v>370.15499999999997</v>
      </c>
      <c r="BU144" s="1">
        <v>389.14499999999998</v>
      </c>
      <c r="BV144" s="1">
        <v>426.48</v>
      </c>
      <c r="BW144" s="1">
        <v>429.82900000000001</v>
      </c>
      <c r="BX144" s="1">
        <v>414.10599999999999</v>
      </c>
      <c r="BY144" s="1">
        <v>417.858</v>
      </c>
      <c r="BZ144" s="1">
        <v>395.74900000000002</v>
      </c>
      <c r="CA144" s="1">
        <v>344.45800000000003</v>
      </c>
      <c r="CB144" s="1">
        <v>306.90699999999998</v>
      </c>
      <c r="CC144" s="1">
        <v>254.50800000000001</v>
      </c>
      <c r="CD144" s="1">
        <v>248.49100000000001</v>
      </c>
      <c r="CE144" s="1">
        <v>200.60400000000001</v>
      </c>
      <c r="CF144" s="1">
        <v>192.114</v>
      </c>
      <c r="CG144" s="1">
        <v>202.04</v>
      </c>
      <c r="CH144" s="1">
        <v>149.37799999999999</v>
      </c>
      <c r="CI144" s="1">
        <v>135.22</v>
      </c>
      <c r="CJ144" s="1">
        <v>132.30799999999999</v>
      </c>
      <c r="CK144" s="1">
        <v>133.892</v>
      </c>
      <c r="CL144" s="1">
        <v>141.70400000000001</v>
      </c>
      <c r="CM144" s="1">
        <v>138.267</v>
      </c>
      <c r="CN144" s="1">
        <v>120.999</v>
      </c>
      <c r="CO144" s="1">
        <v>108.486</v>
      </c>
      <c r="CP144" s="1">
        <v>103.863</v>
      </c>
      <c r="CQ144" s="1">
        <v>98.602000000000004</v>
      </c>
      <c r="CR144" s="1">
        <v>89.332999999999998</v>
      </c>
      <c r="CS144" s="1">
        <v>91.013000000000005</v>
      </c>
      <c r="CT144" s="1">
        <v>94.718000000000004</v>
      </c>
      <c r="CU144" s="1">
        <v>97.427999999999997</v>
      </c>
      <c r="CV144" s="1">
        <v>97.387</v>
      </c>
      <c r="CW144" s="1">
        <v>99.361000000000004</v>
      </c>
      <c r="CX144" s="1">
        <v>101.682</v>
      </c>
      <c r="CY144" s="1">
        <v>101.86499999999999</v>
      </c>
      <c r="CZ144" s="1">
        <v>104.309</v>
      </c>
      <c r="DA144" s="1">
        <v>106.078</v>
      </c>
      <c r="DB144" s="1">
        <v>105.67</v>
      </c>
      <c r="DC144" s="1">
        <v>104.636</v>
      </c>
      <c r="DD144" s="1">
        <v>109.292</v>
      </c>
      <c r="DE144" s="1">
        <v>111.756</v>
      </c>
      <c r="DF144" s="1">
        <v>116.831</v>
      </c>
      <c r="DG144" s="1">
        <v>117.256</v>
      </c>
      <c r="DH144" s="1">
        <v>116.889</v>
      </c>
      <c r="DI144" s="1">
        <v>113.964</v>
      </c>
      <c r="DJ144" s="1">
        <v>115.307</v>
      </c>
      <c r="DK144" s="1">
        <v>117.38200000000001</v>
      </c>
      <c r="DL144" s="1">
        <v>110.21899999999999</v>
      </c>
      <c r="DM144" s="1">
        <v>107.07899999999999</v>
      </c>
      <c r="DN144" s="1">
        <v>105.358</v>
      </c>
      <c r="DO144" s="1">
        <v>106.178</v>
      </c>
      <c r="DP144" s="1">
        <v>105.258</v>
      </c>
      <c r="DQ144" s="1">
        <v>107.86</v>
      </c>
      <c r="DR144" s="1">
        <v>112.747</v>
      </c>
      <c r="DS144" s="1">
        <v>118.626</v>
      </c>
      <c r="DT144" s="1">
        <v>118.26</v>
      </c>
      <c r="DU144" s="1">
        <v>120.039</v>
      </c>
      <c r="DV144" s="1">
        <v>122.649</v>
      </c>
      <c r="DW144" s="1">
        <v>121.973</v>
      </c>
      <c r="DX144" s="1">
        <v>126.002</v>
      </c>
      <c r="DY144" s="1">
        <v>125.96899999999999</v>
      </c>
      <c r="DZ144" s="1">
        <v>125.92700000000001</v>
      </c>
      <c r="EA144" s="1">
        <v>125.199</v>
      </c>
      <c r="EB144" s="1">
        <v>123.063</v>
      </c>
      <c r="EC144" s="1">
        <v>121.7</v>
      </c>
      <c r="ED144" s="1">
        <v>121.614</v>
      </c>
      <c r="EE144" s="1">
        <v>126.577</v>
      </c>
      <c r="EF144" s="1">
        <v>123.759</v>
      </c>
      <c r="EG144" s="1">
        <v>126.212</v>
      </c>
      <c r="EH144" s="1">
        <v>128.679</v>
      </c>
      <c r="EI144" s="1">
        <v>130.78700000000001</v>
      </c>
      <c r="EJ144" s="1">
        <v>132.21199999999999</v>
      </c>
      <c r="EK144" s="1">
        <v>134.43299999999999</v>
      </c>
      <c r="EL144" s="1">
        <v>133.73400000000001</v>
      </c>
      <c r="EM144" s="1">
        <v>134.64599999999999</v>
      </c>
      <c r="EN144" s="1">
        <v>141.46700000000001</v>
      </c>
      <c r="EO144" s="1">
        <v>144.91999999999999</v>
      </c>
      <c r="EP144" s="1">
        <v>143.26900000000001</v>
      </c>
      <c r="EQ144" s="1">
        <v>142.63399999999999</v>
      </c>
      <c r="ER144" s="1">
        <v>142.68600000000001</v>
      </c>
      <c r="ES144" s="1">
        <v>145.57400000000001</v>
      </c>
      <c r="ET144" s="1">
        <v>148.977</v>
      </c>
      <c r="EU144" s="1">
        <v>149.535</v>
      </c>
      <c r="EV144" s="1">
        <v>145.38</v>
      </c>
      <c r="EW144" s="1">
        <v>148.41300000000001</v>
      </c>
      <c r="EX144" s="1">
        <v>150.07599999999999</v>
      </c>
      <c r="EY144" s="1">
        <v>152.03399999999999</v>
      </c>
      <c r="EZ144" s="1">
        <v>151.334</v>
      </c>
      <c r="FA144" s="1">
        <v>153.88999999999999</v>
      </c>
      <c r="FB144" s="1">
        <v>155.96700000000001</v>
      </c>
      <c r="FC144" s="1">
        <v>156.09</v>
      </c>
      <c r="FD144" s="1">
        <v>157.41399999999999</v>
      </c>
      <c r="FE144" s="1">
        <v>151.03899999999999</v>
      </c>
      <c r="FF144" s="1">
        <v>149.12899999999999</v>
      </c>
      <c r="FG144" s="1">
        <v>147.43299999999999</v>
      </c>
      <c r="FH144" s="1">
        <v>147.46899999999999</v>
      </c>
      <c r="FI144" s="1">
        <v>145.202</v>
      </c>
      <c r="FJ144" s="1">
        <v>141.06299999999999</v>
      </c>
      <c r="FK144" s="1">
        <v>139.636</v>
      </c>
      <c r="FL144" s="1">
        <v>136.42099999999999</v>
      </c>
      <c r="FM144" s="1">
        <v>131.88300000000001</v>
      </c>
      <c r="FN144" s="1">
        <v>135.285</v>
      </c>
      <c r="FO144" s="1">
        <v>135.13399999999999</v>
      </c>
      <c r="FP144" s="1">
        <v>138.178</v>
      </c>
      <c r="FQ144" s="1">
        <v>141.97200000000001</v>
      </c>
      <c r="FR144" s="1">
        <v>142.81299999999999</v>
      </c>
      <c r="FS144" s="1">
        <v>154.887</v>
      </c>
      <c r="FT144" s="1">
        <v>136.56399999999999</v>
      </c>
      <c r="FU144" s="1">
        <v>118.53</v>
      </c>
      <c r="FV144" s="1">
        <v>119.91200000000001</v>
      </c>
      <c r="FW144" s="1">
        <v>122.877</v>
      </c>
      <c r="FX144" s="1">
        <v>123.121</v>
      </c>
      <c r="FY144" s="1">
        <v>121.798</v>
      </c>
      <c r="FZ144" s="1">
        <v>120.236</v>
      </c>
      <c r="GA144" s="1">
        <v>121.453</v>
      </c>
      <c r="GB144" s="1">
        <v>124.181</v>
      </c>
      <c r="GC144" s="1">
        <v>124.539</v>
      </c>
      <c r="GD144" s="1">
        <v>127.27</v>
      </c>
      <c r="GE144" s="1">
        <v>128.90700000000001</v>
      </c>
      <c r="GF144" s="1">
        <v>129.577</v>
      </c>
      <c r="GG144" s="1">
        <v>132.87200000000001</v>
      </c>
      <c r="GH144" s="1">
        <v>137.19999999999999</v>
      </c>
      <c r="GI144" s="1">
        <v>139.67099999999999</v>
      </c>
      <c r="GJ144" s="1">
        <v>135.32300000000001</v>
      </c>
      <c r="GK144" s="1">
        <v>132.46</v>
      </c>
      <c r="GL144" s="1">
        <v>133.54900000000001</v>
      </c>
      <c r="GM144" s="1">
        <v>127.7</v>
      </c>
      <c r="GN144" s="1">
        <v>125.14</v>
      </c>
      <c r="GO144" s="1">
        <v>127.51900000000001</v>
      </c>
      <c r="GP144" s="1">
        <v>127.764</v>
      </c>
      <c r="GQ144" s="1">
        <v>126.971</v>
      </c>
      <c r="GR144" s="1">
        <v>128.16200000000001</v>
      </c>
      <c r="GS144" s="1">
        <v>124.72799999999999</v>
      </c>
      <c r="GT144" s="1">
        <v>124.247</v>
      </c>
      <c r="GU144" s="1">
        <v>118.80800000000001</v>
      </c>
      <c r="GV144" s="1">
        <v>121.247</v>
      </c>
      <c r="GW144" s="1">
        <v>123.041</v>
      </c>
      <c r="GX144" s="1">
        <v>120.586</v>
      </c>
      <c r="GY144" s="1">
        <v>117.94199999999999</v>
      </c>
      <c r="GZ144" s="1">
        <v>115.96599999999999</v>
      </c>
      <c r="HA144" s="1">
        <v>116.173</v>
      </c>
      <c r="HB144" s="1">
        <v>135.65799999999999</v>
      </c>
      <c r="HC144" s="1">
        <v>136.26499999999999</v>
      </c>
      <c r="HD144" s="1">
        <v>135.60599999999999</v>
      </c>
      <c r="HE144" s="1">
        <v>137.22</v>
      </c>
      <c r="HF144" s="1">
        <v>136.06200000000001</v>
      </c>
      <c r="HG144" s="1">
        <v>143.27099999999999</v>
      </c>
      <c r="HH144" s="1">
        <v>144.98400000000001</v>
      </c>
      <c r="HI144" s="1">
        <v>142.404</v>
      </c>
      <c r="HJ144" s="1">
        <v>143.911</v>
      </c>
      <c r="HK144" s="1">
        <v>145.011</v>
      </c>
      <c r="HL144" s="1">
        <v>146.18600000000001</v>
      </c>
      <c r="HM144" s="1">
        <v>147.19999999999999</v>
      </c>
      <c r="HN144" s="1">
        <v>146.04499999999999</v>
      </c>
      <c r="HO144" s="1">
        <v>147.352</v>
      </c>
      <c r="HP144" s="1">
        <v>144.66800000000001</v>
      </c>
      <c r="HQ144" s="1">
        <v>152.97499999999999</v>
      </c>
      <c r="HR144" s="1">
        <v>161.49</v>
      </c>
      <c r="HS144" s="1">
        <v>164.351</v>
      </c>
      <c r="HT144" s="1">
        <v>170.49</v>
      </c>
      <c r="HU144" s="1">
        <v>172.858</v>
      </c>
      <c r="HV144" s="1">
        <v>164.74700000000001</v>
      </c>
      <c r="HW144" s="1">
        <v>164.48699999999999</v>
      </c>
      <c r="HX144" s="1">
        <v>161.61500000000001</v>
      </c>
      <c r="HY144" s="1">
        <v>162.61199999999999</v>
      </c>
      <c r="HZ144" s="1">
        <v>163.58799999999999</v>
      </c>
      <c r="IA144" s="1">
        <v>169.16399999999999</v>
      </c>
      <c r="IB144" s="1">
        <v>169.67599999999999</v>
      </c>
      <c r="IC144" s="1">
        <v>171.529</v>
      </c>
      <c r="ID144" s="1">
        <v>163.703</v>
      </c>
      <c r="IE144" s="1">
        <v>153.94999999999999</v>
      </c>
      <c r="IF144" s="1">
        <v>152.96600000000001</v>
      </c>
      <c r="IG144" s="1">
        <v>153.69999999999999</v>
      </c>
      <c r="IH144" s="1">
        <v>144.524</v>
      </c>
      <c r="II144" s="1">
        <v>140.15299999999999</v>
      </c>
      <c r="IJ144" s="1">
        <v>141.77600000000001</v>
      </c>
      <c r="IK144" s="1">
        <v>146.05199999999999</v>
      </c>
      <c r="IL144" s="1">
        <v>152.79900000000001</v>
      </c>
      <c r="IM144" s="1">
        <v>153.86799999999999</v>
      </c>
      <c r="IN144" s="1">
        <v>153.80799999999999</v>
      </c>
      <c r="IO144" s="1">
        <v>152.572</v>
      </c>
      <c r="IP144" s="1">
        <v>149.762</v>
      </c>
      <c r="IQ144" s="1">
        <v>148.27600000000001</v>
      </c>
      <c r="IR144" s="1">
        <v>147.88800000000001</v>
      </c>
      <c r="IS144" s="1">
        <v>145.04300000000001</v>
      </c>
      <c r="IT144" s="1">
        <v>145.94200000000001</v>
      </c>
      <c r="IU144" s="1">
        <v>151.23500000000001</v>
      </c>
      <c r="IV144" s="1">
        <v>154.28</v>
      </c>
      <c r="IW144" s="1">
        <v>153.82</v>
      </c>
      <c r="IX144" s="1">
        <v>151.28899999999999</v>
      </c>
      <c r="IY144" s="1">
        <v>155.399</v>
      </c>
      <c r="IZ144" s="1">
        <v>156.934</v>
      </c>
      <c r="JA144" s="1">
        <v>163.99700000000001</v>
      </c>
      <c r="JB144" s="1">
        <v>165.14599999999999</v>
      </c>
      <c r="JC144" s="1">
        <v>170.30500000000001</v>
      </c>
      <c r="JD144" s="1">
        <v>173.52</v>
      </c>
      <c r="JE144" s="1">
        <v>174.929</v>
      </c>
      <c r="JF144" s="1">
        <v>173.209</v>
      </c>
      <c r="JG144" s="1">
        <v>172.155</v>
      </c>
      <c r="JH144" s="1">
        <v>170.27600000000001</v>
      </c>
      <c r="JI144" s="1">
        <v>170.43</v>
      </c>
      <c r="JJ144" s="1">
        <v>177.21</v>
      </c>
      <c r="JK144" s="1">
        <v>191.21199999999999</v>
      </c>
      <c r="JL144" s="1">
        <v>197.12299999999999</v>
      </c>
      <c r="JM144" s="1">
        <v>201.476</v>
      </c>
      <c r="JN144" s="1">
        <v>202.28700000000001</v>
      </c>
      <c r="JO144" s="1">
        <v>205.79499999999999</v>
      </c>
      <c r="JP144" s="1">
        <v>200.95099999999999</v>
      </c>
      <c r="JQ144" s="1">
        <v>206.84899999999999</v>
      </c>
      <c r="JR144" s="1">
        <v>211.386</v>
      </c>
      <c r="JS144" s="1">
        <v>210.673</v>
      </c>
      <c r="JT144" s="1">
        <v>212.93700000000001</v>
      </c>
      <c r="JU144" s="1">
        <v>216.84</v>
      </c>
      <c r="JV144" s="1">
        <v>221.80099999999999</v>
      </c>
      <c r="JW144" s="1">
        <v>221.185</v>
      </c>
      <c r="JX144" s="1">
        <v>217.59899999999999</v>
      </c>
      <c r="JY144" s="1">
        <v>220.87299999999999</v>
      </c>
      <c r="JZ144" s="1">
        <v>219.94200000000001</v>
      </c>
      <c r="KA144" s="1">
        <v>222.05099999999999</v>
      </c>
      <c r="KB144" s="1">
        <v>218.62700000000001</v>
      </c>
      <c r="KC144" s="1">
        <v>220.11</v>
      </c>
      <c r="KD144" s="1">
        <v>210.239</v>
      </c>
      <c r="KE144" s="1">
        <v>207.47900000000001</v>
      </c>
      <c r="KF144" s="1">
        <v>206.24299999999999</v>
      </c>
      <c r="KG144" s="1">
        <v>206.03700000000001</v>
      </c>
      <c r="KH144" s="1">
        <v>205.08199999999999</v>
      </c>
      <c r="KI144" s="1">
        <v>212.20400000000001</v>
      </c>
      <c r="KJ144" s="1">
        <v>212.178</v>
      </c>
      <c r="KK144" s="1">
        <v>212.64</v>
      </c>
      <c r="KL144" s="1">
        <v>208.346</v>
      </c>
      <c r="KM144" s="1">
        <v>208.29400000000001</v>
      </c>
      <c r="KN144" s="1">
        <v>204.922</v>
      </c>
      <c r="KO144" s="1">
        <v>196.36600000000001</v>
      </c>
      <c r="KP144" s="1">
        <v>187.37200000000001</v>
      </c>
      <c r="KQ144" s="1">
        <v>185.52199999999999</v>
      </c>
      <c r="KR144" s="1">
        <v>181.04900000000001</v>
      </c>
      <c r="KS144" s="1">
        <v>184.38</v>
      </c>
      <c r="KT144" s="1">
        <v>188.72200000000001</v>
      </c>
      <c r="KU144" s="1">
        <v>190.364</v>
      </c>
      <c r="KV144" s="1">
        <v>191.40199999999999</v>
      </c>
      <c r="KW144" s="1">
        <v>191.84399999999999</v>
      </c>
      <c r="KX144" s="1">
        <v>192.49299999999999</v>
      </c>
      <c r="KY144" s="1">
        <v>195.87200000000001</v>
      </c>
      <c r="KZ144" s="1">
        <v>195.078</v>
      </c>
      <c r="LA144" s="1">
        <v>194.00399999999999</v>
      </c>
      <c r="LB144" s="1">
        <v>194.886</v>
      </c>
      <c r="LC144" s="1">
        <v>197.14500000000001</v>
      </c>
      <c r="LD144" s="1">
        <v>205.221</v>
      </c>
      <c r="LE144" s="1">
        <v>209.893</v>
      </c>
      <c r="LF144" s="1">
        <v>206.04900000000001</v>
      </c>
      <c r="LG144" s="1">
        <v>205.238</v>
      </c>
      <c r="LH144" s="1">
        <v>204.785</v>
      </c>
      <c r="LI144" s="1">
        <v>201.34100000000001</v>
      </c>
      <c r="LJ144" s="1">
        <v>198.066</v>
      </c>
      <c r="LK144" s="1">
        <v>202.34100000000001</v>
      </c>
      <c r="LL144" s="1">
        <v>200.792</v>
      </c>
      <c r="LM144" s="1">
        <v>208.523</v>
      </c>
      <c r="LN144" s="1">
        <v>216.251</v>
      </c>
      <c r="LO144" s="1">
        <v>226.221</v>
      </c>
      <c r="LP144" s="1">
        <v>222.18299999999999</v>
      </c>
      <c r="LQ144" s="1">
        <v>227.047</v>
      </c>
      <c r="LR144" s="1">
        <v>223.52</v>
      </c>
      <c r="LS144" s="1">
        <v>221.53299999999999</v>
      </c>
      <c r="LT144" s="1">
        <v>218.96799999999999</v>
      </c>
      <c r="LU144" s="1">
        <v>217.691</v>
      </c>
      <c r="LV144" s="1">
        <v>226.99700000000001</v>
      </c>
      <c r="LW144" s="1">
        <v>228.59700000000001</v>
      </c>
      <c r="LX144" s="1">
        <v>228.614</v>
      </c>
      <c r="LY144" s="1">
        <v>233.67099999999999</v>
      </c>
      <c r="LZ144" s="1">
        <v>239.24799999999999</v>
      </c>
      <c r="MA144" s="1">
        <v>244.858</v>
      </c>
      <c r="MB144" s="1">
        <v>246.988</v>
      </c>
      <c r="MC144" s="1">
        <v>243.58500000000001</v>
      </c>
      <c r="MD144" s="1">
        <v>238.46799999999999</v>
      </c>
      <c r="ME144" s="1">
        <v>234.75800000000001</v>
      </c>
      <c r="MF144" s="1">
        <v>235.071</v>
      </c>
      <c r="MG144" s="1">
        <v>233.011</v>
      </c>
      <c r="MH144" s="1">
        <v>231.40700000000001</v>
      </c>
      <c r="MI144" s="1">
        <v>233.506</v>
      </c>
      <c r="MJ144" s="1">
        <v>237.85599999999999</v>
      </c>
      <c r="MK144" s="1">
        <v>240.15</v>
      </c>
      <c r="ML144" s="1">
        <v>242.62100000000001</v>
      </c>
      <c r="MM144" s="1">
        <v>238.756</v>
      </c>
      <c r="MN144" s="1">
        <v>238.10599999999999</v>
      </c>
      <c r="MO144" s="1">
        <v>237.68100000000001</v>
      </c>
      <c r="MP144" s="1">
        <v>237.15100000000001</v>
      </c>
      <c r="MQ144" s="1">
        <v>239.63</v>
      </c>
      <c r="MR144" s="1">
        <v>236.06299999999999</v>
      </c>
      <c r="MS144" s="1">
        <v>234.38300000000001</v>
      </c>
      <c r="MT144" s="1">
        <v>236.827</v>
      </c>
      <c r="MU144" s="1">
        <v>242.274</v>
      </c>
      <c r="MV144" s="1">
        <v>243.381</v>
      </c>
      <c r="MW144" s="1">
        <v>236.59200000000001</v>
      </c>
      <c r="MX144" s="1">
        <v>229.001</v>
      </c>
      <c r="MY144" s="1">
        <v>234.02799999999999</v>
      </c>
      <c r="MZ144" s="1">
        <v>245.99700000000001</v>
      </c>
      <c r="NA144" s="1">
        <v>252.315</v>
      </c>
      <c r="NB144" s="1">
        <v>255.13399999999999</v>
      </c>
      <c r="NC144" s="1">
        <v>268.43799999999999</v>
      </c>
      <c r="ND144" s="1">
        <v>272.72399999999999</v>
      </c>
      <c r="NE144" s="1">
        <v>270.673</v>
      </c>
      <c r="NF144" s="1">
        <v>272.47300000000001</v>
      </c>
      <c r="NG144" s="1">
        <v>275.56200000000001</v>
      </c>
      <c r="NH144" s="1">
        <v>275.77999999999997</v>
      </c>
      <c r="NI144" s="1">
        <v>277.38099999999997</v>
      </c>
      <c r="NJ144" s="1">
        <v>275.04199999999997</v>
      </c>
      <c r="NK144" s="1">
        <v>280.58600000000001</v>
      </c>
      <c r="NL144" s="1">
        <v>292.33999999999997</v>
      </c>
      <c r="NM144" s="1">
        <v>295.41500000000002</v>
      </c>
      <c r="NN144" s="1">
        <v>300.19099999999997</v>
      </c>
      <c r="NO144" s="1">
        <v>300.14699999999999</v>
      </c>
      <c r="NP144" s="1">
        <v>295.28100000000001</v>
      </c>
      <c r="NQ144" s="1">
        <v>304.76499999999999</v>
      </c>
      <c r="NR144" s="1">
        <v>303.40899999999999</v>
      </c>
      <c r="NS144" s="1">
        <v>312.01799999999997</v>
      </c>
      <c r="NT144" s="1">
        <v>318.28899999999999</v>
      </c>
      <c r="NU144" s="1">
        <v>324.8</v>
      </c>
      <c r="NV144" s="1">
        <v>330.15600000000001</v>
      </c>
      <c r="NW144" s="1">
        <v>321.28500000000003</v>
      </c>
      <c r="NX144" s="1">
        <v>315.38299999999998</v>
      </c>
      <c r="NY144" s="1">
        <v>315.11099999999999</v>
      </c>
      <c r="NZ144" s="1">
        <v>314.02300000000002</v>
      </c>
      <c r="OA144" s="1">
        <v>310.70800000000003</v>
      </c>
      <c r="OB144" s="1">
        <v>310.61599999999999</v>
      </c>
      <c r="OC144" s="1">
        <v>310.97699999999998</v>
      </c>
      <c r="OD144" s="1">
        <v>310.72899999999998</v>
      </c>
      <c r="OE144" s="1">
        <v>309.12099999999998</v>
      </c>
      <c r="OF144" s="1">
        <v>306.01600000000002</v>
      </c>
      <c r="OG144" s="1">
        <v>305.54500000000002</v>
      </c>
      <c r="OH144" s="1">
        <v>304.97899999999998</v>
      </c>
      <c r="OI144" s="1">
        <v>311.20999999999998</v>
      </c>
      <c r="OJ144" s="1">
        <v>317.40199999999999</v>
      </c>
      <c r="OK144" s="1">
        <v>317.66300000000001</v>
      </c>
      <c r="OL144" s="1">
        <v>317.03300000000002</v>
      </c>
      <c r="OM144" s="1">
        <v>316.714</v>
      </c>
      <c r="ON144" s="1">
        <v>310.64299999999997</v>
      </c>
      <c r="OO144" s="1">
        <v>297.387</v>
      </c>
      <c r="OP144" s="1">
        <v>290.63299999999998</v>
      </c>
      <c r="OQ144" s="1">
        <v>290.51</v>
      </c>
      <c r="OR144" s="1">
        <v>287.65100000000001</v>
      </c>
      <c r="OS144" s="1">
        <v>280.72500000000002</v>
      </c>
      <c r="OT144" s="1">
        <v>276.05500000000001</v>
      </c>
      <c r="OU144" s="1">
        <v>274.27499999999998</v>
      </c>
      <c r="OV144" s="1">
        <v>276.59500000000003</v>
      </c>
      <c r="OW144" s="1">
        <v>275.625</v>
      </c>
      <c r="OX144" s="1">
        <v>276.471</v>
      </c>
      <c r="OY144" s="1">
        <v>280.55200000000002</v>
      </c>
      <c r="OZ144" s="1">
        <v>268.51100000000002</v>
      </c>
      <c r="PA144" s="1">
        <v>263.90899999999999</v>
      </c>
      <c r="PB144" s="1">
        <v>258.43599999999998</v>
      </c>
      <c r="PC144" s="1">
        <v>251.45699999999999</v>
      </c>
      <c r="PD144" s="1">
        <v>245.637</v>
      </c>
      <c r="PE144" s="1">
        <v>245.72800000000001</v>
      </c>
      <c r="PF144" s="1">
        <v>244.595</v>
      </c>
      <c r="PG144" s="1">
        <v>241.001</v>
      </c>
      <c r="PH144" s="1">
        <v>243.06800000000001</v>
      </c>
      <c r="PI144" s="1">
        <v>244.44499999999999</v>
      </c>
      <c r="PJ144" s="1">
        <v>245.16200000000001</v>
      </c>
      <c r="PK144" s="1">
        <v>245.32400000000001</v>
      </c>
      <c r="PL144" s="1">
        <v>246.96</v>
      </c>
      <c r="PM144" s="1">
        <v>249.167</v>
      </c>
      <c r="PN144" s="1">
        <v>249.55</v>
      </c>
      <c r="PO144" s="1">
        <v>250.369</v>
      </c>
      <c r="PP144" s="1">
        <v>248.74199999999999</v>
      </c>
      <c r="PQ144" s="1">
        <v>238.577</v>
      </c>
      <c r="PR144" s="1">
        <v>238.06100000000001</v>
      </c>
      <c r="PS144" s="1">
        <v>235.798</v>
      </c>
      <c r="PT144" s="1">
        <v>231.244</v>
      </c>
      <c r="PU144" s="1">
        <v>231.185</v>
      </c>
      <c r="PV144" s="1">
        <v>231.107</v>
      </c>
      <c r="PW144" s="1">
        <v>228.26900000000001</v>
      </c>
      <c r="PX144" s="1">
        <v>227.11699999999999</v>
      </c>
      <c r="PY144" s="1">
        <v>225.06</v>
      </c>
      <c r="PZ144" s="1">
        <v>224.08099999999999</v>
      </c>
      <c r="QA144" s="1">
        <v>223.51900000000001</v>
      </c>
      <c r="QB144" s="1">
        <v>218.386</v>
      </c>
      <c r="QC144" s="1">
        <v>219.25200000000001</v>
      </c>
      <c r="QD144" s="1">
        <v>217.94800000000001</v>
      </c>
      <c r="QE144" s="1">
        <v>213.197</v>
      </c>
      <c r="QF144" s="1">
        <v>212.65100000000001</v>
      </c>
      <c r="QG144" s="1">
        <v>215.27199999999999</v>
      </c>
      <c r="QH144" s="1">
        <v>218.673</v>
      </c>
      <c r="QI144" s="1">
        <v>216.928</v>
      </c>
      <c r="QJ144" s="1">
        <v>217.262</v>
      </c>
      <c r="QK144" s="1">
        <v>213.238</v>
      </c>
      <c r="QL144" s="1">
        <v>213.67699999999999</v>
      </c>
      <c r="QM144" s="1">
        <v>212.26599999999999</v>
      </c>
      <c r="QN144" s="1">
        <v>214.3</v>
      </c>
      <c r="QO144" s="1">
        <v>215.161</v>
      </c>
      <c r="QP144" s="1">
        <v>215.42099999999999</v>
      </c>
      <c r="QQ144" s="1">
        <v>215.523</v>
      </c>
      <c r="QR144" s="1">
        <v>217.542</v>
      </c>
      <c r="QS144" s="1">
        <v>219.167</v>
      </c>
      <c r="QT144" s="1">
        <v>219.786</v>
      </c>
      <c r="QU144" s="1">
        <v>221.47</v>
      </c>
      <c r="QV144" s="1">
        <v>223.00299999999999</v>
      </c>
      <c r="QW144" s="1">
        <v>222.96899999999999</v>
      </c>
      <c r="QX144" s="1">
        <v>224.84100000000001</v>
      </c>
      <c r="QY144" s="1">
        <v>224.471</v>
      </c>
      <c r="QZ144" s="1">
        <v>226.483</v>
      </c>
      <c r="RA144" s="1">
        <v>225.46899999999999</v>
      </c>
      <c r="RB144" s="1">
        <v>224.494</v>
      </c>
      <c r="RC144" s="1">
        <v>225.37700000000001</v>
      </c>
      <c r="RD144" s="1">
        <v>224.44200000000001</v>
      </c>
      <c r="RE144" s="1">
        <v>221.83699999999999</v>
      </c>
      <c r="RF144" s="1">
        <v>218.869</v>
      </c>
      <c r="RG144" s="1">
        <v>220.1</v>
      </c>
      <c r="RH144" s="1">
        <v>220.17099999999999</v>
      </c>
      <c r="RI144" s="1">
        <v>220.024</v>
      </c>
      <c r="RJ144" s="1">
        <v>221.11099999999999</v>
      </c>
      <c r="RK144" s="1">
        <v>221.07300000000001</v>
      </c>
      <c r="RL144" s="1">
        <v>223.03899999999999</v>
      </c>
      <c r="RM144" s="1">
        <v>225.18199999999999</v>
      </c>
      <c r="RN144" s="1">
        <v>224.49100000000001</v>
      </c>
      <c r="RO144" s="1">
        <v>224.98</v>
      </c>
      <c r="RP144" s="1">
        <v>227.17099999999999</v>
      </c>
      <c r="RQ144" s="1">
        <v>224.684</v>
      </c>
      <c r="RR144" s="1">
        <v>226.49199999999999</v>
      </c>
      <c r="RS144" s="1">
        <v>225.86</v>
      </c>
      <c r="RT144" s="1">
        <v>219.29900000000001</v>
      </c>
      <c r="RU144" s="1">
        <v>219.38200000000001</v>
      </c>
      <c r="RV144" s="1">
        <v>218.45400000000001</v>
      </c>
      <c r="RW144" s="1">
        <v>219.27099999999999</v>
      </c>
      <c r="RX144" s="1">
        <v>218.09200000000001</v>
      </c>
      <c r="RY144" s="1">
        <v>215.87799999999999</v>
      </c>
      <c r="RZ144" s="1">
        <v>212.79900000000001</v>
      </c>
      <c r="SA144" s="1">
        <v>213.11799999999999</v>
      </c>
      <c r="SB144" s="1">
        <v>215.035</v>
      </c>
      <c r="SC144" s="1">
        <v>215.18799999999999</v>
      </c>
      <c r="SD144" s="1">
        <v>215.55</v>
      </c>
      <c r="SE144" s="1">
        <v>219.41499999999999</v>
      </c>
      <c r="SF144" s="1">
        <v>219.98400000000001</v>
      </c>
      <c r="SG144" s="1">
        <v>218.49199999999999</v>
      </c>
      <c r="SH144" s="1">
        <v>218.459</v>
      </c>
      <c r="SI144" s="1">
        <v>218.87100000000001</v>
      </c>
      <c r="SJ144" s="1">
        <v>219.108</v>
      </c>
      <c r="SK144" s="1">
        <v>219.078</v>
      </c>
      <c r="SL144" s="1">
        <v>217.82900000000001</v>
      </c>
      <c r="SM144" s="1">
        <v>219.923</v>
      </c>
      <c r="SN144" s="1">
        <v>219.73699999999999</v>
      </c>
      <c r="SO144" s="1">
        <v>220.76900000000001</v>
      </c>
      <c r="SP144" s="1">
        <v>220.464</v>
      </c>
      <c r="SQ144" s="1">
        <v>227.84299999999999</v>
      </c>
      <c r="SR144" s="1">
        <v>236.16300000000001</v>
      </c>
    </row>
    <row r="145" spans="1:516" x14ac:dyDescent="0.25">
      <c r="A145" s="1" t="s">
        <v>361</v>
      </c>
      <c r="B145" s="1" t="str">
        <f>_xlfn.XLOOKUP(A145,bonds[worksheet get],bonds[unique lookup],"-")</f>
        <v>ORSTED 2 1/4 11/24/17 nc-24</v>
      </c>
      <c r="C145" s="1" t="str">
        <f>_xlfn.XLOOKUP(A145,bonds[worksheet get],bonds[ID_ISIN],"-")</f>
        <v>XS1720192696</v>
      </c>
      <c r="D145" s="1">
        <f>_xll.BDH(A145,"blp_i_sprd_mid","-2AY",,"Dates=H","Fill=C","Sort=R","Dir=H","cols=509;rows=1")</f>
        <v>198.08600000000001</v>
      </c>
      <c r="E145" s="1">
        <v>200.27</v>
      </c>
      <c r="F145" s="1">
        <v>200.99600000000001</v>
      </c>
      <c r="G145" s="1">
        <v>204.47900000000001</v>
      </c>
      <c r="H145" s="1">
        <v>205.57599999999999</v>
      </c>
      <c r="I145" s="1">
        <v>202.52500000000001</v>
      </c>
      <c r="J145" s="1">
        <v>202.56700000000001</v>
      </c>
      <c r="K145" s="1">
        <v>200.21799999999999</v>
      </c>
      <c r="L145" s="1">
        <v>196.99700000000001</v>
      </c>
      <c r="M145" s="1">
        <v>199.48400000000001</v>
      </c>
      <c r="N145" s="1">
        <v>194.19200000000001</v>
      </c>
      <c r="O145" s="1">
        <v>193.33600000000001</v>
      </c>
      <c r="P145" s="1">
        <v>188.12</v>
      </c>
      <c r="Q145" s="1">
        <v>183.05699999999999</v>
      </c>
      <c r="R145" s="1">
        <v>192.17599999999999</v>
      </c>
      <c r="S145" s="1">
        <v>193.39599999999999</v>
      </c>
      <c r="T145" s="1">
        <v>192.59800000000001</v>
      </c>
      <c r="U145" s="1">
        <v>177.501</v>
      </c>
      <c r="V145" s="1">
        <v>170.74700000000001</v>
      </c>
      <c r="W145" s="1">
        <v>168.46100000000001</v>
      </c>
      <c r="X145" s="1">
        <v>174.57599999999999</v>
      </c>
      <c r="Y145" s="1">
        <v>187.77699999999999</v>
      </c>
      <c r="Z145" s="1">
        <v>193.08099999999999</v>
      </c>
      <c r="AA145" s="1">
        <v>200.11500000000001</v>
      </c>
      <c r="AB145" s="1">
        <v>202.73400000000001</v>
      </c>
      <c r="AC145" s="1">
        <v>205.13399999999999</v>
      </c>
      <c r="AD145" s="1">
        <v>203.71899999999999</v>
      </c>
      <c r="AE145" s="1">
        <v>202.512</v>
      </c>
      <c r="AF145" s="1">
        <v>211.285</v>
      </c>
      <c r="AG145" s="1">
        <v>218.75800000000001</v>
      </c>
      <c r="AH145" s="1">
        <v>221.42699999999999</v>
      </c>
      <c r="AI145" s="1">
        <v>223.94499999999999</v>
      </c>
      <c r="AJ145" s="1">
        <v>227.00800000000001</v>
      </c>
      <c r="AK145" s="1">
        <v>230.46100000000001</v>
      </c>
      <c r="AL145" s="1">
        <v>236.41200000000001</v>
      </c>
      <c r="AM145" s="1">
        <v>239.66300000000001</v>
      </c>
      <c r="AN145" s="1">
        <v>241.32900000000001</v>
      </c>
      <c r="AO145" s="1">
        <v>235.38200000000001</v>
      </c>
      <c r="AP145" s="1">
        <v>235.221</v>
      </c>
      <c r="AQ145" s="1">
        <v>235.54599999999999</v>
      </c>
      <c r="AR145" s="1">
        <v>231.55</v>
      </c>
      <c r="AS145" s="1">
        <v>236.97800000000001</v>
      </c>
      <c r="AT145" s="1">
        <v>238.46700000000001</v>
      </c>
      <c r="AU145" s="1">
        <v>243.202</v>
      </c>
      <c r="AV145" s="1">
        <v>244.756</v>
      </c>
      <c r="AW145" s="1">
        <v>241.15899999999999</v>
      </c>
      <c r="AX145" s="1">
        <v>233.72800000000001</v>
      </c>
      <c r="AY145" s="1">
        <v>232.148</v>
      </c>
      <c r="AZ145" s="1">
        <v>233.977</v>
      </c>
      <c r="BA145" s="1">
        <v>245.92400000000001</v>
      </c>
      <c r="BB145" s="1">
        <v>248.904</v>
      </c>
      <c r="BC145" s="1">
        <v>258.14600000000002</v>
      </c>
      <c r="BD145" s="1">
        <v>265.00799999999998</v>
      </c>
      <c r="BE145" s="1">
        <v>272.13099999999997</v>
      </c>
      <c r="BF145" s="1">
        <v>276.07299999999998</v>
      </c>
      <c r="BG145" s="1">
        <v>279.07299999999998</v>
      </c>
      <c r="BH145" s="1">
        <v>277.80799999999999</v>
      </c>
      <c r="BI145" s="1">
        <v>278.33699999999999</v>
      </c>
      <c r="BJ145" s="1">
        <v>313.59800000000001</v>
      </c>
      <c r="BK145" s="1">
        <v>338.50200000000001</v>
      </c>
      <c r="BL145" s="1">
        <v>355.52699999999999</v>
      </c>
      <c r="BM145" s="1">
        <v>394.43200000000002</v>
      </c>
      <c r="BN145" s="1">
        <v>406.39499999999998</v>
      </c>
      <c r="BO145" s="1">
        <v>411.66300000000001</v>
      </c>
      <c r="BP145" s="1">
        <v>417.01499999999999</v>
      </c>
      <c r="BQ145" s="1">
        <v>418.28399999999999</v>
      </c>
      <c r="BR145" s="1">
        <v>425.589</v>
      </c>
      <c r="BS145" s="1">
        <v>429.02300000000002</v>
      </c>
      <c r="BT145" s="1">
        <v>443.505</v>
      </c>
      <c r="BU145" s="1">
        <v>447.34800000000001</v>
      </c>
      <c r="BV145" s="1">
        <v>483.14100000000002</v>
      </c>
      <c r="BW145" s="1">
        <v>490.63200000000001</v>
      </c>
      <c r="BX145" s="1">
        <v>474.11900000000003</v>
      </c>
      <c r="BY145" s="1">
        <v>477.12700000000001</v>
      </c>
      <c r="BZ145" s="1">
        <v>471.07400000000001</v>
      </c>
      <c r="CA145" s="1">
        <v>422.68799999999999</v>
      </c>
      <c r="CB145" s="1">
        <v>372.63900000000001</v>
      </c>
      <c r="CC145" s="1">
        <v>288.70400000000001</v>
      </c>
      <c r="CD145" s="1">
        <v>282.58699999999999</v>
      </c>
      <c r="CE145" s="1">
        <v>233.58099999999999</v>
      </c>
      <c r="CF145" s="1">
        <v>228.887</v>
      </c>
      <c r="CG145" s="1">
        <v>242.27600000000001</v>
      </c>
      <c r="CH145" s="1">
        <v>171.03899999999999</v>
      </c>
      <c r="CI145" s="1">
        <v>153.6</v>
      </c>
      <c r="CJ145" s="1">
        <v>147.048</v>
      </c>
      <c r="CK145" s="1">
        <v>152.18899999999999</v>
      </c>
      <c r="CL145" s="1">
        <v>161.554</v>
      </c>
      <c r="CM145" s="1">
        <v>159.13800000000001</v>
      </c>
      <c r="CN145" s="1">
        <v>135.86199999999999</v>
      </c>
      <c r="CO145" s="1">
        <v>124.751</v>
      </c>
      <c r="CP145" s="1">
        <v>120.127</v>
      </c>
      <c r="CQ145" s="1">
        <v>115.73099999999999</v>
      </c>
      <c r="CR145" s="1">
        <v>104.068</v>
      </c>
      <c r="CS145" s="1">
        <v>107.77200000000001</v>
      </c>
      <c r="CT145" s="1">
        <v>110.79300000000001</v>
      </c>
      <c r="CU145" s="1">
        <v>112.985</v>
      </c>
      <c r="CV145" s="1">
        <v>112.63</v>
      </c>
      <c r="CW145" s="1">
        <v>114.117</v>
      </c>
      <c r="CX145" s="1">
        <v>116.51</v>
      </c>
      <c r="CY145" s="1">
        <v>116.11199999999999</v>
      </c>
      <c r="CZ145" s="1">
        <v>116.33199999999999</v>
      </c>
      <c r="DA145" s="1">
        <v>119.033</v>
      </c>
      <c r="DB145" s="1">
        <v>117.97799999999999</v>
      </c>
      <c r="DC145" s="1">
        <v>117.68300000000001</v>
      </c>
      <c r="DD145" s="1">
        <v>121.19499999999999</v>
      </c>
      <c r="DE145" s="1">
        <v>126.432</v>
      </c>
      <c r="DF145" s="1">
        <v>133.55799999999999</v>
      </c>
      <c r="DG145" s="1">
        <v>133.892</v>
      </c>
      <c r="DH145" s="1">
        <v>133.31700000000001</v>
      </c>
      <c r="DI145" s="1">
        <v>129.625</v>
      </c>
      <c r="DJ145" s="1">
        <v>130.45400000000001</v>
      </c>
      <c r="DK145" s="1">
        <v>133.49299999999999</v>
      </c>
      <c r="DL145" s="1">
        <v>125.721</v>
      </c>
      <c r="DM145" s="1">
        <v>125.458</v>
      </c>
      <c r="DN145" s="1">
        <v>122.82599999999999</v>
      </c>
      <c r="DO145" s="1">
        <v>122.44199999999999</v>
      </c>
      <c r="DP145" s="1">
        <v>121.55</v>
      </c>
      <c r="DQ145" s="1">
        <v>125.249</v>
      </c>
      <c r="DR145" s="1">
        <v>129.97800000000001</v>
      </c>
      <c r="DS145" s="1">
        <v>132.59800000000001</v>
      </c>
      <c r="DT145" s="1">
        <v>131.65600000000001</v>
      </c>
      <c r="DU145" s="1">
        <v>132.28100000000001</v>
      </c>
      <c r="DV145" s="1">
        <v>134.756</v>
      </c>
      <c r="DW145" s="1">
        <v>135.251</v>
      </c>
      <c r="DX145" s="1">
        <v>139.57499999999999</v>
      </c>
      <c r="DY145" s="1">
        <v>141.18600000000001</v>
      </c>
      <c r="DZ145" s="1">
        <v>140.488</v>
      </c>
      <c r="EA145" s="1">
        <v>139.49299999999999</v>
      </c>
      <c r="EB145" s="1">
        <v>135.94999999999999</v>
      </c>
      <c r="EC145" s="1">
        <v>134.584</v>
      </c>
      <c r="ED145" s="1">
        <v>131.95699999999999</v>
      </c>
      <c r="EE145" s="1">
        <v>137.529</v>
      </c>
      <c r="EF145" s="1">
        <v>134.869</v>
      </c>
      <c r="EG145" s="1">
        <v>136.38999999999999</v>
      </c>
      <c r="EH145" s="1">
        <v>137.88300000000001</v>
      </c>
      <c r="EI145" s="1">
        <v>137.92400000000001</v>
      </c>
      <c r="EJ145" s="1">
        <v>140.27500000000001</v>
      </c>
      <c r="EK145" s="1">
        <v>142.893</v>
      </c>
      <c r="EL145" s="1">
        <v>141.25200000000001</v>
      </c>
      <c r="EM145" s="1">
        <v>143.31399999999999</v>
      </c>
      <c r="EN145" s="1">
        <v>147.78399999999999</v>
      </c>
      <c r="EO145" s="1">
        <v>150.56</v>
      </c>
      <c r="EP145" s="1">
        <v>148.511</v>
      </c>
      <c r="EQ145" s="1">
        <v>150.078</v>
      </c>
      <c r="ER145" s="1">
        <v>150.654</v>
      </c>
      <c r="ES145" s="1">
        <v>151.227</v>
      </c>
      <c r="ET145" s="1">
        <v>153.946</v>
      </c>
      <c r="EU145" s="1">
        <v>155.67099999999999</v>
      </c>
      <c r="EV145" s="1">
        <v>150.011</v>
      </c>
      <c r="EW145" s="1">
        <v>154.279</v>
      </c>
      <c r="EX145" s="1">
        <v>155.221</v>
      </c>
      <c r="EY145" s="1">
        <v>158.24700000000001</v>
      </c>
      <c r="EZ145" s="1">
        <v>154.48099999999999</v>
      </c>
      <c r="FA145" s="1">
        <v>154.90700000000001</v>
      </c>
      <c r="FB145" s="1">
        <v>157.048</v>
      </c>
      <c r="FC145" s="1">
        <v>156.49299999999999</v>
      </c>
      <c r="FD145" s="1">
        <v>157.27199999999999</v>
      </c>
      <c r="FE145" s="1">
        <v>149.572</v>
      </c>
      <c r="FF145" s="1">
        <v>147.85599999999999</v>
      </c>
      <c r="FG145" s="1">
        <v>147.25299999999999</v>
      </c>
      <c r="FH145" s="1">
        <v>146.88300000000001</v>
      </c>
      <c r="FI145" s="1">
        <v>142.49799999999999</v>
      </c>
      <c r="FJ145" s="1">
        <v>138.16999999999999</v>
      </c>
      <c r="FK145" s="1">
        <v>136.78700000000001</v>
      </c>
      <c r="FL145" s="1">
        <v>135.404</v>
      </c>
      <c r="FM145" s="1">
        <v>132.095</v>
      </c>
      <c r="FN145" s="1">
        <v>135.261</v>
      </c>
      <c r="FO145" s="1">
        <v>133.77199999999999</v>
      </c>
      <c r="FP145" s="1">
        <v>138.91200000000001</v>
      </c>
      <c r="FQ145" s="1">
        <v>143.33099999999999</v>
      </c>
      <c r="FR145" s="1">
        <v>145.24</v>
      </c>
      <c r="FS145" s="1">
        <v>141.44499999999999</v>
      </c>
      <c r="FT145" s="1">
        <v>140.267</v>
      </c>
      <c r="FU145" s="1">
        <v>124.979</v>
      </c>
      <c r="FV145" s="1">
        <v>126.867</v>
      </c>
      <c r="FW145" s="1">
        <v>130.036</v>
      </c>
      <c r="FX145" s="1">
        <v>129.95099999999999</v>
      </c>
      <c r="FY145" s="1">
        <v>128.77099999999999</v>
      </c>
      <c r="FZ145" s="1">
        <v>128.834</v>
      </c>
      <c r="GA145" s="1">
        <v>130.958</v>
      </c>
      <c r="GB145" s="1">
        <v>133.97</v>
      </c>
      <c r="GC145" s="1">
        <v>134.268</v>
      </c>
      <c r="GD145" s="1">
        <v>137.02699999999999</v>
      </c>
      <c r="GE145" s="1">
        <v>138.767</v>
      </c>
      <c r="GF145" s="1">
        <v>138.93199999999999</v>
      </c>
      <c r="GG145" s="1">
        <v>141.56899999999999</v>
      </c>
      <c r="GH145" s="1">
        <v>146.14599999999999</v>
      </c>
      <c r="GI145" s="1">
        <v>150.13</v>
      </c>
      <c r="GJ145" s="1">
        <v>147.232</v>
      </c>
      <c r="GK145" s="1">
        <v>144.922</v>
      </c>
      <c r="GL145" s="1">
        <v>147.12200000000001</v>
      </c>
      <c r="GM145" s="1">
        <v>141.02099999999999</v>
      </c>
      <c r="GN145" s="1">
        <v>138.83199999999999</v>
      </c>
      <c r="GO145" s="1">
        <v>140.126</v>
      </c>
      <c r="GP145" s="1">
        <v>141.358</v>
      </c>
      <c r="GQ145" s="1">
        <v>140.99700000000001</v>
      </c>
      <c r="GR145" s="1">
        <v>141.27699999999999</v>
      </c>
      <c r="GS145" s="1">
        <v>139.90100000000001</v>
      </c>
      <c r="GT145" s="1">
        <v>139.464</v>
      </c>
      <c r="GU145" s="1">
        <v>135.03800000000001</v>
      </c>
      <c r="GV145" s="1">
        <v>136.93799999999999</v>
      </c>
      <c r="GW145" s="1">
        <v>137.22499999999999</v>
      </c>
      <c r="GX145" s="1">
        <v>134.99</v>
      </c>
      <c r="GY145" s="1">
        <v>134.078</v>
      </c>
      <c r="GZ145" s="1">
        <v>130.345</v>
      </c>
      <c r="HA145" s="1">
        <v>133.38300000000001</v>
      </c>
      <c r="HB145" s="1">
        <v>151.96</v>
      </c>
      <c r="HC145" s="1">
        <v>151.559</v>
      </c>
      <c r="HD145" s="1">
        <v>150.49100000000001</v>
      </c>
      <c r="HE145" s="1">
        <v>150.92699999999999</v>
      </c>
      <c r="HF145" s="1">
        <v>148.232</v>
      </c>
      <c r="HG145" s="1">
        <v>156.59100000000001</v>
      </c>
      <c r="HH145" s="1">
        <v>158.846</v>
      </c>
      <c r="HI145" s="1">
        <v>155.61699999999999</v>
      </c>
      <c r="HJ145" s="1">
        <v>156.91399999999999</v>
      </c>
      <c r="HK145" s="1">
        <v>157.82300000000001</v>
      </c>
      <c r="HL145" s="1">
        <v>158.947</v>
      </c>
      <c r="HM145" s="1">
        <v>158.273</v>
      </c>
      <c r="HN145" s="1">
        <v>157.08000000000001</v>
      </c>
      <c r="HO145" s="1">
        <v>157.75399999999999</v>
      </c>
      <c r="HP145" s="1">
        <v>156.36600000000001</v>
      </c>
      <c r="HQ145" s="1">
        <v>165.303</v>
      </c>
      <c r="HR145" s="1">
        <v>175.47800000000001</v>
      </c>
      <c r="HS145" s="1">
        <v>176.654</v>
      </c>
      <c r="HT145" s="1">
        <v>185.18199999999999</v>
      </c>
      <c r="HU145" s="1">
        <v>189.62899999999999</v>
      </c>
      <c r="HV145" s="1">
        <v>180.53800000000001</v>
      </c>
      <c r="HW145" s="1">
        <v>177.184</v>
      </c>
      <c r="HX145" s="1">
        <v>174.268</v>
      </c>
      <c r="HY145" s="1">
        <v>174.92400000000001</v>
      </c>
      <c r="HZ145" s="1">
        <v>175.12</v>
      </c>
      <c r="IA145" s="1">
        <v>180.035</v>
      </c>
      <c r="IB145" s="1">
        <v>178.804</v>
      </c>
      <c r="IC145" s="1">
        <v>182.49100000000001</v>
      </c>
      <c r="ID145" s="1">
        <v>173.589</v>
      </c>
      <c r="IE145" s="1">
        <v>163.43299999999999</v>
      </c>
      <c r="IF145" s="1">
        <v>160.88800000000001</v>
      </c>
      <c r="IG145" s="1">
        <v>160.33799999999999</v>
      </c>
      <c r="IH145" s="1">
        <v>152.77799999999999</v>
      </c>
      <c r="II145" s="1">
        <v>148.06299999999999</v>
      </c>
      <c r="IJ145" s="1">
        <v>147.86199999999999</v>
      </c>
      <c r="IK145" s="1">
        <v>152.11799999999999</v>
      </c>
      <c r="IL145" s="1">
        <v>156.76300000000001</v>
      </c>
      <c r="IM145" s="1">
        <v>159.95099999999999</v>
      </c>
      <c r="IN145" s="1">
        <v>158.04400000000001</v>
      </c>
      <c r="IO145" s="1">
        <v>155.541</v>
      </c>
      <c r="IP145" s="1">
        <v>148.39599999999999</v>
      </c>
      <c r="IQ145" s="1">
        <v>144.417</v>
      </c>
      <c r="IR145" s="1">
        <v>144.24299999999999</v>
      </c>
      <c r="IS145" s="1">
        <v>142.31700000000001</v>
      </c>
      <c r="IT145" s="1">
        <v>142.619</v>
      </c>
      <c r="IU145" s="1">
        <v>149.964</v>
      </c>
      <c r="IV145" s="1">
        <v>153.13399999999999</v>
      </c>
      <c r="IW145" s="1">
        <v>153.405</v>
      </c>
      <c r="IX145" s="1">
        <v>150.756</v>
      </c>
      <c r="IY145" s="1">
        <v>152.995</v>
      </c>
      <c r="IZ145" s="1">
        <v>156.506</v>
      </c>
      <c r="JA145" s="1">
        <v>165.875</v>
      </c>
      <c r="JB145" s="1">
        <v>169.12200000000001</v>
      </c>
      <c r="JC145" s="1">
        <v>176.678</v>
      </c>
      <c r="JD145" s="1">
        <v>182.83</v>
      </c>
      <c r="JE145" s="1">
        <v>183.53299999999999</v>
      </c>
      <c r="JF145" s="1">
        <v>182.64400000000001</v>
      </c>
      <c r="JG145" s="1">
        <v>178.17599999999999</v>
      </c>
      <c r="JH145" s="1">
        <v>178.114</v>
      </c>
      <c r="JI145" s="1">
        <v>179.649</v>
      </c>
      <c r="JJ145" s="1">
        <v>186.86799999999999</v>
      </c>
      <c r="JK145" s="1">
        <v>198.077</v>
      </c>
      <c r="JL145" s="1">
        <v>205.184</v>
      </c>
      <c r="JM145" s="1">
        <v>208.67699999999999</v>
      </c>
      <c r="JN145" s="1">
        <v>210.16300000000001</v>
      </c>
      <c r="JO145" s="1">
        <v>210.68100000000001</v>
      </c>
      <c r="JP145" s="1">
        <v>207.976</v>
      </c>
      <c r="JQ145" s="1">
        <v>217.20400000000001</v>
      </c>
      <c r="JR145" s="1">
        <v>222.983</v>
      </c>
      <c r="JS145" s="1">
        <v>220.83099999999999</v>
      </c>
      <c r="JT145" s="1">
        <v>222.80799999999999</v>
      </c>
      <c r="JU145" s="1">
        <v>228.09100000000001</v>
      </c>
      <c r="JV145" s="1">
        <v>231.49</v>
      </c>
      <c r="JW145" s="1">
        <v>230.054</v>
      </c>
      <c r="JX145" s="1">
        <v>226.816</v>
      </c>
      <c r="JY145" s="1">
        <v>227.65100000000001</v>
      </c>
      <c r="JZ145" s="1">
        <v>223.256</v>
      </c>
      <c r="KA145" s="1">
        <v>225.785</v>
      </c>
      <c r="KB145" s="1">
        <v>222.375</v>
      </c>
      <c r="KC145" s="1">
        <v>225.10300000000001</v>
      </c>
      <c r="KD145" s="1">
        <v>214.506</v>
      </c>
      <c r="KE145" s="1">
        <v>211.91</v>
      </c>
      <c r="KF145" s="1">
        <v>211.28100000000001</v>
      </c>
      <c r="KG145" s="1">
        <v>210.65899999999999</v>
      </c>
      <c r="KH145" s="1">
        <v>208.31899999999999</v>
      </c>
      <c r="KI145" s="1">
        <v>213.76400000000001</v>
      </c>
      <c r="KJ145" s="1">
        <v>213.566</v>
      </c>
      <c r="KK145" s="1">
        <v>216.69</v>
      </c>
      <c r="KL145" s="1">
        <v>211.22900000000001</v>
      </c>
      <c r="KM145" s="1">
        <v>212.76900000000001</v>
      </c>
      <c r="KN145" s="1">
        <v>210.37299999999999</v>
      </c>
      <c r="KO145" s="1">
        <v>201.196</v>
      </c>
      <c r="KP145" s="1">
        <v>192.328</v>
      </c>
      <c r="KQ145" s="1">
        <v>189.34</v>
      </c>
      <c r="KR145" s="1">
        <v>189.43899999999999</v>
      </c>
      <c r="KS145" s="1">
        <v>195.75299999999999</v>
      </c>
      <c r="KT145" s="1">
        <v>203.09</v>
      </c>
      <c r="KU145" s="1">
        <v>205.554</v>
      </c>
      <c r="KV145" s="1">
        <v>204.75299999999999</v>
      </c>
      <c r="KW145" s="1">
        <v>203.93899999999999</v>
      </c>
      <c r="KX145" s="1">
        <v>203.452</v>
      </c>
      <c r="KY145" s="1">
        <v>208.107</v>
      </c>
      <c r="KZ145" s="1">
        <v>205.01499999999999</v>
      </c>
      <c r="LA145" s="1">
        <v>209.643</v>
      </c>
      <c r="LB145" s="1">
        <v>204.57</v>
      </c>
      <c r="LC145" s="1">
        <v>207.66</v>
      </c>
      <c r="LD145" s="1">
        <v>216.42699999999999</v>
      </c>
      <c r="LE145" s="1">
        <v>220.06200000000001</v>
      </c>
      <c r="LF145" s="1">
        <v>216.75299999999999</v>
      </c>
      <c r="LG145" s="1">
        <v>216.012</v>
      </c>
      <c r="LH145" s="1">
        <v>214.887</v>
      </c>
      <c r="LI145" s="1">
        <v>213.13399999999999</v>
      </c>
      <c r="LJ145" s="1">
        <v>210.14400000000001</v>
      </c>
      <c r="LK145" s="1">
        <v>214.02500000000001</v>
      </c>
      <c r="LL145" s="1">
        <v>213.684</v>
      </c>
      <c r="LM145" s="1">
        <v>224.74</v>
      </c>
      <c r="LN145" s="1">
        <v>231.048</v>
      </c>
      <c r="LO145" s="1">
        <v>247.96700000000001</v>
      </c>
      <c r="LP145" s="1">
        <v>244.1</v>
      </c>
      <c r="LQ145" s="1">
        <v>246.614</v>
      </c>
      <c r="LR145" s="1">
        <v>246.32599999999999</v>
      </c>
      <c r="LS145" s="1">
        <v>242.99199999999999</v>
      </c>
      <c r="LT145" s="1">
        <v>236.06100000000001</v>
      </c>
      <c r="LU145" s="1">
        <v>233.51</v>
      </c>
      <c r="LV145" s="1">
        <v>238.809</v>
      </c>
      <c r="LW145" s="1">
        <v>241.06</v>
      </c>
      <c r="LX145" s="1">
        <v>239.00899999999999</v>
      </c>
      <c r="LY145" s="1">
        <v>242.64099999999999</v>
      </c>
      <c r="LZ145" s="1">
        <v>247.15</v>
      </c>
      <c r="MA145" s="1">
        <v>252.072</v>
      </c>
      <c r="MB145" s="1">
        <v>257.90899999999999</v>
      </c>
      <c r="MC145" s="1">
        <v>254.11199999999999</v>
      </c>
      <c r="MD145" s="1">
        <v>248.45699999999999</v>
      </c>
      <c r="ME145" s="1">
        <v>242.41499999999999</v>
      </c>
      <c r="MF145" s="1">
        <v>242.786</v>
      </c>
      <c r="MG145" s="1">
        <v>240.18</v>
      </c>
      <c r="MH145" s="1">
        <v>239.57400000000001</v>
      </c>
      <c r="MI145" s="1">
        <v>241.34200000000001</v>
      </c>
      <c r="MJ145" s="1">
        <v>245.68</v>
      </c>
      <c r="MK145" s="1">
        <v>248.44800000000001</v>
      </c>
      <c r="ML145" s="1">
        <v>251.86600000000001</v>
      </c>
      <c r="MM145" s="1">
        <v>249.19900000000001</v>
      </c>
      <c r="MN145" s="1">
        <v>248.56</v>
      </c>
      <c r="MO145" s="1">
        <v>247.89599999999999</v>
      </c>
      <c r="MP145" s="1">
        <v>249.09399999999999</v>
      </c>
      <c r="MQ145" s="1">
        <v>253.745</v>
      </c>
      <c r="MR145" s="1">
        <v>253.31399999999999</v>
      </c>
      <c r="MS145" s="1">
        <v>252.00299999999999</v>
      </c>
      <c r="MT145" s="1">
        <v>256.964</v>
      </c>
      <c r="MU145" s="1">
        <v>266.05799999999999</v>
      </c>
      <c r="MV145" s="1">
        <v>268.11399999999998</v>
      </c>
      <c r="MW145" s="1">
        <v>261.68200000000002</v>
      </c>
      <c r="MX145" s="1">
        <v>252.084</v>
      </c>
      <c r="MY145" s="1">
        <v>256.661</v>
      </c>
      <c r="MZ145" s="1">
        <v>264.14600000000002</v>
      </c>
      <c r="NA145" s="1">
        <v>268.92700000000002</v>
      </c>
      <c r="NB145" s="1">
        <v>271.613</v>
      </c>
      <c r="NC145" s="1">
        <v>285.80599999999998</v>
      </c>
      <c r="ND145" s="1">
        <v>292.85500000000002</v>
      </c>
      <c r="NE145" s="1">
        <v>293.33</v>
      </c>
      <c r="NF145" s="1">
        <v>293.90100000000001</v>
      </c>
      <c r="NG145" s="1">
        <v>295.47199999999998</v>
      </c>
      <c r="NH145" s="1">
        <v>293.16800000000001</v>
      </c>
      <c r="NI145" s="1">
        <v>289.66399999999999</v>
      </c>
      <c r="NJ145" s="1">
        <v>285.142</v>
      </c>
      <c r="NK145" s="1">
        <v>286.98399999999998</v>
      </c>
      <c r="NL145" s="1">
        <v>293.61200000000002</v>
      </c>
      <c r="NM145" s="1">
        <v>294.42500000000001</v>
      </c>
      <c r="NN145" s="1">
        <v>300.76400000000001</v>
      </c>
      <c r="NO145" s="1">
        <v>300.27699999999999</v>
      </c>
      <c r="NP145" s="1">
        <v>294.82400000000001</v>
      </c>
      <c r="NQ145" s="1">
        <v>301.80799999999999</v>
      </c>
      <c r="NR145" s="1">
        <v>299.81</v>
      </c>
      <c r="NS145" s="1">
        <v>307.97699999999998</v>
      </c>
      <c r="NT145" s="1">
        <v>313.09300000000002</v>
      </c>
      <c r="NU145" s="1">
        <v>318.57</v>
      </c>
      <c r="NV145" s="1">
        <v>323.23500000000001</v>
      </c>
      <c r="NW145" s="1">
        <v>314.00299999999999</v>
      </c>
      <c r="NX145" s="1">
        <v>308.89</v>
      </c>
      <c r="NY145" s="1">
        <v>307.03899999999999</v>
      </c>
      <c r="NZ145" s="1">
        <v>305.79500000000002</v>
      </c>
      <c r="OA145" s="1">
        <v>302.88299999999998</v>
      </c>
      <c r="OB145" s="1">
        <v>303.79700000000003</v>
      </c>
      <c r="OC145" s="1">
        <v>302.83999999999997</v>
      </c>
      <c r="OD145" s="1">
        <v>301.34100000000001</v>
      </c>
      <c r="OE145" s="1">
        <v>300.06200000000001</v>
      </c>
      <c r="OF145" s="1">
        <v>296.77699999999999</v>
      </c>
      <c r="OG145" s="1">
        <v>297.91399999999999</v>
      </c>
      <c r="OH145" s="1">
        <v>297.61700000000002</v>
      </c>
      <c r="OI145" s="1">
        <v>302.83699999999999</v>
      </c>
      <c r="OJ145" s="1">
        <v>309.71199999999999</v>
      </c>
      <c r="OK145" s="1">
        <v>310.84800000000001</v>
      </c>
      <c r="OL145" s="1">
        <v>310.20699999999999</v>
      </c>
      <c r="OM145" s="1">
        <v>310.69400000000002</v>
      </c>
      <c r="ON145" s="1">
        <v>307.42899999999997</v>
      </c>
      <c r="OO145" s="1">
        <v>294.24799999999999</v>
      </c>
      <c r="OP145" s="1">
        <v>286.2</v>
      </c>
      <c r="OQ145" s="1">
        <v>284.99299999999999</v>
      </c>
      <c r="OR145" s="1">
        <v>279.63600000000002</v>
      </c>
      <c r="OS145" s="1">
        <v>268.11500000000001</v>
      </c>
      <c r="OT145" s="1">
        <v>261.77199999999999</v>
      </c>
      <c r="OU145" s="1">
        <v>259.49700000000001</v>
      </c>
      <c r="OV145" s="1">
        <v>263.84199999999998</v>
      </c>
      <c r="OW145" s="1">
        <v>263.096</v>
      </c>
      <c r="OX145" s="1">
        <v>262.25900000000001</v>
      </c>
      <c r="OY145" s="1">
        <v>270.161</v>
      </c>
      <c r="OZ145" s="1">
        <v>255.04300000000001</v>
      </c>
      <c r="PA145" s="1">
        <v>249.19900000000001</v>
      </c>
      <c r="PB145" s="1">
        <v>244.589</v>
      </c>
      <c r="PC145" s="1">
        <v>235.57300000000001</v>
      </c>
      <c r="PD145" s="1">
        <v>230.39500000000001</v>
      </c>
      <c r="PE145" s="1">
        <v>229.15600000000001</v>
      </c>
      <c r="PF145" s="1">
        <v>227.28700000000001</v>
      </c>
      <c r="PG145" s="1">
        <v>223.822</v>
      </c>
      <c r="PH145" s="1">
        <v>226.715</v>
      </c>
      <c r="PI145" s="1">
        <v>228.06800000000001</v>
      </c>
      <c r="PJ145" s="1">
        <v>228.32400000000001</v>
      </c>
      <c r="PK145" s="1">
        <v>228.94499999999999</v>
      </c>
      <c r="PL145" s="1">
        <v>230.595</v>
      </c>
      <c r="PM145" s="1">
        <v>233.71799999999999</v>
      </c>
      <c r="PN145" s="1">
        <v>236.19900000000001</v>
      </c>
      <c r="PO145" s="1">
        <v>238.17699999999999</v>
      </c>
      <c r="PP145" s="1">
        <v>238.8</v>
      </c>
      <c r="PQ145" s="1">
        <v>227.27199999999999</v>
      </c>
      <c r="PR145" s="1">
        <v>226.95699999999999</v>
      </c>
      <c r="PS145" s="1">
        <v>224.33500000000001</v>
      </c>
      <c r="PT145" s="1">
        <v>217.76</v>
      </c>
      <c r="PU145" s="1">
        <v>218.99299999999999</v>
      </c>
      <c r="PV145" s="1">
        <v>216.416</v>
      </c>
      <c r="PW145" s="1">
        <v>214.82599999999999</v>
      </c>
      <c r="PX145" s="1">
        <v>213.458</v>
      </c>
      <c r="PY145" s="1">
        <v>210.191</v>
      </c>
      <c r="PZ145" s="1">
        <v>209.458</v>
      </c>
      <c r="QA145" s="1">
        <v>208.63</v>
      </c>
      <c r="QB145" s="1">
        <v>201.48400000000001</v>
      </c>
      <c r="QC145" s="1">
        <v>199.99700000000001</v>
      </c>
      <c r="QD145" s="1">
        <v>197.34299999999999</v>
      </c>
      <c r="QE145" s="1">
        <v>192.874</v>
      </c>
      <c r="QF145" s="1">
        <v>192.124</v>
      </c>
      <c r="QG145" s="1">
        <v>195.55199999999999</v>
      </c>
      <c r="QH145" s="1">
        <v>198.14099999999999</v>
      </c>
      <c r="QI145" s="1">
        <v>196.07599999999999</v>
      </c>
      <c r="QJ145" s="1">
        <v>197.21</v>
      </c>
      <c r="QK145" s="1">
        <v>191.46799999999999</v>
      </c>
      <c r="QL145" s="1">
        <v>191.815</v>
      </c>
      <c r="QM145" s="1">
        <v>191.54599999999999</v>
      </c>
      <c r="QN145" s="1">
        <v>192.45</v>
      </c>
      <c r="QO145" s="1">
        <v>192.69800000000001</v>
      </c>
      <c r="QP145" s="1">
        <v>191.90899999999999</v>
      </c>
      <c r="QQ145" s="1">
        <v>192.31299999999999</v>
      </c>
      <c r="QR145" s="1">
        <v>194.601</v>
      </c>
      <c r="QS145" s="1">
        <v>196.702</v>
      </c>
      <c r="QT145" s="1">
        <v>197.49600000000001</v>
      </c>
      <c r="QU145" s="1">
        <v>202.358</v>
      </c>
      <c r="QV145" s="1">
        <v>203.34</v>
      </c>
      <c r="QW145" s="1">
        <v>205.48699999999999</v>
      </c>
      <c r="QX145" s="1">
        <v>209.148</v>
      </c>
      <c r="QY145" s="1">
        <v>210.929</v>
      </c>
      <c r="QZ145" s="1">
        <v>213.47900000000001</v>
      </c>
      <c r="RA145" s="1">
        <v>212.63900000000001</v>
      </c>
      <c r="RB145" s="1">
        <v>212.71799999999999</v>
      </c>
      <c r="RC145" s="1">
        <v>212.67699999999999</v>
      </c>
      <c r="RD145" s="1">
        <v>212.18899999999999</v>
      </c>
      <c r="RE145" s="1">
        <v>209.827</v>
      </c>
      <c r="RF145" s="1">
        <v>204.85599999999999</v>
      </c>
      <c r="RG145" s="1">
        <v>207.47399999999999</v>
      </c>
      <c r="RH145" s="1">
        <v>205.499</v>
      </c>
      <c r="RI145" s="1">
        <v>208.68899999999999</v>
      </c>
      <c r="RJ145" s="1">
        <v>208.46199999999999</v>
      </c>
      <c r="RK145" s="1">
        <v>212.63499999999999</v>
      </c>
      <c r="RL145" s="1">
        <v>216.79300000000001</v>
      </c>
      <c r="RM145" s="1">
        <v>222.20400000000001</v>
      </c>
      <c r="RN145" s="1">
        <v>221.751</v>
      </c>
      <c r="RO145" s="1">
        <v>221.85599999999999</v>
      </c>
      <c r="RP145" s="1">
        <v>222.376</v>
      </c>
      <c r="RQ145" s="1">
        <v>218.18100000000001</v>
      </c>
      <c r="RR145" s="1">
        <v>219.261</v>
      </c>
      <c r="RS145" s="1">
        <v>218.08199999999999</v>
      </c>
      <c r="RT145" s="1">
        <v>213.821</v>
      </c>
      <c r="RU145" s="1">
        <v>212.31399999999999</v>
      </c>
      <c r="RV145" s="1">
        <v>211.279</v>
      </c>
      <c r="RW145" s="1">
        <v>212.91</v>
      </c>
      <c r="RX145" s="1">
        <v>211.82300000000001</v>
      </c>
      <c r="RY145" s="1">
        <v>209.50299999999999</v>
      </c>
      <c r="RZ145" s="1">
        <v>207.65199999999999</v>
      </c>
      <c r="SA145" s="1">
        <v>210.167</v>
      </c>
      <c r="SB145" s="1">
        <v>211.34</v>
      </c>
      <c r="SC145" s="1">
        <v>214.917</v>
      </c>
      <c r="SD145" s="1">
        <v>215.57400000000001</v>
      </c>
      <c r="SE145" s="1">
        <v>220.09299999999999</v>
      </c>
      <c r="SF145" s="1">
        <v>219.672</v>
      </c>
      <c r="SG145" s="1">
        <v>220.892</v>
      </c>
      <c r="SH145" s="1">
        <v>223.47399999999999</v>
      </c>
      <c r="SI145" s="1">
        <v>223.27099999999999</v>
      </c>
      <c r="SJ145" s="1">
        <v>222.34100000000001</v>
      </c>
      <c r="SK145" s="1">
        <v>221.82</v>
      </c>
      <c r="SL145" s="1">
        <v>220.07599999999999</v>
      </c>
      <c r="SM145" s="1">
        <v>222.065</v>
      </c>
      <c r="SN145" s="1">
        <v>222.17400000000001</v>
      </c>
      <c r="SO145" s="1">
        <v>224.411</v>
      </c>
      <c r="SP145" s="1">
        <v>226.53200000000001</v>
      </c>
      <c r="SQ145" s="1">
        <v>233.27199999999999</v>
      </c>
      <c r="SR145" s="1">
        <v>242.006</v>
      </c>
    </row>
    <row r="146" spans="1:516" x14ac:dyDescent="0.25">
      <c r="A146" s="1" t="s">
        <v>90</v>
      </c>
      <c r="B146" s="1" t="str">
        <f>_xlfn.XLOOKUP(A146,bonds[worksheet get],bonds[unique lookup],"-")</f>
        <v>ORSTED 1 3/4 12/09/19 nc-27</v>
      </c>
      <c r="C146" s="1" t="str">
        <f>_xlfn.XLOOKUP(A146,bonds[worksheet get],bonds[ID_ISIN],"-")</f>
        <v>XS2010036874</v>
      </c>
      <c r="D146" s="1">
        <f>_xll.BDH(A146,"blp_i_sprd_mid","-2AY",,"Dates=H","Fill=C","Sort=R","Dir=H","cols=150;rows=1")</f>
        <v>220.60599999999999</v>
      </c>
      <c r="E146" s="1">
        <v>221.73400000000001</v>
      </c>
      <c r="F146" s="1">
        <v>219.26</v>
      </c>
      <c r="G146" s="1">
        <v>222.905</v>
      </c>
      <c r="H146" s="1">
        <v>222.62700000000001</v>
      </c>
      <c r="I146" s="1">
        <v>221.88200000000001</v>
      </c>
      <c r="J146" s="1">
        <v>218.99600000000001</v>
      </c>
      <c r="K146" s="1">
        <v>216.827</v>
      </c>
      <c r="L146" s="1">
        <v>215.1</v>
      </c>
      <c r="M146" s="1">
        <v>215.41800000000001</v>
      </c>
      <c r="N146" s="1">
        <v>210.75800000000001</v>
      </c>
      <c r="O146" s="1">
        <v>211.67</v>
      </c>
      <c r="P146" s="1">
        <v>206.75</v>
      </c>
      <c r="Q146" s="1">
        <v>203.43299999999999</v>
      </c>
      <c r="R146" s="1">
        <v>211.11099999999999</v>
      </c>
      <c r="S146" s="1">
        <v>211.05699999999999</v>
      </c>
      <c r="T146" s="1">
        <v>208.5</v>
      </c>
      <c r="U146" s="1">
        <v>195.85900000000001</v>
      </c>
      <c r="V146" s="1">
        <v>189.69200000000001</v>
      </c>
      <c r="W146" s="1">
        <v>188.899</v>
      </c>
      <c r="X146" s="1">
        <v>189.90600000000001</v>
      </c>
      <c r="Y146" s="1">
        <v>198.53899999999999</v>
      </c>
      <c r="Z146" s="1">
        <v>202.624</v>
      </c>
      <c r="AA146" s="1">
        <v>208.095</v>
      </c>
      <c r="AB146" s="1">
        <v>208.43100000000001</v>
      </c>
      <c r="AC146" s="1">
        <v>210.828</v>
      </c>
      <c r="AD146" s="1">
        <v>208.16399999999999</v>
      </c>
      <c r="AE146" s="1">
        <v>207.98099999999999</v>
      </c>
      <c r="AF146" s="1">
        <v>210.99700000000001</v>
      </c>
      <c r="AG146" s="1">
        <v>209.99199999999999</v>
      </c>
      <c r="AH146" s="1">
        <v>216.422</v>
      </c>
      <c r="AI146" s="1">
        <v>219.15899999999999</v>
      </c>
      <c r="AJ146" s="1">
        <v>221.16</v>
      </c>
      <c r="AK146" s="1">
        <v>224.37899999999999</v>
      </c>
      <c r="AL146" s="1">
        <v>227.25899999999999</v>
      </c>
      <c r="AM146" s="1">
        <v>231.078</v>
      </c>
      <c r="AN146" s="1">
        <v>231.696</v>
      </c>
      <c r="AO146" s="1">
        <v>228.57300000000001</v>
      </c>
      <c r="AP146" s="1">
        <v>228.11099999999999</v>
      </c>
      <c r="AQ146" s="1">
        <v>227.858</v>
      </c>
      <c r="AR146" s="1">
        <v>227.27799999999999</v>
      </c>
      <c r="AS146" s="1">
        <v>228.501</v>
      </c>
      <c r="AT146" s="1">
        <v>227.864</v>
      </c>
      <c r="AU146" s="1">
        <v>231.94499999999999</v>
      </c>
      <c r="AV146" s="1">
        <v>232.63499999999999</v>
      </c>
      <c r="AW146" s="1">
        <v>231.44800000000001</v>
      </c>
      <c r="AX146" s="1">
        <v>223.548</v>
      </c>
      <c r="AY146" s="1">
        <v>221.875</v>
      </c>
      <c r="AZ146" s="1">
        <v>220.87299999999999</v>
      </c>
      <c r="BA146" s="1">
        <v>229.16499999999999</v>
      </c>
      <c r="BB146" s="1">
        <v>236.19399999999999</v>
      </c>
      <c r="BC146" s="1">
        <v>238.393</v>
      </c>
      <c r="BD146" s="1">
        <v>247.047</v>
      </c>
      <c r="BE146" s="1">
        <v>253.95599999999999</v>
      </c>
      <c r="BF146" s="1">
        <v>256.35399999999998</v>
      </c>
      <c r="BG146" s="1">
        <v>259.35399999999998</v>
      </c>
      <c r="BH146" s="1">
        <v>257.69600000000003</v>
      </c>
      <c r="BI146" s="1">
        <v>256.36200000000002</v>
      </c>
      <c r="BJ146" s="1">
        <v>274.98599999999999</v>
      </c>
      <c r="BK146" s="1">
        <v>292.78199999999998</v>
      </c>
      <c r="BL146" s="1">
        <v>311.94499999999999</v>
      </c>
      <c r="BM146" s="1">
        <v>335.57400000000001</v>
      </c>
      <c r="BN146" s="1">
        <v>350.452</v>
      </c>
      <c r="BO146" s="1">
        <v>354.76400000000001</v>
      </c>
      <c r="BP146" s="1">
        <v>356.53500000000003</v>
      </c>
      <c r="BQ146" s="1">
        <v>358.62</v>
      </c>
      <c r="BR146" s="1">
        <v>364.18900000000002</v>
      </c>
      <c r="BS146" s="1">
        <v>366.85899999999998</v>
      </c>
      <c r="BT146" s="1">
        <v>380.39600000000002</v>
      </c>
      <c r="BU146" s="1">
        <v>380.48399999999998</v>
      </c>
      <c r="BV146" s="1">
        <v>410.28300000000002</v>
      </c>
      <c r="BW146" s="1">
        <v>417.99599999999998</v>
      </c>
      <c r="BX146" s="1">
        <v>408.97399999999999</v>
      </c>
      <c r="BY146" s="1">
        <v>409.59300000000002</v>
      </c>
      <c r="BZ146" s="1">
        <v>412.06900000000002</v>
      </c>
      <c r="CA146" s="1">
        <v>375.33199999999999</v>
      </c>
      <c r="CB146" s="1">
        <v>319.37799999999999</v>
      </c>
      <c r="CC146" s="1">
        <v>264.79199999999997</v>
      </c>
      <c r="CD146" s="1">
        <v>264.18400000000003</v>
      </c>
      <c r="CE146" s="1">
        <v>218.21299999999999</v>
      </c>
      <c r="CF146" s="1">
        <v>216.35300000000001</v>
      </c>
      <c r="CG146" s="1">
        <v>228.76300000000001</v>
      </c>
      <c r="CH146" s="1">
        <v>179.286</v>
      </c>
      <c r="CI146" s="1">
        <v>167.14599999999999</v>
      </c>
      <c r="CJ146" s="1">
        <v>161.94399999999999</v>
      </c>
      <c r="CK146" s="1">
        <v>163.70099999999999</v>
      </c>
      <c r="CL146" s="1">
        <v>172.136</v>
      </c>
      <c r="CM146" s="1">
        <v>172.22200000000001</v>
      </c>
      <c r="CN146" s="1">
        <v>155.43700000000001</v>
      </c>
      <c r="CO146" s="1">
        <v>146.358</v>
      </c>
      <c r="CP146" s="1">
        <v>145.036</v>
      </c>
      <c r="CQ146" s="1">
        <v>141.12700000000001</v>
      </c>
      <c r="CR146" s="1">
        <v>133.30099999999999</v>
      </c>
      <c r="CS146" s="1">
        <v>136.13800000000001</v>
      </c>
      <c r="CT146" s="1">
        <v>138.55799999999999</v>
      </c>
      <c r="CU146" s="1">
        <v>143.643</v>
      </c>
      <c r="CV146" s="1">
        <v>143.239</v>
      </c>
      <c r="CW146" s="1">
        <v>143.815</v>
      </c>
      <c r="CX146" s="1">
        <v>143.995</v>
      </c>
      <c r="CY146" s="1">
        <v>143.51900000000001</v>
      </c>
      <c r="CZ146" s="1">
        <v>145.386</v>
      </c>
      <c r="DA146" s="1">
        <v>147.14599999999999</v>
      </c>
      <c r="DB146" s="1">
        <v>145.20599999999999</v>
      </c>
      <c r="DC146" s="1">
        <v>144.322</v>
      </c>
      <c r="DD146" s="1">
        <v>146.166</v>
      </c>
      <c r="DE146" s="1">
        <v>151.37200000000001</v>
      </c>
      <c r="DF146" s="1">
        <v>158.79499999999999</v>
      </c>
      <c r="DG146" s="1">
        <v>158.221</v>
      </c>
      <c r="DH146" s="1">
        <v>157.43199999999999</v>
      </c>
      <c r="DI146" s="1">
        <v>153.691</v>
      </c>
      <c r="DJ146" s="1">
        <v>154.58199999999999</v>
      </c>
      <c r="DK146" s="1">
        <v>159.38300000000001</v>
      </c>
      <c r="DL146" s="1">
        <v>150.304</v>
      </c>
      <c r="DM146" s="1">
        <v>148.851</v>
      </c>
      <c r="DN146" s="1">
        <v>144.38499999999999</v>
      </c>
      <c r="DO146" s="1">
        <v>144.36199999999999</v>
      </c>
      <c r="DP146" s="1">
        <v>142.85900000000001</v>
      </c>
      <c r="DQ146" s="1">
        <v>144.53</v>
      </c>
      <c r="DR146" s="1">
        <v>149.22</v>
      </c>
      <c r="DS146" s="1">
        <v>152.01400000000001</v>
      </c>
      <c r="DT146" s="1">
        <v>150.46299999999999</v>
      </c>
      <c r="DU146" s="1">
        <v>151.42500000000001</v>
      </c>
      <c r="DV146" s="1">
        <v>155.72800000000001</v>
      </c>
      <c r="DW146" s="1">
        <v>154.74299999999999</v>
      </c>
      <c r="DX146" s="1">
        <v>159.19300000000001</v>
      </c>
      <c r="DY146" s="1">
        <v>162.30699999999999</v>
      </c>
      <c r="DZ146" s="1">
        <v>162.35400000000001</v>
      </c>
      <c r="EA146" s="1">
        <v>161.63800000000001</v>
      </c>
      <c r="EB146" s="1">
        <v>157.018</v>
      </c>
      <c r="EC146" s="1">
        <v>153.31299999999999</v>
      </c>
      <c r="ED146" s="1">
        <v>153.38300000000001</v>
      </c>
      <c r="EE146" s="1">
        <v>158.982</v>
      </c>
      <c r="EF146" s="1">
        <v>157.40100000000001</v>
      </c>
      <c r="EG146" s="1">
        <v>157.85499999999999</v>
      </c>
      <c r="EH146" s="1">
        <v>160.75899999999999</v>
      </c>
      <c r="EI146" s="1">
        <v>160.22999999999999</v>
      </c>
      <c r="EJ146" s="1">
        <v>161.76599999999999</v>
      </c>
      <c r="EK146" s="1">
        <v>165.96</v>
      </c>
      <c r="EL146" s="1">
        <v>167.44</v>
      </c>
      <c r="EM146" s="1">
        <v>168.429</v>
      </c>
      <c r="EN146" s="1">
        <v>170.24100000000001</v>
      </c>
      <c r="EO146" s="1">
        <v>174.39099999999999</v>
      </c>
      <c r="EP146" s="1">
        <v>171.92400000000001</v>
      </c>
      <c r="EQ146" s="1">
        <v>173.39500000000001</v>
      </c>
      <c r="ER146" s="1">
        <v>176.209</v>
      </c>
      <c r="ES146" s="1">
        <v>179.203</v>
      </c>
      <c r="ET146" s="1">
        <v>182.631</v>
      </c>
      <c r="EU146" s="1">
        <v>186.28700000000001</v>
      </c>
      <c r="EV146" s="1">
        <v>179.767</v>
      </c>
      <c r="EW146" s="1">
        <v>188.946</v>
      </c>
    </row>
    <row r="147" spans="1:516" x14ac:dyDescent="0.25">
      <c r="A147" s="1" t="s">
        <v>362</v>
      </c>
      <c r="B147" s="1" t="str">
        <f>_xlfn.XLOOKUP(A147,bonds[worksheet get],bonds[unique lookup],"-")</f>
        <v>STEDIN 3 1/4 PERP nc-21</v>
      </c>
      <c r="C147" s="1" t="str">
        <f>_xlfn.XLOOKUP(A147,bonds[worksheet get],bonds[ID_ISIN],"-")</f>
        <v>XS1141810991</v>
      </c>
      <c r="D147" s="1">
        <f>_xll.BDH(A147,"blp_i_sprd_mid","-2AY",,"Dates=H","Fill=C","Sort=R","Dir=H","cols=509;rows=1")</f>
        <v>252.13800000000001</v>
      </c>
      <c r="E147" s="1">
        <v>252.77699999999999</v>
      </c>
      <c r="F147" s="1">
        <v>253.63499999999999</v>
      </c>
      <c r="G147" s="1">
        <v>259.16300000000001</v>
      </c>
      <c r="H147" s="1">
        <v>256.89800000000002</v>
      </c>
      <c r="I147" s="1">
        <v>257.60199999999998</v>
      </c>
      <c r="J147" s="1">
        <v>254.75700000000001</v>
      </c>
      <c r="K147" s="1">
        <v>255.15600000000001</v>
      </c>
      <c r="L147" s="1">
        <v>250.18600000000001</v>
      </c>
      <c r="M147" s="1">
        <v>243.81</v>
      </c>
      <c r="N147" s="1">
        <v>240.23599999999999</v>
      </c>
      <c r="O147" s="1">
        <v>238.80099999999999</v>
      </c>
      <c r="P147" s="1">
        <v>235.48599999999999</v>
      </c>
      <c r="Q147" s="1">
        <v>233.238</v>
      </c>
      <c r="R147" s="1">
        <v>252.40799999999999</v>
      </c>
      <c r="S147" s="1">
        <v>246.16</v>
      </c>
      <c r="T147" s="1">
        <v>231.57400000000001</v>
      </c>
      <c r="U147" s="1">
        <v>225.65100000000001</v>
      </c>
      <c r="V147" s="1">
        <v>212.619</v>
      </c>
      <c r="W147" s="1">
        <v>189.66800000000001</v>
      </c>
      <c r="X147" s="1">
        <v>197.768</v>
      </c>
      <c r="Y147" s="1">
        <v>204.17400000000001</v>
      </c>
      <c r="Z147" s="1">
        <v>205.161</v>
      </c>
      <c r="AA147" s="1">
        <v>215.15600000000001</v>
      </c>
      <c r="AB147" s="1">
        <v>211.72499999999999</v>
      </c>
      <c r="AC147" s="1">
        <v>214.767</v>
      </c>
      <c r="AD147" s="1">
        <v>207.10499999999999</v>
      </c>
      <c r="AE147" s="1">
        <v>213.44900000000001</v>
      </c>
      <c r="AF147" s="1">
        <v>217.08799999999999</v>
      </c>
      <c r="AG147" s="1">
        <v>228.56299999999999</v>
      </c>
      <c r="AH147" s="1">
        <v>228.357</v>
      </c>
      <c r="AI147" s="1">
        <v>229.51300000000001</v>
      </c>
      <c r="AJ147" s="1">
        <v>232.261</v>
      </c>
      <c r="AK147" s="1">
        <v>238.28299999999999</v>
      </c>
      <c r="AL147" s="1">
        <v>253.96299999999999</v>
      </c>
      <c r="AM147" s="1">
        <v>259.27100000000002</v>
      </c>
      <c r="AN147" s="1">
        <v>257.56200000000001</v>
      </c>
      <c r="AO147" s="1">
        <v>249.58500000000001</v>
      </c>
      <c r="AP147" s="1">
        <v>246.304</v>
      </c>
      <c r="AQ147" s="1">
        <v>245.45500000000001</v>
      </c>
      <c r="AR147" s="1">
        <v>246.09299999999999</v>
      </c>
      <c r="AS147" s="1">
        <v>244.28800000000001</v>
      </c>
      <c r="AT147" s="1">
        <v>251.745</v>
      </c>
      <c r="AU147" s="1">
        <v>251.637</v>
      </c>
      <c r="AV147" s="1">
        <v>246.86799999999999</v>
      </c>
      <c r="AW147" s="1">
        <v>253.62</v>
      </c>
      <c r="AX147" s="1">
        <v>251.28700000000001</v>
      </c>
      <c r="AY147" s="1">
        <v>248.49199999999999</v>
      </c>
      <c r="AZ147" s="1">
        <v>248.85300000000001</v>
      </c>
      <c r="BA147" s="1">
        <v>253.71199999999999</v>
      </c>
      <c r="BB147" s="1">
        <v>249.05500000000001</v>
      </c>
      <c r="BC147" s="1">
        <v>254.92500000000001</v>
      </c>
      <c r="BD147" s="1">
        <v>264.96100000000001</v>
      </c>
      <c r="BE147" s="1">
        <v>257.262</v>
      </c>
      <c r="BF147" s="1">
        <v>255.93799999999999</v>
      </c>
      <c r="BG147" s="1">
        <v>283.303</v>
      </c>
      <c r="BH147" s="1">
        <v>287.214</v>
      </c>
      <c r="BI147" s="1">
        <v>285.17200000000003</v>
      </c>
      <c r="BJ147" s="1">
        <v>312.86399999999998</v>
      </c>
      <c r="BK147" s="1">
        <v>324.50400000000002</v>
      </c>
      <c r="BL147" s="1">
        <v>330.47</v>
      </c>
      <c r="BM147" s="1">
        <v>336.233</v>
      </c>
      <c r="BN147" s="1">
        <v>335.07900000000001</v>
      </c>
      <c r="BO147" s="1">
        <v>326.34199999999998</v>
      </c>
      <c r="BP147" s="1">
        <v>329.35399999999998</v>
      </c>
      <c r="BQ147" s="1">
        <v>335.17399999999998</v>
      </c>
      <c r="BR147" s="1">
        <v>334.95800000000003</v>
      </c>
      <c r="BS147" s="1">
        <v>332.06599999999997</v>
      </c>
      <c r="BT147" s="1">
        <v>338.23</v>
      </c>
      <c r="BU147" s="1">
        <v>340.40699999999998</v>
      </c>
      <c r="BV147" s="1">
        <v>353.22899999999998</v>
      </c>
      <c r="BW147" s="1">
        <v>344.94900000000001</v>
      </c>
      <c r="BX147" s="1">
        <v>342.46699999999998</v>
      </c>
      <c r="BY147" s="1">
        <v>353.33100000000002</v>
      </c>
      <c r="BZ147" s="1">
        <v>358.46100000000001</v>
      </c>
      <c r="CA147" s="1">
        <v>260.74099999999999</v>
      </c>
      <c r="CB147" s="1">
        <v>218.44499999999999</v>
      </c>
      <c r="CC147" s="1">
        <v>187.29900000000001</v>
      </c>
      <c r="CD147" s="1">
        <v>181.179</v>
      </c>
      <c r="CE147" s="1">
        <v>164.24799999999999</v>
      </c>
      <c r="CF147" s="1">
        <v>146.48699999999999</v>
      </c>
      <c r="CG147" s="1">
        <v>145.429</v>
      </c>
      <c r="CH147" s="1">
        <v>108.13800000000001</v>
      </c>
      <c r="CI147" s="1">
        <v>94.043000000000006</v>
      </c>
      <c r="CJ147" s="1">
        <v>94.667000000000002</v>
      </c>
      <c r="CK147" s="1">
        <v>95.691000000000003</v>
      </c>
      <c r="CL147" s="1">
        <v>99.04</v>
      </c>
      <c r="CM147" s="1">
        <v>95.111000000000004</v>
      </c>
      <c r="CN147" s="1">
        <v>80.182000000000002</v>
      </c>
      <c r="CO147" s="1">
        <v>74.736999999999995</v>
      </c>
      <c r="CP147" s="1">
        <v>69.194000000000003</v>
      </c>
      <c r="CQ147" s="1">
        <v>65.418000000000006</v>
      </c>
      <c r="CR147" s="1">
        <v>61.756999999999998</v>
      </c>
      <c r="CS147" s="1">
        <v>63.646000000000001</v>
      </c>
      <c r="CT147" s="1">
        <v>65.27</v>
      </c>
      <c r="CU147" s="1">
        <v>66.653999999999996</v>
      </c>
      <c r="CV147" s="1">
        <v>66.412000000000006</v>
      </c>
      <c r="CW147" s="1">
        <v>66.167000000000002</v>
      </c>
      <c r="CX147" s="1">
        <v>67.228999999999999</v>
      </c>
      <c r="CY147" s="1">
        <v>67.597999999999999</v>
      </c>
      <c r="CZ147" s="1">
        <v>69.058000000000007</v>
      </c>
      <c r="DA147" s="1">
        <v>69.694000000000003</v>
      </c>
      <c r="DB147" s="1">
        <v>68.963999999999999</v>
      </c>
      <c r="DC147" s="1">
        <v>68.638999999999996</v>
      </c>
      <c r="DD147" s="1">
        <v>69.786000000000001</v>
      </c>
      <c r="DE147" s="1">
        <v>69.245000000000005</v>
      </c>
      <c r="DF147" s="1">
        <v>72.822999999999993</v>
      </c>
      <c r="DG147" s="1">
        <v>73.674999999999997</v>
      </c>
      <c r="DH147" s="1">
        <v>74.335999999999999</v>
      </c>
      <c r="DI147" s="1">
        <v>71.855999999999995</v>
      </c>
      <c r="DJ147" s="1">
        <v>69.084000000000003</v>
      </c>
      <c r="DK147" s="1">
        <v>67.462000000000003</v>
      </c>
      <c r="DL147" s="1">
        <v>60.36</v>
      </c>
      <c r="DM147" s="1">
        <v>60.786000000000001</v>
      </c>
      <c r="DN147" s="1">
        <v>59.095999999999997</v>
      </c>
      <c r="DO147" s="1">
        <v>58.433</v>
      </c>
      <c r="DP147" s="1">
        <v>59.174999999999997</v>
      </c>
      <c r="DQ147" s="1">
        <v>59.683999999999997</v>
      </c>
      <c r="DR147" s="1">
        <v>61.121000000000002</v>
      </c>
      <c r="DS147" s="1">
        <v>63.895000000000003</v>
      </c>
      <c r="DT147" s="1">
        <v>63.947000000000003</v>
      </c>
      <c r="DU147" s="1">
        <v>63.780999999999999</v>
      </c>
      <c r="DV147" s="1">
        <v>65.418999999999997</v>
      </c>
      <c r="DW147" s="1">
        <v>66.215000000000003</v>
      </c>
      <c r="DX147" s="1">
        <v>69.234999999999999</v>
      </c>
      <c r="DY147" s="1">
        <v>66.341999999999999</v>
      </c>
      <c r="DZ147" s="1">
        <v>66.539000000000001</v>
      </c>
      <c r="EA147" s="1">
        <v>66.798000000000002</v>
      </c>
      <c r="EB147" s="1">
        <v>63.898000000000003</v>
      </c>
      <c r="EC147" s="1">
        <v>64.599999999999994</v>
      </c>
      <c r="ED147" s="1">
        <v>65.522000000000006</v>
      </c>
      <c r="EE147" s="1">
        <v>66.022999999999996</v>
      </c>
      <c r="EF147" s="1">
        <v>67.450999999999993</v>
      </c>
      <c r="EG147" s="1">
        <v>69.123000000000005</v>
      </c>
      <c r="EH147" s="1">
        <v>67.548000000000002</v>
      </c>
      <c r="EI147" s="1">
        <v>68.81</v>
      </c>
      <c r="EJ147" s="1">
        <v>67.988</v>
      </c>
      <c r="EK147" s="1">
        <v>68.503</v>
      </c>
      <c r="EL147" s="1">
        <v>69.643000000000001</v>
      </c>
      <c r="EM147" s="1">
        <v>69.39</v>
      </c>
      <c r="EN147" s="1">
        <v>71.894999999999996</v>
      </c>
      <c r="EO147" s="1">
        <v>74.290999999999997</v>
      </c>
      <c r="EP147" s="1">
        <v>74.087000000000003</v>
      </c>
      <c r="EQ147" s="1">
        <v>75.12</v>
      </c>
      <c r="ER147" s="1">
        <v>78.495000000000005</v>
      </c>
      <c r="ES147" s="1">
        <v>80.043000000000006</v>
      </c>
      <c r="ET147" s="1">
        <v>81.647999999999996</v>
      </c>
      <c r="EU147" s="1">
        <v>81.423000000000002</v>
      </c>
      <c r="EV147" s="1">
        <v>79.899000000000001</v>
      </c>
      <c r="EW147" s="1">
        <v>82.33</v>
      </c>
      <c r="EX147" s="1">
        <v>83.744</v>
      </c>
      <c r="EY147" s="1">
        <v>82.76</v>
      </c>
      <c r="EZ147" s="1">
        <v>82.105000000000004</v>
      </c>
      <c r="FA147" s="1">
        <v>83.055000000000007</v>
      </c>
      <c r="FB147" s="1">
        <v>85.591999999999999</v>
      </c>
      <c r="FC147" s="1">
        <v>85.325999999999993</v>
      </c>
      <c r="FD147" s="1">
        <v>87.013999999999996</v>
      </c>
      <c r="FE147" s="1">
        <v>81.67</v>
      </c>
      <c r="FF147" s="1">
        <v>77.25</v>
      </c>
      <c r="FG147" s="1">
        <v>77.930000000000007</v>
      </c>
      <c r="FH147" s="1">
        <v>78.834999999999994</v>
      </c>
      <c r="FI147" s="1">
        <v>79.424999999999997</v>
      </c>
      <c r="FJ147" s="1">
        <v>77.423000000000002</v>
      </c>
      <c r="FK147" s="1">
        <v>76.58</v>
      </c>
      <c r="FL147" s="1">
        <v>74.63</v>
      </c>
      <c r="FM147" s="1">
        <v>68.619</v>
      </c>
      <c r="FN147" s="1">
        <v>70.284000000000006</v>
      </c>
      <c r="FO147" s="1">
        <v>69.680999999999997</v>
      </c>
      <c r="FP147" s="1">
        <v>74.805000000000007</v>
      </c>
      <c r="FQ147" s="1">
        <v>77.736000000000004</v>
      </c>
      <c r="FR147" s="1">
        <v>77.834000000000003</v>
      </c>
      <c r="FS147" s="1">
        <v>78.403999999999996</v>
      </c>
      <c r="FT147" s="1">
        <v>79.513000000000005</v>
      </c>
      <c r="FU147" s="1">
        <v>77.765000000000001</v>
      </c>
      <c r="FV147" s="1">
        <v>78.369</v>
      </c>
      <c r="FW147" s="1">
        <v>80.778000000000006</v>
      </c>
      <c r="FX147" s="1">
        <v>81.966999999999999</v>
      </c>
      <c r="FY147" s="1">
        <v>81.768000000000001</v>
      </c>
      <c r="FZ147" s="1">
        <v>84.965999999999994</v>
      </c>
      <c r="GA147" s="1">
        <v>87.382999999999996</v>
      </c>
      <c r="GB147" s="1">
        <v>88.116</v>
      </c>
      <c r="GC147" s="1">
        <v>88.581000000000003</v>
      </c>
      <c r="GD147" s="1">
        <v>91.456000000000003</v>
      </c>
      <c r="GE147" s="1">
        <v>96.873999999999995</v>
      </c>
      <c r="GF147" s="1">
        <v>97.266000000000005</v>
      </c>
      <c r="GG147" s="1">
        <v>102.122</v>
      </c>
      <c r="GH147" s="1">
        <v>104.246</v>
      </c>
      <c r="GI147" s="1">
        <v>105.935</v>
      </c>
      <c r="GJ147" s="1">
        <v>102.755</v>
      </c>
      <c r="GK147" s="1">
        <v>103.003</v>
      </c>
      <c r="GL147" s="1">
        <v>103.283</v>
      </c>
      <c r="GM147" s="1">
        <v>99.295000000000002</v>
      </c>
      <c r="GN147" s="1">
        <v>93.956999999999994</v>
      </c>
      <c r="GO147" s="1">
        <v>96.35</v>
      </c>
      <c r="GP147" s="1">
        <v>96.481999999999999</v>
      </c>
      <c r="GQ147" s="1">
        <v>96.257999999999996</v>
      </c>
      <c r="GR147" s="1">
        <v>97.141000000000005</v>
      </c>
      <c r="GS147" s="1">
        <v>97.960999999999999</v>
      </c>
      <c r="GT147" s="1">
        <v>97.721999999999994</v>
      </c>
      <c r="GU147" s="1">
        <v>94.366</v>
      </c>
      <c r="GV147" s="1">
        <v>99.826999999999998</v>
      </c>
      <c r="GW147" s="1">
        <v>98.584999999999994</v>
      </c>
      <c r="GX147" s="1">
        <v>95.86</v>
      </c>
      <c r="GY147" s="1">
        <v>95.304000000000002</v>
      </c>
      <c r="GZ147" s="1">
        <v>94.998000000000005</v>
      </c>
      <c r="HA147" s="1">
        <v>90.385000000000005</v>
      </c>
      <c r="HB147" s="1">
        <v>108.896</v>
      </c>
      <c r="HC147" s="1">
        <v>109.044</v>
      </c>
      <c r="HD147" s="1">
        <v>108.80800000000001</v>
      </c>
      <c r="HE147" s="1">
        <v>109.527</v>
      </c>
      <c r="HF147" s="1">
        <v>109.477</v>
      </c>
      <c r="HG147" s="1">
        <v>112.342</v>
      </c>
      <c r="HH147" s="1">
        <v>113.724</v>
      </c>
      <c r="HI147" s="1">
        <v>111.411</v>
      </c>
      <c r="HJ147" s="1">
        <v>110.99299999999999</v>
      </c>
      <c r="HK147" s="1">
        <v>110.5</v>
      </c>
      <c r="HL147" s="1">
        <v>111.48699999999999</v>
      </c>
      <c r="HM147" s="1">
        <v>111.645</v>
      </c>
      <c r="HN147" s="1">
        <v>117.303</v>
      </c>
      <c r="HO147" s="1">
        <v>113.86499999999999</v>
      </c>
      <c r="HP147" s="1">
        <v>112.133</v>
      </c>
      <c r="HQ147" s="1">
        <v>117.60299999999999</v>
      </c>
      <c r="HR147" s="1">
        <v>123.301</v>
      </c>
      <c r="HS147" s="1">
        <v>127.6</v>
      </c>
      <c r="HT147" s="1">
        <v>129.11799999999999</v>
      </c>
      <c r="HU147" s="1">
        <v>131.67099999999999</v>
      </c>
      <c r="HV147" s="1">
        <v>125.062</v>
      </c>
      <c r="HW147" s="1">
        <v>123.541</v>
      </c>
      <c r="HX147" s="1">
        <v>119.95099999999999</v>
      </c>
      <c r="HY147" s="1">
        <v>119.288</v>
      </c>
      <c r="HZ147" s="1">
        <v>119.188</v>
      </c>
      <c r="IA147" s="1">
        <v>126.771</v>
      </c>
      <c r="IB147" s="1">
        <v>126.383</v>
      </c>
      <c r="IC147" s="1">
        <v>127.735</v>
      </c>
      <c r="ID147" s="1">
        <v>104.71899999999999</v>
      </c>
      <c r="IE147" s="1">
        <v>99.244</v>
      </c>
      <c r="IF147" s="1">
        <v>97.91</v>
      </c>
      <c r="IG147" s="1">
        <v>97.33</v>
      </c>
      <c r="IH147" s="1">
        <v>90.344999999999999</v>
      </c>
      <c r="II147" s="1">
        <v>91.941000000000003</v>
      </c>
      <c r="IJ147" s="1">
        <v>92.444999999999993</v>
      </c>
      <c r="IK147" s="1">
        <v>97.231999999999999</v>
      </c>
      <c r="IL147" s="1">
        <v>106.3</v>
      </c>
      <c r="IM147" s="1">
        <v>111.53400000000001</v>
      </c>
      <c r="IN147" s="1">
        <v>109.708</v>
      </c>
      <c r="IO147" s="1">
        <v>108.371</v>
      </c>
      <c r="IP147" s="1">
        <v>101.34399999999999</v>
      </c>
      <c r="IQ147" s="1">
        <v>98.323999999999998</v>
      </c>
      <c r="IR147" s="1">
        <v>97.006</v>
      </c>
      <c r="IS147" s="1">
        <v>94.09</v>
      </c>
      <c r="IT147" s="1">
        <v>94.361000000000004</v>
      </c>
      <c r="IU147" s="1">
        <v>98.481999999999999</v>
      </c>
      <c r="IV147" s="1">
        <v>102.566</v>
      </c>
      <c r="IW147" s="1">
        <v>97.106999999999999</v>
      </c>
      <c r="IX147" s="1">
        <v>91.774000000000001</v>
      </c>
      <c r="IY147" s="1">
        <v>90.709000000000003</v>
      </c>
      <c r="IZ147" s="1">
        <v>92.781999999999996</v>
      </c>
      <c r="JA147" s="1">
        <v>91.953999999999994</v>
      </c>
      <c r="JB147" s="1">
        <v>92.53</v>
      </c>
      <c r="JC147" s="1">
        <v>93.905000000000001</v>
      </c>
      <c r="JD147" s="1">
        <v>98.081999999999994</v>
      </c>
      <c r="JE147" s="1">
        <v>99.248000000000005</v>
      </c>
      <c r="JF147" s="1">
        <v>99.278999999999996</v>
      </c>
      <c r="JG147" s="1">
        <v>97.673000000000002</v>
      </c>
      <c r="JH147" s="1">
        <v>96.64</v>
      </c>
      <c r="JI147" s="1">
        <v>99.915999999999997</v>
      </c>
      <c r="JJ147" s="1">
        <v>99.748999999999995</v>
      </c>
      <c r="JK147" s="1">
        <v>108.127</v>
      </c>
      <c r="JL147" s="1">
        <v>110.974</v>
      </c>
      <c r="JM147" s="1">
        <v>115.46</v>
      </c>
      <c r="JN147" s="1">
        <v>117.258</v>
      </c>
      <c r="JO147" s="1">
        <v>116.69499999999999</v>
      </c>
      <c r="JP147" s="1">
        <v>114.97499999999999</v>
      </c>
      <c r="JQ147" s="1">
        <v>120.69799999999999</v>
      </c>
      <c r="JR147" s="1">
        <v>128.441</v>
      </c>
      <c r="JS147" s="1">
        <v>131.10499999999999</v>
      </c>
      <c r="JT147" s="1">
        <v>130.595</v>
      </c>
      <c r="JU147" s="1">
        <v>137.80099999999999</v>
      </c>
      <c r="JV147" s="1">
        <v>141.233</v>
      </c>
      <c r="JW147" s="1">
        <v>139.923</v>
      </c>
      <c r="JX147" s="1">
        <v>138.21</v>
      </c>
      <c r="JY147" s="1">
        <v>138.892</v>
      </c>
      <c r="JZ147" s="1">
        <v>138.685</v>
      </c>
      <c r="KA147" s="1">
        <v>140.768</v>
      </c>
      <c r="KB147" s="1">
        <v>140.51300000000001</v>
      </c>
      <c r="KC147" s="1">
        <v>139.96299999999999</v>
      </c>
      <c r="KD147" s="1">
        <v>136.417</v>
      </c>
      <c r="KE147" s="1">
        <v>137.76599999999999</v>
      </c>
      <c r="KF147" s="1">
        <v>138.886</v>
      </c>
      <c r="KG147" s="1">
        <v>138.76300000000001</v>
      </c>
      <c r="KH147" s="1">
        <v>136.81200000000001</v>
      </c>
      <c r="KI147" s="1">
        <v>138.10300000000001</v>
      </c>
      <c r="KJ147" s="1">
        <v>138.797</v>
      </c>
      <c r="KK147" s="1">
        <v>138.12</v>
      </c>
      <c r="KL147" s="1">
        <v>134.87299999999999</v>
      </c>
      <c r="KM147" s="1">
        <v>136.255</v>
      </c>
      <c r="KN147" s="1">
        <v>135.09299999999999</v>
      </c>
      <c r="KO147" s="1">
        <v>131.29400000000001</v>
      </c>
      <c r="KP147" s="1">
        <v>132.04</v>
      </c>
      <c r="KQ147" s="1">
        <v>130.97</v>
      </c>
      <c r="KR147" s="1">
        <v>132.31100000000001</v>
      </c>
      <c r="KS147" s="1">
        <v>136.36799999999999</v>
      </c>
      <c r="KT147" s="1">
        <v>139.77699999999999</v>
      </c>
      <c r="KU147" s="1">
        <v>143.95099999999999</v>
      </c>
      <c r="KV147" s="1">
        <v>144.79400000000001</v>
      </c>
      <c r="KW147" s="1">
        <v>148.77000000000001</v>
      </c>
      <c r="KX147" s="1">
        <v>154.45500000000001</v>
      </c>
      <c r="KY147" s="1">
        <v>159.15899999999999</v>
      </c>
      <c r="KZ147" s="1">
        <v>159.57499999999999</v>
      </c>
      <c r="LA147" s="1">
        <v>160.86699999999999</v>
      </c>
      <c r="LB147" s="1">
        <v>160.02099999999999</v>
      </c>
      <c r="LC147" s="1">
        <v>163.191</v>
      </c>
      <c r="LD147" s="1">
        <v>167.35300000000001</v>
      </c>
      <c r="LE147" s="1">
        <v>170.339</v>
      </c>
      <c r="LF147" s="1">
        <v>168.60300000000001</v>
      </c>
      <c r="LG147" s="1">
        <v>167.536</v>
      </c>
      <c r="LH147" s="1">
        <v>167.14099999999999</v>
      </c>
      <c r="LI147" s="1">
        <v>168.267</v>
      </c>
      <c r="LJ147" s="1">
        <v>167.596</v>
      </c>
      <c r="LK147" s="1">
        <v>168.04300000000001</v>
      </c>
      <c r="LL147" s="1">
        <v>168.256</v>
      </c>
      <c r="LM147" s="1">
        <v>169.56800000000001</v>
      </c>
      <c r="LN147" s="1">
        <v>172.84</v>
      </c>
      <c r="LO147" s="1">
        <v>176.506</v>
      </c>
      <c r="LP147" s="1">
        <v>173.029</v>
      </c>
      <c r="LQ147" s="1">
        <v>175.352</v>
      </c>
      <c r="LR147" s="1">
        <v>175.09100000000001</v>
      </c>
      <c r="LS147" s="1">
        <v>173.971</v>
      </c>
      <c r="LT147" s="1">
        <v>172.578</v>
      </c>
      <c r="LU147" s="1">
        <v>165.39400000000001</v>
      </c>
      <c r="LV147" s="1">
        <v>167.12200000000001</v>
      </c>
      <c r="LW147" s="1">
        <v>169.35499999999999</v>
      </c>
      <c r="LX147" s="1">
        <v>171.75800000000001</v>
      </c>
      <c r="LY147" s="1">
        <v>176.166</v>
      </c>
      <c r="LZ147" s="1">
        <v>181.70400000000001</v>
      </c>
      <c r="MA147" s="1">
        <v>182.874</v>
      </c>
      <c r="MB147" s="1">
        <v>183.03200000000001</v>
      </c>
      <c r="MC147" s="1">
        <v>180.97499999999999</v>
      </c>
      <c r="MD147" s="1">
        <v>176.471</v>
      </c>
      <c r="ME147" s="1">
        <v>171.90299999999999</v>
      </c>
      <c r="MF147" s="1">
        <v>172.124</v>
      </c>
      <c r="MG147" s="1">
        <v>172.637</v>
      </c>
      <c r="MH147" s="1">
        <v>170.07</v>
      </c>
      <c r="MI147" s="1">
        <v>172.31399999999999</v>
      </c>
      <c r="MJ147" s="1">
        <v>177.023</v>
      </c>
      <c r="MK147" s="1">
        <v>184.983</v>
      </c>
      <c r="ML147" s="1">
        <v>188.386</v>
      </c>
      <c r="MM147" s="1">
        <v>188.28</v>
      </c>
      <c r="MN147" s="1">
        <v>188.15199999999999</v>
      </c>
      <c r="MO147" s="1">
        <v>190.08799999999999</v>
      </c>
      <c r="MP147" s="1">
        <v>190.762</v>
      </c>
      <c r="MQ147" s="1">
        <v>189.876</v>
      </c>
      <c r="MR147" s="1">
        <v>189.19900000000001</v>
      </c>
      <c r="MS147" s="1">
        <v>192.46100000000001</v>
      </c>
      <c r="MT147" s="1">
        <v>193.857</v>
      </c>
      <c r="MU147" s="1">
        <v>199.84399999999999</v>
      </c>
      <c r="MV147" s="1">
        <v>198.50800000000001</v>
      </c>
      <c r="MW147" s="1">
        <v>191.58500000000001</v>
      </c>
      <c r="MX147" s="1">
        <v>186.38800000000001</v>
      </c>
      <c r="MY147" s="1">
        <v>186.93799999999999</v>
      </c>
      <c r="MZ147" s="1">
        <v>195.40700000000001</v>
      </c>
      <c r="NA147" s="1">
        <v>195.14400000000001</v>
      </c>
      <c r="NB147" s="1">
        <v>204.68700000000001</v>
      </c>
      <c r="NC147" s="1">
        <v>207.428</v>
      </c>
      <c r="ND147" s="1">
        <v>208.30099999999999</v>
      </c>
      <c r="NE147" s="1">
        <v>207.83199999999999</v>
      </c>
      <c r="NF147" s="1">
        <v>207.358</v>
      </c>
      <c r="NG147" s="1">
        <v>209.28700000000001</v>
      </c>
      <c r="NH147" s="1">
        <v>209.23099999999999</v>
      </c>
      <c r="NI147" s="1">
        <v>203.482</v>
      </c>
      <c r="NJ147" s="1">
        <v>200.81800000000001</v>
      </c>
      <c r="NK147" s="1">
        <v>201.33099999999999</v>
      </c>
      <c r="NL147" s="1">
        <v>204.715</v>
      </c>
      <c r="NM147" s="1">
        <v>206.58699999999999</v>
      </c>
      <c r="NN147" s="1">
        <v>211.38399999999999</v>
      </c>
      <c r="NO147" s="1">
        <v>211.67599999999999</v>
      </c>
      <c r="NP147" s="1">
        <v>208.108</v>
      </c>
      <c r="NQ147" s="1">
        <v>214.291</v>
      </c>
      <c r="NR147" s="1">
        <v>213.59</v>
      </c>
      <c r="NS147" s="1">
        <v>239.86699999999999</v>
      </c>
      <c r="NT147" s="1">
        <v>248.30199999999999</v>
      </c>
      <c r="NU147" s="1">
        <v>250.31100000000001</v>
      </c>
      <c r="NV147" s="1">
        <v>250.90600000000001</v>
      </c>
      <c r="NW147" s="1">
        <v>235.43799999999999</v>
      </c>
      <c r="NX147" s="1">
        <v>229.21</v>
      </c>
      <c r="NY147" s="1">
        <v>226.56800000000001</v>
      </c>
      <c r="NZ147" s="1">
        <v>226.762</v>
      </c>
      <c r="OA147" s="1">
        <v>221.71799999999999</v>
      </c>
      <c r="OB147" s="1">
        <v>222.62200000000001</v>
      </c>
      <c r="OC147" s="1">
        <v>221.178</v>
      </c>
      <c r="OD147" s="1">
        <v>220.16800000000001</v>
      </c>
      <c r="OE147" s="1">
        <v>217.42</v>
      </c>
      <c r="OF147" s="1">
        <v>215.547</v>
      </c>
      <c r="OG147" s="1">
        <v>213.166</v>
      </c>
      <c r="OH147" s="1">
        <v>212.51</v>
      </c>
      <c r="OI147" s="1">
        <v>219.744</v>
      </c>
      <c r="OJ147" s="1">
        <v>227.12700000000001</v>
      </c>
      <c r="OK147" s="1">
        <v>229.23</v>
      </c>
      <c r="OL147" s="1">
        <v>226.52699999999999</v>
      </c>
      <c r="OM147" s="1">
        <v>223.78899999999999</v>
      </c>
      <c r="ON147" s="1">
        <v>219.554</v>
      </c>
      <c r="OO147" s="1">
        <v>213.71</v>
      </c>
      <c r="OP147" s="1">
        <v>205.67099999999999</v>
      </c>
      <c r="OQ147" s="1">
        <v>205.74799999999999</v>
      </c>
      <c r="OR147" s="1">
        <v>202.876</v>
      </c>
      <c r="OS147" s="1">
        <v>196.24600000000001</v>
      </c>
      <c r="OT147" s="1">
        <v>193.029</v>
      </c>
      <c r="OU147" s="1">
        <v>190.846</v>
      </c>
      <c r="OV147" s="1">
        <v>192.452</v>
      </c>
      <c r="OW147" s="1">
        <v>190.86199999999999</v>
      </c>
      <c r="OX147" s="1">
        <v>190.4</v>
      </c>
      <c r="OY147" s="1">
        <v>195.31200000000001</v>
      </c>
      <c r="OZ147" s="1">
        <v>183.11099999999999</v>
      </c>
      <c r="PA147" s="1">
        <v>174.6</v>
      </c>
      <c r="PB147" s="1">
        <v>168.619</v>
      </c>
      <c r="PC147" s="1">
        <v>163.74</v>
      </c>
      <c r="PD147" s="1">
        <v>155.77199999999999</v>
      </c>
      <c r="PE147" s="1">
        <v>154.50399999999999</v>
      </c>
      <c r="PF147" s="1">
        <v>151.773</v>
      </c>
      <c r="PG147" s="1">
        <v>150.01499999999999</v>
      </c>
      <c r="PH147" s="1">
        <v>153.81700000000001</v>
      </c>
      <c r="PI147" s="1">
        <v>155.09399999999999</v>
      </c>
      <c r="PJ147" s="1">
        <v>153.98500000000001</v>
      </c>
      <c r="PK147" s="1">
        <v>154.21</v>
      </c>
      <c r="PL147" s="1">
        <v>156.762</v>
      </c>
      <c r="PM147" s="1">
        <v>159.584</v>
      </c>
      <c r="PN147" s="1">
        <v>159.614</v>
      </c>
      <c r="PO147" s="1">
        <v>158.40700000000001</v>
      </c>
      <c r="PP147" s="1">
        <v>156.56299999999999</v>
      </c>
      <c r="PQ147" s="1">
        <v>150.41900000000001</v>
      </c>
      <c r="PR147" s="1">
        <v>148.08500000000001</v>
      </c>
      <c r="PS147" s="1">
        <v>141.357</v>
      </c>
      <c r="PT147" s="1">
        <v>137.488</v>
      </c>
      <c r="PU147" s="1">
        <v>138.643</v>
      </c>
      <c r="PV147" s="1">
        <v>139.32300000000001</v>
      </c>
      <c r="PW147" s="1">
        <v>138.816</v>
      </c>
      <c r="PX147" s="1">
        <v>137.19</v>
      </c>
      <c r="PY147" s="1">
        <v>136.745</v>
      </c>
      <c r="PZ147" s="1">
        <v>136.00399999999999</v>
      </c>
      <c r="QA147" s="1">
        <v>135.41999999999999</v>
      </c>
      <c r="QB147" s="1">
        <v>127.922</v>
      </c>
      <c r="QC147" s="1">
        <v>128.10499999999999</v>
      </c>
      <c r="QD147" s="1">
        <v>127.65900000000001</v>
      </c>
      <c r="QE147" s="1">
        <v>126.24</v>
      </c>
      <c r="QF147" s="1">
        <v>126.01</v>
      </c>
      <c r="QG147" s="1">
        <v>128.6</v>
      </c>
      <c r="QH147" s="1">
        <v>130.27500000000001</v>
      </c>
      <c r="QI147" s="1">
        <v>128.858</v>
      </c>
      <c r="QJ147" s="1">
        <v>128.44</v>
      </c>
      <c r="QK147" s="1">
        <v>127.15600000000001</v>
      </c>
      <c r="QL147" s="1">
        <v>127.212</v>
      </c>
      <c r="QM147" s="1">
        <v>128.38</v>
      </c>
      <c r="QN147" s="1">
        <v>127.745</v>
      </c>
      <c r="QO147" s="1">
        <v>127.224</v>
      </c>
      <c r="QP147" s="1">
        <v>126.488</v>
      </c>
      <c r="QQ147" s="1">
        <v>127.30500000000001</v>
      </c>
      <c r="QR147" s="1">
        <v>127.959</v>
      </c>
      <c r="QS147" s="1">
        <v>128.57400000000001</v>
      </c>
      <c r="QT147" s="1">
        <v>130.19300000000001</v>
      </c>
      <c r="QU147" s="1">
        <v>131.34700000000001</v>
      </c>
      <c r="QV147" s="1">
        <v>132.03299999999999</v>
      </c>
      <c r="QW147" s="1">
        <v>131.928</v>
      </c>
      <c r="QX147" s="1">
        <v>132.03700000000001</v>
      </c>
      <c r="QY147" s="1">
        <v>133.619</v>
      </c>
      <c r="QZ147" s="1">
        <v>135.84</v>
      </c>
      <c r="RA147" s="1">
        <v>134.75299999999999</v>
      </c>
      <c r="RB147" s="1">
        <v>134.28100000000001</v>
      </c>
      <c r="RC147" s="1">
        <v>134.24799999999999</v>
      </c>
      <c r="RD147" s="1">
        <v>130.41399999999999</v>
      </c>
      <c r="RE147" s="1">
        <v>129.62</v>
      </c>
      <c r="RF147" s="1">
        <v>125.85299999999999</v>
      </c>
      <c r="RG147" s="1">
        <v>126.648</v>
      </c>
      <c r="RH147" s="1">
        <v>126.64</v>
      </c>
      <c r="RI147" s="1">
        <v>125.265</v>
      </c>
      <c r="RJ147" s="1">
        <v>124.994</v>
      </c>
      <c r="RK147" s="1">
        <v>125.628</v>
      </c>
      <c r="RL147" s="1">
        <v>126.94499999999999</v>
      </c>
      <c r="RM147" s="1">
        <v>128.40799999999999</v>
      </c>
      <c r="RN147" s="1">
        <v>127.983</v>
      </c>
      <c r="RO147" s="1">
        <v>127.351</v>
      </c>
      <c r="RP147" s="1">
        <v>129.386</v>
      </c>
      <c r="RQ147" s="1">
        <v>124.254</v>
      </c>
      <c r="RR147" s="1">
        <v>124.467</v>
      </c>
      <c r="RS147" s="1">
        <v>123.354</v>
      </c>
      <c r="RT147" s="1">
        <v>118.42100000000001</v>
      </c>
      <c r="RU147" s="1">
        <v>118.148</v>
      </c>
      <c r="RV147" s="1">
        <v>117.913</v>
      </c>
      <c r="RW147" s="1">
        <v>118.762</v>
      </c>
      <c r="RX147" s="1">
        <v>117.883</v>
      </c>
      <c r="RY147" s="1">
        <v>116.861</v>
      </c>
      <c r="RZ147" s="1">
        <v>114.97799999999999</v>
      </c>
      <c r="SA147" s="1">
        <v>116.395</v>
      </c>
      <c r="SB147" s="1">
        <v>118.139</v>
      </c>
      <c r="SC147" s="1">
        <v>118.70099999999999</v>
      </c>
      <c r="SD147" s="1">
        <v>120.16</v>
      </c>
      <c r="SE147" s="1">
        <v>124.36199999999999</v>
      </c>
      <c r="SF147" s="1">
        <v>123.785</v>
      </c>
      <c r="SG147" s="1">
        <v>125.283</v>
      </c>
      <c r="SH147" s="1">
        <v>126.196</v>
      </c>
      <c r="SI147" s="1">
        <v>126.51300000000001</v>
      </c>
      <c r="SJ147" s="1">
        <v>126.672</v>
      </c>
      <c r="SK147" s="1">
        <v>127.413</v>
      </c>
      <c r="SL147" s="1">
        <v>126.77500000000001</v>
      </c>
      <c r="SM147" s="1">
        <v>127.879</v>
      </c>
      <c r="SN147" s="1">
        <v>128.12200000000001</v>
      </c>
      <c r="SO147" s="1">
        <v>129.03299999999999</v>
      </c>
      <c r="SP147" s="1">
        <v>129.17500000000001</v>
      </c>
      <c r="SQ147" s="1">
        <v>137.02799999999999</v>
      </c>
      <c r="SR147" s="1">
        <v>137.958</v>
      </c>
    </row>
    <row r="148" spans="1:516" x14ac:dyDescent="0.25">
      <c r="A148" s="1" t="s">
        <v>363</v>
      </c>
      <c r="B148" s="1" t="e">
        <f>_xlfn.XLOOKUP(A148,bonds[worksheet get],bonds[unique lookup],"-")</f>
        <v>#VALUE!</v>
      </c>
      <c r="C148" s="1" t="str">
        <f>_xlfn.XLOOKUP(A148,bonds[worksheet get],bonds[ID_ISIN],"-")</f>
        <v>PTEDPUOM0024</v>
      </c>
      <c r="D148" s="1">
        <f>_xll.BDH(A148,"blp_i_sprd_mid","-2AY",,"Dates=H","Fill=C","Sort=R","Dir=H","cols=422;rows=1")</f>
        <v>-122.386</v>
      </c>
      <c r="E148" s="1">
        <v>-62.975000000000001</v>
      </c>
      <c r="F148" s="1">
        <v>-108.57599999999999</v>
      </c>
      <c r="G148" s="1">
        <v>-34.365000000000002</v>
      </c>
      <c r="H148" s="1">
        <v>65.144000000000005</v>
      </c>
      <c r="I148" s="1">
        <v>-478.089</v>
      </c>
      <c r="J148" s="1">
        <v>-356.80099999999999</v>
      </c>
      <c r="K148" s="1">
        <v>-175.68199999999999</v>
      </c>
      <c r="L148" s="1">
        <v>-167.62100000000001</v>
      </c>
      <c r="M148" s="1">
        <v>-72.451999999999998</v>
      </c>
      <c r="N148" s="1">
        <v>-234.113</v>
      </c>
      <c r="O148" s="1">
        <v>-181.50200000000001</v>
      </c>
      <c r="P148" s="1">
        <v>-104.223</v>
      </c>
      <c r="Q148" s="1">
        <v>-111.432</v>
      </c>
      <c r="R148" s="1">
        <v>-159.37899999999999</v>
      </c>
      <c r="S148" s="1">
        <v>-202.95400000000001</v>
      </c>
      <c r="T148" s="1">
        <v>-198.80500000000001</v>
      </c>
      <c r="U148" s="1">
        <v>-151.01300000000001</v>
      </c>
      <c r="V148" s="1">
        <v>-160.864</v>
      </c>
      <c r="W148" s="1">
        <v>-166.05799999999999</v>
      </c>
      <c r="X148" s="1">
        <v>-163.34800000000001</v>
      </c>
      <c r="Y148" s="1">
        <v>-240.001</v>
      </c>
      <c r="Z148" s="1">
        <v>517.673</v>
      </c>
      <c r="AA148" s="1">
        <v>501.84300000000002</v>
      </c>
      <c r="AB148" s="1">
        <v>494.67899999999997</v>
      </c>
      <c r="AC148" s="1">
        <v>490.48899999999998</v>
      </c>
      <c r="AD148" s="1">
        <v>485.03100000000001</v>
      </c>
      <c r="AE148" s="1">
        <v>485.01100000000002</v>
      </c>
      <c r="AF148" s="1">
        <v>480.375</v>
      </c>
      <c r="AG148" s="1">
        <v>320.24900000000002</v>
      </c>
      <c r="AH148" s="1">
        <v>71.528999999999996</v>
      </c>
      <c r="AI148" s="1">
        <v>28.018000000000001</v>
      </c>
      <c r="AJ148" s="1">
        <v>29.478000000000002</v>
      </c>
      <c r="AK148" s="1">
        <v>30.297000000000001</v>
      </c>
      <c r="AL148" s="1">
        <v>31.975999999999999</v>
      </c>
      <c r="AM148" s="1">
        <v>46.426000000000002</v>
      </c>
      <c r="AN148" s="1">
        <v>45.774999999999999</v>
      </c>
      <c r="AO148" s="1">
        <v>48.734000000000002</v>
      </c>
      <c r="AP148" s="1">
        <v>44.889000000000003</v>
      </c>
      <c r="AQ148" s="1">
        <v>44.869</v>
      </c>
      <c r="AR148" s="1">
        <v>42.667000000000002</v>
      </c>
      <c r="AS148" s="1">
        <v>42.783999999999999</v>
      </c>
      <c r="AT148" s="1">
        <v>41.457999999999998</v>
      </c>
      <c r="AU148" s="1">
        <v>42.128999999999998</v>
      </c>
      <c r="AV148" s="1">
        <v>46.265000000000001</v>
      </c>
      <c r="AW148" s="1">
        <v>47.389000000000003</v>
      </c>
      <c r="AX148" s="1">
        <v>49.286000000000001</v>
      </c>
      <c r="AY148" s="1">
        <v>53.478999999999999</v>
      </c>
      <c r="AZ148" s="1">
        <v>55.634999999999998</v>
      </c>
      <c r="BA148" s="1">
        <v>58.051000000000002</v>
      </c>
      <c r="BB148" s="1">
        <v>57.761000000000003</v>
      </c>
      <c r="BC148" s="1">
        <v>60.685000000000002</v>
      </c>
      <c r="BD148" s="1">
        <v>59.4</v>
      </c>
      <c r="BE148" s="1">
        <v>65.977000000000004</v>
      </c>
      <c r="BF148" s="1">
        <v>69.400000000000006</v>
      </c>
      <c r="BG148" s="1">
        <v>68.497</v>
      </c>
      <c r="BH148" s="1">
        <v>72.555999999999997</v>
      </c>
      <c r="BI148" s="1">
        <v>74.617000000000004</v>
      </c>
      <c r="BJ148" s="1">
        <v>78.763000000000005</v>
      </c>
      <c r="BK148" s="1">
        <v>84.597999999999999</v>
      </c>
      <c r="BL148" s="1">
        <v>85.28</v>
      </c>
      <c r="BM148" s="1">
        <v>83.594999999999999</v>
      </c>
      <c r="BN148" s="1">
        <v>87.301000000000002</v>
      </c>
      <c r="BO148" s="1">
        <v>92.302000000000007</v>
      </c>
      <c r="BP148" s="1">
        <v>92.617000000000004</v>
      </c>
      <c r="BQ148" s="1">
        <v>88.492000000000004</v>
      </c>
      <c r="BR148" s="1">
        <v>87.911000000000001</v>
      </c>
      <c r="BS148" s="1">
        <v>93.013999999999996</v>
      </c>
      <c r="BT148" s="1">
        <v>92.424000000000007</v>
      </c>
      <c r="BU148" s="1">
        <v>94.263999999999996</v>
      </c>
      <c r="BV148" s="1">
        <v>90.867999999999995</v>
      </c>
      <c r="BW148" s="1">
        <v>88.828000000000003</v>
      </c>
      <c r="BX148" s="1">
        <v>88.605999999999995</v>
      </c>
      <c r="BY148" s="1">
        <v>86.236999999999995</v>
      </c>
      <c r="BZ148" s="1">
        <v>82.805000000000007</v>
      </c>
      <c r="CA148" s="1">
        <v>80.278999999999996</v>
      </c>
      <c r="CB148" s="1">
        <v>78.283000000000001</v>
      </c>
      <c r="CC148" s="1">
        <v>79.332999999999998</v>
      </c>
      <c r="CD148" s="1">
        <v>79.567999999999998</v>
      </c>
      <c r="CE148" s="1">
        <v>80.608999999999995</v>
      </c>
      <c r="CF148" s="1">
        <v>80.174000000000007</v>
      </c>
      <c r="CG148" s="1">
        <v>85.146000000000001</v>
      </c>
      <c r="CH148" s="1">
        <v>88.174000000000007</v>
      </c>
      <c r="CI148" s="1">
        <v>88.191000000000003</v>
      </c>
      <c r="CJ148" s="1">
        <v>89.239000000000004</v>
      </c>
      <c r="CK148" s="1">
        <v>86.311999999999998</v>
      </c>
      <c r="CL148" s="1">
        <v>82.414000000000001</v>
      </c>
      <c r="CM148" s="1">
        <v>80.775000000000006</v>
      </c>
      <c r="CN148" s="1">
        <v>81.938000000000002</v>
      </c>
      <c r="CO148" s="1">
        <v>83.265000000000001</v>
      </c>
      <c r="CP148" s="1">
        <v>82.665000000000006</v>
      </c>
      <c r="CQ148" s="1">
        <v>83.858000000000004</v>
      </c>
      <c r="CR148" s="1">
        <v>85.994</v>
      </c>
      <c r="CS148" s="1">
        <v>86.855999999999995</v>
      </c>
      <c r="CT148" s="1">
        <v>89.733000000000004</v>
      </c>
      <c r="CU148" s="1">
        <v>94.027000000000001</v>
      </c>
      <c r="CV148" s="1">
        <v>96.478999999999999</v>
      </c>
      <c r="CW148" s="1">
        <v>98.492999999999995</v>
      </c>
      <c r="CX148" s="1">
        <v>104.578</v>
      </c>
      <c r="CY148" s="1">
        <v>107.93899999999999</v>
      </c>
      <c r="CZ148" s="1">
        <v>107.179</v>
      </c>
      <c r="DA148" s="1">
        <v>98.756</v>
      </c>
      <c r="DB148" s="1">
        <v>101.119</v>
      </c>
      <c r="DC148" s="1">
        <v>99.364000000000004</v>
      </c>
      <c r="DD148" s="1">
        <v>94.018000000000001</v>
      </c>
      <c r="DE148" s="1">
        <v>89.572999999999993</v>
      </c>
      <c r="DF148" s="1">
        <v>89.486999999999995</v>
      </c>
      <c r="DG148" s="1">
        <v>92.256</v>
      </c>
      <c r="DH148" s="1">
        <v>95.998999999999995</v>
      </c>
      <c r="DI148" s="1">
        <v>98.242000000000004</v>
      </c>
      <c r="DJ148" s="1">
        <v>93.457999999999998</v>
      </c>
      <c r="DK148" s="1">
        <v>91.363</v>
      </c>
      <c r="DL148" s="1">
        <v>86.653999999999996</v>
      </c>
      <c r="DM148" s="1">
        <v>92.097999999999999</v>
      </c>
      <c r="DN148" s="1">
        <v>92.900999999999996</v>
      </c>
      <c r="DO148" s="1">
        <v>83.132000000000005</v>
      </c>
      <c r="DP148" s="1">
        <v>70.436999999999998</v>
      </c>
      <c r="DQ148" s="1">
        <v>65.257000000000005</v>
      </c>
      <c r="DR148" s="1">
        <v>63.164999999999999</v>
      </c>
      <c r="DS148" s="1">
        <v>88.531999999999996</v>
      </c>
      <c r="DT148" s="1">
        <v>85.322999999999993</v>
      </c>
      <c r="DU148" s="1">
        <v>74.659000000000006</v>
      </c>
      <c r="DV148" s="1">
        <v>70.457999999999998</v>
      </c>
      <c r="DW148" s="1">
        <v>69.290000000000006</v>
      </c>
      <c r="DX148" s="1">
        <v>71.790000000000006</v>
      </c>
      <c r="DY148" s="1">
        <v>72.046999999999997</v>
      </c>
      <c r="DZ148" s="1">
        <v>72.242999999999995</v>
      </c>
      <c r="EA148" s="1">
        <v>71.164000000000001</v>
      </c>
      <c r="EB148" s="1">
        <v>71.58</v>
      </c>
      <c r="EC148" s="1">
        <v>73.259</v>
      </c>
      <c r="ED148" s="1">
        <v>71.394000000000005</v>
      </c>
      <c r="EE148" s="1">
        <v>66.778000000000006</v>
      </c>
      <c r="EF148" s="1">
        <v>72.531000000000006</v>
      </c>
      <c r="EG148" s="1">
        <v>73.105999999999995</v>
      </c>
      <c r="EH148" s="1">
        <v>83.179000000000002</v>
      </c>
      <c r="EI148" s="1">
        <v>95.688999999999993</v>
      </c>
      <c r="EJ148" s="1">
        <v>97.75</v>
      </c>
      <c r="EK148" s="1">
        <v>108.038</v>
      </c>
      <c r="EL148" s="1">
        <v>109.95699999999999</v>
      </c>
      <c r="EM148" s="1">
        <v>104.306</v>
      </c>
      <c r="EN148" s="1">
        <v>104.324</v>
      </c>
      <c r="EO148" s="1">
        <v>102.19199999999999</v>
      </c>
      <c r="EP148" s="1">
        <v>102.292</v>
      </c>
      <c r="EQ148" s="1">
        <v>100.459</v>
      </c>
      <c r="ER148" s="1">
        <v>106.864</v>
      </c>
      <c r="ES148" s="1">
        <v>110.127</v>
      </c>
      <c r="ET148" s="1">
        <v>116.68300000000001</v>
      </c>
      <c r="EU148" s="1">
        <v>101.532</v>
      </c>
      <c r="EV148" s="1">
        <v>101.411</v>
      </c>
      <c r="EW148" s="1">
        <v>99.254999999999995</v>
      </c>
      <c r="EX148" s="1">
        <v>103.319</v>
      </c>
      <c r="EY148" s="1">
        <v>94.043000000000006</v>
      </c>
      <c r="EZ148" s="1">
        <v>84.602999999999994</v>
      </c>
      <c r="FA148" s="1">
        <v>86.051000000000002</v>
      </c>
      <c r="FB148" s="1">
        <v>87.921999999999997</v>
      </c>
      <c r="FC148" s="1">
        <v>93.677000000000007</v>
      </c>
      <c r="FD148" s="1">
        <v>99.209000000000003</v>
      </c>
      <c r="FE148" s="1">
        <v>98.956999999999994</v>
      </c>
      <c r="FF148" s="1">
        <v>102.29300000000001</v>
      </c>
      <c r="FG148" s="1">
        <v>95.284999999999997</v>
      </c>
      <c r="FH148" s="1">
        <v>92.462000000000003</v>
      </c>
      <c r="FI148" s="1">
        <v>92.738</v>
      </c>
      <c r="FJ148" s="1">
        <v>91.516999999999996</v>
      </c>
      <c r="FK148" s="1">
        <v>92.506</v>
      </c>
      <c r="FL148" s="1">
        <v>96.635999999999996</v>
      </c>
      <c r="FM148" s="1">
        <v>97.778000000000006</v>
      </c>
      <c r="FN148" s="1">
        <v>90.316000000000003</v>
      </c>
      <c r="FO148" s="1">
        <v>85.912999999999997</v>
      </c>
      <c r="FP148" s="1">
        <v>88.007000000000005</v>
      </c>
      <c r="FQ148" s="1">
        <v>88.671999999999997</v>
      </c>
      <c r="FR148" s="1">
        <v>94.322999999999993</v>
      </c>
      <c r="FS148" s="1">
        <v>95.013000000000005</v>
      </c>
      <c r="FT148" s="1">
        <v>103.389</v>
      </c>
      <c r="FU148" s="1">
        <v>107.88500000000001</v>
      </c>
      <c r="FV148" s="1">
        <v>111.69199999999999</v>
      </c>
      <c r="FW148" s="1">
        <v>109.498</v>
      </c>
      <c r="FX148" s="1">
        <v>104.85299999999999</v>
      </c>
      <c r="FY148" s="1">
        <v>99.412000000000006</v>
      </c>
      <c r="FZ148" s="1">
        <v>99.350999999999999</v>
      </c>
      <c r="GA148" s="1">
        <v>103.816</v>
      </c>
      <c r="GB148" s="1">
        <v>114.91</v>
      </c>
      <c r="GC148" s="1">
        <v>125.425</v>
      </c>
      <c r="GD148" s="1">
        <v>129.78700000000001</v>
      </c>
      <c r="GE148" s="1">
        <v>132.87</v>
      </c>
      <c r="GF148" s="1">
        <v>135.85599999999999</v>
      </c>
      <c r="GG148" s="1">
        <v>125.67</v>
      </c>
      <c r="GH148" s="1">
        <v>134.01400000000001</v>
      </c>
      <c r="GI148" s="1">
        <v>141.77500000000001</v>
      </c>
      <c r="GJ148" s="1">
        <v>142.124</v>
      </c>
      <c r="GK148" s="1">
        <v>148.81800000000001</v>
      </c>
      <c r="GL148" s="1">
        <v>166.036</v>
      </c>
      <c r="GM148" s="1">
        <v>182.50800000000001</v>
      </c>
      <c r="GN148" s="1">
        <v>178.89400000000001</v>
      </c>
      <c r="GO148" s="1">
        <v>178.91499999999999</v>
      </c>
      <c r="GP148" s="1">
        <v>184.79</v>
      </c>
      <c r="GQ148" s="1">
        <v>181.11500000000001</v>
      </c>
      <c r="GR148" s="1">
        <v>190.43</v>
      </c>
      <c r="GS148" s="1">
        <v>181.155</v>
      </c>
      <c r="GT148" s="1">
        <v>188.721</v>
      </c>
      <c r="GU148" s="1">
        <v>167.55099999999999</v>
      </c>
      <c r="GV148" s="1">
        <v>162.244</v>
      </c>
      <c r="GW148" s="1">
        <v>160.898</v>
      </c>
      <c r="GX148" s="1">
        <v>160.643</v>
      </c>
      <c r="GY148" s="1">
        <v>160.12700000000001</v>
      </c>
      <c r="GZ148" s="1">
        <v>164.26599999999999</v>
      </c>
      <c r="HA148" s="1">
        <v>160.38300000000001</v>
      </c>
      <c r="HB148" s="1">
        <v>161.68799999999999</v>
      </c>
      <c r="HC148" s="1">
        <v>150.077</v>
      </c>
      <c r="HD148" s="1">
        <v>153.72900000000001</v>
      </c>
      <c r="HE148" s="1">
        <v>149.71199999999999</v>
      </c>
      <c r="HF148" s="1">
        <v>130.809</v>
      </c>
      <c r="HG148" s="1">
        <v>118.821</v>
      </c>
      <c r="HH148" s="1">
        <v>120.732</v>
      </c>
      <c r="HI148" s="1">
        <v>121.166</v>
      </c>
      <c r="HJ148" s="1">
        <v>124.693</v>
      </c>
      <c r="HK148" s="1">
        <v>126.45</v>
      </c>
      <c r="HL148" s="1">
        <v>133.82499999999999</v>
      </c>
      <c r="HM148" s="1">
        <v>132.572</v>
      </c>
      <c r="HN148" s="1">
        <v>133.048</v>
      </c>
      <c r="HO148" s="1">
        <v>134.9</v>
      </c>
      <c r="HP148" s="1">
        <v>135.21100000000001</v>
      </c>
      <c r="HQ148" s="1">
        <v>133.04499999999999</v>
      </c>
      <c r="HR148" s="1">
        <v>135.05699999999999</v>
      </c>
      <c r="HS148" s="1">
        <v>134.779</v>
      </c>
      <c r="HT148" s="1">
        <v>140.47</v>
      </c>
      <c r="HU148" s="1">
        <v>144.64099999999999</v>
      </c>
      <c r="HV148" s="1">
        <v>152.351</v>
      </c>
      <c r="HW148" s="1">
        <v>151.994</v>
      </c>
      <c r="HX148" s="1">
        <v>155.08199999999999</v>
      </c>
      <c r="HY148" s="1">
        <v>151.929</v>
      </c>
      <c r="HZ148" s="1">
        <v>150.63399999999999</v>
      </c>
      <c r="IA148" s="1">
        <v>149.47800000000001</v>
      </c>
      <c r="IB148" s="1">
        <v>151.803</v>
      </c>
      <c r="IC148" s="1">
        <v>150.709</v>
      </c>
      <c r="ID148" s="1">
        <v>161.148</v>
      </c>
      <c r="IE148" s="1">
        <v>166.44399999999999</v>
      </c>
      <c r="IF148" s="1">
        <v>172.142</v>
      </c>
      <c r="IG148" s="1">
        <v>177.49700000000001</v>
      </c>
      <c r="IH148" s="1">
        <v>196.37899999999999</v>
      </c>
      <c r="II148" s="1">
        <v>184.90600000000001</v>
      </c>
      <c r="IJ148" s="1">
        <v>185.65899999999999</v>
      </c>
      <c r="IK148" s="1">
        <v>184.39</v>
      </c>
      <c r="IL148" s="1">
        <v>171.124</v>
      </c>
      <c r="IM148" s="1">
        <v>174.94499999999999</v>
      </c>
      <c r="IN148" s="1">
        <v>180.303</v>
      </c>
      <c r="IO148" s="1">
        <v>179.63399999999999</v>
      </c>
      <c r="IP148" s="1">
        <v>187.86799999999999</v>
      </c>
      <c r="IQ148" s="1">
        <v>187.89599999999999</v>
      </c>
      <c r="IR148" s="1">
        <v>214.37100000000001</v>
      </c>
      <c r="IS148" s="1">
        <v>220.47900000000001</v>
      </c>
      <c r="IT148" s="1">
        <v>216.58500000000001</v>
      </c>
      <c r="IU148" s="1">
        <v>214.227</v>
      </c>
      <c r="IV148" s="1">
        <v>205.51400000000001</v>
      </c>
      <c r="IW148" s="1">
        <v>202.51</v>
      </c>
      <c r="IX148" s="1">
        <v>201.119</v>
      </c>
      <c r="IY148" s="1">
        <v>187.15100000000001</v>
      </c>
      <c r="IZ148" s="1">
        <v>185.99100000000001</v>
      </c>
      <c r="JA148" s="1">
        <v>198.29900000000001</v>
      </c>
      <c r="JB148" s="1">
        <v>211.96600000000001</v>
      </c>
      <c r="JC148" s="1">
        <v>219.29499999999999</v>
      </c>
      <c r="JD148" s="1">
        <v>220.88399999999999</v>
      </c>
      <c r="JE148" s="1">
        <v>221.36799999999999</v>
      </c>
      <c r="JF148" s="1">
        <v>219.70099999999999</v>
      </c>
      <c r="JG148" s="1">
        <v>219.786</v>
      </c>
      <c r="JH148" s="1">
        <v>222.452</v>
      </c>
      <c r="JI148" s="1">
        <v>222.565</v>
      </c>
      <c r="JJ148" s="1">
        <v>216.363</v>
      </c>
      <c r="JK148" s="1">
        <v>220.81100000000001</v>
      </c>
      <c r="JL148" s="1">
        <v>226.03299999999999</v>
      </c>
      <c r="JM148" s="1">
        <v>227.77600000000001</v>
      </c>
      <c r="JN148" s="1">
        <v>213.50200000000001</v>
      </c>
      <c r="JO148" s="1">
        <v>201.458</v>
      </c>
      <c r="JP148" s="1">
        <v>208.441</v>
      </c>
      <c r="JQ148" s="1">
        <v>230.15600000000001</v>
      </c>
      <c r="JR148" s="1">
        <v>227.65</v>
      </c>
      <c r="JS148" s="1">
        <v>228.86199999999999</v>
      </c>
      <c r="JT148" s="1">
        <v>239.46600000000001</v>
      </c>
      <c r="JU148" s="1">
        <v>244.53800000000001</v>
      </c>
      <c r="JV148" s="1">
        <v>243.328</v>
      </c>
      <c r="JW148" s="1">
        <v>245.93</v>
      </c>
      <c r="JX148" s="1">
        <v>251.274</v>
      </c>
      <c r="JY148" s="1">
        <v>257.14100000000002</v>
      </c>
      <c r="JZ148" s="1">
        <v>252.88900000000001</v>
      </c>
      <c r="KA148" s="1">
        <v>235.25</v>
      </c>
      <c r="KB148" s="1">
        <v>234.29300000000001</v>
      </c>
      <c r="KC148" s="1">
        <v>238.15700000000001</v>
      </c>
      <c r="KD148" s="1">
        <v>236.89599999999999</v>
      </c>
      <c r="KE148" s="1">
        <v>248.02099999999999</v>
      </c>
      <c r="KF148" s="1">
        <v>249.27799999999999</v>
      </c>
      <c r="KG148" s="1">
        <v>245.905</v>
      </c>
      <c r="KH148" s="1">
        <v>255.11500000000001</v>
      </c>
      <c r="KI148" s="1">
        <v>255.07300000000001</v>
      </c>
      <c r="KJ148" s="1">
        <v>277.73200000000003</v>
      </c>
      <c r="KK148" s="1">
        <v>297.86599999999999</v>
      </c>
      <c r="KL148" s="1">
        <v>323.15499999999997</v>
      </c>
      <c r="KM148" s="1">
        <v>330.36500000000001</v>
      </c>
      <c r="KN148" s="1">
        <v>315.66500000000002</v>
      </c>
      <c r="KO148" s="1">
        <v>308.89800000000002</v>
      </c>
      <c r="KP148" s="1">
        <v>309.85300000000001</v>
      </c>
      <c r="KQ148" s="1">
        <v>309.44600000000003</v>
      </c>
      <c r="KR148" s="1">
        <v>301.86500000000001</v>
      </c>
      <c r="KS148" s="1">
        <v>307.55900000000003</v>
      </c>
      <c r="KT148" s="1">
        <v>302.61599999999999</v>
      </c>
      <c r="KU148" s="1">
        <v>296.99400000000003</v>
      </c>
      <c r="KV148" s="1">
        <v>296.45</v>
      </c>
      <c r="KW148" s="1">
        <v>286.88900000000001</v>
      </c>
      <c r="KX148" s="1">
        <v>284.36500000000001</v>
      </c>
      <c r="KY148" s="1">
        <v>280.61399999999998</v>
      </c>
      <c r="KZ148" s="1">
        <v>292.68900000000002</v>
      </c>
      <c r="LA148" s="1">
        <v>308.16899999999998</v>
      </c>
      <c r="LB148" s="1">
        <v>311.06099999999998</v>
      </c>
      <c r="LC148" s="1">
        <v>305.24200000000002</v>
      </c>
      <c r="LD148" s="1">
        <v>300.041</v>
      </c>
      <c r="LE148" s="1">
        <v>290.76100000000002</v>
      </c>
      <c r="LF148" s="1">
        <v>272.65899999999999</v>
      </c>
      <c r="LG148" s="1">
        <v>257.70800000000003</v>
      </c>
      <c r="LH148" s="1">
        <v>262.83199999999999</v>
      </c>
      <c r="LI148" s="1">
        <v>244.21299999999999</v>
      </c>
      <c r="LJ148" s="1">
        <v>236.07499999999999</v>
      </c>
      <c r="LK148" s="1">
        <v>229.81200000000001</v>
      </c>
      <c r="LL148" s="1">
        <v>227.61799999999999</v>
      </c>
      <c r="LM148" s="1">
        <v>230.61799999999999</v>
      </c>
      <c r="LN148" s="1">
        <v>233.73099999999999</v>
      </c>
      <c r="LO148" s="1">
        <v>235.09100000000001</v>
      </c>
      <c r="LP148" s="1">
        <v>242.38499999999999</v>
      </c>
      <c r="LQ148" s="1">
        <v>225.96100000000001</v>
      </c>
      <c r="LR148" s="1">
        <v>218.607</v>
      </c>
      <c r="LS148" s="1">
        <v>214.18199999999999</v>
      </c>
      <c r="LT148" s="1">
        <v>208.79400000000001</v>
      </c>
      <c r="LU148" s="1">
        <v>205.482</v>
      </c>
      <c r="LV148" s="1">
        <v>205.03899999999999</v>
      </c>
      <c r="LW148" s="1">
        <v>198.631</v>
      </c>
      <c r="LX148" s="1">
        <v>194.03800000000001</v>
      </c>
      <c r="LY148" s="1">
        <v>198.142</v>
      </c>
      <c r="LZ148" s="1">
        <v>203.79400000000001</v>
      </c>
      <c r="MA148" s="1">
        <v>202.18299999999999</v>
      </c>
      <c r="MB148" s="1">
        <v>205.59100000000001</v>
      </c>
      <c r="MC148" s="1">
        <v>223.16200000000001</v>
      </c>
      <c r="MD148" s="1">
        <v>225.857</v>
      </c>
      <c r="ME148" s="1">
        <v>229.99</v>
      </c>
      <c r="MF148" s="1">
        <v>231.41</v>
      </c>
      <c r="MG148" s="1">
        <v>232.62200000000001</v>
      </c>
      <c r="MH148" s="1">
        <v>228.82400000000001</v>
      </c>
      <c r="MI148" s="1">
        <v>227.27799999999999</v>
      </c>
      <c r="MJ148" s="1">
        <v>224.59</v>
      </c>
      <c r="MK148" s="1">
        <v>218.87899999999999</v>
      </c>
      <c r="ML148" s="1">
        <v>219.58199999999999</v>
      </c>
      <c r="MM148" s="1">
        <v>216.23099999999999</v>
      </c>
      <c r="MN148" s="1">
        <v>215.351</v>
      </c>
      <c r="MO148" s="1">
        <v>217.22200000000001</v>
      </c>
      <c r="MP148" s="1">
        <v>211.22</v>
      </c>
      <c r="MQ148" s="1">
        <v>210.334</v>
      </c>
      <c r="MR148" s="1">
        <v>210.30600000000001</v>
      </c>
      <c r="MS148" s="1">
        <v>202.24100000000001</v>
      </c>
      <c r="MT148" s="1">
        <v>199.714</v>
      </c>
      <c r="MU148" s="1">
        <v>198.42500000000001</v>
      </c>
      <c r="MV148" s="1">
        <v>191.50299999999999</v>
      </c>
      <c r="MW148" s="1">
        <v>191.07400000000001</v>
      </c>
      <c r="MX148" s="1">
        <v>192.041</v>
      </c>
      <c r="MY148" s="1">
        <v>192.96</v>
      </c>
      <c r="MZ148" s="1">
        <v>187.85</v>
      </c>
      <c r="NA148" s="1">
        <v>188.10599999999999</v>
      </c>
      <c r="NB148" s="1">
        <v>180.321</v>
      </c>
      <c r="NC148" s="1">
        <v>179.55699999999999</v>
      </c>
      <c r="ND148" s="1">
        <v>178.76300000000001</v>
      </c>
      <c r="NE148" s="1">
        <v>179.36799999999999</v>
      </c>
      <c r="NF148" s="1">
        <v>178.32900000000001</v>
      </c>
      <c r="NG148" s="1">
        <v>178.898</v>
      </c>
      <c r="NH148" s="1">
        <v>178.96199999999999</v>
      </c>
      <c r="NI148" s="1">
        <v>181.72200000000001</v>
      </c>
      <c r="NJ148" s="1">
        <v>182.96</v>
      </c>
      <c r="NK148" s="1">
        <v>189.25899999999999</v>
      </c>
      <c r="NL148" s="1">
        <v>192.136</v>
      </c>
      <c r="NM148" s="1">
        <v>193.42</v>
      </c>
      <c r="NN148" s="1">
        <v>194.43600000000001</v>
      </c>
      <c r="NO148" s="1">
        <v>195.37</v>
      </c>
      <c r="NP148" s="1">
        <v>199.04400000000001</v>
      </c>
      <c r="NQ148" s="1">
        <v>201.37</v>
      </c>
      <c r="NR148" s="1">
        <v>203.399</v>
      </c>
      <c r="NS148" s="1">
        <v>202.374</v>
      </c>
      <c r="NT148" s="1">
        <v>201.839</v>
      </c>
      <c r="NU148" s="1">
        <v>198.995</v>
      </c>
      <c r="NV148" s="1">
        <v>198.03899999999999</v>
      </c>
      <c r="NW148" s="1">
        <v>192.947</v>
      </c>
      <c r="NX148" s="1">
        <v>194.35900000000001</v>
      </c>
      <c r="NY148" s="1">
        <v>195.315</v>
      </c>
      <c r="NZ148" s="1">
        <v>195.56</v>
      </c>
      <c r="OA148" s="1">
        <v>194.58699999999999</v>
      </c>
      <c r="OB148" s="1">
        <v>195.98699999999999</v>
      </c>
      <c r="OC148" s="1">
        <v>197.03399999999999</v>
      </c>
      <c r="OD148" s="1">
        <v>200.696</v>
      </c>
      <c r="OE148" s="1">
        <v>199.125</v>
      </c>
      <c r="OF148" s="1">
        <v>199.196</v>
      </c>
      <c r="OG148" s="1">
        <v>198.96100000000001</v>
      </c>
      <c r="OH148" s="1">
        <v>190.43299999999999</v>
      </c>
      <c r="OI148" s="1">
        <v>187.102</v>
      </c>
      <c r="OJ148" s="1">
        <v>184.19300000000001</v>
      </c>
      <c r="OK148" s="1">
        <v>180.63</v>
      </c>
      <c r="OL148" s="1">
        <v>176.34299999999999</v>
      </c>
      <c r="OM148" s="1">
        <v>174.33199999999999</v>
      </c>
      <c r="ON148" s="1">
        <v>176.50200000000001</v>
      </c>
      <c r="OO148" s="1">
        <v>177.04900000000001</v>
      </c>
      <c r="OP148" s="1">
        <v>177.34399999999999</v>
      </c>
      <c r="OQ148" s="1">
        <v>177.61</v>
      </c>
      <c r="OR148" s="1">
        <v>182.60599999999999</v>
      </c>
      <c r="OS148" s="1">
        <v>184.929</v>
      </c>
      <c r="OT148" s="1">
        <v>186.62200000000001</v>
      </c>
      <c r="OU148" s="1">
        <v>188.303</v>
      </c>
      <c r="OV148" s="1">
        <v>194.191</v>
      </c>
      <c r="OW148" s="1">
        <v>197.85</v>
      </c>
      <c r="OX148" s="1">
        <v>199.209</v>
      </c>
      <c r="OY148" s="1">
        <v>200.78800000000001</v>
      </c>
      <c r="OZ148" s="1">
        <v>200.77699999999999</v>
      </c>
      <c r="PA148" s="1">
        <v>201.76300000000001</v>
      </c>
      <c r="PB148" s="1">
        <v>202.16900000000001</v>
      </c>
      <c r="PC148" s="1">
        <v>202.11199999999999</v>
      </c>
      <c r="PD148" s="1">
        <v>203.101</v>
      </c>
      <c r="PE148" s="1">
        <v>204.18299999999999</v>
      </c>
      <c r="PF148" s="1">
        <v>206.33699999999999</v>
      </c>
      <c r="PG148" s="1">
        <v>203.09200000000001</v>
      </c>
      <c r="PH148" s="1">
        <v>213.04300000000001</v>
      </c>
      <c r="PI148" s="1">
        <v>221.23099999999999</v>
      </c>
    </row>
    <row r="149" spans="1:516" x14ac:dyDescent="0.25">
      <c r="A149" s="1" t="s">
        <v>50</v>
      </c>
      <c r="B149" s="1" t="str">
        <f>_xlfn.XLOOKUP(A149,bonds[worksheet get],bonds[unique lookup],"-")</f>
        <v>EDPPL 4.496 04/30/79 nc-24</v>
      </c>
      <c r="C149" s="1" t="str">
        <f>_xlfn.XLOOKUP(A149,bonds[worksheet get],bonds[ID_ISIN],"-")</f>
        <v>PTEDPKOM0034</v>
      </c>
      <c r="D149" s="1">
        <f>_xll.BDH(A149,"blp_i_sprd_mid","-2AY",,"Dates=H","Fill=C","Sort=R","Dir=H","cols=367;rows=1")</f>
        <v>276.96300000000002</v>
      </c>
      <c r="E149" s="1">
        <v>280.637</v>
      </c>
      <c r="F149" s="1">
        <v>287.00799999999998</v>
      </c>
      <c r="G149" s="1">
        <v>293.85500000000002</v>
      </c>
      <c r="H149" s="1">
        <v>295.61200000000002</v>
      </c>
      <c r="I149" s="1">
        <v>295.178</v>
      </c>
      <c r="J149" s="1">
        <v>292.69900000000001</v>
      </c>
      <c r="K149" s="1">
        <v>281.86900000000003</v>
      </c>
      <c r="L149" s="1">
        <v>274.15499999999997</v>
      </c>
      <c r="M149" s="1">
        <v>275.02300000000002</v>
      </c>
      <c r="N149" s="1">
        <v>263.27</v>
      </c>
      <c r="O149" s="1">
        <v>264.64499999999998</v>
      </c>
      <c r="P149" s="1">
        <v>254.126</v>
      </c>
      <c r="Q149" s="1">
        <v>250.124</v>
      </c>
      <c r="R149" s="1">
        <v>287.125</v>
      </c>
      <c r="S149" s="1">
        <v>276.721</v>
      </c>
      <c r="T149" s="1">
        <v>280.24599999999998</v>
      </c>
      <c r="U149" s="1">
        <v>264.56700000000001</v>
      </c>
      <c r="V149" s="1">
        <v>248.67400000000001</v>
      </c>
      <c r="W149" s="1">
        <v>234.14699999999999</v>
      </c>
      <c r="X149" s="1">
        <v>257.64400000000001</v>
      </c>
      <c r="Y149" s="1">
        <v>284.06200000000001</v>
      </c>
      <c r="Z149" s="1">
        <v>297.97300000000001</v>
      </c>
      <c r="AA149" s="1">
        <v>317.02100000000002</v>
      </c>
      <c r="AB149" s="1">
        <v>322.54700000000003</v>
      </c>
      <c r="AC149" s="1">
        <v>324.60399999999998</v>
      </c>
      <c r="AD149" s="1">
        <v>321.61500000000001</v>
      </c>
      <c r="AE149" s="1">
        <v>322.3</v>
      </c>
      <c r="AF149" s="1">
        <v>333.78100000000001</v>
      </c>
      <c r="AG149" s="1">
        <v>356.10500000000002</v>
      </c>
      <c r="AH149" s="1">
        <v>366.072</v>
      </c>
      <c r="AI149" s="1">
        <v>372.95699999999999</v>
      </c>
      <c r="AJ149" s="1">
        <v>381.92899999999997</v>
      </c>
      <c r="AK149" s="1">
        <v>390.108</v>
      </c>
      <c r="AL149" s="1">
        <v>399.62200000000001</v>
      </c>
      <c r="AM149" s="1">
        <v>405.82600000000002</v>
      </c>
      <c r="AN149" s="1">
        <v>411.43299999999999</v>
      </c>
      <c r="AO149" s="1">
        <v>402.78100000000001</v>
      </c>
      <c r="AP149" s="1">
        <v>396.66699999999997</v>
      </c>
      <c r="AQ149" s="1">
        <v>397.233</v>
      </c>
      <c r="AR149" s="1">
        <v>402.358</v>
      </c>
      <c r="AS149" s="1">
        <v>395.45</v>
      </c>
      <c r="AT149" s="1">
        <v>394.96699999999998</v>
      </c>
      <c r="AU149" s="1">
        <v>393.99700000000001</v>
      </c>
      <c r="AV149" s="1">
        <v>387.36</v>
      </c>
      <c r="AW149" s="1">
        <v>364.12700000000001</v>
      </c>
      <c r="AX149" s="1">
        <v>356.39499999999998</v>
      </c>
      <c r="AY149" s="1">
        <v>346.25299999999999</v>
      </c>
      <c r="AZ149" s="1">
        <v>341.00599999999997</v>
      </c>
      <c r="BA149" s="1">
        <v>351.69900000000001</v>
      </c>
      <c r="BB149" s="1">
        <v>347.11900000000003</v>
      </c>
      <c r="BC149" s="1">
        <v>348.34399999999999</v>
      </c>
      <c r="BD149" s="1">
        <v>340.15100000000001</v>
      </c>
      <c r="BE149" s="1">
        <v>322.44600000000003</v>
      </c>
      <c r="BF149" s="1">
        <v>305.87</v>
      </c>
      <c r="BG149" s="1">
        <v>307.423</v>
      </c>
      <c r="BH149" s="1">
        <v>281.48599999999999</v>
      </c>
      <c r="BI149" s="1">
        <v>275.298</v>
      </c>
      <c r="BJ149" s="1">
        <v>318.59300000000002</v>
      </c>
      <c r="BK149" s="1">
        <v>349.68099999999998</v>
      </c>
      <c r="BL149" s="1">
        <v>373.59699999999998</v>
      </c>
      <c r="BM149" s="1">
        <v>393.21</v>
      </c>
      <c r="BN149" s="1">
        <v>393.63</v>
      </c>
      <c r="BO149" s="1">
        <v>388.37900000000002</v>
      </c>
      <c r="BP149" s="1">
        <v>382.48700000000002</v>
      </c>
      <c r="BQ149" s="1">
        <v>379.11200000000002</v>
      </c>
      <c r="BR149" s="1">
        <v>380.50099999999998</v>
      </c>
      <c r="BS149" s="1">
        <v>379.53800000000001</v>
      </c>
      <c r="BT149" s="1">
        <v>380.39699999999999</v>
      </c>
      <c r="BU149" s="1">
        <v>384.15100000000001</v>
      </c>
      <c r="BV149" s="1">
        <v>474.86200000000002</v>
      </c>
      <c r="BW149" s="1">
        <v>496.45800000000003</v>
      </c>
      <c r="BX149" s="1">
        <v>486.76</v>
      </c>
      <c r="BY149" s="1">
        <v>489.05700000000002</v>
      </c>
      <c r="BZ149" s="1">
        <v>495.33</v>
      </c>
      <c r="CA149" s="1">
        <v>466.73099999999999</v>
      </c>
      <c r="CB149" s="1">
        <v>430.90100000000001</v>
      </c>
      <c r="CC149" s="1">
        <v>364.64299999999997</v>
      </c>
      <c r="CD149" s="1">
        <v>349.14299999999997</v>
      </c>
      <c r="CE149" s="1">
        <v>291.97699999999998</v>
      </c>
      <c r="CF149" s="1">
        <v>286.911</v>
      </c>
      <c r="CG149" s="1">
        <v>294.524</v>
      </c>
      <c r="CH149" s="1">
        <v>228.137</v>
      </c>
      <c r="CI149" s="1">
        <v>203.29499999999999</v>
      </c>
      <c r="CJ149" s="1">
        <v>194.80799999999999</v>
      </c>
      <c r="CK149" s="1">
        <v>198.94499999999999</v>
      </c>
      <c r="CL149" s="1">
        <v>217.506</v>
      </c>
      <c r="CM149" s="1">
        <v>216.30799999999999</v>
      </c>
      <c r="CN149" s="1">
        <v>195.417</v>
      </c>
      <c r="CO149" s="1">
        <v>182.732</v>
      </c>
      <c r="CP149" s="1">
        <v>177.887</v>
      </c>
      <c r="CQ149" s="1">
        <v>168.36500000000001</v>
      </c>
      <c r="CR149" s="1">
        <v>149.64400000000001</v>
      </c>
      <c r="CS149" s="1">
        <v>148.49700000000001</v>
      </c>
      <c r="CT149" s="1">
        <v>153.703</v>
      </c>
      <c r="CU149" s="1">
        <v>157.98599999999999</v>
      </c>
      <c r="CV149" s="1">
        <v>157.59</v>
      </c>
      <c r="CW149" s="1">
        <v>158.28</v>
      </c>
      <c r="CX149" s="1">
        <v>158.26400000000001</v>
      </c>
      <c r="CY149" s="1">
        <v>157.261</v>
      </c>
      <c r="CZ149" s="1">
        <v>160.72</v>
      </c>
      <c r="DA149" s="1">
        <v>161.63499999999999</v>
      </c>
      <c r="DB149" s="1">
        <v>158.79</v>
      </c>
      <c r="DC149" s="1">
        <v>155.88499999999999</v>
      </c>
      <c r="DD149" s="1">
        <v>158.696</v>
      </c>
      <c r="DE149" s="1">
        <v>164.87</v>
      </c>
      <c r="DF149" s="1">
        <v>174.84100000000001</v>
      </c>
      <c r="DG149" s="1">
        <v>174.875</v>
      </c>
      <c r="DH149" s="1">
        <v>173.084</v>
      </c>
      <c r="DI149" s="1">
        <v>169.15199999999999</v>
      </c>
      <c r="DJ149" s="1">
        <v>175.28700000000001</v>
      </c>
      <c r="DK149" s="1">
        <v>180.05</v>
      </c>
      <c r="DL149" s="1">
        <v>165.261</v>
      </c>
      <c r="DM149" s="1">
        <v>153.82900000000001</v>
      </c>
      <c r="DN149" s="1">
        <v>147.55799999999999</v>
      </c>
      <c r="DO149" s="1">
        <v>147.04499999999999</v>
      </c>
      <c r="DP149" s="1">
        <v>144.613</v>
      </c>
      <c r="DQ149" s="1">
        <v>146.68600000000001</v>
      </c>
      <c r="DR149" s="1">
        <v>152.46100000000001</v>
      </c>
      <c r="DS149" s="1">
        <v>155.92400000000001</v>
      </c>
      <c r="DT149" s="1">
        <v>154.40299999999999</v>
      </c>
      <c r="DU149" s="1">
        <v>155.43100000000001</v>
      </c>
      <c r="DV149" s="1">
        <v>163.626</v>
      </c>
      <c r="DW149" s="1">
        <v>163.44900000000001</v>
      </c>
      <c r="DX149" s="1">
        <v>168.41200000000001</v>
      </c>
      <c r="DY149" s="1">
        <v>167.95099999999999</v>
      </c>
      <c r="DZ149" s="1">
        <v>166.511</v>
      </c>
      <c r="EA149" s="1">
        <v>164.404</v>
      </c>
      <c r="EB149" s="1">
        <v>160.48599999999999</v>
      </c>
      <c r="EC149" s="1">
        <v>159.24600000000001</v>
      </c>
      <c r="ED149" s="1">
        <v>157.73599999999999</v>
      </c>
      <c r="EE149" s="1">
        <v>161.28299999999999</v>
      </c>
      <c r="EF149" s="1">
        <v>161.26599999999999</v>
      </c>
      <c r="EG149" s="1">
        <v>162.614</v>
      </c>
      <c r="EH149" s="1">
        <v>165.09200000000001</v>
      </c>
      <c r="EI149" s="1">
        <v>165.12299999999999</v>
      </c>
      <c r="EJ149" s="1">
        <v>167.065</v>
      </c>
      <c r="EK149" s="1">
        <v>169.83199999999999</v>
      </c>
      <c r="EL149" s="1">
        <v>169.81299999999999</v>
      </c>
      <c r="EM149" s="1">
        <v>170.81</v>
      </c>
      <c r="EN149" s="1">
        <v>177.88300000000001</v>
      </c>
      <c r="EO149" s="1">
        <v>180.63</v>
      </c>
      <c r="EP149" s="1">
        <v>179.458</v>
      </c>
      <c r="EQ149" s="1">
        <v>183.05199999999999</v>
      </c>
      <c r="ER149" s="1">
        <v>185.971</v>
      </c>
      <c r="ES149" s="1">
        <v>189.17</v>
      </c>
      <c r="ET149" s="1">
        <v>194.482</v>
      </c>
      <c r="EU149" s="1">
        <v>195.583</v>
      </c>
      <c r="EV149" s="1">
        <v>189.31700000000001</v>
      </c>
      <c r="EW149" s="1">
        <v>192.71899999999999</v>
      </c>
      <c r="EX149" s="1">
        <v>193.126</v>
      </c>
      <c r="EY149" s="1">
        <v>193.55600000000001</v>
      </c>
      <c r="EZ149" s="1">
        <v>193.423</v>
      </c>
      <c r="FA149" s="1">
        <v>200.17400000000001</v>
      </c>
      <c r="FB149" s="1">
        <v>213.58799999999999</v>
      </c>
      <c r="FC149" s="1">
        <v>213.381</v>
      </c>
      <c r="FD149" s="1">
        <v>214.44200000000001</v>
      </c>
      <c r="FE149" s="1">
        <v>208.78800000000001</v>
      </c>
      <c r="FF149" s="1">
        <v>204.49199999999999</v>
      </c>
      <c r="FG149" s="1">
        <v>202.489</v>
      </c>
      <c r="FH149" s="1">
        <v>200.333</v>
      </c>
      <c r="FI149" s="1">
        <v>195.804</v>
      </c>
      <c r="FJ149" s="1">
        <v>191.52799999999999</v>
      </c>
      <c r="FK149" s="1">
        <v>189.70099999999999</v>
      </c>
      <c r="FL149" s="1">
        <v>188.30099999999999</v>
      </c>
      <c r="FM149" s="1">
        <v>183.726</v>
      </c>
      <c r="FN149" s="1">
        <v>186.19499999999999</v>
      </c>
      <c r="FO149" s="1">
        <v>183.381</v>
      </c>
      <c r="FP149" s="1">
        <v>189.47900000000001</v>
      </c>
      <c r="FQ149" s="1">
        <v>199.08</v>
      </c>
      <c r="FR149" s="1">
        <v>200.91499999999999</v>
      </c>
      <c r="FS149" s="1">
        <v>194.41900000000001</v>
      </c>
      <c r="FT149" s="1">
        <v>185.108</v>
      </c>
      <c r="FU149" s="1">
        <v>174.684</v>
      </c>
      <c r="FV149" s="1">
        <v>176.696</v>
      </c>
      <c r="FW149" s="1">
        <v>183.32900000000001</v>
      </c>
      <c r="FX149" s="1">
        <v>191.77600000000001</v>
      </c>
      <c r="FY149" s="1">
        <v>191.322</v>
      </c>
      <c r="FZ149" s="1">
        <v>193.20400000000001</v>
      </c>
      <c r="GA149" s="1">
        <v>199.25700000000001</v>
      </c>
      <c r="GB149" s="1">
        <v>204.166</v>
      </c>
      <c r="GC149" s="1">
        <v>208.143</v>
      </c>
      <c r="GD149" s="1">
        <v>214.126</v>
      </c>
      <c r="GE149" s="1">
        <v>217.40100000000001</v>
      </c>
      <c r="GF149" s="1">
        <v>218.68700000000001</v>
      </c>
      <c r="GG149" s="1">
        <v>226.80799999999999</v>
      </c>
      <c r="GH149" s="1">
        <v>231.69499999999999</v>
      </c>
      <c r="GI149" s="1">
        <v>234.08099999999999</v>
      </c>
      <c r="GJ149" s="1">
        <v>228.501</v>
      </c>
      <c r="GK149" s="1">
        <v>229.238</v>
      </c>
      <c r="GL149" s="1">
        <v>230.77699999999999</v>
      </c>
      <c r="GM149" s="1">
        <v>223.75299999999999</v>
      </c>
      <c r="GN149" s="1">
        <v>218.197</v>
      </c>
      <c r="GO149" s="1">
        <v>221.803</v>
      </c>
      <c r="GP149" s="1">
        <v>222.34399999999999</v>
      </c>
      <c r="GQ149" s="1">
        <v>224.13300000000001</v>
      </c>
      <c r="GR149" s="1">
        <v>226.75700000000001</v>
      </c>
      <c r="GS149" s="1">
        <v>223.57499999999999</v>
      </c>
      <c r="GT149" s="1">
        <v>221.78700000000001</v>
      </c>
      <c r="GU149" s="1">
        <v>216.84399999999999</v>
      </c>
      <c r="GV149" s="1">
        <v>223.68899999999999</v>
      </c>
      <c r="GW149" s="1">
        <v>224.76</v>
      </c>
      <c r="GX149" s="1">
        <v>214.98599999999999</v>
      </c>
      <c r="GY149" s="1">
        <v>210.78899999999999</v>
      </c>
      <c r="GZ149" s="1">
        <v>206.595</v>
      </c>
      <c r="HA149" s="1">
        <v>210.666</v>
      </c>
      <c r="HB149" s="1">
        <v>238.98</v>
      </c>
      <c r="HC149" s="1">
        <v>235.47200000000001</v>
      </c>
      <c r="HD149" s="1">
        <v>225.27500000000001</v>
      </c>
      <c r="HE149" s="1">
        <v>225.875</v>
      </c>
      <c r="HF149" s="1">
        <v>222.28299999999999</v>
      </c>
      <c r="HG149" s="1">
        <v>230.73699999999999</v>
      </c>
      <c r="HH149" s="1">
        <v>233.643</v>
      </c>
      <c r="HI149" s="1">
        <v>226.786</v>
      </c>
      <c r="HJ149" s="1">
        <v>223.38200000000001</v>
      </c>
      <c r="HK149" s="1">
        <v>223.40799999999999</v>
      </c>
      <c r="HL149" s="1">
        <v>225.791</v>
      </c>
      <c r="HM149" s="1">
        <v>224.755</v>
      </c>
      <c r="HN149" s="1">
        <v>223.53</v>
      </c>
      <c r="HO149" s="1">
        <v>223.32300000000001</v>
      </c>
      <c r="HP149" s="1">
        <v>220.804</v>
      </c>
      <c r="HQ149" s="1">
        <v>233.416</v>
      </c>
      <c r="HR149" s="1">
        <v>246.661</v>
      </c>
      <c r="HS149" s="1">
        <v>252.06399999999999</v>
      </c>
      <c r="HT149" s="1">
        <v>267.08699999999999</v>
      </c>
      <c r="HU149" s="1">
        <v>270.01299999999998</v>
      </c>
      <c r="HV149" s="1">
        <v>259.36500000000001</v>
      </c>
      <c r="HW149" s="1">
        <v>255.523</v>
      </c>
      <c r="HX149" s="1">
        <v>247.643</v>
      </c>
      <c r="HY149" s="1">
        <v>246.197</v>
      </c>
      <c r="HZ149" s="1">
        <v>245.48599999999999</v>
      </c>
      <c r="IA149" s="1">
        <v>252.61</v>
      </c>
      <c r="IB149" s="1">
        <v>259.88600000000002</v>
      </c>
      <c r="IC149" s="1">
        <v>269.27100000000002</v>
      </c>
      <c r="ID149" s="1">
        <v>254.44300000000001</v>
      </c>
      <c r="IE149" s="1">
        <v>239.47</v>
      </c>
      <c r="IF149" s="1">
        <v>235.029</v>
      </c>
      <c r="IG149" s="1">
        <v>234.75899999999999</v>
      </c>
      <c r="IH149" s="1">
        <v>223.13399999999999</v>
      </c>
      <c r="II149" s="1">
        <v>219.613</v>
      </c>
      <c r="IJ149" s="1">
        <v>218.43700000000001</v>
      </c>
      <c r="IK149" s="1">
        <v>223.19300000000001</v>
      </c>
      <c r="IL149" s="1">
        <v>230.07400000000001</v>
      </c>
      <c r="IM149" s="1">
        <v>239</v>
      </c>
      <c r="IN149" s="1">
        <v>239.61099999999999</v>
      </c>
      <c r="IO149" s="1">
        <v>240.04900000000001</v>
      </c>
      <c r="IP149" s="1">
        <v>223.601</v>
      </c>
      <c r="IQ149" s="1">
        <v>217.48400000000001</v>
      </c>
      <c r="IR149" s="1">
        <v>217.09800000000001</v>
      </c>
      <c r="IS149" s="1">
        <v>213.572</v>
      </c>
      <c r="IT149" s="1">
        <v>215.63499999999999</v>
      </c>
      <c r="IU149" s="1">
        <v>227.15700000000001</v>
      </c>
      <c r="IV149" s="1">
        <v>231.53100000000001</v>
      </c>
      <c r="IW149" s="1">
        <v>217.74600000000001</v>
      </c>
      <c r="IX149" s="1">
        <v>210.816</v>
      </c>
      <c r="IY149" s="1">
        <v>213.852</v>
      </c>
      <c r="IZ149" s="1">
        <v>221.423</v>
      </c>
      <c r="JA149" s="1">
        <v>235.00800000000001</v>
      </c>
      <c r="JB149" s="1">
        <v>238.98500000000001</v>
      </c>
      <c r="JC149" s="1">
        <v>252.73599999999999</v>
      </c>
      <c r="JD149" s="1">
        <v>258.37200000000001</v>
      </c>
      <c r="JE149" s="1">
        <v>262.54700000000003</v>
      </c>
      <c r="JF149" s="1">
        <v>262.43</v>
      </c>
      <c r="JG149" s="1">
        <v>256.92200000000003</v>
      </c>
      <c r="JH149" s="1">
        <v>257.66000000000003</v>
      </c>
      <c r="JI149" s="1">
        <v>257.81</v>
      </c>
      <c r="JJ149" s="1">
        <v>268.45600000000002</v>
      </c>
      <c r="JK149" s="1">
        <v>285.35700000000003</v>
      </c>
      <c r="JL149" s="1">
        <v>293.625</v>
      </c>
      <c r="JM149" s="1">
        <v>299.47500000000002</v>
      </c>
      <c r="JN149" s="1">
        <v>300.81</v>
      </c>
      <c r="JO149" s="1">
        <v>301.61200000000002</v>
      </c>
      <c r="JP149" s="1">
        <v>293.80799999999999</v>
      </c>
      <c r="JQ149" s="1">
        <v>302.28399999999999</v>
      </c>
      <c r="JR149" s="1">
        <v>311.23200000000003</v>
      </c>
      <c r="JS149" s="1">
        <v>311.50599999999997</v>
      </c>
      <c r="JT149" s="1">
        <v>317.53800000000001</v>
      </c>
      <c r="JU149" s="1">
        <v>328.995</v>
      </c>
      <c r="JV149" s="1">
        <v>349.18200000000002</v>
      </c>
      <c r="JW149" s="1">
        <v>342.80200000000002</v>
      </c>
      <c r="JX149" s="1">
        <v>336.86700000000002</v>
      </c>
      <c r="JY149" s="1">
        <v>343.12</v>
      </c>
      <c r="JZ149" s="1">
        <v>341.93900000000002</v>
      </c>
      <c r="KA149" s="1">
        <v>349.18599999999998</v>
      </c>
      <c r="KB149" s="1">
        <v>345.34300000000002</v>
      </c>
      <c r="KC149" s="1">
        <v>351.87900000000002</v>
      </c>
      <c r="KD149" s="1">
        <v>325.54599999999999</v>
      </c>
      <c r="KE149" s="1">
        <v>314.75700000000001</v>
      </c>
      <c r="KF149" s="1">
        <v>313.44799999999998</v>
      </c>
      <c r="KG149" s="1">
        <v>313.38900000000001</v>
      </c>
      <c r="KH149" s="1">
        <v>311.99200000000002</v>
      </c>
      <c r="KI149" s="1">
        <v>315.53500000000003</v>
      </c>
      <c r="KJ149" s="1">
        <v>314.98899999999998</v>
      </c>
      <c r="KK149" s="1">
        <v>317.29300000000001</v>
      </c>
      <c r="KL149" s="1">
        <v>301.91699999999997</v>
      </c>
      <c r="KM149" s="1">
        <v>310.25</v>
      </c>
      <c r="KN149" s="1">
        <v>301.47000000000003</v>
      </c>
      <c r="KO149" s="1">
        <v>289.23200000000003</v>
      </c>
      <c r="KP149" s="1">
        <v>268.56400000000002</v>
      </c>
      <c r="KQ149" s="1">
        <v>269.58300000000003</v>
      </c>
      <c r="KR149" s="1">
        <v>272.161</v>
      </c>
      <c r="KS149" s="1">
        <v>276.76299999999998</v>
      </c>
      <c r="KT149" s="1">
        <v>281.49799999999999</v>
      </c>
      <c r="KU149" s="1">
        <v>290.33100000000002</v>
      </c>
      <c r="KV149" s="1">
        <v>287.85599999999999</v>
      </c>
      <c r="KW149" s="1">
        <v>286.53899999999999</v>
      </c>
      <c r="KX149" s="1">
        <v>285.45299999999997</v>
      </c>
      <c r="KY149" s="1">
        <v>287.697</v>
      </c>
      <c r="KZ149" s="1">
        <v>286.37400000000002</v>
      </c>
      <c r="LA149" s="1">
        <v>289.42099999999999</v>
      </c>
      <c r="LB149" s="1">
        <v>291.35399999999998</v>
      </c>
      <c r="LC149" s="1">
        <v>314.84899999999999</v>
      </c>
      <c r="LD149" s="1">
        <v>324.81099999999998</v>
      </c>
      <c r="LE149" s="1">
        <v>332.642</v>
      </c>
      <c r="LF149" s="1">
        <v>332.13400000000001</v>
      </c>
      <c r="LG149" s="1">
        <v>331.61099999999999</v>
      </c>
      <c r="LH149" s="1">
        <v>329.74799999999999</v>
      </c>
      <c r="LI149" s="1">
        <v>328.29899999999998</v>
      </c>
      <c r="LJ149" s="1">
        <v>327.50400000000002</v>
      </c>
      <c r="LK149" s="1">
        <v>333.25099999999998</v>
      </c>
      <c r="LL149" s="1">
        <v>332.17200000000003</v>
      </c>
      <c r="LM149" s="1">
        <v>345.06200000000001</v>
      </c>
      <c r="LN149" s="1">
        <v>350.42399999999998</v>
      </c>
      <c r="LO149" s="1">
        <v>357.20699999999999</v>
      </c>
      <c r="LP149" s="1">
        <v>359.14699999999999</v>
      </c>
      <c r="LQ149" s="1">
        <v>369.70699999999999</v>
      </c>
      <c r="LR149" s="1">
        <v>365.43200000000002</v>
      </c>
      <c r="LS149" s="1">
        <v>362.173</v>
      </c>
      <c r="LT149" s="1">
        <v>354.6</v>
      </c>
      <c r="LU149" s="1">
        <v>340.86799999999999</v>
      </c>
      <c r="LV149" s="1">
        <v>344.65199999999999</v>
      </c>
      <c r="LW149" s="1">
        <v>346.65899999999999</v>
      </c>
      <c r="LX149" s="1">
        <v>344.24799999999999</v>
      </c>
      <c r="LY149" s="1">
        <v>350.48200000000003</v>
      </c>
      <c r="LZ149" s="1">
        <v>352.214</v>
      </c>
      <c r="MA149" s="1">
        <v>376.95100000000002</v>
      </c>
      <c r="MB149" s="1">
        <v>386.30599999999998</v>
      </c>
      <c r="MC149" s="1">
        <v>382.41199999999998</v>
      </c>
      <c r="MD149" s="1">
        <v>374.99599999999998</v>
      </c>
      <c r="ME149" s="1">
        <v>361.37799999999999</v>
      </c>
      <c r="MF149" s="1">
        <v>359.185</v>
      </c>
      <c r="MG149" s="1">
        <v>358.27499999999998</v>
      </c>
      <c r="MH149" s="1">
        <v>345.93900000000002</v>
      </c>
      <c r="MI149" s="1">
        <v>344.53899999999999</v>
      </c>
      <c r="MJ149" s="1">
        <v>359.899</v>
      </c>
      <c r="MK149" s="1">
        <v>379.55200000000002</v>
      </c>
      <c r="ML149" s="1">
        <v>391.36099999999999</v>
      </c>
      <c r="MM149" s="1">
        <v>390.65199999999999</v>
      </c>
      <c r="MN149" s="1">
        <v>384.81200000000001</v>
      </c>
      <c r="MO149" s="1">
        <v>380.19</v>
      </c>
      <c r="MP149" s="1">
        <v>382.46499999999997</v>
      </c>
      <c r="MQ149" s="1">
        <v>383.99400000000003</v>
      </c>
      <c r="MR149" s="1">
        <v>395.59699999999998</v>
      </c>
      <c r="MS149" s="1">
        <v>381.92500000000001</v>
      </c>
      <c r="MT149" s="1">
        <v>388.37900000000002</v>
      </c>
      <c r="MU149" s="1">
        <v>423.09</v>
      </c>
      <c r="MV149" s="1">
        <v>428.64100000000002</v>
      </c>
      <c r="MW149" s="1">
        <v>417.53300000000002</v>
      </c>
      <c r="MX149" s="1">
        <v>391.03100000000001</v>
      </c>
      <c r="MY149" s="1">
        <v>397.84800000000001</v>
      </c>
      <c r="MZ149" s="1">
        <v>424.07900000000001</v>
      </c>
      <c r="NA149" s="1">
        <v>421.48</v>
      </c>
      <c r="NB149" s="1">
        <v>418.58699999999999</v>
      </c>
      <c r="NC149" s="1">
        <v>426.45699999999999</v>
      </c>
      <c r="ND149" s="1">
        <v>436.053</v>
      </c>
      <c r="NE149" s="1">
        <v>434.6</v>
      </c>
      <c r="NF149" s="1">
        <v>431.10199999999998</v>
      </c>
    </row>
    <row r="150" spans="1:516" x14ac:dyDescent="0.25">
      <c r="A150" s="1" t="s">
        <v>51</v>
      </c>
      <c r="B150" s="1" t="str">
        <f>_xlfn.XLOOKUP(A150,bonds[worksheet get],bonds[unique lookup],"-")</f>
        <v>EDPPL 1.7 07/20/80 nc-25</v>
      </c>
      <c r="C150" s="1" t="str">
        <f>_xlfn.XLOOKUP(A150,bonds[worksheet get],bonds[ID_ISIN],"-")</f>
        <v>PTEDPLOM0017</v>
      </c>
      <c r="D150" s="1">
        <f>_xll.BDH(A150,"blp_i_sprd_mid","-2AY",,"Dates=H","Fill=C","Sort=R","Dir=H","cols=120;rows=1")</f>
        <v>201.876</v>
      </c>
      <c r="E150" s="1">
        <v>204.649</v>
      </c>
      <c r="F150" s="1">
        <v>201.208</v>
      </c>
      <c r="G150" s="1">
        <v>204.34899999999999</v>
      </c>
      <c r="H150" s="1">
        <v>203.71700000000001</v>
      </c>
      <c r="I150" s="1">
        <v>205.40700000000001</v>
      </c>
      <c r="J150" s="1">
        <v>204.273</v>
      </c>
      <c r="K150" s="1">
        <v>203.56899999999999</v>
      </c>
      <c r="L150" s="1">
        <v>201.185</v>
      </c>
      <c r="M150" s="1">
        <v>203.982</v>
      </c>
      <c r="N150" s="1">
        <v>201.595</v>
      </c>
      <c r="O150" s="1">
        <v>202.875</v>
      </c>
      <c r="P150" s="1">
        <v>200.60599999999999</v>
      </c>
      <c r="Q150" s="1">
        <v>200.06800000000001</v>
      </c>
      <c r="R150" s="1">
        <v>203.417</v>
      </c>
      <c r="S150" s="1">
        <v>203.78100000000001</v>
      </c>
      <c r="T150" s="1">
        <v>205.47399999999999</v>
      </c>
      <c r="U150" s="1">
        <v>201.511</v>
      </c>
      <c r="V150" s="1">
        <v>198.904</v>
      </c>
      <c r="W150" s="1">
        <v>199.84200000000001</v>
      </c>
      <c r="X150" s="1">
        <v>200.31299999999999</v>
      </c>
      <c r="Y150" s="1">
        <v>203.988</v>
      </c>
      <c r="Z150" s="1">
        <v>203.15100000000001</v>
      </c>
      <c r="AA150" s="1">
        <v>207.334</v>
      </c>
      <c r="AB150" s="1">
        <v>207.22900000000001</v>
      </c>
      <c r="AC150" s="1">
        <v>209.71100000000001</v>
      </c>
      <c r="AD150" s="1">
        <v>209.203</v>
      </c>
      <c r="AE150" s="1">
        <v>207.96799999999999</v>
      </c>
      <c r="AF150" s="1">
        <v>207.04400000000001</v>
      </c>
      <c r="AG150" s="1">
        <v>212.25899999999999</v>
      </c>
      <c r="AH150" s="1">
        <v>213.09700000000001</v>
      </c>
      <c r="AI150" s="1">
        <v>214.648</v>
      </c>
      <c r="AJ150" s="1">
        <v>213.976</v>
      </c>
      <c r="AK150" s="1">
        <v>215.67099999999999</v>
      </c>
      <c r="AL150" s="1">
        <v>214.84800000000001</v>
      </c>
      <c r="AM150" s="1">
        <v>217.733</v>
      </c>
      <c r="AN150" s="1">
        <v>218.87299999999999</v>
      </c>
      <c r="AO150" s="1">
        <v>216.32599999999999</v>
      </c>
      <c r="AP150" s="1">
        <v>216.23400000000001</v>
      </c>
      <c r="AQ150" s="1">
        <v>215.691</v>
      </c>
      <c r="AR150" s="1">
        <v>214.93299999999999</v>
      </c>
      <c r="AS150" s="1">
        <v>214.55699999999999</v>
      </c>
      <c r="AT150" s="1">
        <v>212.36799999999999</v>
      </c>
      <c r="AU150" s="1">
        <v>214.92099999999999</v>
      </c>
      <c r="AV150" s="1">
        <v>214.65600000000001</v>
      </c>
      <c r="AW150" s="1">
        <v>237.61799999999999</v>
      </c>
      <c r="AX150" s="1">
        <v>211.02799999999999</v>
      </c>
      <c r="AY150" s="1">
        <v>211.43100000000001</v>
      </c>
      <c r="AZ150" s="1">
        <v>207.97200000000001</v>
      </c>
      <c r="BA150" s="1">
        <v>213.34700000000001</v>
      </c>
      <c r="BB150" s="1">
        <v>212.88900000000001</v>
      </c>
      <c r="BC150" s="1">
        <v>204.7</v>
      </c>
      <c r="BD150" s="1">
        <v>206.81299999999999</v>
      </c>
      <c r="BE150" s="1">
        <v>203.55600000000001</v>
      </c>
      <c r="BF150" s="1">
        <v>204.56700000000001</v>
      </c>
      <c r="BG150" s="1">
        <v>205.054</v>
      </c>
      <c r="BH150" s="1">
        <v>204.38900000000001</v>
      </c>
      <c r="BI150" s="1">
        <v>204.13</v>
      </c>
      <c r="BJ150" s="1">
        <v>210.09200000000001</v>
      </c>
      <c r="BK150" s="1">
        <v>209.70699999999999</v>
      </c>
      <c r="BL150" s="1">
        <v>208.55600000000001</v>
      </c>
      <c r="BM150" s="1">
        <v>216.95500000000001</v>
      </c>
      <c r="BN150" s="1">
        <v>218.43899999999999</v>
      </c>
      <c r="BO150" s="1">
        <v>217.43100000000001</v>
      </c>
      <c r="BP150" s="1">
        <v>215.70699999999999</v>
      </c>
      <c r="BQ150" s="1">
        <v>215.36699999999999</v>
      </c>
      <c r="BR150" s="1">
        <v>217.96</v>
      </c>
      <c r="BS150" s="1">
        <v>220.28299999999999</v>
      </c>
      <c r="BT150" s="1">
        <v>220.75</v>
      </c>
      <c r="BU150" s="1">
        <v>215.02099999999999</v>
      </c>
      <c r="BV150" s="1">
        <v>221.66300000000001</v>
      </c>
      <c r="BW150" s="1">
        <v>226.10599999999999</v>
      </c>
      <c r="BX150" s="1">
        <v>230.90700000000001</v>
      </c>
      <c r="BY150" s="1">
        <v>218.35900000000001</v>
      </c>
      <c r="BZ150" s="1">
        <v>217.59899999999999</v>
      </c>
      <c r="CA150" s="1">
        <v>217.447</v>
      </c>
      <c r="CB150" s="1">
        <v>215.01300000000001</v>
      </c>
      <c r="CC150" s="1">
        <v>200.786</v>
      </c>
      <c r="CD150" s="1">
        <v>203.36199999999999</v>
      </c>
      <c r="CE150" s="1">
        <v>205.72900000000001</v>
      </c>
      <c r="CF150" s="1">
        <v>197.483</v>
      </c>
      <c r="CG150" s="1">
        <v>205.339</v>
      </c>
      <c r="CH150" s="1">
        <v>194.44200000000001</v>
      </c>
      <c r="CI150" s="1">
        <v>192.571</v>
      </c>
      <c r="CJ150" s="1">
        <v>188.03100000000001</v>
      </c>
      <c r="CK150" s="1">
        <v>190.84299999999999</v>
      </c>
      <c r="CL150" s="1">
        <v>194.87799999999999</v>
      </c>
      <c r="CM150" s="1">
        <v>193.08500000000001</v>
      </c>
      <c r="CN150" s="1">
        <v>191.375</v>
      </c>
      <c r="CO150" s="1">
        <v>187.30699999999999</v>
      </c>
      <c r="CP150" s="1">
        <v>188.96799999999999</v>
      </c>
      <c r="CQ150" s="1">
        <v>188.36</v>
      </c>
      <c r="CR150" s="1">
        <v>183.19399999999999</v>
      </c>
      <c r="CS150" s="1">
        <v>184.501</v>
      </c>
      <c r="CT150" s="1">
        <v>185.22499999999999</v>
      </c>
      <c r="CU150" s="1">
        <v>185.53</v>
      </c>
      <c r="CV150" s="1">
        <v>185.23699999999999</v>
      </c>
      <c r="CW150" s="1">
        <v>185.71700000000001</v>
      </c>
      <c r="CX150" s="1">
        <v>185.822</v>
      </c>
      <c r="CY150" s="1">
        <v>184.709</v>
      </c>
      <c r="CZ150" s="1">
        <v>184.73099999999999</v>
      </c>
      <c r="DA150" s="1">
        <v>187.12</v>
      </c>
      <c r="DB150" s="1">
        <v>186.63300000000001</v>
      </c>
      <c r="DC150" s="1">
        <v>185.1</v>
      </c>
      <c r="DD150" s="1">
        <v>182.643</v>
      </c>
      <c r="DE150" s="1">
        <v>183.07300000000001</v>
      </c>
      <c r="DF150" s="1">
        <v>186.018</v>
      </c>
      <c r="DG150" s="1">
        <v>189.72200000000001</v>
      </c>
      <c r="DH150" s="1">
        <v>187.14099999999999</v>
      </c>
      <c r="DI150" s="1">
        <v>186.96600000000001</v>
      </c>
      <c r="DJ150" s="1">
        <v>183.73</v>
      </c>
      <c r="DK150" s="1">
        <v>190.00299999999999</v>
      </c>
      <c r="DL150" s="1">
        <v>186.57300000000001</v>
      </c>
      <c r="DM150" s="1">
        <v>186.07</v>
      </c>
      <c r="DN150" s="1">
        <v>180.37</v>
      </c>
      <c r="DO150" s="1">
        <v>180.49199999999999</v>
      </c>
      <c r="DP150" s="1">
        <v>175.47499999999999</v>
      </c>
      <c r="DQ150" s="1">
        <v>175.65799999999999</v>
      </c>
      <c r="DR150" s="1">
        <v>181.12799999999999</v>
      </c>
      <c r="DS150" s="1">
        <v>184.86500000000001</v>
      </c>
    </row>
    <row r="151" spans="1:516" x14ac:dyDescent="0.25">
      <c r="A151" s="1" t="s">
        <v>364</v>
      </c>
      <c r="B151" s="1" t="str">
        <f>_xlfn.XLOOKUP(A151,bonds[worksheet get],bonds[unique lookup],"-")</f>
        <v>ELIASO 2 3/4 PERP nc-23</v>
      </c>
      <c r="C151" s="1" t="str">
        <f>_xlfn.XLOOKUP(A151,bonds[worksheet get],bonds[ID_ISIN],"-")</f>
        <v>BE0002597756</v>
      </c>
      <c r="D151" s="1">
        <f>_xll.BDH(A151,"blp_i_sprd_mid","-2AY",,"Dates=H","Fill=C","Sort=R","Dir=H","cols=470;rows=1")</f>
        <v>247.822</v>
      </c>
      <c r="E151" s="1">
        <v>250.23699999999999</v>
      </c>
      <c r="F151" s="1">
        <v>253.327</v>
      </c>
      <c r="G151" s="1">
        <v>254.363</v>
      </c>
      <c r="H151" s="1">
        <v>255.17599999999999</v>
      </c>
      <c r="I151" s="1">
        <v>253.369</v>
      </c>
      <c r="J151" s="1">
        <v>247.22300000000001</v>
      </c>
      <c r="K151" s="1">
        <v>244.02199999999999</v>
      </c>
      <c r="L151" s="1">
        <v>239.38300000000001</v>
      </c>
      <c r="M151" s="1">
        <v>240.02799999999999</v>
      </c>
      <c r="N151" s="1">
        <v>234.255</v>
      </c>
      <c r="O151" s="1">
        <v>233.49</v>
      </c>
      <c r="P151" s="1">
        <v>224.797</v>
      </c>
      <c r="Q151" s="1">
        <v>219.005</v>
      </c>
      <c r="R151" s="1">
        <v>225.74700000000001</v>
      </c>
      <c r="S151" s="1">
        <v>217.77</v>
      </c>
      <c r="T151" s="1">
        <v>210.66499999999999</v>
      </c>
      <c r="U151" s="1">
        <v>202.685</v>
      </c>
      <c r="V151" s="1">
        <v>197.512</v>
      </c>
      <c r="W151" s="1">
        <v>191.65199999999999</v>
      </c>
      <c r="X151" s="1">
        <v>199.76599999999999</v>
      </c>
      <c r="Y151" s="1">
        <v>210.57300000000001</v>
      </c>
      <c r="Z151" s="1">
        <v>214.74600000000001</v>
      </c>
      <c r="AA151" s="1">
        <v>223.619</v>
      </c>
      <c r="AB151" s="1">
        <v>224.84100000000001</v>
      </c>
      <c r="AC151" s="1">
        <v>225.04900000000001</v>
      </c>
      <c r="AD151" s="1">
        <v>222.011</v>
      </c>
      <c r="AE151" s="1">
        <v>221.21</v>
      </c>
      <c r="AF151" s="1">
        <v>231.857</v>
      </c>
      <c r="AG151" s="1">
        <v>244.56</v>
      </c>
      <c r="AH151" s="1">
        <v>243.435</v>
      </c>
      <c r="AI151" s="1">
        <v>246.61799999999999</v>
      </c>
      <c r="AJ151" s="1">
        <v>253.184</v>
      </c>
      <c r="AK151" s="1">
        <v>255.054</v>
      </c>
      <c r="AL151" s="1">
        <v>263.565</v>
      </c>
      <c r="AM151" s="1">
        <v>267.53199999999998</v>
      </c>
      <c r="AN151" s="1">
        <v>269.32</v>
      </c>
      <c r="AO151" s="1">
        <v>263.512</v>
      </c>
      <c r="AP151" s="1">
        <v>263.33300000000003</v>
      </c>
      <c r="AQ151" s="1">
        <v>263.495</v>
      </c>
      <c r="AR151" s="1">
        <v>262.20800000000003</v>
      </c>
      <c r="AS151" s="1">
        <v>263.88600000000002</v>
      </c>
      <c r="AT151" s="1">
        <v>263.392</v>
      </c>
      <c r="AU151" s="1">
        <v>263.17200000000003</v>
      </c>
      <c r="AV151" s="1">
        <v>263.51100000000002</v>
      </c>
      <c r="AW151" s="1">
        <v>254.572</v>
      </c>
      <c r="AX151" s="1">
        <v>245.12799999999999</v>
      </c>
      <c r="AY151" s="1">
        <v>241.26599999999999</v>
      </c>
      <c r="AZ151" s="1">
        <v>235.83099999999999</v>
      </c>
      <c r="BA151" s="1">
        <v>241.39599999999999</v>
      </c>
      <c r="BB151" s="1">
        <v>243.096</v>
      </c>
      <c r="BC151" s="1">
        <v>246.95599999999999</v>
      </c>
      <c r="BD151" s="1">
        <v>252.49100000000001</v>
      </c>
      <c r="BE151" s="1">
        <v>250.94900000000001</v>
      </c>
      <c r="BF151" s="1">
        <v>250.327</v>
      </c>
      <c r="BG151" s="1">
        <v>250.334</v>
      </c>
      <c r="BH151" s="1">
        <v>244.65600000000001</v>
      </c>
      <c r="BI151" s="1">
        <v>245.173</v>
      </c>
      <c r="BJ151" s="1">
        <v>274.41699999999997</v>
      </c>
      <c r="BK151" s="1">
        <v>309.30399999999997</v>
      </c>
      <c r="BL151" s="1">
        <v>329.92</v>
      </c>
      <c r="BM151" s="1">
        <v>351.55500000000001</v>
      </c>
      <c r="BN151" s="1">
        <v>356.14499999999998</v>
      </c>
      <c r="BO151" s="1">
        <v>355.36399999999998</v>
      </c>
      <c r="BP151" s="1">
        <v>355.49400000000003</v>
      </c>
      <c r="BQ151" s="1">
        <v>353.72800000000001</v>
      </c>
      <c r="BR151" s="1">
        <v>352.779</v>
      </c>
      <c r="BS151" s="1">
        <v>354.1</v>
      </c>
      <c r="BT151" s="1">
        <v>357.38900000000001</v>
      </c>
      <c r="BU151" s="1">
        <v>361.43</v>
      </c>
      <c r="BV151" s="1">
        <v>382.48700000000002</v>
      </c>
      <c r="BW151" s="1">
        <v>383.95299999999997</v>
      </c>
      <c r="BX151" s="1">
        <v>366.04899999999998</v>
      </c>
      <c r="BY151" s="1">
        <v>362.05700000000002</v>
      </c>
      <c r="BZ151" s="1">
        <v>361.05</v>
      </c>
      <c r="CA151" s="1">
        <v>331.03500000000003</v>
      </c>
      <c r="CB151" s="1">
        <v>318.94</v>
      </c>
      <c r="CC151" s="1">
        <v>278.197</v>
      </c>
      <c r="CD151" s="1">
        <v>279.45499999999998</v>
      </c>
      <c r="CE151" s="1">
        <v>258.267</v>
      </c>
      <c r="CF151" s="1">
        <v>256.666</v>
      </c>
      <c r="CG151" s="1">
        <v>260.37900000000002</v>
      </c>
      <c r="CH151" s="1">
        <v>209.654</v>
      </c>
      <c r="CI151" s="1">
        <v>184.56299999999999</v>
      </c>
      <c r="CJ151" s="1">
        <v>178.285</v>
      </c>
      <c r="CK151" s="1">
        <v>184.184</v>
      </c>
      <c r="CL151" s="1">
        <v>192.00800000000001</v>
      </c>
      <c r="CM151" s="1">
        <v>188.85599999999999</v>
      </c>
      <c r="CN151" s="1">
        <v>163.55500000000001</v>
      </c>
      <c r="CO151" s="1">
        <v>146.16200000000001</v>
      </c>
      <c r="CP151" s="1">
        <v>138.036</v>
      </c>
      <c r="CQ151" s="1">
        <v>131.97300000000001</v>
      </c>
      <c r="CR151" s="1">
        <v>122.142</v>
      </c>
      <c r="CS151" s="1">
        <v>124.175</v>
      </c>
      <c r="CT151" s="1">
        <v>126.44199999999999</v>
      </c>
      <c r="CU151" s="1">
        <v>131.56899999999999</v>
      </c>
      <c r="CV151" s="1">
        <v>132.953</v>
      </c>
      <c r="CW151" s="1">
        <v>133.84700000000001</v>
      </c>
      <c r="CX151" s="1">
        <v>134.76</v>
      </c>
      <c r="CY151" s="1">
        <v>134.53800000000001</v>
      </c>
      <c r="CZ151" s="1">
        <v>136.55099999999999</v>
      </c>
      <c r="DA151" s="1">
        <v>137.72499999999999</v>
      </c>
      <c r="DB151" s="1">
        <v>136.405</v>
      </c>
      <c r="DC151" s="1">
        <v>135.357</v>
      </c>
      <c r="DD151" s="1">
        <v>139.56100000000001</v>
      </c>
      <c r="DE151" s="1">
        <v>141.69200000000001</v>
      </c>
      <c r="DF151" s="1">
        <v>148.08699999999999</v>
      </c>
      <c r="DG151" s="1">
        <v>148.95099999999999</v>
      </c>
      <c r="DH151" s="1">
        <v>148.20400000000001</v>
      </c>
      <c r="DI151" s="1">
        <v>144.464</v>
      </c>
      <c r="DJ151" s="1">
        <v>144.18299999999999</v>
      </c>
      <c r="DK151" s="1">
        <v>145.739</v>
      </c>
      <c r="DL151" s="1">
        <v>135.47399999999999</v>
      </c>
      <c r="DM151" s="1">
        <v>133.53200000000001</v>
      </c>
      <c r="DN151" s="1">
        <v>128.95099999999999</v>
      </c>
      <c r="DO151" s="1">
        <v>128.85900000000001</v>
      </c>
      <c r="DP151" s="1">
        <v>126.13200000000001</v>
      </c>
      <c r="DQ151" s="1">
        <v>126.663</v>
      </c>
      <c r="DR151" s="1">
        <v>131.96700000000001</v>
      </c>
      <c r="DS151" s="1">
        <v>136.673</v>
      </c>
      <c r="DT151" s="1">
        <v>136.74600000000001</v>
      </c>
      <c r="DU151" s="1">
        <v>137.68199999999999</v>
      </c>
      <c r="DV151" s="1">
        <v>141.63200000000001</v>
      </c>
      <c r="DW151" s="1">
        <v>140.68799999999999</v>
      </c>
      <c r="DX151" s="1">
        <v>143.90799999999999</v>
      </c>
      <c r="DY151" s="1">
        <v>143.38</v>
      </c>
      <c r="DZ151" s="1">
        <v>141.60599999999999</v>
      </c>
      <c r="EA151" s="1">
        <v>140.16200000000001</v>
      </c>
      <c r="EB151" s="1">
        <v>137.74700000000001</v>
      </c>
      <c r="EC151" s="1">
        <v>139.27000000000001</v>
      </c>
      <c r="ED151" s="1">
        <v>138.893</v>
      </c>
      <c r="EE151" s="1">
        <v>141.447</v>
      </c>
      <c r="EF151" s="1">
        <v>142.81399999999999</v>
      </c>
      <c r="EG151" s="1">
        <v>143.506</v>
      </c>
      <c r="EH151" s="1">
        <v>143.72499999999999</v>
      </c>
      <c r="EI151" s="1">
        <v>144.03299999999999</v>
      </c>
      <c r="EJ151" s="1">
        <v>146.376</v>
      </c>
      <c r="EK151" s="1">
        <v>147.98599999999999</v>
      </c>
      <c r="EL151" s="1">
        <v>149.08799999999999</v>
      </c>
      <c r="EM151" s="1">
        <v>151.13200000000001</v>
      </c>
      <c r="EN151" s="1">
        <v>154.01499999999999</v>
      </c>
      <c r="EO151" s="1">
        <v>155.93100000000001</v>
      </c>
      <c r="EP151" s="1">
        <v>154.15</v>
      </c>
      <c r="EQ151" s="1">
        <v>153.20099999999999</v>
      </c>
      <c r="ER151" s="1">
        <v>155.596</v>
      </c>
      <c r="ES151" s="1">
        <v>158.018</v>
      </c>
      <c r="ET151" s="1">
        <v>162.053</v>
      </c>
      <c r="EU151" s="1">
        <v>162.66</v>
      </c>
      <c r="EV151" s="1">
        <v>157.81</v>
      </c>
      <c r="EW151" s="1">
        <v>160.852</v>
      </c>
      <c r="EX151" s="1">
        <v>162.33799999999999</v>
      </c>
      <c r="EY151" s="1">
        <v>161.268</v>
      </c>
      <c r="EZ151" s="1">
        <v>158.327</v>
      </c>
      <c r="FA151" s="1">
        <v>160.46700000000001</v>
      </c>
      <c r="FB151" s="1">
        <v>165.071</v>
      </c>
      <c r="FC151" s="1">
        <v>164.01599999999999</v>
      </c>
      <c r="FD151" s="1">
        <v>164.88399999999999</v>
      </c>
      <c r="FE151" s="1">
        <v>159.666</v>
      </c>
      <c r="FF151" s="1">
        <v>157.27199999999999</v>
      </c>
      <c r="FG151" s="1">
        <v>155.52099999999999</v>
      </c>
      <c r="FH151" s="1">
        <v>154.977</v>
      </c>
      <c r="FI151" s="1">
        <v>151.51599999999999</v>
      </c>
      <c r="FJ151" s="1">
        <v>148.50299999999999</v>
      </c>
      <c r="FK151" s="1">
        <v>149.97800000000001</v>
      </c>
      <c r="FL151" s="1">
        <v>148.65</v>
      </c>
      <c r="FM151" s="1">
        <v>144.41300000000001</v>
      </c>
      <c r="FN151" s="1">
        <v>146.178</v>
      </c>
      <c r="FO151" s="1">
        <v>145.297</v>
      </c>
      <c r="FP151" s="1">
        <v>150.86500000000001</v>
      </c>
      <c r="FQ151" s="1">
        <v>155.49600000000001</v>
      </c>
      <c r="FR151" s="1">
        <v>155.95400000000001</v>
      </c>
      <c r="FS151" s="1">
        <v>154.542</v>
      </c>
      <c r="FT151" s="1">
        <v>154.61799999999999</v>
      </c>
      <c r="FU151" s="1">
        <v>154.37799999999999</v>
      </c>
      <c r="FV151" s="1">
        <v>157.13200000000001</v>
      </c>
      <c r="FW151" s="1">
        <v>161.756</v>
      </c>
      <c r="FX151" s="1">
        <v>162.589</v>
      </c>
      <c r="FY151" s="1">
        <v>162.13999999999999</v>
      </c>
      <c r="FZ151" s="1">
        <v>161.93799999999999</v>
      </c>
      <c r="GA151" s="1">
        <v>163.779</v>
      </c>
      <c r="GB151" s="1">
        <v>165.70400000000001</v>
      </c>
      <c r="GC151" s="1">
        <v>165.357</v>
      </c>
      <c r="GD151" s="1">
        <v>167.80600000000001</v>
      </c>
      <c r="GE151" s="1">
        <v>169.20699999999999</v>
      </c>
      <c r="GF151" s="1">
        <v>168.11600000000001</v>
      </c>
      <c r="GG151" s="1">
        <v>169.804</v>
      </c>
      <c r="GH151" s="1">
        <v>174.584</v>
      </c>
      <c r="GI151" s="1">
        <v>179.547</v>
      </c>
      <c r="GJ151" s="1">
        <v>161.02600000000001</v>
      </c>
      <c r="GK151" s="1">
        <v>161.57300000000001</v>
      </c>
      <c r="GL151" s="1">
        <v>162.072</v>
      </c>
      <c r="GM151" s="1">
        <v>156.90199999999999</v>
      </c>
      <c r="GN151" s="1">
        <v>152.57900000000001</v>
      </c>
      <c r="GO151" s="1">
        <v>153.392</v>
      </c>
      <c r="GP151" s="1">
        <v>152.733</v>
      </c>
      <c r="GQ151" s="1">
        <v>153.92099999999999</v>
      </c>
      <c r="GR151" s="1">
        <v>153.60900000000001</v>
      </c>
      <c r="GS151" s="1">
        <v>149.80600000000001</v>
      </c>
      <c r="GT151" s="1">
        <v>148.696</v>
      </c>
      <c r="GU151" s="1">
        <v>144.108</v>
      </c>
      <c r="GV151" s="1">
        <v>149.571</v>
      </c>
      <c r="GW151" s="1">
        <v>149.637</v>
      </c>
      <c r="GX151" s="1">
        <v>145.334</v>
      </c>
      <c r="GY151" s="1">
        <v>140.92599999999999</v>
      </c>
      <c r="GZ151" s="1">
        <v>135.48699999999999</v>
      </c>
      <c r="HA151" s="1">
        <v>136.08000000000001</v>
      </c>
      <c r="HB151" s="1">
        <v>164.69300000000001</v>
      </c>
      <c r="HC151" s="1">
        <v>161.68700000000001</v>
      </c>
      <c r="HD151" s="1">
        <v>155.43100000000001</v>
      </c>
      <c r="HE151" s="1">
        <v>156.02799999999999</v>
      </c>
      <c r="HF151" s="1">
        <v>154.14099999999999</v>
      </c>
      <c r="HG151" s="1">
        <v>158.06100000000001</v>
      </c>
      <c r="HH151" s="1">
        <v>159.393</v>
      </c>
      <c r="HI151" s="1">
        <v>157.43799999999999</v>
      </c>
      <c r="HJ151" s="1">
        <v>156.11099999999999</v>
      </c>
      <c r="HK151" s="1">
        <v>154.768</v>
      </c>
      <c r="HL151" s="1">
        <v>155.23699999999999</v>
      </c>
      <c r="HM151" s="1">
        <v>152.27500000000001</v>
      </c>
      <c r="HN151" s="1">
        <v>149.91999999999999</v>
      </c>
      <c r="HO151" s="1">
        <v>149.22900000000001</v>
      </c>
      <c r="HP151" s="1">
        <v>147.43</v>
      </c>
      <c r="HQ151" s="1">
        <v>158.346</v>
      </c>
      <c r="HR151" s="1">
        <v>165.99299999999999</v>
      </c>
      <c r="HS151" s="1">
        <v>168.792</v>
      </c>
      <c r="HT151" s="1">
        <v>175.95599999999999</v>
      </c>
      <c r="HU151" s="1">
        <v>179.59700000000001</v>
      </c>
      <c r="HV151" s="1">
        <v>166.608</v>
      </c>
      <c r="HW151" s="1">
        <v>162.779</v>
      </c>
      <c r="HX151" s="1">
        <v>158.48099999999999</v>
      </c>
      <c r="HY151" s="1">
        <v>158.304</v>
      </c>
      <c r="HZ151" s="1">
        <v>158.50800000000001</v>
      </c>
      <c r="IA151" s="1">
        <v>170.28700000000001</v>
      </c>
      <c r="IB151" s="1">
        <v>175.352</v>
      </c>
      <c r="IC151" s="1">
        <v>185.06</v>
      </c>
      <c r="ID151" s="1">
        <v>159.227</v>
      </c>
      <c r="IE151" s="1">
        <v>147.02199999999999</v>
      </c>
      <c r="IF151" s="1">
        <v>143.60599999999999</v>
      </c>
      <c r="IG151" s="1">
        <v>140.58199999999999</v>
      </c>
      <c r="IH151" s="1">
        <v>128.62</v>
      </c>
      <c r="II151" s="1">
        <v>127.399</v>
      </c>
      <c r="IJ151" s="1">
        <v>129.80099999999999</v>
      </c>
      <c r="IK151" s="1">
        <v>134.024</v>
      </c>
      <c r="IL151" s="1">
        <v>139.80699999999999</v>
      </c>
      <c r="IM151" s="1">
        <v>142.36600000000001</v>
      </c>
      <c r="IN151" s="1">
        <v>142.87799999999999</v>
      </c>
      <c r="IO151" s="1">
        <v>140.833</v>
      </c>
      <c r="IP151" s="1">
        <v>136.77000000000001</v>
      </c>
      <c r="IQ151" s="1">
        <v>133.03700000000001</v>
      </c>
      <c r="IR151" s="1">
        <v>132.54499999999999</v>
      </c>
      <c r="IS151" s="1">
        <v>133.929</v>
      </c>
      <c r="IT151" s="1">
        <v>134.39099999999999</v>
      </c>
      <c r="IU151" s="1">
        <v>146.125</v>
      </c>
      <c r="IV151" s="1">
        <v>147.99799999999999</v>
      </c>
      <c r="IW151" s="1">
        <v>142.44800000000001</v>
      </c>
      <c r="IX151" s="1">
        <v>134.602</v>
      </c>
      <c r="IY151" s="1">
        <v>136.958</v>
      </c>
      <c r="IZ151" s="1">
        <v>148.74</v>
      </c>
      <c r="JA151" s="1">
        <v>153.94800000000001</v>
      </c>
      <c r="JB151" s="1">
        <v>155.821</v>
      </c>
      <c r="JC151" s="1">
        <v>162.71299999999999</v>
      </c>
      <c r="JD151" s="1">
        <v>170.934</v>
      </c>
      <c r="JE151" s="1">
        <v>172.22800000000001</v>
      </c>
      <c r="JF151" s="1">
        <v>173.042</v>
      </c>
      <c r="JG151" s="1">
        <v>171.86799999999999</v>
      </c>
      <c r="JH151" s="1">
        <v>171.96299999999999</v>
      </c>
      <c r="JI151" s="1">
        <v>173.40600000000001</v>
      </c>
      <c r="JJ151" s="1">
        <v>173.386</v>
      </c>
      <c r="JK151" s="1">
        <v>185.71700000000001</v>
      </c>
      <c r="JL151" s="1">
        <v>199.744</v>
      </c>
      <c r="JM151" s="1">
        <v>211.31800000000001</v>
      </c>
      <c r="JN151" s="1">
        <v>215.15299999999999</v>
      </c>
      <c r="JO151" s="1">
        <v>216.44</v>
      </c>
      <c r="JP151" s="1">
        <v>211.31299999999999</v>
      </c>
      <c r="JQ151" s="1">
        <v>211.59100000000001</v>
      </c>
      <c r="JR151" s="1">
        <v>221.79900000000001</v>
      </c>
      <c r="JS151" s="1">
        <v>220.06299999999999</v>
      </c>
      <c r="JT151" s="1">
        <v>221.42400000000001</v>
      </c>
      <c r="JU151" s="1">
        <v>223.685</v>
      </c>
      <c r="JV151" s="1">
        <v>227.673</v>
      </c>
      <c r="JW151" s="1">
        <v>227.345</v>
      </c>
      <c r="JX151" s="1">
        <v>223.203</v>
      </c>
      <c r="JY151" s="1">
        <v>227.25899999999999</v>
      </c>
      <c r="JZ151" s="1">
        <v>223.303</v>
      </c>
      <c r="KA151" s="1">
        <v>222.14400000000001</v>
      </c>
      <c r="KB151" s="1">
        <v>222.31700000000001</v>
      </c>
      <c r="KC151" s="1">
        <v>222.22499999999999</v>
      </c>
      <c r="KD151" s="1">
        <v>216.649</v>
      </c>
      <c r="KE151" s="1">
        <v>213.97</v>
      </c>
      <c r="KF151" s="1">
        <v>213.99199999999999</v>
      </c>
      <c r="KG151" s="1">
        <v>211.863</v>
      </c>
      <c r="KH151" s="1">
        <v>212.08600000000001</v>
      </c>
      <c r="KI151" s="1">
        <v>217.58</v>
      </c>
      <c r="KJ151" s="1">
        <v>215.86</v>
      </c>
      <c r="KK151" s="1">
        <v>217.251</v>
      </c>
      <c r="KL151" s="1">
        <v>211.279</v>
      </c>
      <c r="KM151" s="1">
        <v>214.61799999999999</v>
      </c>
      <c r="KN151" s="1">
        <v>211.12799999999999</v>
      </c>
      <c r="KO151" s="1">
        <v>202.61500000000001</v>
      </c>
      <c r="KP151" s="1">
        <v>194.655</v>
      </c>
      <c r="KQ151" s="1">
        <v>193.649</v>
      </c>
      <c r="KR151" s="1">
        <v>193.46899999999999</v>
      </c>
      <c r="KS151" s="1">
        <v>194.94900000000001</v>
      </c>
      <c r="KT151" s="1">
        <v>197.75200000000001</v>
      </c>
      <c r="KU151" s="1">
        <v>199.49</v>
      </c>
      <c r="KV151" s="1">
        <v>198.828</v>
      </c>
      <c r="KW151" s="1">
        <v>199.15899999999999</v>
      </c>
      <c r="KX151" s="1">
        <v>197.114</v>
      </c>
      <c r="KY151" s="1">
        <v>198.191</v>
      </c>
      <c r="KZ151" s="1">
        <v>195.59899999999999</v>
      </c>
      <c r="LA151" s="1">
        <v>198.40600000000001</v>
      </c>
      <c r="LB151" s="1">
        <v>200.29400000000001</v>
      </c>
      <c r="LC151" s="1">
        <v>202.34399999999999</v>
      </c>
      <c r="LD151" s="1">
        <v>213.47800000000001</v>
      </c>
      <c r="LE151" s="1">
        <v>217.39400000000001</v>
      </c>
      <c r="LF151" s="1">
        <v>213.79300000000001</v>
      </c>
      <c r="LG151" s="1">
        <v>214.18</v>
      </c>
      <c r="LH151" s="1">
        <v>213.57</v>
      </c>
      <c r="LI151" s="1">
        <v>213.78100000000001</v>
      </c>
      <c r="LJ151" s="1">
        <v>212.351</v>
      </c>
      <c r="LK151" s="1">
        <v>215.429</v>
      </c>
      <c r="LL151" s="1">
        <v>214.27799999999999</v>
      </c>
      <c r="LM151" s="1">
        <v>224.684</v>
      </c>
      <c r="LN151" s="1">
        <v>230.08099999999999</v>
      </c>
      <c r="LO151" s="1">
        <v>235.399</v>
      </c>
      <c r="LP151" s="1">
        <v>230.73500000000001</v>
      </c>
      <c r="LQ151" s="1">
        <v>236.66499999999999</v>
      </c>
      <c r="LR151" s="1">
        <v>231.952</v>
      </c>
      <c r="LS151" s="1">
        <v>229.18</v>
      </c>
      <c r="LT151" s="1">
        <v>225.23400000000001</v>
      </c>
      <c r="LU151" s="1">
        <v>221.95099999999999</v>
      </c>
      <c r="LV151" s="1">
        <v>230.25800000000001</v>
      </c>
      <c r="LW151" s="1">
        <v>233.26</v>
      </c>
      <c r="LX151" s="1">
        <v>233.21600000000001</v>
      </c>
      <c r="LY151" s="1">
        <v>237.45699999999999</v>
      </c>
      <c r="LZ151" s="1">
        <v>243.827</v>
      </c>
      <c r="MA151" s="1">
        <v>252.18199999999999</v>
      </c>
      <c r="MB151" s="1">
        <v>255.06</v>
      </c>
      <c r="MC151" s="1">
        <v>253.61600000000001</v>
      </c>
      <c r="MD151" s="1">
        <v>247.774</v>
      </c>
      <c r="ME151" s="1">
        <v>241.333</v>
      </c>
      <c r="MF151" s="1">
        <v>241.15899999999999</v>
      </c>
      <c r="MG151" s="1">
        <v>235.33699999999999</v>
      </c>
      <c r="MH151" s="1">
        <v>230.68299999999999</v>
      </c>
      <c r="MI151" s="1">
        <v>232.11500000000001</v>
      </c>
      <c r="MJ151" s="1">
        <v>239.90600000000001</v>
      </c>
      <c r="MK151" s="1">
        <v>244.667</v>
      </c>
      <c r="ML151" s="1">
        <v>249.56700000000001</v>
      </c>
      <c r="MM151" s="1">
        <v>244.14400000000001</v>
      </c>
      <c r="MN151" s="1">
        <v>245.79400000000001</v>
      </c>
      <c r="MO151" s="1">
        <v>245.00800000000001</v>
      </c>
      <c r="MP151" s="1">
        <v>245.01400000000001</v>
      </c>
      <c r="MQ151" s="1">
        <v>246.26900000000001</v>
      </c>
      <c r="MR151" s="1">
        <v>249.23099999999999</v>
      </c>
      <c r="MS151" s="1">
        <v>248.94900000000001</v>
      </c>
      <c r="MT151" s="1">
        <v>251.81899999999999</v>
      </c>
      <c r="MU151" s="1">
        <v>264.73899999999998</v>
      </c>
      <c r="MV151" s="1">
        <v>265.91199999999998</v>
      </c>
      <c r="MW151" s="1">
        <v>254.98</v>
      </c>
      <c r="MX151" s="1">
        <v>240.73500000000001</v>
      </c>
      <c r="MY151" s="1">
        <v>242.39699999999999</v>
      </c>
      <c r="MZ151" s="1">
        <v>249.95699999999999</v>
      </c>
      <c r="NA151" s="1">
        <v>250.49700000000001</v>
      </c>
      <c r="NB151" s="1">
        <v>257.54399999999998</v>
      </c>
      <c r="NC151" s="1">
        <v>269.31</v>
      </c>
      <c r="ND151" s="1">
        <v>272.84199999999998</v>
      </c>
      <c r="NE151" s="1">
        <v>271.81400000000002</v>
      </c>
      <c r="NF151" s="1">
        <v>271.19299999999998</v>
      </c>
      <c r="NG151" s="1">
        <v>273.95</v>
      </c>
      <c r="NH151" s="1">
        <v>270.81900000000002</v>
      </c>
      <c r="NI151" s="1">
        <v>266.654</v>
      </c>
      <c r="NJ151" s="1">
        <v>262.77600000000001</v>
      </c>
      <c r="NK151" s="1">
        <v>263.86799999999999</v>
      </c>
      <c r="NL151" s="1">
        <v>276.642</v>
      </c>
      <c r="NM151" s="1">
        <v>277.78300000000002</v>
      </c>
      <c r="NN151" s="1">
        <v>288.65699999999998</v>
      </c>
      <c r="NO151" s="1">
        <v>286.90199999999999</v>
      </c>
      <c r="NP151" s="1">
        <v>282.82</v>
      </c>
      <c r="NQ151" s="1">
        <v>289.94400000000002</v>
      </c>
      <c r="NR151" s="1">
        <v>288.24700000000001</v>
      </c>
      <c r="NS151" s="1">
        <v>305.27499999999998</v>
      </c>
      <c r="NT151" s="1">
        <v>314.77</v>
      </c>
      <c r="NU151" s="1">
        <v>319.25</v>
      </c>
      <c r="NV151" s="1">
        <v>321.84399999999999</v>
      </c>
      <c r="NW151" s="1">
        <v>311.459</v>
      </c>
      <c r="NX151" s="1">
        <v>302.09100000000001</v>
      </c>
      <c r="NY151" s="1">
        <v>301.35599999999999</v>
      </c>
      <c r="NZ151" s="1">
        <v>300.24799999999999</v>
      </c>
      <c r="OA151" s="1">
        <v>298.09699999999998</v>
      </c>
      <c r="OB151" s="1">
        <v>296.69600000000003</v>
      </c>
      <c r="OC151" s="1">
        <v>295.31799999999998</v>
      </c>
      <c r="OD151" s="1">
        <v>292.08800000000002</v>
      </c>
      <c r="OE151" s="1">
        <v>288.31400000000002</v>
      </c>
      <c r="OF151" s="1">
        <v>283.76299999999998</v>
      </c>
      <c r="OG151" s="1">
        <v>283.00700000000001</v>
      </c>
      <c r="OH151" s="1">
        <v>280.95499999999998</v>
      </c>
      <c r="OI151" s="1">
        <v>287.86</v>
      </c>
      <c r="OJ151" s="1">
        <v>296.09800000000001</v>
      </c>
      <c r="OK151" s="1">
        <v>296.90899999999999</v>
      </c>
      <c r="OL151" s="1">
        <v>292.63600000000002</v>
      </c>
      <c r="OM151" s="1">
        <v>287.25099999999998</v>
      </c>
      <c r="ON151" s="1">
        <v>279.80900000000003</v>
      </c>
      <c r="OO151" s="1">
        <v>273.35300000000001</v>
      </c>
      <c r="OP151" s="1">
        <v>265.12400000000002</v>
      </c>
      <c r="OQ151" s="1">
        <v>266.24400000000003</v>
      </c>
      <c r="OR151" s="1">
        <v>260.69099999999997</v>
      </c>
      <c r="OS151" s="1">
        <v>252.72</v>
      </c>
      <c r="OT151" s="1">
        <v>250.53299999999999</v>
      </c>
      <c r="OU151" s="1">
        <v>247.14699999999999</v>
      </c>
      <c r="OV151" s="1">
        <v>252.06200000000001</v>
      </c>
      <c r="OW151" s="1">
        <v>250.88300000000001</v>
      </c>
      <c r="OX151" s="1">
        <v>253.10900000000001</v>
      </c>
      <c r="OY151" s="1">
        <v>258.43200000000002</v>
      </c>
      <c r="OZ151" s="1">
        <v>247.518</v>
      </c>
      <c r="PA151" s="1">
        <v>243.96</v>
      </c>
      <c r="PB151" s="1">
        <v>238.761</v>
      </c>
      <c r="PC151" s="1">
        <v>233.19499999999999</v>
      </c>
      <c r="PD151" s="1">
        <v>229.869</v>
      </c>
      <c r="PE151" s="1">
        <v>229.91499999999999</v>
      </c>
      <c r="PF151" s="1">
        <v>226.98</v>
      </c>
      <c r="PG151" s="1">
        <v>224.501</v>
      </c>
      <c r="PH151" s="1">
        <v>226.917</v>
      </c>
      <c r="PI151" s="1">
        <v>229.53299999999999</v>
      </c>
      <c r="PJ151" s="1">
        <v>230.477</v>
      </c>
      <c r="PK151" s="1">
        <v>230.10499999999999</v>
      </c>
      <c r="PL151" s="1">
        <v>233.874</v>
      </c>
      <c r="PM151" s="1">
        <v>237.73500000000001</v>
      </c>
      <c r="PN151" s="1">
        <v>239.619</v>
      </c>
      <c r="PO151" s="1">
        <v>240.58500000000001</v>
      </c>
      <c r="PP151" s="1">
        <v>240.09800000000001</v>
      </c>
      <c r="PQ151" s="1">
        <v>232.398</v>
      </c>
      <c r="PR151" s="1">
        <v>231.654</v>
      </c>
      <c r="PS151" s="1">
        <v>229.577</v>
      </c>
      <c r="PT151" s="1">
        <v>225.245</v>
      </c>
      <c r="PU151" s="1">
        <v>226.346</v>
      </c>
      <c r="PV151" s="1">
        <v>226.488</v>
      </c>
      <c r="PW151" s="1">
        <v>224.58099999999999</v>
      </c>
      <c r="PX151" s="1">
        <v>224.661</v>
      </c>
      <c r="PY151" s="1">
        <v>224.09899999999999</v>
      </c>
      <c r="PZ151" s="1">
        <v>224.21700000000001</v>
      </c>
      <c r="QA151" s="1">
        <v>224.93100000000001</v>
      </c>
      <c r="QB151" s="1">
        <v>220.98400000000001</v>
      </c>
      <c r="QC151" s="1">
        <v>222.34700000000001</v>
      </c>
      <c r="QD151" s="1">
        <v>221.619</v>
      </c>
      <c r="QE151" s="1">
        <v>218.85300000000001</v>
      </c>
      <c r="QF151" s="1">
        <v>215.55500000000001</v>
      </c>
      <c r="QG151" s="1">
        <v>217.48500000000001</v>
      </c>
      <c r="QH151" s="1">
        <v>226.696</v>
      </c>
      <c r="QI151" s="1">
        <v>225.02799999999999</v>
      </c>
      <c r="QJ151" s="1">
        <v>229.10499999999999</v>
      </c>
      <c r="QK151" s="1">
        <v>227.37899999999999</v>
      </c>
      <c r="QL151" s="1">
        <v>228.17</v>
      </c>
      <c r="QM151" s="1">
        <v>229.6</v>
      </c>
      <c r="QN151" s="1">
        <v>227.35400000000001</v>
      </c>
      <c r="QO151" s="1">
        <v>222.20699999999999</v>
      </c>
      <c r="QP151" s="1">
        <v>221.077</v>
      </c>
      <c r="QQ151" s="1">
        <v>219.99299999999999</v>
      </c>
      <c r="QR151" s="1">
        <v>220.59299999999999</v>
      </c>
      <c r="QS151" s="1">
        <v>221.25800000000001</v>
      </c>
      <c r="QT151" s="1">
        <v>224.208</v>
      </c>
      <c r="QU151" s="1">
        <v>230.755</v>
      </c>
      <c r="QV151" s="1">
        <v>231.31299999999999</v>
      </c>
      <c r="QW151" s="1">
        <v>231.16300000000001</v>
      </c>
      <c r="QX151" s="1">
        <v>237.43600000000001</v>
      </c>
      <c r="QY151" s="1">
        <v>239.697</v>
      </c>
      <c r="QZ151" s="1">
        <v>240.68600000000001</v>
      </c>
      <c r="RA151" s="1">
        <v>241.22499999999999</v>
      </c>
      <c r="RB151" s="1">
        <v>238.31</v>
      </c>
      <c r="RC151" s="1">
        <v>239.28700000000001</v>
      </c>
      <c r="RD151" s="1">
        <v>237.92099999999999</v>
      </c>
      <c r="RE151" s="1">
        <v>234.74100000000001</v>
      </c>
    </row>
    <row r="152" spans="1:516" x14ac:dyDescent="0.25">
      <c r="A152" s="1" t="s">
        <v>365</v>
      </c>
      <c r="B152" s="1" t="str">
        <f>_xlfn.XLOOKUP(A152,bonds[worksheet get],bonds[unique lookup],"-")</f>
        <v>VLVY 4.85 03/10/78 nc-23</v>
      </c>
      <c r="C152" s="1" t="str">
        <f>_xlfn.XLOOKUP(A152,bonds[worksheet get],bonds[ID_ISIN],"-")</f>
        <v>XS1150695192</v>
      </c>
      <c r="D152" s="1">
        <f>_xll.BDH(A152,"blp_i_sprd_mid","-2AY",,"Dates=H","Fill=C","Sort=R","Dir=H","cols=509;rows=1")</f>
        <v>231.97900000000001</v>
      </c>
      <c r="E152" s="1">
        <v>233.11799999999999</v>
      </c>
      <c r="F152" s="1">
        <v>236.054</v>
      </c>
      <c r="G152" s="1">
        <v>243.304</v>
      </c>
      <c r="H152" s="1">
        <v>245.75</v>
      </c>
      <c r="I152" s="1">
        <v>246.41499999999999</v>
      </c>
      <c r="J152" s="1">
        <v>244.745</v>
      </c>
      <c r="K152" s="1">
        <v>244.28899999999999</v>
      </c>
      <c r="L152" s="1">
        <v>241.34</v>
      </c>
      <c r="M152" s="1">
        <v>244.334</v>
      </c>
      <c r="N152" s="1">
        <v>237.54300000000001</v>
      </c>
      <c r="O152" s="1">
        <v>235.029</v>
      </c>
      <c r="P152" s="1">
        <v>227.97900000000001</v>
      </c>
      <c r="Q152" s="1">
        <v>218.958</v>
      </c>
      <c r="R152" s="1">
        <v>241.196</v>
      </c>
      <c r="S152" s="1">
        <v>235.71100000000001</v>
      </c>
      <c r="T152" s="1">
        <v>239.52799999999999</v>
      </c>
      <c r="U152" s="1">
        <v>222.721</v>
      </c>
      <c r="V152" s="1">
        <v>221.82400000000001</v>
      </c>
      <c r="W152" s="1">
        <v>222.678</v>
      </c>
      <c r="X152" s="1">
        <v>240.60900000000001</v>
      </c>
      <c r="Y152" s="1">
        <v>285.69099999999997</v>
      </c>
      <c r="Z152" s="1">
        <v>308.45600000000002</v>
      </c>
      <c r="AA152" s="1">
        <v>335.81900000000002</v>
      </c>
      <c r="AB152" s="1">
        <v>341.82400000000001</v>
      </c>
      <c r="AC152" s="1">
        <v>347.09</v>
      </c>
      <c r="AD152" s="1">
        <v>345.91199999999998</v>
      </c>
      <c r="AE152" s="1">
        <v>350.17700000000002</v>
      </c>
      <c r="AF152" s="1">
        <v>360.70800000000003</v>
      </c>
      <c r="AG152" s="1">
        <v>371.83800000000002</v>
      </c>
      <c r="AH152" s="1">
        <v>378.875</v>
      </c>
      <c r="AI152" s="1">
        <v>381.50099999999998</v>
      </c>
      <c r="AJ152" s="1">
        <v>388.09399999999999</v>
      </c>
      <c r="AK152" s="1">
        <v>397.59</v>
      </c>
      <c r="AL152" s="1">
        <v>417.15499999999997</v>
      </c>
      <c r="AM152" s="1">
        <v>425.15899999999999</v>
      </c>
      <c r="AN152" s="1">
        <v>428.17</v>
      </c>
      <c r="AO152" s="1">
        <v>426.452</v>
      </c>
      <c r="AP152" s="1">
        <v>428.35300000000001</v>
      </c>
      <c r="AQ152" s="1">
        <v>430.31700000000001</v>
      </c>
      <c r="AR152" s="1">
        <v>432.67200000000003</v>
      </c>
      <c r="AS152" s="1">
        <v>432.27199999999999</v>
      </c>
      <c r="AT152" s="1">
        <v>435.11599999999999</v>
      </c>
      <c r="AU152" s="1">
        <v>440.16899999999998</v>
      </c>
      <c r="AV152" s="1">
        <v>440.06400000000002</v>
      </c>
      <c r="AW152" s="1">
        <v>420.14100000000002</v>
      </c>
      <c r="AX152" s="1">
        <v>418.577</v>
      </c>
      <c r="AY152" s="1">
        <v>417.38799999999998</v>
      </c>
      <c r="AZ152" s="1">
        <v>415.61099999999999</v>
      </c>
      <c r="BA152" s="1">
        <v>429.34500000000003</v>
      </c>
      <c r="BB152" s="1">
        <v>438.45699999999999</v>
      </c>
      <c r="BC152" s="1">
        <v>446.29599999999999</v>
      </c>
      <c r="BD152" s="1">
        <v>450.416</v>
      </c>
      <c r="BE152" s="1">
        <v>445.65499999999997</v>
      </c>
      <c r="BF152" s="1">
        <v>450.44900000000001</v>
      </c>
      <c r="BG152" s="1">
        <v>452.62299999999999</v>
      </c>
      <c r="BH152" s="1">
        <v>449.714</v>
      </c>
      <c r="BI152" s="1">
        <v>462.84500000000003</v>
      </c>
      <c r="BJ152" s="1">
        <v>483.72199999999998</v>
      </c>
      <c r="BK152" s="1">
        <v>496.178</v>
      </c>
      <c r="BL152" s="1">
        <v>497.28300000000002</v>
      </c>
      <c r="BM152" s="1">
        <v>500.47899999999998</v>
      </c>
      <c r="BN152" s="1">
        <v>495.78500000000003</v>
      </c>
      <c r="BO152" s="1">
        <v>490.072</v>
      </c>
      <c r="BP152" s="1">
        <v>485.52699999999999</v>
      </c>
      <c r="BQ152" s="1">
        <v>483.11200000000002</v>
      </c>
      <c r="BR152" s="1">
        <v>484.51100000000002</v>
      </c>
      <c r="BS152" s="1">
        <v>482.81299999999999</v>
      </c>
      <c r="BT152" s="1">
        <v>477.58800000000002</v>
      </c>
      <c r="BU152" s="1">
        <v>471.46899999999999</v>
      </c>
      <c r="BV152" s="1">
        <v>496.42599999999999</v>
      </c>
      <c r="BW152" s="1">
        <v>496.38200000000001</v>
      </c>
      <c r="BX152" s="1">
        <v>483.66300000000001</v>
      </c>
      <c r="BY152" s="1">
        <v>484.55799999999999</v>
      </c>
      <c r="BZ152" s="1">
        <v>476.91699999999997</v>
      </c>
      <c r="CA152" s="1">
        <v>414.78199999999998</v>
      </c>
      <c r="CB152" s="1">
        <v>364.89299999999997</v>
      </c>
      <c r="CC152" s="1">
        <v>283.85899999999998</v>
      </c>
      <c r="CD152" s="1">
        <v>273.77999999999997</v>
      </c>
      <c r="CE152" s="1">
        <v>226.602</v>
      </c>
      <c r="CF152" s="1">
        <v>225.84299999999999</v>
      </c>
      <c r="CG152" s="1">
        <v>235.05</v>
      </c>
      <c r="CH152" s="1">
        <v>187.83</v>
      </c>
      <c r="CI152" s="1">
        <v>175.74299999999999</v>
      </c>
      <c r="CJ152" s="1">
        <v>173.78</v>
      </c>
      <c r="CK152" s="1">
        <v>172.20500000000001</v>
      </c>
      <c r="CL152" s="1">
        <v>178.321</v>
      </c>
      <c r="CM152" s="1">
        <v>177.56899999999999</v>
      </c>
      <c r="CN152" s="1">
        <v>159.042</v>
      </c>
      <c r="CO152" s="1">
        <v>146.66499999999999</v>
      </c>
      <c r="CP152" s="1">
        <v>138.26599999999999</v>
      </c>
      <c r="CQ152" s="1">
        <v>132.745</v>
      </c>
      <c r="CR152" s="1">
        <v>122.97799999999999</v>
      </c>
      <c r="CS152" s="1">
        <v>122.986</v>
      </c>
      <c r="CT152" s="1">
        <v>123.764</v>
      </c>
      <c r="CU152" s="1">
        <v>124.404</v>
      </c>
      <c r="CV152" s="1">
        <v>123.31399999999999</v>
      </c>
      <c r="CW152" s="1">
        <v>123.70699999999999</v>
      </c>
      <c r="CX152" s="1">
        <v>123.70399999999999</v>
      </c>
      <c r="CY152" s="1">
        <v>123.614</v>
      </c>
      <c r="CZ152" s="1">
        <v>123.87</v>
      </c>
      <c r="DA152" s="1">
        <v>124.47199999999999</v>
      </c>
      <c r="DB152" s="1">
        <v>121.137</v>
      </c>
      <c r="DC152" s="1">
        <v>119.47799999999999</v>
      </c>
      <c r="DD152" s="1">
        <v>122.636</v>
      </c>
      <c r="DE152" s="1">
        <v>125.72</v>
      </c>
      <c r="DF152" s="1">
        <v>130.798</v>
      </c>
      <c r="DG152" s="1">
        <v>131.97999999999999</v>
      </c>
      <c r="DH152" s="1">
        <v>130.34100000000001</v>
      </c>
      <c r="DI152" s="1">
        <v>128.15700000000001</v>
      </c>
      <c r="DJ152" s="1">
        <v>128.22800000000001</v>
      </c>
      <c r="DK152" s="1">
        <v>130.50700000000001</v>
      </c>
      <c r="DL152" s="1">
        <v>123.379</v>
      </c>
      <c r="DM152" s="1">
        <v>118.94799999999999</v>
      </c>
      <c r="DN152" s="1">
        <v>115.581</v>
      </c>
      <c r="DO152" s="1">
        <v>115.122</v>
      </c>
      <c r="DP152" s="1">
        <v>114.43300000000001</v>
      </c>
      <c r="DQ152" s="1">
        <v>114.91</v>
      </c>
      <c r="DR152" s="1">
        <v>118.226</v>
      </c>
      <c r="DS152" s="1">
        <v>120.68600000000001</v>
      </c>
      <c r="DT152" s="1">
        <v>119.997</v>
      </c>
      <c r="DU152" s="1">
        <v>119.77800000000001</v>
      </c>
      <c r="DV152" s="1">
        <v>121.01300000000001</v>
      </c>
      <c r="DW152" s="1">
        <v>122.38800000000001</v>
      </c>
      <c r="DX152" s="1">
        <v>125.68</v>
      </c>
      <c r="DY152" s="1">
        <v>126.099</v>
      </c>
      <c r="DZ152" s="1">
        <v>124.5</v>
      </c>
      <c r="EA152" s="1">
        <v>123.68</v>
      </c>
      <c r="EB152" s="1">
        <v>124.11199999999999</v>
      </c>
      <c r="EC152" s="1">
        <v>122.476</v>
      </c>
      <c r="ED152" s="1">
        <v>122.76300000000001</v>
      </c>
      <c r="EE152" s="1">
        <v>125.857</v>
      </c>
      <c r="EF152" s="1">
        <v>126.94499999999999</v>
      </c>
      <c r="EG152" s="1">
        <v>128.53100000000001</v>
      </c>
      <c r="EH152" s="1">
        <v>128.96799999999999</v>
      </c>
      <c r="EI152" s="1">
        <v>130.19900000000001</v>
      </c>
      <c r="EJ152" s="1">
        <v>132.47800000000001</v>
      </c>
      <c r="EK152" s="1">
        <v>134.86000000000001</v>
      </c>
      <c r="EL152" s="1">
        <v>135.81200000000001</v>
      </c>
      <c r="EM152" s="1">
        <v>137.45400000000001</v>
      </c>
      <c r="EN152" s="1">
        <v>145.596</v>
      </c>
      <c r="EO152" s="1">
        <v>147.11500000000001</v>
      </c>
      <c r="EP152" s="1">
        <v>146.62700000000001</v>
      </c>
      <c r="EQ152" s="1">
        <v>146.25399999999999</v>
      </c>
      <c r="ER152" s="1">
        <v>148.136</v>
      </c>
      <c r="ES152" s="1">
        <v>149.57900000000001</v>
      </c>
      <c r="ET152" s="1">
        <v>152.917</v>
      </c>
      <c r="EU152" s="1">
        <v>151.51400000000001</v>
      </c>
      <c r="EV152" s="1">
        <v>147.65100000000001</v>
      </c>
      <c r="EW152" s="1">
        <v>149.40799999999999</v>
      </c>
      <c r="EX152" s="1">
        <v>151.67599999999999</v>
      </c>
      <c r="EY152" s="1">
        <v>151.52799999999999</v>
      </c>
      <c r="EZ152" s="1">
        <v>150.852</v>
      </c>
      <c r="FA152" s="1">
        <v>152.29400000000001</v>
      </c>
      <c r="FB152" s="1">
        <v>154.79300000000001</v>
      </c>
      <c r="FC152" s="1">
        <v>154.196</v>
      </c>
      <c r="FD152" s="1">
        <v>155.453</v>
      </c>
      <c r="FE152" s="1">
        <v>150.79499999999999</v>
      </c>
      <c r="FF152" s="1">
        <v>147.51599999999999</v>
      </c>
      <c r="FG152" s="1">
        <v>146.55799999999999</v>
      </c>
      <c r="FH152" s="1">
        <v>147.17400000000001</v>
      </c>
      <c r="FI152" s="1">
        <v>145.07499999999999</v>
      </c>
      <c r="FJ152" s="1">
        <v>141.642</v>
      </c>
      <c r="FK152" s="1">
        <v>139.30799999999999</v>
      </c>
      <c r="FL152" s="1">
        <v>134.05699999999999</v>
      </c>
      <c r="FM152" s="1">
        <v>130.59299999999999</v>
      </c>
      <c r="FN152" s="1">
        <v>132.62700000000001</v>
      </c>
      <c r="FO152" s="1">
        <v>131.04300000000001</v>
      </c>
      <c r="FP152" s="1">
        <v>134.108</v>
      </c>
      <c r="FQ152" s="1">
        <v>135.86600000000001</v>
      </c>
      <c r="FR152" s="1">
        <v>135.017</v>
      </c>
      <c r="FS152" s="1">
        <v>133.79900000000001</v>
      </c>
      <c r="FT152" s="1">
        <v>132.608</v>
      </c>
      <c r="FU152" s="1">
        <v>130.142</v>
      </c>
      <c r="FV152" s="1">
        <v>130.904</v>
      </c>
      <c r="FW152" s="1">
        <v>133.05699999999999</v>
      </c>
      <c r="FX152" s="1">
        <v>132.45500000000001</v>
      </c>
      <c r="FY152" s="1">
        <v>131.94200000000001</v>
      </c>
      <c r="FZ152" s="1">
        <v>131.91300000000001</v>
      </c>
      <c r="GA152" s="1">
        <v>130.779</v>
      </c>
      <c r="GB152" s="1">
        <v>129.30799999999999</v>
      </c>
      <c r="GC152" s="1">
        <v>131.16999999999999</v>
      </c>
      <c r="GD152" s="1">
        <v>135.28399999999999</v>
      </c>
      <c r="GE152" s="1">
        <v>137.75700000000001</v>
      </c>
      <c r="GF152" s="1">
        <v>138.35900000000001</v>
      </c>
      <c r="GG152" s="1">
        <v>142.60599999999999</v>
      </c>
      <c r="GH152" s="1">
        <v>147.32900000000001</v>
      </c>
      <c r="GI152" s="1">
        <v>149.273</v>
      </c>
      <c r="GJ152" s="1">
        <v>148.46</v>
      </c>
      <c r="GK152" s="1">
        <v>148.25</v>
      </c>
      <c r="GL152" s="1">
        <v>150.73699999999999</v>
      </c>
      <c r="GM152" s="1">
        <v>143.36799999999999</v>
      </c>
      <c r="GN152" s="1">
        <v>137.73500000000001</v>
      </c>
      <c r="GO152" s="1">
        <v>138.60499999999999</v>
      </c>
      <c r="GP152" s="1">
        <v>138.614</v>
      </c>
      <c r="GQ152" s="1">
        <v>138.905</v>
      </c>
      <c r="GR152" s="1">
        <v>140.09200000000001</v>
      </c>
      <c r="GS152" s="1">
        <v>139.631</v>
      </c>
      <c r="GT152" s="1">
        <v>138.91499999999999</v>
      </c>
      <c r="GU152" s="1">
        <v>135.57</v>
      </c>
      <c r="GV152" s="1">
        <v>141.86099999999999</v>
      </c>
      <c r="GW152" s="1">
        <v>142.53100000000001</v>
      </c>
      <c r="GX152" s="1">
        <v>136.488</v>
      </c>
      <c r="GY152" s="1">
        <v>135.26599999999999</v>
      </c>
      <c r="GZ152" s="1">
        <v>132.721</v>
      </c>
      <c r="HA152" s="1">
        <v>132.863</v>
      </c>
      <c r="HB152" s="1">
        <v>151.22499999999999</v>
      </c>
      <c r="HC152" s="1">
        <v>151.00299999999999</v>
      </c>
      <c r="HD152" s="1">
        <v>149.24299999999999</v>
      </c>
      <c r="HE152" s="1">
        <v>149.453</v>
      </c>
      <c r="HF152" s="1">
        <v>147.94300000000001</v>
      </c>
      <c r="HG152" s="1">
        <v>154.88300000000001</v>
      </c>
      <c r="HH152" s="1">
        <v>157.12100000000001</v>
      </c>
      <c r="HI152" s="1">
        <v>153.29300000000001</v>
      </c>
      <c r="HJ152" s="1">
        <v>152.03200000000001</v>
      </c>
      <c r="HK152" s="1">
        <v>153.04</v>
      </c>
      <c r="HL152" s="1">
        <v>155.072</v>
      </c>
      <c r="HM152" s="1">
        <v>155.37200000000001</v>
      </c>
      <c r="HN152" s="1">
        <v>156.82</v>
      </c>
      <c r="HO152" s="1">
        <v>155.51400000000001</v>
      </c>
      <c r="HP152" s="1">
        <v>158.227</v>
      </c>
      <c r="HQ152" s="1">
        <v>165.524</v>
      </c>
      <c r="HR152" s="1">
        <v>174.43</v>
      </c>
      <c r="HS152" s="1">
        <v>176.935</v>
      </c>
      <c r="HT152" s="1">
        <v>184.21899999999999</v>
      </c>
      <c r="HU152" s="1">
        <v>185.90100000000001</v>
      </c>
      <c r="HV152" s="1">
        <v>178.95500000000001</v>
      </c>
      <c r="HW152" s="1">
        <v>175.071</v>
      </c>
      <c r="HX152" s="1">
        <v>173.98099999999999</v>
      </c>
      <c r="HY152" s="1">
        <v>175.83600000000001</v>
      </c>
      <c r="HZ152" s="1">
        <v>175.23699999999999</v>
      </c>
      <c r="IA152" s="1">
        <v>182.41300000000001</v>
      </c>
      <c r="IB152" s="1">
        <v>182.53399999999999</v>
      </c>
      <c r="IC152" s="1">
        <v>184.12</v>
      </c>
      <c r="ID152" s="1">
        <v>175.934</v>
      </c>
      <c r="IE152" s="1">
        <v>167.22300000000001</v>
      </c>
      <c r="IF152" s="1">
        <v>163.77099999999999</v>
      </c>
      <c r="IG152" s="1">
        <v>163.512</v>
      </c>
      <c r="IH152" s="1">
        <v>159.971</v>
      </c>
      <c r="II152" s="1">
        <v>159.703</v>
      </c>
      <c r="IJ152" s="1">
        <v>161.446</v>
      </c>
      <c r="IK152" s="1">
        <v>166.506</v>
      </c>
      <c r="IL152" s="1">
        <v>167.833</v>
      </c>
      <c r="IM152" s="1">
        <v>170.80099999999999</v>
      </c>
      <c r="IN152" s="1">
        <v>168.846</v>
      </c>
      <c r="IO152" s="1">
        <v>168.70099999999999</v>
      </c>
      <c r="IP152" s="1">
        <v>161.07400000000001</v>
      </c>
      <c r="IQ152" s="1">
        <v>158.11799999999999</v>
      </c>
      <c r="IR152" s="1">
        <v>157.167</v>
      </c>
      <c r="IS152" s="1">
        <v>170.49299999999999</v>
      </c>
      <c r="IT152" s="1">
        <v>155.98500000000001</v>
      </c>
      <c r="IU152" s="1">
        <v>165.15299999999999</v>
      </c>
      <c r="IV152" s="1">
        <v>167.846</v>
      </c>
      <c r="IW152" s="1">
        <v>163.24700000000001</v>
      </c>
      <c r="IX152" s="1">
        <v>159.65600000000001</v>
      </c>
      <c r="IY152" s="1">
        <v>162.114</v>
      </c>
      <c r="IZ152" s="1">
        <v>164.87200000000001</v>
      </c>
      <c r="JA152" s="1">
        <v>166.58</v>
      </c>
      <c r="JB152" s="1">
        <v>166.61500000000001</v>
      </c>
      <c r="JC152" s="1">
        <v>170.935</v>
      </c>
      <c r="JD152" s="1">
        <v>172.92</v>
      </c>
      <c r="JE152" s="1">
        <v>173.43799999999999</v>
      </c>
      <c r="JF152" s="1">
        <v>172.715</v>
      </c>
      <c r="JG152" s="1">
        <v>169.94</v>
      </c>
      <c r="JH152" s="1">
        <v>169.82499999999999</v>
      </c>
      <c r="JI152" s="1">
        <v>169.72</v>
      </c>
      <c r="JJ152" s="1">
        <v>176.2</v>
      </c>
      <c r="JK152" s="1">
        <v>186.99600000000001</v>
      </c>
      <c r="JL152" s="1">
        <v>198.643</v>
      </c>
      <c r="JM152" s="1">
        <v>201.78399999999999</v>
      </c>
      <c r="JN152" s="1">
        <v>203.303</v>
      </c>
      <c r="JO152" s="1">
        <v>203.99299999999999</v>
      </c>
      <c r="JP152" s="1">
        <v>200.06399999999999</v>
      </c>
      <c r="JQ152" s="1">
        <v>207.71100000000001</v>
      </c>
      <c r="JR152" s="1">
        <v>212.96199999999999</v>
      </c>
      <c r="JS152" s="1">
        <v>212.226</v>
      </c>
      <c r="JT152" s="1">
        <v>214.53299999999999</v>
      </c>
      <c r="JU152" s="1">
        <v>222.172</v>
      </c>
      <c r="JV152" s="1">
        <v>226.01900000000001</v>
      </c>
      <c r="JW152" s="1">
        <v>224.29599999999999</v>
      </c>
      <c r="JX152" s="1">
        <v>214.428</v>
      </c>
      <c r="JY152" s="1">
        <v>217.446</v>
      </c>
      <c r="JZ152" s="1">
        <v>215.40199999999999</v>
      </c>
      <c r="KA152" s="1">
        <v>214.92500000000001</v>
      </c>
      <c r="KB152" s="1">
        <v>213.976</v>
      </c>
      <c r="KC152" s="1">
        <v>214.71199999999999</v>
      </c>
      <c r="KD152" s="1">
        <v>204.149</v>
      </c>
      <c r="KE152" s="1">
        <v>199.29599999999999</v>
      </c>
      <c r="KF152" s="1">
        <v>196.07300000000001</v>
      </c>
      <c r="KG152" s="1">
        <v>196.631</v>
      </c>
      <c r="KH152" s="1">
        <v>195.738</v>
      </c>
      <c r="KI152" s="1">
        <v>198.69800000000001</v>
      </c>
      <c r="KJ152" s="1">
        <v>198.43299999999999</v>
      </c>
      <c r="KK152" s="1">
        <v>198.17500000000001</v>
      </c>
      <c r="KL152" s="1">
        <v>193.15899999999999</v>
      </c>
      <c r="KM152" s="1">
        <v>199.77500000000001</v>
      </c>
      <c r="KN152" s="1">
        <v>193.2</v>
      </c>
      <c r="KO152" s="1">
        <v>181.48</v>
      </c>
      <c r="KP152" s="1">
        <v>172.554</v>
      </c>
      <c r="KQ152" s="1">
        <v>171.98099999999999</v>
      </c>
      <c r="KR152" s="1">
        <v>171.98500000000001</v>
      </c>
      <c r="KS152" s="1">
        <v>173.952</v>
      </c>
      <c r="KT152" s="1">
        <v>178.09100000000001</v>
      </c>
      <c r="KU152" s="1">
        <v>181.61500000000001</v>
      </c>
      <c r="KV152" s="1">
        <v>181.87200000000001</v>
      </c>
      <c r="KW152" s="1">
        <v>183.36199999999999</v>
      </c>
      <c r="KX152" s="1">
        <v>184.45699999999999</v>
      </c>
      <c r="KY152" s="1">
        <v>185.89500000000001</v>
      </c>
      <c r="KZ152" s="1">
        <v>184.01</v>
      </c>
      <c r="LA152" s="1">
        <v>187.33</v>
      </c>
      <c r="LB152" s="1">
        <v>190.45099999999999</v>
      </c>
      <c r="LC152" s="1">
        <v>196.11600000000001</v>
      </c>
      <c r="LD152" s="1">
        <v>203.10499999999999</v>
      </c>
      <c r="LE152" s="1">
        <v>207.16399999999999</v>
      </c>
      <c r="LF152" s="1">
        <v>204.97900000000001</v>
      </c>
      <c r="LG152" s="1">
        <v>204.56800000000001</v>
      </c>
      <c r="LH152" s="1">
        <v>204.46199999999999</v>
      </c>
      <c r="LI152" s="1">
        <v>204.59299999999999</v>
      </c>
      <c r="LJ152" s="1">
        <v>204.24100000000001</v>
      </c>
      <c r="LK152" s="1">
        <v>206.274</v>
      </c>
      <c r="LL152" s="1">
        <v>208.608</v>
      </c>
      <c r="LM152" s="1">
        <v>217.30500000000001</v>
      </c>
      <c r="LN152" s="1">
        <v>224.73500000000001</v>
      </c>
      <c r="LO152" s="1">
        <v>230.64</v>
      </c>
      <c r="LP152" s="1">
        <v>229.09800000000001</v>
      </c>
      <c r="LQ152" s="1">
        <v>237.42099999999999</v>
      </c>
      <c r="LR152" s="1">
        <v>232.48099999999999</v>
      </c>
      <c r="LS152" s="1">
        <v>230.06299999999999</v>
      </c>
      <c r="LT152" s="1">
        <v>227.62799999999999</v>
      </c>
      <c r="LU152" s="1">
        <v>224.273</v>
      </c>
      <c r="LV152" s="1">
        <v>230.131</v>
      </c>
      <c r="LW152" s="1">
        <v>234.339</v>
      </c>
      <c r="LX152" s="1">
        <v>233.166</v>
      </c>
      <c r="LY152" s="1">
        <v>235.75200000000001</v>
      </c>
      <c r="LZ152" s="1">
        <v>239.93100000000001</v>
      </c>
      <c r="MA152" s="1">
        <v>246.63900000000001</v>
      </c>
      <c r="MB152" s="1">
        <v>250.077</v>
      </c>
      <c r="MC152" s="1">
        <v>245.18299999999999</v>
      </c>
      <c r="MD152" s="1">
        <v>237.99299999999999</v>
      </c>
      <c r="ME152" s="1">
        <v>232.57599999999999</v>
      </c>
      <c r="MF152" s="1">
        <v>230.33600000000001</v>
      </c>
      <c r="MG152" s="1">
        <v>228.38900000000001</v>
      </c>
      <c r="MH152" s="1">
        <v>226.17099999999999</v>
      </c>
      <c r="MI152" s="1">
        <v>228.131</v>
      </c>
      <c r="MJ152" s="1">
        <v>231.43299999999999</v>
      </c>
      <c r="MK152" s="1">
        <v>232.93299999999999</v>
      </c>
      <c r="ML152" s="1">
        <v>235.446</v>
      </c>
      <c r="MM152" s="1">
        <v>234.20599999999999</v>
      </c>
      <c r="MN152" s="1">
        <v>234.4</v>
      </c>
      <c r="MO152" s="1">
        <v>233.04400000000001</v>
      </c>
      <c r="MP152" s="1">
        <v>230.85900000000001</v>
      </c>
      <c r="MQ152" s="1">
        <v>232.727</v>
      </c>
      <c r="MR152" s="1">
        <v>229.166</v>
      </c>
      <c r="MS152" s="1">
        <v>227.87299999999999</v>
      </c>
      <c r="MT152" s="1">
        <v>234.167</v>
      </c>
      <c r="MU152" s="1">
        <v>243.46</v>
      </c>
      <c r="MV152" s="1">
        <v>245.762</v>
      </c>
      <c r="MW152" s="1">
        <v>239.023</v>
      </c>
      <c r="MX152" s="1">
        <v>230.14699999999999</v>
      </c>
      <c r="MY152" s="1">
        <v>236.72200000000001</v>
      </c>
      <c r="MZ152" s="1">
        <v>244.434</v>
      </c>
      <c r="NA152" s="1">
        <v>248.333</v>
      </c>
      <c r="NB152" s="1">
        <v>252.285</v>
      </c>
      <c r="NC152" s="1">
        <v>265.971</v>
      </c>
      <c r="ND152" s="1">
        <v>271.74</v>
      </c>
      <c r="NE152" s="1">
        <v>272.88799999999998</v>
      </c>
      <c r="NF152" s="1">
        <v>272.23</v>
      </c>
      <c r="NG152" s="1">
        <v>277.97899999999998</v>
      </c>
      <c r="NH152" s="1">
        <v>278.41800000000001</v>
      </c>
      <c r="NI152" s="1">
        <v>280.21800000000002</v>
      </c>
      <c r="NJ152" s="1">
        <v>285.12900000000002</v>
      </c>
      <c r="NK152" s="1">
        <v>290.20800000000003</v>
      </c>
      <c r="NL152" s="1">
        <v>296.27</v>
      </c>
      <c r="NM152" s="1">
        <v>298.75299999999999</v>
      </c>
      <c r="NN152" s="1">
        <v>310.29899999999998</v>
      </c>
      <c r="NO152" s="1">
        <v>313.73</v>
      </c>
      <c r="NP152" s="1">
        <v>311.56799999999998</v>
      </c>
      <c r="NQ152" s="1">
        <v>318.79500000000002</v>
      </c>
      <c r="NR152" s="1">
        <v>316.58</v>
      </c>
      <c r="NS152" s="1">
        <v>329.892</v>
      </c>
      <c r="NT152" s="1">
        <v>338.48099999999999</v>
      </c>
      <c r="NU152" s="1">
        <v>346.76</v>
      </c>
      <c r="NV152" s="1">
        <v>350.57900000000001</v>
      </c>
      <c r="NW152" s="1">
        <v>340.005</v>
      </c>
      <c r="NX152" s="1">
        <v>330.89400000000001</v>
      </c>
      <c r="NY152" s="1">
        <v>329.01900000000001</v>
      </c>
      <c r="NZ152" s="1">
        <v>328.63799999999998</v>
      </c>
      <c r="OA152" s="1">
        <v>326.52100000000002</v>
      </c>
      <c r="OB152" s="1">
        <v>325.02199999999999</v>
      </c>
      <c r="OC152" s="1">
        <v>322.54700000000003</v>
      </c>
      <c r="OD152" s="1">
        <v>320.45600000000002</v>
      </c>
      <c r="OE152" s="1">
        <v>318.95999999999998</v>
      </c>
      <c r="OF152" s="1">
        <v>316.22300000000001</v>
      </c>
      <c r="OG152" s="1">
        <v>315.85599999999999</v>
      </c>
      <c r="OH152" s="1">
        <v>315.37799999999999</v>
      </c>
      <c r="OI152" s="1">
        <v>323.31299999999999</v>
      </c>
      <c r="OJ152" s="1">
        <v>334.08100000000002</v>
      </c>
      <c r="OK152" s="1">
        <v>334.62700000000001</v>
      </c>
      <c r="OL152" s="1">
        <v>330.19900000000001</v>
      </c>
      <c r="OM152" s="1">
        <v>330.16199999999998</v>
      </c>
      <c r="ON152" s="1">
        <v>320.32600000000002</v>
      </c>
      <c r="OO152" s="1">
        <v>307.24</v>
      </c>
      <c r="OP152" s="1">
        <v>295.69</v>
      </c>
      <c r="OQ152" s="1">
        <v>293.286</v>
      </c>
      <c r="OR152" s="1">
        <v>284.14</v>
      </c>
      <c r="OS152" s="1">
        <v>276.88600000000002</v>
      </c>
      <c r="OT152" s="1">
        <v>272.09300000000002</v>
      </c>
      <c r="OU152" s="1">
        <v>267.471</v>
      </c>
      <c r="OV152" s="1">
        <v>269.77600000000001</v>
      </c>
      <c r="OW152" s="1">
        <v>270.44499999999999</v>
      </c>
      <c r="OX152" s="1">
        <v>271.83499999999998</v>
      </c>
      <c r="OY152" s="1">
        <v>279.00700000000001</v>
      </c>
      <c r="OZ152" s="1">
        <v>267.85899999999998</v>
      </c>
      <c r="PA152" s="1">
        <v>263.435</v>
      </c>
      <c r="PB152" s="1">
        <v>258.31700000000001</v>
      </c>
      <c r="PC152" s="1">
        <v>253.48699999999999</v>
      </c>
      <c r="PD152" s="1">
        <v>250.05099999999999</v>
      </c>
      <c r="PE152" s="1">
        <v>246.93600000000001</v>
      </c>
      <c r="PF152" s="1">
        <v>242.845</v>
      </c>
      <c r="PG152" s="1">
        <v>237.37799999999999</v>
      </c>
      <c r="PH152" s="1">
        <v>237.48099999999999</v>
      </c>
      <c r="PI152" s="1">
        <v>240.953</v>
      </c>
      <c r="PJ152" s="1">
        <v>240.49299999999999</v>
      </c>
      <c r="PK152" s="1">
        <v>240.33600000000001</v>
      </c>
      <c r="PL152" s="1">
        <v>244.78399999999999</v>
      </c>
      <c r="PM152" s="1">
        <v>253.833</v>
      </c>
      <c r="PN152" s="1">
        <v>257.82</v>
      </c>
      <c r="PO152" s="1">
        <v>261.851</v>
      </c>
      <c r="PP152" s="1">
        <v>265.51</v>
      </c>
      <c r="PQ152" s="1">
        <v>256.94900000000001</v>
      </c>
      <c r="PR152" s="1">
        <v>255.76599999999999</v>
      </c>
      <c r="PS152" s="1">
        <v>248.417</v>
      </c>
      <c r="PT152" s="1">
        <v>243.71700000000001</v>
      </c>
      <c r="PU152" s="1">
        <v>243.99100000000001</v>
      </c>
      <c r="PV152" s="1">
        <v>242.833</v>
      </c>
      <c r="PW152" s="1">
        <v>240.137</v>
      </c>
      <c r="PX152" s="1">
        <v>240.881</v>
      </c>
      <c r="PY152" s="1">
        <v>199.65600000000001</v>
      </c>
      <c r="PZ152" s="1">
        <v>196.17400000000001</v>
      </c>
      <c r="QA152" s="1">
        <v>192.887</v>
      </c>
      <c r="QB152" s="1">
        <v>184.488</v>
      </c>
      <c r="QC152" s="1">
        <v>183.20599999999999</v>
      </c>
      <c r="QD152" s="1">
        <v>183.929</v>
      </c>
      <c r="QE152" s="1">
        <v>181.721</v>
      </c>
      <c r="QF152" s="1">
        <v>182.23099999999999</v>
      </c>
      <c r="QG152" s="1">
        <v>185.68600000000001</v>
      </c>
      <c r="QH152" s="1">
        <v>187.80699999999999</v>
      </c>
      <c r="QI152" s="1">
        <v>185.09</v>
      </c>
      <c r="QJ152" s="1">
        <v>187.494</v>
      </c>
      <c r="QK152" s="1">
        <v>184.09899999999999</v>
      </c>
      <c r="QL152" s="1">
        <v>186.53399999999999</v>
      </c>
      <c r="QM152" s="1">
        <v>185.62700000000001</v>
      </c>
      <c r="QN152" s="1">
        <v>183.20500000000001</v>
      </c>
      <c r="QO152" s="1">
        <v>184.386</v>
      </c>
      <c r="QP152" s="1">
        <v>183.5</v>
      </c>
      <c r="QQ152" s="1">
        <v>184.744</v>
      </c>
      <c r="QR152" s="1">
        <v>186.37700000000001</v>
      </c>
      <c r="QS152" s="1">
        <v>187.52199999999999</v>
      </c>
      <c r="QT152" s="1">
        <v>188.55799999999999</v>
      </c>
      <c r="QU152" s="1">
        <v>191.77099999999999</v>
      </c>
      <c r="QV152" s="1">
        <v>192.85599999999999</v>
      </c>
      <c r="QW152" s="1">
        <v>191.35300000000001</v>
      </c>
      <c r="QX152" s="1">
        <v>192.69800000000001</v>
      </c>
      <c r="QY152" s="1">
        <v>193.858</v>
      </c>
      <c r="QZ152" s="1">
        <v>196.38900000000001</v>
      </c>
      <c r="RA152" s="1">
        <v>195.62200000000001</v>
      </c>
      <c r="RB152" s="1">
        <v>196.05099999999999</v>
      </c>
      <c r="RC152" s="1">
        <v>195.613</v>
      </c>
      <c r="RD152" s="1">
        <v>191.32300000000001</v>
      </c>
      <c r="RE152" s="1">
        <v>182.80699999999999</v>
      </c>
      <c r="RF152" s="1">
        <v>180.71700000000001</v>
      </c>
      <c r="RG152" s="1">
        <v>180.86699999999999</v>
      </c>
      <c r="RH152" s="1">
        <v>181.36699999999999</v>
      </c>
      <c r="RI152" s="1">
        <v>182.19300000000001</v>
      </c>
      <c r="RJ152" s="1">
        <v>181.55199999999999</v>
      </c>
      <c r="RK152" s="1">
        <v>182.80099999999999</v>
      </c>
      <c r="RL152" s="1">
        <v>184.47499999999999</v>
      </c>
      <c r="RM152" s="1">
        <v>190.23599999999999</v>
      </c>
      <c r="RN152" s="1">
        <v>190.929</v>
      </c>
      <c r="RO152" s="1">
        <v>190.72399999999999</v>
      </c>
      <c r="RP152" s="1">
        <v>192.911</v>
      </c>
      <c r="RQ152" s="1">
        <v>190.36500000000001</v>
      </c>
      <c r="RR152" s="1">
        <v>191.602</v>
      </c>
      <c r="RS152" s="1">
        <v>189.57599999999999</v>
      </c>
      <c r="RT152" s="1">
        <v>184.572</v>
      </c>
      <c r="RU152" s="1">
        <v>183.697</v>
      </c>
      <c r="RV152" s="1">
        <v>183.161</v>
      </c>
      <c r="RW152" s="1">
        <v>184.75700000000001</v>
      </c>
      <c r="RX152" s="1">
        <v>184.749</v>
      </c>
      <c r="RY152" s="1">
        <v>182.88800000000001</v>
      </c>
      <c r="RZ152" s="1">
        <v>182.03100000000001</v>
      </c>
      <c r="SA152" s="1">
        <v>184.40299999999999</v>
      </c>
      <c r="SB152" s="1">
        <v>186.01599999999999</v>
      </c>
      <c r="SC152" s="1">
        <v>188.80500000000001</v>
      </c>
      <c r="SD152" s="1">
        <v>190.672</v>
      </c>
      <c r="SE152" s="1">
        <v>197.328</v>
      </c>
      <c r="SF152" s="1">
        <v>201.30699999999999</v>
      </c>
      <c r="SG152" s="1">
        <v>203.62299999999999</v>
      </c>
      <c r="SH152" s="1">
        <v>206.82900000000001</v>
      </c>
      <c r="SI152" s="1">
        <v>209.13300000000001</v>
      </c>
      <c r="SJ152" s="1">
        <v>214.02500000000001</v>
      </c>
      <c r="SK152" s="1">
        <v>215.34700000000001</v>
      </c>
      <c r="SL152" s="1">
        <v>215.68700000000001</v>
      </c>
      <c r="SM152" s="1">
        <v>220.02799999999999</v>
      </c>
      <c r="SN152" s="1">
        <v>223.68899999999999</v>
      </c>
      <c r="SO152" s="1">
        <v>223.85499999999999</v>
      </c>
      <c r="SP152" s="1">
        <v>220.613</v>
      </c>
      <c r="SQ152" s="1">
        <v>228.31399999999999</v>
      </c>
      <c r="SR152" s="1">
        <v>233.995</v>
      </c>
    </row>
    <row r="153" spans="1:516" x14ac:dyDescent="0.25">
      <c r="A153" s="1" t="s">
        <v>366</v>
      </c>
      <c r="B153" s="1" t="str">
        <f>_xlfn.XLOOKUP(A153,bonds[worksheet get],bonds[unique lookup],"-")</f>
        <v>VW 3 3/4 PERP nc-21</v>
      </c>
      <c r="C153" s="1" t="str">
        <f>_xlfn.XLOOKUP(A153,bonds[worksheet get],bonds[ID_ISIN],"-")</f>
        <v>XS1048428012</v>
      </c>
      <c r="D153" s="1">
        <f>_xll.BDH(A153,"blp_i_sprd_mid","-2AY",,"Dates=H","Fill=C","Sort=R","Dir=H","cols=509;rows=1")</f>
        <v>226.411</v>
      </c>
      <c r="E153" s="1">
        <f>_xll.BDH(A153,"blp_i_sprd_mid","-2AY",,"Dates=H","Fill=C","Sort=R","Dir=H","cols=509;rows=1")</f>
        <v>226.411</v>
      </c>
      <c r="F153" s="1">
        <v>226.06700000000001</v>
      </c>
      <c r="G153" s="1">
        <v>247.73400000000001</v>
      </c>
      <c r="H153" s="1">
        <v>258.58300000000003</v>
      </c>
      <c r="I153" s="1">
        <v>275.79899999999998</v>
      </c>
      <c r="J153" s="1">
        <v>275.93099999999998</v>
      </c>
      <c r="K153" s="1">
        <v>274.08100000000002</v>
      </c>
      <c r="L153" s="1">
        <v>272.387</v>
      </c>
      <c r="M153" s="1">
        <v>258.73</v>
      </c>
      <c r="N153" s="1">
        <v>276</v>
      </c>
      <c r="O153" s="1">
        <v>250.03</v>
      </c>
      <c r="P153" s="1">
        <v>244.75399999999999</v>
      </c>
      <c r="Q153" s="1">
        <v>228.03100000000001</v>
      </c>
      <c r="R153" s="1">
        <v>217.30500000000001</v>
      </c>
      <c r="S153" s="1">
        <v>239.792</v>
      </c>
      <c r="T153" s="1">
        <v>236.851</v>
      </c>
      <c r="U153" s="1">
        <v>258.44200000000001</v>
      </c>
      <c r="V153" s="1">
        <v>226.79599999999999</v>
      </c>
      <c r="W153" s="1">
        <v>321.06700000000001</v>
      </c>
      <c r="X153" s="1">
        <v>210.542</v>
      </c>
      <c r="Y153" s="1">
        <v>233.041</v>
      </c>
      <c r="Z153" s="1">
        <v>334.70299999999997</v>
      </c>
      <c r="AA153" s="1">
        <v>392.30599999999998</v>
      </c>
      <c r="AB153" s="1">
        <v>467.58300000000003</v>
      </c>
      <c r="AC153" s="1">
        <v>471.428</v>
      </c>
      <c r="AD153" s="1">
        <v>465.40800000000002</v>
      </c>
      <c r="AE153" s="1">
        <v>448.46199999999999</v>
      </c>
      <c r="AF153" s="1">
        <v>436.13799999999998</v>
      </c>
      <c r="AG153" s="1">
        <v>457.30399999999997</v>
      </c>
      <c r="AH153" s="1">
        <v>523.58100000000002</v>
      </c>
      <c r="AI153" s="1">
        <v>513.52300000000002</v>
      </c>
      <c r="AJ153" s="1">
        <v>513.57299999999998</v>
      </c>
      <c r="AK153" s="1">
        <v>527.91999999999996</v>
      </c>
      <c r="AL153" s="1">
        <v>562.25800000000004</v>
      </c>
      <c r="AM153" s="1">
        <v>611.84699999999998</v>
      </c>
      <c r="AN153" s="1">
        <v>648.86900000000003</v>
      </c>
      <c r="AO153" s="1">
        <v>642.779</v>
      </c>
      <c r="AP153" s="1">
        <v>618.74699999999996</v>
      </c>
      <c r="AQ153" s="1">
        <v>584.02099999999996</v>
      </c>
      <c r="AR153" s="1">
        <v>585.20299999999997</v>
      </c>
      <c r="AS153" s="1">
        <v>627.26099999999997</v>
      </c>
      <c r="AT153" s="1">
        <v>604.745</v>
      </c>
      <c r="AU153" s="1">
        <v>609.572</v>
      </c>
      <c r="AV153" s="1">
        <v>624.65300000000002</v>
      </c>
      <c r="AW153" s="1">
        <v>631.66300000000001</v>
      </c>
      <c r="AX153" s="1">
        <v>539.25699999999995</v>
      </c>
      <c r="AY153" s="1">
        <v>510.06400000000002</v>
      </c>
      <c r="AZ153" s="1">
        <v>457.79500000000002</v>
      </c>
      <c r="BA153" s="1">
        <v>435.05399999999997</v>
      </c>
      <c r="BB153" s="1">
        <v>486.17099999999999</v>
      </c>
      <c r="BC153" s="1">
        <v>533.67999999999995</v>
      </c>
      <c r="BD153" s="1">
        <v>627.76099999999997</v>
      </c>
      <c r="BE153" s="1">
        <v>629.49</v>
      </c>
      <c r="BF153" s="1">
        <v>580.327</v>
      </c>
      <c r="BG153" s="1">
        <v>503.46199999999999</v>
      </c>
      <c r="BH153" s="1">
        <v>479.14800000000002</v>
      </c>
      <c r="BI153" s="1">
        <v>391.19200000000001</v>
      </c>
      <c r="BJ153" s="1">
        <v>336.38799999999998</v>
      </c>
      <c r="BK153" s="1">
        <v>464.01499999999999</v>
      </c>
      <c r="BL153" s="1">
        <v>647.21900000000005</v>
      </c>
      <c r="BM153" s="1">
        <v>716.54700000000003</v>
      </c>
      <c r="BN153" s="1">
        <v>804.66300000000001</v>
      </c>
      <c r="BO153" s="1">
        <v>814.322</v>
      </c>
      <c r="BP153" s="1">
        <v>783.08900000000006</v>
      </c>
      <c r="BQ153" s="1">
        <v>753.06500000000005</v>
      </c>
      <c r="BR153" s="1">
        <v>723.41099999999994</v>
      </c>
      <c r="BS153" s="1">
        <v>738.822</v>
      </c>
      <c r="BT153" s="1">
        <v>563.13499999999999</v>
      </c>
      <c r="BU153" s="1">
        <v>510.83</v>
      </c>
      <c r="BV153" s="1">
        <v>483.03500000000003</v>
      </c>
      <c r="BW153" s="1">
        <v>727.94200000000001</v>
      </c>
      <c r="BX153" s="1">
        <v>757.35299999999995</v>
      </c>
      <c r="BY153" s="1">
        <v>677.63499999999999</v>
      </c>
      <c r="BZ153" s="1">
        <v>855.64099999999996</v>
      </c>
      <c r="CA153" s="1">
        <v>860.31600000000003</v>
      </c>
      <c r="CB153" s="1">
        <v>642.22400000000005</v>
      </c>
      <c r="CC153" s="1">
        <v>491.702</v>
      </c>
      <c r="CD153" s="1">
        <v>396.83300000000003</v>
      </c>
      <c r="CE153" s="1">
        <v>388.34699999999998</v>
      </c>
      <c r="CF153" s="1">
        <v>234.21899999999999</v>
      </c>
      <c r="CG153" s="1">
        <v>221.67099999999999</v>
      </c>
      <c r="CH153" s="1">
        <v>230.44800000000001</v>
      </c>
      <c r="CI153" s="1">
        <v>136.92099999999999</v>
      </c>
      <c r="CJ153" s="1">
        <v>109.85</v>
      </c>
      <c r="CK153" s="1">
        <v>91.311999999999998</v>
      </c>
      <c r="CL153" s="1">
        <v>98.301000000000002</v>
      </c>
      <c r="CM153" s="1">
        <v>152.06899999999999</v>
      </c>
      <c r="CN153" s="1">
        <v>163.21299999999999</v>
      </c>
      <c r="CO153" s="1">
        <v>97.269000000000005</v>
      </c>
      <c r="CP153" s="1">
        <v>86.843000000000004</v>
      </c>
      <c r="CQ153" s="1">
        <v>81.850999999999999</v>
      </c>
      <c r="CR153" s="1">
        <v>70.028000000000006</v>
      </c>
      <c r="CS153" s="1">
        <v>64.052999999999997</v>
      </c>
      <c r="CT153" s="1">
        <v>67.19</v>
      </c>
      <c r="CU153" s="1">
        <v>65.998999999999995</v>
      </c>
      <c r="CV153" s="1">
        <v>69.111999999999995</v>
      </c>
      <c r="CW153" s="1">
        <v>69.36</v>
      </c>
      <c r="CX153" s="1">
        <v>70.231999999999999</v>
      </c>
      <c r="CY153" s="1">
        <v>70.116</v>
      </c>
      <c r="CZ153" s="1">
        <v>70.460999999999999</v>
      </c>
      <c r="DA153" s="1">
        <v>70.873000000000005</v>
      </c>
      <c r="DB153" s="1">
        <v>73.63</v>
      </c>
      <c r="DC153" s="1">
        <v>70.649000000000001</v>
      </c>
      <c r="DD153" s="1">
        <v>68.566000000000003</v>
      </c>
      <c r="DE153" s="1">
        <v>71.555000000000007</v>
      </c>
      <c r="DF153" s="1">
        <v>75.685000000000002</v>
      </c>
      <c r="DG153" s="1">
        <v>85.635999999999996</v>
      </c>
      <c r="DH153" s="1">
        <v>83.853999999999999</v>
      </c>
      <c r="DI153" s="1">
        <v>85.664000000000001</v>
      </c>
      <c r="DJ153" s="1">
        <v>80.17</v>
      </c>
      <c r="DK153" s="1">
        <v>85.593000000000004</v>
      </c>
      <c r="DL153" s="1">
        <v>86.114999999999995</v>
      </c>
      <c r="DM153" s="1">
        <v>74.224000000000004</v>
      </c>
      <c r="DN153" s="1">
        <v>72.774000000000001</v>
      </c>
      <c r="DO153" s="1">
        <v>70.498000000000005</v>
      </c>
      <c r="DP153" s="1">
        <v>70.11</v>
      </c>
      <c r="DQ153" s="1">
        <v>70.486999999999995</v>
      </c>
      <c r="DR153" s="1">
        <v>72.058999999999997</v>
      </c>
      <c r="DS153" s="1">
        <v>77.447999999999993</v>
      </c>
      <c r="DT153" s="1">
        <v>82.650999999999996</v>
      </c>
      <c r="DU153" s="1">
        <v>80.869</v>
      </c>
      <c r="DV153" s="1">
        <v>80.647999999999996</v>
      </c>
      <c r="DW153" s="1">
        <v>82.167000000000002</v>
      </c>
      <c r="DX153" s="1">
        <v>84.46</v>
      </c>
      <c r="DY153" s="1">
        <v>85.807000000000002</v>
      </c>
      <c r="DZ153" s="1">
        <v>81.644000000000005</v>
      </c>
      <c r="EA153" s="1">
        <v>79.138000000000005</v>
      </c>
      <c r="EB153" s="1">
        <v>73.245000000000005</v>
      </c>
      <c r="EC153" s="1">
        <v>69.08</v>
      </c>
      <c r="ED153" s="1">
        <v>71.655000000000001</v>
      </c>
      <c r="EE153" s="1">
        <v>72.391000000000005</v>
      </c>
      <c r="EF153" s="1">
        <v>74.659000000000006</v>
      </c>
      <c r="EG153" s="1">
        <v>74.06</v>
      </c>
      <c r="EH153" s="1">
        <v>76.477000000000004</v>
      </c>
      <c r="EI153" s="1">
        <v>77.396000000000001</v>
      </c>
      <c r="EJ153" s="1">
        <v>78.114000000000004</v>
      </c>
      <c r="EK153" s="1">
        <v>80.855999999999995</v>
      </c>
      <c r="EL153" s="1">
        <v>81.997</v>
      </c>
      <c r="EM153" s="1">
        <v>81.451999999999998</v>
      </c>
      <c r="EN153" s="1">
        <v>82.015000000000001</v>
      </c>
      <c r="EO153" s="1">
        <v>84.045000000000002</v>
      </c>
      <c r="EP153" s="1">
        <v>83.12</v>
      </c>
      <c r="EQ153" s="1">
        <v>82.135000000000005</v>
      </c>
      <c r="ER153" s="1">
        <v>82.134</v>
      </c>
      <c r="ES153" s="1">
        <v>85.906999999999996</v>
      </c>
      <c r="ET153" s="1">
        <v>93.241</v>
      </c>
      <c r="EU153" s="1">
        <v>100.96599999999999</v>
      </c>
      <c r="EV153" s="1">
        <v>99.236999999999995</v>
      </c>
      <c r="EW153" s="1">
        <v>95.426000000000002</v>
      </c>
      <c r="EX153" s="1">
        <v>95.171999999999997</v>
      </c>
      <c r="EY153" s="1">
        <v>97.56</v>
      </c>
      <c r="EZ153" s="1">
        <v>97.85</v>
      </c>
      <c r="FA153" s="1">
        <v>95.495999999999995</v>
      </c>
      <c r="FB153" s="1">
        <v>100.086</v>
      </c>
      <c r="FC153" s="1">
        <v>106.30200000000001</v>
      </c>
      <c r="FD153" s="1">
        <v>110.01300000000001</v>
      </c>
      <c r="FE153" s="1">
        <v>109.648</v>
      </c>
      <c r="FF153" s="1">
        <v>105.884</v>
      </c>
      <c r="FG153" s="1">
        <v>105.955</v>
      </c>
      <c r="FH153" s="1">
        <v>105.354</v>
      </c>
      <c r="FI153" s="1">
        <v>106.45099999999999</v>
      </c>
      <c r="FJ153" s="1">
        <v>110.221</v>
      </c>
      <c r="FK153" s="1">
        <v>107.273</v>
      </c>
      <c r="FL153" s="1">
        <v>107.02500000000001</v>
      </c>
      <c r="FM153" s="1">
        <v>101.589</v>
      </c>
      <c r="FN153" s="1">
        <v>101.16</v>
      </c>
      <c r="FO153" s="1">
        <v>100.241</v>
      </c>
      <c r="FP153" s="1">
        <v>98.353999999999999</v>
      </c>
      <c r="FQ153" s="1">
        <v>103.869</v>
      </c>
      <c r="FR153" s="1">
        <v>111</v>
      </c>
      <c r="FS153" s="1">
        <v>108.631</v>
      </c>
      <c r="FT153" s="1">
        <v>107.145</v>
      </c>
      <c r="FU153" s="1">
        <v>103.327</v>
      </c>
      <c r="FV153" s="1">
        <v>97.066000000000003</v>
      </c>
      <c r="FW153" s="1">
        <v>97.918000000000006</v>
      </c>
      <c r="FX153" s="1">
        <v>99.688999999999993</v>
      </c>
      <c r="FY153" s="1">
        <v>100.226</v>
      </c>
      <c r="FZ153" s="1">
        <v>101.681</v>
      </c>
      <c r="GA153" s="1">
        <v>101.574</v>
      </c>
      <c r="GB153" s="1">
        <v>109.09099999999999</v>
      </c>
      <c r="GC153" s="1">
        <v>109.76</v>
      </c>
      <c r="GD153" s="1">
        <v>117.471</v>
      </c>
      <c r="GE153" s="1">
        <v>121.78400000000001</v>
      </c>
      <c r="GF153" s="1">
        <v>126.251</v>
      </c>
      <c r="GG153" s="1">
        <v>128.107</v>
      </c>
      <c r="GH153" s="1">
        <v>136.953</v>
      </c>
      <c r="GI153" s="1">
        <v>139.01400000000001</v>
      </c>
      <c r="GJ153" s="1">
        <v>137.79</v>
      </c>
      <c r="GK153" s="1">
        <v>133.18899999999999</v>
      </c>
      <c r="GL153" s="1">
        <v>134.56800000000001</v>
      </c>
      <c r="GM153" s="1">
        <v>134.15700000000001</v>
      </c>
      <c r="GN153" s="1">
        <v>128.99700000000001</v>
      </c>
      <c r="GO153" s="1">
        <v>120.40600000000001</v>
      </c>
      <c r="GP153" s="1">
        <v>124.47499999999999</v>
      </c>
      <c r="GQ153" s="1">
        <v>125.607</v>
      </c>
      <c r="GR153" s="1">
        <v>130.898</v>
      </c>
      <c r="GS153" s="1">
        <v>133.43299999999999</v>
      </c>
      <c r="GT153" s="1">
        <v>125.586</v>
      </c>
      <c r="GU153" s="1">
        <v>125.292</v>
      </c>
      <c r="GV153" s="1">
        <v>119.797</v>
      </c>
      <c r="GW153" s="1">
        <v>131.352</v>
      </c>
      <c r="GX153" s="1">
        <v>124.655</v>
      </c>
      <c r="GY153" s="1">
        <v>107.158</v>
      </c>
      <c r="GZ153" s="1">
        <v>94.685000000000002</v>
      </c>
      <c r="HA153" s="1">
        <v>93.393000000000001</v>
      </c>
      <c r="HB153" s="1">
        <v>82.852999999999994</v>
      </c>
      <c r="HC153" s="1">
        <v>124.123</v>
      </c>
      <c r="HD153" s="1">
        <v>115.78</v>
      </c>
      <c r="HE153" s="1">
        <v>109.373</v>
      </c>
      <c r="HF153" s="1">
        <v>107.417</v>
      </c>
      <c r="HG153" s="1">
        <v>101.358</v>
      </c>
      <c r="HH153" s="1">
        <v>110.32299999999999</v>
      </c>
      <c r="HI153" s="1">
        <v>112.738</v>
      </c>
      <c r="HJ153" s="1">
        <v>106.77200000000001</v>
      </c>
      <c r="HK153" s="1">
        <v>108.575</v>
      </c>
      <c r="HL153" s="1">
        <v>108.22</v>
      </c>
      <c r="HM153" s="1">
        <v>110.456</v>
      </c>
      <c r="HN153" s="1">
        <v>108.639</v>
      </c>
      <c r="HO153" s="1">
        <v>107.825</v>
      </c>
      <c r="HP153" s="1">
        <v>104.562</v>
      </c>
      <c r="HQ153" s="1">
        <v>103.791</v>
      </c>
      <c r="HR153" s="1">
        <v>116.39</v>
      </c>
      <c r="HS153" s="1">
        <v>123.6</v>
      </c>
      <c r="HT153" s="1">
        <v>129.054</v>
      </c>
      <c r="HU153" s="1">
        <v>142.166</v>
      </c>
      <c r="HV153" s="1">
        <v>141.83099999999999</v>
      </c>
      <c r="HW153" s="1">
        <v>125.087</v>
      </c>
      <c r="HX153" s="1">
        <v>122.09099999999999</v>
      </c>
      <c r="HY153" s="1">
        <v>119.953</v>
      </c>
      <c r="HZ153" s="1">
        <v>122.758</v>
      </c>
      <c r="IA153" s="1">
        <v>119.908</v>
      </c>
      <c r="IB153" s="1">
        <v>134.74299999999999</v>
      </c>
      <c r="IC153" s="1">
        <v>146.68899999999999</v>
      </c>
      <c r="ID153" s="1">
        <v>163.642</v>
      </c>
      <c r="IE153" s="1">
        <v>140.37700000000001</v>
      </c>
      <c r="IF153" s="1">
        <v>130.07499999999999</v>
      </c>
      <c r="IG153" s="1">
        <v>130.179</v>
      </c>
      <c r="IH153" s="1">
        <v>132.053</v>
      </c>
      <c r="II153" s="1">
        <v>111.113</v>
      </c>
      <c r="IJ153" s="1">
        <v>108.744</v>
      </c>
      <c r="IK153" s="1">
        <v>109.53700000000001</v>
      </c>
      <c r="IL153" s="1">
        <v>122.69</v>
      </c>
      <c r="IM153" s="1">
        <v>140.34899999999999</v>
      </c>
      <c r="IN153" s="1">
        <v>148.697</v>
      </c>
      <c r="IO153" s="1">
        <v>150.18100000000001</v>
      </c>
      <c r="IP153" s="1">
        <v>160.75</v>
      </c>
      <c r="IQ153" s="1">
        <v>147.52600000000001</v>
      </c>
      <c r="IR153" s="1">
        <v>134.99299999999999</v>
      </c>
      <c r="IS153" s="1">
        <v>136.501</v>
      </c>
      <c r="IT153" s="1">
        <v>139.684</v>
      </c>
      <c r="IU153" s="1">
        <v>140.708</v>
      </c>
      <c r="IV153" s="1">
        <v>153.46600000000001</v>
      </c>
      <c r="IW153" s="1">
        <v>166.477</v>
      </c>
      <c r="IX153" s="1">
        <v>163.76599999999999</v>
      </c>
      <c r="IY153" s="1">
        <v>147.495</v>
      </c>
      <c r="IZ153" s="1">
        <v>141.572</v>
      </c>
      <c r="JA153" s="1">
        <v>147.268</v>
      </c>
      <c r="JB153" s="1">
        <v>151.29599999999999</v>
      </c>
      <c r="JC153" s="1">
        <v>150.369</v>
      </c>
      <c r="JD153" s="1">
        <v>161.125</v>
      </c>
      <c r="JE153" s="1">
        <v>164.31</v>
      </c>
      <c r="JF153" s="1">
        <v>167.011</v>
      </c>
      <c r="JG153" s="1">
        <v>162.18199999999999</v>
      </c>
      <c r="JH153" s="1">
        <v>152.209</v>
      </c>
      <c r="JI153" s="1">
        <v>143.31299999999999</v>
      </c>
      <c r="JJ153" s="1">
        <v>134.90799999999999</v>
      </c>
      <c r="JK153" s="1">
        <v>142.53899999999999</v>
      </c>
      <c r="JL153" s="1">
        <v>159.00800000000001</v>
      </c>
      <c r="JM153" s="1">
        <v>172.37200000000001</v>
      </c>
      <c r="JN153" s="1">
        <v>176.80500000000001</v>
      </c>
      <c r="JO153" s="1">
        <v>177.45099999999999</v>
      </c>
      <c r="JP153" s="1">
        <v>172.35400000000001</v>
      </c>
      <c r="JQ153" s="1">
        <v>150.85599999999999</v>
      </c>
      <c r="JR153" s="1">
        <v>155.40199999999999</v>
      </c>
      <c r="JS153" s="1">
        <v>162.91499999999999</v>
      </c>
      <c r="JT153" s="1">
        <v>163.626</v>
      </c>
      <c r="JU153" s="1">
        <v>175.02799999999999</v>
      </c>
      <c r="JV153" s="1">
        <v>189.62299999999999</v>
      </c>
      <c r="JW153" s="1">
        <v>208.87899999999999</v>
      </c>
      <c r="JX153" s="1">
        <v>206.477</v>
      </c>
      <c r="JY153" s="1">
        <v>197.172</v>
      </c>
      <c r="JZ153" s="1">
        <v>204.00399999999999</v>
      </c>
      <c r="KA153" s="1">
        <v>199.90299999999999</v>
      </c>
      <c r="KB153" s="1">
        <v>208.83699999999999</v>
      </c>
      <c r="KC153" s="1">
        <v>207.80099999999999</v>
      </c>
      <c r="KD153" s="1">
        <v>207.19499999999999</v>
      </c>
      <c r="KE153" s="1">
        <v>189.13499999999999</v>
      </c>
      <c r="KF153" s="1">
        <v>177.363</v>
      </c>
      <c r="KG153" s="1">
        <v>169.59299999999999</v>
      </c>
      <c r="KH153" s="1">
        <v>169.892</v>
      </c>
      <c r="KI153" s="1">
        <v>168.90600000000001</v>
      </c>
      <c r="KJ153" s="1">
        <v>182.55</v>
      </c>
      <c r="KK153" s="1">
        <v>196.899</v>
      </c>
      <c r="KL153" s="1">
        <v>200.30600000000001</v>
      </c>
      <c r="KM153" s="1">
        <v>189.59899999999999</v>
      </c>
      <c r="KN153" s="1">
        <v>199.49600000000001</v>
      </c>
      <c r="KO153" s="1">
        <v>189.602</v>
      </c>
      <c r="KP153" s="1">
        <v>164.828</v>
      </c>
      <c r="KQ153" s="1">
        <v>144.16</v>
      </c>
      <c r="KR153" s="1">
        <v>143.255</v>
      </c>
      <c r="KS153" s="1">
        <v>140.31299999999999</v>
      </c>
      <c r="KT153" s="1">
        <v>151.14599999999999</v>
      </c>
      <c r="KU153" s="1">
        <v>153.374</v>
      </c>
      <c r="KV153" s="1">
        <v>153.41300000000001</v>
      </c>
      <c r="KW153" s="1">
        <v>163.619</v>
      </c>
      <c r="KX153" s="1">
        <v>144.25800000000001</v>
      </c>
      <c r="KY153" s="1">
        <v>145.864</v>
      </c>
      <c r="KZ153" s="1">
        <v>147.75</v>
      </c>
      <c r="LA153" s="1">
        <v>146.65</v>
      </c>
      <c r="LB153" s="1">
        <v>139.71700000000001</v>
      </c>
      <c r="LC153" s="1">
        <v>139.72300000000001</v>
      </c>
      <c r="LD153" s="1">
        <v>148.88300000000001</v>
      </c>
      <c r="LE153" s="1">
        <v>173.72900000000001</v>
      </c>
      <c r="LF153" s="1">
        <v>184.815</v>
      </c>
      <c r="LG153" s="1">
        <v>189.91200000000001</v>
      </c>
      <c r="LH153" s="1">
        <v>189.214</v>
      </c>
      <c r="LI153" s="1">
        <v>175.309</v>
      </c>
      <c r="LJ153" s="1">
        <v>173.16200000000001</v>
      </c>
      <c r="LK153" s="1">
        <v>170.066</v>
      </c>
      <c r="LL153" s="1">
        <v>171.27799999999999</v>
      </c>
      <c r="LM153" s="1">
        <v>170.404</v>
      </c>
      <c r="LN153" s="1">
        <v>194.001</v>
      </c>
      <c r="LO153" s="1">
        <v>202.428</v>
      </c>
      <c r="LP153" s="1">
        <v>205.75</v>
      </c>
      <c r="LQ153" s="1">
        <v>214.804</v>
      </c>
      <c r="LR153" s="1">
        <v>226.26599999999999</v>
      </c>
      <c r="LS153" s="1">
        <v>215.328</v>
      </c>
      <c r="LT153" s="1">
        <v>213.387</v>
      </c>
      <c r="LU153" s="1">
        <v>207.16900000000001</v>
      </c>
      <c r="LV153" s="1">
        <v>184.852</v>
      </c>
      <c r="LW153" s="1">
        <v>192.018</v>
      </c>
      <c r="LX153" s="1">
        <v>200.22499999999999</v>
      </c>
      <c r="LY153" s="1">
        <v>190.345</v>
      </c>
      <c r="LZ153" s="1">
        <v>201.56200000000001</v>
      </c>
      <c r="MA153" s="1">
        <v>214.32400000000001</v>
      </c>
      <c r="MB153" s="1">
        <v>230.55500000000001</v>
      </c>
      <c r="MC153" s="1">
        <v>236.941</v>
      </c>
      <c r="MD153" s="1">
        <v>234.11600000000001</v>
      </c>
      <c r="ME153" s="1">
        <v>229.88800000000001</v>
      </c>
      <c r="MF153" s="1">
        <v>225.92599999999999</v>
      </c>
      <c r="MG153" s="1">
        <v>227.38</v>
      </c>
      <c r="MH153" s="1">
        <v>228.881</v>
      </c>
      <c r="MI153" s="1">
        <v>220.26499999999999</v>
      </c>
      <c r="MJ153" s="1">
        <v>219.57300000000001</v>
      </c>
      <c r="MK153" s="1">
        <v>238.84800000000001</v>
      </c>
      <c r="ML153" s="1">
        <v>260.99400000000003</v>
      </c>
      <c r="MM153" s="1">
        <v>273.98599999999999</v>
      </c>
      <c r="MN153" s="1">
        <v>272.21600000000001</v>
      </c>
      <c r="MO153" s="1">
        <v>260.40199999999999</v>
      </c>
      <c r="MP153" s="1">
        <v>257.78500000000003</v>
      </c>
      <c r="MQ153" s="1">
        <v>259.32299999999998</v>
      </c>
      <c r="MR153" s="1">
        <v>263.35500000000002</v>
      </c>
      <c r="MS153" s="1">
        <v>256.488</v>
      </c>
      <c r="MT153" s="1">
        <v>253.964</v>
      </c>
      <c r="MU153" s="1">
        <v>272.37299999999999</v>
      </c>
      <c r="MV153" s="1">
        <v>296.89499999999998</v>
      </c>
      <c r="MW153" s="1">
        <v>293.94</v>
      </c>
      <c r="MX153" s="1">
        <v>279.875</v>
      </c>
      <c r="MY153" s="1">
        <v>265.09500000000003</v>
      </c>
      <c r="MZ153" s="1">
        <v>268.32799999999997</v>
      </c>
      <c r="NA153" s="1">
        <v>272.517</v>
      </c>
      <c r="NB153" s="1">
        <v>270.39</v>
      </c>
      <c r="NC153" s="1">
        <v>269.71300000000002</v>
      </c>
      <c r="ND153" s="1">
        <v>285.77800000000002</v>
      </c>
      <c r="NE153" s="1">
        <v>285.73200000000003</v>
      </c>
      <c r="NF153" s="1">
        <v>281.86799999999999</v>
      </c>
      <c r="NG153" s="1">
        <v>279.12700000000001</v>
      </c>
      <c r="NH153" s="1">
        <v>282.11200000000002</v>
      </c>
      <c r="NI153" s="1">
        <v>279.70699999999999</v>
      </c>
      <c r="NJ153" s="1">
        <v>275.149</v>
      </c>
      <c r="NK153" s="1">
        <v>267.63099999999997</v>
      </c>
      <c r="NL153" s="1">
        <v>274.77699999999999</v>
      </c>
      <c r="NM153" s="1">
        <v>289.17</v>
      </c>
      <c r="NN153" s="1">
        <v>283.25599999999997</v>
      </c>
      <c r="NO153" s="1">
        <v>296.75700000000001</v>
      </c>
      <c r="NP153" s="1">
        <v>301.93599999999998</v>
      </c>
      <c r="NQ153" s="1">
        <v>283.64499999999998</v>
      </c>
      <c r="NR153" s="1">
        <v>297.32799999999997</v>
      </c>
      <c r="NS153" s="1">
        <v>292.44099999999997</v>
      </c>
      <c r="NT153" s="1">
        <v>335.98599999999999</v>
      </c>
      <c r="NU153" s="1">
        <v>353.42</v>
      </c>
      <c r="NV153" s="1">
        <v>362.52</v>
      </c>
      <c r="NW153" s="1">
        <v>366.18099999999998</v>
      </c>
      <c r="NX153" s="1">
        <v>341.56900000000002</v>
      </c>
      <c r="NY153" s="1">
        <v>321.47399999999999</v>
      </c>
      <c r="NZ153" s="1">
        <v>322.49599999999998</v>
      </c>
      <c r="OA153" s="1">
        <v>321.54700000000003</v>
      </c>
      <c r="OB153" s="1">
        <v>316.113</v>
      </c>
      <c r="OC153" s="1">
        <v>316.83999999999997</v>
      </c>
      <c r="OD153" s="1">
        <v>309.83699999999999</v>
      </c>
      <c r="OE153" s="1">
        <v>305.185</v>
      </c>
      <c r="OF153" s="1">
        <v>299.83699999999999</v>
      </c>
      <c r="OG153" s="1">
        <v>294.19499999999999</v>
      </c>
      <c r="OH153" s="1">
        <v>292.18599999999998</v>
      </c>
      <c r="OI153" s="1">
        <v>287.22300000000001</v>
      </c>
      <c r="OJ153" s="1">
        <v>314.29399999999998</v>
      </c>
      <c r="OK153" s="1">
        <v>342.32600000000002</v>
      </c>
      <c r="OL153" s="1">
        <v>350.19600000000003</v>
      </c>
      <c r="OM153" s="1">
        <v>342.12799999999999</v>
      </c>
      <c r="ON153" s="1">
        <v>340.76799999999997</v>
      </c>
      <c r="OO153" s="1">
        <v>328.23</v>
      </c>
      <c r="OP153" s="1">
        <v>304.642</v>
      </c>
      <c r="OQ153" s="1">
        <v>284.47699999999998</v>
      </c>
      <c r="OR153" s="1">
        <v>306.815</v>
      </c>
      <c r="OS153" s="1">
        <v>293.59899999999999</v>
      </c>
      <c r="OT153" s="1">
        <v>283.39800000000002</v>
      </c>
      <c r="OU153" s="1">
        <v>279.15600000000001</v>
      </c>
      <c r="OV153" s="1">
        <v>274.95100000000002</v>
      </c>
      <c r="OW153" s="1">
        <v>279.16199999999998</v>
      </c>
      <c r="OX153" s="1">
        <v>279.14800000000002</v>
      </c>
      <c r="OY153" s="1">
        <v>280.98</v>
      </c>
      <c r="OZ153" s="1">
        <v>292.47699999999998</v>
      </c>
      <c r="PA153" s="1">
        <v>268.66899999999998</v>
      </c>
      <c r="PB153" s="1">
        <v>262.50200000000001</v>
      </c>
      <c r="PC153" s="1">
        <v>258.28800000000001</v>
      </c>
      <c r="PD153" s="1">
        <v>252.852</v>
      </c>
      <c r="PE153" s="1">
        <v>249.51599999999999</v>
      </c>
      <c r="PF153" s="1">
        <v>250.79300000000001</v>
      </c>
      <c r="PG153" s="1">
        <v>223.82599999999999</v>
      </c>
      <c r="PH153" s="1">
        <v>210.44</v>
      </c>
      <c r="PI153" s="1">
        <v>217.41499999999999</v>
      </c>
      <c r="PJ153" s="1">
        <v>221.39500000000001</v>
      </c>
      <c r="PK153" s="1">
        <v>220.952</v>
      </c>
      <c r="PL153" s="1">
        <v>217.511</v>
      </c>
      <c r="PM153" s="1">
        <v>219.363</v>
      </c>
      <c r="PN153" s="1">
        <v>230.327</v>
      </c>
      <c r="PO153" s="1">
        <v>231.08600000000001</v>
      </c>
      <c r="PP153" s="1">
        <v>251.43799999999999</v>
      </c>
      <c r="PQ153" s="1">
        <v>272.61200000000002</v>
      </c>
      <c r="PR153" s="1">
        <v>255.17</v>
      </c>
      <c r="PS153" s="1">
        <v>250.55199999999999</v>
      </c>
      <c r="PT153" s="1">
        <v>233.374</v>
      </c>
      <c r="PU153" s="1">
        <v>228.417</v>
      </c>
      <c r="PV153" s="1">
        <v>232.642</v>
      </c>
      <c r="PW153" s="1">
        <v>221.601</v>
      </c>
      <c r="PX153" s="1">
        <v>220.411</v>
      </c>
      <c r="PY153" s="1">
        <v>223.91900000000001</v>
      </c>
      <c r="PZ153" s="1">
        <v>218.864</v>
      </c>
      <c r="QA153" s="1">
        <v>215.53800000000001</v>
      </c>
      <c r="QB153" s="1">
        <v>216.149</v>
      </c>
      <c r="QC153" s="1">
        <v>194.99</v>
      </c>
      <c r="QD153" s="1">
        <v>193.066</v>
      </c>
      <c r="QE153" s="1">
        <v>190.61</v>
      </c>
      <c r="QF153" s="1">
        <v>187.86699999999999</v>
      </c>
      <c r="QG153" s="1">
        <v>186.21600000000001</v>
      </c>
      <c r="QH153" s="1">
        <v>186.01499999999999</v>
      </c>
      <c r="QI153" s="1">
        <v>188.49299999999999</v>
      </c>
      <c r="QJ153" s="1">
        <v>185.58600000000001</v>
      </c>
      <c r="QK153" s="1">
        <v>187.39099999999999</v>
      </c>
      <c r="QL153" s="1">
        <v>182.00399999999999</v>
      </c>
      <c r="QM153" s="1">
        <v>183.85300000000001</v>
      </c>
      <c r="QN153" s="1">
        <v>188.87899999999999</v>
      </c>
      <c r="QO153" s="1">
        <v>181.98099999999999</v>
      </c>
      <c r="QP153" s="1">
        <v>175.84</v>
      </c>
      <c r="QQ153" s="1">
        <v>175.52600000000001</v>
      </c>
      <c r="QR153" s="1">
        <v>174.10599999999999</v>
      </c>
      <c r="QS153" s="1">
        <v>173.07400000000001</v>
      </c>
      <c r="QT153" s="1">
        <v>171.69300000000001</v>
      </c>
      <c r="QU153" s="1">
        <v>167.80500000000001</v>
      </c>
      <c r="QV153" s="1">
        <v>171.67599999999999</v>
      </c>
      <c r="QW153" s="1">
        <v>175.45699999999999</v>
      </c>
      <c r="QX153" s="1">
        <v>172.74600000000001</v>
      </c>
      <c r="QY153" s="1">
        <v>179.72499999999999</v>
      </c>
      <c r="QZ153" s="1">
        <v>194.886</v>
      </c>
      <c r="RA153" s="1">
        <v>211.34200000000001</v>
      </c>
      <c r="RB153" s="1">
        <v>213.494</v>
      </c>
      <c r="RC153" s="1">
        <v>214.63800000000001</v>
      </c>
      <c r="RD153" s="1">
        <v>213.92699999999999</v>
      </c>
      <c r="RE153" s="1">
        <v>209.99</v>
      </c>
      <c r="RF153" s="1">
        <v>202.50800000000001</v>
      </c>
      <c r="RG153" s="1">
        <v>193.55600000000001</v>
      </c>
      <c r="RH153" s="1">
        <v>194.249</v>
      </c>
      <c r="RI153" s="1">
        <v>197.07499999999999</v>
      </c>
      <c r="RJ153" s="1">
        <v>196.191</v>
      </c>
      <c r="RK153" s="1">
        <v>194.726</v>
      </c>
      <c r="RL153" s="1">
        <v>193.125</v>
      </c>
      <c r="RM153" s="1">
        <v>195.72399999999999</v>
      </c>
      <c r="RN153" s="1">
        <v>205.21100000000001</v>
      </c>
      <c r="RO153" s="1">
        <v>204.81800000000001</v>
      </c>
      <c r="RP153" s="1">
        <v>204.94300000000001</v>
      </c>
      <c r="RQ153" s="1">
        <v>204.26300000000001</v>
      </c>
      <c r="RR153" s="1">
        <v>192.99</v>
      </c>
      <c r="RS153" s="1">
        <v>192.834</v>
      </c>
      <c r="RT153" s="1">
        <v>187.059</v>
      </c>
      <c r="RU153" s="1">
        <v>177.999</v>
      </c>
      <c r="RV153" s="1">
        <v>176.93799999999999</v>
      </c>
      <c r="RW153" s="1">
        <v>172.86199999999999</v>
      </c>
      <c r="RX153" s="1">
        <v>175.14699999999999</v>
      </c>
      <c r="RY153" s="1">
        <v>174.43600000000001</v>
      </c>
      <c r="RZ153" s="1">
        <v>173.22200000000001</v>
      </c>
      <c r="SA153" s="1">
        <v>160.42599999999999</v>
      </c>
      <c r="SB153" s="1">
        <v>162.61099999999999</v>
      </c>
      <c r="SC153" s="1">
        <v>163.42400000000001</v>
      </c>
      <c r="SD153" s="1">
        <v>161.03899999999999</v>
      </c>
      <c r="SE153" s="1">
        <v>159.65</v>
      </c>
      <c r="SF153" s="1">
        <v>188.131</v>
      </c>
      <c r="SG153" s="1">
        <v>190.613</v>
      </c>
      <c r="SH153" s="1">
        <v>194.381</v>
      </c>
      <c r="SI153" s="1">
        <v>194.59100000000001</v>
      </c>
      <c r="SJ153" s="1">
        <v>189.61699999999999</v>
      </c>
      <c r="SK153" s="1">
        <v>189.24700000000001</v>
      </c>
      <c r="SL153" s="1">
        <v>188.947</v>
      </c>
      <c r="SM153" s="1">
        <v>187.83199999999999</v>
      </c>
      <c r="SN153" s="1">
        <v>189.10599999999999</v>
      </c>
      <c r="SO153" s="1">
        <v>192.357</v>
      </c>
      <c r="SP153" s="1">
        <v>193.696</v>
      </c>
      <c r="SQ153" s="1">
        <v>177.27099999999999</v>
      </c>
      <c r="SR153" s="1">
        <v>183.29</v>
      </c>
      <c r="SS153" s="1">
        <v>196.755</v>
      </c>
      <c r="SV153" s="1">
        <v>239.58799999999999</v>
      </c>
    </row>
    <row r="154" spans="1:516" x14ac:dyDescent="0.25">
      <c r="A154" s="1" t="s">
        <v>367</v>
      </c>
      <c r="B154" s="1" t="str">
        <f>_xlfn.XLOOKUP(A154,bonds[worksheet get],bonds[unique lookup],"-")</f>
        <v>VW 2 1/2 PERP nc-22</v>
      </c>
      <c r="C154" s="1" t="str">
        <f>_xlfn.XLOOKUP(A154,bonds[worksheet get],bonds[ID_ISIN],"-")</f>
        <v>XS1206540806</v>
      </c>
      <c r="D154" s="1">
        <f>_xll.BDH(A154,"blp_i_sprd_mid","-2AY",,"Dates=H","Fill=C","Sort=R","Dir=H","cols=509;rows=1")</f>
        <v>381.38400000000001</v>
      </c>
      <c r="E154" s="1">
        <f>_xll.BDH(A154,"blp_i_sprd_mid","-2AY",,"Dates=H","Fill=C","Sort=R","Dir=H","cols=509;rows=1")</f>
        <v>381.38400000000001</v>
      </c>
      <c r="F154" s="1">
        <f>_xll.BDH(A154,"blp_i_sprd_mid","-2AY",,"Dates=H","Fill=C","Sort=R","Dir=H","cols=509;rows=1")</f>
        <v>381.38400000000001</v>
      </c>
      <c r="G154" s="1">
        <v>376.38400000000001</v>
      </c>
      <c r="H154" s="1">
        <v>382.34399999999999</v>
      </c>
      <c r="I154" s="1">
        <v>385.90499999999997</v>
      </c>
      <c r="J154" s="1">
        <v>397.01</v>
      </c>
      <c r="K154" s="1">
        <v>399.197</v>
      </c>
      <c r="L154" s="1">
        <v>395.68700000000001</v>
      </c>
      <c r="M154" s="1">
        <v>379.03100000000001</v>
      </c>
      <c r="N154" s="1">
        <v>369.846</v>
      </c>
      <c r="O154" s="1">
        <v>379.78500000000003</v>
      </c>
      <c r="P154" s="1">
        <v>362.17899999999997</v>
      </c>
      <c r="Q154" s="1">
        <v>359.54500000000002</v>
      </c>
      <c r="R154" s="1">
        <v>325.702</v>
      </c>
      <c r="S154" s="1">
        <v>301.75200000000001</v>
      </c>
      <c r="T154" s="1">
        <v>328.64</v>
      </c>
      <c r="U154" s="1">
        <v>320.49799999999999</v>
      </c>
      <c r="V154" s="1">
        <v>339.983</v>
      </c>
      <c r="W154" s="1">
        <v>300.19600000000003</v>
      </c>
      <c r="X154" s="1">
        <v>259.541</v>
      </c>
      <c r="Y154" s="1">
        <v>190.495</v>
      </c>
      <c r="Z154" s="1">
        <v>215.75700000000001</v>
      </c>
      <c r="AA154" s="1">
        <v>282.90199999999999</v>
      </c>
      <c r="AB154" s="1">
        <v>306.55900000000003</v>
      </c>
      <c r="AC154" s="1">
        <v>351.63200000000001</v>
      </c>
      <c r="AD154" s="1">
        <v>361.54899999999998</v>
      </c>
      <c r="AE154" s="1">
        <v>353.47800000000001</v>
      </c>
      <c r="AF154" s="1">
        <v>329.863</v>
      </c>
      <c r="AG154" s="1">
        <v>322.233</v>
      </c>
      <c r="AH154" s="1">
        <v>352.17</v>
      </c>
      <c r="AI154" s="1">
        <v>388.851</v>
      </c>
      <c r="AJ154" s="1">
        <v>383.48599999999999</v>
      </c>
      <c r="AK154" s="1">
        <v>376.81299999999999</v>
      </c>
      <c r="AL154" s="1">
        <v>386.44400000000002</v>
      </c>
      <c r="AM154" s="1">
        <v>407.66399999999999</v>
      </c>
      <c r="AN154" s="1">
        <v>459.40699999999998</v>
      </c>
      <c r="AO154" s="1">
        <v>485.39499999999998</v>
      </c>
      <c r="AP154" s="1">
        <v>485.49099999999999</v>
      </c>
      <c r="AQ154" s="1">
        <v>462.404</v>
      </c>
      <c r="AR154" s="1">
        <v>448.483</v>
      </c>
      <c r="AS154" s="1">
        <v>455.21600000000001</v>
      </c>
      <c r="AT154" s="1">
        <v>468.90800000000002</v>
      </c>
      <c r="AU154" s="1">
        <v>474.16899999999998</v>
      </c>
      <c r="AV154" s="1">
        <v>484.88600000000002</v>
      </c>
      <c r="AW154" s="1">
        <v>495.86799999999999</v>
      </c>
      <c r="AX154" s="1">
        <v>522.94000000000005</v>
      </c>
      <c r="AY154" s="1">
        <v>461.30399999999997</v>
      </c>
      <c r="AZ154" s="1">
        <v>433.52</v>
      </c>
      <c r="BA154" s="1">
        <v>410.86</v>
      </c>
      <c r="BB154" s="1">
        <v>387.54500000000002</v>
      </c>
      <c r="BC154" s="1">
        <v>417.08699999999999</v>
      </c>
      <c r="BD154" s="1">
        <v>439.56799999999998</v>
      </c>
      <c r="BE154" s="1">
        <v>520.66600000000005</v>
      </c>
      <c r="BF154" s="1">
        <v>518.64400000000001</v>
      </c>
      <c r="BG154" s="1">
        <v>485.65499999999997</v>
      </c>
      <c r="BH154" s="1">
        <v>455.45499999999998</v>
      </c>
      <c r="BI154" s="1">
        <v>440.26600000000002</v>
      </c>
      <c r="BJ154" s="1">
        <v>376.41199999999998</v>
      </c>
      <c r="BK154" s="1">
        <v>334.43</v>
      </c>
      <c r="BL154" s="1">
        <v>443.42</v>
      </c>
      <c r="BM154" s="1">
        <v>558.774</v>
      </c>
      <c r="BN154" s="1">
        <v>582.07399999999996</v>
      </c>
      <c r="BO154" s="1">
        <v>649.65599999999995</v>
      </c>
      <c r="BP154" s="1">
        <v>657.548</v>
      </c>
      <c r="BQ154" s="1">
        <v>623.61400000000003</v>
      </c>
      <c r="BR154" s="1">
        <v>595.245</v>
      </c>
      <c r="BS154" s="1">
        <v>587.14499999999998</v>
      </c>
      <c r="BT154" s="1">
        <v>584.76099999999997</v>
      </c>
      <c r="BU154" s="1">
        <v>507.536</v>
      </c>
      <c r="BV154" s="1">
        <v>475.59</v>
      </c>
      <c r="BW154" s="1">
        <v>467.49200000000002</v>
      </c>
      <c r="BX154" s="1">
        <v>648.56899999999996</v>
      </c>
      <c r="BY154" s="1">
        <v>719.15</v>
      </c>
      <c r="BZ154" s="1">
        <v>677.79200000000003</v>
      </c>
      <c r="CA154" s="1">
        <v>835.79100000000005</v>
      </c>
      <c r="CB154" s="1">
        <v>870.351</v>
      </c>
      <c r="CC154" s="1">
        <v>709.58799999999997</v>
      </c>
      <c r="CD154" s="1">
        <v>592.97400000000005</v>
      </c>
      <c r="CE154" s="1">
        <v>445.029</v>
      </c>
      <c r="CF154" s="1">
        <v>412.89400000000001</v>
      </c>
      <c r="CG154" s="1">
        <v>315.36</v>
      </c>
      <c r="CH154" s="1">
        <v>296.137</v>
      </c>
      <c r="CI154" s="1">
        <v>327.77699999999999</v>
      </c>
      <c r="CJ154" s="1">
        <v>236.57</v>
      </c>
      <c r="CK154" s="1">
        <v>202.76400000000001</v>
      </c>
      <c r="CL154" s="1">
        <v>184.791</v>
      </c>
      <c r="CM154" s="1">
        <v>197.88399999999999</v>
      </c>
      <c r="CN154" s="1">
        <v>245.399</v>
      </c>
      <c r="CO154" s="1">
        <v>249.226</v>
      </c>
      <c r="CP154" s="1">
        <v>207.26</v>
      </c>
      <c r="CQ154" s="1">
        <v>180.54599999999999</v>
      </c>
      <c r="CR154" s="1">
        <v>166.215</v>
      </c>
      <c r="CS154" s="1">
        <v>159.21700000000001</v>
      </c>
      <c r="CT154" s="1">
        <v>133.559</v>
      </c>
      <c r="CU154" s="1">
        <v>134.18</v>
      </c>
      <c r="CV154" s="1">
        <v>136.02799999999999</v>
      </c>
      <c r="CW154" s="1">
        <v>136.94900000000001</v>
      </c>
      <c r="CX154" s="1">
        <v>135.33799999999999</v>
      </c>
      <c r="CY154" s="1">
        <v>134.303</v>
      </c>
      <c r="CZ154" s="1">
        <v>134.27099999999999</v>
      </c>
      <c r="DA154" s="1">
        <v>133.40100000000001</v>
      </c>
      <c r="DB154" s="1">
        <v>135.03899999999999</v>
      </c>
      <c r="DC154" s="1">
        <v>135.78700000000001</v>
      </c>
      <c r="DD154" s="1">
        <v>132.529</v>
      </c>
      <c r="DE154" s="1">
        <v>130.80500000000001</v>
      </c>
      <c r="DF154" s="1">
        <v>135.21100000000001</v>
      </c>
      <c r="DG154" s="1">
        <v>143.73099999999999</v>
      </c>
      <c r="DH154" s="1">
        <v>152.39400000000001</v>
      </c>
      <c r="DI154" s="1">
        <v>150.244</v>
      </c>
      <c r="DJ154" s="1">
        <v>149.245</v>
      </c>
      <c r="DK154" s="1">
        <v>144.91200000000001</v>
      </c>
      <c r="DL154" s="1">
        <v>148.852</v>
      </c>
      <c r="DM154" s="1">
        <v>149.92400000000001</v>
      </c>
      <c r="DN154" s="1">
        <v>136.97900000000001</v>
      </c>
      <c r="DO154" s="1">
        <v>133.47999999999999</v>
      </c>
      <c r="DP154" s="1">
        <v>130.06399999999999</v>
      </c>
      <c r="DQ154" s="1">
        <v>130.70400000000001</v>
      </c>
      <c r="DR154" s="1">
        <v>128.81200000000001</v>
      </c>
      <c r="DS154" s="1">
        <v>132.82400000000001</v>
      </c>
      <c r="DT154" s="1">
        <v>139.69300000000001</v>
      </c>
      <c r="DU154" s="1">
        <v>144.29599999999999</v>
      </c>
      <c r="DV154" s="1">
        <v>145.76300000000001</v>
      </c>
      <c r="DW154" s="1">
        <v>146.43</v>
      </c>
      <c r="DX154" s="1">
        <v>148.31100000000001</v>
      </c>
      <c r="DY154" s="1">
        <v>150.251</v>
      </c>
      <c r="DZ154" s="1">
        <v>154.00800000000001</v>
      </c>
      <c r="EA154" s="1">
        <v>151.52699999999999</v>
      </c>
      <c r="EB154" s="1">
        <v>148.49700000000001</v>
      </c>
      <c r="EC154" s="1">
        <v>142.679</v>
      </c>
      <c r="ED154" s="1">
        <v>141.773</v>
      </c>
      <c r="EE154" s="1">
        <v>139.82599999999999</v>
      </c>
      <c r="EF154" s="1">
        <v>140.792</v>
      </c>
      <c r="EG154" s="1">
        <v>142.797</v>
      </c>
      <c r="EH154" s="1">
        <v>145.13999999999999</v>
      </c>
      <c r="EI154" s="1">
        <v>145.5</v>
      </c>
      <c r="EJ154" s="1">
        <v>145.57599999999999</v>
      </c>
      <c r="EK154" s="1">
        <v>146.22800000000001</v>
      </c>
      <c r="EL154" s="1">
        <v>150.13300000000001</v>
      </c>
      <c r="EM154" s="1">
        <v>150.81899999999999</v>
      </c>
      <c r="EN154" s="1">
        <v>150.828</v>
      </c>
      <c r="EO154" s="1">
        <v>151.964</v>
      </c>
      <c r="EP154" s="1">
        <v>155.667</v>
      </c>
      <c r="EQ154" s="1">
        <v>153.14699999999999</v>
      </c>
      <c r="ER154" s="1">
        <v>149.738</v>
      </c>
      <c r="ES154" s="1">
        <v>147.821</v>
      </c>
      <c r="ET154" s="1">
        <v>153.58500000000001</v>
      </c>
      <c r="EU154" s="1">
        <v>155.19</v>
      </c>
      <c r="EV154" s="1">
        <v>166.01</v>
      </c>
      <c r="EW154" s="1">
        <v>164.608</v>
      </c>
      <c r="EX154" s="1">
        <v>157.464</v>
      </c>
      <c r="EY154" s="1">
        <v>160.96</v>
      </c>
      <c r="EZ154" s="1">
        <v>159.126</v>
      </c>
      <c r="FA154" s="1">
        <v>161.852</v>
      </c>
      <c r="FB154" s="1">
        <v>159.43199999999999</v>
      </c>
      <c r="FC154" s="1">
        <v>166.78800000000001</v>
      </c>
      <c r="FD154" s="1">
        <v>183.31299999999999</v>
      </c>
      <c r="FE154" s="1">
        <v>187.73599999999999</v>
      </c>
      <c r="FF154" s="1">
        <v>186.27199999999999</v>
      </c>
      <c r="FG154" s="1">
        <v>179.16300000000001</v>
      </c>
      <c r="FH154" s="1">
        <v>178.084</v>
      </c>
      <c r="FI154" s="1">
        <v>178.15600000000001</v>
      </c>
      <c r="FJ154" s="1">
        <v>178.75200000000001</v>
      </c>
      <c r="FK154" s="1">
        <v>179.27099999999999</v>
      </c>
      <c r="FL154" s="1">
        <v>175.422</v>
      </c>
      <c r="FM154" s="1">
        <v>176.65199999999999</v>
      </c>
      <c r="FN154" s="1">
        <v>169.38</v>
      </c>
      <c r="FO154" s="1">
        <v>162.80500000000001</v>
      </c>
      <c r="FP154" s="1">
        <v>156.893</v>
      </c>
      <c r="FQ154" s="1">
        <v>154.59700000000001</v>
      </c>
      <c r="FR154" s="1">
        <v>160.1</v>
      </c>
      <c r="FS154" s="1">
        <v>172.631</v>
      </c>
      <c r="FT154" s="1">
        <v>172.53899999999999</v>
      </c>
      <c r="FU154" s="1">
        <v>168.899</v>
      </c>
      <c r="FV154" s="1">
        <v>164.14699999999999</v>
      </c>
      <c r="FW154" s="1">
        <v>156.89699999999999</v>
      </c>
      <c r="FX154" s="1">
        <v>159.416</v>
      </c>
      <c r="FY154" s="1">
        <v>164.06399999999999</v>
      </c>
      <c r="FZ154" s="1">
        <v>168.95</v>
      </c>
      <c r="GA154" s="1">
        <v>169.86799999999999</v>
      </c>
      <c r="GB154" s="1">
        <v>175.87299999999999</v>
      </c>
      <c r="GC154" s="1">
        <v>181.43899999999999</v>
      </c>
      <c r="GD154" s="1">
        <v>182.10599999999999</v>
      </c>
      <c r="GE154" s="1">
        <v>189.37</v>
      </c>
      <c r="GF154" s="1">
        <v>193.249</v>
      </c>
      <c r="GG154" s="1">
        <v>198.613</v>
      </c>
      <c r="GH154" s="1">
        <v>200.99600000000001</v>
      </c>
      <c r="GI154" s="1">
        <v>206.19900000000001</v>
      </c>
      <c r="GJ154" s="1">
        <v>211.18299999999999</v>
      </c>
      <c r="GK154" s="1">
        <v>208.77099999999999</v>
      </c>
      <c r="GL154" s="1">
        <v>201.78</v>
      </c>
      <c r="GM154" s="1">
        <v>198.77099999999999</v>
      </c>
      <c r="GN154" s="1">
        <v>201.16399999999999</v>
      </c>
      <c r="GO154" s="1">
        <v>191.90199999999999</v>
      </c>
      <c r="GP154" s="1">
        <v>183.31399999999999</v>
      </c>
      <c r="GQ154" s="1">
        <v>188.685</v>
      </c>
      <c r="GR154" s="1">
        <v>189.726</v>
      </c>
      <c r="GS154" s="1">
        <v>192.453</v>
      </c>
      <c r="GT154" s="1">
        <v>201.47499999999999</v>
      </c>
      <c r="GU154" s="1">
        <v>196.94499999999999</v>
      </c>
      <c r="GV154" s="1">
        <v>197.839</v>
      </c>
      <c r="GW154" s="1">
        <v>195.62700000000001</v>
      </c>
      <c r="GX154" s="1">
        <v>205.31200000000001</v>
      </c>
      <c r="GY154" s="1">
        <v>203.72300000000001</v>
      </c>
      <c r="GZ154" s="1">
        <v>189.994</v>
      </c>
      <c r="HA154" s="1">
        <v>181.57499999999999</v>
      </c>
      <c r="HB154" s="1">
        <v>179.76400000000001</v>
      </c>
      <c r="HC154" s="1">
        <v>176.815</v>
      </c>
      <c r="HD154" s="1">
        <v>213.477</v>
      </c>
      <c r="HE154" s="1">
        <v>207.10599999999999</v>
      </c>
      <c r="HF154" s="1">
        <v>197.03</v>
      </c>
      <c r="HG154" s="1">
        <v>189.65700000000001</v>
      </c>
      <c r="HH154" s="1">
        <v>185.02099999999999</v>
      </c>
      <c r="HI154" s="1">
        <v>192.529</v>
      </c>
      <c r="HJ154" s="1">
        <v>194.85400000000001</v>
      </c>
      <c r="HK154" s="1">
        <v>189.55500000000001</v>
      </c>
      <c r="HL154" s="1">
        <v>188.221</v>
      </c>
      <c r="HM154" s="1">
        <v>190.59299999999999</v>
      </c>
      <c r="HN154" s="1">
        <v>190.83</v>
      </c>
      <c r="HO154" s="1">
        <v>188.489</v>
      </c>
      <c r="HP154" s="1">
        <v>191.41300000000001</v>
      </c>
      <c r="HQ154" s="1">
        <v>190.614</v>
      </c>
      <c r="HR154" s="1">
        <v>187.054</v>
      </c>
      <c r="HS154" s="1">
        <v>199.38200000000001</v>
      </c>
      <c r="HT154" s="1">
        <v>211.27099999999999</v>
      </c>
      <c r="HU154" s="1">
        <v>222.24100000000001</v>
      </c>
      <c r="HV154" s="1">
        <v>234.06399999999999</v>
      </c>
      <c r="HW154" s="1">
        <v>237.31299999999999</v>
      </c>
      <c r="HX154" s="1">
        <v>215.12</v>
      </c>
      <c r="HY154" s="1">
        <v>209.36699999999999</v>
      </c>
      <c r="HZ154" s="1">
        <v>197.37299999999999</v>
      </c>
      <c r="IA154" s="1">
        <v>205.755</v>
      </c>
      <c r="IB154" s="1">
        <v>206.73599999999999</v>
      </c>
      <c r="IC154" s="1">
        <v>221.19800000000001</v>
      </c>
      <c r="ID154" s="1">
        <v>233.98099999999999</v>
      </c>
      <c r="IE154" s="1">
        <v>249.53100000000001</v>
      </c>
      <c r="IF154" s="1">
        <v>230.72300000000001</v>
      </c>
      <c r="IG154" s="1">
        <v>204.114</v>
      </c>
      <c r="IH154" s="1">
        <v>205.75</v>
      </c>
      <c r="II154" s="1">
        <v>207.89099999999999</v>
      </c>
      <c r="IJ154" s="1">
        <v>184.08600000000001</v>
      </c>
      <c r="IK154" s="1">
        <v>182.43199999999999</v>
      </c>
      <c r="IL154" s="1">
        <v>178.19399999999999</v>
      </c>
      <c r="IM154" s="1">
        <v>203.58199999999999</v>
      </c>
      <c r="IN154" s="1">
        <v>222.28100000000001</v>
      </c>
      <c r="IO154" s="1">
        <v>228.62100000000001</v>
      </c>
      <c r="IP154" s="1">
        <v>227.399</v>
      </c>
      <c r="IQ154" s="1">
        <v>234.53800000000001</v>
      </c>
      <c r="IR154" s="1">
        <v>216.92599999999999</v>
      </c>
      <c r="IS154" s="1">
        <v>198.84899999999999</v>
      </c>
      <c r="IT154" s="1">
        <v>198.964</v>
      </c>
      <c r="IU154" s="1">
        <v>197.54499999999999</v>
      </c>
      <c r="IV154" s="1">
        <v>197.12799999999999</v>
      </c>
      <c r="IW154" s="1">
        <v>208.98699999999999</v>
      </c>
      <c r="IX154" s="1">
        <v>218.48400000000001</v>
      </c>
      <c r="IY154" s="1">
        <v>209.04499999999999</v>
      </c>
      <c r="IZ154" s="1">
        <v>191.631</v>
      </c>
      <c r="JA154" s="1">
        <v>189.51</v>
      </c>
      <c r="JB154" s="1">
        <v>197.98099999999999</v>
      </c>
      <c r="JC154" s="1">
        <v>202.43299999999999</v>
      </c>
      <c r="JD154" s="1">
        <v>200.56399999999999</v>
      </c>
      <c r="JE154" s="1">
        <v>219.37200000000001</v>
      </c>
      <c r="JF154" s="1">
        <v>226.93600000000001</v>
      </c>
      <c r="JG154" s="1">
        <v>231.601</v>
      </c>
      <c r="JH154" s="1">
        <v>228.88399999999999</v>
      </c>
      <c r="JI154" s="1">
        <v>218.322</v>
      </c>
      <c r="JJ154" s="1">
        <v>207.934</v>
      </c>
      <c r="JK154" s="1">
        <v>200.74700000000001</v>
      </c>
      <c r="JL154" s="1">
        <v>207.928</v>
      </c>
      <c r="JM154" s="1">
        <v>231.565</v>
      </c>
      <c r="JN154" s="1">
        <v>254.43299999999999</v>
      </c>
      <c r="JO154" s="1">
        <v>255.00399999999999</v>
      </c>
      <c r="JP154" s="1">
        <v>253.61500000000001</v>
      </c>
      <c r="JQ154" s="1">
        <v>257.23</v>
      </c>
      <c r="JR154" s="1">
        <v>239.352</v>
      </c>
      <c r="JS154" s="1">
        <v>256.666</v>
      </c>
      <c r="JT154" s="1">
        <v>270.03899999999999</v>
      </c>
      <c r="JU154" s="1">
        <v>270.63799999999998</v>
      </c>
      <c r="JV154" s="1">
        <v>278.04300000000001</v>
      </c>
      <c r="JW154" s="1">
        <v>297.87099999999998</v>
      </c>
      <c r="JX154" s="1">
        <v>321.33800000000002</v>
      </c>
      <c r="JY154" s="1">
        <v>315.01100000000002</v>
      </c>
      <c r="JZ154" s="1">
        <v>306.07299999999998</v>
      </c>
      <c r="KA154" s="1">
        <v>312.08600000000001</v>
      </c>
      <c r="KB154" s="1">
        <v>303.96499999999997</v>
      </c>
      <c r="KC154" s="1">
        <v>316.26100000000002</v>
      </c>
      <c r="KD154" s="1">
        <v>312.041</v>
      </c>
      <c r="KE154" s="1">
        <v>314.01600000000002</v>
      </c>
      <c r="KF154" s="1">
        <v>287.79199999999997</v>
      </c>
      <c r="KG154" s="1">
        <v>268.29899999999998</v>
      </c>
      <c r="KH154" s="1">
        <v>257.99</v>
      </c>
      <c r="KI154" s="1">
        <v>251.809</v>
      </c>
      <c r="KJ154" s="1">
        <v>250.90600000000001</v>
      </c>
      <c r="KK154" s="1">
        <v>264.27800000000002</v>
      </c>
      <c r="KL154" s="1">
        <v>274.476</v>
      </c>
      <c r="KM154" s="1">
        <v>277.51299999999998</v>
      </c>
      <c r="KN154" s="1">
        <v>262.61599999999999</v>
      </c>
      <c r="KO154" s="1">
        <v>274.935</v>
      </c>
      <c r="KP154" s="1">
        <v>262.26299999999998</v>
      </c>
      <c r="KQ154" s="1">
        <v>247.18799999999999</v>
      </c>
      <c r="KR154" s="1">
        <v>228.06299999999999</v>
      </c>
      <c r="KS154" s="1">
        <v>221.108</v>
      </c>
      <c r="KT154" s="1">
        <v>218.77500000000001</v>
      </c>
      <c r="KU154" s="1">
        <v>231.202</v>
      </c>
      <c r="KV154" s="1">
        <v>233.464</v>
      </c>
      <c r="KW154" s="1">
        <v>237.47300000000001</v>
      </c>
      <c r="KX154" s="1">
        <v>229.37</v>
      </c>
      <c r="KY154" s="1">
        <v>222.416</v>
      </c>
      <c r="KZ154" s="1">
        <v>223.99199999999999</v>
      </c>
      <c r="LA154" s="1">
        <v>227.95</v>
      </c>
      <c r="LB154" s="1">
        <v>225.96100000000001</v>
      </c>
      <c r="LC154" s="1">
        <v>216.923</v>
      </c>
      <c r="LD154" s="1">
        <v>221.78399999999999</v>
      </c>
      <c r="LE154" s="1">
        <v>230.80799999999999</v>
      </c>
      <c r="LF154" s="1">
        <v>251.303</v>
      </c>
      <c r="LG154" s="1">
        <v>264.99</v>
      </c>
      <c r="LH154" s="1">
        <v>268.72300000000001</v>
      </c>
      <c r="LI154" s="1">
        <v>268.32499999999999</v>
      </c>
      <c r="LJ154" s="1">
        <v>253.15700000000001</v>
      </c>
      <c r="LK154" s="1">
        <v>250.41800000000001</v>
      </c>
      <c r="LL154" s="1">
        <v>243.61600000000001</v>
      </c>
      <c r="LM154" s="1">
        <v>246.11</v>
      </c>
      <c r="LN154" s="1">
        <v>243.53899999999999</v>
      </c>
      <c r="LO154" s="1">
        <v>265.70400000000001</v>
      </c>
      <c r="LP154" s="1">
        <v>273.03399999999999</v>
      </c>
      <c r="LQ154" s="1">
        <v>277.77499999999998</v>
      </c>
      <c r="LR154" s="1">
        <v>287.01799999999997</v>
      </c>
      <c r="LS154" s="1">
        <v>298.90499999999997</v>
      </c>
      <c r="LT154" s="1">
        <v>285.245</v>
      </c>
      <c r="LU154" s="1">
        <v>283.745</v>
      </c>
      <c r="LV154" s="1">
        <v>267.613</v>
      </c>
      <c r="LW154" s="1">
        <v>242.92099999999999</v>
      </c>
      <c r="LX154" s="1">
        <v>252.81100000000001</v>
      </c>
      <c r="LY154" s="1">
        <v>261.80900000000003</v>
      </c>
      <c r="LZ154" s="1">
        <v>251.465</v>
      </c>
      <c r="MA154" s="1">
        <v>265.37</v>
      </c>
      <c r="MB154" s="1">
        <v>279.73399999999998</v>
      </c>
      <c r="MC154" s="1">
        <v>298.25</v>
      </c>
      <c r="MD154" s="1">
        <v>304.60300000000001</v>
      </c>
      <c r="ME154" s="1">
        <v>300.31</v>
      </c>
      <c r="MF154" s="1">
        <v>296.447</v>
      </c>
      <c r="MG154" s="1">
        <v>290.33999999999997</v>
      </c>
      <c r="MH154" s="1">
        <v>291.91300000000001</v>
      </c>
      <c r="MI154" s="1">
        <v>293.565</v>
      </c>
      <c r="MJ154" s="1">
        <v>291.10599999999999</v>
      </c>
      <c r="MK154" s="1">
        <v>292.69499999999999</v>
      </c>
      <c r="ML154" s="1">
        <v>308.697</v>
      </c>
      <c r="MM154" s="1">
        <v>329.20100000000002</v>
      </c>
      <c r="MN154" s="1">
        <v>350.654</v>
      </c>
      <c r="MO154" s="1">
        <v>345.28199999999998</v>
      </c>
      <c r="MP154" s="1">
        <v>336.21699999999998</v>
      </c>
      <c r="MQ154" s="1">
        <v>333.74799999999999</v>
      </c>
      <c r="MR154" s="1">
        <v>336.00099999999998</v>
      </c>
      <c r="MS154" s="1">
        <v>342.52699999999999</v>
      </c>
      <c r="MT154" s="1">
        <v>325.49200000000002</v>
      </c>
      <c r="MU154" s="1">
        <v>321.72899999999998</v>
      </c>
      <c r="MV154" s="1">
        <v>328.81400000000002</v>
      </c>
      <c r="MW154" s="1">
        <v>351.18599999999998</v>
      </c>
      <c r="MX154" s="1">
        <v>348.56799999999998</v>
      </c>
      <c r="MY154" s="1">
        <v>327.43400000000003</v>
      </c>
      <c r="MZ154" s="1">
        <v>302.99799999999999</v>
      </c>
      <c r="NA154" s="1">
        <v>303.815</v>
      </c>
      <c r="NB154" s="1">
        <v>310.95800000000003</v>
      </c>
      <c r="NC154" s="1">
        <v>308.01799999999997</v>
      </c>
      <c r="ND154" s="1">
        <v>303.5</v>
      </c>
      <c r="NE154" s="1">
        <v>324.137</v>
      </c>
      <c r="NF154" s="1">
        <v>323.488</v>
      </c>
      <c r="NG154" s="1">
        <v>316.98099999999999</v>
      </c>
      <c r="NH154" s="1">
        <v>310.83499999999998</v>
      </c>
      <c r="NI154" s="1">
        <v>316.67899999999997</v>
      </c>
      <c r="NJ154" s="1">
        <v>314.86</v>
      </c>
      <c r="NK154" s="1">
        <v>310.90300000000002</v>
      </c>
      <c r="NL154" s="1">
        <v>301.00099999999998</v>
      </c>
      <c r="NM154" s="1">
        <v>307.88400000000001</v>
      </c>
      <c r="NN154" s="1">
        <v>328.03199999999998</v>
      </c>
      <c r="NO154" s="1">
        <v>327.32499999999999</v>
      </c>
      <c r="NP154" s="1">
        <v>345.27499999999998</v>
      </c>
      <c r="NQ154" s="1">
        <v>345.32600000000002</v>
      </c>
      <c r="NR154" s="1">
        <v>321.27999999999997</v>
      </c>
      <c r="NS154" s="1">
        <v>331.971</v>
      </c>
      <c r="NT154" s="1">
        <v>328.87900000000002</v>
      </c>
      <c r="NU154" s="1">
        <v>385.05900000000003</v>
      </c>
      <c r="NV154" s="1">
        <v>406.70400000000001</v>
      </c>
      <c r="NW154" s="1">
        <v>415.49900000000002</v>
      </c>
      <c r="NX154" s="1">
        <v>416.27100000000002</v>
      </c>
      <c r="NY154" s="1">
        <v>394.83100000000002</v>
      </c>
      <c r="NZ154" s="1">
        <v>380.81700000000001</v>
      </c>
      <c r="OA154" s="1">
        <v>376.29300000000001</v>
      </c>
      <c r="OB154" s="1">
        <v>376.77800000000002</v>
      </c>
      <c r="OC154" s="1">
        <v>372.899</v>
      </c>
      <c r="OD154" s="1">
        <v>375.62200000000001</v>
      </c>
      <c r="OE154" s="1">
        <v>366.62799999999999</v>
      </c>
      <c r="OF154" s="1">
        <v>362.72699999999998</v>
      </c>
      <c r="OG154" s="1">
        <v>360.08800000000002</v>
      </c>
      <c r="OH154" s="1">
        <v>353.46300000000002</v>
      </c>
      <c r="OI154" s="1">
        <v>352.084</v>
      </c>
      <c r="OJ154" s="1">
        <v>353.84699999999998</v>
      </c>
      <c r="OK154" s="1">
        <v>376.43700000000001</v>
      </c>
      <c r="OL154" s="1">
        <v>407.11099999999999</v>
      </c>
      <c r="OM154" s="1">
        <v>412.40699999999998</v>
      </c>
      <c r="ON154" s="1">
        <v>408.077</v>
      </c>
      <c r="OO154" s="1">
        <v>410.87799999999999</v>
      </c>
      <c r="OP154" s="1">
        <v>400.82</v>
      </c>
      <c r="OQ154" s="1">
        <v>387.375</v>
      </c>
      <c r="OR154" s="1">
        <v>368.26299999999998</v>
      </c>
      <c r="OS154" s="1">
        <v>389.89</v>
      </c>
      <c r="OT154" s="1">
        <v>377.29500000000002</v>
      </c>
      <c r="OU154" s="1">
        <v>368.74599999999998</v>
      </c>
      <c r="OV154" s="1">
        <v>357.69499999999999</v>
      </c>
      <c r="OW154" s="1">
        <v>352.87599999999998</v>
      </c>
      <c r="OX154" s="1">
        <v>361.03100000000001</v>
      </c>
      <c r="OY154" s="1">
        <v>359.97500000000002</v>
      </c>
      <c r="OZ154" s="1">
        <v>360.30200000000002</v>
      </c>
      <c r="PA154" s="1">
        <v>377.18099999999998</v>
      </c>
      <c r="PB154" s="1">
        <v>350.07600000000002</v>
      </c>
      <c r="PC154" s="1">
        <v>340.452</v>
      </c>
      <c r="PD154" s="1">
        <v>337.50099999999998</v>
      </c>
      <c r="PE154" s="1">
        <v>324.94499999999999</v>
      </c>
      <c r="PF154" s="1">
        <v>319.75200000000001</v>
      </c>
      <c r="PG154" s="1">
        <v>318.76</v>
      </c>
      <c r="PH154" s="1">
        <v>291.04199999999997</v>
      </c>
      <c r="PI154" s="1">
        <v>275.54000000000002</v>
      </c>
      <c r="PJ154" s="1">
        <v>277.24</v>
      </c>
      <c r="PK154" s="1">
        <v>283.77199999999999</v>
      </c>
      <c r="PL154" s="1">
        <v>282.21600000000001</v>
      </c>
      <c r="PM154" s="1">
        <v>280.67899999999997</v>
      </c>
      <c r="PN154" s="1">
        <v>284.87099999999998</v>
      </c>
      <c r="PO154" s="1">
        <v>297.25299999999999</v>
      </c>
      <c r="PP154" s="1">
        <v>298.97899999999998</v>
      </c>
      <c r="PQ154" s="1">
        <v>306.892</v>
      </c>
      <c r="PR154" s="1">
        <v>338.30799999999999</v>
      </c>
      <c r="PS154" s="1">
        <v>321.38299999999998</v>
      </c>
      <c r="PT154" s="1">
        <v>316.81700000000001</v>
      </c>
      <c r="PU154" s="1">
        <v>298.48599999999999</v>
      </c>
      <c r="PV154" s="1">
        <v>291.02999999999997</v>
      </c>
      <c r="PW154" s="1">
        <v>295.18900000000002</v>
      </c>
      <c r="PX154" s="1">
        <v>279.27999999999997</v>
      </c>
      <c r="PY154" s="1">
        <v>274.59399999999999</v>
      </c>
      <c r="PZ154" s="1">
        <v>276.245</v>
      </c>
      <c r="QA154" s="1">
        <v>271.41800000000001</v>
      </c>
      <c r="QB154" s="1">
        <v>268.04599999999999</v>
      </c>
      <c r="QC154" s="1">
        <v>267.85500000000002</v>
      </c>
      <c r="QD154" s="1">
        <v>252.92099999999999</v>
      </c>
      <c r="QE154" s="1">
        <v>253.04499999999999</v>
      </c>
      <c r="QF154" s="1">
        <v>249.21299999999999</v>
      </c>
      <c r="QG154" s="1">
        <v>243.154</v>
      </c>
      <c r="QH154" s="1">
        <v>239.76499999999999</v>
      </c>
      <c r="QI154" s="1">
        <v>238.7</v>
      </c>
      <c r="QJ154" s="1">
        <v>242.316</v>
      </c>
      <c r="QK154" s="1">
        <v>238.23699999999999</v>
      </c>
      <c r="QL154" s="1">
        <v>241.33199999999999</v>
      </c>
      <c r="QM154" s="1">
        <v>234.52199999999999</v>
      </c>
      <c r="QN154" s="1">
        <v>236.59100000000001</v>
      </c>
      <c r="QO154" s="1">
        <v>237.42</v>
      </c>
      <c r="QP154" s="1">
        <v>227.398</v>
      </c>
      <c r="QQ154" s="1">
        <v>221.85300000000001</v>
      </c>
      <c r="QR154" s="1">
        <v>220.78700000000001</v>
      </c>
      <c r="QS154" s="1">
        <v>219.953</v>
      </c>
      <c r="QT154" s="1">
        <v>218.07400000000001</v>
      </c>
      <c r="QU154" s="1">
        <v>218.49199999999999</v>
      </c>
      <c r="QV154" s="1">
        <v>220.44300000000001</v>
      </c>
      <c r="QW154" s="1">
        <v>224.13</v>
      </c>
      <c r="QX154" s="1">
        <v>224.25299999999999</v>
      </c>
      <c r="QY154" s="1">
        <v>222.01900000000001</v>
      </c>
      <c r="QZ154" s="1">
        <v>226.82599999999999</v>
      </c>
      <c r="RA154" s="1">
        <v>243.251</v>
      </c>
      <c r="RB154" s="1">
        <v>261.779</v>
      </c>
      <c r="RC154" s="1">
        <v>263.351</v>
      </c>
      <c r="RD154" s="1">
        <v>264.45699999999999</v>
      </c>
      <c r="RE154" s="1">
        <v>266.19900000000001</v>
      </c>
      <c r="RF154" s="1">
        <v>263.95999999999998</v>
      </c>
      <c r="RG154" s="1">
        <v>258.52699999999999</v>
      </c>
      <c r="RH154" s="1">
        <v>253.79900000000001</v>
      </c>
      <c r="RI154" s="1">
        <v>254.13900000000001</v>
      </c>
      <c r="RJ154" s="1">
        <v>254.714</v>
      </c>
      <c r="RK154" s="1">
        <v>255.79400000000001</v>
      </c>
      <c r="RL154" s="1">
        <v>256.24</v>
      </c>
      <c r="RM154" s="1">
        <v>253.04400000000001</v>
      </c>
      <c r="RN154" s="1">
        <v>255.904</v>
      </c>
      <c r="RO154" s="1">
        <v>266.012</v>
      </c>
      <c r="RP154" s="1">
        <v>265.858</v>
      </c>
      <c r="RQ154" s="1">
        <v>264.56799999999998</v>
      </c>
      <c r="RR154" s="1">
        <v>264.25799999999998</v>
      </c>
      <c r="RS154" s="1">
        <v>257.48599999999999</v>
      </c>
      <c r="RT154" s="1">
        <v>257.964</v>
      </c>
      <c r="RU154" s="1">
        <v>251.90199999999999</v>
      </c>
      <c r="RV154" s="1">
        <v>244.18299999999999</v>
      </c>
      <c r="RW154" s="1">
        <v>241.87899999999999</v>
      </c>
      <c r="RX154" s="1">
        <v>239.065</v>
      </c>
      <c r="RY154" s="1">
        <v>241.21899999999999</v>
      </c>
      <c r="RZ154" s="1">
        <v>239.88</v>
      </c>
      <c r="SA154" s="1">
        <v>235.94900000000001</v>
      </c>
      <c r="SB154" s="1">
        <v>228.17599999999999</v>
      </c>
      <c r="SC154" s="1">
        <v>229.29400000000001</v>
      </c>
      <c r="SD154" s="1">
        <v>233.57</v>
      </c>
      <c r="SE154" s="1">
        <v>227.94800000000001</v>
      </c>
      <c r="SF154" s="1">
        <v>224.55099999999999</v>
      </c>
      <c r="SG154" s="1">
        <v>247.577</v>
      </c>
      <c r="SH154" s="1">
        <v>249.77799999999999</v>
      </c>
      <c r="SI154" s="1">
        <v>253.29</v>
      </c>
      <c r="SJ154" s="1">
        <v>253.416</v>
      </c>
      <c r="SK154" s="1">
        <v>249.488</v>
      </c>
      <c r="SL154" s="1">
        <v>247.91800000000001</v>
      </c>
      <c r="SM154" s="1">
        <v>248.214</v>
      </c>
      <c r="SN154" s="1">
        <v>245.976</v>
      </c>
      <c r="SO154" s="1">
        <v>246.84100000000001</v>
      </c>
      <c r="SP154" s="1">
        <v>247.05199999999999</v>
      </c>
      <c r="SQ154" s="1">
        <v>250.929</v>
      </c>
      <c r="SR154" s="1">
        <v>236.27799999999999</v>
      </c>
      <c r="SS154" s="1">
        <v>239.541</v>
      </c>
      <c r="ST154" s="1">
        <v>247.41200000000001</v>
      </c>
    </row>
    <row r="155" spans="1:516" x14ac:dyDescent="0.25">
      <c r="A155" s="1" t="s">
        <v>113</v>
      </c>
      <c r="B155" s="1" t="str">
        <f>_xlfn.XLOOKUP(A155,bonds[worksheet get],bonds[unique lookup],"-")</f>
        <v>VW 2.7 PERP nc-22</v>
      </c>
      <c r="C155" s="1" t="str">
        <f>_xlfn.XLOOKUP(A155,bonds[worksheet get],bonds[ID_ISIN],"-")</f>
        <v>XS1629658755</v>
      </c>
      <c r="D155" s="1">
        <f>_xll.BDH(A155,"blp_i_sprd_mid","-2AY",,"Dates=H","Fill=C","Sort=R","Dir=H","cols=509;rows=1")</f>
        <v>380.47300000000001</v>
      </c>
      <c r="E155" s="1">
        <f>_xll.BDH(A155,"blp_i_sprd_mid","-2AY",,"Dates=H","Fill=C","Sort=R","Dir=H","cols=509;rows=1")</f>
        <v>380.47300000000001</v>
      </c>
      <c r="F155" s="1">
        <f>_xll.BDH(A155,"blp_i_sprd_mid","-2AY",,"Dates=H","Fill=C","Sort=R","Dir=H","cols=509;rows=1")</f>
        <v>380.47300000000001</v>
      </c>
      <c r="G155" s="1">
        <v>380.435</v>
      </c>
      <c r="H155" s="1">
        <v>382.31700000000001</v>
      </c>
      <c r="I155" s="1">
        <v>387.97</v>
      </c>
      <c r="J155" s="1">
        <v>393.38</v>
      </c>
      <c r="K155" s="1">
        <v>391.95499999999998</v>
      </c>
      <c r="L155" s="1">
        <v>390.36200000000002</v>
      </c>
      <c r="M155" s="1">
        <v>384.67200000000003</v>
      </c>
      <c r="N155" s="1">
        <v>377.83699999999999</v>
      </c>
      <c r="O155" s="1">
        <v>390.01900000000001</v>
      </c>
      <c r="P155" s="1">
        <v>376.089</v>
      </c>
      <c r="Q155" s="1">
        <v>372.14400000000001</v>
      </c>
      <c r="R155" s="1">
        <v>340.83800000000002</v>
      </c>
      <c r="S155" s="1">
        <v>319.601</v>
      </c>
      <c r="T155" s="1">
        <v>341.84800000000001</v>
      </c>
      <c r="U155" s="1">
        <v>334.58</v>
      </c>
      <c r="V155" s="1">
        <v>344.47300000000001</v>
      </c>
      <c r="W155" s="1">
        <v>317.24599999999998</v>
      </c>
      <c r="X155" s="1">
        <v>272.27600000000001</v>
      </c>
      <c r="Y155" s="1">
        <v>223.173</v>
      </c>
      <c r="Z155" s="1">
        <v>231.852</v>
      </c>
      <c r="AA155" s="1">
        <v>303.88900000000001</v>
      </c>
      <c r="AB155" s="1">
        <v>324.52499999999998</v>
      </c>
      <c r="AC155" s="1">
        <v>361.66199999999998</v>
      </c>
      <c r="AD155" s="1">
        <v>367.02100000000002</v>
      </c>
      <c r="AE155" s="1">
        <v>365.14400000000001</v>
      </c>
      <c r="AF155" s="1">
        <v>347.45499999999998</v>
      </c>
      <c r="AG155" s="1">
        <v>350.14</v>
      </c>
      <c r="AH155" s="1">
        <v>375.62299999999999</v>
      </c>
      <c r="AI155" s="1">
        <v>407.52499999999998</v>
      </c>
      <c r="AJ155" s="1">
        <v>408.09</v>
      </c>
      <c r="AK155" s="1">
        <v>405.62400000000002</v>
      </c>
      <c r="AL155" s="1">
        <v>412.18900000000002</v>
      </c>
      <c r="AM155" s="1">
        <v>431.35199999999998</v>
      </c>
      <c r="AN155" s="1">
        <v>468.08499999999998</v>
      </c>
      <c r="AO155" s="1">
        <v>486.87799999999999</v>
      </c>
      <c r="AP155" s="1">
        <v>488.08100000000002</v>
      </c>
      <c r="AQ155" s="1">
        <v>466.88099999999997</v>
      </c>
      <c r="AR155" s="1">
        <v>463.59</v>
      </c>
      <c r="AS155" s="1">
        <v>465.76799999999997</v>
      </c>
      <c r="AT155" s="1">
        <v>482.495</v>
      </c>
      <c r="AU155" s="1">
        <v>488.00900000000001</v>
      </c>
      <c r="AV155" s="1">
        <v>501.78100000000001</v>
      </c>
      <c r="AW155" s="1">
        <v>510.358</v>
      </c>
      <c r="AX155" s="1">
        <v>516.697</v>
      </c>
      <c r="AY155" s="1">
        <v>459.63299999999998</v>
      </c>
      <c r="AZ155" s="1">
        <v>445.59699999999998</v>
      </c>
      <c r="BA155" s="1">
        <v>424.83199999999999</v>
      </c>
      <c r="BB155" s="1">
        <v>405.75599999999997</v>
      </c>
      <c r="BC155" s="1">
        <v>441.32900000000001</v>
      </c>
      <c r="BD155" s="1">
        <v>453.61</v>
      </c>
      <c r="BE155" s="1">
        <v>510.29500000000002</v>
      </c>
      <c r="BF155" s="1">
        <v>514.05799999999999</v>
      </c>
      <c r="BG155" s="1">
        <v>492.565</v>
      </c>
      <c r="BH155" s="1">
        <v>465.62200000000001</v>
      </c>
      <c r="BI155" s="1">
        <v>449.77800000000002</v>
      </c>
      <c r="BJ155" s="1">
        <v>401.851</v>
      </c>
      <c r="BK155" s="1">
        <v>368.84800000000001</v>
      </c>
      <c r="BL155" s="1">
        <v>453.762</v>
      </c>
      <c r="BM155" s="1">
        <v>537.59100000000001</v>
      </c>
      <c r="BN155" s="1">
        <v>570.44100000000003</v>
      </c>
      <c r="BO155" s="1">
        <v>620.577</v>
      </c>
      <c r="BP155" s="1">
        <v>610.89700000000005</v>
      </c>
      <c r="BQ155" s="1">
        <v>599.81399999999996</v>
      </c>
      <c r="BR155" s="1">
        <v>584.72699999999998</v>
      </c>
      <c r="BS155" s="1">
        <v>576.029</v>
      </c>
      <c r="BT155" s="1">
        <v>576.53499999999997</v>
      </c>
      <c r="BU155" s="1">
        <v>532.74699999999996</v>
      </c>
      <c r="BV155" s="1">
        <v>494.03</v>
      </c>
      <c r="BW155" s="1">
        <v>494.80200000000002</v>
      </c>
      <c r="BX155" s="1">
        <v>639.85599999999999</v>
      </c>
      <c r="BY155" s="1">
        <v>696.41200000000003</v>
      </c>
      <c r="BZ155" s="1">
        <v>654.68499999999995</v>
      </c>
      <c r="CA155" s="1">
        <v>776.88599999999997</v>
      </c>
      <c r="CB155" s="1">
        <v>793.13</v>
      </c>
      <c r="CC155" s="1">
        <v>687.26199999999994</v>
      </c>
      <c r="CD155" s="1">
        <v>576.53399999999999</v>
      </c>
      <c r="CE155" s="1">
        <v>472.28899999999999</v>
      </c>
      <c r="CF155" s="1">
        <v>435.19600000000003</v>
      </c>
      <c r="CG155" s="1">
        <v>332.03199999999998</v>
      </c>
      <c r="CH155" s="1">
        <v>309.30700000000002</v>
      </c>
      <c r="CI155" s="1">
        <v>335.59800000000001</v>
      </c>
      <c r="CJ155" s="1">
        <v>264.41899999999998</v>
      </c>
      <c r="CK155" s="1">
        <v>229.94499999999999</v>
      </c>
      <c r="CL155" s="1">
        <v>206.453</v>
      </c>
      <c r="CM155" s="1">
        <v>215.80799999999999</v>
      </c>
      <c r="CN155" s="1">
        <v>256.31299999999999</v>
      </c>
      <c r="CO155" s="1">
        <v>255.744</v>
      </c>
      <c r="CP155" s="1">
        <v>214.053</v>
      </c>
      <c r="CQ155" s="1">
        <v>188.11</v>
      </c>
      <c r="CR155" s="1">
        <v>179.8</v>
      </c>
      <c r="CS155" s="1">
        <v>171.327</v>
      </c>
      <c r="CT155" s="1">
        <v>148.172</v>
      </c>
      <c r="CU155" s="1">
        <v>148.459</v>
      </c>
      <c r="CV155" s="1">
        <v>151.50200000000001</v>
      </c>
      <c r="CW155" s="1">
        <v>152.50299999999999</v>
      </c>
      <c r="CX155" s="1">
        <v>150.577</v>
      </c>
      <c r="CY155" s="1">
        <v>150.511</v>
      </c>
      <c r="CZ155" s="1">
        <v>150.46100000000001</v>
      </c>
      <c r="DA155" s="1">
        <v>150.06700000000001</v>
      </c>
      <c r="DB155" s="1">
        <v>151.68299999999999</v>
      </c>
      <c r="DC155" s="1">
        <v>152.91499999999999</v>
      </c>
      <c r="DD155" s="1">
        <v>149.29400000000001</v>
      </c>
      <c r="DE155" s="1">
        <v>146.37100000000001</v>
      </c>
      <c r="DF155" s="1">
        <v>150.98699999999999</v>
      </c>
      <c r="DG155" s="1">
        <v>158.32</v>
      </c>
      <c r="DH155" s="1">
        <v>169.57599999999999</v>
      </c>
      <c r="DI155" s="1">
        <v>166.65899999999999</v>
      </c>
      <c r="DJ155" s="1">
        <v>165.09</v>
      </c>
      <c r="DK155" s="1">
        <v>160.87799999999999</v>
      </c>
      <c r="DL155" s="1">
        <v>162.255</v>
      </c>
      <c r="DM155" s="1">
        <v>164.73099999999999</v>
      </c>
      <c r="DN155" s="1">
        <v>151.529</v>
      </c>
      <c r="DO155" s="1">
        <v>148.56</v>
      </c>
      <c r="DP155" s="1">
        <v>144.86500000000001</v>
      </c>
      <c r="DQ155" s="1">
        <v>143.97399999999999</v>
      </c>
      <c r="DR155" s="1">
        <v>143.04499999999999</v>
      </c>
      <c r="DS155" s="1">
        <v>146.31100000000001</v>
      </c>
      <c r="DT155" s="1">
        <v>154.059</v>
      </c>
      <c r="DU155" s="1">
        <v>160.93799999999999</v>
      </c>
      <c r="DV155" s="1">
        <v>160.81899999999999</v>
      </c>
      <c r="DW155" s="1">
        <v>160.68799999999999</v>
      </c>
      <c r="DX155" s="1">
        <v>163.30699999999999</v>
      </c>
      <c r="DY155" s="1">
        <v>165.50800000000001</v>
      </c>
      <c r="DZ155" s="1">
        <v>172.667</v>
      </c>
      <c r="EA155" s="1">
        <v>168.56299999999999</v>
      </c>
      <c r="EB155" s="1">
        <v>165.13800000000001</v>
      </c>
      <c r="EC155" s="1">
        <v>161.77000000000001</v>
      </c>
      <c r="ED155" s="1">
        <v>156.32</v>
      </c>
      <c r="EE155" s="1">
        <v>154.74700000000001</v>
      </c>
      <c r="EF155" s="1">
        <v>154.67500000000001</v>
      </c>
      <c r="EG155" s="1">
        <v>157.33000000000001</v>
      </c>
      <c r="EH155" s="1">
        <v>157.22200000000001</v>
      </c>
      <c r="EI155" s="1">
        <v>159.02199999999999</v>
      </c>
      <c r="EJ155" s="1">
        <v>159.221</v>
      </c>
      <c r="EK155" s="1">
        <v>160.05000000000001</v>
      </c>
      <c r="EL155" s="1">
        <v>162.64599999999999</v>
      </c>
      <c r="EM155" s="1">
        <v>164.17099999999999</v>
      </c>
      <c r="EN155" s="1">
        <v>164.32900000000001</v>
      </c>
      <c r="EO155" s="1">
        <v>164.06100000000001</v>
      </c>
      <c r="EP155" s="1">
        <v>168.62899999999999</v>
      </c>
      <c r="EQ155" s="1">
        <v>167.81</v>
      </c>
      <c r="ER155" s="1">
        <v>166.15600000000001</v>
      </c>
      <c r="ES155" s="1">
        <v>167.471</v>
      </c>
      <c r="ET155" s="1">
        <v>177.73699999999999</v>
      </c>
      <c r="EU155" s="1">
        <v>182.69399999999999</v>
      </c>
      <c r="EV155" s="1">
        <v>192.10900000000001</v>
      </c>
      <c r="EW155" s="1">
        <v>192.1</v>
      </c>
      <c r="EX155" s="1">
        <v>184.654</v>
      </c>
      <c r="EY155" s="1">
        <v>185.61799999999999</v>
      </c>
      <c r="EZ155" s="1">
        <v>185.91</v>
      </c>
      <c r="FA155" s="1">
        <v>183.928</v>
      </c>
      <c r="FB155" s="1">
        <v>181.93199999999999</v>
      </c>
      <c r="FC155" s="1">
        <v>187.904</v>
      </c>
      <c r="FD155" s="1">
        <v>199.46299999999999</v>
      </c>
      <c r="FE155" s="1">
        <v>203.226</v>
      </c>
      <c r="FF155" s="1">
        <v>202.47399999999999</v>
      </c>
      <c r="FG155" s="1">
        <v>195.751</v>
      </c>
      <c r="FH155" s="1">
        <v>193.869</v>
      </c>
      <c r="FI155" s="1">
        <v>194.16800000000001</v>
      </c>
      <c r="FJ155" s="1">
        <v>194.982</v>
      </c>
      <c r="FK155" s="1">
        <v>193.41499999999999</v>
      </c>
      <c r="FL155" s="1">
        <v>187.166</v>
      </c>
      <c r="FM155" s="1">
        <v>189.27699999999999</v>
      </c>
      <c r="FN155" s="1">
        <v>183.54599999999999</v>
      </c>
      <c r="FO155" s="1">
        <v>175.69800000000001</v>
      </c>
      <c r="FP155" s="1">
        <v>170.47200000000001</v>
      </c>
      <c r="FQ155" s="1">
        <v>166.839</v>
      </c>
      <c r="FR155" s="1">
        <v>177.35300000000001</v>
      </c>
      <c r="FS155" s="1">
        <v>191.31700000000001</v>
      </c>
      <c r="FT155" s="1">
        <v>195.61500000000001</v>
      </c>
      <c r="FU155" s="1">
        <v>192.91200000000001</v>
      </c>
      <c r="FV155" s="1">
        <v>180.16399999999999</v>
      </c>
      <c r="FW155" s="1">
        <v>174.57300000000001</v>
      </c>
      <c r="FX155" s="1">
        <v>175.71199999999999</v>
      </c>
      <c r="FY155" s="1">
        <v>179.21600000000001</v>
      </c>
      <c r="FZ155" s="1">
        <v>181.405</v>
      </c>
      <c r="GA155" s="1">
        <v>181.68700000000001</v>
      </c>
      <c r="GB155" s="1">
        <v>186.70599999999999</v>
      </c>
      <c r="GC155" s="1">
        <v>193.333</v>
      </c>
      <c r="GD155" s="1">
        <v>194.595</v>
      </c>
      <c r="GE155" s="1">
        <v>201.56899999999999</v>
      </c>
      <c r="GF155" s="1">
        <v>207.001</v>
      </c>
      <c r="GG155" s="1">
        <v>210.95500000000001</v>
      </c>
      <c r="GH155" s="1">
        <v>211.74</v>
      </c>
      <c r="GI155" s="1">
        <v>220.214</v>
      </c>
      <c r="GJ155" s="1">
        <v>223.601</v>
      </c>
      <c r="GK155" s="1">
        <v>222.83600000000001</v>
      </c>
      <c r="GL155" s="1">
        <v>216.65100000000001</v>
      </c>
      <c r="GM155" s="1">
        <v>215.364</v>
      </c>
      <c r="GN155" s="1">
        <v>216.44</v>
      </c>
      <c r="GO155" s="1">
        <v>211.74700000000001</v>
      </c>
      <c r="GP155" s="1">
        <v>200.798</v>
      </c>
      <c r="GQ155" s="1">
        <v>205.15899999999999</v>
      </c>
      <c r="GR155" s="1">
        <v>206.69</v>
      </c>
      <c r="GS155" s="1">
        <v>209.72499999999999</v>
      </c>
      <c r="GT155" s="1">
        <v>215.66900000000001</v>
      </c>
      <c r="GU155" s="1">
        <v>211.214</v>
      </c>
      <c r="GV155" s="1">
        <v>212.87299999999999</v>
      </c>
      <c r="GW155" s="1">
        <v>210.62799999999999</v>
      </c>
      <c r="GX155" s="1">
        <v>221.48599999999999</v>
      </c>
      <c r="GY155" s="1">
        <v>220.40799999999999</v>
      </c>
      <c r="GZ155" s="1">
        <v>209.93</v>
      </c>
      <c r="HA155" s="1">
        <v>202.24199999999999</v>
      </c>
      <c r="HB155" s="1">
        <v>197.99600000000001</v>
      </c>
      <c r="HC155" s="1">
        <v>195.917</v>
      </c>
      <c r="HD155" s="1">
        <v>238.649</v>
      </c>
      <c r="HE155" s="1">
        <v>231.02</v>
      </c>
      <c r="HF155" s="1">
        <v>221.881</v>
      </c>
      <c r="HG155" s="1">
        <v>219.06399999999999</v>
      </c>
      <c r="HH155" s="1">
        <v>214.64</v>
      </c>
      <c r="HI155" s="1">
        <v>222.55099999999999</v>
      </c>
      <c r="HJ155" s="1">
        <v>223.94800000000001</v>
      </c>
      <c r="HK155" s="1">
        <v>220.179</v>
      </c>
      <c r="HL155" s="1">
        <v>218.946</v>
      </c>
      <c r="HM155" s="1">
        <v>221.36099999999999</v>
      </c>
      <c r="HN155" s="1">
        <v>223.26400000000001</v>
      </c>
      <c r="HO155" s="1">
        <v>218.18100000000001</v>
      </c>
      <c r="HP155" s="1">
        <v>217.869</v>
      </c>
      <c r="HQ155" s="1">
        <v>216.459</v>
      </c>
      <c r="HR155" s="1">
        <v>214.72</v>
      </c>
      <c r="HS155" s="1">
        <v>226.61</v>
      </c>
      <c r="HT155" s="1">
        <v>239.328</v>
      </c>
      <c r="HU155" s="1">
        <v>249.33</v>
      </c>
      <c r="HV155" s="1">
        <v>266.09699999999998</v>
      </c>
      <c r="HW155" s="1">
        <v>272.387</v>
      </c>
      <c r="HX155" s="1">
        <v>249.893</v>
      </c>
      <c r="HY155" s="1">
        <v>242.82400000000001</v>
      </c>
      <c r="HZ155" s="1">
        <v>237.17</v>
      </c>
      <c r="IA155" s="1">
        <v>241.143</v>
      </c>
      <c r="IB155" s="1">
        <v>242.82499999999999</v>
      </c>
      <c r="IC155" s="1">
        <v>251.28299999999999</v>
      </c>
      <c r="ID155" s="1">
        <v>260.73500000000001</v>
      </c>
      <c r="IE155" s="1">
        <v>277.97699999999998</v>
      </c>
      <c r="IF155" s="1">
        <v>260.84199999999998</v>
      </c>
      <c r="IG155" s="1">
        <v>239.28</v>
      </c>
      <c r="IH155" s="1">
        <v>237.756</v>
      </c>
      <c r="II155" s="1">
        <v>236.93600000000001</v>
      </c>
      <c r="IJ155" s="1">
        <v>209.148</v>
      </c>
      <c r="IK155" s="1">
        <v>208.45</v>
      </c>
      <c r="IL155" s="1">
        <v>205.03399999999999</v>
      </c>
      <c r="IM155" s="1">
        <v>225.08500000000001</v>
      </c>
      <c r="IN155" s="1">
        <v>240.94200000000001</v>
      </c>
      <c r="IO155" s="1">
        <v>251.24600000000001</v>
      </c>
      <c r="IP155" s="1">
        <v>250.23099999999999</v>
      </c>
      <c r="IQ155" s="1">
        <v>253.292</v>
      </c>
      <c r="IR155" s="1">
        <v>233.386</v>
      </c>
      <c r="IS155" s="1">
        <v>218.26300000000001</v>
      </c>
      <c r="IT155" s="1">
        <v>219.39599999999999</v>
      </c>
      <c r="IU155" s="1">
        <v>219.77500000000001</v>
      </c>
      <c r="IV155" s="1">
        <v>221.47800000000001</v>
      </c>
      <c r="IW155" s="1">
        <v>233.62200000000001</v>
      </c>
      <c r="IX155" s="1">
        <v>244.05799999999999</v>
      </c>
      <c r="IY155" s="1">
        <v>237.41900000000001</v>
      </c>
      <c r="IZ155" s="1">
        <v>224.505</v>
      </c>
      <c r="JA155" s="1">
        <v>222.846</v>
      </c>
      <c r="JB155" s="1">
        <v>230.71899999999999</v>
      </c>
      <c r="JC155" s="1">
        <v>236.399</v>
      </c>
      <c r="JD155" s="1">
        <v>234.863</v>
      </c>
      <c r="JE155" s="1">
        <v>250.86600000000001</v>
      </c>
      <c r="JF155" s="1">
        <v>260.483</v>
      </c>
      <c r="JG155" s="1">
        <v>262.37599999999998</v>
      </c>
      <c r="JH155" s="1">
        <v>261.12200000000001</v>
      </c>
      <c r="JI155" s="1">
        <v>253.523</v>
      </c>
      <c r="JJ155" s="1">
        <v>245.185</v>
      </c>
      <c r="JK155" s="1">
        <v>236.14</v>
      </c>
      <c r="JL155" s="1">
        <v>242.31</v>
      </c>
      <c r="JM155" s="1">
        <v>263.26299999999998</v>
      </c>
      <c r="JN155" s="1">
        <v>283.87</v>
      </c>
      <c r="JO155" s="1">
        <v>283.86599999999999</v>
      </c>
      <c r="JP155" s="1">
        <v>282.11599999999999</v>
      </c>
      <c r="JQ155" s="1">
        <v>283.00200000000001</v>
      </c>
      <c r="JR155" s="1">
        <v>267.79899999999998</v>
      </c>
      <c r="JS155" s="1">
        <v>280.20800000000003</v>
      </c>
      <c r="JT155" s="1">
        <v>288.56599999999997</v>
      </c>
      <c r="JU155" s="1">
        <v>288.45499999999998</v>
      </c>
      <c r="JV155" s="1">
        <v>296.33699999999999</v>
      </c>
      <c r="JW155" s="1">
        <v>309.09699999999998</v>
      </c>
      <c r="JX155" s="1">
        <v>325.57799999999997</v>
      </c>
      <c r="JY155" s="1">
        <v>321.51299999999998</v>
      </c>
      <c r="JZ155" s="1">
        <v>313.82299999999998</v>
      </c>
      <c r="KA155" s="1">
        <v>317.45999999999998</v>
      </c>
      <c r="KB155" s="1">
        <v>310.31900000000002</v>
      </c>
      <c r="KC155" s="1">
        <v>318.31900000000002</v>
      </c>
      <c r="KD155" s="1">
        <v>316.52100000000002</v>
      </c>
      <c r="KE155" s="1">
        <v>317.70400000000001</v>
      </c>
      <c r="KF155" s="1">
        <v>298.40600000000001</v>
      </c>
      <c r="KG155" s="1">
        <v>283.209</v>
      </c>
      <c r="KH155" s="1">
        <v>276.988</v>
      </c>
      <c r="KI155" s="1">
        <v>275.07600000000002</v>
      </c>
      <c r="KJ155" s="1">
        <v>271.99700000000001</v>
      </c>
      <c r="KK155" s="1">
        <v>283.09800000000001</v>
      </c>
      <c r="KL155" s="1">
        <v>291.46800000000002</v>
      </c>
      <c r="KM155" s="1">
        <v>295.79300000000001</v>
      </c>
      <c r="KN155" s="1">
        <v>285.92500000000001</v>
      </c>
      <c r="KO155" s="1">
        <v>298.55399999999997</v>
      </c>
      <c r="KP155" s="1">
        <v>290.42099999999999</v>
      </c>
      <c r="KQ155" s="1">
        <v>277.5</v>
      </c>
      <c r="KR155" s="1">
        <v>259.40300000000002</v>
      </c>
      <c r="KS155" s="1">
        <v>258.54599999999999</v>
      </c>
      <c r="KT155" s="1">
        <v>258.38400000000001</v>
      </c>
      <c r="KU155" s="1">
        <v>273.54399999999998</v>
      </c>
      <c r="KV155" s="1">
        <v>274.976</v>
      </c>
      <c r="KW155" s="1">
        <v>277.78300000000002</v>
      </c>
      <c r="KX155" s="1">
        <v>273.45100000000002</v>
      </c>
      <c r="KY155" s="1">
        <v>266.83100000000002</v>
      </c>
      <c r="KZ155" s="1">
        <v>269.85000000000002</v>
      </c>
      <c r="LA155" s="1">
        <v>270.411</v>
      </c>
      <c r="LB155" s="1">
        <v>267.68200000000002</v>
      </c>
      <c r="LC155" s="1">
        <v>262.00099999999998</v>
      </c>
      <c r="LD155" s="1">
        <v>262.93299999999999</v>
      </c>
      <c r="LE155" s="1">
        <v>271.37700000000001</v>
      </c>
      <c r="LF155" s="1">
        <v>289.54899999999998</v>
      </c>
      <c r="LG155" s="1">
        <v>316.21100000000001</v>
      </c>
      <c r="LH155" s="1">
        <v>300.173</v>
      </c>
      <c r="LI155" s="1">
        <v>300.31700000000001</v>
      </c>
      <c r="LJ155" s="1">
        <v>286.839</v>
      </c>
      <c r="LK155" s="1">
        <v>284.76799999999997</v>
      </c>
      <c r="LL155" s="1">
        <v>277.32400000000001</v>
      </c>
      <c r="LM155" s="1">
        <v>281.61200000000002</v>
      </c>
      <c r="LN155" s="1">
        <v>275.471</v>
      </c>
      <c r="LO155" s="1">
        <v>291.81</v>
      </c>
      <c r="LP155" s="1">
        <v>295.721</v>
      </c>
      <c r="LQ155" s="1">
        <v>297.41000000000003</v>
      </c>
      <c r="LR155" s="1">
        <v>301.99700000000001</v>
      </c>
      <c r="LS155" s="1">
        <v>313.149</v>
      </c>
      <c r="LT155" s="1">
        <v>302.75900000000001</v>
      </c>
      <c r="LU155" s="1">
        <v>299.577</v>
      </c>
      <c r="LV155" s="1">
        <v>292.53500000000003</v>
      </c>
      <c r="LW155" s="1">
        <v>269.983</v>
      </c>
      <c r="LX155" s="1">
        <v>275.02600000000001</v>
      </c>
      <c r="LY155" s="1">
        <v>281.62099999999998</v>
      </c>
      <c r="LZ155" s="1">
        <v>269.44499999999999</v>
      </c>
      <c r="MA155" s="1">
        <v>286.25700000000001</v>
      </c>
      <c r="MB155" s="1">
        <v>310.23399999999998</v>
      </c>
      <c r="MC155" s="1">
        <v>327.56099999999998</v>
      </c>
      <c r="MD155" s="1">
        <v>333.89499999999998</v>
      </c>
      <c r="ME155" s="1">
        <v>330.47699999999998</v>
      </c>
      <c r="MF155" s="1">
        <v>321.75</v>
      </c>
      <c r="MG155" s="1">
        <v>315.14</v>
      </c>
      <c r="MH155" s="1">
        <v>314.77499999999998</v>
      </c>
      <c r="MI155" s="1">
        <v>316.09699999999998</v>
      </c>
      <c r="MJ155" s="1">
        <v>311.71699999999998</v>
      </c>
      <c r="MK155" s="1">
        <v>317.94</v>
      </c>
      <c r="ML155" s="1">
        <v>330.27800000000002</v>
      </c>
      <c r="MM155" s="1">
        <v>345.67200000000003</v>
      </c>
      <c r="MN155" s="1">
        <v>361.762</v>
      </c>
      <c r="MO155" s="1">
        <v>358.35599999999999</v>
      </c>
      <c r="MP155" s="1">
        <v>347.51299999999998</v>
      </c>
      <c r="MQ155" s="1">
        <v>345.95499999999998</v>
      </c>
      <c r="MR155" s="1">
        <v>346.32400000000001</v>
      </c>
      <c r="MS155" s="1">
        <v>350.40199999999999</v>
      </c>
      <c r="MT155" s="1">
        <v>333.38900000000001</v>
      </c>
      <c r="MU155" s="1">
        <v>331.37900000000002</v>
      </c>
      <c r="MV155" s="1">
        <v>340.47399999999999</v>
      </c>
      <c r="MW155" s="1">
        <v>364.09500000000003</v>
      </c>
      <c r="MX155" s="1">
        <v>369.428</v>
      </c>
      <c r="MY155" s="1">
        <v>346.57400000000001</v>
      </c>
      <c r="MZ155" s="1">
        <v>324.24200000000002</v>
      </c>
      <c r="NA155" s="1">
        <v>324.66500000000002</v>
      </c>
      <c r="NB155" s="1">
        <v>335.78199999999998</v>
      </c>
      <c r="NC155" s="1">
        <v>335.38400000000001</v>
      </c>
      <c r="ND155" s="1">
        <v>340.346</v>
      </c>
      <c r="NE155" s="1">
        <v>356.048</v>
      </c>
      <c r="NF155" s="1">
        <v>358.75900000000001</v>
      </c>
      <c r="NG155" s="1">
        <v>356.04199999999997</v>
      </c>
      <c r="NH155" s="1">
        <v>354.12799999999999</v>
      </c>
      <c r="NI155" s="1">
        <v>361.387</v>
      </c>
      <c r="NJ155" s="1">
        <v>360.75599999999997</v>
      </c>
      <c r="NK155" s="1">
        <v>356.79599999999999</v>
      </c>
      <c r="NL155" s="1">
        <v>349.12700000000001</v>
      </c>
      <c r="NM155" s="1">
        <v>353.33699999999999</v>
      </c>
      <c r="NN155" s="1">
        <v>369.60500000000002</v>
      </c>
      <c r="NO155" s="1">
        <v>365.15300000000002</v>
      </c>
      <c r="NP155" s="1">
        <v>384.08100000000002</v>
      </c>
      <c r="NQ155" s="1">
        <v>385.77</v>
      </c>
      <c r="NR155" s="1">
        <v>372.084</v>
      </c>
      <c r="NS155" s="1">
        <v>386.14699999999999</v>
      </c>
      <c r="NT155" s="1">
        <v>381.56</v>
      </c>
      <c r="NU155" s="1">
        <v>425.19900000000001</v>
      </c>
      <c r="NV155" s="1">
        <v>441.91800000000001</v>
      </c>
      <c r="NW155" s="1">
        <v>448.983</v>
      </c>
      <c r="NX155" s="1">
        <v>451.25599999999997</v>
      </c>
      <c r="NY155" s="1">
        <v>428.76100000000002</v>
      </c>
      <c r="NZ155" s="1">
        <v>414.13099999999997</v>
      </c>
      <c r="OA155" s="1">
        <v>410.80799999999999</v>
      </c>
      <c r="OB155" s="1">
        <v>409.89400000000001</v>
      </c>
      <c r="OC155" s="1">
        <v>404.59100000000001</v>
      </c>
      <c r="OD155" s="1">
        <v>404.54899999999998</v>
      </c>
      <c r="OE155" s="1">
        <v>399.577</v>
      </c>
      <c r="OF155" s="1">
        <v>391.85</v>
      </c>
      <c r="OG155" s="1">
        <v>389.37599999999998</v>
      </c>
      <c r="OH155" s="1">
        <v>384.34399999999999</v>
      </c>
      <c r="OI155" s="1">
        <v>382.66300000000001</v>
      </c>
      <c r="OJ155" s="1">
        <v>382.964</v>
      </c>
      <c r="OK155" s="1">
        <v>403.25400000000002</v>
      </c>
      <c r="OL155" s="1">
        <v>423.69400000000002</v>
      </c>
      <c r="OM155" s="1">
        <v>428.31299999999999</v>
      </c>
      <c r="ON155" s="1">
        <v>422.07100000000003</v>
      </c>
      <c r="OO155" s="1">
        <v>421.38200000000001</v>
      </c>
      <c r="OP155" s="1">
        <v>411.45</v>
      </c>
      <c r="OQ155" s="1">
        <v>401.18200000000002</v>
      </c>
      <c r="OR155" s="1">
        <v>378.78300000000002</v>
      </c>
      <c r="OS155" s="1">
        <v>394.774</v>
      </c>
      <c r="OT155" s="1">
        <v>383.00200000000001</v>
      </c>
      <c r="OU155" s="1">
        <v>373.61799999999999</v>
      </c>
      <c r="OV155" s="1">
        <v>365.16199999999998</v>
      </c>
      <c r="OW155" s="1">
        <v>359.214</v>
      </c>
      <c r="OX155" s="1">
        <v>362.96800000000002</v>
      </c>
      <c r="OY155" s="1">
        <v>360.06900000000002</v>
      </c>
      <c r="OZ155" s="1">
        <v>358.15699999999998</v>
      </c>
      <c r="PA155" s="1">
        <v>369.05799999999999</v>
      </c>
      <c r="PB155" s="1">
        <v>347.363</v>
      </c>
      <c r="PC155" s="1">
        <v>337.85899999999998</v>
      </c>
      <c r="PD155" s="1">
        <v>335.63200000000001</v>
      </c>
      <c r="PE155" s="1">
        <v>323.68700000000001</v>
      </c>
      <c r="PF155" s="1">
        <v>319.53300000000002</v>
      </c>
      <c r="PG155" s="1">
        <v>317.54599999999999</v>
      </c>
      <c r="PH155" s="1">
        <v>296.57799999999997</v>
      </c>
      <c r="PI155" s="1">
        <v>281.41300000000001</v>
      </c>
      <c r="PJ155" s="1">
        <v>280.10199999999998</v>
      </c>
      <c r="PK155" s="1">
        <v>285.78100000000001</v>
      </c>
      <c r="PL155" s="1">
        <v>283.47899999999998</v>
      </c>
      <c r="PM155" s="1">
        <v>280.935</v>
      </c>
      <c r="PN155" s="1">
        <v>284.524</v>
      </c>
      <c r="PO155" s="1">
        <v>296.76600000000002</v>
      </c>
      <c r="PP155" s="1">
        <v>301.21899999999999</v>
      </c>
      <c r="PQ155" s="1">
        <v>315.25299999999999</v>
      </c>
      <c r="PR155" s="1">
        <v>342.52499999999998</v>
      </c>
      <c r="PS155" s="1">
        <v>327.399</v>
      </c>
      <c r="PT155" s="1">
        <v>322.404</v>
      </c>
      <c r="PU155" s="1">
        <v>307.661</v>
      </c>
      <c r="PV155" s="1">
        <v>298.60399999999998</v>
      </c>
      <c r="PW155" s="1">
        <v>302.85399999999998</v>
      </c>
      <c r="PX155" s="1">
        <v>290.08</v>
      </c>
      <c r="PY155" s="1">
        <v>285.21499999999997</v>
      </c>
      <c r="PZ155" s="1">
        <v>284.20800000000003</v>
      </c>
      <c r="QA155" s="1">
        <v>276.86099999999999</v>
      </c>
      <c r="QB155" s="1">
        <v>274.26799999999997</v>
      </c>
      <c r="QC155" s="1">
        <v>272.42599999999999</v>
      </c>
      <c r="QD155" s="1">
        <v>259.80099999999999</v>
      </c>
      <c r="QE155" s="1">
        <v>258.29399999999998</v>
      </c>
      <c r="QF155" s="1">
        <v>255.46600000000001</v>
      </c>
      <c r="QG155" s="1">
        <v>249.31399999999999</v>
      </c>
      <c r="QH155" s="1">
        <v>247.20500000000001</v>
      </c>
      <c r="QI155" s="1">
        <v>248.483</v>
      </c>
      <c r="QJ155" s="1">
        <v>251.14</v>
      </c>
      <c r="QK155" s="1">
        <v>248.934</v>
      </c>
      <c r="QL155" s="1">
        <v>250.56299999999999</v>
      </c>
      <c r="QM155" s="1">
        <v>243.69900000000001</v>
      </c>
      <c r="QN155" s="1">
        <v>244.73099999999999</v>
      </c>
      <c r="QO155" s="1">
        <v>250.55500000000001</v>
      </c>
      <c r="QP155" s="1">
        <v>244.78200000000001</v>
      </c>
      <c r="QQ155" s="1">
        <v>238.03100000000001</v>
      </c>
      <c r="QR155" s="1">
        <v>236.17</v>
      </c>
      <c r="QS155" s="1">
        <v>234.34899999999999</v>
      </c>
      <c r="QT155" s="1">
        <v>233.929</v>
      </c>
      <c r="QU155" s="1">
        <v>234.46</v>
      </c>
      <c r="QV155" s="1">
        <v>234.31800000000001</v>
      </c>
      <c r="QW155" s="1">
        <v>241.21100000000001</v>
      </c>
      <c r="QX155" s="1">
        <v>243.184</v>
      </c>
      <c r="QY155" s="1">
        <v>238.03200000000001</v>
      </c>
      <c r="QZ155" s="1">
        <v>241.56800000000001</v>
      </c>
      <c r="RA155" s="1">
        <v>253.887</v>
      </c>
      <c r="RB155" s="1">
        <v>267.86500000000001</v>
      </c>
      <c r="RC155" s="1">
        <v>270.41399999999999</v>
      </c>
      <c r="RD155" s="1">
        <v>274.238</v>
      </c>
      <c r="RE155" s="1">
        <v>276.57100000000003</v>
      </c>
      <c r="RF155" s="1">
        <v>274.13799999999998</v>
      </c>
      <c r="RG155" s="1">
        <v>270.71199999999999</v>
      </c>
      <c r="RH155" s="1">
        <v>265.88400000000001</v>
      </c>
      <c r="RI155" s="1">
        <v>267.01799999999997</v>
      </c>
      <c r="RJ155" s="1">
        <v>267.93099999999998</v>
      </c>
      <c r="RK155" s="1">
        <v>270.67599999999999</v>
      </c>
      <c r="RL155" s="1">
        <v>269.49700000000001</v>
      </c>
      <c r="RM155" s="1">
        <v>265.78100000000001</v>
      </c>
      <c r="RN155" s="1">
        <v>268.76400000000001</v>
      </c>
      <c r="RO155" s="1">
        <v>276.11900000000003</v>
      </c>
      <c r="RP155" s="1">
        <v>275.87900000000002</v>
      </c>
      <c r="RQ155" s="1">
        <v>276.11</v>
      </c>
      <c r="RR155" s="1">
        <v>274.286</v>
      </c>
      <c r="RS155" s="1">
        <v>269.40199999999999</v>
      </c>
      <c r="RT155" s="1">
        <v>270.57299999999998</v>
      </c>
      <c r="RU155" s="1">
        <v>264.81799999999998</v>
      </c>
      <c r="RV155" s="1">
        <v>255.857</v>
      </c>
      <c r="RW155" s="1">
        <v>252.75700000000001</v>
      </c>
      <c r="RX155" s="1">
        <v>250.143</v>
      </c>
      <c r="RY155" s="1">
        <v>253.00299999999999</v>
      </c>
      <c r="RZ155" s="1">
        <v>251.05699999999999</v>
      </c>
      <c r="SA155" s="1">
        <v>244.96299999999999</v>
      </c>
      <c r="SB155" s="1">
        <v>239.67699999999999</v>
      </c>
      <c r="SC155" s="1">
        <v>242.173</v>
      </c>
      <c r="SD155" s="1">
        <v>245.86600000000001</v>
      </c>
      <c r="SE155" s="1">
        <v>243.791</v>
      </c>
      <c r="SF155" s="1">
        <v>243.46299999999999</v>
      </c>
      <c r="SG155" s="1">
        <v>259.75700000000001</v>
      </c>
      <c r="SH155" s="1">
        <v>261.07</v>
      </c>
      <c r="SI155" s="1">
        <v>261.90199999999999</v>
      </c>
      <c r="SJ155" s="1">
        <v>262.43099999999998</v>
      </c>
      <c r="SK155" s="1">
        <v>257.447</v>
      </c>
      <c r="SL155" s="1">
        <v>255.26499999999999</v>
      </c>
      <c r="SM155" s="1">
        <v>254.65799999999999</v>
      </c>
      <c r="SN155" s="1">
        <v>252.035</v>
      </c>
      <c r="SO155" s="1">
        <v>253.30099999999999</v>
      </c>
      <c r="SP155" s="1">
        <v>255.375</v>
      </c>
      <c r="SQ155" s="1">
        <v>257.31299999999999</v>
      </c>
      <c r="SR155" s="1">
        <v>245.303</v>
      </c>
      <c r="SS155" s="1">
        <v>251.40700000000001</v>
      </c>
      <c r="ST155" s="1">
        <v>257.46499999999997</v>
      </c>
    </row>
    <row r="156" spans="1:516" x14ac:dyDescent="0.25">
      <c r="A156" s="1" t="s">
        <v>368</v>
      </c>
      <c r="B156" s="1" t="str">
        <f>_xlfn.XLOOKUP(A156,bonds[worksheet get],bonds[unique lookup],"-")</f>
        <v>VW 5 1/8 PERP nc-23</v>
      </c>
      <c r="C156" s="1" t="str">
        <f>_xlfn.XLOOKUP(A156,bonds[worksheet get],bonds[ID_ISIN],"-")</f>
        <v>XS0968913342</v>
      </c>
      <c r="D156" s="1">
        <f>_xll.BDH(A156,"blp_i_sprd_mid","-2AY",,"Dates=H","Fill=C","Sort=R","Dir=H","cols=509;rows=1")</f>
        <v>352.95499999999998</v>
      </c>
      <c r="E156" s="1">
        <v>351.25</v>
      </c>
      <c r="F156" s="1">
        <v>351.59300000000002</v>
      </c>
      <c r="G156" s="1">
        <v>355.21300000000002</v>
      </c>
      <c r="H156" s="1">
        <v>357.69900000000001</v>
      </c>
      <c r="I156" s="1">
        <v>355.41800000000001</v>
      </c>
      <c r="J156" s="1">
        <v>355.11399999999998</v>
      </c>
      <c r="K156" s="1">
        <v>349.89800000000002</v>
      </c>
      <c r="L156" s="1">
        <v>344.87599999999998</v>
      </c>
      <c r="M156" s="1">
        <v>351.06</v>
      </c>
      <c r="N156" s="1">
        <v>340.14100000000002</v>
      </c>
      <c r="O156" s="1">
        <v>339.53</v>
      </c>
      <c r="P156" s="1">
        <v>322.75099999999998</v>
      </c>
      <c r="Q156" s="1">
        <v>307.74900000000002</v>
      </c>
      <c r="R156" s="1">
        <v>330.92399999999998</v>
      </c>
      <c r="S156" s="1">
        <v>324.608</v>
      </c>
      <c r="T156" s="1">
        <v>329.77699999999999</v>
      </c>
      <c r="U156" s="1">
        <v>307.77</v>
      </c>
      <c r="V156" s="1">
        <v>275.69799999999998</v>
      </c>
      <c r="W156" s="1">
        <v>246.36500000000001</v>
      </c>
      <c r="X156" s="1">
        <v>261.88</v>
      </c>
      <c r="Y156" s="1">
        <v>321.24400000000003</v>
      </c>
      <c r="Z156" s="1">
        <v>335.85500000000002</v>
      </c>
      <c r="AA156" s="1">
        <v>363.31200000000001</v>
      </c>
      <c r="AB156" s="1">
        <v>367.91899999999998</v>
      </c>
      <c r="AC156" s="1">
        <v>361.24</v>
      </c>
      <c r="AD156" s="1">
        <v>349.75599999999997</v>
      </c>
      <c r="AE156" s="1">
        <v>348.09800000000001</v>
      </c>
      <c r="AF156" s="1">
        <v>369.63600000000002</v>
      </c>
      <c r="AG156" s="1">
        <v>386.84399999999999</v>
      </c>
      <c r="AH156" s="1">
        <v>388.35599999999999</v>
      </c>
      <c r="AI156" s="1">
        <v>389.089</v>
      </c>
      <c r="AJ156" s="1">
        <v>398.54599999999999</v>
      </c>
      <c r="AK156" s="1">
        <v>408.59800000000001</v>
      </c>
      <c r="AL156" s="1">
        <v>439.57600000000002</v>
      </c>
      <c r="AM156" s="1">
        <v>458.33499999999998</v>
      </c>
      <c r="AN156" s="1">
        <v>456.05900000000003</v>
      </c>
      <c r="AO156" s="1">
        <v>444.33600000000001</v>
      </c>
      <c r="AP156" s="1">
        <v>446.16</v>
      </c>
      <c r="AQ156" s="1">
        <v>448.06400000000002</v>
      </c>
      <c r="AR156" s="1">
        <v>456.13600000000002</v>
      </c>
      <c r="AS156" s="1">
        <v>462.839</v>
      </c>
      <c r="AT156" s="1">
        <v>477.95400000000001</v>
      </c>
      <c r="AU156" s="1">
        <v>487.774</v>
      </c>
      <c r="AV156" s="1">
        <v>493.91899999999998</v>
      </c>
      <c r="AW156" s="1">
        <v>451.36500000000001</v>
      </c>
      <c r="AX156" s="1">
        <v>436.14400000000001</v>
      </c>
      <c r="AY156" s="1">
        <v>415.24700000000001</v>
      </c>
      <c r="AZ156" s="1">
        <v>397.84500000000003</v>
      </c>
      <c r="BA156" s="1">
        <v>424.88799999999998</v>
      </c>
      <c r="BB156" s="1">
        <v>435.84899999999999</v>
      </c>
      <c r="BC156" s="1">
        <v>496.83199999999999</v>
      </c>
      <c r="BD156" s="1">
        <v>505.43700000000001</v>
      </c>
      <c r="BE156" s="1">
        <v>489.48</v>
      </c>
      <c r="BF156" s="1">
        <v>469.85199999999998</v>
      </c>
      <c r="BG156" s="1">
        <v>455.99900000000002</v>
      </c>
      <c r="BH156" s="1">
        <v>410.18299999999999</v>
      </c>
      <c r="BI156" s="1">
        <v>383.43400000000003</v>
      </c>
      <c r="BJ156" s="1">
        <v>444.99099999999999</v>
      </c>
      <c r="BK156" s="1">
        <v>512.62099999999998</v>
      </c>
      <c r="BL156" s="1">
        <v>530.42600000000004</v>
      </c>
      <c r="BM156" s="1">
        <v>582.51400000000001</v>
      </c>
      <c r="BN156" s="1">
        <v>589.95899999999995</v>
      </c>
      <c r="BO156" s="1">
        <v>579.13099999999997</v>
      </c>
      <c r="BP156" s="1">
        <v>569.64400000000001</v>
      </c>
      <c r="BQ156" s="1">
        <v>566.02700000000004</v>
      </c>
      <c r="BR156" s="1">
        <v>570.15899999999999</v>
      </c>
      <c r="BS156" s="1">
        <v>520.62699999999995</v>
      </c>
      <c r="BT156" s="1">
        <v>486.48899999999998</v>
      </c>
      <c r="BU156" s="1">
        <v>486.791</v>
      </c>
      <c r="BV156" s="1">
        <v>616.89200000000005</v>
      </c>
      <c r="BW156" s="1">
        <v>669.81100000000004</v>
      </c>
      <c r="BX156" s="1">
        <v>641.18100000000004</v>
      </c>
      <c r="BY156" s="1">
        <v>740.18600000000004</v>
      </c>
      <c r="BZ156" s="1">
        <v>754.99599999999998</v>
      </c>
      <c r="CA156" s="1">
        <v>642.34500000000003</v>
      </c>
      <c r="CB156" s="1">
        <v>525.779</v>
      </c>
      <c r="CC156" s="1">
        <v>435.154</v>
      </c>
      <c r="CD156" s="1">
        <v>416.62799999999999</v>
      </c>
      <c r="CE156" s="1">
        <v>321.851</v>
      </c>
      <c r="CF156" s="1">
        <v>308.89100000000002</v>
      </c>
      <c r="CG156" s="1">
        <v>323.60500000000002</v>
      </c>
      <c r="CH156" s="1">
        <v>273.40300000000002</v>
      </c>
      <c r="CI156" s="1">
        <v>241.86500000000001</v>
      </c>
      <c r="CJ156" s="1">
        <v>227.154</v>
      </c>
      <c r="CK156" s="1">
        <v>236.887</v>
      </c>
      <c r="CL156" s="1">
        <v>271.63400000000001</v>
      </c>
      <c r="CM156" s="1">
        <v>268.56799999999998</v>
      </c>
      <c r="CN156" s="1">
        <v>234.36099999999999</v>
      </c>
      <c r="CO156" s="1">
        <v>213.816</v>
      </c>
      <c r="CP156" s="1">
        <v>206.124</v>
      </c>
      <c r="CQ156" s="1">
        <v>196.161</v>
      </c>
      <c r="CR156" s="1">
        <v>171.87899999999999</v>
      </c>
      <c r="CS156" s="1">
        <v>172.91499999999999</v>
      </c>
      <c r="CT156" s="1">
        <v>174.97200000000001</v>
      </c>
      <c r="CU156" s="1">
        <v>178.048</v>
      </c>
      <c r="CV156" s="1">
        <v>177.40700000000001</v>
      </c>
      <c r="CW156" s="1">
        <v>179.60599999999999</v>
      </c>
      <c r="CX156" s="1">
        <v>179.73</v>
      </c>
      <c r="CY156" s="1">
        <v>179.55099999999999</v>
      </c>
      <c r="CZ156" s="1">
        <v>181.40899999999999</v>
      </c>
      <c r="DA156" s="1">
        <v>181.595</v>
      </c>
      <c r="DB156" s="1">
        <v>177.74700000000001</v>
      </c>
      <c r="DC156" s="1">
        <v>176.375</v>
      </c>
      <c r="DD156" s="1">
        <v>181.05699999999999</v>
      </c>
      <c r="DE156" s="1">
        <v>187.80500000000001</v>
      </c>
      <c r="DF156" s="1">
        <v>195.57400000000001</v>
      </c>
      <c r="DG156" s="1">
        <v>195.42099999999999</v>
      </c>
      <c r="DH156" s="1">
        <v>193.578</v>
      </c>
      <c r="DI156" s="1">
        <v>186.21700000000001</v>
      </c>
      <c r="DJ156" s="1">
        <v>187.17599999999999</v>
      </c>
      <c r="DK156" s="1">
        <v>191.167</v>
      </c>
      <c r="DL156" s="1">
        <v>176.995</v>
      </c>
      <c r="DM156" s="1">
        <v>173.32499999999999</v>
      </c>
      <c r="DN156" s="1">
        <v>168.827</v>
      </c>
      <c r="DO156" s="1">
        <v>168.179</v>
      </c>
      <c r="DP156" s="1">
        <v>165.607</v>
      </c>
      <c r="DQ156" s="1">
        <v>167.37200000000001</v>
      </c>
      <c r="DR156" s="1">
        <v>172.40799999999999</v>
      </c>
      <c r="DS156" s="1">
        <v>175.88499999999999</v>
      </c>
      <c r="DT156" s="1">
        <v>172.66200000000001</v>
      </c>
      <c r="DU156" s="1">
        <v>171.779</v>
      </c>
      <c r="DV156" s="1">
        <v>171.83099999999999</v>
      </c>
      <c r="DW156" s="1">
        <v>172.66399999999999</v>
      </c>
      <c r="DX156" s="1">
        <v>178.03899999999999</v>
      </c>
      <c r="DY156" s="1">
        <v>166.673</v>
      </c>
      <c r="DZ156" s="1">
        <v>159.405</v>
      </c>
      <c r="EA156" s="1">
        <v>154.97800000000001</v>
      </c>
      <c r="EB156" s="1">
        <v>146.78899999999999</v>
      </c>
      <c r="EC156" s="1">
        <v>144.78700000000001</v>
      </c>
      <c r="ED156" s="1">
        <v>144.40199999999999</v>
      </c>
      <c r="EE156" s="1">
        <v>147.59200000000001</v>
      </c>
      <c r="EF156" s="1">
        <v>147.84700000000001</v>
      </c>
      <c r="EG156" s="1">
        <v>149.20400000000001</v>
      </c>
      <c r="EH156" s="1">
        <v>149.86600000000001</v>
      </c>
      <c r="EI156" s="1">
        <v>150.441</v>
      </c>
      <c r="EJ156" s="1">
        <v>152.167</v>
      </c>
      <c r="EK156" s="1">
        <v>153.89699999999999</v>
      </c>
      <c r="EL156" s="1">
        <v>154.041</v>
      </c>
      <c r="EM156" s="1">
        <v>154.62700000000001</v>
      </c>
      <c r="EN156" s="1">
        <v>159.69999999999999</v>
      </c>
      <c r="EO156" s="1">
        <v>158.715</v>
      </c>
      <c r="EP156" s="1">
        <v>156.56299999999999</v>
      </c>
      <c r="EQ156" s="1">
        <v>158.16999999999999</v>
      </c>
      <c r="ER156" s="1">
        <v>169.31200000000001</v>
      </c>
      <c r="ES156" s="1">
        <v>174.303</v>
      </c>
      <c r="ET156" s="1">
        <v>182.51300000000001</v>
      </c>
      <c r="EU156" s="1">
        <v>183.94499999999999</v>
      </c>
      <c r="EV156" s="1">
        <v>175.62200000000001</v>
      </c>
      <c r="EW156" s="1">
        <v>177.953</v>
      </c>
      <c r="EX156" s="1">
        <v>179.18700000000001</v>
      </c>
      <c r="EY156" s="1">
        <v>177.93899999999999</v>
      </c>
      <c r="EZ156" s="1">
        <v>177.93899999999999</v>
      </c>
      <c r="FA156" s="1">
        <v>185.64099999999999</v>
      </c>
      <c r="FB156" s="1">
        <v>199.55099999999999</v>
      </c>
      <c r="FC156" s="1">
        <v>203.10900000000001</v>
      </c>
      <c r="FD156" s="1">
        <v>204.03100000000001</v>
      </c>
      <c r="FE156" s="1">
        <v>200.16499999999999</v>
      </c>
      <c r="FF156" s="1">
        <v>199.90700000000001</v>
      </c>
      <c r="FG156" s="1">
        <v>199.666</v>
      </c>
      <c r="FH156" s="1">
        <v>202.203</v>
      </c>
      <c r="FI156" s="1">
        <v>201.477</v>
      </c>
      <c r="FJ156" s="1">
        <v>198.077</v>
      </c>
      <c r="FK156" s="1">
        <v>198.54900000000001</v>
      </c>
      <c r="FL156" s="1">
        <v>192.22300000000001</v>
      </c>
      <c r="FM156" s="1">
        <v>189.32</v>
      </c>
      <c r="FN156" s="1">
        <v>187.43199999999999</v>
      </c>
      <c r="FO156" s="1">
        <v>185.87200000000001</v>
      </c>
      <c r="FP156" s="1">
        <v>195.39</v>
      </c>
      <c r="FQ156" s="1">
        <v>205.40299999999999</v>
      </c>
      <c r="FR156" s="1">
        <v>206.78399999999999</v>
      </c>
      <c r="FS156" s="1">
        <v>203.58</v>
      </c>
      <c r="FT156" s="1">
        <v>196.23</v>
      </c>
      <c r="FU156" s="1">
        <v>191.48</v>
      </c>
      <c r="FV156" s="1">
        <v>194.02</v>
      </c>
      <c r="FW156" s="1">
        <v>198.37</v>
      </c>
      <c r="FX156" s="1">
        <v>201.405</v>
      </c>
      <c r="FY156" s="1">
        <v>202.154</v>
      </c>
      <c r="FZ156" s="1">
        <v>205.32</v>
      </c>
      <c r="GA156" s="1">
        <v>212.59299999999999</v>
      </c>
      <c r="GB156" s="1">
        <v>213.40299999999999</v>
      </c>
      <c r="GC156" s="1">
        <v>218.35900000000001</v>
      </c>
      <c r="GD156" s="1">
        <v>222.929</v>
      </c>
      <c r="GE156" s="1">
        <v>226.31899999999999</v>
      </c>
      <c r="GF156" s="1">
        <v>227.02199999999999</v>
      </c>
      <c r="GG156" s="1">
        <v>234.56899999999999</v>
      </c>
      <c r="GH156" s="1">
        <v>238.39699999999999</v>
      </c>
      <c r="GI156" s="1">
        <v>237.399</v>
      </c>
      <c r="GJ156" s="1">
        <v>228.69300000000001</v>
      </c>
      <c r="GK156" s="1">
        <v>228.44900000000001</v>
      </c>
      <c r="GL156" s="1">
        <v>228.00700000000001</v>
      </c>
      <c r="GM156" s="1">
        <v>222.821</v>
      </c>
      <c r="GN156" s="1">
        <v>214.93299999999999</v>
      </c>
      <c r="GO156" s="1">
        <v>218.149</v>
      </c>
      <c r="GP156" s="1">
        <v>219.114</v>
      </c>
      <c r="GQ156" s="1">
        <v>222.46</v>
      </c>
      <c r="GR156" s="1">
        <v>225.239</v>
      </c>
      <c r="GS156" s="1">
        <v>221.33199999999999</v>
      </c>
      <c r="GT156" s="1">
        <v>221.51499999999999</v>
      </c>
      <c r="GU156" s="1">
        <v>217.38499999999999</v>
      </c>
      <c r="GV156" s="1">
        <v>225.994</v>
      </c>
      <c r="GW156" s="1">
        <v>224.434</v>
      </c>
      <c r="GX156" s="1">
        <v>214.42500000000001</v>
      </c>
      <c r="GY156" s="1">
        <v>208.43600000000001</v>
      </c>
      <c r="GZ156" s="1">
        <v>203.441</v>
      </c>
      <c r="HA156" s="1">
        <v>203.52600000000001</v>
      </c>
      <c r="HB156" s="1">
        <v>236.83500000000001</v>
      </c>
      <c r="HC156" s="1">
        <v>233.55500000000001</v>
      </c>
      <c r="HD156" s="1">
        <v>226.12299999999999</v>
      </c>
      <c r="HE156" s="1">
        <v>223.624</v>
      </c>
      <c r="HF156" s="1">
        <v>219.93100000000001</v>
      </c>
      <c r="HG156" s="1">
        <v>229.607</v>
      </c>
      <c r="HH156" s="1">
        <v>233.02799999999999</v>
      </c>
      <c r="HI156" s="1">
        <v>229.02799999999999</v>
      </c>
      <c r="HJ156" s="1">
        <v>228.76</v>
      </c>
      <c r="HK156" s="1">
        <v>231.54300000000001</v>
      </c>
      <c r="HL156" s="1">
        <v>234.911</v>
      </c>
      <c r="HM156" s="1">
        <v>229.971</v>
      </c>
      <c r="HN156" s="1">
        <v>229.304</v>
      </c>
      <c r="HO156" s="1">
        <v>228.5</v>
      </c>
      <c r="HP156" s="1">
        <v>225.82</v>
      </c>
      <c r="HQ156" s="1">
        <v>237.077</v>
      </c>
      <c r="HR156" s="1">
        <v>247.649</v>
      </c>
      <c r="HS156" s="1">
        <v>253.85599999999999</v>
      </c>
      <c r="HT156" s="1">
        <v>271.08100000000002</v>
      </c>
      <c r="HU156" s="1">
        <v>278.245</v>
      </c>
      <c r="HV156" s="1">
        <v>259.77199999999999</v>
      </c>
      <c r="HW156" s="1">
        <v>248.16499999999999</v>
      </c>
      <c r="HX156" s="1">
        <v>241.191</v>
      </c>
      <c r="HY156" s="1">
        <v>247.01400000000001</v>
      </c>
      <c r="HZ156" s="1">
        <v>249.58500000000001</v>
      </c>
      <c r="IA156" s="1">
        <v>258.334</v>
      </c>
      <c r="IB156" s="1">
        <v>263.012</v>
      </c>
      <c r="IC156" s="1">
        <v>277.19299999999998</v>
      </c>
      <c r="ID156" s="1">
        <v>262.10700000000003</v>
      </c>
      <c r="IE156" s="1">
        <v>248.982</v>
      </c>
      <c r="IF156" s="1">
        <v>247.36799999999999</v>
      </c>
      <c r="IG156" s="1">
        <v>245.792</v>
      </c>
      <c r="IH156" s="1">
        <v>225.84200000000001</v>
      </c>
      <c r="II156" s="1">
        <v>222.797</v>
      </c>
      <c r="IJ156" s="1">
        <v>221.09299999999999</v>
      </c>
      <c r="IK156" s="1">
        <v>234.572</v>
      </c>
      <c r="IL156" s="1">
        <v>244.83099999999999</v>
      </c>
      <c r="IM156" s="1">
        <v>251.53399999999999</v>
      </c>
      <c r="IN156" s="1">
        <v>251.40600000000001</v>
      </c>
      <c r="IO156" s="1">
        <v>252.28800000000001</v>
      </c>
      <c r="IP156" s="1">
        <v>236.69</v>
      </c>
      <c r="IQ156" s="1">
        <v>222.91399999999999</v>
      </c>
      <c r="IR156" s="1">
        <v>223.41900000000001</v>
      </c>
      <c r="IS156" s="1">
        <v>222.59299999999999</v>
      </c>
      <c r="IT156" s="1">
        <v>223.03200000000001</v>
      </c>
      <c r="IU156" s="1">
        <v>234.595</v>
      </c>
      <c r="IV156" s="1">
        <v>241.16900000000001</v>
      </c>
      <c r="IW156" s="1">
        <v>230.87700000000001</v>
      </c>
      <c r="IX156" s="1">
        <v>214.72200000000001</v>
      </c>
      <c r="IY156" s="1">
        <v>212.703</v>
      </c>
      <c r="IZ156" s="1">
        <v>218.24799999999999</v>
      </c>
      <c r="JA156" s="1">
        <v>220.75899999999999</v>
      </c>
      <c r="JB156" s="1">
        <v>221.24100000000001</v>
      </c>
      <c r="JC156" s="1">
        <v>233.58199999999999</v>
      </c>
      <c r="JD156" s="1">
        <v>239.33799999999999</v>
      </c>
      <c r="JE156" s="1">
        <v>240.86</v>
      </c>
      <c r="JF156" s="1">
        <v>240.50800000000001</v>
      </c>
      <c r="JG156" s="1">
        <v>233.76300000000001</v>
      </c>
      <c r="JH156" s="1">
        <v>229.04599999999999</v>
      </c>
      <c r="JI156" s="1">
        <v>220.83500000000001</v>
      </c>
      <c r="JJ156" s="1">
        <v>227.214</v>
      </c>
      <c r="JK156" s="1">
        <v>243.31</v>
      </c>
      <c r="JL156" s="1">
        <v>262.23599999999999</v>
      </c>
      <c r="JM156" s="1">
        <v>264.55700000000002</v>
      </c>
      <c r="JN156" s="1">
        <v>264.31700000000001</v>
      </c>
      <c r="JO156" s="1">
        <v>263.43200000000002</v>
      </c>
      <c r="JP156" s="1">
        <v>249.03700000000001</v>
      </c>
      <c r="JQ156" s="1">
        <v>257.44799999999998</v>
      </c>
      <c r="JR156" s="1">
        <v>264.26299999999998</v>
      </c>
      <c r="JS156" s="1">
        <v>264.34500000000003</v>
      </c>
      <c r="JT156" s="1">
        <v>272.24599999999998</v>
      </c>
      <c r="JU156" s="1">
        <v>278.59500000000003</v>
      </c>
      <c r="JV156" s="1">
        <v>295.31099999999998</v>
      </c>
      <c r="JW156" s="1">
        <v>292.65600000000001</v>
      </c>
      <c r="JX156" s="1">
        <v>283.89299999999997</v>
      </c>
      <c r="JY156" s="1">
        <v>287.51400000000001</v>
      </c>
      <c r="JZ156" s="1">
        <v>283.78800000000001</v>
      </c>
      <c r="KA156" s="1">
        <v>287.62</v>
      </c>
      <c r="KB156" s="1">
        <v>285.60000000000002</v>
      </c>
      <c r="KC156" s="1">
        <v>286.45400000000001</v>
      </c>
      <c r="KD156" s="1">
        <v>270.02499999999998</v>
      </c>
      <c r="KE156" s="1">
        <v>261.65100000000001</v>
      </c>
      <c r="KF156" s="1">
        <v>255.06100000000001</v>
      </c>
      <c r="KG156" s="1">
        <v>253.52699999999999</v>
      </c>
      <c r="KH156" s="1">
        <v>251.59800000000001</v>
      </c>
      <c r="KI156" s="1">
        <v>261.77499999999998</v>
      </c>
      <c r="KJ156" s="1">
        <v>265.68200000000002</v>
      </c>
      <c r="KK156" s="1">
        <v>266.51400000000001</v>
      </c>
      <c r="KL156" s="1">
        <v>259.58300000000003</v>
      </c>
      <c r="KM156" s="1">
        <v>265.94799999999998</v>
      </c>
      <c r="KN156" s="1">
        <v>259.96199999999999</v>
      </c>
      <c r="KO156" s="1">
        <v>247.72200000000001</v>
      </c>
      <c r="KP156" s="1">
        <v>231.92500000000001</v>
      </c>
      <c r="KQ156" s="1">
        <v>230.976</v>
      </c>
      <c r="KR156" s="1">
        <v>229.81299999999999</v>
      </c>
      <c r="KS156" s="1">
        <v>239.41300000000001</v>
      </c>
      <c r="KT156" s="1">
        <v>240.32400000000001</v>
      </c>
      <c r="KU156" s="1">
        <v>241.71199999999999</v>
      </c>
      <c r="KV156" s="1">
        <v>256.185</v>
      </c>
      <c r="KW156" s="1">
        <v>235.23599999999999</v>
      </c>
      <c r="KX156" s="1">
        <v>235.292</v>
      </c>
      <c r="KY156" s="1">
        <v>236.42500000000001</v>
      </c>
      <c r="KZ156" s="1">
        <v>235.29900000000001</v>
      </c>
      <c r="LA156" s="1">
        <v>234.523</v>
      </c>
      <c r="LB156" s="1">
        <v>235.761</v>
      </c>
      <c r="LC156" s="1">
        <v>240.923</v>
      </c>
      <c r="LD156" s="1">
        <v>254.738</v>
      </c>
      <c r="LE156" s="1">
        <v>262.76400000000001</v>
      </c>
      <c r="LF156" s="1">
        <v>262.49900000000002</v>
      </c>
      <c r="LG156" s="1">
        <v>263.05700000000002</v>
      </c>
      <c r="LH156" s="1">
        <v>253.29599999999999</v>
      </c>
      <c r="LI156" s="1">
        <v>250.92699999999999</v>
      </c>
      <c r="LJ156" s="1">
        <v>248.37100000000001</v>
      </c>
      <c r="LK156" s="1">
        <v>254.02099999999999</v>
      </c>
      <c r="LL156" s="1">
        <v>258.29599999999999</v>
      </c>
      <c r="LM156" s="1">
        <v>273.81700000000001</v>
      </c>
      <c r="LN156" s="1">
        <v>278.18299999999999</v>
      </c>
      <c r="LO156" s="1">
        <v>282.7</v>
      </c>
      <c r="LP156" s="1">
        <v>285.28899999999999</v>
      </c>
      <c r="LQ156" s="1">
        <v>295.57400000000001</v>
      </c>
      <c r="LR156" s="1">
        <v>289.63499999999999</v>
      </c>
      <c r="LS156" s="1">
        <v>287.50099999999998</v>
      </c>
      <c r="LT156" s="1">
        <v>280.93799999999999</v>
      </c>
      <c r="LU156" s="1">
        <v>270.39299999999997</v>
      </c>
      <c r="LV156" s="1">
        <v>280.05</v>
      </c>
      <c r="LW156" s="1">
        <v>282.27699999999999</v>
      </c>
      <c r="LX156" s="1">
        <v>274.10500000000002</v>
      </c>
      <c r="LY156" s="1">
        <v>286.44799999999998</v>
      </c>
      <c r="LZ156" s="1">
        <v>296.82799999999997</v>
      </c>
      <c r="MA156" s="1">
        <v>310.577</v>
      </c>
      <c r="MB156" s="1">
        <v>313.40499999999997</v>
      </c>
      <c r="MC156" s="1">
        <v>309.642</v>
      </c>
      <c r="MD156" s="1">
        <v>299.59300000000002</v>
      </c>
      <c r="ME156" s="1">
        <v>293.26900000000001</v>
      </c>
      <c r="MF156" s="1">
        <v>297.92099999999999</v>
      </c>
      <c r="MG156" s="1">
        <v>298.58999999999997</v>
      </c>
      <c r="MH156" s="1">
        <v>295.18</v>
      </c>
      <c r="MI156" s="1">
        <v>298.988</v>
      </c>
      <c r="MJ156" s="1">
        <v>307.36599999999999</v>
      </c>
      <c r="MK156" s="1">
        <v>316.85599999999999</v>
      </c>
      <c r="ML156" s="1">
        <v>330.96899999999999</v>
      </c>
      <c r="MM156" s="1">
        <v>327.488</v>
      </c>
      <c r="MN156" s="1">
        <v>322.00599999999997</v>
      </c>
      <c r="MO156" s="1">
        <v>321.15499999999997</v>
      </c>
      <c r="MP156" s="1">
        <v>325.34800000000001</v>
      </c>
      <c r="MQ156" s="1">
        <v>328.18599999999998</v>
      </c>
      <c r="MR156" s="1">
        <v>318.858</v>
      </c>
      <c r="MS156" s="1">
        <v>315.63299999999998</v>
      </c>
      <c r="MT156" s="1">
        <v>326.48599999999999</v>
      </c>
      <c r="MU156" s="1">
        <v>344.49900000000002</v>
      </c>
      <c r="MV156" s="1">
        <v>345.64299999999997</v>
      </c>
      <c r="MW156" s="1">
        <v>328.15899999999999</v>
      </c>
      <c r="MX156" s="1">
        <v>308.32900000000001</v>
      </c>
      <c r="MY156" s="1">
        <v>309.315</v>
      </c>
      <c r="MZ156" s="1">
        <v>319.19400000000002</v>
      </c>
      <c r="NA156" s="1">
        <v>319.62400000000002</v>
      </c>
      <c r="NB156" s="1">
        <v>320.92500000000001</v>
      </c>
      <c r="NC156" s="1">
        <v>335.91</v>
      </c>
      <c r="ND156" s="1">
        <v>335.42500000000001</v>
      </c>
      <c r="NE156" s="1">
        <v>331.72699999999998</v>
      </c>
      <c r="NF156" s="1">
        <v>331.28</v>
      </c>
      <c r="NG156" s="1">
        <v>336.59800000000001</v>
      </c>
      <c r="NH156" s="1">
        <v>334.66500000000002</v>
      </c>
      <c r="NI156" s="1">
        <v>332.95499999999998</v>
      </c>
      <c r="NJ156" s="1">
        <v>325.67500000000001</v>
      </c>
      <c r="NK156" s="1">
        <v>334.505</v>
      </c>
      <c r="NL156" s="1">
        <v>363.11900000000003</v>
      </c>
      <c r="NM156" s="1">
        <v>361.13</v>
      </c>
      <c r="NN156" s="1">
        <v>393.13499999999999</v>
      </c>
      <c r="NO156" s="1">
        <v>396.41899999999998</v>
      </c>
      <c r="NP156" s="1">
        <v>382.83</v>
      </c>
      <c r="NQ156" s="1">
        <v>391.72399999999999</v>
      </c>
      <c r="NR156" s="1">
        <v>386.35</v>
      </c>
      <c r="NS156" s="1">
        <v>420.298</v>
      </c>
      <c r="NT156" s="1">
        <v>433.54199999999997</v>
      </c>
      <c r="NU156" s="1">
        <v>436.57299999999998</v>
      </c>
      <c r="NV156" s="1">
        <v>438.88200000000001</v>
      </c>
      <c r="NW156" s="1">
        <v>422.22699999999998</v>
      </c>
      <c r="NX156" s="1">
        <v>408.82</v>
      </c>
      <c r="NY156" s="1">
        <v>406.76</v>
      </c>
      <c r="NZ156" s="1">
        <v>405.77499999999998</v>
      </c>
      <c r="OA156" s="1">
        <v>403.39800000000002</v>
      </c>
      <c r="OB156" s="1">
        <v>403.30399999999997</v>
      </c>
      <c r="OC156" s="1">
        <v>400.93599999999998</v>
      </c>
      <c r="OD156" s="1">
        <v>396.99099999999999</v>
      </c>
      <c r="OE156" s="1">
        <v>396.25200000000001</v>
      </c>
      <c r="OF156" s="1">
        <v>390.375</v>
      </c>
      <c r="OG156" s="1">
        <v>389.35899999999998</v>
      </c>
      <c r="OH156" s="1">
        <v>387.22500000000002</v>
      </c>
      <c r="OI156" s="1">
        <v>406.76100000000002</v>
      </c>
      <c r="OJ156" s="1">
        <v>426.73500000000001</v>
      </c>
      <c r="OK156" s="1">
        <v>430.58600000000001</v>
      </c>
      <c r="OL156" s="1">
        <v>426.44799999999998</v>
      </c>
      <c r="OM156" s="1">
        <v>422.35899999999998</v>
      </c>
      <c r="ON156" s="1">
        <v>411.53899999999999</v>
      </c>
      <c r="OO156" s="1">
        <v>403.36500000000001</v>
      </c>
      <c r="OP156" s="1">
        <v>387.15600000000001</v>
      </c>
      <c r="OQ156" s="1">
        <v>402.58199999999999</v>
      </c>
      <c r="OR156" s="1">
        <v>395.298</v>
      </c>
      <c r="OS156" s="1">
        <v>383.61700000000002</v>
      </c>
      <c r="OT156" s="1">
        <v>371.10399999999998</v>
      </c>
      <c r="OU156" s="1">
        <v>364.31799999999998</v>
      </c>
      <c r="OV156" s="1">
        <v>369.85300000000001</v>
      </c>
      <c r="OW156" s="1">
        <v>366.279</v>
      </c>
      <c r="OX156" s="1">
        <v>366.13600000000002</v>
      </c>
      <c r="OY156" s="1">
        <v>375.94</v>
      </c>
      <c r="OZ156" s="1">
        <v>354.214</v>
      </c>
      <c r="PA156" s="1">
        <v>345.79700000000003</v>
      </c>
      <c r="PB156" s="1">
        <v>340.81900000000002</v>
      </c>
      <c r="PC156" s="1">
        <v>324.38499999999999</v>
      </c>
      <c r="PD156" s="1">
        <v>317.26</v>
      </c>
      <c r="PE156" s="1">
        <v>312.14</v>
      </c>
      <c r="PF156" s="1">
        <v>292.70999999999998</v>
      </c>
      <c r="PG156" s="1">
        <v>280.78500000000003</v>
      </c>
      <c r="PH156" s="1">
        <v>281.41000000000003</v>
      </c>
      <c r="PI156" s="1">
        <v>283.96199999999999</v>
      </c>
      <c r="PJ156" s="1">
        <v>283.63</v>
      </c>
      <c r="PK156" s="1">
        <v>279.88</v>
      </c>
      <c r="PL156" s="1">
        <v>282.87700000000001</v>
      </c>
      <c r="PM156" s="1">
        <v>292.81900000000002</v>
      </c>
      <c r="PN156" s="1">
        <v>290.71499999999997</v>
      </c>
      <c r="PO156" s="1">
        <v>303.32900000000001</v>
      </c>
      <c r="PP156" s="1">
        <v>328.31799999999998</v>
      </c>
      <c r="PQ156" s="1">
        <v>310.423</v>
      </c>
      <c r="PR156" s="1">
        <v>307.34800000000001</v>
      </c>
      <c r="PS156" s="1">
        <v>292.56799999999998</v>
      </c>
      <c r="PT156" s="1">
        <v>285.589</v>
      </c>
      <c r="PU156" s="1">
        <v>288.52699999999999</v>
      </c>
      <c r="PV156" s="1">
        <v>279.45999999999998</v>
      </c>
      <c r="PW156" s="1">
        <v>276.39400000000001</v>
      </c>
      <c r="PX156" s="1">
        <v>276.86500000000001</v>
      </c>
      <c r="PY156" s="1">
        <v>269.99299999999999</v>
      </c>
      <c r="PZ156" s="1">
        <v>267.78500000000003</v>
      </c>
      <c r="QA156" s="1">
        <v>266.19499999999999</v>
      </c>
      <c r="QB156" s="1">
        <v>256.04300000000001</v>
      </c>
      <c r="QC156" s="1">
        <v>255.77099999999999</v>
      </c>
      <c r="QD156" s="1">
        <v>253.17599999999999</v>
      </c>
      <c r="QE156" s="1">
        <v>246.77799999999999</v>
      </c>
      <c r="QF156" s="1">
        <v>246.05500000000001</v>
      </c>
      <c r="QG156" s="1">
        <v>247.83199999999999</v>
      </c>
      <c r="QH156" s="1">
        <v>254.02</v>
      </c>
      <c r="QI156" s="1">
        <v>251.85599999999999</v>
      </c>
      <c r="QJ156" s="1">
        <v>254.08099999999999</v>
      </c>
      <c r="QK156" s="1">
        <v>249.065</v>
      </c>
      <c r="QL156" s="1">
        <v>250.74299999999999</v>
      </c>
      <c r="QM156" s="1">
        <v>254.65600000000001</v>
      </c>
      <c r="QN156" s="1">
        <v>246.46899999999999</v>
      </c>
      <c r="QO156" s="1">
        <v>244.613</v>
      </c>
      <c r="QP156" s="1">
        <v>242.75299999999999</v>
      </c>
      <c r="QQ156" s="1">
        <v>241.56</v>
      </c>
      <c r="QR156" s="1">
        <v>242.86</v>
      </c>
      <c r="QS156" s="1">
        <v>243.49700000000001</v>
      </c>
      <c r="QT156" s="1">
        <v>243.99</v>
      </c>
      <c r="QU156" s="1">
        <v>251.50800000000001</v>
      </c>
      <c r="QV156" s="1">
        <v>253.566</v>
      </c>
      <c r="QW156" s="1">
        <v>252.464</v>
      </c>
      <c r="QX156" s="1">
        <v>259.45699999999999</v>
      </c>
      <c r="QY156" s="1">
        <v>271.50400000000002</v>
      </c>
      <c r="QZ156" s="1">
        <v>285.13600000000002</v>
      </c>
      <c r="RA156" s="1">
        <v>285.70499999999998</v>
      </c>
      <c r="RB156" s="1">
        <v>287.00599999999997</v>
      </c>
      <c r="RC156" s="1">
        <v>288.88099999999997</v>
      </c>
      <c r="RD156" s="1">
        <v>285.95400000000001</v>
      </c>
      <c r="RE156" s="1">
        <v>280.37299999999999</v>
      </c>
      <c r="RF156" s="1">
        <v>274.15600000000001</v>
      </c>
      <c r="RG156" s="1">
        <v>274.74700000000001</v>
      </c>
      <c r="RH156" s="1">
        <v>275.89400000000001</v>
      </c>
      <c r="RI156" s="1">
        <v>277.51400000000001</v>
      </c>
      <c r="RJ156" s="1">
        <v>272.166</v>
      </c>
      <c r="RK156" s="1">
        <v>269.87400000000002</v>
      </c>
      <c r="RL156" s="1">
        <v>273.07299999999998</v>
      </c>
      <c r="RM156" s="1">
        <v>280.09500000000003</v>
      </c>
      <c r="RN156" s="1">
        <v>279.517</v>
      </c>
      <c r="RO156" s="1">
        <v>279.291</v>
      </c>
      <c r="RP156" s="1">
        <v>280.49400000000003</v>
      </c>
      <c r="RQ156" s="1">
        <v>275.87200000000001</v>
      </c>
      <c r="RR156" s="1">
        <v>276.13</v>
      </c>
      <c r="RS156" s="1">
        <v>270.02999999999997</v>
      </c>
      <c r="RT156" s="1">
        <v>262.464</v>
      </c>
      <c r="RU156" s="1">
        <v>260.15699999999998</v>
      </c>
      <c r="RV156" s="1">
        <v>258.495</v>
      </c>
      <c r="RW156" s="1">
        <v>259.83</v>
      </c>
      <c r="RX156" s="1">
        <v>258.37599999999998</v>
      </c>
      <c r="RY156" s="1">
        <v>252.23699999999999</v>
      </c>
      <c r="RZ156" s="1">
        <v>240.24299999999999</v>
      </c>
      <c r="SA156" s="1">
        <v>243.40799999999999</v>
      </c>
      <c r="SB156" s="1">
        <v>244.994</v>
      </c>
      <c r="SC156" s="1">
        <v>245.05699999999999</v>
      </c>
      <c r="SD156" s="1">
        <v>245.36</v>
      </c>
      <c r="SE156" s="1">
        <v>260.42200000000003</v>
      </c>
      <c r="SF156" s="1">
        <v>261.68599999999998</v>
      </c>
      <c r="SG156" s="1">
        <v>264.12299999999999</v>
      </c>
      <c r="SH156" s="1">
        <v>265.83800000000002</v>
      </c>
      <c r="SI156" s="1">
        <v>263.48</v>
      </c>
      <c r="SJ156" s="1">
        <v>262.04300000000001</v>
      </c>
      <c r="SK156" s="1">
        <v>261.47899999999998</v>
      </c>
      <c r="SL156" s="1">
        <v>260.21600000000001</v>
      </c>
      <c r="SM156" s="1">
        <v>261.351</v>
      </c>
      <c r="SN156" s="1">
        <v>261.23599999999999</v>
      </c>
      <c r="SO156" s="1">
        <v>262.75099999999998</v>
      </c>
      <c r="SP156" s="1">
        <v>255.91</v>
      </c>
      <c r="SQ156" s="1">
        <v>263.87299999999999</v>
      </c>
      <c r="SR156" s="1">
        <v>271.63200000000001</v>
      </c>
      <c r="SU156" s="1">
        <v>297.137</v>
      </c>
      <c r="SV156" s="1">
        <v>302.97399999999999</v>
      </c>
    </row>
    <row r="157" spans="1:516" x14ac:dyDescent="0.25">
      <c r="A157" s="1" t="s">
        <v>369</v>
      </c>
      <c r="B157" s="1" t="str">
        <f>_xlfn.XLOOKUP(A157,bonds[worksheet get],bonds[unique lookup],"-")</f>
        <v>VW 3 3/8 PERP nc-24</v>
      </c>
      <c r="C157" s="1" t="str">
        <f>_xlfn.XLOOKUP(A157,bonds[worksheet get],bonds[ID_ISIN],"-")</f>
        <v>XS1799938995</v>
      </c>
      <c r="D157" s="1">
        <f>_xll.BDH(A157,"blp_i_sprd_mid","-2AY",,"Dates=H","Fill=C","Sort=R","Dir=H","cols=509;rows=1")</f>
        <v>391.22300000000001</v>
      </c>
      <c r="E157" s="1">
        <f>_xll.BDH(A157,"blp_i_sprd_mid","-2AY",,"Dates=H","Fill=C","Sort=R","Dir=H","cols=509;rows=1")</f>
        <v>391.22300000000001</v>
      </c>
      <c r="F157" s="1">
        <v>389.34100000000001</v>
      </c>
      <c r="G157" s="1">
        <v>387.50700000000001</v>
      </c>
      <c r="H157" s="1">
        <v>393.61799999999999</v>
      </c>
      <c r="I157" s="1">
        <v>397.08100000000002</v>
      </c>
      <c r="J157" s="1">
        <v>400.702</v>
      </c>
      <c r="K157" s="1">
        <v>400.22699999999998</v>
      </c>
      <c r="L157" s="1">
        <v>394.01299999999998</v>
      </c>
      <c r="M157" s="1">
        <v>389.64400000000001</v>
      </c>
      <c r="N157" s="1">
        <v>397.26900000000001</v>
      </c>
      <c r="O157" s="1">
        <v>386.19299999999998</v>
      </c>
      <c r="P157" s="1">
        <v>383.98200000000003</v>
      </c>
      <c r="Q157" s="1">
        <v>365.76400000000001</v>
      </c>
      <c r="R157" s="1">
        <v>350.31400000000002</v>
      </c>
      <c r="S157" s="1">
        <v>368.339</v>
      </c>
      <c r="T157" s="1">
        <v>364.16300000000001</v>
      </c>
      <c r="U157" s="1">
        <v>375.05599999999998</v>
      </c>
      <c r="V157" s="1">
        <v>342.23200000000003</v>
      </c>
      <c r="W157" s="1">
        <v>311.90100000000001</v>
      </c>
      <c r="X157" s="1">
        <v>282.30399999999997</v>
      </c>
      <c r="Y157" s="1">
        <v>299.88799999999998</v>
      </c>
      <c r="Z157" s="1">
        <v>358.21600000000001</v>
      </c>
      <c r="AA157" s="1">
        <v>375.92099999999999</v>
      </c>
      <c r="AB157" s="1">
        <v>403.24799999999999</v>
      </c>
      <c r="AC157" s="1">
        <v>412.89100000000002</v>
      </c>
      <c r="AD157" s="1">
        <v>408.19</v>
      </c>
      <c r="AE157" s="1">
        <v>395.15100000000001</v>
      </c>
      <c r="AF157" s="1">
        <v>391.97</v>
      </c>
      <c r="AG157" s="1">
        <v>408.21</v>
      </c>
      <c r="AH157" s="1">
        <v>430.93700000000001</v>
      </c>
      <c r="AI157" s="1">
        <v>429.14800000000002</v>
      </c>
      <c r="AJ157" s="1">
        <v>426.17599999999999</v>
      </c>
      <c r="AK157" s="1">
        <v>431.673</v>
      </c>
      <c r="AL157" s="1">
        <v>441.03199999999998</v>
      </c>
      <c r="AM157" s="1">
        <v>469.02100000000002</v>
      </c>
      <c r="AN157" s="1">
        <v>483.57299999999998</v>
      </c>
      <c r="AO157" s="1">
        <v>483.375</v>
      </c>
      <c r="AP157" s="1">
        <v>465.97199999999998</v>
      </c>
      <c r="AQ157" s="1">
        <v>464.36399999999998</v>
      </c>
      <c r="AR157" s="1">
        <v>466.78</v>
      </c>
      <c r="AS157" s="1">
        <v>476.43700000000001</v>
      </c>
      <c r="AT157" s="1">
        <v>479.81299999999999</v>
      </c>
      <c r="AU157" s="1">
        <v>481.113</v>
      </c>
      <c r="AV157" s="1">
        <v>490.74</v>
      </c>
      <c r="AW157" s="1">
        <v>494.45499999999998</v>
      </c>
      <c r="AX157" s="1">
        <v>450.82</v>
      </c>
      <c r="AY157" s="1">
        <v>437.89299999999997</v>
      </c>
      <c r="AZ157" s="1">
        <v>418.58</v>
      </c>
      <c r="BA157" s="1">
        <v>403.822</v>
      </c>
      <c r="BB157" s="1">
        <v>427.58</v>
      </c>
      <c r="BC157" s="1">
        <v>439.12400000000002</v>
      </c>
      <c r="BD157" s="1">
        <v>504.59800000000001</v>
      </c>
      <c r="BE157" s="1">
        <v>515.28</v>
      </c>
      <c r="BF157" s="1">
        <v>498.46800000000002</v>
      </c>
      <c r="BG157" s="1">
        <v>476.846</v>
      </c>
      <c r="BH157" s="1">
        <v>458.12200000000001</v>
      </c>
      <c r="BI157" s="1">
        <v>421.86200000000002</v>
      </c>
      <c r="BJ157" s="1">
        <v>393.25900000000001</v>
      </c>
      <c r="BK157" s="1">
        <v>462.60199999999998</v>
      </c>
      <c r="BL157" s="1">
        <v>547.15499999999997</v>
      </c>
      <c r="BM157" s="1">
        <v>575.75699999999995</v>
      </c>
      <c r="BN157" s="1">
        <v>645.03899999999999</v>
      </c>
      <c r="BO157" s="1">
        <v>645.34199999999998</v>
      </c>
      <c r="BP157" s="1">
        <v>626.79</v>
      </c>
      <c r="BQ157" s="1">
        <v>600.95699999999999</v>
      </c>
      <c r="BR157" s="1">
        <v>589.76499999999999</v>
      </c>
      <c r="BS157" s="1">
        <v>578.61300000000006</v>
      </c>
      <c r="BT157" s="1">
        <v>528.19200000000001</v>
      </c>
      <c r="BU157" s="1">
        <v>472.74299999999999</v>
      </c>
      <c r="BV157" s="1">
        <v>461.38</v>
      </c>
      <c r="BW157" s="1">
        <v>612.51400000000001</v>
      </c>
      <c r="BX157" s="1">
        <v>660.2</v>
      </c>
      <c r="BY157" s="1">
        <v>639.77</v>
      </c>
      <c r="BZ157" s="1">
        <v>751.56500000000005</v>
      </c>
      <c r="CA157" s="1">
        <v>768.71</v>
      </c>
      <c r="CB157" s="1">
        <v>653.38199999999995</v>
      </c>
      <c r="CC157" s="1">
        <v>549.33000000000004</v>
      </c>
      <c r="CD157" s="1">
        <v>454.733</v>
      </c>
      <c r="CE157" s="1">
        <v>448.02100000000002</v>
      </c>
      <c r="CF157" s="1">
        <v>359.54199999999997</v>
      </c>
      <c r="CG157" s="1">
        <v>347.99</v>
      </c>
      <c r="CH157" s="1">
        <v>365.82499999999999</v>
      </c>
      <c r="CI157" s="1">
        <v>304.00299999999999</v>
      </c>
      <c r="CJ157" s="1">
        <v>266.29899999999998</v>
      </c>
      <c r="CK157" s="1">
        <v>250.667</v>
      </c>
      <c r="CL157" s="1">
        <v>259.89600000000002</v>
      </c>
      <c r="CM157" s="1">
        <v>294.642</v>
      </c>
      <c r="CN157" s="1">
        <v>296.70600000000002</v>
      </c>
      <c r="CO157" s="1">
        <v>266.87</v>
      </c>
      <c r="CP157" s="1">
        <v>241.59800000000001</v>
      </c>
      <c r="CQ157" s="1">
        <v>234.636</v>
      </c>
      <c r="CR157" s="1">
        <v>226.24</v>
      </c>
      <c r="CS157" s="1">
        <v>200.607</v>
      </c>
      <c r="CT157" s="1">
        <v>201.52799999999999</v>
      </c>
      <c r="CU157" s="1">
        <v>203.571</v>
      </c>
      <c r="CV157" s="1">
        <v>204.51400000000001</v>
      </c>
      <c r="CW157" s="1">
        <v>202.88900000000001</v>
      </c>
      <c r="CX157" s="1">
        <v>203.01300000000001</v>
      </c>
      <c r="CY157" s="1">
        <v>202.715</v>
      </c>
      <c r="CZ157" s="1">
        <v>200.51499999999999</v>
      </c>
      <c r="DA157" s="1">
        <v>202.65600000000001</v>
      </c>
      <c r="DB157" s="1">
        <v>202.18899999999999</v>
      </c>
      <c r="DC157" s="1">
        <v>197.88900000000001</v>
      </c>
      <c r="DD157" s="1">
        <v>193.642</v>
      </c>
      <c r="DE157" s="1">
        <v>199.774</v>
      </c>
      <c r="DF157" s="1">
        <v>208.38</v>
      </c>
      <c r="DG157" s="1">
        <v>217.56200000000001</v>
      </c>
      <c r="DH157" s="1">
        <v>216.029</v>
      </c>
      <c r="DI157" s="1">
        <v>212.499</v>
      </c>
      <c r="DJ157" s="1">
        <v>206.17</v>
      </c>
      <c r="DK157" s="1">
        <v>208.66499999999999</v>
      </c>
      <c r="DL157" s="1">
        <v>212.53899999999999</v>
      </c>
      <c r="DM157" s="1">
        <v>198.70599999999999</v>
      </c>
      <c r="DN157" s="1">
        <v>193.58500000000001</v>
      </c>
      <c r="DO157" s="1">
        <v>187.95599999999999</v>
      </c>
      <c r="DP157" s="1">
        <v>186.916</v>
      </c>
      <c r="DQ157" s="1">
        <v>185.697</v>
      </c>
      <c r="DR157" s="1">
        <v>188.33099999999999</v>
      </c>
      <c r="DS157" s="1">
        <v>196.297</v>
      </c>
      <c r="DT157" s="1">
        <v>201.858</v>
      </c>
      <c r="DU157" s="1">
        <v>199.89400000000001</v>
      </c>
      <c r="DV157" s="1">
        <v>199.67</v>
      </c>
      <c r="DW157" s="1">
        <v>201.471</v>
      </c>
      <c r="DX157" s="1">
        <v>204.84800000000001</v>
      </c>
      <c r="DY157" s="1">
        <v>214.30600000000001</v>
      </c>
      <c r="DZ157" s="1">
        <v>210.37799999999999</v>
      </c>
      <c r="EA157" s="1">
        <v>204.69200000000001</v>
      </c>
      <c r="EB157" s="1">
        <v>198.64</v>
      </c>
      <c r="EC157" s="1">
        <v>191.72499999999999</v>
      </c>
      <c r="ED157" s="1">
        <v>189.262</v>
      </c>
      <c r="EE157" s="1">
        <v>187.96299999999999</v>
      </c>
      <c r="EF157" s="1">
        <v>190.84899999999999</v>
      </c>
      <c r="EG157" s="1">
        <v>191.68600000000001</v>
      </c>
      <c r="EH157" s="1">
        <v>192.494</v>
      </c>
      <c r="EI157" s="1">
        <v>192.626</v>
      </c>
      <c r="EJ157" s="1">
        <v>193.54400000000001</v>
      </c>
      <c r="EK157" s="1">
        <v>195.101</v>
      </c>
      <c r="EL157" s="1">
        <v>197.19200000000001</v>
      </c>
      <c r="EM157" s="1">
        <v>196.48400000000001</v>
      </c>
      <c r="EN157" s="1">
        <v>198.428</v>
      </c>
      <c r="EO157" s="1">
        <v>200.524</v>
      </c>
      <c r="EP157" s="1">
        <v>200.60400000000001</v>
      </c>
      <c r="EQ157" s="1">
        <v>196.815</v>
      </c>
      <c r="ER157" s="1">
        <v>196.149</v>
      </c>
      <c r="ES157" s="1">
        <v>206.14500000000001</v>
      </c>
      <c r="ET157" s="1">
        <v>215.70400000000001</v>
      </c>
      <c r="EU157" s="1">
        <v>227.71</v>
      </c>
      <c r="EV157" s="1">
        <v>229.101</v>
      </c>
      <c r="EW157" s="1">
        <v>221.67500000000001</v>
      </c>
      <c r="EX157" s="1">
        <v>225.55799999999999</v>
      </c>
      <c r="EY157" s="1">
        <v>224.72499999999999</v>
      </c>
      <c r="EZ157" s="1">
        <v>222.30099999999999</v>
      </c>
      <c r="FA157" s="1">
        <v>220.76900000000001</v>
      </c>
      <c r="FB157" s="1">
        <v>225.999</v>
      </c>
      <c r="FC157" s="1">
        <v>239.26</v>
      </c>
      <c r="FD157" s="1">
        <v>243.12799999999999</v>
      </c>
      <c r="FE157" s="1">
        <v>243.578</v>
      </c>
      <c r="FF157" s="1">
        <v>236.65</v>
      </c>
      <c r="FG157" s="1">
        <v>234.96700000000001</v>
      </c>
      <c r="FH157" s="1">
        <v>235.32599999999999</v>
      </c>
      <c r="FI157" s="1">
        <v>238.13300000000001</v>
      </c>
      <c r="FJ157" s="1">
        <v>238.08699999999999</v>
      </c>
      <c r="FK157" s="1">
        <v>235.25200000000001</v>
      </c>
      <c r="FL157" s="1">
        <v>235.309</v>
      </c>
      <c r="FM157" s="1">
        <v>230.84100000000001</v>
      </c>
      <c r="FN157" s="1">
        <v>226.678</v>
      </c>
      <c r="FO157" s="1">
        <v>225.55500000000001</v>
      </c>
      <c r="FP157" s="1">
        <v>223.381</v>
      </c>
      <c r="FQ157" s="1">
        <v>236.65700000000001</v>
      </c>
      <c r="FR157" s="1">
        <v>250.09399999999999</v>
      </c>
      <c r="FS157" s="1">
        <v>251.708</v>
      </c>
      <c r="FT157" s="1">
        <v>247.80699999999999</v>
      </c>
      <c r="FU157" s="1">
        <v>233.791</v>
      </c>
      <c r="FV157" s="1">
        <v>225.35300000000001</v>
      </c>
      <c r="FW157" s="1">
        <v>227.101</v>
      </c>
      <c r="FX157" s="1">
        <v>231.96899999999999</v>
      </c>
      <c r="FY157" s="1">
        <v>234.399</v>
      </c>
      <c r="FZ157" s="1">
        <v>233.923</v>
      </c>
      <c r="GA157" s="1">
        <v>235.887</v>
      </c>
      <c r="GB157" s="1">
        <v>242.68700000000001</v>
      </c>
      <c r="GC157" s="1">
        <v>244.25399999999999</v>
      </c>
      <c r="GD157" s="1">
        <v>250.36699999999999</v>
      </c>
      <c r="GE157" s="1">
        <v>256.79000000000002</v>
      </c>
      <c r="GF157" s="1">
        <v>262.548</v>
      </c>
      <c r="GG157" s="1">
        <v>265.11500000000001</v>
      </c>
      <c r="GH157" s="1">
        <v>272.245</v>
      </c>
      <c r="GI157" s="1">
        <v>278.09800000000001</v>
      </c>
      <c r="GJ157" s="1">
        <v>279.13799999999998</v>
      </c>
      <c r="GK157" s="1">
        <v>271.22800000000001</v>
      </c>
      <c r="GL157" s="1">
        <v>270.50599999999997</v>
      </c>
      <c r="GM157" s="1">
        <v>271.95800000000003</v>
      </c>
      <c r="GN157" s="1">
        <v>265.97199999999998</v>
      </c>
      <c r="GO157" s="1">
        <v>257.666</v>
      </c>
      <c r="GP157" s="1">
        <v>262.07600000000002</v>
      </c>
      <c r="GQ157" s="1">
        <v>264.62</v>
      </c>
      <c r="GR157" s="1">
        <v>267.55900000000003</v>
      </c>
      <c r="GS157" s="1">
        <v>270.73</v>
      </c>
      <c r="GT157" s="1">
        <v>270.68799999999999</v>
      </c>
      <c r="GU157" s="1">
        <v>270.73599999999999</v>
      </c>
      <c r="GV157" s="1">
        <v>267.49200000000002</v>
      </c>
      <c r="GW157" s="1">
        <v>276.43900000000002</v>
      </c>
      <c r="GX157" s="1">
        <v>272.041</v>
      </c>
      <c r="GY157" s="1">
        <v>259.43299999999999</v>
      </c>
      <c r="GZ157" s="1">
        <v>250.55600000000001</v>
      </c>
      <c r="HA157" s="1">
        <v>244.79</v>
      </c>
      <c r="HB157" s="1">
        <v>245.64500000000001</v>
      </c>
      <c r="HC157" s="1">
        <v>280.19200000000001</v>
      </c>
      <c r="HD157" s="1">
        <v>276.77600000000001</v>
      </c>
      <c r="HE157" s="1">
        <v>270.49599999999998</v>
      </c>
      <c r="HF157" s="1">
        <v>268.66000000000003</v>
      </c>
      <c r="HG157" s="1">
        <v>266.10599999999999</v>
      </c>
      <c r="HH157" s="1">
        <v>274.678</v>
      </c>
      <c r="HI157" s="1">
        <v>277.714</v>
      </c>
      <c r="HJ157" s="1">
        <v>273.70299999999997</v>
      </c>
      <c r="HK157" s="1">
        <v>273.59500000000003</v>
      </c>
      <c r="HL157" s="1">
        <v>279.78100000000001</v>
      </c>
      <c r="HM157" s="1">
        <v>283.17</v>
      </c>
      <c r="HN157" s="1">
        <v>277.029</v>
      </c>
      <c r="HO157" s="1">
        <v>273.78899999999999</v>
      </c>
      <c r="HP157" s="1">
        <v>274.04399999999998</v>
      </c>
      <c r="HQ157" s="1">
        <v>270.49799999999999</v>
      </c>
      <c r="HR157" s="1">
        <v>277.58800000000002</v>
      </c>
      <c r="HS157" s="1">
        <v>289.69400000000002</v>
      </c>
      <c r="HT157" s="1">
        <v>293.83600000000001</v>
      </c>
      <c r="HU157" s="1">
        <v>307.75099999999998</v>
      </c>
      <c r="HV157" s="1">
        <v>311.05599999999998</v>
      </c>
      <c r="HW157" s="1">
        <v>293.56299999999999</v>
      </c>
      <c r="HX157" s="1">
        <v>285.22000000000003</v>
      </c>
      <c r="HY157" s="1">
        <v>275.64999999999998</v>
      </c>
      <c r="HZ157" s="1">
        <v>279.536</v>
      </c>
      <c r="IA157" s="1">
        <v>280.74799999999999</v>
      </c>
      <c r="IB157" s="1">
        <v>288.08</v>
      </c>
      <c r="IC157" s="1">
        <v>291.23700000000002</v>
      </c>
      <c r="ID157" s="1">
        <v>304.95400000000001</v>
      </c>
      <c r="IE157" s="1">
        <v>293.351</v>
      </c>
      <c r="IF157" s="1">
        <v>278.19400000000002</v>
      </c>
      <c r="IG157" s="1">
        <v>276.30500000000001</v>
      </c>
      <c r="IH157" s="1">
        <v>274.88</v>
      </c>
      <c r="II157" s="1">
        <v>260.31700000000001</v>
      </c>
      <c r="IJ157" s="1">
        <v>257.97699999999998</v>
      </c>
      <c r="IK157" s="1">
        <v>254.93</v>
      </c>
      <c r="IL157" s="1">
        <v>274.05599999999998</v>
      </c>
      <c r="IM157" s="1">
        <v>282.315</v>
      </c>
      <c r="IN157" s="1">
        <v>286.84399999999999</v>
      </c>
      <c r="IO157" s="1">
        <v>287.8</v>
      </c>
      <c r="IP157" s="1">
        <v>288.26900000000001</v>
      </c>
      <c r="IQ157" s="1">
        <v>276.233</v>
      </c>
      <c r="IR157" s="1">
        <v>265.053</v>
      </c>
      <c r="IS157" s="1">
        <v>265.53800000000001</v>
      </c>
      <c r="IT157" s="1">
        <v>264.87099999999998</v>
      </c>
      <c r="IU157" s="1">
        <v>265.99700000000001</v>
      </c>
      <c r="IV157" s="1">
        <v>277.60500000000002</v>
      </c>
      <c r="IW157" s="1">
        <v>285.315</v>
      </c>
      <c r="IX157" s="1">
        <v>276.52100000000002</v>
      </c>
      <c r="IY157" s="1">
        <v>262.565</v>
      </c>
      <c r="IZ157" s="1">
        <v>260.971</v>
      </c>
      <c r="JA157" s="1">
        <v>271.46800000000002</v>
      </c>
      <c r="JB157" s="1">
        <v>275.92500000000001</v>
      </c>
      <c r="JC157" s="1">
        <v>276.62599999999998</v>
      </c>
      <c r="JD157" s="1">
        <v>290.85000000000002</v>
      </c>
      <c r="JE157" s="1">
        <v>296.40600000000001</v>
      </c>
      <c r="JF157" s="1">
        <v>299.65199999999999</v>
      </c>
      <c r="JG157" s="1">
        <v>297.96199999999999</v>
      </c>
      <c r="JH157" s="1">
        <v>291.471</v>
      </c>
      <c r="JI157" s="1">
        <v>285.351</v>
      </c>
      <c r="JJ157" s="1">
        <v>280.81900000000002</v>
      </c>
      <c r="JK157" s="1">
        <v>287.31799999999998</v>
      </c>
      <c r="JL157" s="1">
        <v>309.5</v>
      </c>
      <c r="JM157" s="1">
        <v>334.00799999999998</v>
      </c>
      <c r="JN157" s="1">
        <v>337.14400000000001</v>
      </c>
      <c r="JO157" s="1">
        <v>337.92500000000001</v>
      </c>
      <c r="JP157" s="1">
        <v>341.21600000000001</v>
      </c>
      <c r="JQ157" s="1">
        <v>324.99400000000003</v>
      </c>
      <c r="JR157" s="1">
        <v>338.48399999999998</v>
      </c>
      <c r="JS157" s="1">
        <v>345.43</v>
      </c>
      <c r="JT157" s="1">
        <v>344.18400000000003</v>
      </c>
      <c r="JU157" s="1">
        <v>349.96699999999998</v>
      </c>
      <c r="JV157" s="1">
        <v>360.52199999999999</v>
      </c>
      <c r="JW157" s="1">
        <v>375.32499999999999</v>
      </c>
      <c r="JX157" s="1">
        <v>371.28899999999999</v>
      </c>
      <c r="JY157" s="1">
        <v>364.72500000000002</v>
      </c>
      <c r="JZ157" s="1">
        <v>368.10700000000003</v>
      </c>
      <c r="KA157" s="1">
        <v>362.41</v>
      </c>
      <c r="KB157" s="1">
        <v>367.81700000000001</v>
      </c>
      <c r="KC157" s="1">
        <v>367.24799999999999</v>
      </c>
      <c r="KD157" s="1">
        <v>368.28199999999998</v>
      </c>
      <c r="KE157" s="1">
        <v>347.65499999999997</v>
      </c>
      <c r="KF157" s="1">
        <v>337.31900000000002</v>
      </c>
      <c r="KG157" s="1">
        <v>329.91899999999998</v>
      </c>
      <c r="KH157" s="1">
        <v>328.786</v>
      </c>
      <c r="KI157" s="1">
        <v>326.59899999999999</v>
      </c>
      <c r="KJ157" s="1">
        <v>343.01799999999997</v>
      </c>
      <c r="KK157" s="1">
        <v>346.851</v>
      </c>
      <c r="KL157" s="1">
        <v>348.50099999999998</v>
      </c>
      <c r="KM157" s="1">
        <v>340.88799999999998</v>
      </c>
      <c r="KN157" s="1">
        <v>351.15899999999999</v>
      </c>
      <c r="KO157" s="1">
        <v>345.82299999999998</v>
      </c>
      <c r="KP157" s="1">
        <v>336.24099999999999</v>
      </c>
      <c r="KQ157" s="1">
        <v>317.08999999999997</v>
      </c>
      <c r="KR157" s="1">
        <v>316.221</v>
      </c>
      <c r="KS157" s="1">
        <v>316.459</v>
      </c>
      <c r="KT157" s="1">
        <v>330.68400000000003</v>
      </c>
      <c r="KU157" s="1">
        <v>331.49099999999999</v>
      </c>
      <c r="KV157" s="1">
        <v>334.24700000000001</v>
      </c>
      <c r="KW157" s="1">
        <v>327.935</v>
      </c>
      <c r="KX157" s="1">
        <v>323.24299999999999</v>
      </c>
      <c r="KY157" s="1">
        <v>323.964</v>
      </c>
      <c r="KZ157" s="1">
        <v>324.416</v>
      </c>
      <c r="LA157" s="1">
        <v>321.82499999999999</v>
      </c>
      <c r="LB157" s="1">
        <v>319.11399999999998</v>
      </c>
      <c r="LC157" s="1">
        <v>320.94099999999997</v>
      </c>
      <c r="LD157" s="1">
        <v>326.36</v>
      </c>
      <c r="LE157" s="1">
        <v>339.63499999999999</v>
      </c>
      <c r="LF157" s="1">
        <v>349.42099999999999</v>
      </c>
      <c r="LG157" s="1">
        <v>349.08300000000003</v>
      </c>
      <c r="LH157" s="1">
        <v>351.85300000000001</v>
      </c>
      <c r="LI157" s="1">
        <v>343.49900000000002</v>
      </c>
      <c r="LJ157" s="1">
        <v>343.24900000000002</v>
      </c>
      <c r="LK157" s="1">
        <v>338.87299999999999</v>
      </c>
      <c r="LL157" s="1">
        <v>344.60399999999998</v>
      </c>
      <c r="LM157" s="1">
        <v>344.327</v>
      </c>
      <c r="LN157" s="1">
        <v>359.76499999999999</v>
      </c>
      <c r="LO157" s="1">
        <v>364.21199999999999</v>
      </c>
      <c r="LP157" s="1">
        <v>370.41300000000001</v>
      </c>
      <c r="LQ157" s="1">
        <v>368.88400000000001</v>
      </c>
      <c r="LR157" s="1">
        <v>382.178</v>
      </c>
      <c r="LS157" s="1">
        <v>375.49400000000003</v>
      </c>
      <c r="LT157" s="1">
        <v>373.77800000000002</v>
      </c>
      <c r="LU157" s="1">
        <v>368.11</v>
      </c>
      <c r="LV157" s="1">
        <v>356.17099999999999</v>
      </c>
      <c r="LW157" s="1">
        <v>361.61799999999999</v>
      </c>
      <c r="LX157" s="1">
        <v>363.791</v>
      </c>
      <c r="LY157" s="1">
        <v>353.00400000000002</v>
      </c>
      <c r="LZ157" s="1">
        <v>363.47</v>
      </c>
      <c r="MA157" s="1">
        <v>374.81099999999998</v>
      </c>
      <c r="MB157" s="1">
        <v>387.12099999999998</v>
      </c>
      <c r="MC157" s="1">
        <v>390.50200000000001</v>
      </c>
      <c r="MD157" s="1">
        <v>384.24700000000001</v>
      </c>
      <c r="ME157" s="1">
        <v>373.31799999999998</v>
      </c>
      <c r="MF157" s="1">
        <v>365.39400000000001</v>
      </c>
      <c r="MG157" s="1">
        <v>367.04700000000003</v>
      </c>
      <c r="MH157" s="1">
        <v>367.75799999999998</v>
      </c>
      <c r="MI157" s="1">
        <v>363.79399999999998</v>
      </c>
      <c r="MJ157" s="1">
        <v>369.20699999999999</v>
      </c>
      <c r="MK157" s="1">
        <v>382.80700000000002</v>
      </c>
      <c r="ML157" s="1">
        <v>394.67</v>
      </c>
      <c r="MM157" s="1">
        <v>408.73099999999999</v>
      </c>
      <c r="MN157" s="1">
        <v>404.45600000000002</v>
      </c>
      <c r="MO157" s="1">
        <v>398.15499999999997</v>
      </c>
      <c r="MP157" s="1">
        <v>394.39400000000001</v>
      </c>
      <c r="MQ157" s="1">
        <v>397.39600000000002</v>
      </c>
      <c r="MR157" s="1">
        <v>398.483</v>
      </c>
      <c r="MS157" s="1">
        <v>390.49200000000002</v>
      </c>
      <c r="MT157" s="1">
        <v>387.31900000000002</v>
      </c>
      <c r="MU157" s="1">
        <v>395.72500000000002</v>
      </c>
      <c r="MV157" s="1">
        <v>415.97899999999998</v>
      </c>
      <c r="MW157" s="1">
        <v>418.58100000000002</v>
      </c>
      <c r="MX157" s="1">
        <v>401.36</v>
      </c>
      <c r="MY157" s="1">
        <v>380.69499999999999</v>
      </c>
      <c r="MZ157" s="1">
        <v>381.988</v>
      </c>
      <c r="NA157" s="1">
        <v>391.99799999999999</v>
      </c>
      <c r="NB157" s="1">
        <v>390.47300000000001</v>
      </c>
      <c r="NC157" s="1">
        <v>392.05900000000003</v>
      </c>
      <c r="ND157" s="1">
        <v>407.97899999999998</v>
      </c>
      <c r="NE157" s="1">
        <v>408.55799999999999</v>
      </c>
      <c r="NF157" s="1">
        <v>404.12200000000001</v>
      </c>
      <c r="NG157" s="1">
        <v>402.67899999999997</v>
      </c>
      <c r="NH157" s="1">
        <v>407.822</v>
      </c>
      <c r="NI157" s="1">
        <v>405.14</v>
      </c>
      <c r="NJ157" s="1">
        <v>402.58600000000001</v>
      </c>
      <c r="NK157" s="1">
        <v>395.625</v>
      </c>
      <c r="NL157" s="1">
        <v>402.673</v>
      </c>
      <c r="NM157" s="1">
        <v>422.90100000000001</v>
      </c>
      <c r="NN157" s="1">
        <v>414.17</v>
      </c>
      <c r="NO157" s="1">
        <v>431.99700000000001</v>
      </c>
      <c r="NP157" s="1">
        <v>432.26400000000001</v>
      </c>
      <c r="NQ157" s="1">
        <v>419.51</v>
      </c>
      <c r="NR157" s="1">
        <v>429.13900000000001</v>
      </c>
      <c r="NS157" s="1">
        <v>422.27600000000001</v>
      </c>
      <c r="NT157" s="1">
        <v>453.04300000000001</v>
      </c>
      <c r="NU157" s="1">
        <v>467.08699999999999</v>
      </c>
      <c r="NV157" s="1">
        <v>471.79899999999998</v>
      </c>
      <c r="NW157" s="1">
        <v>473.48700000000002</v>
      </c>
      <c r="NX157" s="1">
        <v>454.95800000000003</v>
      </c>
      <c r="NY157" s="1">
        <v>441.11500000000001</v>
      </c>
      <c r="NZ157" s="1">
        <v>438.55399999999997</v>
      </c>
      <c r="OA157" s="1">
        <v>437.315</v>
      </c>
      <c r="OB157" s="1">
        <v>433.71699999999998</v>
      </c>
      <c r="OC157" s="1">
        <v>433.2</v>
      </c>
      <c r="OD157" s="1">
        <v>432.64400000000001</v>
      </c>
      <c r="OE157" s="1">
        <v>426.16</v>
      </c>
      <c r="OF157" s="1">
        <v>425.01400000000001</v>
      </c>
      <c r="OG157" s="1">
        <v>421.053</v>
      </c>
      <c r="OH157" s="1">
        <v>422.108</v>
      </c>
      <c r="OI157" s="1">
        <v>421.661</v>
      </c>
      <c r="OJ157" s="1">
        <v>440.07100000000003</v>
      </c>
      <c r="OK157" s="1">
        <v>465.584</v>
      </c>
      <c r="OL157" s="1">
        <v>470.94299999999998</v>
      </c>
      <c r="OM157" s="1">
        <v>467.76799999999997</v>
      </c>
      <c r="ON157" s="1">
        <v>470.279</v>
      </c>
      <c r="OO157" s="1">
        <v>463.08300000000003</v>
      </c>
      <c r="OP157" s="1">
        <v>451.55500000000001</v>
      </c>
      <c r="OQ157" s="1">
        <v>436.779</v>
      </c>
      <c r="OR157" s="1">
        <v>450.26</v>
      </c>
      <c r="OS157" s="1">
        <v>444.149</v>
      </c>
      <c r="OT157" s="1">
        <v>435.35899999999998</v>
      </c>
      <c r="OU157" s="1">
        <v>429.24599999999998</v>
      </c>
      <c r="OV157" s="1">
        <v>422.62</v>
      </c>
      <c r="OW157" s="1">
        <v>427.745</v>
      </c>
      <c r="OX157" s="1">
        <v>425.66699999999997</v>
      </c>
      <c r="OY157" s="1">
        <v>425.10199999999998</v>
      </c>
      <c r="OZ157" s="1">
        <v>434.74099999999999</v>
      </c>
      <c r="PA157" s="1">
        <v>408.976</v>
      </c>
      <c r="PB157" s="1">
        <v>404.089</v>
      </c>
      <c r="PC157" s="1">
        <v>400.875</v>
      </c>
      <c r="PD157" s="1">
        <v>389.96600000000001</v>
      </c>
      <c r="PE157" s="1">
        <v>382.25200000000001</v>
      </c>
      <c r="PF157" s="1">
        <v>372.97300000000001</v>
      </c>
      <c r="PG157" s="1">
        <v>342.99299999999999</v>
      </c>
      <c r="PH157" s="1">
        <v>328.85399999999998</v>
      </c>
      <c r="PI157" s="1">
        <v>331.29700000000003</v>
      </c>
      <c r="PJ157" s="1">
        <v>336.28</v>
      </c>
      <c r="PK157" s="1">
        <v>332.42399999999998</v>
      </c>
      <c r="PL157" s="1">
        <v>330.74799999999999</v>
      </c>
      <c r="PM157" s="1">
        <v>333.47899999999998</v>
      </c>
      <c r="PN157" s="1">
        <v>348.32400000000001</v>
      </c>
      <c r="PO157" s="1">
        <v>349.34100000000001</v>
      </c>
      <c r="PP157" s="1">
        <v>362.803</v>
      </c>
      <c r="PQ157" s="1">
        <v>389.11399999999998</v>
      </c>
      <c r="PR157" s="1">
        <v>377.416</v>
      </c>
      <c r="PS157" s="1">
        <v>372.71300000000002</v>
      </c>
      <c r="PT157" s="1">
        <v>358.887</v>
      </c>
      <c r="PU157" s="1">
        <v>352.404</v>
      </c>
      <c r="PV157" s="1">
        <v>357.565</v>
      </c>
      <c r="PW157" s="1">
        <v>347.70699999999999</v>
      </c>
      <c r="PX157" s="1">
        <v>344.90800000000002</v>
      </c>
      <c r="PY157" s="1">
        <v>348.60500000000002</v>
      </c>
      <c r="PZ157" s="1">
        <v>342.774</v>
      </c>
      <c r="QA157" s="1">
        <v>339.52100000000002</v>
      </c>
      <c r="QB157" s="1">
        <v>338.04500000000002</v>
      </c>
      <c r="QC157" s="1">
        <v>322.113</v>
      </c>
      <c r="QD157" s="1">
        <v>321.553</v>
      </c>
      <c r="QE157" s="1">
        <v>319.31799999999998</v>
      </c>
      <c r="QF157" s="1">
        <v>313.41899999999998</v>
      </c>
      <c r="QG157" s="1">
        <v>311.67899999999997</v>
      </c>
      <c r="QH157" s="1">
        <v>313.36500000000001</v>
      </c>
      <c r="QI157" s="1">
        <v>317.78300000000002</v>
      </c>
      <c r="QJ157" s="1">
        <v>314.95400000000001</v>
      </c>
      <c r="QK157" s="1">
        <v>316.24</v>
      </c>
      <c r="QL157" s="1">
        <v>308.71600000000001</v>
      </c>
      <c r="QM157" s="1">
        <v>308.97300000000001</v>
      </c>
      <c r="QN157" s="1">
        <v>312.221</v>
      </c>
      <c r="QO157" s="1">
        <v>306.35000000000002</v>
      </c>
      <c r="QP157" s="1">
        <v>303.28300000000002</v>
      </c>
      <c r="QQ157" s="1">
        <v>302.44900000000001</v>
      </c>
      <c r="QR157" s="1">
        <v>301.20600000000002</v>
      </c>
      <c r="QS157" s="1">
        <v>301.04700000000003</v>
      </c>
      <c r="QT157" s="1">
        <v>300.64299999999997</v>
      </c>
      <c r="QU157" s="1">
        <v>300.33</v>
      </c>
      <c r="QV157" s="1">
        <v>306.81299999999999</v>
      </c>
      <c r="QW157" s="1">
        <v>309.05399999999997</v>
      </c>
      <c r="QX157" s="1">
        <v>304.96899999999999</v>
      </c>
      <c r="QY157" s="1">
        <v>310.88499999999999</v>
      </c>
      <c r="QZ157" s="1">
        <v>319.43</v>
      </c>
      <c r="RA157" s="1">
        <v>328.62200000000001</v>
      </c>
      <c r="RB157" s="1">
        <v>330.03699999999998</v>
      </c>
      <c r="RC157" s="1">
        <v>333.66199999999998</v>
      </c>
      <c r="RD157" s="1">
        <v>336.084</v>
      </c>
      <c r="RE157" s="1">
        <v>333.11099999999999</v>
      </c>
      <c r="RF157" s="1">
        <v>327.63299999999998</v>
      </c>
      <c r="RG157" s="1">
        <v>322.678</v>
      </c>
      <c r="RH157" s="1">
        <v>323.363</v>
      </c>
      <c r="RI157" s="1">
        <v>324.83199999999999</v>
      </c>
      <c r="RJ157" s="1">
        <v>325.45400000000001</v>
      </c>
      <c r="RK157" s="1">
        <v>324.423</v>
      </c>
      <c r="RL157" s="1">
        <v>320.06599999999997</v>
      </c>
      <c r="RM157" s="1">
        <v>321.95400000000001</v>
      </c>
      <c r="RN157" s="1">
        <v>328.09199999999998</v>
      </c>
      <c r="RO157" s="1">
        <v>327.66800000000001</v>
      </c>
      <c r="RP157" s="1">
        <v>327.69499999999999</v>
      </c>
      <c r="RQ157" s="1">
        <v>327.75200000000001</v>
      </c>
      <c r="RR157" s="1">
        <v>322.22300000000001</v>
      </c>
      <c r="RS157" s="1">
        <v>322.69299999999998</v>
      </c>
      <c r="RT157" s="1">
        <v>317.15800000000002</v>
      </c>
      <c r="RU157" s="1">
        <v>308.12400000000002</v>
      </c>
      <c r="RV157" s="1">
        <v>304.35199999999998</v>
      </c>
      <c r="RW157" s="1">
        <v>302.52800000000002</v>
      </c>
      <c r="RX157" s="1">
        <v>307.68700000000001</v>
      </c>
      <c r="RY157" s="1">
        <v>306.75299999999999</v>
      </c>
      <c r="RZ157" s="1">
        <v>301.06700000000001</v>
      </c>
      <c r="SA157" s="1">
        <v>291.81799999999998</v>
      </c>
      <c r="SB157" s="1">
        <v>294.923</v>
      </c>
      <c r="SC157" s="1">
        <v>296.68700000000001</v>
      </c>
      <c r="SD157" s="1">
        <v>293.06200000000001</v>
      </c>
      <c r="SE157" s="1">
        <v>291.94</v>
      </c>
      <c r="SF157" s="1">
        <v>311.745</v>
      </c>
      <c r="SG157" s="1">
        <v>312.33600000000001</v>
      </c>
      <c r="SH157" s="1">
        <v>313.65600000000001</v>
      </c>
      <c r="SI157" s="1">
        <v>315.84199999999998</v>
      </c>
      <c r="SJ157" s="1">
        <v>311.85000000000002</v>
      </c>
      <c r="SK157" s="1">
        <v>309.26100000000002</v>
      </c>
      <c r="SL157" s="1">
        <v>307.565</v>
      </c>
      <c r="SM157" s="1">
        <v>303.29500000000002</v>
      </c>
      <c r="SN157" s="1">
        <v>304.73599999999999</v>
      </c>
      <c r="SO157" s="1">
        <v>305.524</v>
      </c>
      <c r="SP157" s="1">
        <v>307.60199999999998</v>
      </c>
      <c r="SQ157" s="1">
        <v>297.99400000000003</v>
      </c>
      <c r="SR157" s="1">
        <v>299.37900000000002</v>
      </c>
      <c r="SS157" s="1">
        <v>302.233</v>
      </c>
      <c r="SV157" s="1">
        <v>323.10000000000002</v>
      </c>
    </row>
    <row r="158" spans="1:516" x14ac:dyDescent="0.25">
      <c r="A158" s="1" t="s">
        <v>370</v>
      </c>
      <c r="B158" s="1" t="str">
        <f>_xlfn.XLOOKUP(A158,bonds[worksheet get],bonds[unique lookup],"-")</f>
        <v>VW 3 1/2 PERP nc-25</v>
      </c>
      <c r="C158" s="1" t="str">
        <f>_xlfn.XLOOKUP(A158,bonds[worksheet get],bonds[ID_ISIN],"-")</f>
        <v>XS2187689034</v>
      </c>
      <c r="D158" s="1">
        <f>_xll.BDH(A158,"blp_i_sprd_mid","-2AY",,"Dates=H","Fill=C","Sort=R","Dir=H","cols=16;rows=1")</f>
        <v>401.39299999999997</v>
      </c>
      <c r="E158" s="1">
        <v>399.97699999999998</v>
      </c>
      <c r="F158" s="1">
        <v>399.178</v>
      </c>
      <c r="G158" s="1">
        <v>405.61599999999999</v>
      </c>
      <c r="H158" s="1">
        <v>414.59399999999999</v>
      </c>
      <c r="I158" s="1">
        <v>416.48</v>
      </c>
      <c r="J158" s="1">
        <v>416.57299999999998</v>
      </c>
      <c r="K158" s="1">
        <v>413.41399999999999</v>
      </c>
      <c r="L158" s="1">
        <v>403.55500000000001</v>
      </c>
      <c r="M158" s="1">
        <v>419.97300000000001</v>
      </c>
      <c r="N158" s="1">
        <v>407.13499999999999</v>
      </c>
      <c r="O158" s="1">
        <v>408.721</v>
      </c>
      <c r="P158" s="1">
        <v>389.678</v>
      </c>
      <c r="Q158" s="1">
        <v>373.50099999999998</v>
      </c>
      <c r="R158" s="1">
        <v>382.77600000000001</v>
      </c>
      <c r="S158" s="1">
        <v>377.45299999999997</v>
      </c>
    </row>
    <row r="159" spans="1:516" x14ac:dyDescent="0.25">
      <c r="A159" s="1" t="s">
        <v>371</v>
      </c>
      <c r="B159" s="1" t="str">
        <f>_xlfn.XLOOKUP(A159,bonds[worksheet get],bonds[unique lookup],"-")</f>
        <v>VW 4 5/8 PERP nc-26</v>
      </c>
      <c r="C159" s="1" t="str">
        <f>_xlfn.XLOOKUP(A159,bonds[worksheet get],bonds[ID_ISIN],"-")</f>
        <v>XS1048428442</v>
      </c>
      <c r="D159" s="1">
        <f>_xll.BDH(A159,"blp_i_sprd_mid","-2AY",,"Dates=H","Fill=C","Sort=R","Dir=H","cols=509;rows=1")</f>
        <v>399.709</v>
      </c>
      <c r="E159" s="1">
        <f>_xll.BDH(A159,"blp_i_sprd_mid","-2AY",,"Dates=H","Fill=C","Sort=R","Dir=H","cols=509;rows=1")</f>
        <v>399.709</v>
      </c>
      <c r="F159" s="1">
        <f>_xll.BDH(A159,"blp_i_sprd_mid","-2AY",,"Dates=H","Fill=C","Sort=R","Dir=H","cols=509;rows=1")</f>
        <v>399.709</v>
      </c>
      <c r="G159" s="1">
        <v>399.74</v>
      </c>
      <c r="H159" s="1">
        <v>399.31099999999998</v>
      </c>
      <c r="I159" s="1">
        <v>405.49799999999999</v>
      </c>
      <c r="J159" s="1">
        <v>410.18299999999999</v>
      </c>
      <c r="K159" s="1">
        <v>410.97</v>
      </c>
      <c r="L159" s="1">
        <v>409.6</v>
      </c>
      <c r="M159" s="1">
        <v>405.14100000000002</v>
      </c>
      <c r="N159" s="1">
        <v>399.54899999999998</v>
      </c>
      <c r="O159" s="1">
        <v>408.15899999999999</v>
      </c>
      <c r="P159" s="1">
        <v>396.26900000000001</v>
      </c>
      <c r="Q159" s="1">
        <v>394.86500000000001</v>
      </c>
      <c r="R159" s="1">
        <v>379.37799999999999</v>
      </c>
      <c r="S159" s="1">
        <v>366.19400000000002</v>
      </c>
      <c r="T159" s="1">
        <v>383.5</v>
      </c>
      <c r="U159" s="1">
        <v>376.154</v>
      </c>
      <c r="V159" s="1">
        <v>386.49900000000002</v>
      </c>
      <c r="W159" s="1">
        <v>353.07900000000001</v>
      </c>
      <c r="X159" s="1">
        <v>332.05200000000002</v>
      </c>
      <c r="Y159" s="1">
        <v>306.81900000000002</v>
      </c>
      <c r="Z159" s="1">
        <v>321.88499999999999</v>
      </c>
      <c r="AA159" s="1">
        <v>361.7</v>
      </c>
      <c r="AB159" s="1">
        <v>375.274</v>
      </c>
      <c r="AC159" s="1">
        <v>400.57299999999998</v>
      </c>
      <c r="AD159" s="1">
        <v>406.29899999999998</v>
      </c>
      <c r="AE159" s="1">
        <v>404.68099999999998</v>
      </c>
      <c r="AF159" s="1">
        <v>396.82900000000001</v>
      </c>
      <c r="AG159" s="1">
        <v>395.87799999999999</v>
      </c>
      <c r="AH159" s="1">
        <v>408.774</v>
      </c>
      <c r="AI159" s="1">
        <v>427.00599999999997</v>
      </c>
      <c r="AJ159" s="1">
        <v>426.57299999999998</v>
      </c>
      <c r="AK159" s="1">
        <v>425.56599999999997</v>
      </c>
      <c r="AL159" s="1">
        <v>429.488</v>
      </c>
      <c r="AM159" s="1">
        <v>439.93900000000002</v>
      </c>
      <c r="AN159" s="1">
        <v>460.59300000000002</v>
      </c>
      <c r="AO159" s="1">
        <v>473.07100000000003</v>
      </c>
      <c r="AP159" s="1">
        <v>475.01</v>
      </c>
      <c r="AQ159" s="1">
        <v>467.82499999999999</v>
      </c>
      <c r="AR159" s="1">
        <v>465.245</v>
      </c>
      <c r="AS159" s="1">
        <v>467.89</v>
      </c>
      <c r="AT159" s="1">
        <v>475.10700000000003</v>
      </c>
      <c r="AU159" s="1">
        <v>479.15699999999998</v>
      </c>
      <c r="AV159" s="1">
        <v>479.96800000000002</v>
      </c>
      <c r="AW159" s="1">
        <v>485.92</v>
      </c>
      <c r="AX159" s="1">
        <v>490.471</v>
      </c>
      <c r="AY159" s="1">
        <v>459.56900000000002</v>
      </c>
      <c r="AZ159" s="1">
        <v>445.67599999999999</v>
      </c>
      <c r="BA159" s="1">
        <v>432.40899999999999</v>
      </c>
      <c r="BB159" s="1">
        <v>421.57100000000003</v>
      </c>
      <c r="BC159" s="1">
        <v>444.84800000000001</v>
      </c>
      <c r="BD159" s="1">
        <v>455.6</v>
      </c>
      <c r="BE159" s="1">
        <v>499.10399999999998</v>
      </c>
      <c r="BF159" s="1">
        <v>508.315</v>
      </c>
      <c r="BG159" s="1">
        <v>490.39</v>
      </c>
      <c r="BH159" s="1">
        <v>480.71699999999998</v>
      </c>
      <c r="BI159" s="1">
        <v>473.01799999999997</v>
      </c>
      <c r="BJ159" s="1">
        <v>440.50400000000002</v>
      </c>
      <c r="BK159" s="1">
        <v>419.9</v>
      </c>
      <c r="BL159" s="1">
        <v>473.81299999999999</v>
      </c>
      <c r="BM159" s="1">
        <v>528.87900000000002</v>
      </c>
      <c r="BN159" s="1">
        <v>554.18299999999999</v>
      </c>
      <c r="BO159" s="1">
        <v>616.01700000000005</v>
      </c>
      <c r="BP159" s="1">
        <v>621.42100000000005</v>
      </c>
      <c r="BQ159" s="1">
        <v>613.98599999999999</v>
      </c>
      <c r="BR159" s="1">
        <v>594.83000000000004</v>
      </c>
      <c r="BS159" s="1">
        <v>586.673</v>
      </c>
      <c r="BT159" s="1">
        <v>582.84900000000005</v>
      </c>
      <c r="BU159" s="1">
        <v>537.12099999999998</v>
      </c>
      <c r="BV159" s="1">
        <v>493.00400000000002</v>
      </c>
      <c r="BW159" s="1">
        <v>487.56700000000001</v>
      </c>
      <c r="BX159" s="1">
        <v>615.75300000000004</v>
      </c>
      <c r="BY159" s="1">
        <v>661.47799999999995</v>
      </c>
      <c r="BZ159" s="1">
        <v>644.16300000000001</v>
      </c>
      <c r="CA159" s="1">
        <v>736.48</v>
      </c>
      <c r="CB159" s="1">
        <v>740.32</v>
      </c>
      <c r="CC159" s="1">
        <v>663.37</v>
      </c>
      <c r="CD159" s="1">
        <v>563.53899999999999</v>
      </c>
      <c r="CE159" s="1">
        <v>474.57100000000003</v>
      </c>
      <c r="CF159" s="1">
        <v>463.416</v>
      </c>
      <c r="CG159" s="1">
        <v>378.38499999999999</v>
      </c>
      <c r="CH159" s="1">
        <v>369.33100000000002</v>
      </c>
      <c r="CI159" s="1">
        <v>385.8</v>
      </c>
      <c r="CJ159" s="1">
        <v>330.85199999999998</v>
      </c>
      <c r="CK159" s="1">
        <v>296.83699999999999</v>
      </c>
      <c r="CL159" s="1">
        <v>282.923</v>
      </c>
      <c r="CM159" s="1">
        <v>289.89499999999998</v>
      </c>
      <c r="CN159" s="1">
        <v>317.565</v>
      </c>
      <c r="CO159" s="1">
        <v>320.30700000000002</v>
      </c>
      <c r="CP159" s="1">
        <v>290.17099999999999</v>
      </c>
      <c r="CQ159" s="1">
        <v>271.44499999999999</v>
      </c>
      <c r="CR159" s="1">
        <v>266.154</v>
      </c>
      <c r="CS159" s="1">
        <v>261.79599999999999</v>
      </c>
      <c r="CT159" s="1">
        <v>240.77699999999999</v>
      </c>
      <c r="CU159" s="1">
        <v>242.24799999999999</v>
      </c>
      <c r="CV159" s="1">
        <v>243.08099999999999</v>
      </c>
      <c r="CW159" s="1">
        <v>245.11099999999999</v>
      </c>
      <c r="CX159" s="1">
        <v>243.54499999999999</v>
      </c>
      <c r="CY159" s="1">
        <v>244.47399999999999</v>
      </c>
      <c r="CZ159" s="1">
        <v>244.5</v>
      </c>
      <c r="DA159" s="1">
        <v>244.25299999999999</v>
      </c>
      <c r="DB159" s="1">
        <v>247.077</v>
      </c>
      <c r="DC159" s="1">
        <v>248.03299999999999</v>
      </c>
      <c r="DD159" s="1">
        <v>243.58</v>
      </c>
      <c r="DE159" s="1">
        <v>240.05</v>
      </c>
      <c r="DF159" s="1">
        <v>242.476</v>
      </c>
      <c r="DG159" s="1">
        <v>252.31200000000001</v>
      </c>
      <c r="DH159" s="1">
        <v>260.029</v>
      </c>
      <c r="DI159" s="1">
        <v>257.827</v>
      </c>
      <c r="DJ159" s="1">
        <v>254.50200000000001</v>
      </c>
      <c r="DK159" s="1">
        <v>248.48500000000001</v>
      </c>
      <c r="DL159" s="1">
        <v>250.56399999999999</v>
      </c>
      <c r="DM159" s="1">
        <v>253.12299999999999</v>
      </c>
      <c r="DN159" s="1">
        <v>241.482</v>
      </c>
      <c r="DO159" s="1">
        <v>237.45599999999999</v>
      </c>
      <c r="DP159" s="1">
        <v>230.363</v>
      </c>
      <c r="DQ159" s="1">
        <v>229.953</v>
      </c>
      <c r="DR159" s="1">
        <v>226.89500000000001</v>
      </c>
      <c r="DS159" s="1">
        <v>228.75299999999999</v>
      </c>
      <c r="DT159" s="1">
        <v>234.22300000000001</v>
      </c>
      <c r="DU159" s="1">
        <v>236.97800000000001</v>
      </c>
      <c r="DV159" s="1">
        <v>234.833</v>
      </c>
      <c r="DW159" s="1">
        <v>232.809</v>
      </c>
      <c r="DX159" s="1">
        <v>234.84100000000001</v>
      </c>
      <c r="DY159" s="1">
        <v>234.4</v>
      </c>
      <c r="DZ159" s="1">
        <v>241.583</v>
      </c>
      <c r="EA159" s="1">
        <v>237.881</v>
      </c>
      <c r="EB159" s="1">
        <v>232.59399999999999</v>
      </c>
      <c r="EC159" s="1">
        <v>228.714</v>
      </c>
      <c r="ED159" s="1">
        <v>221.82599999999999</v>
      </c>
      <c r="EE159" s="1">
        <v>220.102</v>
      </c>
      <c r="EF159" s="1">
        <v>218.12899999999999</v>
      </c>
      <c r="EG159" s="1">
        <v>222.54</v>
      </c>
      <c r="EH159" s="1">
        <v>222.339</v>
      </c>
      <c r="EI159" s="1">
        <v>222.92</v>
      </c>
      <c r="EJ159" s="1">
        <v>224.03700000000001</v>
      </c>
      <c r="EK159" s="1">
        <v>223.96899999999999</v>
      </c>
      <c r="EL159" s="1">
        <v>225.90600000000001</v>
      </c>
      <c r="EM159" s="1">
        <v>228.77199999999999</v>
      </c>
      <c r="EN159" s="1">
        <v>229.648</v>
      </c>
      <c r="EO159" s="1">
        <v>231.02199999999999</v>
      </c>
      <c r="EP159" s="1">
        <v>232.87899999999999</v>
      </c>
      <c r="EQ159" s="1">
        <v>235.19499999999999</v>
      </c>
      <c r="ER159" s="1">
        <v>232.32499999999999</v>
      </c>
      <c r="ES159" s="1">
        <v>234.98</v>
      </c>
      <c r="ET159" s="1">
        <v>241.46899999999999</v>
      </c>
      <c r="EU159" s="1">
        <v>247.11600000000001</v>
      </c>
      <c r="EV159" s="1">
        <v>255.68700000000001</v>
      </c>
      <c r="EW159" s="1">
        <v>257.75799999999998</v>
      </c>
      <c r="EX159" s="1">
        <v>250.16200000000001</v>
      </c>
      <c r="EY159" s="1">
        <v>255.34899999999999</v>
      </c>
      <c r="EZ159" s="1">
        <v>255.73</v>
      </c>
      <c r="FA159" s="1">
        <v>254.37899999999999</v>
      </c>
      <c r="FB159" s="1">
        <v>254.619</v>
      </c>
      <c r="FC159" s="1">
        <v>259.036</v>
      </c>
      <c r="FD159" s="1">
        <v>271.36099999999999</v>
      </c>
      <c r="FE159" s="1">
        <v>274.02800000000002</v>
      </c>
      <c r="FF159" s="1">
        <v>275.07400000000001</v>
      </c>
      <c r="FG159" s="1">
        <v>270.44299999999998</v>
      </c>
      <c r="FH159" s="1">
        <v>269.81700000000001</v>
      </c>
      <c r="FI159" s="1">
        <v>269.964</v>
      </c>
      <c r="FJ159" s="1">
        <v>271.70999999999998</v>
      </c>
      <c r="FK159" s="1">
        <v>269.98599999999999</v>
      </c>
      <c r="FL159" s="1">
        <v>266.42500000000001</v>
      </c>
      <c r="FM159" s="1">
        <v>266.50900000000001</v>
      </c>
      <c r="FN159" s="1">
        <v>262.31599999999997</v>
      </c>
      <c r="FO159" s="1">
        <v>257.55099999999999</v>
      </c>
      <c r="FP159" s="1">
        <v>257.26900000000001</v>
      </c>
      <c r="FQ159" s="1">
        <v>253.75</v>
      </c>
      <c r="FR159" s="1">
        <v>263.06299999999999</v>
      </c>
      <c r="FS159" s="1">
        <v>275.971</v>
      </c>
      <c r="FT159" s="1">
        <v>277.31200000000001</v>
      </c>
      <c r="FU159" s="1">
        <v>273.798</v>
      </c>
      <c r="FV159" s="1">
        <v>269.19</v>
      </c>
      <c r="FW159" s="1">
        <v>264.43900000000002</v>
      </c>
      <c r="FX159" s="1">
        <v>267.92</v>
      </c>
      <c r="FY159" s="1">
        <v>272.43700000000001</v>
      </c>
      <c r="FZ159" s="1">
        <v>275.66199999999998</v>
      </c>
      <c r="GA159" s="1">
        <v>276.13400000000001</v>
      </c>
      <c r="GB159" s="1">
        <v>276.887</v>
      </c>
      <c r="GC159" s="1">
        <v>286.05</v>
      </c>
      <c r="GD159" s="1">
        <v>287.05099999999999</v>
      </c>
      <c r="GE159" s="1">
        <v>289.80099999999999</v>
      </c>
      <c r="GF159" s="1">
        <v>294.68</v>
      </c>
      <c r="GG159" s="1">
        <v>299.72800000000001</v>
      </c>
      <c r="GH159" s="1">
        <v>300.84500000000003</v>
      </c>
      <c r="GI159" s="1">
        <v>309.43900000000002</v>
      </c>
      <c r="GJ159" s="1">
        <v>313.709</v>
      </c>
      <c r="GK159" s="1">
        <v>315.36200000000002</v>
      </c>
      <c r="GL159" s="1">
        <v>306.23599999999999</v>
      </c>
      <c r="GM159" s="1">
        <v>306.14100000000002</v>
      </c>
      <c r="GN159" s="1">
        <v>311.88099999999997</v>
      </c>
      <c r="GO159" s="1">
        <v>308.26400000000001</v>
      </c>
      <c r="GP159" s="1">
        <v>302.32100000000003</v>
      </c>
      <c r="GQ159" s="1">
        <v>306.37</v>
      </c>
      <c r="GR159" s="1">
        <v>307.8</v>
      </c>
      <c r="GS159" s="1">
        <v>310.89400000000001</v>
      </c>
      <c r="GT159" s="1">
        <v>312.89600000000002</v>
      </c>
      <c r="GU159" s="1">
        <v>313.16199999999998</v>
      </c>
      <c r="GV159" s="1">
        <v>312.63900000000001</v>
      </c>
      <c r="GW159" s="1">
        <v>309.553</v>
      </c>
      <c r="GX159" s="1">
        <v>316.452</v>
      </c>
      <c r="GY159" s="1">
        <v>313.73899999999998</v>
      </c>
      <c r="GZ159" s="1">
        <v>306.41199999999998</v>
      </c>
      <c r="HA159" s="1">
        <v>299.95400000000001</v>
      </c>
      <c r="HB159" s="1">
        <v>295.07600000000002</v>
      </c>
      <c r="HC159" s="1">
        <v>300.52</v>
      </c>
      <c r="HD159" s="1">
        <v>332.08199999999999</v>
      </c>
      <c r="HE159" s="1">
        <v>329.81599999999997</v>
      </c>
      <c r="HF159" s="1">
        <v>324.596</v>
      </c>
      <c r="HG159" s="1">
        <v>323.29599999999999</v>
      </c>
      <c r="HH159" s="1">
        <v>316.59399999999999</v>
      </c>
      <c r="HI159" s="1">
        <v>327.9</v>
      </c>
      <c r="HJ159" s="1">
        <v>331.25799999999998</v>
      </c>
      <c r="HK159" s="1">
        <v>328.38900000000001</v>
      </c>
      <c r="HL159" s="1">
        <v>328.476</v>
      </c>
      <c r="HM159" s="1">
        <v>331.83199999999999</v>
      </c>
      <c r="HN159" s="1">
        <v>335.81599999999997</v>
      </c>
      <c r="HO159" s="1">
        <v>331.32400000000001</v>
      </c>
      <c r="HP159" s="1">
        <v>327.36599999999999</v>
      </c>
      <c r="HQ159" s="1">
        <v>327.79700000000003</v>
      </c>
      <c r="HR159" s="1">
        <v>324.14400000000001</v>
      </c>
      <c r="HS159" s="1">
        <v>332.745</v>
      </c>
      <c r="HT159" s="1">
        <v>343.91500000000002</v>
      </c>
      <c r="HU159" s="1">
        <v>348.18</v>
      </c>
      <c r="HV159" s="1">
        <v>361.31700000000001</v>
      </c>
      <c r="HW159" s="1">
        <v>364.613</v>
      </c>
      <c r="HX159" s="1">
        <v>346.17399999999998</v>
      </c>
      <c r="HY159" s="1">
        <v>333.28800000000001</v>
      </c>
      <c r="HZ159" s="1">
        <v>325.20800000000003</v>
      </c>
      <c r="IA159" s="1">
        <v>327.79399999999998</v>
      </c>
      <c r="IB159" s="1">
        <v>328.42899999999997</v>
      </c>
      <c r="IC159" s="1">
        <v>338.30900000000003</v>
      </c>
      <c r="ID159" s="1">
        <v>341.327</v>
      </c>
      <c r="IE159" s="1">
        <v>353.541</v>
      </c>
      <c r="IF159" s="1">
        <v>338.26400000000001</v>
      </c>
      <c r="IG159" s="1">
        <v>321.87099999999998</v>
      </c>
      <c r="IH159" s="1">
        <v>317.10399999999998</v>
      </c>
      <c r="II159" s="1">
        <v>315.077</v>
      </c>
      <c r="IJ159" s="1">
        <v>298.90199999999999</v>
      </c>
      <c r="IK159" s="1">
        <v>294.238</v>
      </c>
      <c r="IL159" s="1">
        <v>289.22300000000001</v>
      </c>
      <c r="IM159" s="1">
        <v>308.05</v>
      </c>
      <c r="IN159" s="1">
        <v>317.92700000000002</v>
      </c>
      <c r="IO159" s="1">
        <v>322.25799999999998</v>
      </c>
      <c r="IP159" s="1">
        <v>320.36799999999999</v>
      </c>
      <c r="IQ159" s="1">
        <v>320.80399999999997</v>
      </c>
      <c r="IR159" s="1">
        <v>309.64800000000002</v>
      </c>
      <c r="IS159" s="1">
        <v>299.22399999999999</v>
      </c>
      <c r="IT159" s="1">
        <v>299.38200000000001</v>
      </c>
      <c r="IU159" s="1">
        <v>298.62900000000002</v>
      </c>
      <c r="IV159" s="1">
        <v>298.70499999999998</v>
      </c>
      <c r="IW159" s="1">
        <v>310.94799999999998</v>
      </c>
      <c r="IX159" s="1">
        <v>315.88</v>
      </c>
      <c r="IY159" s="1">
        <v>306.988</v>
      </c>
      <c r="IZ159" s="1">
        <v>288.28899999999999</v>
      </c>
      <c r="JA159" s="1">
        <v>284.72300000000001</v>
      </c>
      <c r="JB159" s="1">
        <v>290.76799999999997</v>
      </c>
      <c r="JC159" s="1">
        <v>294.02100000000002</v>
      </c>
      <c r="JD159" s="1">
        <v>295.19099999999997</v>
      </c>
      <c r="JE159" s="1">
        <v>307.59800000000001</v>
      </c>
      <c r="JF159" s="1">
        <v>313.75700000000001</v>
      </c>
      <c r="JG159" s="1">
        <v>313.83699999999999</v>
      </c>
      <c r="JH159" s="1">
        <v>313.75200000000001</v>
      </c>
      <c r="JI159" s="1">
        <v>307.67</v>
      </c>
      <c r="JJ159" s="1">
        <v>300.44</v>
      </c>
      <c r="JK159" s="1">
        <v>293.15300000000002</v>
      </c>
      <c r="JL159" s="1">
        <v>295.98399999999998</v>
      </c>
      <c r="JM159" s="1">
        <v>312.36500000000001</v>
      </c>
      <c r="JN159" s="1">
        <v>331.48</v>
      </c>
      <c r="JO159" s="1">
        <v>334.291</v>
      </c>
      <c r="JP159" s="1">
        <v>333.81400000000002</v>
      </c>
      <c r="JQ159" s="1">
        <v>335.036</v>
      </c>
      <c r="JR159" s="1">
        <v>324.90300000000002</v>
      </c>
      <c r="JS159" s="1">
        <v>333.65499999999997</v>
      </c>
      <c r="JT159" s="1">
        <v>341.87700000000001</v>
      </c>
      <c r="JU159" s="1">
        <v>340.43099999999998</v>
      </c>
      <c r="JV159" s="1">
        <v>345.78699999999998</v>
      </c>
      <c r="JW159" s="1">
        <v>352.63</v>
      </c>
      <c r="JX159" s="1">
        <v>364.43099999999998</v>
      </c>
      <c r="JY159" s="1">
        <v>362.339</v>
      </c>
      <c r="JZ159" s="1">
        <v>356.81</v>
      </c>
      <c r="KA159" s="1">
        <v>359.47500000000002</v>
      </c>
      <c r="KB159" s="1">
        <v>356.113</v>
      </c>
      <c r="KC159" s="1">
        <v>357.05200000000002</v>
      </c>
      <c r="KD159" s="1">
        <v>356.45100000000002</v>
      </c>
      <c r="KE159" s="1">
        <v>357.18799999999999</v>
      </c>
      <c r="KF159" s="1">
        <v>344.43</v>
      </c>
      <c r="KG159" s="1">
        <v>333.35899999999998</v>
      </c>
      <c r="KH159" s="1">
        <v>328.61799999999999</v>
      </c>
      <c r="KI159" s="1">
        <v>328.35899999999998</v>
      </c>
      <c r="KJ159" s="1">
        <v>326.13099999999997</v>
      </c>
      <c r="KK159" s="1">
        <v>336.01499999999999</v>
      </c>
      <c r="KL159" s="1">
        <v>339.49299999999999</v>
      </c>
      <c r="KM159" s="1">
        <v>340.48500000000001</v>
      </c>
      <c r="KN159" s="1">
        <v>333.54500000000002</v>
      </c>
      <c r="KO159" s="1">
        <v>340.01600000000002</v>
      </c>
      <c r="KP159" s="1">
        <v>333.67500000000001</v>
      </c>
      <c r="KQ159" s="1">
        <v>321.11799999999999</v>
      </c>
      <c r="KR159" s="1">
        <v>305.54500000000002</v>
      </c>
      <c r="KS159" s="1">
        <v>304.70499999999998</v>
      </c>
      <c r="KT159" s="1">
        <v>305.274</v>
      </c>
      <c r="KU159" s="1">
        <v>316.47500000000002</v>
      </c>
      <c r="KV159" s="1">
        <v>318.77199999999999</v>
      </c>
      <c r="KW159" s="1">
        <v>319.11399999999998</v>
      </c>
      <c r="KX159" s="1">
        <v>315.41000000000003</v>
      </c>
      <c r="KY159" s="1">
        <v>312.51900000000001</v>
      </c>
      <c r="KZ159" s="1">
        <v>311.572</v>
      </c>
      <c r="LA159" s="1">
        <v>313.13600000000002</v>
      </c>
      <c r="LB159" s="1">
        <v>308.50299999999999</v>
      </c>
      <c r="LC159" s="1">
        <v>309.21199999999999</v>
      </c>
      <c r="LD159" s="1">
        <v>313.24700000000001</v>
      </c>
      <c r="LE159" s="1">
        <v>319.58600000000001</v>
      </c>
      <c r="LF159" s="1">
        <v>335.39600000000002</v>
      </c>
      <c r="LG159" s="1">
        <v>347.452</v>
      </c>
      <c r="LH159" s="1">
        <v>348.988</v>
      </c>
      <c r="LI159" s="1">
        <v>348.46800000000002</v>
      </c>
      <c r="LJ159" s="1">
        <v>341.03100000000001</v>
      </c>
      <c r="LK159" s="1">
        <v>340.41</v>
      </c>
      <c r="LL159" s="1">
        <v>339.185</v>
      </c>
      <c r="LM159" s="1">
        <v>345.13299999999998</v>
      </c>
      <c r="LN159" s="1">
        <v>345.483</v>
      </c>
      <c r="LO159" s="1">
        <v>362.49799999999999</v>
      </c>
      <c r="LP159" s="1">
        <v>370.041</v>
      </c>
      <c r="LQ159" s="1">
        <v>375.21600000000001</v>
      </c>
      <c r="LR159" s="1">
        <v>375.274</v>
      </c>
      <c r="LS159" s="1">
        <v>386.57100000000003</v>
      </c>
      <c r="LT159" s="1">
        <v>379.83800000000002</v>
      </c>
      <c r="LU159" s="1">
        <v>377.59899999999999</v>
      </c>
      <c r="LV159" s="1">
        <v>366.96300000000002</v>
      </c>
      <c r="LW159" s="1">
        <v>355.13900000000001</v>
      </c>
      <c r="LX159" s="1">
        <v>361.09899999999999</v>
      </c>
      <c r="LY159" s="1">
        <v>362.76299999999998</v>
      </c>
      <c r="LZ159" s="1">
        <v>356.10899999999998</v>
      </c>
      <c r="MA159" s="1">
        <v>367.06700000000001</v>
      </c>
      <c r="MB159" s="1">
        <v>377.54500000000002</v>
      </c>
      <c r="MC159" s="1">
        <v>393.43599999999998</v>
      </c>
      <c r="MD159" s="1">
        <v>399.18299999999999</v>
      </c>
      <c r="ME159" s="1">
        <v>393.16399999999999</v>
      </c>
      <c r="MF159" s="1">
        <v>381.20499999999998</v>
      </c>
      <c r="MG159" s="1">
        <v>374.14</v>
      </c>
      <c r="MH159" s="1">
        <v>374.71800000000002</v>
      </c>
      <c r="MI159" s="1">
        <v>373.625</v>
      </c>
      <c r="MJ159" s="1">
        <v>368.51</v>
      </c>
      <c r="MK159" s="1">
        <v>371.78</v>
      </c>
      <c r="ML159" s="1">
        <v>380.89100000000002</v>
      </c>
      <c r="MM159" s="1">
        <v>391.23500000000001</v>
      </c>
      <c r="MN159" s="1">
        <v>403.76400000000001</v>
      </c>
      <c r="MO159" s="1">
        <v>400.28699999999998</v>
      </c>
      <c r="MP159" s="1">
        <v>393.733</v>
      </c>
      <c r="MQ159" s="1">
        <v>390.30399999999997</v>
      </c>
      <c r="MR159" s="1">
        <v>391.721</v>
      </c>
      <c r="MS159" s="1">
        <v>393.577</v>
      </c>
      <c r="MT159" s="1">
        <v>387.42599999999999</v>
      </c>
      <c r="MU159" s="1">
        <v>385.37299999999999</v>
      </c>
      <c r="MV159" s="1">
        <v>393.47</v>
      </c>
      <c r="MW159" s="1">
        <v>409.57</v>
      </c>
      <c r="MX159" s="1">
        <v>412.85599999999999</v>
      </c>
      <c r="MY159" s="1">
        <v>396.98500000000001</v>
      </c>
      <c r="MZ159" s="1">
        <v>379.40499999999997</v>
      </c>
      <c r="NA159" s="1">
        <v>379.678</v>
      </c>
      <c r="NB159" s="1">
        <v>388.63600000000002</v>
      </c>
      <c r="NC159" s="1">
        <v>386.863</v>
      </c>
      <c r="ND159" s="1">
        <v>388.21300000000002</v>
      </c>
      <c r="NE159" s="1">
        <v>400.99900000000002</v>
      </c>
      <c r="NF159" s="1">
        <v>401.19299999999998</v>
      </c>
      <c r="NG159" s="1">
        <v>391.11900000000003</v>
      </c>
      <c r="NH159" s="1">
        <v>388.346</v>
      </c>
      <c r="NI159" s="1">
        <v>395.697</v>
      </c>
      <c r="NJ159" s="1">
        <v>391.64</v>
      </c>
      <c r="NK159" s="1">
        <v>387.22899999999998</v>
      </c>
      <c r="NL159" s="1">
        <v>380.50400000000002</v>
      </c>
      <c r="NM159" s="1">
        <v>387.04199999999997</v>
      </c>
      <c r="NN159" s="1">
        <v>404.77100000000002</v>
      </c>
      <c r="NO159" s="1">
        <v>400.14600000000002</v>
      </c>
      <c r="NP159" s="1">
        <v>417.65199999999999</v>
      </c>
      <c r="NQ159" s="1">
        <v>419.22399999999999</v>
      </c>
      <c r="NR159" s="1">
        <v>408.24299999999999</v>
      </c>
      <c r="NS159" s="1">
        <v>415.51</v>
      </c>
      <c r="NT159" s="1">
        <v>411.91199999999998</v>
      </c>
      <c r="NU159" s="1">
        <v>436.952</v>
      </c>
      <c r="NV159" s="1">
        <v>452.37900000000002</v>
      </c>
      <c r="NW159" s="1">
        <v>455.94600000000003</v>
      </c>
      <c r="NX159" s="1">
        <v>459.37900000000002</v>
      </c>
      <c r="NY159" s="1">
        <v>443.24099999999999</v>
      </c>
      <c r="NZ159" s="1">
        <v>431.46699999999998</v>
      </c>
      <c r="OA159" s="1">
        <v>429.15499999999997</v>
      </c>
      <c r="OB159" s="1">
        <v>428.32799999999997</v>
      </c>
      <c r="OC159" s="1">
        <v>424.84699999999998</v>
      </c>
      <c r="OD159" s="1">
        <v>425.46899999999999</v>
      </c>
      <c r="OE159" s="1">
        <v>422.62700000000001</v>
      </c>
      <c r="OF159" s="1">
        <v>417.64299999999997</v>
      </c>
      <c r="OG159" s="1">
        <v>416.30200000000002</v>
      </c>
      <c r="OH159" s="1">
        <v>410.87700000000001</v>
      </c>
      <c r="OI159" s="1">
        <v>410.12700000000001</v>
      </c>
      <c r="OJ159" s="1">
        <v>411.44299999999998</v>
      </c>
      <c r="OK159" s="1">
        <v>423.00200000000001</v>
      </c>
      <c r="OL159" s="1">
        <v>446.46600000000001</v>
      </c>
      <c r="OM159" s="1">
        <v>450.983</v>
      </c>
      <c r="ON159" s="1">
        <v>448.613</v>
      </c>
      <c r="OO159" s="1">
        <v>450.512</v>
      </c>
      <c r="OP159" s="1">
        <v>442.072</v>
      </c>
      <c r="OQ159" s="1">
        <v>432.99700000000001</v>
      </c>
      <c r="OR159" s="1">
        <v>417.46499999999997</v>
      </c>
      <c r="OS159" s="1">
        <v>427.24900000000002</v>
      </c>
      <c r="OT159" s="1">
        <v>421.76900000000001</v>
      </c>
      <c r="OU159" s="1">
        <v>414.678</v>
      </c>
      <c r="OV159" s="1">
        <v>409.18799999999999</v>
      </c>
      <c r="OW159" s="1">
        <v>406.33</v>
      </c>
      <c r="OX159" s="1">
        <v>412.81799999999998</v>
      </c>
      <c r="OY159" s="1">
        <v>411.108</v>
      </c>
      <c r="OZ159" s="1">
        <v>412.154</v>
      </c>
      <c r="PA159" s="1">
        <v>430.00900000000001</v>
      </c>
      <c r="PB159" s="1">
        <v>409.66899999999998</v>
      </c>
      <c r="PC159" s="1">
        <v>402.87799999999999</v>
      </c>
      <c r="PD159" s="1">
        <v>399.548</v>
      </c>
      <c r="PE159" s="1">
        <v>389.56799999999998</v>
      </c>
      <c r="PF159" s="1">
        <v>384.63299999999998</v>
      </c>
      <c r="PG159" s="1">
        <v>378.91800000000001</v>
      </c>
      <c r="PH159" s="1">
        <v>358.71499999999997</v>
      </c>
      <c r="PI159" s="1">
        <v>346.786</v>
      </c>
      <c r="PJ159" s="1">
        <v>351.41699999999997</v>
      </c>
      <c r="PK159" s="1">
        <v>356.48899999999998</v>
      </c>
      <c r="PL159" s="1">
        <v>356.04500000000002</v>
      </c>
      <c r="PM159" s="1">
        <v>356.233</v>
      </c>
      <c r="PN159" s="1">
        <v>360.77100000000002</v>
      </c>
      <c r="PO159" s="1">
        <v>371.25299999999999</v>
      </c>
      <c r="PP159" s="1">
        <v>376.1</v>
      </c>
      <c r="PQ159" s="1">
        <v>380.45499999999998</v>
      </c>
      <c r="PR159" s="1">
        <v>400.98500000000001</v>
      </c>
      <c r="PS159" s="1">
        <v>387.65600000000001</v>
      </c>
      <c r="PT159" s="1">
        <v>383.88299999999998</v>
      </c>
      <c r="PU159" s="1">
        <v>371.30900000000003</v>
      </c>
      <c r="PV159" s="1">
        <v>364.10899999999998</v>
      </c>
      <c r="PW159" s="1">
        <v>368.50599999999997</v>
      </c>
      <c r="PX159" s="1">
        <v>361.55399999999997</v>
      </c>
      <c r="PY159" s="1">
        <v>358.22199999999998</v>
      </c>
      <c r="PZ159" s="1">
        <v>358.839</v>
      </c>
      <c r="QA159" s="1">
        <v>352.71899999999999</v>
      </c>
      <c r="QB159" s="1">
        <v>350.66500000000002</v>
      </c>
      <c r="QC159" s="1">
        <v>349.58100000000002</v>
      </c>
      <c r="QD159" s="1">
        <v>336.03899999999999</v>
      </c>
      <c r="QE159" s="1">
        <v>335.63</v>
      </c>
      <c r="QF159" s="1">
        <v>333.09199999999998</v>
      </c>
      <c r="QG159" s="1">
        <v>326.17700000000002</v>
      </c>
      <c r="QH159" s="1">
        <v>324.899</v>
      </c>
      <c r="QI159" s="1">
        <v>324.88499999999999</v>
      </c>
      <c r="QJ159" s="1">
        <v>330.36799999999999</v>
      </c>
      <c r="QK159" s="1">
        <v>327.25200000000001</v>
      </c>
      <c r="QL159" s="1">
        <v>328.56599999999997</v>
      </c>
      <c r="QM159" s="1">
        <v>322.42700000000002</v>
      </c>
      <c r="QN159" s="1">
        <v>324.52</v>
      </c>
      <c r="QO159" s="1">
        <v>328.47300000000001</v>
      </c>
      <c r="QP159" s="1">
        <v>314.48399999999998</v>
      </c>
      <c r="QQ159" s="1">
        <v>313.06</v>
      </c>
      <c r="QR159" s="1">
        <v>311.25599999999997</v>
      </c>
      <c r="QS159" s="1">
        <v>310.37200000000001</v>
      </c>
      <c r="QT159" s="1">
        <v>308.94799999999998</v>
      </c>
      <c r="QU159" s="1">
        <v>308.74400000000003</v>
      </c>
      <c r="QV159" s="1">
        <v>307.57</v>
      </c>
      <c r="QW159" s="1">
        <v>313.35599999999999</v>
      </c>
      <c r="QX159" s="1">
        <v>316.23700000000002</v>
      </c>
      <c r="QY159" s="1">
        <v>313.89699999999999</v>
      </c>
      <c r="QZ159" s="1">
        <v>319.399</v>
      </c>
      <c r="RA159" s="1">
        <v>327.85300000000001</v>
      </c>
      <c r="RB159" s="1">
        <v>336.24400000000003</v>
      </c>
      <c r="RC159" s="1">
        <v>335.84899999999999</v>
      </c>
      <c r="RD159" s="1">
        <v>336.78399999999999</v>
      </c>
      <c r="RE159" s="1">
        <v>339.08199999999999</v>
      </c>
      <c r="RF159" s="1">
        <v>337.02</v>
      </c>
      <c r="RG159" s="1">
        <v>331.32299999999998</v>
      </c>
      <c r="RH159" s="1">
        <v>325.46899999999999</v>
      </c>
      <c r="RI159" s="1">
        <v>325.476</v>
      </c>
      <c r="RJ159" s="1">
        <v>326.46699999999998</v>
      </c>
      <c r="RK159" s="1">
        <v>327.54500000000002</v>
      </c>
      <c r="RL159" s="1">
        <v>324.48399999999998</v>
      </c>
      <c r="RM159" s="1">
        <v>320.89299999999997</v>
      </c>
      <c r="RN159" s="1">
        <v>323.19200000000001</v>
      </c>
      <c r="RO159" s="1">
        <v>330.649</v>
      </c>
      <c r="RP159" s="1">
        <v>329.572</v>
      </c>
      <c r="RQ159" s="1">
        <v>329.08800000000002</v>
      </c>
      <c r="RR159" s="1">
        <v>329.23899999999998</v>
      </c>
      <c r="RS159" s="1">
        <v>322.69799999999998</v>
      </c>
      <c r="RT159" s="1">
        <v>321.62799999999999</v>
      </c>
      <c r="RU159" s="1">
        <v>313.97399999999999</v>
      </c>
      <c r="RV159" s="1">
        <v>305.34300000000002</v>
      </c>
      <c r="RW159" s="1">
        <v>303.12900000000002</v>
      </c>
      <c r="RX159" s="1">
        <v>301.26400000000001</v>
      </c>
      <c r="RY159" s="1">
        <v>304.39100000000002</v>
      </c>
      <c r="RZ159" s="1">
        <v>302.97800000000001</v>
      </c>
      <c r="SA159" s="1">
        <v>298.98</v>
      </c>
      <c r="SB159" s="1">
        <v>292.76299999999998</v>
      </c>
      <c r="SC159" s="1">
        <v>296.41899999999998</v>
      </c>
      <c r="SD159" s="1">
        <v>297.66800000000001</v>
      </c>
      <c r="SE159" s="1">
        <v>297.21600000000001</v>
      </c>
      <c r="SF159" s="1">
        <v>298.20499999999998</v>
      </c>
      <c r="SG159" s="1">
        <v>314.33800000000002</v>
      </c>
      <c r="SH159" s="1">
        <v>315.94299999999998</v>
      </c>
      <c r="SI159" s="1">
        <v>317.91199999999998</v>
      </c>
      <c r="SJ159" s="1">
        <v>319.78800000000001</v>
      </c>
      <c r="SK159" s="1">
        <v>318.46899999999999</v>
      </c>
      <c r="SL159" s="1">
        <v>317.82600000000002</v>
      </c>
      <c r="SM159" s="1">
        <v>317.637</v>
      </c>
      <c r="SN159" s="1">
        <v>314.83499999999998</v>
      </c>
      <c r="SO159" s="1">
        <v>316.19099999999997</v>
      </c>
      <c r="SP159" s="1">
        <v>318.01499999999999</v>
      </c>
      <c r="SQ159" s="1">
        <v>319.30700000000002</v>
      </c>
      <c r="SR159" s="1">
        <v>308.21300000000002</v>
      </c>
      <c r="SS159" s="1">
        <v>315.12299999999999</v>
      </c>
      <c r="ST159" s="1">
        <v>319.18099999999998</v>
      </c>
    </row>
    <row r="160" spans="1:516" x14ac:dyDescent="0.25">
      <c r="A160" s="1" t="s">
        <v>372</v>
      </c>
      <c r="B160" s="1" t="str">
        <f>_xlfn.XLOOKUP(A160,bonds[worksheet get],bonds[unique lookup],"-")</f>
        <v>VW 3 7/8 PERP nc-27</v>
      </c>
      <c r="C160" s="1" t="str">
        <f>_xlfn.XLOOKUP(A160,bonds[worksheet get],bonds[ID_ISIN],"-")</f>
        <v>XS1629774230</v>
      </c>
      <c r="D160" s="1">
        <f>_xll.BDH(A160,"blp_i_sprd_mid","-2AY",,"Dates=H","Fill=C","Sort=R","Dir=H","cols=509;rows=1")</f>
        <v>407.94799999999998</v>
      </c>
      <c r="E160" s="1">
        <v>409.697</v>
      </c>
      <c r="F160" s="1">
        <v>410.34</v>
      </c>
      <c r="G160" s="1">
        <v>418.03399999999999</v>
      </c>
      <c r="H160" s="1">
        <v>423.32299999999998</v>
      </c>
      <c r="I160" s="1">
        <v>422.39499999999998</v>
      </c>
      <c r="J160" s="1">
        <v>421.16199999999998</v>
      </c>
      <c r="K160" s="1">
        <v>416.298</v>
      </c>
      <c r="L160" s="1">
        <v>412.25700000000001</v>
      </c>
      <c r="M160" s="1">
        <v>420.08800000000002</v>
      </c>
      <c r="N160" s="1">
        <v>409.10199999999998</v>
      </c>
      <c r="O160" s="1">
        <v>406.57299999999998</v>
      </c>
      <c r="P160" s="1">
        <v>394.358</v>
      </c>
      <c r="Q160" s="1">
        <v>383.82299999999998</v>
      </c>
      <c r="R160" s="1">
        <v>401.92399999999998</v>
      </c>
      <c r="S160" s="1">
        <v>397.39299999999997</v>
      </c>
      <c r="T160" s="1">
        <v>404.19900000000001</v>
      </c>
      <c r="U160" s="1">
        <v>373.98200000000003</v>
      </c>
      <c r="V160" s="1">
        <v>350.51</v>
      </c>
      <c r="W160" s="1">
        <v>332.053</v>
      </c>
      <c r="X160" s="1">
        <v>345.66800000000001</v>
      </c>
      <c r="Y160" s="1">
        <v>386.71300000000002</v>
      </c>
      <c r="Z160" s="1">
        <v>401.87200000000001</v>
      </c>
      <c r="AA160" s="1">
        <v>426.75700000000001</v>
      </c>
      <c r="AB160" s="1">
        <v>433.44900000000001</v>
      </c>
      <c r="AC160" s="1">
        <v>433.899</v>
      </c>
      <c r="AD160" s="1">
        <v>425.04899999999998</v>
      </c>
      <c r="AE160" s="1">
        <v>423.51900000000001</v>
      </c>
      <c r="AF160" s="1">
        <v>438.49299999999999</v>
      </c>
      <c r="AG160" s="1">
        <v>452.33100000000002</v>
      </c>
      <c r="AH160" s="1">
        <v>453.08600000000001</v>
      </c>
      <c r="AI160" s="1">
        <v>452.48</v>
      </c>
      <c r="AJ160" s="1">
        <v>457.87400000000002</v>
      </c>
      <c r="AK160" s="1">
        <v>467.596</v>
      </c>
      <c r="AL160" s="1">
        <v>491.08</v>
      </c>
      <c r="AM160" s="1">
        <v>504.21499999999997</v>
      </c>
      <c r="AN160" s="1">
        <v>503.745</v>
      </c>
      <c r="AO160" s="1">
        <v>496.39600000000002</v>
      </c>
      <c r="AP160" s="1">
        <v>493.983</v>
      </c>
      <c r="AQ160" s="1">
        <v>496.30599999999998</v>
      </c>
      <c r="AR160" s="1">
        <v>503.92099999999999</v>
      </c>
      <c r="AS160" s="1">
        <v>507.88900000000001</v>
      </c>
      <c r="AT160" s="1">
        <v>510.60700000000003</v>
      </c>
      <c r="AU160" s="1">
        <v>517.221</v>
      </c>
      <c r="AV160" s="1">
        <v>520.66200000000003</v>
      </c>
      <c r="AW160" s="1">
        <v>492.505</v>
      </c>
      <c r="AX160" s="1">
        <v>478.67700000000002</v>
      </c>
      <c r="AY160" s="1">
        <v>464.73700000000002</v>
      </c>
      <c r="AZ160" s="1">
        <v>455.91399999999999</v>
      </c>
      <c r="BA160" s="1">
        <v>477.029</v>
      </c>
      <c r="BB160" s="1">
        <v>484.48500000000001</v>
      </c>
      <c r="BC160" s="1">
        <v>523.32799999999997</v>
      </c>
      <c r="BD160" s="1">
        <v>529.60799999999995</v>
      </c>
      <c r="BE160" s="1">
        <v>515.47299999999996</v>
      </c>
      <c r="BF160" s="1">
        <v>503.815</v>
      </c>
      <c r="BG160" s="1">
        <v>497.26900000000001</v>
      </c>
      <c r="BH160" s="1">
        <v>473.108</v>
      </c>
      <c r="BI160" s="1">
        <v>462.80099999999999</v>
      </c>
      <c r="BJ160" s="1">
        <v>513.81399999999996</v>
      </c>
      <c r="BK160" s="1">
        <v>580.17999999999995</v>
      </c>
      <c r="BL160" s="1">
        <v>605.59900000000005</v>
      </c>
      <c r="BM160" s="1">
        <v>668.20699999999999</v>
      </c>
      <c r="BN160" s="1">
        <v>671.06200000000001</v>
      </c>
      <c r="BO160" s="1">
        <v>655.40300000000002</v>
      </c>
      <c r="BP160" s="1">
        <v>639.37199999999996</v>
      </c>
      <c r="BQ160" s="1">
        <v>630.82000000000005</v>
      </c>
      <c r="BR160" s="1">
        <v>618.20699999999999</v>
      </c>
      <c r="BS160" s="1">
        <v>573.60400000000004</v>
      </c>
      <c r="BT160" s="1">
        <v>534.54600000000005</v>
      </c>
      <c r="BU160" s="1">
        <v>531.52300000000002</v>
      </c>
      <c r="BV160" s="1">
        <v>636.01400000000001</v>
      </c>
      <c r="BW160" s="1">
        <v>688.54399999999998</v>
      </c>
      <c r="BX160" s="1">
        <v>648.28599999999994</v>
      </c>
      <c r="BY160" s="1">
        <v>732.77700000000004</v>
      </c>
      <c r="BZ160" s="1">
        <v>744.702</v>
      </c>
      <c r="CA160" s="1">
        <v>672.58900000000006</v>
      </c>
      <c r="CB160" s="1">
        <v>576.23</v>
      </c>
      <c r="CC160" s="1">
        <v>487.12900000000002</v>
      </c>
      <c r="CD160" s="1">
        <v>478.649</v>
      </c>
      <c r="CE160" s="1">
        <v>401.99799999999999</v>
      </c>
      <c r="CF160" s="1">
        <v>395.209</v>
      </c>
      <c r="CG160" s="1">
        <v>410.76100000000002</v>
      </c>
      <c r="CH160" s="1">
        <v>356.63900000000001</v>
      </c>
      <c r="CI160" s="1">
        <v>321.18700000000001</v>
      </c>
      <c r="CJ160" s="1">
        <v>303.096</v>
      </c>
      <c r="CK160" s="1">
        <v>312.02699999999999</v>
      </c>
      <c r="CL160" s="1">
        <v>342.69600000000003</v>
      </c>
      <c r="CM160" s="1">
        <v>346.73399999999998</v>
      </c>
      <c r="CN160" s="1">
        <v>321.19600000000003</v>
      </c>
      <c r="CO160" s="1">
        <v>300.596</v>
      </c>
      <c r="CP160" s="1">
        <v>296.053</v>
      </c>
      <c r="CQ160" s="1">
        <v>289.33600000000001</v>
      </c>
      <c r="CR160" s="1">
        <v>266.94600000000003</v>
      </c>
      <c r="CS160" s="1">
        <v>267.08</v>
      </c>
      <c r="CT160" s="1">
        <v>267.29700000000003</v>
      </c>
      <c r="CU160" s="1">
        <v>268.33300000000003</v>
      </c>
      <c r="CV160" s="1">
        <v>266.63299999999998</v>
      </c>
      <c r="CW160" s="1">
        <v>267.00400000000002</v>
      </c>
      <c r="CX160" s="1">
        <v>266.84199999999998</v>
      </c>
      <c r="CY160" s="1">
        <v>265.24400000000003</v>
      </c>
      <c r="CZ160" s="1">
        <v>270.959</v>
      </c>
      <c r="DA160" s="1">
        <v>272.47399999999999</v>
      </c>
      <c r="DB160" s="1">
        <v>267.95800000000003</v>
      </c>
      <c r="DC160" s="1">
        <v>262.86700000000002</v>
      </c>
      <c r="DD160" s="1">
        <v>266.42399999999998</v>
      </c>
      <c r="DE160" s="1">
        <v>275.19200000000001</v>
      </c>
      <c r="DF160" s="1">
        <v>282.85300000000001</v>
      </c>
      <c r="DG160" s="1">
        <v>282.57600000000002</v>
      </c>
      <c r="DH160" s="1">
        <v>279.68599999999998</v>
      </c>
      <c r="DI160" s="1">
        <v>274.04899999999998</v>
      </c>
      <c r="DJ160" s="1">
        <v>276.62299999999999</v>
      </c>
      <c r="DK160" s="1">
        <v>281.529</v>
      </c>
      <c r="DL160" s="1">
        <v>269.27999999999997</v>
      </c>
      <c r="DM160" s="1">
        <v>265.37099999999998</v>
      </c>
      <c r="DN160" s="1">
        <v>258.447</v>
      </c>
      <c r="DO160" s="1">
        <v>258.58999999999997</v>
      </c>
      <c r="DP160" s="1">
        <v>255.667</v>
      </c>
      <c r="DQ160" s="1">
        <v>258.68799999999999</v>
      </c>
      <c r="DR160" s="1">
        <v>264.81299999999999</v>
      </c>
      <c r="DS160" s="1">
        <v>268.63499999999999</v>
      </c>
      <c r="DT160" s="1">
        <v>266.01499999999999</v>
      </c>
      <c r="DU160" s="1">
        <v>264.84699999999998</v>
      </c>
      <c r="DV160" s="1">
        <v>268.42899999999997</v>
      </c>
      <c r="DW160" s="1">
        <v>269.58699999999999</v>
      </c>
      <c r="DX160" s="1">
        <v>276.46600000000001</v>
      </c>
      <c r="DY160" s="1">
        <v>275.61799999999999</v>
      </c>
      <c r="DZ160" s="1">
        <v>270.92599999999999</v>
      </c>
      <c r="EA160" s="1">
        <v>265.85500000000002</v>
      </c>
      <c r="EB160" s="1">
        <v>257.65199999999999</v>
      </c>
      <c r="EC160" s="1">
        <v>254.86199999999999</v>
      </c>
      <c r="ED160" s="1">
        <v>254.274</v>
      </c>
      <c r="EE160" s="1">
        <v>258.26400000000001</v>
      </c>
      <c r="EF160" s="1">
        <v>258.43299999999999</v>
      </c>
      <c r="EG160" s="1">
        <v>258.08499999999998</v>
      </c>
      <c r="EH160" s="1">
        <v>258.79300000000001</v>
      </c>
      <c r="EI160" s="1">
        <v>258.15499999999997</v>
      </c>
      <c r="EJ160" s="1">
        <v>259.58</v>
      </c>
      <c r="EK160" s="1">
        <v>262.625</v>
      </c>
      <c r="EL160" s="1">
        <v>261.80700000000002</v>
      </c>
      <c r="EM160" s="1">
        <v>262.58499999999998</v>
      </c>
      <c r="EN160" s="1">
        <v>263.40600000000001</v>
      </c>
      <c r="EO160" s="1">
        <v>265.50400000000002</v>
      </c>
      <c r="EP160" s="1">
        <v>261.57299999999998</v>
      </c>
      <c r="EQ160" s="1">
        <v>263.82400000000001</v>
      </c>
      <c r="ER160" s="1">
        <v>270.25099999999998</v>
      </c>
      <c r="ES160" s="1">
        <v>275.80500000000001</v>
      </c>
      <c r="ET160" s="1">
        <v>283.55200000000002</v>
      </c>
      <c r="EU160" s="1">
        <v>285.79000000000002</v>
      </c>
      <c r="EV160" s="1">
        <v>275.089</v>
      </c>
      <c r="EW160" s="1">
        <v>279.50599999999997</v>
      </c>
      <c r="EX160" s="1">
        <v>279.05399999999997</v>
      </c>
      <c r="EY160" s="1">
        <v>276.89100000000002</v>
      </c>
      <c r="EZ160" s="1">
        <v>277.04399999999998</v>
      </c>
      <c r="FA160" s="1">
        <v>280.40699999999998</v>
      </c>
      <c r="FB160" s="1">
        <v>293.11</v>
      </c>
      <c r="FC160" s="1">
        <v>297.04599999999999</v>
      </c>
      <c r="FD160" s="1">
        <v>297.65300000000002</v>
      </c>
      <c r="FE160" s="1">
        <v>292.66199999999998</v>
      </c>
      <c r="FF160" s="1">
        <v>292.27600000000001</v>
      </c>
      <c r="FG160" s="1">
        <v>292.08499999999998</v>
      </c>
      <c r="FH160" s="1">
        <v>294.13900000000001</v>
      </c>
      <c r="FI160" s="1">
        <v>291.733</v>
      </c>
      <c r="FJ160" s="1">
        <v>287.286</v>
      </c>
      <c r="FK160" s="1">
        <v>287.64999999999998</v>
      </c>
      <c r="FL160" s="1">
        <v>284.31599999999997</v>
      </c>
      <c r="FM160" s="1">
        <v>277.81099999999998</v>
      </c>
      <c r="FN160" s="1">
        <v>277.41000000000003</v>
      </c>
      <c r="FO160" s="1">
        <v>271.81700000000001</v>
      </c>
      <c r="FP160" s="1">
        <v>286.77100000000002</v>
      </c>
      <c r="FQ160" s="1">
        <v>300.39800000000002</v>
      </c>
      <c r="FR160" s="1">
        <v>301.74200000000002</v>
      </c>
      <c r="FS160" s="1">
        <v>298.11599999999999</v>
      </c>
      <c r="FT160" s="1">
        <v>293.51900000000001</v>
      </c>
      <c r="FU160" s="1">
        <v>288.97199999999998</v>
      </c>
      <c r="FV160" s="1">
        <v>293.58300000000003</v>
      </c>
      <c r="FW160" s="1">
        <v>299.28699999999998</v>
      </c>
      <c r="FX160" s="1">
        <v>301.60599999999999</v>
      </c>
      <c r="FY160" s="1">
        <v>300.59500000000003</v>
      </c>
      <c r="FZ160" s="1">
        <v>302.24299999999999</v>
      </c>
      <c r="GA160" s="1">
        <v>310.16899999999998</v>
      </c>
      <c r="GB160" s="1">
        <v>310.464</v>
      </c>
      <c r="GC160" s="1">
        <v>314.49900000000002</v>
      </c>
      <c r="GD160" s="1">
        <v>321.59100000000001</v>
      </c>
      <c r="GE160" s="1">
        <v>325.47000000000003</v>
      </c>
      <c r="GF160" s="1">
        <v>326.02</v>
      </c>
      <c r="GG160" s="1">
        <v>334.46199999999999</v>
      </c>
      <c r="GH160" s="1">
        <v>338.59199999999998</v>
      </c>
      <c r="GI160" s="1">
        <v>339.93700000000001</v>
      </c>
      <c r="GJ160" s="1">
        <v>331.27300000000002</v>
      </c>
      <c r="GK160" s="1">
        <v>330.351</v>
      </c>
      <c r="GL160" s="1">
        <v>332.39299999999997</v>
      </c>
      <c r="GM160" s="1">
        <v>324.89499999999998</v>
      </c>
      <c r="GN160" s="1">
        <v>318.14800000000002</v>
      </c>
      <c r="GO160" s="1">
        <v>320.82600000000002</v>
      </c>
      <c r="GP160" s="1">
        <v>321.36799999999999</v>
      </c>
      <c r="GQ160" s="1">
        <v>324.15100000000001</v>
      </c>
      <c r="GR160" s="1">
        <v>326.125</v>
      </c>
      <c r="GS160" s="1">
        <v>326.65100000000001</v>
      </c>
      <c r="GT160" s="1">
        <v>326.351</v>
      </c>
      <c r="GU160" s="1">
        <v>322.64699999999999</v>
      </c>
      <c r="GV160" s="1">
        <v>331.18599999999998</v>
      </c>
      <c r="GW160" s="1">
        <v>329.29700000000003</v>
      </c>
      <c r="GX160" s="1">
        <v>321.46600000000001</v>
      </c>
      <c r="GY160" s="1">
        <v>316.90899999999999</v>
      </c>
      <c r="GZ160" s="1">
        <v>310.94200000000001</v>
      </c>
      <c r="HA160" s="1">
        <v>317.04399999999998</v>
      </c>
      <c r="HB160" s="1">
        <v>345.78100000000001</v>
      </c>
      <c r="HC160" s="1">
        <v>343.084</v>
      </c>
      <c r="HD160" s="1">
        <v>339.64699999999999</v>
      </c>
      <c r="HE160" s="1">
        <v>337.80399999999997</v>
      </c>
      <c r="HF160" s="1">
        <v>332.02</v>
      </c>
      <c r="HG160" s="1">
        <v>343.54599999999999</v>
      </c>
      <c r="HH160" s="1">
        <v>348.29300000000001</v>
      </c>
      <c r="HI160" s="1">
        <v>344.577</v>
      </c>
      <c r="HJ160" s="1">
        <v>344.65199999999999</v>
      </c>
      <c r="HK160" s="1">
        <v>347.495</v>
      </c>
      <c r="HL160" s="1">
        <v>351.37099999999998</v>
      </c>
      <c r="HM160" s="1">
        <v>346.20600000000002</v>
      </c>
      <c r="HN160" s="1">
        <v>341.86900000000003</v>
      </c>
      <c r="HO160" s="1">
        <v>341.55900000000003</v>
      </c>
      <c r="HP160" s="1">
        <v>337.28800000000001</v>
      </c>
      <c r="HQ160" s="1">
        <v>344.81200000000001</v>
      </c>
      <c r="HR160" s="1">
        <v>357.108</v>
      </c>
      <c r="HS160" s="1">
        <v>360.84199999999998</v>
      </c>
      <c r="HT160" s="1">
        <v>375.11500000000001</v>
      </c>
      <c r="HU160" s="1">
        <v>376.06700000000001</v>
      </c>
      <c r="HV160" s="1">
        <v>358.23399999999998</v>
      </c>
      <c r="HW160" s="1">
        <v>346.82499999999999</v>
      </c>
      <c r="HX160" s="1">
        <v>338.50599999999997</v>
      </c>
      <c r="HY160" s="1">
        <v>341.21499999999997</v>
      </c>
      <c r="HZ160" s="1">
        <v>341.60599999999999</v>
      </c>
      <c r="IA160" s="1">
        <v>350.92700000000002</v>
      </c>
      <c r="IB160" s="1">
        <v>355.01299999999998</v>
      </c>
      <c r="IC160" s="1">
        <v>366.87599999999998</v>
      </c>
      <c r="ID160" s="1">
        <v>352.23200000000003</v>
      </c>
      <c r="IE160" s="1">
        <v>336.62400000000002</v>
      </c>
      <c r="IF160" s="1">
        <v>333.779</v>
      </c>
      <c r="IG160" s="1">
        <v>331.68700000000001</v>
      </c>
      <c r="IH160" s="1">
        <v>319.09399999999999</v>
      </c>
      <c r="II160" s="1">
        <v>317.13</v>
      </c>
      <c r="IJ160" s="1">
        <v>313.44</v>
      </c>
      <c r="IK160" s="1">
        <v>332.69200000000001</v>
      </c>
      <c r="IL160" s="1">
        <v>340.755</v>
      </c>
      <c r="IM160" s="1">
        <v>345.173</v>
      </c>
      <c r="IN160" s="1">
        <v>342.80599999999998</v>
      </c>
      <c r="IO160" s="1">
        <v>344.75900000000001</v>
      </c>
      <c r="IP160" s="1">
        <v>334.214</v>
      </c>
      <c r="IQ160" s="1">
        <v>324.63400000000001</v>
      </c>
      <c r="IR160" s="1">
        <v>325.685</v>
      </c>
      <c r="IS160" s="1">
        <v>325.63099999999997</v>
      </c>
      <c r="IT160" s="1">
        <v>328.995</v>
      </c>
      <c r="IU160" s="1">
        <v>340.904</v>
      </c>
      <c r="IV160" s="1">
        <v>346.49900000000002</v>
      </c>
      <c r="IW160" s="1">
        <v>341.10199999999998</v>
      </c>
      <c r="IX160" s="1">
        <v>332.01600000000002</v>
      </c>
      <c r="IY160" s="1">
        <v>332.57100000000003</v>
      </c>
      <c r="IZ160" s="1">
        <v>341.18200000000002</v>
      </c>
      <c r="JA160" s="1">
        <v>340.91399999999999</v>
      </c>
      <c r="JB160" s="1">
        <v>339.94799999999998</v>
      </c>
      <c r="JC160" s="1">
        <v>356.62599999999998</v>
      </c>
      <c r="JD160" s="1">
        <v>363.71899999999999</v>
      </c>
      <c r="JE160" s="1">
        <v>365.435</v>
      </c>
      <c r="JF160" s="1">
        <v>363.72500000000002</v>
      </c>
      <c r="JG160" s="1">
        <v>357.05099999999999</v>
      </c>
      <c r="JH160" s="1">
        <v>348.34800000000001</v>
      </c>
      <c r="JI160" s="1">
        <v>338.721</v>
      </c>
      <c r="JJ160" s="1">
        <v>339.42200000000003</v>
      </c>
      <c r="JK160" s="1">
        <v>357.86500000000001</v>
      </c>
      <c r="JL160" s="1">
        <v>382.47699999999998</v>
      </c>
      <c r="JM160" s="1">
        <v>385.10300000000001</v>
      </c>
      <c r="JN160" s="1">
        <v>386.27600000000001</v>
      </c>
      <c r="JO160" s="1">
        <v>389.596</v>
      </c>
      <c r="JP160" s="1">
        <v>378.56</v>
      </c>
      <c r="JQ160" s="1">
        <v>385.13499999999999</v>
      </c>
      <c r="JR160" s="1">
        <v>392.84699999999998</v>
      </c>
      <c r="JS160" s="1">
        <v>392.32600000000002</v>
      </c>
      <c r="JT160" s="1">
        <v>398.73</v>
      </c>
      <c r="JU160" s="1">
        <v>406.19099999999997</v>
      </c>
      <c r="JV160" s="1">
        <v>419.863</v>
      </c>
      <c r="JW160" s="1">
        <v>417.64</v>
      </c>
      <c r="JX160" s="1">
        <v>412.43299999999999</v>
      </c>
      <c r="JY160" s="1">
        <v>414.589</v>
      </c>
      <c r="JZ160" s="1">
        <v>411.87099999999998</v>
      </c>
      <c r="KA160" s="1">
        <v>413.988</v>
      </c>
      <c r="KB160" s="1">
        <v>412.95800000000003</v>
      </c>
      <c r="KC160" s="1">
        <v>413.83199999999999</v>
      </c>
      <c r="KD160" s="1">
        <v>400.11700000000002</v>
      </c>
      <c r="KE160" s="1">
        <v>389.95499999999998</v>
      </c>
      <c r="KF160" s="1">
        <v>382.34399999999999</v>
      </c>
      <c r="KG160" s="1">
        <v>382.02499999999998</v>
      </c>
      <c r="KH160" s="1">
        <v>381.33600000000001</v>
      </c>
      <c r="KI160" s="1">
        <v>390.839</v>
      </c>
      <c r="KJ160" s="1">
        <v>393.46199999999999</v>
      </c>
      <c r="KK160" s="1">
        <v>395.697</v>
      </c>
      <c r="KL160" s="1">
        <v>390.49599999999998</v>
      </c>
      <c r="KM160" s="1">
        <v>396.98</v>
      </c>
      <c r="KN160" s="1">
        <v>393.38799999999998</v>
      </c>
      <c r="KO160" s="1">
        <v>381.68900000000002</v>
      </c>
      <c r="KP160" s="1">
        <v>367.43400000000003</v>
      </c>
      <c r="KQ160" s="1">
        <v>366.78899999999999</v>
      </c>
      <c r="KR160" s="1">
        <v>369.00299999999999</v>
      </c>
      <c r="KS160" s="1">
        <v>381.78399999999999</v>
      </c>
      <c r="KT160" s="1">
        <v>383.74700000000001</v>
      </c>
      <c r="KU160" s="1">
        <v>385.55799999999999</v>
      </c>
      <c r="KV160" s="1">
        <v>381.70800000000003</v>
      </c>
      <c r="KW160" s="1">
        <v>378.09399999999999</v>
      </c>
      <c r="KX160" s="1">
        <v>381.36399999999998</v>
      </c>
      <c r="KY160" s="1">
        <v>382.45100000000002</v>
      </c>
      <c r="KZ160" s="1">
        <v>378.30500000000001</v>
      </c>
      <c r="LA160" s="1">
        <v>377.51400000000001</v>
      </c>
      <c r="LB160" s="1">
        <v>381.43299999999999</v>
      </c>
      <c r="LC160" s="1">
        <v>388.34399999999999</v>
      </c>
      <c r="LD160" s="1">
        <v>403.54399999999998</v>
      </c>
      <c r="LE160" s="1">
        <v>412.10500000000002</v>
      </c>
      <c r="LF160" s="1">
        <v>414.79700000000003</v>
      </c>
      <c r="LG160" s="1">
        <v>414.73899999999998</v>
      </c>
      <c r="LH160" s="1">
        <v>404.98599999999999</v>
      </c>
      <c r="LI160" s="1">
        <v>403.05200000000002</v>
      </c>
      <c r="LJ160" s="1">
        <v>399.17200000000003</v>
      </c>
      <c r="LK160" s="1">
        <v>402.97500000000002</v>
      </c>
      <c r="LL160" s="1">
        <v>401.87200000000001</v>
      </c>
      <c r="LM160" s="1">
        <v>417.34100000000001</v>
      </c>
      <c r="LN160" s="1">
        <v>422.99799999999999</v>
      </c>
      <c r="LO160" s="1">
        <v>425.77499999999998</v>
      </c>
      <c r="LP160" s="1">
        <v>421.78699999999998</v>
      </c>
      <c r="LQ160" s="1">
        <v>430.11900000000003</v>
      </c>
      <c r="LR160" s="1">
        <v>423.41699999999997</v>
      </c>
      <c r="LS160" s="1">
        <v>418.82900000000001</v>
      </c>
      <c r="LT160" s="1">
        <v>408.00900000000001</v>
      </c>
      <c r="LU160" s="1">
        <v>393.83300000000003</v>
      </c>
      <c r="LV160" s="1">
        <v>400.52300000000002</v>
      </c>
      <c r="LW160" s="1">
        <v>403.48700000000002</v>
      </c>
      <c r="LX160" s="1">
        <v>395.83199999999999</v>
      </c>
      <c r="LY160" s="1">
        <v>409.49</v>
      </c>
      <c r="LZ160" s="1">
        <v>419.52699999999999</v>
      </c>
      <c r="MA160" s="1">
        <v>433.93900000000002</v>
      </c>
      <c r="MB160" s="1">
        <v>438.27499999999998</v>
      </c>
      <c r="MC160" s="1">
        <v>431.57400000000001</v>
      </c>
      <c r="MD160" s="1">
        <v>419.35899999999998</v>
      </c>
      <c r="ME160" s="1">
        <v>411.66300000000001</v>
      </c>
      <c r="MF160" s="1">
        <v>413.733</v>
      </c>
      <c r="MG160" s="1">
        <v>413.16500000000002</v>
      </c>
      <c r="MH160" s="1">
        <v>409.01900000000001</v>
      </c>
      <c r="MI160" s="1">
        <v>411.93700000000001</v>
      </c>
      <c r="MJ160" s="1">
        <v>426.05799999999999</v>
      </c>
      <c r="MK160" s="1">
        <v>438.24900000000002</v>
      </c>
      <c r="ML160" s="1">
        <v>448.92599999999999</v>
      </c>
      <c r="MM160" s="1">
        <v>444.88400000000001</v>
      </c>
      <c r="MN160" s="1">
        <v>438.83300000000003</v>
      </c>
      <c r="MO160" s="1">
        <v>433.36200000000002</v>
      </c>
      <c r="MP160" s="1">
        <v>437.39600000000002</v>
      </c>
      <c r="MQ160" s="1">
        <v>440.82</v>
      </c>
      <c r="MR160" s="1">
        <v>432.74900000000002</v>
      </c>
      <c r="MS160" s="1">
        <v>429.17399999999998</v>
      </c>
      <c r="MT160" s="1">
        <v>438.39</v>
      </c>
      <c r="MU160" s="1">
        <v>461.57100000000003</v>
      </c>
      <c r="MV160" s="1">
        <v>467.67399999999998</v>
      </c>
      <c r="MW160" s="1">
        <v>449.94299999999998</v>
      </c>
      <c r="MX160" s="1">
        <v>430.52499999999998</v>
      </c>
      <c r="MY160" s="1">
        <v>429.654</v>
      </c>
      <c r="MZ160" s="1">
        <v>435.67099999999999</v>
      </c>
      <c r="NA160" s="1">
        <v>433.92</v>
      </c>
      <c r="NB160" s="1">
        <v>433.78</v>
      </c>
      <c r="NC160" s="1">
        <v>445.28699999999998</v>
      </c>
      <c r="ND160" s="1">
        <v>443.26</v>
      </c>
      <c r="NE160" s="1">
        <v>436.815</v>
      </c>
      <c r="NF160" s="1">
        <v>433.86900000000003</v>
      </c>
      <c r="NG160" s="1">
        <v>439.202</v>
      </c>
      <c r="NH160" s="1">
        <v>435.45600000000002</v>
      </c>
      <c r="NI160" s="1">
        <v>430.738</v>
      </c>
      <c r="NJ160" s="1">
        <v>422.26299999999998</v>
      </c>
      <c r="NK160" s="1">
        <v>428.82499999999999</v>
      </c>
      <c r="NL160" s="1">
        <v>448.77</v>
      </c>
      <c r="NM160" s="1">
        <v>443.24599999999998</v>
      </c>
      <c r="NN160" s="1">
        <v>461.04700000000003</v>
      </c>
      <c r="NO160" s="1">
        <v>462.36</v>
      </c>
      <c r="NP160" s="1">
        <v>451.928</v>
      </c>
      <c r="NQ160" s="1">
        <v>458.56400000000002</v>
      </c>
      <c r="NR160" s="1">
        <v>455.351</v>
      </c>
      <c r="NS160" s="1">
        <v>479.74599999999998</v>
      </c>
      <c r="NT160" s="1">
        <v>492.59699999999998</v>
      </c>
      <c r="NU160" s="1">
        <v>496.54700000000003</v>
      </c>
      <c r="NV160" s="1">
        <v>497.68200000000002</v>
      </c>
      <c r="NW160" s="1">
        <v>483.53100000000001</v>
      </c>
      <c r="NX160" s="1">
        <v>469.65100000000001</v>
      </c>
      <c r="NY160" s="1">
        <v>469.31900000000002</v>
      </c>
      <c r="NZ160" s="1">
        <v>467.88900000000001</v>
      </c>
      <c r="OA160" s="1">
        <v>465.10399999999998</v>
      </c>
      <c r="OB160" s="1">
        <v>464.30500000000001</v>
      </c>
      <c r="OC160" s="1">
        <v>459.596</v>
      </c>
      <c r="OD160" s="1">
        <v>454.03699999999998</v>
      </c>
      <c r="OE160" s="1">
        <v>452.05200000000002</v>
      </c>
      <c r="OF160" s="1">
        <v>446.06299999999999</v>
      </c>
      <c r="OG160" s="1">
        <v>444.74900000000002</v>
      </c>
      <c r="OH160" s="1">
        <v>443.34899999999999</v>
      </c>
      <c r="OI160" s="1">
        <v>456.20699999999999</v>
      </c>
      <c r="OJ160" s="1">
        <v>472.41500000000002</v>
      </c>
      <c r="OK160" s="1">
        <v>476.99700000000001</v>
      </c>
      <c r="OL160" s="1">
        <v>473.45100000000002</v>
      </c>
      <c r="OM160" s="1">
        <v>473.7</v>
      </c>
      <c r="ON160" s="1">
        <v>465.57600000000002</v>
      </c>
      <c r="OO160" s="1">
        <v>457.97500000000002</v>
      </c>
      <c r="OP160" s="1">
        <v>444.39800000000002</v>
      </c>
      <c r="OQ160" s="1">
        <v>455.07600000000002</v>
      </c>
      <c r="OR160" s="1">
        <v>447.41399999999999</v>
      </c>
      <c r="OS160" s="1">
        <v>440.54300000000001</v>
      </c>
      <c r="OT160" s="1">
        <v>432.62900000000002</v>
      </c>
      <c r="OU160" s="1">
        <v>427.74599999999998</v>
      </c>
      <c r="OV160" s="1">
        <v>432.23700000000002</v>
      </c>
      <c r="OW160" s="1">
        <v>430.70800000000003</v>
      </c>
      <c r="OX160" s="1">
        <v>429.67899999999997</v>
      </c>
      <c r="OY160" s="1">
        <v>439.62400000000002</v>
      </c>
      <c r="OZ160" s="1">
        <v>420.75400000000002</v>
      </c>
      <c r="PA160" s="1">
        <v>413.714</v>
      </c>
      <c r="PB160" s="1">
        <v>411.24200000000002</v>
      </c>
      <c r="PC160" s="1">
        <v>399.77800000000002</v>
      </c>
      <c r="PD160" s="1">
        <v>394.93900000000002</v>
      </c>
      <c r="PE160" s="1">
        <v>393.38</v>
      </c>
      <c r="PF160" s="1">
        <v>372.21</v>
      </c>
      <c r="PG160" s="1">
        <v>358.94499999999999</v>
      </c>
      <c r="PH160" s="1">
        <v>362.40899999999999</v>
      </c>
      <c r="PI160" s="1">
        <v>368.99400000000003</v>
      </c>
      <c r="PJ160" s="1">
        <v>369.42</v>
      </c>
      <c r="PK160" s="1">
        <v>368.41300000000001</v>
      </c>
      <c r="PL160" s="1">
        <v>372.30599999999998</v>
      </c>
      <c r="PM160" s="1">
        <v>383.42599999999999</v>
      </c>
      <c r="PN160" s="1">
        <v>383.80200000000002</v>
      </c>
      <c r="PO160" s="1">
        <v>403.32900000000001</v>
      </c>
      <c r="PP160" s="1">
        <v>417.73599999999999</v>
      </c>
      <c r="PQ160" s="1">
        <v>406.74</v>
      </c>
      <c r="PR160" s="1">
        <v>404.73899999999998</v>
      </c>
      <c r="PS160" s="1">
        <v>395.7</v>
      </c>
      <c r="PT160" s="1">
        <v>391.05799999999999</v>
      </c>
      <c r="PU160" s="1">
        <v>393.56900000000002</v>
      </c>
      <c r="PV160" s="1">
        <v>388.11900000000003</v>
      </c>
      <c r="PW160" s="1">
        <v>384.11099999999999</v>
      </c>
      <c r="PX160" s="1">
        <v>385.31400000000002</v>
      </c>
      <c r="PY160" s="1">
        <v>378.37799999999999</v>
      </c>
      <c r="PZ160" s="1">
        <v>376.666</v>
      </c>
      <c r="QA160" s="1">
        <v>375.24900000000002</v>
      </c>
      <c r="QB160" s="1">
        <v>363.97399999999999</v>
      </c>
      <c r="QC160" s="1">
        <v>364.58699999999999</v>
      </c>
      <c r="QD160" s="1">
        <v>360.73700000000002</v>
      </c>
      <c r="QE160" s="1">
        <v>353.34300000000002</v>
      </c>
      <c r="QF160" s="1">
        <v>350.90100000000001</v>
      </c>
      <c r="QG160" s="1">
        <v>350.48899999999998</v>
      </c>
      <c r="QH160" s="1">
        <v>354.52800000000002</v>
      </c>
      <c r="QI160" s="1">
        <v>349.71899999999999</v>
      </c>
      <c r="QJ160" s="1">
        <v>351.90300000000002</v>
      </c>
      <c r="QK160" s="1">
        <v>344.90300000000002</v>
      </c>
      <c r="QL160" s="1">
        <v>345.31200000000001</v>
      </c>
      <c r="QM160" s="1">
        <v>347.15499999999997</v>
      </c>
      <c r="QN160" s="1">
        <v>339.255</v>
      </c>
      <c r="QO160" s="1">
        <v>333.86900000000003</v>
      </c>
      <c r="QP160" s="1">
        <v>332.35899999999998</v>
      </c>
      <c r="QQ160" s="1">
        <v>330.74700000000001</v>
      </c>
      <c r="QR160" s="1">
        <v>330.58100000000002</v>
      </c>
      <c r="QS160" s="1">
        <v>329.68900000000002</v>
      </c>
      <c r="QT160" s="1">
        <v>326.83300000000003</v>
      </c>
      <c r="QU160" s="1">
        <v>332.20100000000002</v>
      </c>
      <c r="QV160" s="1">
        <v>336.75700000000001</v>
      </c>
      <c r="QW160" s="1">
        <v>333.98599999999999</v>
      </c>
      <c r="QX160" s="1">
        <v>339.99400000000003</v>
      </c>
      <c r="QY160" s="1">
        <v>355.90899999999999</v>
      </c>
      <c r="QZ160" s="1">
        <v>364.04500000000002</v>
      </c>
      <c r="RA160" s="1">
        <v>365.47300000000001</v>
      </c>
      <c r="RB160" s="1">
        <v>368.56599999999997</v>
      </c>
      <c r="RC160" s="1">
        <v>371.65600000000001</v>
      </c>
      <c r="RD160" s="1">
        <v>369.411</v>
      </c>
      <c r="RE160" s="1">
        <v>365.221</v>
      </c>
      <c r="RF160" s="1">
        <v>361.935</v>
      </c>
      <c r="RG160" s="1">
        <v>363.12200000000001</v>
      </c>
      <c r="RH160" s="1">
        <v>365.62599999999998</v>
      </c>
      <c r="RI160" s="1">
        <v>366.57100000000003</v>
      </c>
      <c r="RJ160" s="1">
        <v>364.42099999999999</v>
      </c>
      <c r="RK160" s="1">
        <v>360.86700000000002</v>
      </c>
      <c r="RL160" s="1">
        <v>362.11599999999999</v>
      </c>
      <c r="RM160" s="1">
        <v>369.27199999999999</v>
      </c>
      <c r="RN160" s="1">
        <v>369.73</v>
      </c>
      <c r="RO160" s="1">
        <v>369.77</v>
      </c>
      <c r="RP160" s="1">
        <v>367.59500000000003</v>
      </c>
      <c r="RQ160" s="1">
        <v>363.09300000000002</v>
      </c>
      <c r="RR160" s="1">
        <v>362.96499999999997</v>
      </c>
      <c r="RS160" s="1">
        <v>355.00200000000001</v>
      </c>
      <c r="RT160" s="1">
        <v>346.34100000000001</v>
      </c>
      <c r="RU160" s="1">
        <v>343.60300000000001</v>
      </c>
      <c r="RV160" s="1">
        <v>342.041</v>
      </c>
      <c r="RW160" s="1">
        <v>344.18299999999999</v>
      </c>
      <c r="RX160" s="1">
        <v>342.548</v>
      </c>
      <c r="RY160" s="1">
        <v>336.09399999999999</v>
      </c>
      <c r="RZ160" s="1">
        <v>330.50799999999998</v>
      </c>
      <c r="SA160" s="1">
        <v>332.74299999999999</v>
      </c>
      <c r="SB160" s="1">
        <v>334.45699999999999</v>
      </c>
      <c r="SC160" s="1">
        <v>333.31299999999999</v>
      </c>
      <c r="SD160" s="1">
        <v>333.38</v>
      </c>
      <c r="SE160" s="1">
        <v>353.47899999999998</v>
      </c>
      <c r="SF160" s="1">
        <v>353.87799999999999</v>
      </c>
      <c r="SG160" s="1">
        <v>354.56900000000002</v>
      </c>
      <c r="SH160" s="1">
        <v>357.26799999999997</v>
      </c>
      <c r="SI160" s="1">
        <v>354.721</v>
      </c>
      <c r="SJ160" s="1">
        <v>353.85899999999998</v>
      </c>
      <c r="SK160" s="1">
        <v>353.02499999999998</v>
      </c>
      <c r="SL160" s="1">
        <v>349.911</v>
      </c>
      <c r="SM160" s="1">
        <v>350.72500000000002</v>
      </c>
      <c r="SN160" s="1">
        <v>351.71899999999999</v>
      </c>
      <c r="SO160" s="1">
        <v>352.19499999999999</v>
      </c>
      <c r="SP160" s="1">
        <v>340.07100000000003</v>
      </c>
      <c r="SQ160" s="1">
        <v>341.072</v>
      </c>
      <c r="SR160" s="1">
        <v>346.56599999999997</v>
      </c>
      <c r="SU160" s="1">
        <v>362.41500000000002</v>
      </c>
      <c r="SV160" s="1">
        <v>366.10700000000003</v>
      </c>
    </row>
    <row r="161" spans="1:516" x14ac:dyDescent="0.25">
      <c r="A161" s="1" t="s">
        <v>373</v>
      </c>
      <c r="B161" s="1" t="str">
        <f>_xlfn.XLOOKUP(A161,bonds[worksheet get],bonds[unique lookup],"-")</f>
        <v>VW 4 5/8 PERP nc-28</v>
      </c>
      <c r="C161" s="1" t="str">
        <f>_xlfn.XLOOKUP(A161,bonds[worksheet get],bonds[ID_ISIN],"-")</f>
        <v>XS1799939027</v>
      </c>
      <c r="D161" s="1">
        <f>_xll.BDH(A161,"blp_i_sprd_mid","-2AY",,"Dates=H","Fill=C","Sort=R","Dir=H","cols=509;rows=1")</f>
        <v>419.21899999999999</v>
      </c>
      <c r="E161" s="1">
        <f>_xll.BDH(A161,"blp_i_sprd_mid","-2AY",,"Dates=H","Fill=C","Sort=R","Dir=H","cols=509;rows=1")</f>
        <v>419.21899999999999</v>
      </c>
      <c r="F161" s="1">
        <v>420.536</v>
      </c>
      <c r="G161" s="1">
        <v>420.214</v>
      </c>
      <c r="H161" s="1">
        <v>426.08800000000002</v>
      </c>
      <c r="I161" s="1">
        <v>429.09399999999999</v>
      </c>
      <c r="J161" s="1">
        <v>427.57900000000001</v>
      </c>
      <c r="K161" s="1">
        <v>424.52600000000001</v>
      </c>
      <c r="L161" s="1">
        <v>419.65100000000001</v>
      </c>
      <c r="M161" s="1">
        <v>413.03199999999998</v>
      </c>
      <c r="N161" s="1">
        <v>419.65199999999999</v>
      </c>
      <c r="O161" s="1">
        <v>409.40899999999999</v>
      </c>
      <c r="P161" s="1">
        <v>406.21499999999997</v>
      </c>
      <c r="Q161" s="1">
        <v>394.48599999999999</v>
      </c>
      <c r="R161" s="1">
        <v>387.685</v>
      </c>
      <c r="S161" s="1">
        <v>402.72699999999998</v>
      </c>
      <c r="T161" s="1">
        <v>399.93799999999999</v>
      </c>
      <c r="U161" s="1">
        <v>409.86200000000002</v>
      </c>
      <c r="V161" s="1">
        <v>383.334</v>
      </c>
      <c r="W161" s="1">
        <v>363.71699999999998</v>
      </c>
      <c r="X161" s="1">
        <v>348.66</v>
      </c>
      <c r="Y161" s="1">
        <v>359.79199999999997</v>
      </c>
      <c r="Z161" s="1">
        <v>398.44799999999998</v>
      </c>
      <c r="AA161" s="1">
        <v>408.83100000000002</v>
      </c>
      <c r="AB161" s="1">
        <v>431.43200000000002</v>
      </c>
      <c r="AC161" s="1">
        <v>437.863</v>
      </c>
      <c r="AD161" s="1">
        <v>437.42500000000001</v>
      </c>
      <c r="AE161" s="1">
        <v>428.46800000000002</v>
      </c>
      <c r="AF161" s="1">
        <v>427.267</v>
      </c>
      <c r="AG161" s="1">
        <v>438.97300000000001</v>
      </c>
      <c r="AH161" s="1">
        <v>450.30500000000001</v>
      </c>
      <c r="AI161" s="1">
        <v>452.94200000000001</v>
      </c>
      <c r="AJ161" s="1">
        <v>452.255</v>
      </c>
      <c r="AK161" s="1">
        <v>456.678</v>
      </c>
      <c r="AL161" s="1">
        <v>465.69900000000001</v>
      </c>
      <c r="AM161" s="1">
        <v>485.74299999999999</v>
      </c>
      <c r="AN161" s="1">
        <v>497.69</v>
      </c>
      <c r="AO161" s="1">
        <v>498.416</v>
      </c>
      <c r="AP161" s="1">
        <v>491.34899999999999</v>
      </c>
      <c r="AQ161" s="1">
        <v>487.87799999999999</v>
      </c>
      <c r="AR161" s="1">
        <v>488.80799999999999</v>
      </c>
      <c r="AS161" s="1">
        <v>494.85599999999999</v>
      </c>
      <c r="AT161" s="1">
        <v>498.05099999999999</v>
      </c>
      <c r="AU161" s="1">
        <v>498.69900000000001</v>
      </c>
      <c r="AV161" s="1">
        <v>504.64600000000002</v>
      </c>
      <c r="AW161" s="1">
        <v>507.49700000000001</v>
      </c>
      <c r="AX161" s="1">
        <v>480.565</v>
      </c>
      <c r="AY161" s="1">
        <v>468.69200000000001</v>
      </c>
      <c r="AZ161" s="1">
        <v>457.86599999999999</v>
      </c>
      <c r="BA161" s="1">
        <v>447.762</v>
      </c>
      <c r="BB161" s="1">
        <v>465.25900000000001</v>
      </c>
      <c r="BC161" s="1">
        <v>466.41199999999998</v>
      </c>
      <c r="BD161" s="1">
        <v>507.52100000000002</v>
      </c>
      <c r="BE161" s="1">
        <v>515.49300000000005</v>
      </c>
      <c r="BF161" s="1">
        <v>498.36</v>
      </c>
      <c r="BG161" s="1">
        <v>488.24599999999998</v>
      </c>
      <c r="BH161" s="1">
        <v>480.29599999999999</v>
      </c>
      <c r="BI161" s="1">
        <v>457.01</v>
      </c>
      <c r="BJ161" s="1">
        <v>443.98</v>
      </c>
      <c r="BK161" s="1">
        <v>490.25900000000001</v>
      </c>
      <c r="BL161" s="1">
        <v>543.15300000000002</v>
      </c>
      <c r="BM161" s="1">
        <v>568.46600000000001</v>
      </c>
      <c r="BN161" s="1">
        <v>624.38300000000004</v>
      </c>
      <c r="BO161" s="1">
        <v>630.14400000000001</v>
      </c>
      <c r="BP161" s="1">
        <v>619.11</v>
      </c>
      <c r="BQ161" s="1">
        <v>598.81200000000001</v>
      </c>
      <c r="BR161" s="1">
        <v>587.66700000000003</v>
      </c>
      <c r="BS161" s="1">
        <v>565.346</v>
      </c>
      <c r="BT161" s="1">
        <v>533.05999999999995</v>
      </c>
      <c r="BU161" s="1">
        <v>500.85500000000002</v>
      </c>
      <c r="BV161" s="1">
        <v>495.23</v>
      </c>
      <c r="BW161" s="1">
        <v>605.17899999999997</v>
      </c>
      <c r="BX161" s="1">
        <v>655.45799999999997</v>
      </c>
      <c r="BY161" s="1">
        <v>637.42499999999995</v>
      </c>
      <c r="BZ161" s="1">
        <v>716.38800000000003</v>
      </c>
      <c r="CA161" s="1">
        <v>699.35900000000004</v>
      </c>
      <c r="CB161" s="1">
        <v>654.52200000000005</v>
      </c>
      <c r="CC161" s="1">
        <v>561.59500000000003</v>
      </c>
      <c r="CD161" s="1">
        <v>484.63400000000001</v>
      </c>
      <c r="CE161" s="1">
        <v>479.63200000000001</v>
      </c>
      <c r="CF161" s="1">
        <v>399.78800000000001</v>
      </c>
      <c r="CG161" s="1">
        <v>394.86700000000002</v>
      </c>
      <c r="CH161" s="1">
        <v>409.089</v>
      </c>
      <c r="CI161" s="1">
        <v>359.01600000000002</v>
      </c>
      <c r="CJ161" s="1">
        <v>326.803</v>
      </c>
      <c r="CK161" s="1">
        <v>311.75200000000001</v>
      </c>
      <c r="CL161" s="1">
        <v>317.74099999999999</v>
      </c>
      <c r="CM161" s="1">
        <v>344.64</v>
      </c>
      <c r="CN161" s="1">
        <v>347.06599999999997</v>
      </c>
      <c r="CO161" s="1">
        <v>323.61200000000002</v>
      </c>
      <c r="CP161" s="1">
        <v>304.69400000000002</v>
      </c>
      <c r="CQ161" s="1">
        <v>301.22000000000003</v>
      </c>
      <c r="CR161" s="1">
        <v>294.99599999999998</v>
      </c>
      <c r="CS161" s="1">
        <v>277.983</v>
      </c>
      <c r="CT161" s="1">
        <v>278.53199999999998</v>
      </c>
      <c r="CU161" s="1">
        <v>277.79700000000003</v>
      </c>
      <c r="CV161" s="1">
        <v>279.036</v>
      </c>
      <c r="CW161" s="1">
        <v>276.49099999999999</v>
      </c>
      <c r="CX161" s="1">
        <v>276.27100000000002</v>
      </c>
      <c r="CY161" s="1">
        <v>275.36599999999999</v>
      </c>
      <c r="CZ161" s="1">
        <v>272.56</v>
      </c>
      <c r="DA161" s="1">
        <v>276.32799999999997</v>
      </c>
      <c r="DB161" s="1">
        <v>278.202</v>
      </c>
      <c r="DC161" s="1">
        <v>273.25599999999997</v>
      </c>
      <c r="DD161" s="1">
        <v>268.95800000000003</v>
      </c>
      <c r="DE161" s="1">
        <v>271.94299999999998</v>
      </c>
      <c r="DF161" s="1">
        <v>281.88299999999998</v>
      </c>
      <c r="DG161" s="1">
        <v>289.01600000000002</v>
      </c>
      <c r="DH161" s="1">
        <v>288.13799999999998</v>
      </c>
      <c r="DI161" s="1">
        <v>285.62400000000002</v>
      </c>
      <c r="DJ161" s="1">
        <v>280.68299999999999</v>
      </c>
      <c r="DK161" s="1">
        <v>284.38299999999998</v>
      </c>
      <c r="DL161" s="1">
        <v>289.54399999999998</v>
      </c>
      <c r="DM161" s="1">
        <v>278.34800000000001</v>
      </c>
      <c r="DN161" s="1">
        <v>275.42</v>
      </c>
      <c r="DO161" s="1">
        <v>269.44099999999997</v>
      </c>
      <c r="DP161" s="1">
        <v>270.53100000000001</v>
      </c>
      <c r="DQ161" s="1">
        <v>269.471</v>
      </c>
      <c r="DR161" s="1">
        <v>272.60000000000002</v>
      </c>
      <c r="DS161" s="1">
        <v>279.15699999999998</v>
      </c>
      <c r="DT161" s="1">
        <v>281.65800000000002</v>
      </c>
      <c r="DU161" s="1">
        <v>279.42500000000001</v>
      </c>
      <c r="DV161" s="1">
        <v>279.36599999999999</v>
      </c>
      <c r="DW161" s="1">
        <v>283.34199999999998</v>
      </c>
      <c r="DX161" s="1">
        <v>284.02100000000002</v>
      </c>
      <c r="DY161" s="1">
        <v>290.69099999999997</v>
      </c>
      <c r="DZ161" s="1">
        <v>289.80700000000002</v>
      </c>
      <c r="EA161" s="1">
        <v>286.37599999999998</v>
      </c>
      <c r="EB161" s="1">
        <v>282.68599999999998</v>
      </c>
      <c r="EC161" s="1">
        <v>275.08</v>
      </c>
      <c r="ED161" s="1">
        <v>271.60399999999998</v>
      </c>
      <c r="EE161" s="1">
        <v>271.94</v>
      </c>
      <c r="EF161" s="1">
        <v>276.67</v>
      </c>
      <c r="EG161" s="1">
        <v>276.654</v>
      </c>
      <c r="EH161" s="1">
        <v>277.00799999999998</v>
      </c>
      <c r="EI161" s="1">
        <v>278.40199999999999</v>
      </c>
      <c r="EJ161" s="1">
        <v>277.99200000000002</v>
      </c>
      <c r="EK161" s="1">
        <v>280.47899999999998</v>
      </c>
      <c r="EL161" s="1">
        <v>284.58600000000001</v>
      </c>
      <c r="EM161" s="1">
        <v>284.26799999999997</v>
      </c>
      <c r="EN161" s="1">
        <v>285.14</v>
      </c>
      <c r="EO161" s="1">
        <v>285.98599999999999</v>
      </c>
      <c r="EP161" s="1">
        <v>287.464</v>
      </c>
      <c r="EQ161" s="1">
        <v>283.64499999999998</v>
      </c>
      <c r="ER161" s="1">
        <v>285.64800000000002</v>
      </c>
      <c r="ES161" s="1">
        <v>293.2</v>
      </c>
      <c r="ET161" s="1">
        <v>298.096</v>
      </c>
      <c r="EU161" s="1">
        <v>306.108</v>
      </c>
      <c r="EV161" s="1">
        <v>308.21100000000001</v>
      </c>
      <c r="EW161" s="1">
        <v>299.98200000000003</v>
      </c>
      <c r="EX161" s="1">
        <v>304.50299999999999</v>
      </c>
      <c r="EY161" s="1">
        <v>305.13499999999999</v>
      </c>
      <c r="EZ161" s="1">
        <v>304.28100000000001</v>
      </c>
      <c r="FA161" s="1">
        <v>304.31700000000001</v>
      </c>
      <c r="FB161" s="1">
        <v>307.24400000000003</v>
      </c>
      <c r="FC161" s="1">
        <v>316.91899999999998</v>
      </c>
      <c r="FD161" s="1">
        <v>319.38499999999999</v>
      </c>
      <c r="FE161" s="1">
        <v>320.72300000000001</v>
      </c>
      <c r="FF161" s="1">
        <v>316.31400000000002</v>
      </c>
      <c r="FG161" s="1">
        <v>316.12700000000001</v>
      </c>
      <c r="FH161" s="1">
        <v>316.42599999999999</v>
      </c>
      <c r="FI161" s="1">
        <v>318.47300000000001</v>
      </c>
      <c r="FJ161" s="1">
        <v>316.40300000000002</v>
      </c>
      <c r="FK161" s="1">
        <v>311.48399999999998</v>
      </c>
      <c r="FL161" s="1">
        <v>311.99</v>
      </c>
      <c r="FM161" s="1">
        <v>309.67399999999998</v>
      </c>
      <c r="FN161" s="1">
        <v>303.10300000000001</v>
      </c>
      <c r="FO161" s="1">
        <v>301.66000000000003</v>
      </c>
      <c r="FP161" s="1">
        <v>296.745</v>
      </c>
      <c r="FQ161" s="1">
        <v>308.34699999999998</v>
      </c>
      <c r="FR161" s="1">
        <v>323.65699999999998</v>
      </c>
      <c r="FS161" s="1">
        <v>325.94400000000002</v>
      </c>
      <c r="FT161" s="1">
        <v>321.95</v>
      </c>
      <c r="FU161" s="1">
        <v>316.58800000000002</v>
      </c>
      <c r="FV161" s="1">
        <v>310.93599999999998</v>
      </c>
      <c r="FW161" s="1">
        <v>315.11900000000003</v>
      </c>
      <c r="FX161" s="1">
        <v>320.483</v>
      </c>
      <c r="FY161" s="1">
        <v>323.06599999999997</v>
      </c>
      <c r="FZ161" s="1">
        <v>320.96899999999999</v>
      </c>
      <c r="GA161" s="1">
        <v>321.11099999999999</v>
      </c>
      <c r="GB161" s="1">
        <v>327.78</v>
      </c>
      <c r="GC161" s="1">
        <v>329.78800000000001</v>
      </c>
      <c r="GD161" s="1">
        <v>332.01799999999997</v>
      </c>
      <c r="GE161" s="1">
        <v>337.70699999999999</v>
      </c>
      <c r="GF161" s="1">
        <v>341.88299999999998</v>
      </c>
      <c r="GG161" s="1">
        <v>341.24</v>
      </c>
      <c r="GH161" s="1">
        <v>350.28300000000002</v>
      </c>
      <c r="GI161" s="1">
        <v>353.62200000000001</v>
      </c>
      <c r="GJ161" s="1">
        <v>354.44600000000003</v>
      </c>
      <c r="GK161" s="1">
        <v>345.39100000000002</v>
      </c>
      <c r="GL161" s="1">
        <v>344.27</v>
      </c>
      <c r="GM161" s="1">
        <v>346.298</v>
      </c>
      <c r="GN161" s="1">
        <v>339.733</v>
      </c>
      <c r="GO161" s="1">
        <v>333.92700000000002</v>
      </c>
      <c r="GP161" s="1">
        <v>337.62599999999998</v>
      </c>
      <c r="GQ161" s="1">
        <v>339.06299999999999</v>
      </c>
      <c r="GR161" s="1">
        <v>341.38600000000002</v>
      </c>
      <c r="GS161" s="1">
        <v>342.79599999999999</v>
      </c>
      <c r="GT161" s="1">
        <v>343.50099999999998</v>
      </c>
      <c r="GU161" s="1">
        <v>342.47</v>
      </c>
      <c r="GV161" s="1">
        <v>338.63099999999997</v>
      </c>
      <c r="GW161" s="1">
        <v>345.096</v>
      </c>
      <c r="GX161" s="1">
        <v>342.24799999999999</v>
      </c>
      <c r="GY161" s="1">
        <v>333.637</v>
      </c>
      <c r="GZ161" s="1">
        <v>328.33499999999998</v>
      </c>
      <c r="HA161" s="1">
        <v>323.78899999999999</v>
      </c>
      <c r="HB161" s="1">
        <v>329.88799999999998</v>
      </c>
      <c r="HC161" s="1">
        <v>356.54500000000002</v>
      </c>
      <c r="HD161" s="1">
        <v>354.596</v>
      </c>
      <c r="HE161" s="1">
        <v>352.79700000000003</v>
      </c>
      <c r="HF161" s="1">
        <v>353.23599999999999</v>
      </c>
      <c r="HG161" s="1">
        <v>347.76600000000002</v>
      </c>
      <c r="HH161" s="1">
        <v>359.53300000000002</v>
      </c>
      <c r="HI161" s="1">
        <v>363.77800000000002</v>
      </c>
      <c r="HJ161" s="1">
        <v>361.012</v>
      </c>
      <c r="HK161" s="1">
        <v>361.55700000000002</v>
      </c>
      <c r="HL161" s="1">
        <v>364.113</v>
      </c>
      <c r="HM161" s="1">
        <v>369.10599999999999</v>
      </c>
      <c r="HN161" s="1">
        <v>363.613</v>
      </c>
      <c r="HO161" s="1">
        <v>359.096</v>
      </c>
      <c r="HP161" s="1">
        <v>358.197</v>
      </c>
      <c r="HQ161" s="1">
        <v>355.62900000000002</v>
      </c>
      <c r="HR161" s="1">
        <v>363.65100000000001</v>
      </c>
      <c r="HS161" s="1">
        <v>374.61099999999999</v>
      </c>
      <c r="HT161" s="1">
        <v>378.86799999999999</v>
      </c>
      <c r="HU161" s="1">
        <v>393.80900000000003</v>
      </c>
      <c r="HV161" s="1">
        <v>396.52100000000002</v>
      </c>
      <c r="HW161" s="1">
        <v>380.10599999999999</v>
      </c>
      <c r="HX161" s="1">
        <v>366.02100000000002</v>
      </c>
      <c r="HY161" s="1">
        <v>358.11799999999999</v>
      </c>
      <c r="HZ161" s="1">
        <v>359.40800000000002</v>
      </c>
      <c r="IA161" s="1">
        <v>360.52</v>
      </c>
      <c r="IB161" s="1">
        <v>370.03500000000003</v>
      </c>
      <c r="IC161" s="1">
        <v>373.61700000000002</v>
      </c>
      <c r="ID161" s="1">
        <v>387.19400000000002</v>
      </c>
      <c r="IE161" s="1">
        <v>372.37</v>
      </c>
      <c r="IF161" s="1">
        <v>355.93599999999998</v>
      </c>
      <c r="IG161" s="1">
        <v>351.96800000000002</v>
      </c>
      <c r="IH161" s="1">
        <v>347.96300000000002</v>
      </c>
      <c r="II161" s="1">
        <v>336.87400000000002</v>
      </c>
      <c r="IJ161" s="1">
        <v>333.63799999999998</v>
      </c>
      <c r="IK161" s="1">
        <v>330.548</v>
      </c>
      <c r="IL161" s="1">
        <v>348.84800000000001</v>
      </c>
      <c r="IM161" s="1">
        <v>354.678</v>
      </c>
      <c r="IN161" s="1">
        <v>358.53300000000002</v>
      </c>
      <c r="IO161" s="1">
        <v>356.15499999999997</v>
      </c>
      <c r="IP161" s="1">
        <v>355.31200000000001</v>
      </c>
      <c r="IQ161" s="1">
        <v>344.45499999999998</v>
      </c>
      <c r="IR161" s="1">
        <v>334.23</v>
      </c>
      <c r="IS161" s="1">
        <v>334.40100000000001</v>
      </c>
      <c r="IT161" s="1">
        <v>333.52600000000001</v>
      </c>
      <c r="IU161" s="1">
        <v>336.49599999999998</v>
      </c>
      <c r="IV161" s="1">
        <v>349.79199999999997</v>
      </c>
      <c r="IW161" s="1">
        <v>356.30500000000001</v>
      </c>
      <c r="IX161" s="1">
        <v>351.55500000000001</v>
      </c>
      <c r="IY161" s="1">
        <v>344.74299999999999</v>
      </c>
      <c r="IZ161" s="1">
        <v>345.37599999999998</v>
      </c>
      <c r="JA161" s="1">
        <v>348.79</v>
      </c>
      <c r="JB161" s="1">
        <v>347.786</v>
      </c>
      <c r="JC161" s="1">
        <v>347.40499999999997</v>
      </c>
      <c r="JD161" s="1">
        <v>360.16800000000001</v>
      </c>
      <c r="JE161" s="1">
        <v>364.98899999999998</v>
      </c>
      <c r="JF161" s="1">
        <v>365.82</v>
      </c>
      <c r="JG161" s="1">
        <v>368.18200000000002</v>
      </c>
      <c r="JH161" s="1">
        <v>362.90600000000001</v>
      </c>
      <c r="JI161" s="1">
        <v>356.45800000000003</v>
      </c>
      <c r="JJ161" s="1">
        <v>345.87</v>
      </c>
      <c r="JK161" s="1">
        <v>345.53800000000001</v>
      </c>
      <c r="JL161" s="1">
        <v>362.46199999999999</v>
      </c>
      <c r="JM161" s="1">
        <v>386.935</v>
      </c>
      <c r="JN161" s="1">
        <v>390.00599999999997</v>
      </c>
      <c r="JO161" s="1">
        <v>391.87099999999998</v>
      </c>
      <c r="JP161" s="1">
        <v>393.36</v>
      </c>
      <c r="JQ161" s="1">
        <v>386.36099999999999</v>
      </c>
      <c r="JR161" s="1">
        <v>397.56900000000002</v>
      </c>
      <c r="JS161" s="1">
        <v>405.11500000000001</v>
      </c>
      <c r="JT161" s="1">
        <v>404.15300000000002</v>
      </c>
      <c r="JU161" s="1">
        <v>410.36900000000003</v>
      </c>
      <c r="JV161" s="1">
        <v>417.77499999999998</v>
      </c>
      <c r="JW161" s="1">
        <v>425.90499999999997</v>
      </c>
      <c r="JX161" s="1">
        <v>423.81799999999998</v>
      </c>
      <c r="JY161" s="1">
        <v>419.202</v>
      </c>
      <c r="JZ161" s="1">
        <v>421.37</v>
      </c>
      <c r="KA161" s="1">
        <v>418.12299999999999</v>
      </c>
      <c r="KB161" s="1">
        <v>420.31</v>
      </c>
      <c r="KC161" s="1">
        <v>418.73200000000003</v>
      </c>
      <c r="KD161" s="1">
        <v>419.35399999999998</v>
      </c>
      <c r="KE161" s="1">
        <v>406.83800000000002</v>
      </c>
      <c r="KF161" s="1">
        <v>398.64299999999997</v>
      </c>
      <c r="KG161" s="1">
        <v>392.45800000000003</v>
      </c>
      <c r="KH161" s="1">
        <v>390.32</v>
      </c>
      <c r="KI161" s="1">
        <v>388.50299999999999</v>
      </c>
      <c r="KJ161" s="1">
        <v>396.899</v>
      </c>
      <c r="KK161" s="1">
        <v>398.59100000000001</v>
      </c>
      <c r="KL161" s="1">
        <v>399.56799999999998</v>
      </c>
      <c r="KM161" s="1">
        <v>394.38600000000002</v>
      </c>
      <c r="KN161" s="1">
        <v>400.64699999999999</v>
      </c>
      <c r="KO161" s="1">
        <v>397.40699999999998</v>
      </c>
      <c r="KP161" s="1">
        <v>388.911</v>
      </c>
      <c r="KQ161" s="1">
        <v>373.065</v>
      </c>
      <c r="KR161" s="1">
        <v>372.12299999999999</v>
      </c>
      <c r="KS161" s="1">
        <v>374.43400000000003</v>
      </c>
      <c r="KT161" s="1">
        <v>385.01799999999997</v>
      </c>
      <c r="KU161" s="1">
        <v>386.87299999999999</v>
      </c>
      <c r="KV161" s="1">
        <v>388.923</v>
      </c>
      <c r="KW161" s="1">
        <v>385.84899999999999</v>
      </c>
      <c r="KX161" s="1">
        <v>380.149</v>
      </c>
      <c r="KY161" s="1">
        <v>380.01</v>
      </c>
      <c r="KZ161" s="1">
        <v>380.495</v>
      </c>
      <c r="LA161" s="1">
        <v>377.47899999999998</v>
      </c>
      <c r="LB161" s="1">
        <v>377.69799999999998</v>
      </c>
      <c r="LC161" s="1">
        <v>383.04399999999998</v>
      </c>
      <c r="LD161" s="1">
        <v>387.62799999999999</v>
      </c>
      <c r="LE161" s="1">
        <v>398.91199999999998</v>
      </c>
      <c r="LF161" s="1">
        <v>409.08800000000002</v>
      </c>
      <c r="LG161" s="1">
        <v>412.51799999999997</v>
      </c>
      <c r="LH161" s="1">
        <v>411.911</v>
      </c>
      <c r="LI161" s="1">
        <v>399.05700000000002</v>
      </c>
      <c r="LJ161" s="1">
        <v>398.58199999999999</v>
      </c>
      <c r="LK161" s="1">
        <v>395.33</v>
      </c>
      <c r="LL161" s="1">
        <v>400.79500000000002</v>
      </c>
      <c r="LM161" s="1">
        <v>400.48399999999998</v>
      </c>
      <c r="LN161" s="1">
        <v>418.31200000000001</v>
      </c>
      <c r="LO161" s="1">
        <v>424.62200000000001</v>
      </c>
      <c r="LP161" s="1">
        <v>430.32299999999998</v>
      </c>
      <c r="LQ161" s="1">
        <v>428.23599999999999</v>
      </c>
      <c r="LR161" s="1">
        <v>435.553</v>
      </c>
      <c r="LS161" s="1">
        <v>427.13600000000002</v>
      </c>
      <c r="LT161" s="1">
        <v>421.065</v>
      </c>
      <c r="LU161" s="1">
        <v>412.75900000000001</v>
      </c>
      <c r="LV161" s="1">
        <v>403.34199999999998</v>
      </c>
      <c r="LW161" s="1">
        <v>409.20400000000001</v>
      </c>
      <c r="LX161" s="1">
        <v>410.43299999999999</v>
      </c>
      <c r="LY161" s="1">
        <v>403.512</v>
      </c>
      <c r="LZ161" s="1">
        <v>414.61900000000003</v>
      </c>
      <c r="MA161" s="1">
        <v>424.25599999999997</v>
      </c>
      <c r="MB161" s="1">
        <v>438.74099999999999</v>
      </c>
      <c r="MC161" s="1">
        <v>443.96499999999997</v>
      </c>
      <c r="MD161" s="1">
        <v>434.608</v>
      </c>
      <c r="ME161" s="1">
        <v>423.642</v>
      </c>
      <c r="MF161" s="1">
        <v>415.09399999999999</v>
      </c>
      <c r="MG161" s="1">
        <v>415.572</v>
      </c>
      <c r="MH161" s="1">
        <v>414.35700000000003</v>
      </c>
      <c r="MI161" s="1">
        <v>408.04500000000002</v>
      </c>
      <c r="MJ161" s="1">
        <v>412.36500000000001</v>
      </c>
      <c r="MK161" s="1">
        <v>422.27</v>
      </c>
      <c r="ML161" s="1">
        <v>436.851</v>
      </c>
      <c r="MM161" s="1">
        <v>447.79599999999999</v>
      </c>
      <c r="MN161" s="1">
        <v>443.952</v>
      </c>
      <c r="MO161" s="1">
        <v>436.89600000000002</v>
      </c>
      <c r="MP161" s="1">
        <v>432.41399999999999</v>
      </c>
      <c r="MQ161" s="1">
        <v>436.69499999999999</v>
      </c>
      <c r="MR161" s="1">
        <v>438.49900000000002</v>
      </c>
      <c r="MS161" s="1">
        <v>432.66899999999998</v>
      </c>
      <c r="MT161" s="1">
        <v>431.39299999999997</v>
      </c>
      <c r="MU161" s="1">
        <v>441.06900000000002</v>
      </c>
      <c r="MV161" s="1">
        <v>460.976</v>
      </c>
      <c r="MW161" s="1">
        <v>466.09199999999998</v>
      </c>
      <c r="MX161" s="1">
        <v>446.67500000000001</v>
      </c>
      <c r="MY161" s="1">
        <v>431.67700000000002</v>
      </c>
      <c r="MZ161" s="1">
        <v>431.47399999999999</v>
      </c>
      <c r="NA161" s="1">
        <v>436.63799999999998</v>
      </c>
      <c r="NB161" s="1">
        <v>434.44799999999998</v>
      </c>
      <c r="NC161" s="1">
        <v>436.59</v>
      </c>
      <c r="ND161" s="1">
        <v>448.274</v>
      </c>
      <c r="NE161" s="1">
        <v>448.07299999999998</v>
      </c>
      <c r="NF161" s="1">
        <v>441.67200000000003</v>
      </c>
      <c r="NG161" s="1">
        <v>438.32400000000001</v>
      </c>
      <c r="NH161" s="1">
        <v>443.20299999999997</v>
      </c>
      <c r="NI161" s="1">
        <v>438.97800000000001</v>
      </c>
      <c r="NJ161" s="1">
        <v>434.36799999999999</v>
      </c>
      <c r="NK161" s="1">
        <v>426.75299999999999</v>
      </c>
      <c r="NL161" s="1">
        <v>431.62700000000001</v>
      </c>
      <c r="NM161" s="1">
        <v>449.98099999999999</v>
      </c>
      <c r="NN161" s="1">
        <v>443.84800000000001</v>
      </c>
      <c r="NO161" s="1">
        <v>468.80799999999999</v>
      </c>
      <c r="NP161" s="1">
        <v>467.495</v>
      </c>
      <c r="NQ161" s="1">
        <v>456.69099999999997</v>
      </c>
      <c r="NR161" s="1">
        <v>461.15100000000001</v>
      </c>
      <c r="NS161" s="1">
        <v>456.49400000000003</v>
      </c>
      <c r="NT161" s="1">
        <v>479.05099999999999</v>
      </c>
      <c r="NU161" s="1">
        <v>493.791</v>
      </c>
      <c r="NV161" s="1">
        <v>498.08699999999999</v>
      </c>
      <c r="NW161" s="1">
        <v>500.52100000000002</v>
      </c>
      <c r="NX161" s="1">
        <v>483.71100000000001</v>
      </c>
      <c r="NY161" s="1">
        <v>470.553</v>
      </c>
      <c r="NZ161" s="1">
        <v>470.59199999999998</v>
      </c>
      <c r="OA161" s="1">
        <v>468.55</v>
      </c>
      <c r="OB161" s="1">
        <v>465.92700000000002</v>
      </c>
      <c r="OC161" s="1">
        <v>465.56799999999998</v>
      </c>
      <c r="OD161" s="1">
        <v>462.76400000000001</v>
      </c>
      <c r="OE161" s="1">
        <v>458.51299999999998</v>
      </c>
      <c r="OF161" s="1">
        <v>456.565</v>
      </c>
      <c r="OG161" s="1">
        <v>451.863</v>
      </c>
      <c r="OH161" s="1">
        <v>450.83600000000001</v>
      </c>
      <c r="OI161" s="1">
        <v>449.649</v>
      </c>
      <c r="OJ161" s="1">
        <v>462.99099999999999</v>
      </c>
      <c r="OK161" s="1">
        <v>484.02699999999999</v>
      </c>
      <c r="OL161" s="1">
        <v>490.87700000000001</v>
      </c>
      <c r="OM161" s="1">
        <v>488.024</v>
      </c>
      <c r="ON161" s="1">
        <v>492.43099999999998</v>
      </c>
      <c r="OO161" s="1">
        <v>485.54300000000001</v>
      </c>
      <c r="OP161" s="1">
        <v>477.411</v>
      </c>
      <c r="OQ161" s="1">
        <v>459.09699999999998</v>
      </c>
      <c r="OR161" s="1">
        <v>468.476</v>
      </c>
      <c r="OS161" s="1">
        <v>462.05099999999999</v>
      </c>
      <c r="OT161" s="1">
        <v>453.66800000000001</v>
      </c>
      <c r="OU161" s="1">
        <v>445.89400000000001</v>
      </c>
      <c r="OV161" s="1">
        <v>441.75299999999999</v>
      </c>
      <c r="OW161" s="1">
        <v>446.23899999999998</v>
      </c>
      <c r="OX161" s="1">
        <v>444.101</v>
      </c>
      <c r="OY161" s="1">
        <v>442.42599999999999</v>
      </c>
      <c r="OZ161" s="1">
        <v>454.39600000000002</v>
      </c>
      <c r="PA161" s="1">
        <v>441.572</v>
      </c>
      <c r="PB161" s="1">
        <v>436.084</v>
      </c>
      <c r="PC161" s="1">
        <v>432.12900000000002</v>
      </c>
      <c r="PD161" s="1">
        <v>419.77100000000002</v>
      </c>
      <c r="PE161" s="1">
        <v>416.45</v>
      </c>
      <c r="PF161" s="1">
        <v>415.47500000000002</v>
      </c>
      <c r="PG161" s="1">
        <v>392.31900000000002</v>
      </c>
      <c r="PH161" s="1">
        <v>379.55799999999999</v>
      </c>
      <c r="PI161" s="1">
        <v>382.32600000000002</v>
      </c>
      <c r="PJ161" s="1">
        <v>388.11500000000001</v>
      </c>
      <c r="PK161" s="1">
        <v>386.17399999999998</v>
      </c>
      <c r="PL161" s="1">
        <v>383.80500000000001</v>
      </c>
      <c r="PM161" s="1">
        <v>388.55500000000001</v>
      </c>
      <c r="PN161" s="1">
        <v>404.15699999999998</v>
      </c>
      <c r="PO161" s="1">
        <v>407.13600000000002</v>
      </c>
      <c r="PP161" s="1">
        <v>413.37900000000002</v>
      </c>
      <c r="PQ161" s="1">
        <v>439.84</v>
      </c>
      <c r="PR161" s="1">
        <v>423.90899999999999</v>
      </c>
      <c r="PS161" s="1">
        <v>420.55</v>
      </c>
      <c r="PT161" s="1">
        <v>410.92399999999998</v>
      </c>
      <c r="PU161" s="1">
        <v>403.589</v>
      </c>
      <c r="PV161" s="1">
        <v>406.81599999999997</v>
      </c>
      <c r="PW161" s="1">
        <v>398.35500000000002</v>
      </c>
      <c r="PX161" s="1">
        <v>395.392</v>
      </c>
      <c r="PY161" s="1">
        <v>396.97699999999998</v>
      </c>
      <c r="PZ161" s="1">
        <v>393.54399999999998</v>
      </c>
      <c r="QA161" s="1">
        <v>391.68599999999998</v>
      </c>
      <c r="QB161" s="1">
        <v>390.072</v>
      </c>
      <c r="QC161" s="1">
        <v>377.6</v>
      </c>
      <c r="QD161" s="1">
        <v>377.197</v>
      </c>
      <c r="QE161" s="1">
        <v>374.24900000000002</v>
      </c>
      <c r="QF161" s="1">
        <v>367.226</v>
      </c>
      <c r="QG161" s="1">
        <v>365.53699999999998</v>
      </c>
      <c r="QH161" s="1">
        <v>364.20400000000001</v>
      </c>
      <c r="QI161" s="1">
        <v>369.911</v>
      </c>
      <c r="QJ161" s="1">
        <v>366.52</v>
      </c>
      <c r="QK161" s="1">
        <v>370.18900000000002</v>
      </c>
      <c r="QL161" s="1">
        <v>364.01400000000001</v>
      </c>
      <c r="QM161" s="1">
        <v>364.55900000000003</v>
      </c>
      <c r="QN161" s="1">
        <v>368.09899999999999</v>
      </c>
      <c r="QO161" s="1">
        <v>359.483</v>
      </c>
      <c r="QP161" s="1">
        <v>356.47899999999998</v>
      </c>
      <c r="QQ161" s="1">
        <v>355.37</v>
      </c>
      <c r="QR161" s="1">
        <v>353.423</v>
      </c>
      <c r="QS161" s="1">
        <v>353.697</v>
      </c>
      <c r="QT161" s="1">
        <v>354.52600000000001</v>
      </c>
      <c r="QU161" s="1">
        <v>352.48</v>
      </c>
      <c r="QV161" s="1">
        <v>357.80799999999999</v>
      </c>
      <c r="QW161" s="1">
        <v>360.44799999999998</v>
      </c>
      <c r="QX161" s="1">
        <v>357.02199999999999</v>
      </c>
      <c r="QY161" s="1">
        <v>360.48500000000001</v>
      </c>
      <c r="QZ161" s="1">
        <v>368.67899999999997</v>
      </c>
      <c r="RA161" s="1">
        <v>374.93599999999998</v>
      </c>
      <c r="RB161" s="1">
        <v>375.49</v>
      </c>
      <c r="RC161" s="1">
        <v>376.99799999999999</v>
      </c>
      <c r="RD161" s="1">
        <v>379.10899999999998</v>
      </c>
      <c r="RE161" s="1">
        <v>377.64800000000002</v>
      </c>
      <c r="RF161" s="1">
        <v>373.577</v>
      </c>
      <c r="RG161" s="1">
        <v>368.07799999999997</v>
      </c>
      <c r="RH161" s="1">
        <v>368.10300000000001</v>
      </c>
      <c r="RI161" s="1">
        <v>370.49700000000001</v>
      </c>
      <c r="RJ161" s="1">
        <v>370.608</v>
      </c>
      <c r="RK161" s="1">
        <v>370.30900000000003</v>
      </c>
      <c r="RL161" s="1">
        <v>364.43799999999999</v>
      </c>
      <c r="RM161" s="1">
        <v>364.69099999999997</v>
      </c>
      <c r="RN161" s="1">
        <v>372.33</v>
      </c>
      <c r="RO161" s="1">
        <v>372.54599999999999</v>
      </c>
      <c r="RP161" s="1">
        <v>372.48200000000003</v>
      </c>
      <c r="RQ161" s="1">
        <v>373.64699999999999</v>
      </c>
      <c r="RR161" s="1">
        <v>369.46600000000001</v>
      </c>
      <c r="RS161" s="1">
        <v>370.88200000000001</v>
      </c>
      <c r="RT161" s="1">
        <v>365.38900000000001</v>
      </c>
      <c r="RU161" s="1">
        <v>355.73200000000003</v>
      </c>
      <c r="RV161" s="1">
        <v>352.73399999999998</v>
      </c>
      <c r="RW161" s="1">
        <v>350.89499999999998</v>
      </c>
      <c r="RX161" s="1">
        <v>354.41</v>
      </c>
      <c r="RY161" s="1">
        <v>353.13900000000001</v>
      </c>
      <c r="RZ161" s="1">
        <v>348.31700000000001</v>
      </c>
      <c r="SA161" s="1">
        <v>342.45</v>
      </c>
      <c r="SB161" s="1">
        <v>345.12299999999999</v>
      </c>
      <c r="SC161" s="1">
        <v>346.375</v>
      </c>
      <c r="SD161" s="1">
        <v>344.88499999999999</v>
      </c>
      <c r="SE161" s="1">
        <v>344.31</v>
      </c>
      <c r="SF161" s="1">
        <v>359.49599999999998</v>
      </c>
      <c r="SG161" s="1">
        <v>360.01900000000001</v>
      </c>
      <c r="SH161" s="1">
        <v>365.13099999999997</v>
      </c>
      <c r="SI161" s="1">
        <v>367.399</v>
      </c>
      <c r="SJ161" s="1">
        <v>366.39299999999997</v>
      </c>
      <c r="SK161" s="1">
        <v>365.42399999999998</v>
      </c>
      <c r="SL161" s="1">
        <v>364.99400000000003</v>
      </c>
      <c r="SM161" s="1">
        <v>360.45</v>
      </c>
      <c r="SN161" s="1">
        <v>363.04</v>
      </c>
      <c r="SO161" s="1">
        <v>364.18799999999999</v>
      </c>
      <c r="SP161" s="1">
        <v>365.78199999999998</v>
      </c>
      <c r="SQ161" s="1">
        <v>354.28800000000001</v>
      </c>
      <c r="SR161" s="1">
        <v>357.803</v>
      </c>
      <c r="SS161" s="1">
        <v>361.29500000000002</v>
      </c>
      <c r="SV161" s="1">
        <v>377.02</v>
      </c>
    </row>
    <row r="162" spans="1:516" x14ac:dyDescent="0.25">
      <c r="A162" s="1" t="s">
        <v>374</v>
      </c>
      <c r="B162" s="1" t="str">
        <f>_xlfn.XLOOKUP(A162,bonds[worksheet get],bonds[unique lookup],"-")</f>
        <v>VW 3 7/8 PERP nc-29</v>
      </c>
      <c r="C162" s="1" t="str">
        <f>_xlfn.XLOOKUP(A162,bonds[worksheet get],bonds[ID_ISIN],"-")</f>
        <v>XS2187689380</v>
      </c>
      <c r="D162" s="1">
        <f>_xll.BDH(A162,"blp_i_sprd_mid","-2AY",,"Dates=H","Fill=C","Sort=R","Dir=H","cols=16;rows=1")</f>
        <v>424.64499999999998</v>
      </c>
      <c r="E162" s="1">
        <v>424.11500000000001</v>
      </c>
      <c r="F162" s="1">
        <v>422.91199999999998</v>
      </c>
      <c r="G162" s="1">
        <v>429.57100000000003</v>
      </c>
      <c r="H162" s="1">
        <v>437.57400000000001</v>
      </c>
      <c r="I162" s="1">
        <v>439.58600000000001</v>
      </c>
      <c r="J162" s="1">
        <v>438.41899999999998</v>
      </c>
      <c r="K162" s="1">
        <v>435.81599999999997</v>
      </c>
      <c r="L162" s="1">
        <v>430.11099999999999</v>
      </c>
      <c r="M162" s="1">
        <v>442.27</v>
      </c>
      <c r="N162" s="1">
        <v>428.98099999999999</v>
      </c>
      <c r="O162" s="1">
        <v>430.673</v>
      </c>
      <c r="P162" s="1">
        <v>413.452</v>
      </c>
      <c r="Q162" s="1">
        <v>406.33499999999998</v>
      </c>
      <c r="R162" s="1">
        <v>411.52</v>
      </c>
      <c r="S162" s="1">
        <v>405.67700000000002</v>
      </c>
    </row>
    <row r="163" spans="1:516" x14ac:dyDescent="0.25">
      <c r="A163" s="1" t="s">
        <v>114</v>
      </c>
      <c r="B163" s="1" t="str">
        <f>_xlfn.XLOOKUP(A163,bonds[worksheet get],bonds[unique lookup],"-")</f>
        <v>VW 3 1/2 PERP nc-30</v>
      </c>
      <c r="C163" s="1" t="str">
        <f>_xlfn.XLOOKUP(A163,bonds[worksheet get],bonds[ID_ISIN],"-")</f>
        <v>XS1206541366</v>
      </c>
      <c r="D163" s="1">
        <f>_xll.BDH(A163,"blp_i_sprd_mid","-2AY",,"Dates=H","Fill=C","Sort=R","Dir=H","cols=509;rows=1")</f>
        <v>397.42899999999997</v>
      </c>
      <c r="E163" s="1">
        <v>396.839</v>
      </c>
      <c r="F163" s="1">
        <v>395.50200000000001</v>
      </c>
      <c r="G163" s="1">
        <v>398.96</v>
      </c>
      <c r="H163" s="1">
        <v>399.262</v>
      </c>
      <c r="I163" s="1">
        <v>395.69400000000002</v>
      </c>
      <c r="J163" s="1">
        <v>391.036</v>
      </c>
      <c r="K163" s="1">
        <v>383.27800000000002</v>
      </c>
      <c r="L163" s="1">
        <v>376.75099999999998</v>
      </c>
      <c r="M163" s="1">
        <v>382.75700000000001</v>
      </c>
      <c r="N163" s="1">
        <v>375.298</v>
      </c>
      <c r="O163" s="1">
        <v>377.03300000000002</v>
      </c>
      <c r="P163" s="1">
        <v>368.38600000000002</v>
      </c>
      <c r="Q163" s="1">
        <v>362.89800000000002</v>
      </c>
      <c r="R163" s="1">
        <v>377.46600000000001</v>
      </c>
      <c r="S163" s="1">
        <v>373.32400000000001</v>
      </c>
      <c r="T163" s="1">
        <v>379.69499999999999</v>
      </c>
      <c r="U163" s="1">
        <v>359.755</v>
      </c>
      <c r="V163" s="1">
        <v>339.05099999999999</v>
      </c>
      <c r="W163" s="1">
        <v>319.91500000000002</v>
      </c>
      <c r="X163" s="1">
        <v>329.17399999999998</v>
      </c>
      <c r="Y163" s="1">
        <v>360.839</v>
      </c>
      <c r="Z163" s="1">
        <v>370.80599999999998</v>
      </c>
      <c r="AA163" s="1">
        <v>389.19</v>
      </c>
      <c r="AB163" s="1">
        <v>394.23399999999998</v>
      </c>
      <c r="AC163" s="1">
        <v>393.34500000000003</v>
      </c>
      <c r="AD163" s="1">
        <v>387.20100000000002</v>
      </c>
      <c r="AE163" s="1">
        <v>383.12200000000001</v>
      </c>
      <c r="AF163" s="1">
        <v>392.42099999999999</v>
      </c>
      <c r="AG163" s="1">
        <v>400.65100000000001</v>
      </c>
      <c r="AH163" s="1">
        <v>402.81</v>
      </c>
      <c r="AI163" s="1">
        <v>402.25400000000002</v>
      </c>
      <c r="AJ163" s="1">
        <v>405.55700000000002</v>
      </c>
      <c r="AK163" s="1">
        <v>412.12299999999999</v>
      </c>
      <c r="AL163" s="1">
        <v>427.98599999999999</v>
      </c>
      <c r="AM163" s="1">
        <v>437.59199999999998</v>
      </c>
      <c r="AN163" s="1">
        <v>439.339</v>
      </c>
      <c r="AO163" s="1">
        <v>432.65800000000002</v>
      </c>
      <c r="AP163" s="1">
        <v>429.49700000000001</v>
      </c>
      <c r="AQ163" s="1">
        <v>430.00400000000002</v>
      </c>
      <c r="AR163" s="1">
        <v>431.46899999999999</v>
      </c>
      <c r="AS163" s="1">
        <v>439.12599999999998</v>
      </c>
      <c r="AT163" s="1">
        <v>439.81200000000001</v>
      </c>
      <c r="AU163" s="1">
        <v>445.27800000000002</v>
      </c>
      <c r="AV163" s="1">
        <v>447.39499999999998</v>
      </c>
      <c r="AW163" s="1">
        <v>427.67500000000001</v>
      </c>
      <c r="AX163" s="1">
        <v>418.57499999999999</v>
      </c>
      <c r="AY163" s="1">
        <v>412.39299999999997</v>
      </c>
      <c r="AZ163" s="1">
        <v>405.18</v>
      </c>
      <c r="BA163" s="1">
        <v>423.755</v>
      </c>
      <c r="BB163" s="1">
        <v>427.45600000000002</v>
      </c>
      <c r="BC163" s="1">
        <v>460.20499999999998</v>
      </c>
      <c r="BD163" s="1">
        <v>470.58499999999998</v>
      </c>
      <c r="BE163" s="1">
        <v>462.48599999999999</v>
      </c>
      <c r="BF163" s="1">
        <v>463.08699999999999</v>
      </c>
      <c r="BG163" s="1">
        <v>465.46899999999999</v>
      </c>
      <c r="BH163" s="1">
        <v>443.56700000000001</v>
      </c>
      <c r="BI163" s="1">
        <v>429.37599999999998</v>
      </c>
      <c r="BJ163" s="1">
        <v>459.59399999999999</v>
      </c>
      <c r="BK163" s="1">
        <v>517.95399999999995</v>
      </c>
      <c r="BL163" s="1">
        <v>534.18100000000004</v>
      </c>
      <c r="BM163" s="1">
        <v>570.66099999999994</v>
      </c>
      <c r="BN163" s="1">
        <v>576.45000000000005</v>
      </c>
      <c r="BO163" s="1">
        <v>571.72299999999996</v>
      </c>
      <c r="BP163" s="1">
        <v>561.84100000000001</v>
      </c>
      <c r="BQ163" s="1">
        <v>561.27700000000004</v>
      </c>
      <c r="BR163" s="1">
        <v>562.13300000000004</v>
      </c>
      <c r="BS163" s="1">
        <v>524.91999999999996</v>
      </c>
      <c r="BT163" s="1">
        <v>486.512</v>
      </c>
      <c r="BU163" s="1">
        <v>495.03899999999999</v>
      </c>
      <c r="BV163" s="1">
        <v>603.98500000000001</v>
      </c>
      <c r="BW163" s="1">
        <v>662.53700000000003</v>
      </c>
      <c r="BX163" s="1">
        <v>650.17700000000002</v>
      </c>
      <c r="BY163" s="1">
        <v>721.96500000000003</v>
      </c>
      <c r="BZ163" s="1">
        <v>730.03499999999997</v>
      </c>
      <c r="CA163" s="1">
        <v>669.01099999999997</v>
      </c>
      <c r="CB163" s="1">
        <v>554.24900000000002</v>
      </c>
      <c r="CC163" s="1">
        <v>472.64400000000001</v>
      </c>
      <c r="CD163" s="1">
        <v>466.20400000000001</v>
      </c>
      <c r="CE163" s="1">
        <v>395.97399999999999</v>
      </c>
      <c r="CF163" s="1">
        <v>393.52699999999999</v>
      </c>
      <c r="CG163" s="1">
        <v>407.16699999999997</v>
      </c>
      <c r="CH163" s="1">
        <v>360.464</v>
      </c>
      <c r="CI163" s="1">
        <v>331.03300000000002</v>
      </c>
      <c r="CJ163" s="1">
        <v>318.10899999999998</v>
      </c>
      <c r="CK163" s="1">
        <v>323.93099999999998</v>
      </c>
      <c r="CL163" s="1">
        <v>345.88</v>
      </c>
      <c r="CM163" s="1">
        <v>349.94600000000003</v>
      </c>
      <c r="CN163" s="1">
        <v>322.37700000000001</v>
      </c>
      <c r="CO163" s="1">
        <v>304.24599999999998</v>
      </c>
      <c r="CP163" s="1">
        <v>302.04000000000002</v>
      </c>
      <c r="CQ163" s="1">
        <v>296.90300000000002</v>
      </c>
      <c r="CR163" s="1">
        <v>278.51600000000002</v>
      </c>
      <c r="CS163" s="1">
        <v>279.15499999999997</v>
      </c>
      <c r="CT163" s="1">
        <v>277.99799999999999</v>
      </c>
      <c r="CU163" s="1">
        <v>279.654</v>
      </c>
      <c r="CV163" s="1">
        <v>277.55399999999997</v>
      </c>
      <c r="CW163" s="1">
        <v>278.32</v>
      </c>
      <c r="CX163" s="1">
        <v>277.95100000000002</v>
      </c>
      <c r="CY163" s="1">
        <v>275.93799999999999</v>
      </c>
      <c r="CZ163" s="1">
        <v>278.36</v>
      </c>
      <c r="DA163" s="1">
        <v>280.32799999999997</v>
      </c>
      <c r="DB163" s="1">
        <v>275.37700000000001</v>
      </c>
      <c r="DC163" s="1">
        <v>271.36900000000003</v>
      </c>
      <c r="DD163" s="1">
        <v>272.68400000000003</v>
      </c>
      <c r="DE163" s="1">
        <v>280.435</v>
      </c>
      <c r="DF163" s="1">
        <v>287.63</v>
      </c>
      <c r="DG163" s="1">
        <v>286.92099999999999</v>
      </c>
      <c r="DH163" s="1">
        <v>284.08999999999997</v>
      </c>
      <c r="DI163" s="1">
        <v>277.875</v>
      </c>
      <c r="DJ163" s="1">
        <v>278.30200000000002</v>
      </c>
      <c r="DK163" s="1">
        <v>283.161</v>
      </c>
      <c r="DL163" s="1">
        <v>273.30799999999999</v>
      </c>
      <c r="DM163" s="1">
        <v>270.16699999999997</v>
      </c>
      <c r="DN163" s="1">
        <v>264.93599999999998</v>
      </c>
      <c r="DO163" s="1">
        <v>265.18799999999999</v>
      </c>
      <c r="DP163" s="1">
        <v>263.10000000000002</v>
      </c>
      <c r="DQ163" s="1">
        <v>263.93400000000003</v>
      </c>
      <c r="DR163" s="1">
        <v>268.31099999999998</v>
      </c>
      <c r="DS163" s="1">
        <v>269.65800000000002</v>
      </c>
      <c r="DT163" s="1">
        <v>267.11399999999998</v>
      </c>
      <c r="DU163" s="1">
        <v>266.24599999999998</v>
      </c>
      <c r="DV163" s="1">
        <v>270.49700000000001</v>
      </c>
      <c r="DW163" s="1">
        <v>270.04700000000003</v>
      </c>
      <c r="DX163" s="1">
        <v>275.02699999999999</v>
      </c>
      <c r="DY163" s="1">
        <v>276.15100000000001</v>
      </c>
      <c r="DZ163" s="1">
        <v>273.11900000000003</v>
      </c>
      <c r="EA163" s="1">
        <v>269.84500000000003</v>
      </c>
      <c r="EB163" s="1">
        <v>263.39299999999997</v>
      </c>
      <c r="EC163" s="1">
        <v>258.86200000000002</v>
      </c>
      <c r="ED163" s="1">
        <v>259.08199999999999</v>
      </c>
      <c r="EE163" s="1">
        <v>262.91899999999998</v>
      </c>
      <c r="EF163" s="1">
        <v>262.45</v>
      </c>
      <c r="EG163" s="1">
        <v>262.68099999999998</v>
      </c>
      <c r="EH163" s="1">
        <v>264.13</v>
      </c>
      <c r="EI163" s="1">
        <v>263.839</v>
      </c>
      <c r="EJ163" s="1">
        <v>265.05099999999999</v>
      </c>
      <c r="EK163" s="1">
        <v>268.846</v>
      </c>
      <c r="EL163" s="1">
        <v>267.983</v>
      </c>
      <c r="EM163" s="1">
        <v>269.50900000000001</v>
      </c>
      <c r="EN163" s="1">
        <v>268.88799999999998</v>
      </c>
      <c r="EO163" s="1">
        <v>272.209</v>
      </c>
      <c r="EP163" s="1">
        <v>269.14100000000002</v>
      </c>
      <c r="EQ163" s="1">
        <v>271.40699999999998</v>
      </c>
      <c r="ER163" s="1">
        <v>275.93900000000002</v>
      </c>
      <c r="ES163" s="1">
        <v>281.495</v>
      </c>
      <c r="ET163" s="1">
        <v>289.471</v>
      </c>
      <c r="EU163" s="1">
        <v>293.90899999999999</v>
      </c>
      <c r="EV163" s="1">
        <v>285.73200000000003</v>
      </c>
      <c r="EW163" s="1">
        <v>290.42</v>
      </c>
      <c r="EX163" s="1">
        <v>290.91899999999998</v>
      </c>
      <c r="EY163" s="1">
        <v>290.64600000000002</v>
      </c>
      <c r="EZ163" s="1">
        <v>291.28100000000001</v>
      </c>
      <c r="FA163" s="1">
        <v>294.48700000000002</v>
      </c>
      <c r="FB163" s="1">
        <v>304.46199999999999</v>
      </c>
      <c r="FC163" s="1">
        <v>306.26499999999999</v>
      </c>
      <c r="FD163" s="1">
        <v>307.79000000000002</v>
      </c>
      <c r="FE163" s="1">
        <v>304.476</v>
      </c>
      <c r="FF163" s="1">
        <v>304.33100000000002</v>
      </c>
      <c r="FG163" s="1">
        <v>304.53500000000003</v>
      </c>
      <c r="FH163" s="1">
        <v>306.38400000000001</v>
      </c>
      <c r="FI163" s="1">
        <v>303.51600000000002</v>
      </c>
      <c r="FJ163" s="1">
        <v>298.726</v>
      </c>
      <c r="FK163" s="1">
        <v>300.03800000000001</v>
      </c>
      <c r="FL163" s="1">
        <v>299.85000000000002</v>
      </c>
      <c r="FM163" s="1">
        <v>294.387</v>
      </c>
      <c r="FN163" s="1">
        <v>292.47899999999998</v>
      </c>
      <c r="FO163" s="1">
        <v>288.74299999999999</v>
      </c>
      <c r="FP163" s="1">
        <v>301.50799999999998</v>
      </c>
      <c r="FQ163" s="1">
        <v>313.13</v>
      </c>
      <c r="FR163" s="1">
        <v>314.75099999999998</v>
      </c>
      <c r="FS163" s="1">
        <v>310.96899999999999</v>
      </c>
      <c r="FT163" s="1">
        <v>308.10000000000002</v>
      </c>
      <c r="FU163" s="1">
        <v>302.67700000000002</v>
      </c>
      <c r="FV163" s="1">
        <v>307.05599999999998</v>
      </c>
      <c r="FW163" s="1">
        <v>312.69200000000001</v>
      </c>
      <c r="FX163" s="1">
        <v>314.71800000000002</v>
      </c>
      <c r="FY163" s="1">
        <v>312.76400000000001</v>
      </c>
      <c r="FZ163" s="1">
        <v>312.12</v>
      </c>
      <c r="GA163" s="1">
        <v>318.39</v>
      </c>
      <c r="GB163" s="1">
        <v>320.74700000000001</v>
      </c>
      <c r="GC163" s="1">
        <v>320.673</v>
      </c>
      <c r="GD163" s="1">
        <v>325.91300000000001</v>
      </c>
      <c r="GE163" s="1">
        <v>330.38900000000001</v>
      </c>
      <c r="GF163" s="1">
        <v>329.334</v>
      </c>
      <c r="GG163" s="1">
        <v>338.38600000000002</v>
      </c>
      <c r="GH163" s="1">
        <v>342.62400000000002</v>
      </c>
      <c r="GI163" s="1">
        <v>345.28</v>
      </c>
      <c r="GJ163" s="1">
        <v>338.15800000000002</v>
      </c>
      <c r="GK163" s="1">
        <v>337.13</v>
      </c>
      <c r="GL163" s="1">
        <v>339.73200000000003</v>
      </c>
      <c r="GM163" s="1">
        <v>333.15600000000001</v>
      </c>
      <c r="GN163" s="1">
        <v>328.03</v>
      </c>
      <c r="GO163" s="1">
        <v>330.08</v>
      </c>
      <c r="GP163" s="1">
        <v>330.81200000000001</v>
      </c>
      <c r="GQ163" s="1">
        <v>334.21100000000001</v>
      </c>
      <c r="GR163" s="1">
        <v>334.84</v>
      </c>
      <c r="GS163" s="1">
        <v>334.17599999999999</v>
      </c>
      <c r="GT163" s="1">
        <v>331.78899999999999</v>
      </c>
      <c r="GU163" s="1">
        <v>325.52300000000002</v>
      </c>
      <c r="GV163" s="1">
        <v>330.13799999999998</v>
      </c>
      <c r="GW163" s="1">
        <v>327.23</v>
      </c>
      <c r="GX163" s="1">
        <v>317.42700000000002</v>
      </c>
      <c r="GY163" s="1">
        <v>310.72199999999998</v>
      </c>
      <c r="GZ163" s="1">
        <v>303.69600000000003</v>
      </c>
      <c r="HA163" s="1">
        <v>309.52600000000001</v>
      </c>
      <c r="HB163" s="1">
        <v>330.49700000000001</v>
      </c>
      <c r="HC163" s="1">
        <v>327.73500000000001</v>
      </c>
      <c r="HD163" s="1">
        <v>324.846</v>
      </c>
      <c r="HE163" s="1">
        <v>325.15800000000002</v>
      </c>
      <c r="HF163" s="1">
        <v>316.76600000000002</v>
      </c>
      <c r="HG163" s="1">
        <v>328.36399999999998</v>
      </c>
      <c r="HH163" s="1">
        <v>332.91300000000001</v>
      </c>
      <c r="HI163" s="1">
        <v>327.26900000000001</v>
      </c>
      <c r="HJ163" s="1">
        <v>328.279</v>
      </c>
      <c r="HK163" s="1">
        <v>330.64400000000001</v>
      </c>
      <c r="HL163" s="1">
        <v>336.35300000000001</v>
      </c>
      <c r="HM163" s="1">
        <v>330.32100000000003</v>
      </c>
      <c r="HN163" s="1">
        <v>325.96499999999997</v>
      </c>
      <c r="HO163" s="1">
        <v>325.73</v>
      </c>
      <c r="HP163" s="1">
        <v>323.94400000000002</v>
      </c>
      <c r="HQ163" s="1">
        <v>336.37299999999999</v>
      </c>
      <c r="HR163" s="1">
        <v>346.56799999999998</v>
      </c>
      <c r="HS163" s="1">
        <v>349.45400000000001</v>
      </c>
      <c r="HT163" s="1">
        <v>364.97399999999999</v>
      </c>
      <c r="HU163" s="1">
        <v>367.31700000000001</v>
      </c>
      <c r="HV163" s="1">
        <v>351.96100000000001</v>
      </c>
      <c r="HW163" s="1">
        <v>337.76600000000002</v>
      </c>
      <c r="HX163" s="1">
        <v>333.25599999999997</v>
      </c>
      <c r="HY163" s="1">
        <v>340.78800000000001</v>
      </c>
      <c r="HZ163" s="1">
        <v>343.3</v>
      </c>
      <c r="IA163" s="1">
        <v>355.721</v>
      </c>
      <c r="IB163" s="1">
        <v>360.88099999999997</v>
      </c>
      <c r="IC163" s="1">
        <v>373.488</v>
      </c>
      <c r="ID163" s="1">
        <v>360.084</v>
      </c>
      <c r="IE163" s="1">
        <v>345.41</v>
      </c>
      <c r="IF163" s="1">
        <v>341.41899999999998</v>
      </c>
      <c r="IG163" s="1">
        <v>340.41500000000002</v>
      </c>
      <c r="IH163" s="1">
        <v>328.678</v>
      </c>
      <c r="II163" s="1">
        <v>326.34399999999999</v>
      </c>
      <c r="IJ163" s="1">
        <v>322.29599999999999</v>
      </c>
      <c r="IK163" s="1">
        <v>334.476</v>
      </c>
      <c r="IL163" s="1">
        <v>341.13299999999998</v>
      </c>
      <c r="IM163" s="1">
        <v>345.714</v>
      </c>
      <c r="IN163" s="1">
        <v>343.51799999999997</v>
      </c>
      <c r="IO163" s="1">
        <v>346.78199999999998</v>
      </c>
      <c r="IP163" s="1">
        <v>337.911</v>
      </c>
      <c r="IQ163" s="1">
        <v>328.49</v>
      </c>
      <c r="IR163" s="1">
        <v>327.63400000000001</v>
      </c>
      <c r="IS163" s="1">
        <v>325.43599999999998</v>
      </c>
      <c r="IT163" s="1">
        <v>329.166</v>
      </c>
      <c r="IU163" s="1">
        <v>341.00900000000001</v>
      </c>
      <c r="IV163" s="1">
        <v>347.45400000000001</v>
      </c>
      <c r="IW163" s="1">
        <v>345.39499999999998</v>
      </c>
      <c r="IX163" s="1">
        <v>334.99599999999998</v>
      </c>
      <c r="IY163" s="1">
        <v>335.13400000000001</v>
      </c>
      <c r="IZ163" s="1">
        <v>336.28899999999999</v>
      </c>
      <c r="JA163" s="1">
        <v>335.13099999999997</v>
      </c>
      <c r="JB163" s="1">
        <v>333.77499999999998</v>
      </c>
      <c r="JC163" s="1">
        <v>345.73899999999998</v>
      </c>
      <c r="JD163" s="1">
        <v>353.42399999999998</v>
      </c>
      <c r="JE163" s="1">
        <v>355.49700000000001</v>
      </c>
      <c r="JF163" s="1">
        <v>357.53500000000003</v>
      </c>
      <c r="JG163" s="1">
        <v>349.27100000000002</v>
      </c>
      <c r="JH163" s="1">
        <v>339.24900000000002</v>
      </c>
      <c r="JI163" s="1">
        <v>329.72199999999998</v>
      </c>
      <c r="JJ163" s="1">
        <v>329.50599999999997</v>
      </c>
      <c r="JK163" s="1">
        <v>342.98200000000003</v>
      </c>
      <c r="JL163" s="1">
        <v>361.22800000000001</v>
      </c>
      <c r="JM163" s="1">
        <v>364.78899999999999</v>
      </c>
      <c r="JN163" s="1">
        <v>365.65699999999998</v>
      </c>
      <c r="JO163" s="1">
        <v>366.52800000000002</v>
      </c>
      <c r="JP163" s="1">
        <v>357.37700000000001</v>
      </c>
      <c r="JQ163" s="1">
        <v>363.93</v>
      </c>
      <c r="JR163" s="1">
        <v>371.226</v>
      </c>
      <c r="JS163" s="1">
        <v>370.29199999999997</v>
      </c>
      <c r="JT163" s="1">
        <v>376.03500000000003</v>
      </c>
      <c r="JU163" s="1">
        <v>382.85</v>
      </c>
      <c r="JV163" s="1">
        <v>390.74</v>
      </c>
      <c r="JW163" s="1">
        <v>387.80700000000002</v>
      </c>
      <c r="JX163" s="1">
        <v>383.35700000000003</v>
      </c>
      <c r="JY163" s="1">
        <v>385.25200000000001</v>
      </c>
      <c r="JZ163" s="1">
        <v>381.69900000000001</v>
      </c>
      <c r="KA163" s="1">
        <v>380.59500000000003</v>
      </c>
      <c r="KB163" s="1">
        <v>378.49200000000002</v>
      </c>
      <c r="KC163" s="1">
        <v>379.50099999999998</v>
      </c>
      <c r="KD163" s="1">
        <v>367.76799999999997</v>
      </c>
      <c r="KE163" s="1">
        <v>358.59199999999998</v>
      </c>
      <c r="KF163" s="1">
        <v>352.51499999999999</v>
      </c>
      <c r="KG163" s="1">
        <v>351.18299999999999</v>
      </c>
      <c r="KH163" s="1">
        <v>349.16399999999999</v>
      </c>
      <c r="KI163" s="1">
        <v>356.73200000000003</v>
      </c>
      <c r="KJ163" s="1">
        <v>355.01299999999998</v>
      </c>
      <c r="KK163" s="1">
        <v>356.09300000000002</v>
      </c>
      <c r="KL163" s="1">
        <v>347.13099999999997</v>
      </c>
      <c r="KM163" s="1">
        <v>350.77800000000002</v>
      </c>
      <c r="KN163" s="1">
        <v>342.197</v>
      </c>
      <c r="KO163" s="1">
        <v>332.988</v>
      </c>
      <c r="KP163" s="1">
        <v>317.29599999999999</v>
      </c>
      <c r="KQ163" s="1">
        <v>315.714</v>
      </c>
      <c r="KR163" s="1">
        <v>316.83300000000003</v>
      </c>
      <c r="KS163" s="1">
        <v>325.02300000000002</v>
      </c>
      <c r="KT163" s="1">
        <v>326.803</v>
      </c>
      <c r="KU163" s="1">
        <v>326.79199999999997</v>
      </c>
      <c r="KV163" s="1">
        <v>323.21899999999999</v>
      </c>
      <c r="KW163" s="1">
        <v>317.78199999999998</v>
      </c>
      <c r="KX163" s="1">
        <v>315.60000000000002</v>
      </c>
      <c r="KY163" s="1">
        <v>317.56599999999997</v>
      </c>
      <c r="KZ163" s="1">
        <v>312.53100000000001</v>
      </c>
      <c r="LA163" s="1">
        <v>311.39</v>
      </c>
      <c r="LB163" s="1">
        <v>314.90199999999999</v>
      </c>
      <c r="LC163" s="1">
        <v>319.827</v>
      </c>
      <c r="LD163" s="1">
        <v>334.85399999999998</v>
      </c>
      <c r="LE163" s="1">
        <v>344.15</v>
      </c>
      <c r="LF163" s="1">
        <v>345.161</v>
      </c>
      <c r="LG163" s="1">
        <v>343.685</v>
      </c>
      <c r="LH163" s="1">
        <v>334.80700000000002</v>
      </c>
      <c r="LI163" s="1">
        <v>334.029</v>
      </c>
      <c r="LJ163" s="1">
        <v>329.85500000000002</v>
      </c>
      <c r="LK163" s="1">
        <v>334.42200000000003</v>
      </c>
      <c r="LL163" s="1">
        <v>334.66699999999997</v>
      </c>
      <c r="LM163" s="1">
        <v>354.90300000000002</v>
      </c>
      <c r="LN163" s="1">
        <v>362.27199999999999</v>
      </c>
      <c r="LO163" s="1">
        <v>369.08699999999999</v>
      </c>
      <c r="LP163" s="1">
        <v>366.47699999999998</v>
      </c>
      <c r="LQ163" s="1">
        <v>372.858</v>
      </c>
      <c r="LR163" s="1">
        <v>366.71800000000002</v>
      </c>
      <c r="LS163" s="1">
        <v>360.93</v>
      </c>
      <c r="LT163" s="1">
        <v>354.36900000000003</v>
      </c>
      <c r="LU163" s="1">
        <v>344.887</v>
      </c>
      <c r="LV163" s="1">
        <v>352.041</v>
      </c>
      <c r="LW163" s="1">
        <v>351.721</v>
      </c>
      <c r="LX163" s="1">
        <v>346.87799999999999</v>
      </c>
      <c r="LY163" s="1">
        <v>355</v>
      </c>
      <c r="LZ163" s="1">
        <v>359.84100000000001</v>
      </c>
      <c r="MA163" s="1">
        <v>372.00099999999998</v>
      </c>
      <c r="MB163" s="1">
        <v>374.91399999999999</v>
      </c>
      <c r="MC163" s="1">
        <v>368.53</v>
      </c>
      <c r="MD163" s="1">
        <v>358.47300000000001</v>
      </c>
      <c r="ME163" s="1">
        <v>352.51799999999997</v>
      </c>
      <c r="MF163" s="1">
        <v>353.46899999999999</v>
      </c>
      <c r="MG163" s="1">
        <v>352.94600000000003</v>
      </c>
      <c r="MH163" s="1">
        <v>350.67599999999999</v>
      </c>
      <c r="MI163" s="1">
        <v>357.29599999999999</v>
      </c>
      <c r="MJ163" s="1">
        <v>363.51799999999997</v>
      </c>
      <c r="MK163" s="1">
        <v>372.67899999999997</v>
      </c>
      <c r="ML163" s="1">
        <v>380.411</v>
      </c>
      <c r="MM163" s="1">
        <v>375.78500000000003</v>
      </c>
      <c r="MN163" s="1">
        <v>368.72800000000001</v>
      </c>
      <c r="MO163" s="1">
        <v>365.33800000000002</v>
      </c>
      <c r="MP163" s="1">
        <v>365.47399999999999</v>
      </c>
      <c r="MQ163" s="1">
        <v>368.25400000000002</v>
      </c>
      <c r="MR163" s="1">
        <v>362.32900000000001</v>
      </c>
      <c r="MS163" s="1">
        <v>358.54700000000003</v>
      </c>
      <c r="MT163" s="1">
        <v>364.25299999999999</v>
      </c>
      <c r="MU163" s="1">
        <v>379.57</v>
      </c>
      <c r="MV163" s="1">
        <v>383.03199999999998</v>
      </c>
      <c r="MW163" s="1">
        <v>370.66500000000002</v>
      </c>
      <c r="MX163" s="1">
        <v>357.09199999999998</v>
      </c>
      <c r="MY163" s="1">
        <v>357.541</v>
      </c>
      <c r="MZ163" s="1">
        <v>363.45600000000002</v>
      </c>
      <c r="NA163" s="1">
        <v>359.32</v>
      </c>
      <c r="NB163" s="1">
        <v>361.935</v>
      </c>
      <c r="NC163" s="1">
        <v>371.565</v>
      </c>
      <c r="ND163" s="1">
        <v>373.66</v>
      </c>
      <c r="NE163" s="1">
        <v>368.81400000000002</v>
      </c>
      <c r="NF163" s="1">
        <v>368.279</v>
      </c>
      <c r="NG163" s="1">
        <v>372.09100000000001</v>
      </c>
      <c r="NH163" s="1">
        <v>368.88900000000001</v>
      </c>
      <c r="NI163" s="1">
        <v>365.19600000000003</v>
      </c>
      <c r="NJ163" s="1">
        <v>358.55200000000002</v>
      </c>
      <c r="NK163" s="1">
        <v>363.92700000000002</v>
      </c>
      <c r="NL163" s="1">
        <v>378.01400000000001</v>
      </c>
      <c r="NM163" s="1">
        <v>373.92700000000002</v>
      </c>
      <c r="NN163" s="1">
        <v>388.697</v>
      </c>
      <c r="NO163" s="1">
        <v>390.202</v>
      </c>
      <c r="NP163" s="1">
        <v>380.26400000000001</v>
      </c>
      <c r="NQ163" s="1">
        <v>386.72</v>
      </c>
      <c r="NR163" s="1">
        <v>384.517</v>
      </c>
      <c r="NS163" s="1">
        <v>406.98</v>
      </c>
      <c r="NT163" s="1">
        <v>421.87599999999998</v>
      </c>
      <c r="NU163" s="1">
        <v>424.28300000000002</v>
      </c>
      <c r="NV163" s="1">
        <v>426.80799999999999</v>
      </c>
      <c r="NW163" s="1">
        <v>414.108</v>
      </c>
      <c r="NX163" s="1">
        <v>402.584</v>
      </c>
      <c r="NY163" s="1">
        <v>401.964</v>
      </c>
      <c r="NZ163" s="1">
        <v>400.02499999999998</v>
      </c>
      <c r="OA163" s="1">
        <v>396.41300000000001</v>
      </c>
      <c r="OB163" s="1">
        <v>396.43599999999998</v>
      </c>
      <c r="OC163" s="1">
        <v>395.19299999999998</v>
      </c>
      <c r="OD163" s="1">
        <v>389.36</v>
      </c>
      <c r="OE163" s="1">
        <v>387.14600000000002</v>
      </c>
      <c r="OF163" s="1">
        <v>381.452</v>
      </c>
      <c r="OG163" s="1">
        <v>381.05799999999999</v>
      </c>
      <c r="OH163" s="1">
        <v>380.79599999999999</v>
      </c>
      <c r="OI163" s="1">
        <v>392.089</v>
      </c>
      <c r="OJ163" s="1">
        <v>408.26499999999999</v>
      </c>
      <c r="OK163" s="1">
        <v>412.73500000000001</v>
      </c>
      <c r="OL163" s="1">
        <v>410.00400000000002</v>
      </c>
      <c r="OM163" s="1">
        <v>412.40699999999998</v>
      </c>
      <c r="ON163" s="1">
        <v>406.43</v>
      </c>
      <c r="OO163" s="1">
        <v>400.12900000000002</v>
      </c>
      <c r="OP163" s="1">
        <v>389.63900000000001</v>
      </c>
      <c r="OQ163" s="1">
        <v>399.36799999999999</v>
      </c>
      <c r="OR163" s="1">
        <v>392.68700000000001</v>
      </c>
      <c r="OS163" s="1">
        <v>385.01900000000001</v>
      </c>
      <c r="OT163" s="1">
        <v>378.27499999999998</v>
      </c>
      <c r="OU163" s="1">
        <v>374.73</v>
      </c>
      <c r="OV163" s="1">
        <v>378.34500000000003</v>
      </c>
      <c r="OW163" s="1">
        <v>375.14400000000001</v>
      </c>
      <c r="OX163" s="1">
        <v>373.87</v>
      </c>
      <c r="OY163" s="1">
        <v>385.33199999999999</v>
      </c>
      <c r="OZ163" s="1">
        <v>370.298</v>
      </c>
      <c r="PA163" s="1">
        <v>363.26499999999999</v>
      </c>
      <c r="PB163" s="1">
        <v>361.18299999999999</v>
      </c>
      <c r="PC163" s="1">
        <v>352.065</v>
      </c>
      <c r="PD163" s="1">
        <v>348.67200000000003</v>
      </c>
      <c r="PE163" s="1">
        <v>347.74099999999999</v>
      </c>
      <c r="PF163" s="1">
        <v>332.49299999999999</v>
      </c>
      <c r="PG163" s="1">
        <v>322.49299999999999</v>
      </c>
      <c r="PH163" s="1">
        <v>324.476</v>
      </c>
      <c r="PI163" s="1">
        <v>328.59800000000001</v>
      </c>
      <c r="PJ163" s="1">
        <v>328.22</v>
      </c>
      <c r="PK163" s="1">
        <v>329.709</v>
      </c>
      <c r="PL163" s="1">
        <v>332.74900000000002</v>
      </c>
      <c r="PM163" s="1">
        <v>342.36700000000002</v>
      </c>
      <c r="PN163" s="1">
        <v>342.774</v>
      </c>
      <c r="PO163" s="1">
        <v>351.87299999999999</v>
      </c>
      <c r="PP163" s="1">
        <v>375.45400000000001</v>
      </c>
      <c r="PQ163" s="1">
        <v>362.34199999999998</v>
      </c>
      <c r="PR163" s="1">
        <v>358.17200000000003</v>
      </c>
      <c r="PS163" s="1">
        <v>350.07299999999998</v>
      </c>
      <c r="PT163" s="1">
        <v>344.15899999999999</v>
      </c>
      <c r="PU163" s="1">
        <v>348.72500000000002</v>
      </c>
      <c r="PV163" s="1">
        <v>341.30900000000003</v>
      </c>
      <c r="PW163" s="1">
        <v>338.904</v>
      </c>
      <c r="PX163" s="1">
        <v>340.02499999999998</v>
      </c>
      <c r="PY163" s="1">
        <v>337.58499999999998</v>
      </c>
      <c r="PZ163" s="1">
        <v>335.96800000000002</v>
      </c>
      <c r="QA163" s="1">
        <v>336.48</v>
      </c>
      <c r="QB163" s="1">
        <v>325.82</v>
      </c>
      <c r="QC163" s="1">
        <v>325.57600000000002</v>
      </c>
      <c r="QD163" s="1">
        <v>322.96499999999997</v>
      </c>
      <c r="QE163" s="1">
        <v>316.52300000000002</v>
      </c>
      <c r="QF163" s="1">
        <v>316.65600000000001</v>
      </c>
      <c r="QG163" s="1">
        <v>317.06900000000002</v>
      </c>
      <c r="QH163" s="1">
        <v>320.86099999999999</v>
      </c>
      <c r="QI163" s="1">
        <v>318.572</v>
      </c>
      <c r="QJ163" s="1">
        <v>323.04300000000001</v>
      </c>
      <c r="QK163" s="1">
        <v>316.88</v>
      </c>
      <c r="QL163" s="1">
        <v>317.75099999999998</v>
      </c>
      <c r="QM163" s="1">
        <v>319.452</v>
      </c>
      <c r="QN163" s="1">
        <v>313.95</v>
      </c>
      <c r="QO163" s="1">
        <v>308.983</v>
      </c>
      <c r="QP163" s="1">
        <v>307.74</v>
      </c>
      <c r="QQ163" s="1">
        <v>304.95</v>
      </c>
      <c r="QR163" s="1">
        <v>305.5</v>
      </c>
      <c r="QS163" s="1">
        <v>305.89800000000002</v>
      </c>
      <c r="QT163" s="1">
        <v>303.83699999999999</v>
      </c>
      <c r="QU163" s="1">
        <v>307.27199999999999</v>
      </c>
      <c r="QV163" s="1">
        <v>308.53500000000003</v>
      </c>
      <c r="QW163" s="1">
        <v>304.87</v>
      </c>
      <c r="QX163" s="1">
        <v>311.04700000000003</v>
      </c>
      <c r="QY163" s="1">
        <v>320.762</v>
      </c>
      <c r="QZ163" s="1">
        <v>331.03199999999998</v>
      </c>
      <c r="RA163" s="1">
        <v>333.08199999999999</v>
      </c>
      <c r="RB163" s="1">
        <v>334.87</v>
      </c>
      <c r="RC163" s="1">
        <v>337.35300000000001</v>
      </c>
      <c r="RD163" s="1">
        <v>335.649</v>
      </c>
      <c r="RE163" s="1">
        <v>331.87099999999998</v>
      </c>
      <c r="RF163" s="1">
        <v>327.75700000000001</v>
      </c>
      <c r="RG163" s="1">
        <v>329.19099999999997</v>
      </c>
      <c r="RH163" s="1">
        <v>331.22</v>
      </c>
      <c r="RI163" s="1">
        <v>334.22300000000001</v>
      </c>
      <c r="RJ163" s="1">
        <v>333.44600000000003</v>
      </c>
      <c r="RK163" s="1">
        <v>330.52</v>
      </c>
      <c r="RL163" s="1">
        <v>331.61099999999999</v>
      </c>
      <c r="RM163" s="1">
        <v>341.029</v>
      </c>
      <c r="RN163" s="1">
        <v>342.33800000000002</v>
      </c>
      <c r="RO163" s="1">
        <v>341.70600000000002</v>
      </c>
      <c r="RP163" s="1">
        <v>342.142</v>
      </c>
      <c r="RQ163" s="1">
        <v>337.2</v>
      </c>
      <c r="RR163" s="1">
        <v>339.36799999999999</v>
      </c>
      <c r="RS163" s="1">
        <v>336.12900000000002</v>
      </c>
      <c r="RT163" s="1">
        <v>325.93299999999999</v>
      </c>
      <c r="RU163" s="1">
        <v>323.38799999999998</v>
      </c>
      <c r="RV163" s="1">
        <v>322.07100000000003</v>
      </c>
      <c r="RW163" s="1">
        <v>325.26499999999999</v>
      </c>
      <c r="RX163" s="1">
        <v>323.25700000000001</v>
      </c>
      <c r="RY163" s="1">
        <v>321.36700000000002</v>
      </c>
      <c r="RZ163" s="1">
        <v>313.95600000000002</v>
      </c>
      <c r="SA163" s="1">
        <v>316.88099999999997</v>
      </c>
      <c r="SB163" s="1">
        <v>316.839</v>
      </c>
      <c r="SC163" s="1">
        <v>316.03300000000002</v>
      </c>
      <c r="SD163" s="1">
        <v>315.76900000000001</v>
      </c>
      <c r="SE163" s="1">
        <v>334.56099999999998</v>
      </c>
      <c r="SF163" s="1">
        <v>336.226</v>
      </c>
      <c r="SG163" s="1">
        <v>338.32100000000003</v>
      </c>
      <c r="SH163" s="1">
        <v>340.61200000000002</v>
      </c>
      <c r="SI163" s="1">
        <v>340.42200000000003</v>
      </c>
      <c r="SJ163" s="1">
        <v>338.98099999999999</v>
      </c>
      <c r="SK163" s="1">
        <v>339.52699999999999</v>
      </c>
      <c r="SL163" s="1">
        <v>335.27499999999998</v>
      </c>
      <c r="SM163" s="1">
        <v>336.55399999999997</v>
      </c>
      <c r="SN163" s="1">
        <v>338.053</v>
      </c>
      <c r="SO163" s="1">
        <v>340.15899999999999</v>
      </c>
      <c r="SP163" s="1">
        <v>326.66500000000002</v>
      </c>
      <c r="SQ163" s="1">
        <v>329.45100000000002</v>
      </c>
      <c r="SR163" s="1">
        <v>337.35599999999999</v>
      </c>
      <c r="SU163" s="1">
        <v>348.36599999999999</v>
      </c>
      <c r="SV163" s="1">
        <v>351.13200000000001</v>
      </c>
    </row>
    <row r="164" spans="1:516" x14ac:dyDescent="0.25">
      <c r="A164" s="1" t="s">
        <v>375</v>
      </c>
      <c r="B164" s="1" t="e">
        <f>_xlfn.XLOOKUP(A164,bonds[worksheet get],bonds[unique lookup],"-")</f>
        <v>#VALUE!</v>
      </c>
      <c r="C164" s="1" t="str">
        <f>_xlfn.XLOOKUP(A164,bonds[worksheet get],bonds[ID_ISIN],"-")</f>
        <v>FR0012005924</v>
      </c>
      <c r="D164" s="1">
        <f>_xll.BDH(A164,"blp_i_sprd_mid","-2AY",,"Dates=H","Fill=C","Sort=R","Dir=H","cols=505;rows=1")</f>
        <v>837.66</v>
      </c>
      <c r="E164" s="1">
        <v>1070.078</v>
      </c>
      <c r="F164" s="1">
        <v>1794.704</v>
      </c>
      <c r="G164" s="1">
        <v>-24.722000000000001</v>
      </c>
      <c r="H164" s="1">
        <v>45.204999999999998</v>
      </c>
      <c r="I164" s="1">
        <v>179.62899999999999</v>
      </c>
      <c r="J164" s="1">
        <v>211.8</v>
      </c>
      <c r="K164" s="1">
        <v>-10.128</v>
      </c>
      <c r="L164" s="1">
        <v>100.858</v>
      </c>
      <c r="M164" s="1">
        <v>-38.368000000000002</v>
      </c>
      <c r="N164" s="1">
        <v>549.70600000000002</v>
      </c>
      <c r="O164" s="1">
        <v>483.09699999999998</v>
      </c>
      <c r="P164" s="1">
        <v>486.34</v>
      </c>
      <c r="Q164" s="1">
        <v>524.476</v>
      </c>
      <c r="R164" s="1">
        <v>443.71</v>
      </c>
      <c r="S164" s="1">
        <v>344.98700000000002</v>
      </c>
      <c r="T164" s="1">
        <v>306.26600000000002</v>
      </c>
      <c r="U164" s="1">
        <v>399.858</v>
      </c>
      <c r="V164" s="1">
        <v>234.7</v>
      </c>
      <c r="W164" s="1">
        <v>250.09800000000001</v>
      </c>
      <c r="X164" s="1">
        <v>246.91300000000001</v>
      </c>
      <c r="Y164" s="1">
        <v>167.517</v>
      </c>
      <c r="Z164" s="1">
        <v>160.77600000000001</v>
      </c>
      <c r="AA164" s="1">
        <v>56.595999999999997</v>
      </c>
      <c r="AB164" s="1">
        <v>446.36700000000002</v>
      </c>
      <c r="AC164" s="1">
        <v>370.7</v>
      </c>
      <c r="AD164" s="1">
        <v>533.86300000000006</v>
      </c>
      <c r="AE164" s="1">
        <v>450.07799999999997</v>
      </c>
      <c r="AF164" s="1">
        <v>504.02800000000002</v>
      </c>
      <c r="AG164" s="1">
        <v>453.15300000000002</v>
      </c>
      <c r="AH164" s="1">
        <v>600.154</v>
      </c>
      <c r="AI164" s="1">
        <v>633.14400000000001</v>
      </c>
      <c r="AJ164" s="1">
        <v>602.54899999999998</v>
      </c>
      <c r="AK164" s="1">
        <v>643.74</v>
      </c>
      <c r="AL164" s="1">
        <v>582.904</v>
      </c>
      <c r="AM164" s="1">
        <v>593.375</v>
      </c>
      <c r="AN164" s="1">
        <v>435.50299999999999</v>
      </c>
      <c r="AO164" s="1">
        <v>530.75900000000001</v>
      </c>
      <c r="AP164" s="1">
        <v>631.66499999999996</v>
      </c>
      <c r="AQ164" s="1">
        <v>2524.9110000000001</v>
      </c>
      <c r="AR164" s="1">
        <v>2629.2020000000002</v>
      </c>
      <c r="AS164" s="1">
        <v>2047.3610000000001</v>
      </c>
      <c r="AT164" s="1">
        <v>2036.0070000000001</v>
      </c>
      <c r="AU164" s="1">
        <v>1883.854</v>
      </c>
      <c r="AV164" s="1">
        <v>1794.299</v>
      </c>
      <c r="AW164" s="1">
        <v>1825.4880000000001</v>
      </c>
      <c r="AX164" s="1">
        <v>1827.5239999999999</v>
      </c>
      <c r="AY164" s="1">
        <v>1690.0619999999999</v>
      </c>
      <c r="AZ164" s="1">
        <v>1514.3109999999999</v>
      </c>
      <c r="BA164" s="1">
        <v>1502.1859999999999</v>
      </c>
      <c r="BB164" s="1">
        <v>1449.0889999999999</v>
      </c>
      <c r="BC164" s="1">
        <v>1495.4069999999999</v>
      </c>
      <c r="BD164" s="1">
        <v>1419.454</v>
      </c>
      <c r="BE164" s="1">
        <v>1455.5160000000001</v>
      </c>
      <c r="BF164" s="1">
        <v>1895.021</v>
      </c>
      <c r="BG164" s="1">
        <v>2103.8589999999999</v>
      </c>
      <c r="BH164" s="1">
        <v>2043.7550000000001</v>
      </c>
      <c r="BI164" s="1">
        <v>2022.8320000000001</v>
      </c>
      <c r="BJ164" s="1">
        <v>1932.6890000000001</v>
      </c>
      <c r="BK164" s="1">
        <v>1827.461</v>
      </c>
      <c r="BL164" s="1">
        <v>1805.0509999999999</v>
      </c>
      <c r="BM164" s="1">
        <v>1553.809</v>
      </c>
      <c r="BN164" s="1">
        <v>1539.259</v>
      </c>
      <c r="BO164" s="1">
        <v>1494.539</v>
      </c>
      <c r="BP164" s="1">
        <v>1518.2249999999999</v>
      </c>
      <c r="BQ164" s="1">
        <v>1475.27</v>
      </c>
      <c r="BR164" s="1">
        <v>1625.193</v>
      </c>
      <c r="BS164" s="1">
        <v>1598.394</v>
      </c>
      <c r="BT164" s="1">
        <v>1566.8710000000001</v>
      </c>
      <c r="BU164" s="1">
        <v>1577.5809999999999</v>
      </c>
      <c r="BV164" s="1">
        <v>1631.4349999999999</v>
      </c>
      <c r="BW164" s="1">
        <v>1396.758</v>
      </c>
      <c r="BX164" s="1">
        <v>1078.165</v>
      </c>
      <c r="BY164" s="1">
        <v>652.37400000000002</v>
      </c>
      <c r="BZ164" s="1">
        <v>472.81900000000002</v>
      </c>
      <c r="CA164" s="1">
        <v>404.98700000000002</v>
      </c>
      <c r="CB164" s="1">
        <v>382.45499999999998</v>
      </c>
      <c r="CC164" s="1">
        <v>391.21899999999999</v>
      </c>
      <c r="CD164" s="1">
        <v>224.857</v>
      </c>
      <c r="CE164" s="1">
        <v>168.78800000000001</v>
      </c>
      <c r="CF164" s="1">
        <v>115.42100000000001</v>
      </c>
      <c r="CG164" s="1">
        <v>116.062</v>
      </c>
      <c r="CH164" s="1">
        <v>102.992</v>
      </c>
      <c r="CI164" s="1">
        <v>169.684</v>
      </c>
      <c r="CJ164" s="1">
        <v>91.932000000000002</v>
      </c>
      <c r="CK164" s="1">
        <v>100.967</v>
      </c>
      <c r="CL164" s="1">
        <v>77.355000000000004</v>
      </c>
      <c r="CM164" s="1">
        <v>52.646999999999998</v>
      </c>
      <c r="CN164" s="1">
        <v>47.485999999999997</v>
      </c>
      <c r="CO164" s="1">
        <v>50.36</v>
      </c>
      <c r="CP164" s="1">
        <v>56.597999999999999</v>
      </c>
      <c r="CQ164" s="1">
        <v>52.301000000000002</v>
      </c>
      <c r="CR164" s="1">
        <v>44.207000000000001</v>
      </c>
      <c r="CS164" s="1">
        <v>39.976999999999997</v>
      </c>
      <c r="CT164" s="1">
        <v>31.855</v>
      </c>
      <c r="CU164" s="1">
        <v>31.111000000000001</v>
      </c>
      <c r="CV164" s="1">
        <v>37.112000000000002</v>
      </c>
      <c r="CW164" s="1">
        <v>31.283000000000001</v>
      </c>
      <c r="CX164" s="1">
        <v>30.623000000000001</v>
      </c>
      <c r="CY164" s="1">
        <v>21.286000000000001</v>
      </c>
      <c r="CZ164" s="1">
        <v>39.709000000000003</v>
      </c>
      <c r="DA164" s="1">
        <v>41.392000000000003</v>
      </c>
      <c r="DB164" s="1">
        <v>40.219000000000001</v>
      </c>
      <c r="DC164" s="1">
        <v>43.966000000000001</v>
      </c>
      <c r="DD164" s="1">
        <v>31.335999999999999</v>
      </c>
      <c r="DE164" s="1">
        <v>40.371000000000002</v>
      </c>
      <c r="DF164" s="1">
        <v>40.520000000000003</v>
      </c>
      <c r="DG164" s="1">
        <v>48.802999999999997</v>
      </c>
      <c r="DH164" s="1">
        <v>36.088000000000001</v>
      </c>
      <c r="DI164" s="1">
        <v>25.634</v>
      </c>
      <c r="DJ164" s="1">
        <v>2.4359999999999999</v>
      </c>
      <c r="DK164" s="1">
        <v>4.5730000000000004</v>
      </c>
      <c r="DL164" s="1">
        <v>-7.7329999999999997</v>
      </c>
      <c r="DM164" s="1">
        <v>-3.2549999999999999</v>
      </c>
      <c r="DN164" s="1">
        <v>2.0150000000000001</v>
      </c>
      <c r="DO164" s="1">
        <v>1.43</v>
      </c>
      <c r="DP164" s="1">
        <v>6.8070000000000004</v>
      </c>
      <c r="DQ164" s="1">
        <v>7.3559999999999999</v>
      </c>
      <c r="DR164" s="1">
        <v>3.7509999999999999</v>
      </c>
      <c r="DS164" s="1">
        <v>7.1760000000000002</v>
      </c>
      <c r="DT164" s="1">
        <v>11.538</v>
      </c>
      <c r="DU164" s="1">
        <v>12.156000000000001</v>
      </c>
      <c r="DV164" s="1">
        <v>12.31</v>
      </c>
      <c r="DW164" s="1">
        <v>11.131</v>
      </c>
      <c r="DX164" s="1">
        <v>6.1559999999999997</v>
      </c>
      <c r="DY164" s="1">
        <v>21.102</v>
      </c>
      <c r="DZ164" s="1">
        <v>6.0410000000000004</v>
      </c>
      <c r="EA164" s="1">
        <v>29.965</v>
      </c>
      <c r="EB164" s="1">
        <v>37.972000000000001</v>
      </c>
      <c r="EC164" s="1">
        <v>15.316000000000001</v>
      </c>
      <c r="ED164" s="1">
        <v>21.271000000000001</v>
      </c>
      <c r="EE164" s="1">
        <v>18.952999999999999</v>
      </c>
      <c r="EF164" s="1">
        <v>24.417000000000002</v>
      </c>
      <c r="EG164" s="1">
        <v>25.036999999999999</v>
      </c>
      <c r="EH164" s="1">
        <v>28.870999999999999</v>
      </c>
      <c r="EI164" s="1">
        <v>30.12</v>
      </c>
      <c r="EJ164" s="1">
        <v>31.821999999999999</v>
      </c>
      <c r="EK164" s="1">
        <v>41.911000000000001</v>
      </c>
      <c r="EL164" s="1">
        <v>38.420999999999999</v>
      </c>
      <c r="EM164" s="1">
        <v>42.04</v>
      </c>
      <c r="EN164" s="1">
        <v>43.09</v>
      </c>
      <c r="EO164" s="1">
        <v>46.063000000000002</v>
      </c>
      <c r="EP164" s="1">
        <v>54.720999999999997</v>
      </c>
      <c r="EQ164" s="1">
        <v>48.796999999999997</v>
      </c>
      <c r="ER164" s="1">
        <v>58.81</v>
      </c>
      <c r="ES164" s="1">
        <v>56.844999999999999</v>
      </c>
      <c r="ET164" s="1">
        <v>60.362000000000002</v>
      </c>
      <c r="EU164" s="1">
        <v>62.88</v>
      </c>
      <c r="EV164" s="1">
        <v>60.500999999999998</v>
      </c>
      <c r="EW164" s="1">
        <v>62.234000000000002</v>
      </c>
      <c r="EX164" s="1">
        <v>59.127000000000002</v>
      </c>
      <c r="EY164" s="1">
        <v>60.523000000000003</v>
      </c>
      <c r="EZ164" s="1">
        <v>69.119</v>
      </c>
      <c r="FA164" s="1">
        <v>62.204999999999998</v>
      </c>
      <c r="FB164" s="1">
        <v>60.408999999999999</v>
      </c>
      <c r="FC164" s="1">
        <v>57.259</v>
      </c>
      <c r="FD164" s="1">
        <v>55.375999999999998</v>
      </c>
      <c r="FE164" s="1">
        <v>58.47</v>
      </c>
      <c r="FF164" s="1">
        <v>55.115000000000002</v>
      </c>
      <c r="FG164" s="1">
        <v>55.295000000000002</v>
      </c>
      <c r="FH164" s="1">
        <v>46.033999999999999</v>
      </c>
      <c r="FI164" s="1">
        <v>50.783999999999999</v>
      </c>
      <c r="FJ164" s="1">
        <v>55.915999999999997</v>
      </c>
      <c r="FK164" s="1">
        <v>57.904000000000003</v>
      </c>
      <c r="FL164" s="1">
        <v>59.652000000000001</v>
      </c>
      <c r="FM164" s="1">
        <v>63.19</v>
      </c>
      <c r="FN164" s="1">
        <v>59.968000000000004</v>
      </c>
      <c r="FO164" s="1">
        <v>62.356999999999999</v>
      </c>
      <c r="FP164" s="1">
        <v>60.945999999999998</v>
      </c>
      <c r="FQ164" s="1">
        <v>52.2</v>
      </c>
      <c r="FR164" s="1">
        <v>53.997</v>
      </c>
      <c r="FS164" s="1">
        <v>54.545000000000002</v>
      </c>
      <c r="FT164" s="1">
        <v>52.378</v>
      </c>
      <c r="FU164" s="1">
        <v>82.611999999999995</v>
      </c>
      <c r="FV164" s="1">
        <v>84.852999999999994</v>
      </c>
      <c r="FW164" s="1">
        <v>86.120999999999995</v>
      </c>
      <c r="FX164" s="1">
        <v>86.337000000000003</v>
      </c>
      <c r="FY164" s="1">
        <v>89.054000000000002</v>
      </c>
      <c r="FZ164" s="1">
        <v>90.903999999999996</v>
      </c>
      <c r="GA164" s="1">
        <v>89.716999999999999</v>
      </c>
      <c r="GB164" s="1">
        <v>94.275999999999996</v>
      </c>
      <c r="GC164" s="1">
        <v>95.731999999999999</v>
      </c>
      <c r="GD164" s="1">
        <v>98.441000000000003</v>
      </c>
      <c r="GE164" s="1">
        <v>96.337000000000003</v>
      </c>
      <c r="GF164" s="1">
        <v>98.495000000000005</v>
      </c>
      <c r="GG164" s="1">
        <v>96.001999999999995</v>
      </c>
      <c r="GH164" s="1">
        <v>94.233000000000004</v>
      </c>
      <c r="GI164" s="1">
        <v>91.072000000000003</v>
      </c>
      <c r="GJ164" s="1">
        <v>79.596000000000004</v>
      </c>
      <c r="GK164" s="1">
        <v>80.504999999999995</v>
      </c>
      <c r="GL164" s="1">
        <v>79.156999999999996</v>
      </c>
      <c r="GM164" s="1">
        <v>76.355000000000004</v>
      </c>
      <c r="GN164" s="1">
        <v>76.912000000000006</v>
      </c>
      <c r="GO164" s="1">
        <v>73.635000000000005</v>
      </c>
      <c r="GP164" s="1">
        <v>74.195999999999998</v>
      </c>
      <c r="GQ164" s="1">
        <v>70.808999999999997</v>
      </c>
      <c r="GR164" s="1">
        <v>72.426000000000002</v>
      </c>
      <c r="GS164" s="1">
        <v>70.040999999999997</v>
      </c>
      <c r="GT164" s="1">
        <v>69.915000000000006</v>
      </c>
      <c r="GU164" s="1">
        <v>61.161999999999999</v>
      </c>
      <c r="GV164" s="1">
        <v>75.197999999999993</v>
      </c>
      <c r="GW164" s="1">
        <v>74.454999999999998</v>
      </c>
      <c r="GX164" s="1">
        <v>83.783000000000001</v>
      </c>
      <c r="GY164" s="1">
        <v>82.352999999999994</v>
      </c>
      <c r="GZ164" s="1">
        <v>94.028999999999996</v>
      </c>
      <c r="HA164" s="1">
        <v>89.766000000000005</v>
      </c>
      <c r="HB164" s="1">
        <v>88.197999999999993</v>
      </c>
      <c r="HC164" s="1">
        <v>89.171999999999997</v>
      </c>
      <c r="HD164" s="1">
        <v>85.427999999999997</v>
      </c>
      <c r="HE164" s="1">
        <v>80.131</v>
      </c>
      <c r="HF164" s="1">
        <v>88.802000000000007</v>
      </c>
      <c r="HG164" s="1">
        <v>87.495000000000005</v>
      </c>
      <c r="HH164" s="1">
        <v>84.863</v>
      </c>
      <c r="HI164" s="1">
        <v>90.661000000000001</v>
      </c>
      <c r="HJ164" s="1">
        <v>87.305000000000007</v>
      </c>
      <c r="HK164" s="1">
        <v>94.789000000000001</v>
      </c>
      <c r="HL164" s="1">
        <v>96.542000000000002</v>
      </c>
      <c r="HM164" s="1">
        <v>103.50700000000001</v>
      </c>
      <c r="HN164" s="1">
        <v>96.114999999999995</v>
      </c>
      <c r="HO164" s="1">
        <v>106.46299999999999</v>
      </c>
      <c r="HP164" s="1">
        <v>105.47</v>
      </c>
      <c r="HQ164" s="1">
        <v>104.93300000000001</v>
      </c>
      <c r="HR164" s="1">
        <v>92.701999999999998</v>
      </c>
      <c r="HS164" s="1">
        <v>96.302000000000007</v>
      </c>
      <c r="HT164" s="1">
        <v>96.242000000000004</v>
      </c>
      <c r="HU164" s="1">
        <v>98.606999999999999</v>
      </c>
      <c r="HV164" s="1">
        <v>94.293000000000006</v>
      </c>
      <c r="HW164" s="1">
        <v>101.619</v>
      </c>
      <c r="HX164" s="1">
        <v>105.92400000000001</v>
      </c>
      <c r="HY164" s="1">
        <v>101.845</v>
      </c>
      <c r="HZ164" s="1">
        <v>104.044</v>
      </c>
      <c r="IA164" s="1">
        <v>87.075999999999993</v>
      </c>
      <c r="IB164" s="1">
        <v>91.192999999999998</v>
      </c>
      <c r="IC164" s="1">
        <v>96.808000000000007</v>
      </c>
      <c r="ID164" s="1">
        <v>79.197000000000003</v>
      </c>
      <c r="IE164" s="1">
        <v>81.266000000000005</v>
      </c>
      <c r="IF164" s="1">
        <v>75.456000000000003</v>
      </c>
      <c r="IG164" s="1">
        <v>79.19</v>
      </c>
      <c r="IH164" s="1">
        <v>78.106999999999999</v>
      </c>
      <c r="II164" s="1">
        <v>87.251999999999995</v>
      </c>
      <c r="IJ164" s="1">
        <v>86.908000000000001</v>
      </c>
      <c r="IK164" s="1">
        <v>90.412000000000006</v>
      </c>
      <c r="IL164" s="1">
        <v>119.10299999999999</v>
      </c>
      <c r="IM164" s="1">
        <v>100.42700000000001</v>
      </c>
      <c r="IN164" s="1">
        <v>96.040999999999997</v>
      </c>
      <c r="IO164" s="1">
        <v>65.471999999999994</v>
      </c>
      <c r="IP164" s="1">
        <v>61.859000000000002</v>
      </c>
      <c r="IQ164" s="1">
        <v>62.463999999999999</v>
      </c>
      <c r="IR164" s="1">
        <v>67.522000000000006</v>
      </c>
      <c r="IS164" s="1">
        <v>67.296000000000006</v>
      </c>
      <c r="IT164" s="1">
        <v>62.344000000000001</v>
      </c>
      <c r="IU164" s="1">
        <v>63.347000000000001</v>
      </c>
      <c r="IV164" s="1">
        <v>64.599000000000004</v>
      </c>
      <c r="IW164" s="1">
        <v>60.715000000000003</v>
      </c>
      <c r="IX164" s="1">
        <v>56.192</v>
      </c>
      <c r="IY164" s="1">
        <v>57.517000000000003</v>
      </c>
      <c r="IZ164" s="1">
        <v>62.290999999999997</v>
      </c>
      <c r="JA164" s="1">
        <v>66.281000000000006</v>
      </c>
      <c r="JB164" s="1">
        <v>64.875</v>
      </c>
      <c r="JC164" s="1">
        <v>58.984999999999999</v>
      </c>
      <c r="JD164" s="1">
        <v>60.484999999999999</v>
      </c>
      <c r="JE164" s="1">
        <v>57.814999999999998</v>
      </c>
      <c r="JF164" s="1">
        <v>62.161000000000001</v>
      </c>
      <c r="JG164" s="1">
        <v>57.723999999999997</v>
      </c>
      <c r="JH164" s="1">
        <v>66.510000000000005</v>
      </c>
      <c r="JI164" s="1">
        <v>67.869</v>
      </c>
      <c r="JJ164" s="1">
        <v>69.122</v>
      </c>
      <c r="JK164" s="1">
        <v>73.787999999999997</v>
      </c>
      <c r="JL164" s="1">
        <v>67.936000000000007</v>
      </c>
      <c r="JM164" s="1">
        <v>72.555999999999997</v>
      </c>
      <c r="JN164" s="1">
        <v>80.528000000000006</v>
      </c>
      <c r="JO164" s="1">
        <v>82.826999999999998</v>
      </c>
      <c r="JP164" s="1">
        <v>85.427999999999997</v>
      </c>
      <c r="JQ164" s="1">
        <v>98.302000000000007</v>
      </c>
      <c r="JR164" s="1">
        <v>107.041</v>
      </c>
      <c r="JS164" s="1">
        <v>106.58199999999999</v>
      </c>
      <c r="JT164" s="1">
        <v>103.699</v>
      </c>
      <c r="JU164" s="1">
        <v>109.71599999999999</v>
      </c>
      <c r="JV164" s="1">
        <v>106.65</v>
      </c>
      <c r="JW164" s="1">
        <v>104.005</v>
      </c>
      <c r="JX164" s="1">
        <v>107.675</v>
      </c>
      <c r="JY164" s="1">
        <v>110.25700000000001</v>
      </c>
      <c r="JZ164" s="1">
        <v>93.207999999999998</v>
      </c>
      <c r="KA164" s="1">
        <v>89.027000000000001</v>
      </c>
      <c r="KB164" s="1">
        <v>88.997</v>
      </c>
      <c r="KC164" s="1">
        <v>89.018000000000001</v>
      </c>
      <c r="KD164" s="1">
        <v>94.418000000000006</v>
      </c>
      <c r="KE164" s="1">
        <v>101.69799999999999</v>
      </c>
      <c r="KF164" s="1">
        <v>105.776</v>
      </c>
      <c r="KG164" s="1">
        <v>108.607</v>
      </c>
      <c r="KH164" s="1">
        <v>101.471</v>
      </c>
      <c r="KI164" s="1">
        <v>104.30800000000001</v>
      </c>
      <c r="KJ164" s="1">
        <v>98.724999999999994</v>
      </c>
      <c r="KK164" s="1">
        <v>86.667000000000002</v>
      </c>
      <c r="KL164" s="1">
        <v>76.861999999999995</v>
      </c>
      <c r="KM164" s="1">
        <v>78.325999999999993</v>
      </c>
      <c r="KN164" s="1">
        <v>80.340999999999994</v>
      </c>
      <c r="KO164" s="1">
        <v>84.37</v>
      </c>
      <c r="KP164" s="1">
        <v>88.097999999999999</v>
      </c>
      <c r="KQ164" s="1">
        <v>92.632999999999996</v>
      </c>
      <c r="KR164" s="1">
        <v>91.4</v>
      </c>
      <c r="KS164" s="1">
        <v>88.433000000000007</v>
      </c>
      <c r="KT164" s="1">
        <v>89.747</v>
      </c>
      <c r="KU164" s="1">
        <v>91.441000000000003</v>
      </c>
      <c r="KV164" s="1">
        <v>92.271000000000001</v>
      </c>
      <c r="KW164" s="1">
        <v>92.626999999999995</v>
      </c>
      <c r="KX164" s="1">
        <v>89.323999999999998</v>
      </c>
      <c r="KY164" s="1">
        <v>95.210999999999999</v>
      </c>
      <c r="KZ164" s="1">
        <v>99.66</v>
      </c>
      <c r="LA164" s="1">
        <v>109.381</v>
      </c>
      <c r="LB164" s="1">
        <v>114.83</v>
      </c>
      <c r="LC164" s="1">
        <v>117.87</v>
      </c>
      <c r="LD164" s="1">
        <v>117.34</v>
      </c>
      <c r="LE164" s="1">
        <v>123.536</v>
      </c>
      <c r="LF164" s="1">
        <v>122.43899999999999</v>
      </c>
      <c r="LG164" s="1">
        <v>126.937</v>
      </c>
      <c r="LH164" s="1">
        <v>127.214</v>
      </c>
      <c r="LI164" s="1">
        <v>136.381</v>
      </c>
      <c r="LJ164" s="1">
        <v>140.46199999999999</v>
      </c>
      <c r="LK164" s="1">
        <v>144.24799999999999</v>
      </c>
      <c r="LL164" s="1">
        <v>148.923</v>
      </c>
      <c r="LM164" s="1">
        <v>154.018</v>
      </c>
      <c r="LN164" s="1">
        <v>147.79599999999999</v>
      </c>
      <c r="LO164" s="1">
        <v>150.30199999999999</v>
      </c>
      <c r="LP164" s="1">
        <v>147.80600000000001</v>
      </c>
      <c r="LQ164" s="1">
        <v>146.279</v>
      </c>
      <c r="LR164" s="1">
        <v>151.44900000000001</v>
      </c>
      <c r="LS164" s="1">
        <v>156.411</v>
      </c>
      <c r="LT164" s="1">
        <v>155.49700000000001</v>
      </c>
      <c r="LU164" s="1">
        <v>160.268</v>
      </c>
      <c r="LV164" s="1">
        <v>167.36199999999999</v>
      </c>
      <c r="LW164" s="1">
        <v>175.06700000000001</v>
      </c>
      <c r="LX164" s="1">
        <v>178.27500000000001</v>
      </c>
      <c r="LY164" s="1">
        <v>173.29</v>
      </c>
      <c r="LZ164" s="1">
        <v>170.179</v>
      </c>
      <c r="MA164" s="1">
        <v>171.31700000000001</v>
      </c>
      <c r="MB164" s="1">
        <v>171.816</v>
      </c>
      <c r="MC164" s="1">
        <v>169.93</v>
      </c>
      <c r="MD164" s="1">
        <v>164.24199999999999</v>
      </c>
      <c r="ME164" s="1">
        <v>160.922</v>
      </c>
      <c r="MF164" s="1">
        <v>169.03899999999999</v>
      </c>
      <c r="MG164" s="1">
        <v>174.494</v>
      </c>
      <c r="MH164" s="1">
        <v>177.33699999999999</v>
      </c>
      <c r="MI164" s="1">
        <v>176.917</v>
      </c>
      <c r="MJ164" s="1">
        <v>179.524</v>
      </c>
      <c r="MK164" s="1">
        <v>180.24700000000001</v>
      </c>
      <c r="ML164" s="1">
        <v>178.62899999999999</v>
      </c>
      <c r="MM164" s="1">
        <v>176.946</v>
      </c>
      <c r="MN164" s="1">
        <v>174.494</v>
      </c>
      <c r="MO164" s="1">
        <v>171.458</v>
      </c>
      <c r="MP164" s="1">
        <v>175.75</v>
      </c>
      <c r="MQ164" s="1">
        <v>187.38499999999999</v>
      </c>
      <c r="MR164" s="1">
        <v>195.661</v>
      </c>
      <c r="MS164" s="1">
        <v>193.25</v>
      </c>
      <c r="MT164" s="1">
        <v>189.89400000000001</v>
      </c>
      <c r="MU164" s="1">
        <v>189.44800000000001</v>
      </c>
      <c r="MV164" s="1">
        <v>193.41300000000001</v>
      </c>
      <c r="MW164" s="1">
        <v>190.12100000000001</v>
      </c>
      <c r="MX164" s="1">
        <v>189.14699999999999</v>
      </c>
      <c r="MY164" s="1">
        <v>203.345</v>
      </c>
      <c r="MZ164" s="1">
        <v>202.08199999999999</v>
      </c>
      <c r="NA164" s="1">
        <v>201.511</v>
      </c>
      <c r="NB164" s="1">
        <v>202.16800000000001</v>
      </c>
      <c r="NC164" s="1">
        <v>199.40899999999999</v>
      </c>
      <c r="ND164" s="1">
        <v>200.59100000000001</v>
      </c>
      <c r="NE164" s="1">
        <v>201.82900000000001</v>
      </c>
      <c r="NF164" s="1">
        <v>202.43700000000001</v>
      </c>
      <c r="NG164" s="1">
        <v>217.49600000000001</v>
      </c>
      <c r="NH164" s="1">
        <v>279.76600000000002</v>
      </c>
      <c r="NI164" s="1">
        <v>281.49299999999999</v>
      </c>
      <c r="NJ164" s="1">
        <v>291.93599999999998</v>
      </c>
      <c r="NK164" s="1">
        <v>292.82</v>
      </c>
      <c r="NL164" s="1">
        <v>288.61500000000001</v>
      </c>
      <c r="NM164" s="1">
        <v>298.80500000000001</v>
      </c>
      <c r="NN164" s="1">
        <v>301.71100000000001</v>
      </c>
      <c r="NO164" s="1">
        <v>318.89299999999997</v>
      </c>
      <c r="NP164" s="1">
        <v>330.37099999999998</v>
      </c>
      <c r="NQ164" s="1">
        <v>336.67599999999999</v>
      </c>
      <c r="NR164" s="1">
        <v>337.26900000000001</v>
      </c>
      <c r="NS164" s="1">
        <v>329.51100000000002</v>
      </c>
      <c r="NT164" s="1">
        <v>321.51</v>
      </c>
      <c r="NU164" s="1">
        <v>321.00799999999998</v>
      </c>
      <c r="NV164" s="1">
        <v>318.94</v>
      </c>
      <c r="NW164" s="1">
        <v>319.70400000000001</v>
      </c>
      <c r="NX164" s="1">
        <v>320.39699999999999</v>
      </c>
      <c r="NY164" s="1">
        <v>321.89400000000001</v>
      </c>
      <c r="NZ164" s="1">
        <v>316.85300000000001</v>
      </c>
      <c r="OA164" s="1">
        <v>320.923</v>
      </c>
      <c r="OB164" s="1">
        <v>315.24</v>
      </c>
      <c r="OC164" s="1">
        <v>312.84800000000001</v>
      </c>
      <c r="OD164" s="1">
        <v>329.47399999999999</v>
      </c>
      <c r="OE164" s="1">
        <v>365.27199999999999</v>
      </c>
      <c r="OF164" s="1">
        <v>409.74200000000002</v>
      </c>
      <c r="OG164" s="1">
        <v>451.61099999999999</v>
      </c>
      <c r="OH164" s="1">
        <v>440.31400000000002</v>
      </c>
      <c r="OI164" s="1">
        <v>452.29</v>
      </c>
      <c r="OJ164" s="1">
        <v>404.13499999999999</v>
      </c>
      <c r="OK164" s="1">
        <v>359.11700000000002</v>
      </c>
      <c r="OL164" s="1">
        <v>307.86</v>
      </c>
      <c r="OM164" s="1">
        <v>311.017</v>
      </c>
      <c r="ON164" s="1">
        <v>278.096</v>
      </c>
      <c r="OO164" s="1">
        <v>232.79900000000001</v>
      </c>
      <c r="OP164" s="1">
        <v>227.36500000000001</v>
      </c>
      <c r="OQ164" s="1">
        <v>220.304</v>
      </c>
      <c r="OR164" s="1">
        <v>219.44300000000001</v>
      </c>
      <c r="OS164" s="1">
        <v>221.17500000000001</v>
      </c>
      <c r="OT164" s="1">
        <v>224.69200000000001</v>
      </c>
      <c r="OU164" s="1">
        <v>233.08199999999999</v>
      </c>
      <c r="OV164" s="1">
        <v>209.57400000000001</v>
      </c>
      <c r="OW164" s="1">
        <v>197.32900000000001</v>
      </c>
      <c r="OX164" s="1">
        <v>189.74600000000001</v>
      </c>
      <c r="OY164" s="1">
        <v>176.85599999999999</v>
      </c>
      <c r="OZ164" s="1">
        <v>174.923</v>
      </c>
      <c r="PA164" s="1">
        <v>172.26599999999999</v>
      </c>
      <c r="PB164" s="1">
        <v>168.36600000000001</v>
      </c>
      <c r="PC164" s="1">
        <v>159.30000000000001</v>
      </c>
      <c r="PD164" s="1">
        <v>158.34899999999999</v>
      </c>
      <c r="PE164" s="1">
        <v>163.566</v>
      </c>
      <c r="PF164" s="1">
        <v>164.13</v>
      </c>
      <c r="PG164" s="1">
        <v>167.78</v>
      </c>
      <c r="PH164" s="1">
        <v>172.226</v>
      </c>
      <c r="PI164" s="1">
        <v>176.566</v>
      </c>
      <c r="PJ164" s="1">
        <v>172.77799999999999</v>
      </c>
      <c r="PK164" s="1">
        <v>174.67099999999999</v>
      </c>
      <c r="PL164" s="1">
        <v>180.38399999999999</v>
      </c>
      <c r="PM164" s="1">
        <v>173.44399999999999</v>
      </c>
      <c r="PN164" s="1">
        <v>167.91399999999999</v>
      </c>
      <c r="PO164" s="1">
        <v>158.24199999999999</v>
      </c>
      <c r="PP164" s="1">
        <v>150.81200000000001</v>
      </c>
      <c r="PQ164" s="1">
        <v>150.31800000000001</v>
      </c>
      <c r="PR164" s="1">
        <v>142.06800000000001</v>
      </c>
      <c r="PS164" s="1">
        <v>141.006</v>
      </c>
      <c r="PT164" s="1">
        <v>141.679</v>
      </c>
      <c r="PU164" s="1">
        <v>140.00899999999999</v>
      </c>
      <c r="PV164" s="1">
        <v>134.24299999999999</v>
      </c>
      <c r="PW164" s="1">
        <v>132.89099999999999</v>
      </c>
      <c r="PX164" s="1">
        <v>118.28400000000001</v>
      </c>
      <c r="PY164" s="1">
        <v>119.047</v>
      </c>
      <c r="PZ164" s="1">
        <v>118.441</v>
      </c>
      <c r="QA164" s="1">
        <v>119.145</v>
      </c>
      <c r="QB164" s="1">
        <v>113.923</v>
      </c>
      <c r="QC164" s="1">
        <v>112.39400000000001</v>
      </c>
      <c r="QD164" s="1">
        <v>117.26600000000001</v>
      </c>
      <c r="QE164" s="1">
        <v>113.985</v>
      </c>
      <c r="QF164" s="1">
        <v>117.797</v>
      </c>
      <c r="QG164" s="1">
        <v>115.658</v>
      </c>
      <c r="QH164" s="1">
        <v>117.925</v>
      </c>
      <c r="QI164" s="1">
        <v>118.351</v>
      </c>
      <c r="QJ164" s="1">
        <v>117.84399999999999</v>
      </c>
      <c r="QK164" s="1">
        <v>119.51</v>
      </c>
      <c r="QL164" s="1">
        <v>120.374</v>
      </c>
      <c r="QM164" s="1">
        <v>122.873</v>
      </c>
      <c r="QN164" s="1">
        <v>125.771</v>
      </c>
      <c r="QO164" s="1">
        <v>130.721</v>
      </c>
      <c r="QP164" s="1">
        <v>131.46600000000001</v>
      </c>
      <c r="QQ164" s="1">
        <v>133.44300000000001</v>
      </c>
      <c r="QR164" s="1">
        <v>133.56399999999999</v>
      </c>
      <c r="QS164" s="1">
        <v>134.245</v>
      </c>
      <c r="QT164" s="1">
        <v>138.91999999999999</v>
      </c>
      <c r="QU164" s="1">
        <v>138.70599999999999</v>
      </c>
      <c r="QV164" s="1">
        <v>140.12200000000001</v>
      </c>
      <c r="QW164" s="1">
        <v>141.93799999999999</v>
      </c>
      <c r="QX164" s="1">
        <v>140.785</v>
      </c>
      <c r="QY164" s="1">
        <v>140.47800000000001</v>
      </c>
      <c r="QZ164" s="1">
        <v>139.33199999999999</v>
      </c>
      <c r="RA164" s="1">
        <v>136.387</v>
      </c>
      <c r="RB164" s="1">
        <v>131.58000000000001</v>
      </c>
      <c r="RC164" s="1">
        <v>131.904</v>
      </c>
      <c r="RD164" s="1">
        <v>135.72300000000001</v>
      </c>
      <c r="RE164" s="1">
        <v>132.23599999999999</v>
      </c>
      <c r="RF164" s="1">
        <v>132.54900000000001</v>
      </c>
      <c r="RG164" s="1">
        <v>133.51599999999999</v>
      </c>
      <c r="RH164" s="1">
        <v>134.06700000000001</v>
      </c>
      <c r="RI164" s="1">
        <v>137.80199999999999</v>
      </c>
      <c r="RJ164" s="1">
        <v>139.25200000000001</v>
      </c>
      <c r="RK164" s="1">
        <v>140.05699999999999</v>
      </c>
      <c r="RL164" s="1">
        <v>140.613</v>
      </c>
      <c r="RM164" s="1">
        <v>137.73500000000001</v>
      </c>
      <c r="RN164" s="1">
        <v>138.61699999999999</v>
      </c>
      <c r="RO164" s="1">
        <v>134.15</v>
      </c>
      <c r="RP164" s="1">
        <v>130.005</v>
      </c>
      <c r="RQ164" s="1">
        <v>131.13</v>
      </c>
      <c r="RR164" s="1">
        <v>131.14400000000001</v>
      </c>
      <c r="RS164" s="1">
        <v>134.02099999999999</v>
      </c>
      <c r="RT164" s="1">
        <v>134.63900000000001</v>
      </c>
      <c r="RU164" s="1">
        <v>135.28899999999999</v>
      </c>
      <c r="RV164" s="1">
        <v>135.56200000000001</v>
      </c>
      <c r="RW164" s="1">
        <v>137.018</v>
      </c>
      <c r="RX164" s="1">
        <v>137.46799999999999</v>
      </c>
      <c r="RY164" s="1">
        <v>137.30799999999999</v>
      </c>
      <c r="RZ164" s="1">
        <v>143.05500000000001</v>
      </c>
      <c r="SA164" s="1">
        <v>147.81299999999999</v>
      </c>
      <c r="SB164" s="1">
        <v>149.28800000000001</v>
      </c>
      <c r="SC164" s="1">
        <v>152.892</v>
      </c>
      <c r="SD164" s="1">
        <v>153.93199999999999</v>
      </c>
      <c r="SE164" s="1">
        <v>155.477</v>
      </c>
      <c r="SF164" s="1">
        <v>156.71600000000001</v>
      </c>
      <c r="SG164" s="1">
        <v>157.07</v>
      </c>
      <c r="SH164" s="1">
        <v>156.62799999999999</v>
      </c>
      <c r="SI164" s="1">
        <v>159.15799999999999</v>
      </c>
      <c r="SJ164" s="1">
        <v>159.584</v>
      </c>
      <c r="SK164" s="1">
        <v>160.41399999999999</v>
      </c>
      <c r="SL164" s="1">
        <v>153.869</v>
      </c>
      <c r="SM164" s="1">
        <v>165.46</v>
      </c>
      <c r="SN164" s="1">
        <v>173.405</v>
      </c>
    </row>
    <row r="165" spans="1:516" x14ac:dyDescent="0.25">
      <c r="A165" s="1" t="s">
        <v>376</v>
      </c>
      <c r="B165" s="1" t="str">
        <f>_xlfn.XLOOKUP(A165,bonds[worksheet get],bonds[unique lookup],"-")</f>
        <v>ACFP 4 3/8 PERP nc-24</v>
      </c>
      <c r="C165" s="1" t="str">
        <f>_xlfn.XLOOKUP(A165,bonds[worksheet get],bonds[ID_ISIN],"-")</f>
        <v>FR0013399177</v>
      </c>
      <c r="D165" s="1">
        <f>_xll.BDH(A165,"blp_i_sprd_mid","-2AY",,"Dates=H","Fill=C","Sort=R","Dir=H","cols=366;rows=1")</f>
        <v>703.95100000000002</v>
      </c>
      <c r="E165" s="1">
        <v>716.03499999999997</v>
      </c>
      <c r="F165" s="1">
        <v>733.87800000000004</v>
      </c>
      <c r="G165" s="1">
        <v>746.75699999999995</v>
      </c>
      <c r="H165" s="1">
        <v>767.90099999999995</v>
      </c>
      <c r="I165" s="1">
        <v>764.86699999999996</v>
      </c>
      <c r="J165" s="1">
        <v>758.423</v>
      </c>
      <c r="K165" s="1">
        <v>744.34400000000005</v>
      </c>
      <c r="L165" s="1">
        <v>739.13900000000001</v>
      </c>
      <c r="M165" s="1">
        <v>739.25900000000001</v>
      </c>
      <c r="N165" s="1">
        <v>729.91200000000003</v>
      </c>
      <c r="O165" s="1">
        <v>730.38</v>
      </c>
      <c r="P165" s="1">
        <v>720.303</v>
      </c>
      <c r="Q165" s="1">
        <v>724.03499999999997</v>
      </c>
      <c r="R165" s="1">
        <v>781.82899999999995</v>
      </c>
      <c r="S165" s="1">
        <v>758.13900000000001</v>
      </c>
      <c r="T165" s="1">
        <v>758.69500000000005</v>
      </c>
      <c r="U165" s="1">
        <v>712.61800000000005</v>
      </c>
      <c r="V165" s="1">
        <v>640.61300000000006</v>
      </c>
      <c r="W165" s="1">
        <v>570.21299999999997</v>
      </c>
      <c r="X165" s="1">
        <v>603.67100000000005</v>
      </c>
      <c r="Y165" s="1">
        <v>635.02700000000004</v>
      </c>
      <c r="Z165" s="1">
        <v>620.55399999999997</v>
      </c>
      <c r="AA165" s="1">
        <v>653.37599999999998</v>
      </c>
      <c r="AB165" s="1">
        <v>660.51</v>
      </c>
      <c r="AC165" s="1">
        <v>660.14400000000001</v>
      </c>
      <c r="AD165" s="1">
        <v>644.92700000000002</v>
      </c>
      <c r="AE165" s="1">
        <v>635.17200000000003</v>
      </c>
      <c r="AF165" s="1">
        <v>711.58</v>
      </c>
      <c r="AG165" s="1">
        <v>833.52599999999995</v>
      </c>
      <c r="AH165" s="1">
        <v>827.01900000000001</v>
      </c>
      <c r="AI165" s="1">
        <v>832.62400000000002</v>
      </c>
      <c r="AJ165" s="1">
        <v>851.27200000000005</v>
      </c>
      <c r="AK165" s="1">
        <v>897.45600000000002</v>
      </c>
      <c r="AL165" s="1">
        <v>985.71900000000005</v>
      </c>
      <c r="AM165" s="1">
        <v>1032.2329999999999</v>
      </c>
      <c r="AN165" s="1">
        <v>1043.223</v>
      </c>
      <c r="AO165" s="1">
        <v>997.85599999999999</v>
      </c>
      <c r="AP165" s="1">
        <v>914.71600000000001</v>
      </c>
      <c r="AQ165" s="1">
        <v>890.26400000000001</v>
      </c>
      <c r="AR165" s="1">
        <v>866.88499999999999</v>
      </c>
      <c r="AS165" s="1">
        <v>867.63699999999994</v>
      </c>
      <c r="AT165" s="1">
        <v>866.82100000000003</v>
      </c>
      <c r="AU165" s="1">
        <v>883.33299999999997</v>
      </c>
      <c r="AV165" s="1">
        <v>871.91099999999994</v>
      </c>
      <c r="AW165" s="1">
        <v>777.23299999999995</v>
      </c>
      <c r="AX165" s="1">
        <v>766.13300000000004</v>
      </c>
      <c r="AY165" s="1">
        <v>744.995</v>
      </c>
      <c r="AZ165" s="1">
        <v>728.51800000000003</v>
      </c>
      <c r="BA165" s="1">
        <v>762.06600000000003</v>
      </c>
      <c r="BB165" s="1">
        <v>776.14700000000005</v>
      </c>
      <c r="BC165" s="1">
        <v>800.721</v>
      </c>
      <c r="BD165" s="1">
        <v>807.79200000000003</v>
      </c>
      <c r="BE165" s="1">
        <v>791.38400000000001</v>
      </c>
      <c r="BF165" s="1">
        <v>780.66700000000003</v>
      </c>
      <c r="BG165" s="1">
        <v>811.09400000000005</v>
      </c>
      <c r="BH165" s="1">
        <v>687.49099999999999</v>
      </c>
      <c r="BI165" s="1">
        <v>692.47199999999998</v>
      </c>
      <c r="BJ165" s="1">
        <v>796.245</v>
      </c>
      <c r="BK165" s="1">
        <v>910.75400000000002</v>
      </c>
      <c r="BL165" s="1">
        <v>947.19200000000001</v>
      </c>
      <c r="BM165" s="1">
        <v>1005.178</v>
      </c>
      <c r="BN165" s="1">
        <v>1020.46</v>
      </c>
      <c r="BO165" s="1">
        <v>1034.799</v>
      </c>
      <c r="BP165" s="1">
        <v>1058.6199999999999</v>
      </c>
      <c r="BQ165" s="1">
        <v>1088.49</v>
      </c>
      <c r="BR165" s="1">
        <v>1118.924</v>
      </c>
      <c r="BS165" s="1">
        <v>1125.4639999999999</v>
      </c>
      <c r="BT165" s="1">
        <v>1162.6659999999999</v>
      </c>
      <c r="BU165" s="1">
        <v>1187.67</v>
      </c>
      <c r="BV165" s="1">
        <v>1334.1780000000001</v>
      </c>
      <c r="BW165" s="1">
        <v>1356.3420000000001</v>
      </c>
      <c r="BX165" s="1">
        <v>1320.259</v>
      </c>
      <c r="BY165" s="1">
        <v>1311.1559999999999</v>
      </c>
      <c r="BZ165" s="1">
        <v>1325.2829999999999</v>
      </c>
      <c r="CA165" s="1">
        <v>1172.9929999999999</v>
      </c>
      <c r="CB165" s="1">
        <v>1024.492</v>
      </c>
      <c r="CC165" s="1">
        <v>783.62199999999996</v>
      </c>
      <c r="CD165" s="1">
        <v>743.61599999999999</v>
      </c>
      <c r="CE165" s="1">
        <v>562.96500000000003</v>
      </c>
      <c r="CF165" s="1">
        <v>554.15599999999995</v>
      </c>
      <c r="CG165" s="1">
        <v>609.553</v>
      </c>
      <c r="CH165" s="1">
        <v>445.17500000000001</v>
      </c>
      <c r="CI165" s="1">
        <v>391.32499999999999</v>
      </c>
      <c r="CJ165" s="1">
        <v>369.38799999999998</v>
      </c>
      <c r="CK165" s="1">
        <v>379.42500000000001</v>
      </c>
      <c r="CL165" s="1">
        <v>404.05399999999997</v>
      </c>
      <c r="CM165" s="1">
        <v>407.49700000000001</v>
      </c>
      <c r="CN165" s="1">
        <v>326.86799999999999</v>
      </c>
      <c r="CO165" s="1">
        <v>297.089</v>
      </c>
      <c r="CP165" s="1">
        <v>291.40100000000001</v>
      </c>
      <c r="CQ165" s="1">
        <v>281.625</v>
      </c>
      <c r="CR165" s="1">
        <v>234.30799999999999</v>
      </c>
      <c r="CS165" s="1">
        <v>234.2</v>
      </c>
      <c r="CT165" s="1">
        <v>242.12299999999999</v>
      </c>
      <c r="CU165" s="1">
        <v>243.666</v>
      </c>
      <c r="CV165" s="1">
        <v>242.21299999999999</v>
      </c>
      <c r="CW165" s="1">
        <v>246.12299999999999</v>
      </c>
      <c r="CX165" s="1">
        <v>246.214</v>
      </c>
      <c r="CY165" s="1">
        <v>244.251</v>
      </c>
      <c r="CZ165" s="1">
        <v>249.50200000000001</v>
      </c>
      <c r="DA165" s="1">
        <v>249.28200000000001</v>
      </c>
      <c r="DB165" s="1">
        <v>244.1</v>
      </c>
      <c r="DC165" s="1">
        <v>239.71700000000001</v>
      </c>
      <c r="DD165" s="1">
        <v>242.75299999999999</v>
      </c>
      <c r="DE165" s="1">
        <v>252.86</v>
      </c>
      <c r="DF165" s="1">
        <v>277.80500000000001</v>
      </c>
      <c r="DG165" s="1">
        <v>278.26299999999998</v>
      </c>
      <c r="DH165" s="1">
        <v>272.27300000000002</v>
      </c>
      <c r="DI165" s="1">
        <v>247.626</v>
      </c>
      <c r="DJ165" s="1">
        <v>244.73</v>
      </c>
      <c r="DK165" s="1">
        <v>280.08699999999999</v>
      </c>
      <c r="DL165" s="1">
        <v>248.114</v>
      </c>
      <c r="DM165" s="1">
        <v>237.958</v>
      </c>
      <c r="DN165" s="1">
        <v>214.56700000000001</v>
      </c>
      <c r="DO165" s="1">
        <v>211.65700000000001</v>
      </c>
      <c r="DP165" s="1">
        <v>207.39099999999999</v>
      </c>
      <c r="DQ165" s="1">
        <v>208.31</v>
      </c>
      <c r="DR165" s="1">
        <v>215.45699999999999</v>
      </c>
      <c r="DS165" s="1">
        <v>219.74600000000001</v>
      </c>
      <c r="DT165" s="1">
        <v>218.333</v>
      </c>
      <c r="DU165" s="1">
        <v>218.482</v>
      </c>
      <c r="DV165" s="1">
        <v>219.35300000000001</v>
      </c>
      <c r="DW165" s="1">
        <v>219.43600000000001</v>
      </c>
      <c r="DX165" s="1">
        <v>224.54</v>
      </c>
      <c r="DY165" s="1">
        <v>221.89699999999999</v>
      </c>
      <c r="DZ165" s="1">
        <v>221.328</v>
      </c>
      <c r="EA165" s="1">
        <v>218.71600000000001</v>
      </c>
      <c r="EB165" s="1">
        <v>215.09200000000001</v>
      </c>
      <c r="EC165" s="1">
        <v>215.10300000000001</v>
      </c>
      <c r="ED165" s="1">
        <v>213.77600000000001</v>
      </c>
      <c r="EE165" s="1">
        <v>217.23</v>
      </c>
      <c r="EF165" s="1">
        <v>217.30799999999999</v>
      </c>
      <c r="EG165" s="1">
        <v>217.99299999999999</v>
      </c>
      <c r="EH165" s="1">
        <v>221.03299999999999</v>
      </c>
      <c r="EI165" s="1">
        <v>222.83099999999999</v>
      </c>
      <c r="EJ165" s="1">
        <v>224.75</v>
      </c>
      <c r="EK165" s="1">
        <v>228.35400000000001</v>
      </c>
      <c r="EL165" s="1">
        <v>227.03800000000001</v>
      </c>
      <c r="EM165" s="1">
        <v>228.93799999999999</v>
      </c>
      <c r="EN165" s="1">
        <v>237.34399999999999</v>
      </c>
      <c r="EO165" s="1">
        <v>242.48400000000001</v>
      </c>
      <c r="EP165" s="1">
        <v>241.822</v>
      </c>
      <c r="EQ165" s="1">
        <v>243.006</v>
      </c>
      <c r="ER165" s="1">
        <v>248.09700000000001</v>
      </c>
      <c r="ES165" s="1">
        <v>253.27</v>
      </c>
      <c r="ET165" s="1">
        <v>255.80699999999999</v>
      </c>
      <c r="EU165" s="1">
        <v>257.55</v>
      </c>
      <c r="EV165" s="1">
        <v>252.024</v>
      </c>
      <c r="EW165" s="1">
        <v>256.255</v>
      </c>
      <c r="EX165" s="1">
        <v>258.589</v>
      </c>
      <c r="EY165" s="1">
        <v>258.44400000000002</v>
      </c>
      <c r="EZ165" s="1">
        <v>257.66500000000002</v>
      </c>
      <c r="FA165" s="1">
        <v>260.52300000000002</v>
      </c>
      <c r="FB165" s="1">
        <v>267.58300000000003</v>
      </c>
      <c r="FC165" s="1">
        <v>268.62299999999999</v>
      </c>
      <c r="FD165" s="1">
        <v>270.45499999999998</v>
      </c>
      <c r="FE165" s="1">
        <v>266.81799999999998</v>
      </c>
      <c r="FF165" s="1">
        <v>265.50099999999998</v>
      </c>
      <c r="FG165" s="1">
        <v>265.58499999999998</v>
      </c>
      <c r="FH165" s="1">
        <v>266.52300000000002</v>
      </c>
      <c r="FI165" s="1">
        <v>264.387</v>
      </c>
      <c r="FJ165" s="1">
        <v>261.512</v>
      </c>
      <c r="FK165" s="1">
        <v>260.81400000000002</v>
      </c>
      <c r="FL165" s="1">
        <v>261.46899999999999</v>
      </c>
      <c r="FM165" s="1">
        <v>253.745</v>
      </c>
      <c r="FN165" s="1">
        <v>255.916</v>
      </c>
      <c r="FO165" s="1">
        <v>253.38</v>
      </c>
      <c r="FP165" s="1">
        <v>261.17500000000001</v>
      </c>
      <c r="FQ165" s="1">
        <v>270.77600000000001</v>
      </c>
      <c r="FR165" s="1">
        <v>273.22500000000002</v>
      </c>
      <c r="FS165" s="1">
        <v>267.80700000000002</v>
      </c>
      <c r="FT165" s="1">
        <v>262.51299999999998</v>
      </c>
      <c r="FU165" s="1">
        <v>255.297</v>
      </c>
      <c r="FV165" s="1">
        <v>255.566</v>
      </c>
      <c r="FW165" s="1">
        <v>259.041</v>
      </c>
      <c r="FX165" s="1">
        <v>267.37400000000002</v>
      </c>
      <c r="FY165" s="1">
        <v>260.06599999999997</v>
      </c>
      <c r="FZ165" s="1">
        <v>261.89299999999997</v>
      </c>
      <c r="GA165" s="1">
        <v>264.84699999999998</v>
      </c>
      <c r="GB165" s="1">
        <v>266.72300000000001</v>
      </c>
      <c r="GC165" s="1">
        <v>267.8</v>
      </c>
      <c r="GD165" s="1">
        <v>272.02800000000002</v>
      </c>
      <c r="GE165" s="1">
        <v>275.56299999999999</v>
      </c>
      <c r="GF165" s="1">
        <v>276.762</v>
      </c>
      <c r="GG165" s="1">
        <v>285.26100000000002</v>
      </c>
      <c r="GH165" s="1">
        <v>287.214</v>
      </c>
      <c r="GI165" s="1">
        <v>290.65100000000001</v>
      </c>
      <c r="GJ165" s="1">
        <v>281.72699999999998</v>
      </c>
      <c r="GK165" s="1">
        <v>282.26299999999998</v>
      </c>
      <c r="GL165" s="1">
        <v>284.40800000000002</v>
      </c>
      <c r="GM165" s="1">
        <v>275.11399999999998</v>
      </c>
      <c r="GN165" s="1">
        <v>265.81099999999998</v>
      </c>
      <c r="GO165" s="1">
        <v>269.10700000000003</v>
      </c>
      <c r="GP165" s="1">
        <v>271.74599999999998</v>
      </c>
      <c r="GQ165" s="1">
        <v>271.05099999999999</v>
      </c>
      <c r="GR165" s="1">
        <v>269.38299999999998</v>
      </c>
      <c r="GS165" s="1">
        <v>265.33800000000002</v>
      </c>
      <c r="GT165" s="1">
        <v>260.15899999999999</v>
      </c>
      <c r="GU165" s="1">
        <v>253.143</v>
      </c>
      <c r="GV165" s="1">
        <v>255.34899999999999</v>
      </c>
      <c r="GW165" s="1">
        <v>255.096</v>
      </c>
      <c r="GX165" s="1">
        <v>248.964</v>
      </c>
      <c r="GY165" s="1">
        <v>246.17599999999999</v>
      </c>
      <c r="GZ165" s="1">
        <v>239.92400000000001</v>
      </c>
      <c r="HA165" s="1">
        <v>242.452</v>
      </c>
      <c r="HB165" s="1">
        <v>288.37599999999998</v>
      </c>
      <c r="HC165" s="1">
        <v>287.315</v>
      </c>
      <c r="HD165" s="1">
        <v>284.673</v>
      </c>
      <c r="HE165" s="1">
        <v>284.24299999999999</v>
      </c>
      <c r="HF165" s="1">
        <v>279.661</v>
      </c>
      <c r="HG165" s="1">
        <v>283.64</v>
      </c>
      <c r="HH165" s="1">
        <v>285.85599999999999</v>
      </c>
      <c r="HI165" s="1">
        <v>270.20400000000001</v>
      </c>
      <c r="HJ165" s="1">
        <v>263.85700000000003</v>
      </c>
      <c r="HK165" s="1">
        <v>268.51400000000001</v>
      </c>
      <c r="HL165" s="1">
        <v>283.10599999999999</v>
      </c>
      <c r="HM165" s="1">
        <v>288.22399999999999</v>
      </c>
      <c r="HN165" s="1">
        <v>300.50599999999997</v>
      </c>
      <c r="HO165" s="1">
        <v>305.74900000000002</v>
      </c>
      <c r="HP165" s="1">
        <v>306.16699999999997</v>
      </c>
      <c r="HQ165" s="1">
        <v>316.66300000000001</v>
      </c>
      <c r="HR165" s="1">
        <v>324.137</v>
      </c>
      <c r="HS165" s="1">
        <v>322.14600000000002</v>
      </c>
      <c r="HT165" s="1">
        <v>328.72899999999998</v>
      </c>
      <c r="HU165" s="1">
        <v>329.89699999999999</v>
      </c>
      <c r="HV165" s="1">
        <v>316.26400000000001</v>
      </c>
      <c r="HW165" s="1">
        <v>310.50299999999999</v>
      </c>
      <c r="HX165" s="1">
        <v>305.96600000000001</v>
      </c>
      <c r="HY165" s="1">
        <v>304.94900000000001</v>
      </c>
      <c r="HZ165" s="1">
        <v>303.666</v>
      </c>
      <c r="IA165" s="1">
        <v>305.15699999999998</v>
      </c>
      <c r="IB165" s="1">
        <v>303.88099999999997</v>
      </c>
      <c r="IC165" s="1">
        <v>306.08999999999997</v>
      </c>
      <c r="ID165" s="1">
        <v>295.94400000000002</v>
      </c>
      <c r="IE165" s="1">
        <v>279.80200000000002</v>
      </c>
      <c r="IF165" s="1">
        <v>284.77800000000002</v>
      </c>
      <c r="IG165" s="1">
        <v>283.98</v>
      </c>
      <c r="IH165" s="1">
        <v>265.73700000000002</v>
      </c>
      <c r="II165" s="1">
        <v>260.178</v>
      </c>
      <c r="IJ165" s="1">
        <v>250.43100000000001</v>
      </c>
      <c r="IK165" s="1">
        <v>271.61399999999998</v>
      </c>
      <c r="IL165" s="1">
        <v>287.08999999999997</v>
      </c>
      <c r="IM165" s="1">
        <v>295.851</v>
      </c>
      <c r="IN165" s="1">
        <v>297.029</v>
      </c>
      <c r="IO165" s="1">
        <v>300.75</v>
      </c>
      <c r="IP165" s="1">
        <v>313.62200000000001</v>
      </c>
      <c r="IQ165" s="1">
        <v>282.05700000000002</v>
      </c>
      <c r="IR165" s="1">
        <v>253.982</v>
      </c>
      <c r="IS165" s="1">
        <v>214.36600000000001</v>
      </c>
      <c r="IT165" s="1">
        <v>207.95099999999999</v>
      </c>
      <c r="IU165" s="1">
        <v>218.00200000000001</v>
      </c>
      <c r="IV165" s="1">
        <v>221.922</v>
      </c>
      <c r="IW165" s="1">
        <v>218.047</v>
      </c>
      <c r="IX165" s="1">
        <v>208.42400000000001</v>
      </c>
      <c r="IY165" s="1">
        <v>214.023</v>
      </c>
      <c r="IZ165" s="1">
        <v>217.92099999999999</v>
      </c>
      <c r="JA165" s="1">
        <v>227.97499999999999</v>
      </c>
      <c r="JB165" s="1">
        <v>228.94800000000001</v>
      </c>
      <c r="JC165" s="1">
        <v>238.339</v>
      </c>
      <c r="JD165" s="1">
        <v>244.96</v>
      </c>
      <c r="JE165" s="1">
        <v>248.92</v>
      </c>
      <c r="JF165" s="1">
        <v>250.97</v>
      </c>
      <c r="JG165" s="1">
        <v>255.119</v>
      </c>
      <c r="JH165" s="1">
        <v>255.494</v>
      </c>
      <c r="JI165" s="1">
        <v>256.03800000000001</v>
      </c>
      <c r="JJ165" s="1">
        <v>266.33199999999999</v>
      </c>
      <c r="JK165" s="1">
        <v>278.69400000000002</v>
      </c>
      <c r="JL165" s="1">
        <v>288.98700000000002</v>
      </c>
      <c r="JM165" s="1">
        <v>296.41699999999997</v>
      </c>
      <c r="JN165" s="1">
        <v>299.97000000000003</v>
      </c>
      <c r="JO165" s="1">
        <v>302.48500000000001</v>
      </c>
      <c r="JP165" s="1">
        <v>295.39400000000001</v>
      </c>
      <c r="JQ165" s="1">
        <v>306.85300000000001</v>
      </c>
      <c r="JR165" s="1">
        <v>316.23700000000002</v>
      </c>
      <c r="JS165" s="1">
        <v>317.09300000000002</v>
      </c>
      <c r="JT165" s="1">
        <v>322.87099999999998</v>
      </c>
      <c r="JU165" s="1">
        <v>332.166</v>
      </c>
      <c r="JV165" s="1">
        <v>343.803</v>
      </c>
      <c r="JW165" s="1">
        <v>342.41</v>
      </c>
      <c r="JX165" s="1">
        <v>335.31200000000001</v>
      </c>
      <c r="JY165" s="1">
        <v>339.84899999999999</v>
      </c>
      <c r="JZ165" s="1">
        <v>338.88799999999998</v>
      </c>
      <c r="KA165" s="1">
        <v>343.15600000000001</v>
      </c>
      <c r="KB165" s="1">
        <v>341.464</v>
      </c>
      <c r="KC165" s="1">
        <v>345.29</v>
      </c>
      <c r="KD165" s="1">
        <v>326.96100000000001</v>
      </c>
      <c r="KE165" s="1">
        <v>320.54000000000002</v>
      </c>
      <c r="KF165" s="1">
        <v>320.87400000000002</v>
      </c>
      <c r="KG165" s="1">
        <v>323.02600000000001</v>
      </c>
      <c r="KH165" s="1">
        <v>322.38600000000002</v>
      </c>
      <c r="KI165" s="1">
        <v>327.90100000000001</v>
      </c>
      <c r="KJ165" s="1">
        <v>329.29700000000003</v>
      </c>
      <c r="KK165" s="1">
        <v>326.971</v>
      </c>
      <c r="KL165" s="1">
        <v>315.37799999999999</v>
      </c>
      <c r="KM165" s="1">
        <v>324.01</v>
      </c>
      <c r="KN165" s="1">
        <v>319.089</v>
      </c>
      <c r="KO165" s="1">
        <v>300.84300000000002</v>
      </c>
      <c r="KP165" s="1">
        <v>286.49900000000002</v>
      </c>
      <c r="KQ165" s="1">
        <v>283.08600000000001</v>
      </c>
      <c r="KR165" s="1">
        <v>284.44400000000002</v>
      </c>
      <c r="KS165" s="1">
        <v>292.041</v>
      </c>
      <c r="KT165" s="1">
        <v>297.61900000000003</v>
      </c>
      <c r="KU165" s="1">
        <v>301.91199999999998</v>
      </c>
      <c r="KV165" s="1">
        <v>290.75799999999998</v>
      </c>
      <c r="KW165" s="1">
        <v>286.04599999999999</v>
      </c>
      <c r="KX165" s="1">
        <v>283.31700000000001</v>
      </c>
      <c r="KY165" s="1">
        <v>284.92200000000003</v>
      </c>
      <c r="KZ165" s="1">
        <v>279.55500000000001</v>
      </c>
      <c r="LA165" s="1">
        <v>282.77699999999999</v>
      </c>
      <c r="LB165" s="1">
        <v>281.81700000000001</v>
      </c>
      <c r="LC165" s="1">
        <v>297.416</v>
      </c>
      <c r="LD165" s="1">
        <v>312.61900000000003</v>
      </c>
      <c r="LE165" s="1">
        <v>321.64499999999998</v>
      </c>
      <c r="LF165" s="1">
        <v>323.87599999999998</v>
      </c>
      <c r="LG165" s="1">
        <v>324.14800000000002</v>
      </c>
      <c r="LH165" s="1">
        <v>323.49900000000002</v>
      </c>
      <c r="LI165" s="1">
        <v>323.25299999999999</v>
      </c>
      <c r="LJ165" s="1">
        <v>321.90300000000002</v>
      </c>
      <c r="LK165" s="1">
        <v>325.42500000000001</v>
      </c>
      <c r="LL165" s="1">
        <v>327.15800000000002</v>
      </c>
      <c r="LM165" s="1">
        <v>337.327</v>
      </c>
      <c r="LN165" s="1">
        <v>340.27300000000002</v>
      </c>
      <c r="LO165" s="1">
        <v>344.726</v>
      </c>
      <c r="LP165" s="1">
        <v>343.72899999999998</v>
      </c>
      <c r="LQ165" s="1">
        <v>348.91399999999999</v>
      </c>
      <c r="LR165" s="1">
        <v>343.40300000000002</v>
      </c>
      <c r="LS165" s="1">
        <v>341.75200000000001</v>
      </c>
      <c r="LT165" s="1">
        <v>336.00900000000001</v>
      </c>
      <c r="LU165" s="1">
        <v>328.952</v>
      </c>
      <c r="LV165" s="1">
        <v>334.40100000000001</v>
      </c>
      <c r="LW165" s="1">
        <v>336.73599999999999</v>
      </c>
      <c r="LX165" s="1">
        <v>336.35899999999998</v>
      </c>
      <c r="LY165" s="1">
        <v>340.94400000000002</v>
      </c>
      <c r="LZ165" s="1">
        <v>348.03399999999999</v>
      </c>
      <c r="MA165" s="1">
        <v>360.31299999999999</v>
      </c>
      <c r="MB165" s="1">
        <v>365.80399999999997</v>
      </c>
      <c r="MC165" s="1">
        <v>359.83100000000002</v>
      </c>
      <c r="MD165" s="1">
        <v>352.29599999999999</v>
      </c>
      <c r="ME165" s="1">
        <v>347.22199999999998</v>
      </c>
      <c r="MF165" s="1">
        <v>350.21300000000002</v>
      </c>
      <c r="MG165" s="1">
        <v>350.42500000000001</v>
      </c>
      <c r="MH165" s="1">
        <v>346.94299999999998</v>
      </c>
      <c r="MI165" s="1">
        <v>349.12599999999998</v>
      </c>
      <c r="MJ165" s="1">
        <v>356.48099999999999</v>
      </c>
      <c r="MK165" s="1">
        <v>363.84699999999998</v>
      </c>
      <c r="ML165" s="1">
        <v>371.34500000000003</v>
      </c>
      <c r="MM165" s="1">
        <v>369.37</v>
      </c>
      <c r="MN165" s="1">
        <v>370.18</v>
      </c>
      <c r="MO165" s="1">
        <v>368.53399999999999</v>
      </c>
      <c r="MP165" s="1">
        <v>374.964</v>
      </c>
      <c r="MQ165" s="1">
        <v>376.959</v>
      </c>
      <c r="MR165" s="1">
        <v>379.65899999999999</v>
      </c>
      <c r="MS165" s="1">
        <v>376.12799999999999</v>
      </c>
      <c r="MT165" s="1">
        <v>384.75200000000001</v>
      </c>
      <c r="MU165" s="1">
        <v>400.35500000000002</v>
      </c>
      <c r="MV165" s="1">
        <v>415.71600000000001</v>
      </c>
      <c r="MW165" s="1">
        <v>410.64800000000002</v>
      </c>
      <c r="MX165" s="1">
        <v>396.92099999999999</v>
      </c>
      <c r="MY165" s="1">
        <v>400.75599999999997</v>
      </c>
      <c r="MZ165" s="1">
        <v>409.82299999999998</v>
      </c>
      <c r="NA165" s="1">
        <v>409.209</v>
      </c>
      <c r="NB165" s="1">
        <v>408.74</v>
      </c>
      <c r="NC165" s="1">
        <v>416.892</v>
      </c>
      <c r="ND165" s="1">
        <v>427.637</v>
      </c>
      <c r="NE165" s="1">
        <v>424.25299999999999</v>
      </c>
    </row>
    <row r="166" spans="1:516" x14ac:dyDescent="0.25">
      <c r="A166" s="1" t="s">
        <v>377</v>
      </c>
      <c r="B166" s="1" t="str">
        <f>_xlfn.XLOOKUP(A166,bonds[worksheet get],bonds[unique lookup],"-")</f>
        <v>ACFP 2 5/8 PERP nc-25</v>
      </c>
      <c r="C166" s="1" t="str">
        <f>_xlfn.XLOOKUP(A166,bonds[worksheet get],bonds[ID_ISIN],"-")</f>
        <v>FR0013457157</v>
      </c>
      <c r="D166" s="1">
        <f>_xll.BDH(A166,"blp_i_sprd_mid","-2AY",,"Dates=H","Fill=C","Sort=R","Dir=H","cols=175;rows=1")</f>
        <v>736.62400000000002</v>
      </c>
      <c r="E166" s="1">
        <v>740.95100000000002</v>
      </c>
      <c r="F166" s="1">
        <v>753.38699999999994</v>
      </c>
      <c r="G166" s="1">
        <v>764.20799999999997</v>
      </c>
      <c r="H166" s="1">
        <v>785.52200000000005</v>
      </c>
      <c r="I166" s="1">
        <v>782.96699999999998</v>
      </c>
      <c r="J166" s="1">
        <v>778.71900000000005</v>
      </c>
      <c r="K166" s="1">
        <v>756.20100000000002</v>
      </c>
      <c r="L166" s="1">
        <v>746.78899999999999</v>
      </c>
      <c r="M166" s="1">
        <v>745.43200000000002</v>
      </c>
      <c r="N166" s="1">
        <v>735.27</v>
      </c>
      <c r="O166" s="1">
        <v>734.08299999999997</v>
      </c>
      <c r="P166" s="1">
        <v>721.21400000000006</v>
      </c>
      <c r="Q166" s="1">
        <v>715.86</v>
      </c>
      <c r="R166" s="1">
        <v>774.08299999999997</v>
      </c>
      <c r="S166" s="1">
        <v>746.17899999999997</v>
      </c>
      <c r="T166" s="1">
        <v>744.149</v>
      </c>
      <c r="U166" s="1">
        <v>703.85699999999997</v>
      </c>
      <c r="V166" s="1">
        <v>654.81500000000005</v>
      </c>
      <c r="W166" s="1">
        <v>607.84</v>
      </c>
      <c r="X166" s="1">
        <v>629.09</v>
      </c>
      <c r="Y166" s="1">
        <v>668.73900000000003</v>
      </c>
      <c r="Z166" s="1">
        <v>636.41200000000003</v>
      </c>
      <c r="AA166" s="1">
        <v>664.56500000000005</v>
      </c>
      <c r="AB166" s="1">
        <v>675.86900000000003</v>
      </c>
      <c r="AC166" s="1">
        <v>675.84699999999998</v>
      </c>
      <c r="AD166" s="1">
        <v>664.33299999999997</v>
      </c>
      <c r="AE166" s="1">
        <v>651.53499999999997</v>
      </c>
      <c r="AF166" s="1">
        <v>742.995</v>
      </c>
      <c r="AG166" s="1">
        <v>861.01599999999996</v>
      </c>
      <c r="AH166" s="1">
        <v>840.55899999999997</v>
      </c>
      <c r="AI166" s="1">
        <v>849.57899999999995</v>
      </c>
      <c r="AJ166" s="1">
        <v>867.45399999999995</v>
      </c>
      <c r="AK166" s="1">
        <v>905.63699999999994</v>
      </c>
      <c r="AL166" s="1">
        <v>937.53200000000004</v>
      </c>
      <c r="AM166" s="1">
        <v>946.96900000000005</v>
      </c>
      <c r="AN166" s="1">
        <v>931.89599999999996</v>
      </c>
      <c r="AO166" s="1">
        <v>875.76199999999994</v>
      </c>
      <c r="AP166" s="1">
        <v>799.9</v>
      </c>
      <c r="AQ166" s="1">
        <v>782.09100000000001</v>
      </c>
      <c r="AR166" s="1">
        <v>773.83100000000002</v>
      </c>
      <c r="AS166" s="1">
        <v>770.22799999999995</v>
      </c>
      <c r="AT166" s="1">
        <v>769.45699999999999</v>
      </c>
      <c r="AU166" s="1">
        <v>779.19600000000003</v>
      </c>
      <c r="AV166" s="1">
        <v>762.26900000000001</v>
      </c>
      <c r="AW166" s="1">
        <v>706.774</v>
      </c>
      <c r="AX166" s="1">
        <v>698.26199999999994</v>
      </c>
      <c r="AY166" s="1">
        <v>681.52800000000002</v>
      </c>
      <c r="AZ166" s="1">
        <v>675.57500000000005</v>
      </c>
      <c r="BA166" s="1">
        <v>698.96900000000005</v>
      </c>
      <c r="BB166" s="1">
        <v>707.16800000000001</v>
      </c>
      <c r="BC166" s="1">
        <v>715.19299999999998</v>
      </c>
      <c r="BD166" s="1">
        <v>724.50900000000001</v>
      </c>
      <c r="BE166" s="1">
        <v>709.07799999999997</v>
      </c>
      <c r="BF166" s="1">
        <v>702.28800000000001</v>
      </c>
      <c r="BG166" s="1">
        <v>723.73599999999999</v>
      </c>
      <c r="BH166" s="1">
        <v>598.875</v>
      </c>
      <c r="BI166" s="1">
        <v>593.87800000000004</v>
      </c>
      <c r="BJ166" s="1">
        <v>661.66499999999996</v>
      </c>
      <c r="BK166" s="1">
        <v>719.56700000000001</v>
      </c>
      <c r="BL166" s="1">
        <v>736.50699999999995</v>
      </c>
      <c r="BM166" s="1">
        <v>767.11500000000001</v>
      </c>
      <c r="BN166" s="1">
        <v>768.26900000000001</v>
      </c>
      <c r="BO166" s="1">
        <v>743.70699999999999</v>
      </c>
      <c r="BP166" s="1">
        <v>738.44299999999998</v>
      </c>
      <c r="BQ166" s="1">
        <v>751.20100000000002</v>
      </c>
      <c r="BR166" s="1">
        <v>762.34</v>
      </c>
      <c r="BS166" s="1">
        <v>772.22500000000002</v>
      </c>
      <c r="BT166" s="1">
        <v>787.79499999999996</v>
      </c>
      <c r="BU166" s="1">
        <v>786.15899999999999</v>
      </c>
      <c r="BV166" s="1">
        <v>938.16</v>
      </c>
      <c r="BW166" s="1">
        <v>954.49099999999999</v>
      </c>
      <c r="BX166" s="1">
        <v>938.34400000000005</v>
      </c>
      <c r="BY166" s="1">
        <v>947.17100000000005</v>
      </c>
      <c r="BZ166" s="1">
        <v>937.60900000000004</v>
      </c>
      <c r="CA166" s="1">
        <v>850.21600000000001</v>
      </c>
      <c r="CB166" s="1">
        <v>785.00699999999995</v>
      </c>
      <c r="CC166" s="1">
        <v>645.84299999999996</v>
      </c>
      <c r="CD166" s="1">
        <v>646.83000000000004</v>
      </c>
      <c r="CE166" s="1">
        <v>525.99199999999996</v>
      </c>
      <c r="CF166" s="1">
        <v>514.47299999999996</v>
      </c>
      <c r="CG166" s="1">
        <v>553.01400000000001</v>
      </c>
      <c r="CH166" s="1">
        <v>448.33100000000002</v>
      </c>
      <c r="CI166" s="1">
        <v>401.23099999999999</v>
      </c>
      <c r="CJ166" s="1">
        <v>370.62700000000001</v>
      </c>
      <c r="CK166" s="1">
        <v>377.98</v>
      </c>
      <c r="CL166" s="1">
        <v>404.988</v>
      </c>
      <c r="CM166" s="1">
        <v>408.33699999999999</v>
      </c>
      <c r="CN166" s="1">
        <v>338.02199999999999</v>
      </c>
      <c r="CO166" s="1">
        <v>312.04399999999998</v>
      </c>
      <c r="CP166" s="1">
        <v>305.58600000000001</v>
      </c>
      <c r="CQ166" s="1">
        <v>295.03699999999998</v>
      </c>
      <c r="CR166" s="1">
        <v>255.727</v>
      </c>
      <c r="CS166" s="1">
        <v>257.21699999999998</v>
      </c>
      <c r="CT166" s="1">
        <v>265.41800000000001</v>
      </c>
      <c r="CU166" s="1">
        <v>267.61200000000002</v>
      </c>
      <c r="CV166" s="1">
        <v>265.29300000000001</v>
      </c>
      <c r="CW166" s="1">
        <v>267.387</v>
      </c>
      <c r="CX166" s="1">
        <v>265.79199999999997</v>
      </c>
      <c r="CY166" s="1">
        <v>262.75200000000001</v>
      </c>
      <c r="CZ166" s="1">
        <v>264.67700000000002</v>
      </c>
      <c r="DA166" s="1">
        <v>263.99599999999998</v>
      </c>
      <c r="DB166" s="1">
        <v>258.30500000000001</v>
      </c>
      <c r="DC166" s="1">
        <v>253.95599999999999</v>
      </c>
      <c r="DD166" s="1">
        <v>257.17899999999997</v>
      </c>
      <c r="DE166" s="1">
        <v>264.71899999999999</v>
      </c>
      <c r="DF166" s="1">
        <v>285.65800000000002</v>
      </c>
      <c r="DG166" s="1">
        <v>285.99099999999999</v>
      </c>
      <c r="DH166" s="1">
        <v>280.50299999999999</v>
      </c>
      <c r="DI166" s="1">
        <v>259.34199999999998</v>
      </c>
      <c r="DJ166" s="1">
        <v>256.30099999999999</v>
      </c>
      <c r="DK166" s="1">
        <v>281.80200000000002</v>
      </c>
      <c r="DL166" s="1">
        <v>256.834</v>
      </c>
      <c r="DM166" s="1">
        <v>247.35300000000001</v>
      </c>
      <c r="DN166" s="1">
        <v>225.90799999999999</v>
      </c>
      <c r="DO166" s="1">
        <v>223.828</v>
      </c>
      <c r="DP166" s="1">
        <v>219.541</v>
      </c>
      <c r="DQ166" s="1">
        <v>220.05799999999999</v>
      </c>
      <c r="DR166" s="1">
        <v>226.303</v>
      </c>
      <c r="DS166" s="1">
        <v>230.33699999999999</v>
      </c>
      <c r="DT166" s="1">
        <v>229.54499999999999</v>
      </c>
      <c r="DU166" s="1">
        <v>229.84299999999999</v>
      </c>
      <c r="DV166" s="1">
        <v>232.09399999999999</v>
      </c>
      <c r="DW166" s="1">
        <v>231.43</v>
      </c>
      <c r="DX166" s="1">
        <v>236.92699999999999</v>
      </c>
      <c r="DY166" s="1">
        <v>236.233</v>
      </c>
      <c r="DZ166" s="1">
        <v>235.066</v>
      </c>
      <c r="EA166" s="1">
        <v>234.739</v>
      </c>
      <c r="EB166" s="1">
        <v>230.20500000000001</v>
      </c>
      <c r="EC166" s="1">
        <v>235.52699999999999</v>
      </c>
      <c r="ED166" s="1">
        <v>232.95099999999999</v>
      </c>
      <c r="EE166" s="1">
        <v>236.42400000000001</v>
      </c>
      <c r="EF166" s="1">
        <v>245.33799999999999</v>
      </c>
      <c r="EG166" s="1">
        <v>235.964</v>
      </c>
      <c r="EH166" s="1">
        <v>239.21700000000001</v>
      </c>
      <c r="EI166" s="1">
        <v>241.679</v>
      </c>
      <c r="EJ166" s="1">
        <v>244.518</v>
      </c>
      <c r="EK166" s="1">
        <v>251.59899999999999</v>
      </c>
      <c r="EL166" s="1">
        <v>252.41</v>
      </c>
      <c r="EM166" s="1">
        <v>255.25399999999999</v>
      </c>
      <c r="EN166" s="1">
        <v>260.55200000000002</v>
      </c>
      <c r="EO166" s="1">
        <v>263.91300000000001</v>
      </c>
      <c r="EP166" s="1">
        <v>262.8</v>
      </c>
      <c r="EQ166" s="1">
        <v>264.23700000000002</v>
      </c>
      <c r="ER166" s="1">
        <v>267.90199999999999</v>
      </c>
      <c r="ES166" s="1">
        <v>272.45299999999997</v>
      </c>
      <c r="ET166" s="1">
        <v>276.08199999999999</v>
      </c>
      <c r="EU166" s="1">
        <v>278.46699999999998</v>
      </c>
      <c r="EV166" s="1">
        <v>271.26799999999997</v>
      </c>
      <c r="EW166" s="1">
        <v>276.66899999999998</v>
      </c>
      <c r="EX166" s="1">
        <v>280.78500000000003</v>
      </c>
      <c r="EY166" s="1">
        <v>280.21600000000001</v>
      </c>
      <c r="EZ166" s="1">
        <v>280.80900000000003</v>
      </c>
      <c r="FA166" s="1">
        <v>282.31099999999998</v>
      </c>
      <c r="FB166" s="1">
        <v>287.77800000000002</v>
      </c>
      <c r="FC166" s="1">
        <v>289.94</v>
      </c>
      <c r="FD166" s="1">
        <v>291.29300000000001</v>
      </c>
      <c r="FE166" s="1">
        <v>287.75599999999997</v>
      </c>
      <c r="FF166" s="1">
        <v>287.26600000000002</v>
      </c>
      <c r="FG166" s="1">
        <v>287.048</v>
      </c>
      <c r="FH166" s="1">
        <v>288.71499999999997</v>
      </c>
      <c r="FI166" s="1">
        <v>286.32900000000001</v>
      </c>
      <c r="FJ166" s="1">
        <v>280.18299999999999</v>
      </c>
      <c r="FK166" s="1">
        <v>280.65499999999997</v>
      </c>
      <c r="FL166" s="1">
        <v>279.19200000000001</v>
      </c>
      <c r="FM166" s="1">
        <v>274.44400000000002</v>
      </c>
      <c r="FN166" s="1">
        <v>278.262</v>
      </c>
      <c r="FO166" s="1">
        <v>274.803</v>
      </c>
      <c r="FP166" s="1">
        <v>280.07799999999997</v>
      </c>
      <c r="FQ166" s="1">
        <v>289.84300000000002</v>
      </c>
      <c r="FR166" s="1">
        <v>292.43900000000002</v>
      </c>
      <c r="FS166" s="1">
        <v>285.221</v>
      </c>
      <c r="FT166" s="1">
        <v>282.33300000000003</v>
      </c>
      <c r="FU166" s="1">
        <v>277.267</v>
      </c>
      <c r="FV166" s="1">
        <v>278.63400000000001</v>
      </c>
    </row>
    <row r="167" spans="1:516" x14ac:dyDescent="0.25">
      <c r="A167" s="1" t="s">
        <v>378</v>
      </c>
      <c r="B167" s="1" t="str">
        <f>_xlfn.XLOOKUP(A167,bonds[worksheet get],bonds[unique lookup],"-")</f>
        <v>AFFP 6 1/4 PERP nc-20</v>
      </c>
      <c r="C167" s="1" t="str">
        <f>_xlfn.XLOOKUP(A167,bonds[worksheet get],bonds[ID_ISIN],"-")</f>
        <v>FR0012650281</v>
      </c>
      <c r="D167" s="1">
        <f>_xll.BDH(A167,"blp_i_sprd_mid","-2AY",,"Dates=H","Fill=C","Sort=R","Dir=H","cols=509;rows=1")</f>
        <v>1365.008</v>
      </c>
      <c r="E167" s="1">
        <v>1323.1769999999999</v>
      </c>
      <c r="F167" s="1">
        <v>1296.0540000000001</v>
      </c>
      <c r="G167" s="1">
        <v>1301.421</v>
      </c>
      <c r="H167" s="1">
        <v>1309.8969999999999</v>
      </c>
      <c r="I167" s="1">
        <v>1286.9749999999999</v>
      </c>
      <c r="J167" s="1">
        <v>1344.52</v>
      </c>
      <c r="K167" s="1">
        <v>1269.4870000000001</v>
      </c>
      <c r="L167" s="1">
        <v>1208.106</v>
      </c>
      <c r="M167" s="1">
        <v>1205.2750000000001</v>
      </c>
      <c r="N167" s="1">
        <v>1205.6300000000001</v>
      </c>
      <c r="O167" s="1">
        <v>1196.912</v>
      </c>
      <c r="P167" s="1">
        <v>1178.248</v>
      </c>
      <c r="Q167" s="1">
        <v>1187.6969999999999</v>
      </c>
      <c r="R167" s="1">
        <v>1261.749</v>
      </c>
      <c r="S167" s="1">
        <v>1149.788</v>
      </c>
      <c r="T167" s="1">
        <v>1287.2370000000001</v>
      </c>
      <c r="U167" s="1">
        <v>1186.875</v>
      </c>
      <c r="V167" s="1">
        <v>1053.626</v>
      </c>
      <c r="W167" s="1">
        <v>1018.2910000000001</v>
      </c>
      <c r="X167" s="1">
        <v>1024.9870000000001</v>
      </c>
      <c r="Y167" s="1">
        <v>1107.0809999999999</v>
      </c>
      <c r="Z167" s="1">
        <v>1100.481</v>
      </c>
      <c r="AA167" s="1">
        <v>1105.6959999999999</v>
      </c>
      <c r="AB167" s="1">
        <v>1130.3530000000001</v>
      </c>
      <c r="AC167" s="1">
        <v>1191.22</v>
      </c>
      <c r="AD167" s="1">
        <v>1075.5119999999999</v>
      </c>
      <c r="AE167" s="1">
        <v>1168.7560000000001</v>
      </c>
      <c r="AF167" s="1">
        <v>1277.604</v>
      </c>
      <c r="AG167" s="1">
        <v>1518.2539999999999</v>
      </c>
      <c r="AH167" s="1">
        <v>1434.2439999999999</v>
      </c>
      <c r="AI167" s="1">
        <v>1432.502</v>
      </c>
      <c r="AJ167" s="1">
        <v>1481.1030000000001</v>
      </c>
      <c r="AK167" s="1">
        <v>1513.7059999999999</v>
      </c>
      <c r="AL167" s="1">
        <v>1561.239</v>
      </c>
      <c r="AM167" s="1">
        <v>1580.375</v>
      </c>
      <c r="AN167" s="1">
        <v>1518.9459999999999</v>
      </c>
      <c r="AO167" s="1">
        <v>1496.556</v>
      </c>
      <c r="AP167" s="1">
        <v>1623.1559999999999</v>
      </c>
      <c r="AQ167" s="1">
        <v>1926.4369999999999</v>
      </c>
      <c r="AR167" s="1">
        <v>2216.3809999999999</v>
      </c>
      <c r="AS167" s="1">
        <v>2224.8409999999999</v>
      </c>
      <c r="AT167" s="1">
        <v>2630.9639999999999</v>
      </c>
      <c r="AU167" s="1">
        <v>2507.6550000000002</v>
      </c>
      <c r="AV167" s="1">
        <v>2583.1750000000002</v>
      </c>
      <c r="AW167" s="1">
        <v>2473.7820000000002</v>
      </c>
      <c r="AX167" s="1">
        <v>2039.7360000000001</v>
      </c>
      <c r="AY167" s="1">
        <v>1516.3520000000001</v>
      </c>
      <c r="AZ167" s="1">
        <v>1549.567</v>
      </c>
      <c r="BA167" s="1">
        <v>2456.319</v>
      </c>
      <c r="BB167" s="1">
        <v>2503.4830000000002</v>
      </c>
      <c r="BC167" s="1">
        <v>2582.509</v>
      </c>
      <c r="BD167" s="1">
        <v>2719.7869999999998</v>
      </c>
      <c r="BE167" s="1">
        <v>2369.4229999999998</v>
      </c>
      <c r="BF167" s="1">
        <v>3197.5219999999999</v>
      </c>
      <c r="BG167" s="1">
        <v>3378.03</v>
      </c>
      <c r="BH167" s="1">
        <v>3900.6329999999998</v>
      </c>
      <c r="BI167" s="1">
        <v>3714.7429999999999</v>
      </c>
      <c r="BJ167" s="1">
        <v>3977.9749999999999</v>
      </c>
      <c r="BK167" s="1">
        <v>4485.9219999999996</v>
      </c>
      <c r="BL167" s="1">
        <v>4480.75</v>
      </c>
      <c r="BM167" s="1">
        <v>4532.8710000000001</v>
      </c>
      <c r="BN167" s="1">
        <v>4608.4219999999996</v>
      </c>
      <c r="BO167" s="1">
        <v>4527.7830000000004</v>
      </c>
      <c r="BP167" s="1">
        <v>4401.6970000000001</v>
      </c>
      <c r="BQ167" s="1">
        <v>4709.6840000000002</v>
      </c>
      <c r="BR167" s="1">
        <v>4762.6469999999999</v>
      </c>
      <c r="BS167" s="1">
        <v>4562.1959999999999</v>
      </c>
      <c r="BT167" s="1">
        <v>4823.5420000000004</v>
      </c>
      <c r="BU167" s="1">
        <v>4764.0550000000003</v>
      </c>
      <c r="BV167" s="1">
        <v>4808.5259999999998</v>
      </c>
      <c r="BW167" s="1">
        <v>4874.91</v>
      </c>
      <c r="BX167" s="1">
        <v>4764.4170000000004</v>
      </c>
      <c r="BY167" s="1">
        <v>4800.5060000000003</v>
      </c>
      <c r="BZ167" s="1">
        <v>4653.9650000000001</v>
      </c>
      <c r="CA167" s="1">
        <v>3070.9459999999999</v>
      </c>
      <c r="CB167" s="1">
        <v>2932.4479999999999</v>
      </c>
      <c r="CC167" s="1">
        <v>1714.961</v>
      </c>
      <c r="CD167" s="1">
        <v>1661.519</v>
      </c>
      <c r="CE167" s="1">
        <v>897.19200000000001</v>
      </c>
      <c r="CF167" s="1">
        <v>863.59900000000005</v>
      </c>
      <c r="CG167" s="1">
        <v>856.17700000000002</v>
      </c>
      <c r="CH167" s="1">
        <v>439.03399999999999</v>
      </c>
      <c r="CI167" s="1">
        <v>311.226</v>
      </c>
      <c r="CJ167" s="1">
        <v>219.374</v>
      </c>
      <c r="CK167" s="1">
        <v>248.92400000000001</v>
      </c>
      <c r="CL167" s="1">
        <v>286.822</v>
      </c>
      <c r="CM167" s="1">
        <v>226.73500000000001</v>
      </c>
      <c r="CN167" s="1">
        <v>164.73599999999999</v>
      </c>
      <c r="CO167" s="1">
        <v>145.25399999999999</v>
      </c>
      <c r="CP167" s="1">
        <v>127.91800000000001</v>
      </c>
      <c r="CQ167" s="1">
        <v>123.23699999999999</v>
      </c>
      <c r="CR167" s="1">
        <v>86.998999999999995</v>
      </c>
      <c r="CS167" s="1">
        <v>82.441999999999993</v>
      </c>
      <c r="CT167" s="1">
        <v>79.135999999999996</v>
      </c>
      <c r="CU167" s="1">
        <v>84.18</v>
      </c>
      <c r="CV167" s="1">
        <v>83.337999999999994</v>
      </c>
      <c r="CW167" s="1">
        <v>81.356999999999999</v>
      </c>
      <c r="CX167" s="1">
        <v>82.152000000000001</v>
      </c>
      <c r="CY167" s="1">
        <v>75.921999999999997</v>
      </c>
      <c r="CZ167" s="1">
        <v>71.072000000000003</v>
      </c>
      <c r="DA167" s="1">
        <v>69.900999999999996</v>
      </c>
      <c r="DB167" s="1">
        <v>68.132999999999996</v>
      </c>
      <c r="DC167" s="1">
        <v>72.441999999999993</v>
      </c>
      <c r="DD167" s="1">
        <v>81.521000000000001</v>
      </c>
      <c r="DE167" s="1">
        <v>79.045000000000002</v>
      </c>
      <c r="DF167" s="1">
        <v>84.554000000000002</v>
      </c>
      <c r="DG167" s="1">
        <v>81.519000000000005</v>
      </c>
      <c r="DH167" s="1">
        <v>86.073999999999998</v>
      </c>
      <c r="DI167" s="1">
        <v>87.781999999999996</v>
      </c>
      <c r="DJ167" s="1">
        <v>88.563999999999993</v>
      </c>
      <c r="DK167" s="1">
        <v>85.31</v>
      </c>
      <c r="DL167" s="1">
        <v>77.064999999999998</v>
      </c>
      <c r="DM167" s="1">
        <v>74.263999999999996</v>
      </c>
      <c r="DN167" s="1">
        <v>77.141999999999996</v>
      </c>
      <c r="DO167" s="1">
        <v>76.771000000000001</v>
      </c>
      <c r="DP167" s="1">
        <v>76.753</v>
      </c>
      <c r="DQ167" s="1">
        <v>70.971999999999994</v>
      </c>
      <c r="DR167" s="1">
        <v>78.834000000000003</v>
      </c>
      <c r="DS167" s="1">
        <v>89.691999999999993</v>
      </c>
      <c r="DT167" s="1">
        <v>94.912000000000006</v>
      </c>
      <c r="DU167" s="1">
        <v>96.245999999999995</v>
      </c>
      <c r="DV167" s="1">
        <v>97.536000000000001</v>
      </c>
      <c r="DW167" s="1">
        <v>85.427000000000007</v>
      </c>
      <c r="DX167" s="1">
        <v>90.835999999999999</v>
      </c>
      <c r="DY167" s="1">
        <v>91.072999999999993</v>
      </c>
      <c r="DZ167" s="1">
        <v>92.477000000000004</v>
      </c>
      <c r="EA167" s="1">
        <v>109.51</v>
      </c>
      <c r="EB167" s="1">
        <v>107.848</v>
      </c>
      <c r="EC167" s="1">
        <v>106.03400000000001</v>
      </c>
      <c r="ED167" s="1">
        <v>114.04300000000001</v>
      </c>
      <c r="EE167" s="1">
        <v>118.453</v>
      </c>
      <c r="EF167" s="1">
        <v>119.038</v>
      </c>
      <c r="EG167" s="1">
        <v>126.242</v>
      </c>
      <c r="EH167" s="1">
        <v>134.815</v>
      </c>
      <c r="EI167" s="1">
        <v>135.96199999999999</v>
      </c>
      <c r="EJ167" s="1">
        <v>136.976</v>
      </c>
      <c r="EK167" s="1">
        <v>139.916</v>
      </c>
      <c r="EL167" s="1">
        <v>136.655</v>
      </c>
      <c r="EM167" s="1">
        <v>135.96600000000001</v>
      </c>
      <c r="EN167" s="1">
        <v>140.76</v>
      </c>
      <c r="EO167" s="1">
        <v>146.428</v>
      </c>
      <c r="EP167" s="1">
        <v>147.83699999999999</v>
      </c>
      <c r="EQ167" s="1">
        <v>150.91399999999999</v>
      </c>
      <c r="ER167" s="1">
        <v>154.12</v>
      </c>
      <c r="ES167" s="1">
        <v>154.614</v>
      </c>
      <c r="ET167" s="1">
        <v>149.88999999999999</v>
      </c>
      <c r="EU167" s="1">
        <v>146.50299999999999</v>
      </c>
      <c r="EV167" s="1">
        <v>142.773</v>
      </c>
      <c r="EW167" s="1">
        <v>142.72</v>
      </c>
      <c r="EX167" s="1">
        <v>142.74100000000001</v>
      </c>
      <c r="EY167" s="1">
        <v>144.108</v>
      </c>
      <c r="EZ167" s="1">
        <v>144.63800000000001</v>
      </c>
      <c r="FA167" s="1">
        <v>144.64400000000001</v>
      </c>
      <c r="FB167" s="1">
        <v>144.83799999999999</v>
      </c>
      <c r="FC167" s="1">
        <v>140.761</v>
      </c>
      <c r="FD167" s="1">
        <v>146.483</v>
      </c>
      <c r="FE167" s="1">
        <v>143.494</v>
      </c>
      <c r="FF167" s="1">
        <v>139.57599999999999</v>
      </c>
      <c r="FG167" s="1">
        <v>140.78800000000001</v>
      </c>
      <c r="FH167" s="1">
        <v>141.11699999999999</v>
      </c>
      <c r="FI167" s="1">
        <v>142.77600000000001</v>
      </c>
      <c r="FJ167" s="1">
        <v>143.44300000000001</v>
      </c>
      <c r="FK167" s="1">
        <v>145.50200000000001</v>
      </c>
      <c r="FL167" s="1">
        <v>155.559</v>
      </c>
      <c r="FM167" s="1">
        <v>157.97300000000001</v>
      </c>
      <c r="FN167" s="1">
        <v>162.32400000000001</v>
      </c>
      <c r="FO167" s="1">
        <v>164.59299999999999</v>
      </c>
      <c r="FP167" s="1">
        <v>165.30199999999999</v>
      </c>
      <c r="FQ167" s="1">
        <v>167.256</v>
      </c>
      <c r="FR167" s="1">
        <v>163.114</v>
      </c>
      <c r="FS167" s="1">
        <v>162.65600000000001</v>
      </c>
      <c r="FT167" s="1">
        <v>157.48699999999999</v>
      </c>
      <c r="FU167" s="1">
        <v>148.655</v>
      </c>
      <c r="FV167" s="1">
        <v>149.096</v>
      </c>
      <c r="FW167" s="1">
        <v>152.251</v>
      </c>
      <c r="FX167" s="1">
        <v>153.15899999999999</v>
      </c>
      <c r="FY167" s="1">
        <v>150.75399999999999</v>
      </c>
      <c r="FZ167" s="1">
        <v>153.471</v>
      </c>
      <c r="GA167" s="1">
        <v>154.679</v>
      </c>
      <c r="GB167" s="1">
        <v>151.244</v>
      </c>
      <c r="GC167" s="1">
        <v>154.29499999999999</v>
      </c>
      <c r="GD167" s="1">
        <v>154.59</v>
      </c>
      <c r="GE167" s="1">
        <v>156.14099999999999</v>
      </c>
      <c r="GF167" s="1">
        <v>157.375</v>
      </c>
      <c r="GG167" s="1">
        <v>164.34299999999999</v>
      </c>
      <c r="GH167" s="1">
        <v>168.727</v>
      </c>
      <c r="GI167" s="1">
        <v>168.126</v>
      </c>
      <c r="GJ167" s="1">
        <v>165.37299999999999</v>
      </c>
      <c r="GK167" s="1">
        <v>166.733</v>
      </c>
      <c r="GL167" s="1">
        <v>165.36600000000001</v>
      </c>
      <c r="GM167" s="1">
        <v>167.393</v>
      </c>
      <c r="GN167" s="1">
        <v>168.495</v>
      </c>
      <c r="GO167" s="1">
        <v>167.423</v>
      </c>
      <c r="GP167" s="1">
        <v>163.56899999999999</v>
      </c>
      <c r="GQ167" s="1">
        <v>159.57900000000001</v>
      </c>
      <c r="GR167" s="1">
        <v>167.37299999999999</v>
      </c>
      <c r="GS167" s="1">
        <v>162.57</v>
      </c>
      <c r="GT167" s="1">
        <v>162.16</v>
      </c>
      <c r="GU167" s="1">
        <v>161.268</v>
      </c>
      <c r="GV167" s="1">
        <v>164.864</v>
      </c>
      <c r="GW167" s="1">
        <v>161.709</v>
      </c>
      <c r="GX167" s="1">
        <v>163.285</v>
      </c>
      <c r="GY167" s="1">
        <v>127.095</v>
      </c>
      <c r="GZ167" s="1">
        <v>97.864999999999995</v>
      </c>
      <c r="HA167" s="1">
        <v>94.094999999999999</v>
      </c>
      <c r="HB167" s="1">
        <v>115.697</v>
      </c>
      <c r="HC167" s="1">
        <v>115.229</v>
      </c>
      <c r="HD167" s="1">
        <v>113.821</v>
      </c>
      <c r="HE167" s="1">
        <v>114.182</v>
      </c>
      <c r="HF167" s="1">
        <v>116.84399999999999</v>
      </c>
      <c r="HG167" s="1">
        <v>123.315</v>
      </c>
      <c r="HH167" s="1">
        <v>121.07299999999999</v>
      </c>
      <c r="HI167" s="1">
        <v>122.611</v>
      </c>
      <c r="HJ167" s="1">
        <v>122.32</v>
      </c>
      <c r="HK167" s="1">
        <v>125.303</v>
      </c>
      <c r="HL167" s="1">
        <v>127.59099999999999</v>
      </c>
      <c r="HM167" s="1">
        <v>127.529</v>
      </c>
      <c r="HN167" s="1">
        <v>145.66300000000001</v>
      </c>
      <c r="HO167" s="1">
        <v>133.613</v>
      </c>
      <c r="HP167" s="1">
        <v>134.34700000000001</v>
      </c>
      <c r="HQ167" s="1">
        <v>141.25700000000001</v>
      </c>
      <c r="HR167" s="1">
        <v>144.565</v>
      </c>
      <c r="HS167" s="1">
        <v>146.58799999999999</v>
      </c>
      <c r="HT167" s="1">
        <v>149.49299999999999</v>
      </c>
      <c r="HU167" s="1">
        <v>150.221</v>
      </c>
      <c r="HV167" s="1">
        <v>146.49600000000001</v>
      </c>
      <c r="HW167" s="1">
        <v>146.858</v>
      </c>
      <c r="HX167" s="1">
        <v>147.798</v>
      </c>
      <c r="HY167" s="1">
        <v>145.56899999999999</v>
      </c>
      <c r="HZ167" s="1">
        <v>148.041</v>
      </c>
      <c r="IA167" s="1">
        <v>147.83699999999999</v>
      </c>
      <c r="IB167" s="1">
        <v>153.81</v>
      </c>
      <c r="IC167" s="1">
        <v>155.56700000000001</v>
      </c>
      <c r="ID167" s="1">
        <v>154.68</v>
      </c>
      <c r="IE167" s="1">
        <v>147.91399999999999</v>
      </c>
      <c r="IF167" s="1">
        <v>150.15299999999999</v>
      </c>
      <c r="IG167" s="1">
        <v>151.036</v>
      </c>
      <c r="IH167" s="1">
        <v>136.96899999999999</v>
      </c>
      <c r="II167" s="1">
        <v>138.53399999999999</v>
      </c>
      <c r="IJ167" s="1">
        <v>138.98099999999999</v>
      </c>
      <c r="IK167" s="1">
        <v>141.43299999999999</v>
      </c>
      <c r="IL167" s="1">
        <v>149.42099999999999</v>
      </c>
      <c r="IM167" s="1">
        <v>150.71199999999999</v>
      </c>
      <c r="IN167" s="1">
        <v>153.86099999999999</v>
      </c>
      <c r="IO167" s="1">
        <v>153.36199999999999</v>
      </c>
      <c r="IP167" s="1">
        <v>144.40600000000001</v>
      </c>
      <c r="IQ167" s="1">
        <v>141.40100000000001</v>
      </c>
      <c r="IR167" s="1">
        <v>140.86600000000001</v>
      </c>
      <c r="IS167" s="1">
        <v>143.25299999999999</v>
      </c>
      <c r="IT167" s="1">
        <v>142.1</v>
      </c>
      <c r="IU167" s="1">
        <v>146.07</v>
      </c>
      <c r="IV167" s="1">
        <v>148.601</v>
      </c>
      <c r="IW167" s="1">
        <v>146.08500000000001</v>
      </c>
      <c r="IX167" s="1">
        <v>141.76499999999999</v>
      </c>
      <c r="IY167" s="1">
        <v>143.84800000000001</v>
      </c>
      <c r="IZ167" s="1">
        <v>145.499</v>
      </c>
      <c r="JA167" s="1">
        <v>144.51599999999999</v>
      </c>
      <c r="JB167" s="1">
        <v>145.54900000000001</v>
      </c>
      <c r="JC167" s="1">
        <v>146.99700000000001</v>
      </c>
      <c r="JD167" s="1">
        <v>149.357</v>
      </c>
      <c r="JE167" s="1">
        <v>153.79599999999999</v>
      </c>
      <c r="JF167" s="1">
        <v>150.28100000000001</v>
      </c>
      <c r="JG167" s="1">
        <v>149.874</v>
      </c>
      <c r="JH167" s="1">
        <v>153.99799999999999</v>
      </c>
      <c r="JI167" s="1">
        <v>152.59700000000001</v>
      </c>
      <c r="JJ167" s="1">
        <v>153.13</v>
      </c>
      <c r="JK167" s="1">
        <v>158.345</v>
      </c>
      <c r="JL167" s="1">
        <v>160.15</v>
      </c>
      <c r="JM167" s="1">
        <v>161.172</v>
      </c>
      <c r="JN167" s="1">
        <v>161.06800000000001</v>
      </c>
      <c r="JO167" s="1">
        <v>164.97200000000001</v>
      </c>
      <c r="JP167" s="1">
        <v>158.75</v>
      </c>
      <c r="JQ167" s="1">
        <v>156.98099999999999</v>
      </c>
      <c r="JR167" s="1">
        <v>161.744</v>
      </c>
      <c r="JS167" s="1">
        <v>162.303</v>
      </c>
      <c r="JT167" s="1">
        <v>167.80799999999999</v>
      </c>
      <c r="JU167" s="1">
        <v>168.005</v>
      </c>
      <c r="JV167" s="1">
        <v>166.87200000000001</v>
      </c>
      <c r="JW167" s="1">
        <v>167.86699999999999</v>
      </c>
      <c r="JX167" s="1">
        <v>162.137</v>
      </c>
      <c r="JY167" s="1">
        <v>165.22800000000001</v>
      </c>
      <c r="JZ167" s="1">
        <v>163.22999999999999</v>
      </c>
      <c r="KA167" s="1">
        <v>176.446</v>
      </c>
      <c r="KB167" s="1">
        <v>161.96199999999999</v>
      </c>
      <c r="KC167" s="1">
        <v>162.77500000000001</v>
      </c>
      <c r="KD167" s="1">
        <v>149.452</v>
      </c>
      <c r="KE167" s="1">
        <v>148.506</v>
      </c>
      <c r="KF167" s="1">
        <v>146.346</v>
      </c>
      <c r="KG167" s="1">
        <v>145.751</v>
      </c>
      <c r="KH167" s="1">
        <v>139.744</v>
      </c>
      <c r="KI167" s="1">
        <v>138.78299999999999</v>
      </c>
      <c r="KJ167" s="1">
        <v>137.529</v>
      </c>
      <c r="KK167" s="1">
        <v>137.03700000000001</v>
      </c>
      <c r="KL167" s="1">
        <v>128.57499999999999</v>
      </c>
      <c r="KM167" s="1">
        <v>132.57</v>
      </c>
      <c r="KN167" s="1">
        <v>122.758</v>
      </c>
      <c r="KO167" s="1">
        <v>112.94799999999999</v>
      </c>
      <c r="KP167" s="1">
        <v>111.242</v>
      </c>
      <c r="KQ167" s="1">
        <v>103.925</v>
      </c>
      <c r="KR167" s="1">
        <v>103.91800000000001</v>
      </c>
      <c r="KS167" s="1">
        <v>106.848</v>
      </c>
      <c r="KT167" s="1">
        <v>106.417</v>
      </c>
      <c r="KU167" s="1">
        <v>110.26600000000001</v>
      </c>
      <c r="KV167" s="1">
        <v>109.96599999999999</v>
      </c>
      <c r="KW167" s="1">
        <v>111.991</v>
      </c>
      <c r="KX167" s="1">
        <v>111.687</v>
      </c>
      <c r="KY167" s="1">
        <v>114.91</v>
      </c>
      <c r="KZ167" s="1">
        <v>117.261</v>
      </c>
      <c r="LA167" s="1">
        <v>118.46</v>
      </c>
      <c r="LB167" s="1">
        <v>118.89</v>
      </c>
      <c r="LC167" s="1">
        <v>121.142</v>
      </c>
      <c r="LD167" s="1">
        <v>124.348</v>
      </c>
      <c r="LE167" s="1">
        <v>132.6</v>
      </c>
      <c r="LF167" s="1">
        <v>134.54599999999999</v>
      </c>
      <c r="LG167" s="1">
        <v>129.50899999999999</v>
      </c>
      <c r="LH167" s="1">
        <v>126.56100000000001</v>
      </c>
      <c r="LI167" s="1">
        <v>123.56</v>
      </c>
      <c r="LJ167" s="1">
        <v>126.563</v>
      </c>
      <c r="LK167" s="1">
        <v>130.32300000000001</v>
      </c>
      <c r="LL167" s="1">
        <v>128.678</v>
      </c>
      <c r="LM167" s="1">
        <v>134.61799999999999</v>
      </c>
      <c r="LN167" s="1">
        <v>138.184</v>
      </c>
      <c r="LO167" s="1">
        <v>144.86000000000001</v>
      </c>
      <c r="LP167" s="1">
        <v>153.31800000000001</v>
      </c>
      <c r="LQ167" s="1">
        <v>156.559</v>
      </c>
      <c r="LR167" s="1">
        <v>149.58099999999999</v>
      </c>
      <c r="LS167" s="1">
        <v>152.565</v>
      </c>
      <c r="LT167" s="1">
        <v>150.38</v>
      </c>
      <c r="LU167" s="1">
        <v>157.39400000000001</v>
      </c>
      <c r="LV167" s="1">
        <v>160.37</v>
      </c>
      <c r="LW167" s="1">
        <v>172.28800000000001</v>
      </c>
      <c r="LX167" s="1">
        <v>174.48</v>
      </c>
      <c r="LY167" s="1">
        <v>177.047</v>
      </c>
      <c r="LZ167" s="1">
        <v>180.02</v>
      </c>
      <c r="MA167" s="1">
        <v>184.90899999999999</v>
      </c>
      <c r="MB167" s="1">
        <v>189.392</v>
      </c>
      <c r="MC167" s="1">
        <v>187.49799999999999</v>
      </c>
      <c r="MD167" s="1">
        <v>184.79499999999999</v>
      </c>
      <c r="ME167" s="1">
        <v>181.923</v>
      </c>
      <c r="MF167" s="1">
        <v>178.631</v>
      </c>
      <c r="MG167" s="1">
        <v>172.88</v>
      </c>
      <c r="MH167" s="1">
        <v>169.58699999999999</v>
      </c>
      <c r="MI167" s="1">
        <v>170.148</v>
      </c>
      <c r="MJ167" s="1">
        <v>181.46199999999999</v>
      </c>
      <c r="MK167" s="1">
        <v>188.24600000000001</v>
      </c>
      <c r="ML167" s="1">
        <v>196.10300000000001</v>
      </c>
      <c r="MM167" s="1">
        <v>196.68100000000001</v>
      </c>
      <c r="MN167" s="1">
        <v>208.869</v>
      </c>
      <c r="MO167" s="1">
        <v>210.762</v>
      </c>
      <c r="MP167" s="1">
        <v>209.26499999999999</v>
      </c>
      <c r="MQ167" s="1">
        <v>208.30600000000001</v>
      </c>
      <c r="MR167" s="1">
        <v>205.26</v>
      </c>
      <c r="MS167" s="1">
        <v>204.84299999999999</v>
      </c>
      <c r="MT167" s="1">
        <v>215.33699999999999</v>
      </c>
      <c r="MU167" s="1">
        <v>221.465</v>
      </c>
      <c r="MV167" s="1">
        <v>223.05699999999999</v>
      </c>
      <c r="MW167" s="1">
        <v>219.733</v>
      </c>
      <c r="MX167" s="1">
        <v>218.202</v>
      </c>
      <c r="MY167" s="1">
        <v>237.37200000000001</v>
      </c>
      <c r="MZ167" s="1">
        <v>248.488</v>
      </c>
      <c r="NA167" s="1">
        <v>255.82499999999999</v>
      </c>
      <c r="NB167" s="1">
        <v>261.43200000000002</v>
      </c>
      <c r="NC167" s="1">
        <v>271.101</v>
      </c>
      <c r="ND167" s="1">
        <v>278.49900000000002</v>
      </c>
      <c r="NE167" s="1">
        <v>282.94200000000001</v>
      </c>
      <c r="NF167" s="1">
        <v>291.51100000000002</v>
      </c>
      <c r="NG167" s="1">
        <v>296.94299999999998</v>
      </c>
      <c r="NH167" s="1">
        <v>300.36900000000003</v>
      </c>
      <c r="NI167" s="1">
        <v>299.988</v>
      </c>
      <c r="NJ167" s="1">
        <v>305.47199999999998</v>
      </c>
      <c r="NK167" s="1">
        <v>308.22399999999999</v>
      </c>
      <c r="NL167" s="1">
        <v>312.65499999999997</v>
      </c>
      <c r="NM167" s="1">
        <v>313.13600000000002</v>
      </c>
      <c r="NN167" s="1">
        <v>316.86500000000001</v>
      </c>
      <c r="NO167" s="1">
        <v>319.42099999999999</v>
      </c>
      <c r="NP167" s="1">
        <v>316.18</v>
      </c>
      <c r="NQ167" s="1">
        <v>321.43</v>
      </c>
      <c r="NR167" s="1">
        <v>327.416</v>
      </c>
      <c r="NS167" s="1">
        <v>336.28300000000002</v>
      </c>
      <c r="NT167" s="1">
        <v>339.62599999999998</v>
      </c>
      <c r="NU167" s="1">
        <v>344.42099999999999</v>
      </c>
      <c r="NV167" s="1">
        <v>353.61900000000003</v>
      </c>
      <c r="NW167" s="1">
        <v>347.96</v>
      </c>
      <c r="NX167" s="1">
        <v>342.74200000000002</v>
      </c>
      <c r="NY167" s="1">
        <v>341.19900000000001</v>
      </c>
      <c r="NZ167" s="1">
        <v>342.52600000000001</v>
      </c>
      <c r="OA167" s="1">
        <v>350.52600000000001</v>
      </c>
      <c r="OB167" s="1">
        <v>344.19499999999999</v>
      </c>
      <c r="OC167" s="1">
        <v>346.13600000000002</v>
      </c>
      <c r="OD167" s="1">
        <v>350.31799999999998</v>
      </c>
      <c r="OE167" s="1">
        <v>354.40300000000002</v>
      </c>
      <c r="OF167" s="1">
        <v>357.75</v>
      </c>
      <c r="OG167" s="1">
        <v>354.863</v>
      </c>
      <c r="OH167" s="1">
        <v>356.03</v>
      </c>
      <c r="OI167" s="1">
        <v>377.82900000000001</v>
      </c>
      <c r="OJ167" s="1">
        <v>391.44900000000001</v>
      </c>
      <c r="OK167" s="1">
        <v>406.94200000000001</v>
      </c>
      <c r="OL167" s="1">
        <v>408.245</v>
      </c>
      <c r="OM167" s="1">
        <v>407.61700000000002</v>
      </c>
      <c r="ON167" s="1">
        <v>378.49700000000001</v>
      </c>
      <c r="OO167" s="1">
        <v>355.95699999999999</v>
      </c>
      <c r="OP167" s="1">
        <v>335.505</v>
      </c>
      <c r="OQ167" s="1">
        <v>331.351</v>
      </c>
      <c r="OR167" s="1">
        <v>310.73899999999998</v>
      </c>
      <c r="OS167" s="1">
        <v>311.01100000000002</v>
      </c>
      <c r="OT167" s="1">
        <v>299.34199999999998</v>
      </c>
      <c r="OU167" s="1">
        <v>298.18099999999998</v>
      </c>
      <c r="OV167" s="1">
        <v>298.08800000000002</v>
      </c>
      <c r="OW167" s="1">
        <v>299.78199999999998</v>
      </c>
      <c r="OX167" s="1">
        <v>308.31599999999997</v>
      </c>
      <c r="OY167" s="1">
        <v>311.33699999999999</v>
      </c>
      <c r="OZ167" s="1">
        <v>293.459</v>
      </c>
      <c r="PA167" s="1">
        <v>286.84899999999999</v>
      </c>
      <c r="PB167" s="1">
        <v>271.52800000000002</v>
      </c>
      <c r="PC167" s="1">
        <v>263.21100000000001</v>
      </c>
      <c r="PD167" s="1">
        <v>260.52499999999998</v>
      </c>
      <c r="PE167" s="1">
        <v>258.79399999999998</v>
      </c>
      <c r="PF167" s="1">
        <v>254.41</v>
      </c>
      <c r="PG167" s="1">
        <v>243.10900000000001</v>
      </c>
      <c r="PH167" s="1">
        <v>243.34299999999999</v>
      </c>
      <c r="PI167" s="1">
        <v>245.65600000000001</v>
      </c>
      <c r="PJ167" s="1">
        <v>248.11</v>
      </c>
      <c r="PK167" s="1">
        <v>254.79</v>
      </c>
      <c r="PL167" s="1">
        <v>270.81700000000001</v>
      </c>
      <c r="PM167" s="1">
        <v>272.05099999999999</v>
      </c>
      <c r="PN167" s="1">
        <v>273.738</v>
      </c>
      <c r="PO167" s="1">
        <v>277.36799999999999</v>
      </c>
      <c r="PP167" s="1">
        <v>273.98399999999998</v>
      </c>
      <c r="PQ167" s="1">
        <v>269.19299999999998</v>
      </c>
      <c r="PR167" s="1">
        <v>261.11599999999999</v>
      </c>
      <c r="PS167" s="1">
        <v>254.74100000000001</v>
      </c>
      <c r="PT167" s="1">
        <v>253.04900000000001</v>
      </c>
      <c r="PU167" s="1">
        <v>255.63900000000001</v>
      </c>
      <c r="PV167" s="1">
        <v>253.92400000000001</v>
      </c>
      <c r="PW167" s="1">
        <v>254.32599999999999</v>
      </c>
      <c r="PX167" s="1">
        <v>256.05599999999998</v>
      </c>
      <c r="PY167" s="1">
        <v>258.41699999999997</v>
      </c>
      <c r="PZ167" s="1">
        <v>252.28299999999999</v>
      </c>
      <c r="QA167" s="1">
        <v>251.54499999999999</v>
      </c>
      <c r="QB167" s="1">
        <v>239.965</v>
      </c>
      <c r="QC167" s="1">
        <v>240.208</v>
      </c>
      <c r="QD167" s="1">
        <v>241.369</v>
      </c>
      <c r="QE167" s="1">
        <v>241.91200000000001</v>
      </c>
      <c r="QF167" s="1">
        <v>244.59700000000001</v>
      </c>
      <c r="QG167" s="1">
        <v>249.566</v>
      </c>
      <c r="QH167" s="1">
        <v>256.774</v>
      </c>
      <c r="QI167" s="1">
        <v>257.00900000000001</v>
      </c>
      <c r="QJ167" s="1">
        <v>258.07900000000001</v>
      </c>
      <c r="QK167" s="1">
        <v>252.36500000000001</v>
      </c>
      <c r="QL167" s="1">
        <v>257.20800000000003</v>
      </c>
      <c r="QM167" s="1">
        <v>252.53200000000001</v>
      </c>
      <c r="QN167" s="1">
        <v>249.245</v>
      </c>
      <c r="QO167" s="1">
        <v>247.59399999999999</v>
      </c>
      <c r="QP167" s="1">
        <v>245.786</v>
      </c>
      <c r="QQ167" s="1">
        <v>250.91300000000001</v>
      </c>
      <c r="QR167" s="1">
        <v>255.06700000000001</v>
      </c>
      <c r="QS167" s="1">
        <v>258.55399999999997</v>
      </c>
      <c r="QT167" s="1">
        <v>260.75400000000002</v>
      </c>
      <c r="QU167" s="1">
        <v>269.745</v>
      </c>
      <c r="QV167" s="1">
        <v>282.52600000000001</v>
      </c>
      <c r="QW167" s="1">
        <v>286.072</v>
      </c>
      <c r="QX167" s="1">
        <v>285.34399999999999</v>
      </c>
      <c r="QY167" s="1">
        <v>285.61799999999999</v>
      </c>
      <c r="QZ167" s="1">
        <v>284.08</v>
      </c>
      <c r="RA167" s="1">
        <v>284.625</v>
      </c>
      <c r="RB167" s="1">
        <v>284.04599999999999</v>
      </c>
      <c r="RC167" s="1">
        <v>286.43700000000001</v>
      </c>
      <c r="RD167" s="1">
        <v>328.428</v>
      </c>
      <c r="RE167" s="1">
        <v>323.61</v>
      </c>
      <c r="RF167" s="1">
        <v>321.22000000000003</v>
      </c>
      <c r="RG167" s="1">
        <v>321.14400000000001</v>
      </c>
      <c r="RH167" s="1">
        <v>321.28399999999999</v>
      </c>
      <c r="RI167" s="1">
        <v>323.77999999999997</v>
      </c>
      <c r="RJ167" s="1">
        <v>323.26299999999998</v>
      </c>
      <c r="RK167" s="1">
        <v>323.96499999999997</v>
      </c>
      <c r="RL167" s="1">
        <v>326.08199999999999</v>
      </c>
      <c r="RM167" s="1">
        <v>327.392</v>
      </c>
      <c r="RN167" s="1">
        <v>322.8</v>
      </c>
      <c r="RO167" s="1">
        <v>319.327</v>
      </c>
      <c r="RP167" s="1">
        <v>314.96600000000001</v>
      </c>
      <c r="RQ167" s="1">
        <v>312.21899999999999</v>
      </c>
      <c r="RR167" s="1">
        <v>308.76</v>
      </c>
      <c r="RS167" s="1">
        <v>303.86</v>
      </c>
      <c r="RT167" s="1">
        <v>296.69799999999998</v>
      </c>
      <c r="RU167" s="1">
        <v>298.38</v>
      </c>
      <c r="RV167" s="1">
        <v>297.10599999999999</v>
      </c>
      <c r="RW167" s="1">
        <v>298.40100000000001</v>
      </c>
      <c r="RX167" s="1">
        <v>296.70100000000002</v>
      </c>
      <c r="RY167" s="1">
        <v>296.529</v>
      </c>
      <c r="RZ167" s="1">
        <v>291.52</v>
      </c>
      <c r="SA167" s="1">
        <v>295.23200000000003</v>
      </c>
      <c r="SB167" s="1">
        <v>296.44299999999998</v>
      </c>
      <c r="SC167" s="1">
        <v>294.88400000000001</v>
      </c>
      <c r="SD167" s="1">
        <v>296.8</v>
      </c>
      <c r="SE167" s="1">
        <v>299.48399999999998</v>
      </c>
      <c r="SF167" s="1">
        <v>302.26299999999998</v>
      </c>
      <c r="SG167" s="1">
        <v>314.92899999999997</v>
      </c>
      <c r="SH167" s="1">
        <v>320.23599999999999</v>
      </c>
      <c r="SI167" s="1">
        <v>319.41699999999997</v>
      </c>
      <c r="SJ167" s="1">
        <v>333.267</v>
      </c>
      <c r="SK167" s="1">
        <v>341.822</v>
      </c>
      <c r="SL167" s="1">
        <v>345.49599999999998</v>
      </c>
      <c r="SM167" s="1">
        <v>346.48200000000003</v>
      </c>
      <c r="SN167" s="1">
        <v>347.99599999999998</v>
      </c>
      <c r="SO167" s="1">
        <v>349.637</v>
      </c>
      <c r="SP167" s="1">
        <v>341.53</v>
      </c>
      <c r="SQ167" s="1">
        <v>347.95400000000001</v>
      </c>
      <c r="SR167" s="1">
        <v>357.52800000000002</v>
      </c>
    </row>
    <row r="168" spans="1:516" x14ac:dyDescent="0.25">
      <c r="A168" s="1" t="s">
        <v>379</v>
      </c>
      <c r="B168" s="1" t="str">
        <f>_xlfn.XLOOKUP(A168,bonds[worksheet get],bonds[unique lookup],"-")</f>
        <v>LHAGR 5 1/8 08/12/75 nc-21</v>
      </c>
      <c r="C168" s="1" t="str">
        <f>_xlfn.XLOOKUP(A168,bonds[worksheet get],bonds[ID_ISIN],"-")</f>
        <v>XS1271836600</v>
      </c>
      <c r="D168" s="1">
        <f>_xll.BDH(A168,"blp_i_sprd_mid","-2AY",,"Dates=H","Fill=C","Sort=R","Dir=H","cols=509;rows=1")</f>
        <v>3745.92</v>
      </c>
      <c r="E168" s="1">
        <v>3692.2759999999998</v>
      </c>
      <c r="F168" s="1">
        <v>3703.9209999999998</v>
      </c>
      <c r="G168" s="1">
        <v>3682.0810000000001</v>
      </c>
      <c r="H168" s="1">
        <v>3719.3629999999998</v>
      </c>
      <c r="I168" s="1">
        <v>3706.1260000000002</v>
      </c>
      <c r="J168" s="1">
        <v>3847.8490000000002</v>
      </c>
      <c r="K168" s="1">
        <v>6120.857</v>
      </c>
      <c r="L168" s="1">
        <v>5824.3509999999997</v>
      </c>
      <c r="M168" s="1">
        <v>5966.6229999999996</v>
      </c>
      <c r="N168" s="1">
        <v>5224.1239999999998</v>
      </c>
      <c r="O168" s="1">
        <v>5096.5550000000003</v>
      </c>
      <c r="P168" s="1">
        <v>4517.1629999999996</v>
      </c>
      <c r="Q168" s="1">
        <v>3366.6579999999999</v>
      </c>
      <c r="R168" s="1">
        <v>3597.3429999999998</v>
      </c>
      <c r="S168" s="1">
        <v>3376.0219999999999</v>
      </c>
      <c r="T168" s="1">
        <v>3339.6979999999999</v>
      </c>
      <c r="U168" s="1">
        <v>3152.607</v>
      </c>
      <c r="V168" s="1">
        <v>3171.7159999999999</v>
      </c>
      <c r="W168" s="1">
        <v>3149.86</v>
      </c>
      <c r="X168" s="1">
        <v>3409.8870000000002</v>
      </c>
      <c r="Y168" s="1">
        <v>3573.7660000000001</v>
      </c>
      <c r="Z168" s="1">
        <v>3574.3440000000001</v>
      </c>
      <c r="AA168" s="1">
        <v>3919.7170000000001</v>
      </c>
      <c r="AB168" s="1">
        <v>4549.2169999999996</v>
      </c>
      <c r="AC168" s="1">
        <v>5431.982</v>
      </c>
      <c r="AD168" s="1">
        <v>5405.2219999999998</v>
      </c>
      <c r="AE168" s="1">
        <v>5440.2690000000002</v>
      </c>
      <c r="AF168" s="1">
        <v>4162.0379999999996</v>
      </c>
      <c r="AG168" s="1">
        <v>4596.848</v>
      </c>
      <c r="AH168" s="1">
        <v>5050.491</v>
      </c>
      <c r="AI168" s="1">
        <v>5021.6549999999997</v>
      </c>
      <c r="AJ168" s="1">
        <v>6337.6980000000003</v>
      </c>
      <c r="AK168" s="1">
        <v>6736.625</v>
      </c>
      <c r="AL168" s="1">
        <v>5870.19</v>
      </c>
      <c r="AM168" s="1">
        <v>5844.0870000000004</v>
      </c>
      <c r="AN168" s="1">
        <v>5750.5529999999999</v>
      </c>
      <c r="AO168" s="1">
        <v>5544.4369999999999</v>
      </c>
      <c r="AP168" s="1">
        <v>5197.0259999999998</v>
      </c>
      <c r="AQ168" s="1">
        <v>5021.433</v>
      </c>
      <c r="AR168" s="1">
        <v>4982.9769999999999</v>
      </c>
      <c r="AS168" s="1">
        <v>5057.37</v>
      </c>
      <c r="AT168" s="1">
        <v>4876.6909999999998</v>
      </c>
      <c r="AU168" s="1">
        <v>4798.6890000000003</v>
      </c>
      <c r="AV168" s="1">
        <v>4807.1989999999996</v>
      </c>
      <c r="AW168" s="1">
        <v>5661.8729999999996</v>
      </c>
      <c r="AX168" s="1">
        <v>7088.4849999999997</v>
      </c>
      <c r="AY168" s="1">
        <v>5946.2629999999999</v>
      </c>
      <c r="AZ168" s="1">
        <v>3787.1390000000001</v>
      </c>
      <c r="BA168" s="1">
        <v>4780.3410000000003</v>
      </c>
      <c r="BB168" s="1">
        <v>4290.34</v>
      </c>
      <c r="BC168" s="1">
        <v>4492.5609999999997</v>
      </c>
      <c r="BD168" s="1">
        <v>4046.5419999999999</v>
      </c>
      <c r="BE168" s="1">
        <v>3295.5259999999998</v>
      </c>
      <c r="BF168" s="1">
        <v>4035.2289999999998</v>
      </c>
      <c r="BG168" s="1">
        <v>4717.3140000000003</v>
      </c>
      <c r="BH168" s="1">
        <v>4594.78</v>
      </c>
      <c r="BI168" s="1">
        <v>4526.5659999999998</v>
      </c>
      <c r="BJ168" s="1">
        <v>4814.5379999999996</v>
      </c>
      <c r="BK168" s="1">
        <v>5221.3329999999996</v>
      </c>
      <c r="BL168" s="1">
        <v>5474.8490000000002</v>
      </c>
      <c r="BM168" s="1">
        <v>5847.9380000000001</v>
      </c>
      <c r="BN168" s="1">
        <v>5425.8</v>
      </c>
      <c r="BO168" s="1">
        <v>5356.6239999999998</v>
      </c>
      <c r="BP168" s="1">
        <v>5334.21</v>
      </c>
      <c r="BQ168" s="1">
        <v>5098.7929999999997</v>
      </c>
      <c r="BR168" s="1">
        <v>5055.8130000000001</v>
      </c>
      <c r="BS168" s="1">
        <v>4869.43</v>
      </c>
      <c r="BT168" s="1">
        <v>4955.6509999999998</v>
      </c>
      <c r="BU168" s="1">
        <v>4685.7569999999996</v>
      </c>
      <c r="BV168" s="1">
        <v>3172.2739999999999</v>
      </c>
      <c r="BW168" s="1">
        <v>3147.5459999999998</v>
      </c>
      <c r="BX168" s="1">
        <v>3123.1610000000001</v>
      </c>
      <c r="BY168" s="1">
        <v>3344.6129999999998</v>
      </c>
      <c r="BZ168" s="1">
        <v>3454.4920000000002</v>
      </c>
      <c r="CA168" s="1">
        <v>2456.7530000000002</v>
      </c>
      <c r="CB168" s="1">
        <v>2211.4630000000002</v>
      </c>
      <c r="CC168" s="1">
        <v>1420.15</v>
      </c>
      <c r="CD168" s="1">
        <v>799.13800000000003</v>
      </c>
      <c r="CE168" s="1">
        <v>584.69899999999996</v>
      </c>
      <c r="CF168" s="1">
        <v>544.39499999999998</v>
      </c>
      <c r="CG168" s="1">
        <v>555.18799999999999</v>
      </c>
      <c r="CH168" s="1">
        <v>340.339</v>
      </c>
      <c r="CI168" s="1">
        <v>242.489</v>
      </c>
      <c r="CJ168" s="1">
        <v>217.065</v>
      </c>
      <c r="CK168" s="1">
        <v>227.976</v>
      </c>
      <c r="CL168" s="1">
        <v>259.19499999999999</v>
      </c>
      <c r="CM168" s="1">
        <v>246.898</v>
      </c>
      <c r="CN168" s="1">
        <v>180.10400000000001</v>
      </c>
      <c r="CO168" s="1">
        <v>150.77000000000001</v>
      </c>
      <c r="CP168" s="1">
        <v>117.875</v>
      </c>
      <c r="CQ168" s="1">
        <v>101.337</v>
      </c>
      <c r="CR168" s="1">
        <v>78.191999999999993</v>
      </c>
      <c r="CS168" s="1">
        <v>74.959999999999994</v>
      </c>
      <c r="CT168" s="1">
        <v>76.337000000000003</v>
      </c>
      <c r="CU168" s="1">
        <v>79.099999999999994</v>
      </c>
      <c r="CV168" s="1">
        <v>73.807000000000002</v>
      </c>
      <c r="CW168" s="1">
        <v>74.471000000000004</v>
      </c>
      <c r="CX168" s="1">
        <v>76.789000000000001</v>
      </c>
      <c r="CY168" s="1">
        <v>78.346000000000004</v>
      </c>
      <c r="CZ168" s="1">
        <v>79.275999999999996</v>
      </c>
      <c r="DA168" s="1">
        <v>78.197000000000003</v>
      </c>
      <c r="DB168" s="1">
        <v>76.207999999999998</v>
      </c>
      <c r="DC168" s="1">
        <v>79.536000000000001</v>
      </c>
      <c r="DD168" s="1">
        <v>84.271000000000001</v>
      </c>
      <c r="DE168" s="1">
        <v>87.725999999999999</v>
      </c>
      <c r="DF168" s="1">
        <v>88.08</v>
      </c>
      <c r="DG168" s="1">
        <v>89.784000000000006</v>
      </c>
      <c r="DH168" s="1">
        <v>86.591999999999999</v>
      </c>
      <c r="DI168" s="1">
        <v>72.998999999999995</v>
      </c>
      <c r="DJ168" s="1">
        <v>70.644000000000005</v>
      </c>
      <c r="DK168" s="1">
        <v>64.876000000000005</v>
      </c>
      <c r="DL168" s="1">
        <v>57.908999999999999</v>
      </c>
      <c r="DM168" s="1">
        <v>55.561999999999998</v>
      </c>
      <c r="DN168" s="1">
        <v>49.930999999999997</v>
      </c>
      <c r="DO168" s="1">
        <v>50.811</v>
      </c>
      <c r="DP168" s="1">
        <v>47.622999999999998</v>
      </c>
      <c r="DQ168" s="1">
        <v>47.801000000000002</v>
      </c>
      <c r="DR168" s="1">
        <v>54.753</v>
      </c>
      <c r="DS168" s="1">
        <v>58.481999999999999</v>
      </c>
      <c r="DT168" s="1">
        <v>56.476999999999997</v>
      </c>
      <c r="DU168" s="1">
        <v>55.47</v>
      </c>
      <c r="DV168" s="1">
        <v>54.216999999999999</v>
      </c>
      <c r="DW168" s="1">
        <v>54.722000000000001</v>
      </c>
      <c r="DX168" s="1">
        <v>55.271999999999998</v>
      </c>
      <c r="DY168" s="1">
        <v>51.02</v>
      </c>
      <c r="DZ168" s="1">
        <v>52.348999999999997</v>
      </c>
      <c r="EA168" s="1">
        <v>50.985999999999997</v>
      </c>
      <c r="EB168" s="1">
        <v>52.481000000000002</v>
      </c>
      <c r="EC168" s="1">
        <v>44.594999999999999</v>
      </c>
      <c r="ED168" s="1">
        <v>50.548999999999999</v>
      </c>
      <c r="EE168" s="1">
        <v>50.697000000000003</v>
      </c>
      <c r="EF168" s="1">
        <v>51.52</v>
      </c>
      <c r="EG168" s="1">
        <v>58.457000000000001</v>
      </c>
      <c r="EH168" s="1">
        <v>63.271999999999998</v>
      </c>
      <c r="EI168" s="1">
        <v>61.844000000000001</v>
      </c>
      <c r="EJ168" s="1">
        <v>65.573999999999998</v>
      </c>
      <c r="EK168" s="1">
        <v>66.959999999999994</v>
      </c>
      <c r="EL168" s="1">
        <v>70.703000000000003</v>
      </c>
      <c r="EM168" s="1">
        <v>72.111999999999995</v>
      </c>
      <c r="EN168" s="1">
        <v>77.718000000000004</v>
      </c>
      <c r="EO168" s="1">
        <v>81.405000000000001</v>
      </c>
      <c r="EP168" s="1">
        <v>81.063999999999993</v>
      </c>
      <c r="EQ168" s="1">
        <v>83.201999999999998</v>
      </c>
      <c r="ER168" s="1">
        <v>82.77</v>
      </c>
      <c r="ES168" s="1">
        <v>84.557000000000002</v>
      </c>
      <c r="ET168" s="1">
        <v>88.617000000000004</v>
      </c>
      <c r="EU168" s="1">
        <v>83.495000000000005</v>
      </c>
      <c r="EV168" s="1">
        <v>82.638999999999996</v>
      </c>
      <c r="EW168" s="1">
        <v>81.274000000000001</v>
      </c>
      <c r="EX168" s="1">
        <v>86.698999999999998</v>
      </c>
      <c r="EY168" s="1">
        <v>87.225999999999999</v>
      </c>
      <c r="EZ168" s="1">
        <v>85.724000000000004</v>
      </c>
      <c r="FA168" s="1">
        <v>84.423000000000002</v>
      </c>
      <c r="FB168" s="1">
        <v>89.272000000000006</v>
      </c>
      <c r="FC168" s="1">
        <v>91.358000000000004</v>
      </c>
      <c r="FD168" s="1">
        <v>93.367000000000004</v>
      </c>
      <c r="FE168" s="1">
        <v>85.587999999999994</v>
      </c>
      <c r="FF168" s="1">
        <v>83.849000000000004</v>
      </c>
      <c r="FG168" s="1">
        <v>82.466999999999999</v>
      </c>
      <c r="FH168" s="1">
        <v>83.784999999999997</v>
      </c>
      <c r="FI168" s="1">
        <v>81.424000000000007</v>
      </c>
      <c r="FJ168" s="1">
        <v>76.466999999999999</v>
      </c>
      <c r="FK168" s="1">
        <v>79.968999999999994</v>
      </c>
      <c r="FL168" s="1">
        <v>76.84</v>
      </c>
      <c r="FM168" s="1">
        <v>74.727999999999994</v>
      </c>
      <c r="FN168" s="1">
        <v>77.790999999999997</v>
      </c>
      <c r="FO168" s="1">
        <v>75.531999999999996</v>
      </c>
      <c r="FP168" s="1">
        <v>75.885999999999996</v>
      </c>
      <c r="FQ168" s="1">
        <v>78.447999999999993</v>
      </c>
      <c r="FR168" s="1">
        <v>77.206000000000003</v>
      </c>
      <c r="FS168" s="1">
        <v>78.733999999999995</v>
      </c>
      <c r="FT168" s="1">
        <v>76.370999999999995</v>
      </c>
      <c r="FU168" s="1">
        <v>74.486000000000004</v>
      </c>
      <c r="FV168" s="1">
        <v>76.010000000000005</v>
      </c>
      <c r="FW168" s="1">
        <v>77.334999999999994</v>
      </c>
      <c r="FX168" s="1">
        <v>79.453999999999994</v>
      </c>
      <c r="FY168" s="1">
        <v>79.611000000000004</v>
      </c>
      <c r="FZ168" s="1">
        <v>81.346000000000004</v>
      </c>
      <c r="GA168" s="1">
        <v>84.03</v>
      </c>
      <c r="GB168" s="1">
        <v>83.653999999999996</v>
      </c>
      <c r="GC168" s="1">
        <v>86.25</v>
      </c>
      <c r="GD168" s="1">
        <v>87.286000000000001</v>
      </c>
      <c r="GE168" s="1">
        <v>89.281000000000006</v>
      </c>
      <c r="GF168" s="1">
        <v>85.837000000000003</v>
      </c>
      <c r="GG168" s="1">
        <v>88.397999999999996</v>
      </c>
      <c r="GH168" s="1">
        <v>91.778999999999996</v>
      </c>
      <c r="GI168" s="1">
        <v>92.603999999999999</v>
      </c>
      <c r="GJ168" s="1">
        <v>90.522000000000006</v>
      </c>
      <c r="GK168" s="1">
        <v>91.680999999999997</v>
      </c>
      <c r="GL168" s="1">
        <v>92.141000000000005</v>
      </c>
      <c r="GM168" s="1">
        <v>88.703999999999994</v>
      </c>
      <c r="GN168" s="1">
        <v>87.533000000000001</v>
      </c>
      <c r="GO168" s="1">
        <v>87.677999999999997</v>
      </c>
      <c r="GP168" s="1">
        <v>89.460999999999999</v>
      </c>
      <c r="GQ168" s="1">
        <v>88.984999999999999</v>
      </c>
      <c r="GR168" s="1">
        <v>91.980999999999995</v>
      </c>
      <c r="GS168" s="1">
        <v>90.048000000000002</v>
      </c>
      <c r="GT168" s="1">
        <v>89.709000000000003</v>
      </c>
      <c r="GU168" s="1">
        <v>86.67</v>
      </c>
      <c r="GV168" s="1">
        <v>95.659000000000006</v>
      </c>
      <c r="GW168" s="1">
        <v>96.405000000000001</v>
      </c>
      <c r="GX168" s="1">
        <v>94.206999999999994</v>
      </c>
      <c r="GY168" s="1">
        <v>88.007000000000005</v>
      </c>
      <c r="GZ168" s="1">
        <v>88.628</v>
      </c>
      <c r="HA168" s="1">
        <v>84.558000000000007</v>
      </c>
      <c r="HB168" s="1">
        <v>113.31</v>
      </c>
      <c r="HC168" s="1">
        <v>113.146</v>
      </c>
      <c r="HD168" s="1">
        <v>109.229</v>
      </c>
      <c r="HE168" s="1">
        <v>111.84099999999999</v>
      </c>
      <c r="HF168" s="1">
        <v>111.328</v>
      </c>
      <c r="HG168" s="1">
        <v>116.327</v>
      </c>
      <c r="HH168" s="1">
        <v>118.33499999999999</v>
      </c>
      <c r="HI168" s="1">
        <v>115.93600000000001</v>
      </c>
      <c r="HJ168" s="1">
        <v>118.054</v>
      </c>
      <c r="HK168" s="1">
        <v>121.215</v>
      </c>
      <c r="HL168" s="1">
        <v>120.223</v>
      </c>
      <c r="HM168" s="1">
        <v>115.90300000000001</v>
      </c>
      <c r="HN168" s="1">
        <v>107.004</v>
      </c>
      <c r="HO168" s="1">
        <v>115.499</v>
      </c>
      <c r="HP168" s="1">
        <v>120.21</v>
      </c>
      <c r="HQ168" s="1">
        <v>141.31399999999999</v>
      </c>
      <c r="HR168" s="1">
        <v>145.57900000000001</v>
      </c>
      <c r="HS168" s="1">
        <v>143.672</v>
      </c>
      <c r="HT168" s="1">
        <v>152.29900000000001</v>
      </c>
      <c r="HU168" s="1">
        <v>160.65100000000001</v>
      </c>
      <c r="HV168" s="1">
        <v>150.23099999999999</v>
      </c>
      <c r="HW168" s="1">
        <v>149.47</v>
      </c>
      <c r="HX168" s="1">
        <v>146.709</v>
      </c>
      <c r="HY168" s="1">
        <v>148.946</v>
      </c>
      <c r="HZ168" s="1">
        <v>148.74100000000001</v>
      </c>
      <c r="IA168" s="1">
        <v>153.60599999999999</v>
      </c>
      <c r="IB168" s="1">
        <v>155.065</v>
      </c>
      <c r="IC168" s="1">
        <v>155.27500000000001</v>
      </c>
      <c r="ID168" s="1">
        <v>149.054</v>
      </c>
      <c r="IE168" s="1">
        <v>137.489</v>
      </c>
      <c r="IF168" s="1">
        <v>140.428</v>
      </c>
      <c r="IG168" s="1">
        <v>142.62799999999999</v>
      </c>
      <c r="IH168" s="1">
        <v>140.37799999999999</v>
      </c>
      <c r="II168" s="1">
        <v>140.364</v>
      </c>
      <c r="IJ168" s="1">
        <v>143.79300000000001</v>
      </c>
      <c r="IK168" s="1">
        <v>154.376</v>
      </c>
      <c r="IL168" s="1">
        <v>161.05500000000001</v>
      </c>
      <c r="IM168" s="1">
        <v>159.154</v>
      </c>
      <c r="IN168" s="1">
        <v>160.01499999999999</v>
      </c>
      <c r="IO168" s="1">
        <v>156.55099999999999</v>
      </c>
      <c r="IP168" s="1">
        <v>155.387</v>
      </c>
      <c r="IQ168" s="1">
        <v>156.059</v>
      </c>
      <c r="IR168" s="1">
        <v>154.12100000000001</v>
      </c>
      <c r="IS168" s="1">
        <v>149.30000000000001</v>
      </c>
      <c r="IT168" s="1">
        <v>150.25200000000001</v>
      </c>
      <c r="IU168" s="1">
        <v>155.17099999999999</v>
      </c>
      <c r="IV168" s="1">
        <v>156.577</v>
      </c>
      <c r="IW168" s="1">
        <v>152.203</v>
      </c>
      <c r="IX168" s="1">
        <v>143.39099999999999</v>
      </c>
      <c r="IY168" s="1">
        <v>148.625</v>
      </c>
      <c r="IZ168" s="1">
        <v>152.363</v>
      </c>
      <c r="JA168" s="1">
        <v>156.37899999999999</v>
      </c>
      <c r="JB168" s="1">
        <v>158.577</v>
      </c>
      <c r="JC168" s="1">
        <v>163.893</v>
      </c>
      <c r="JD168" s="1">
        <v>166.29300000000001</v>
      </c>
      <c r="JE168" s="1">
        <v>170.76599999999999</v>
      </c>
      <c r="JF168" s="1">
        <v>168.45099999999999</v>
      </c>
      <c r="JG168" s="1">
        <v>164.81399999999999</v>
      </c>
      <c r="JH168" s="1">
        <v>159.11799999999999</v>
      </c>
      <c r="JI168" s="1">
        <v>155.893</v>
      </c>
      <c r="JJ168" s="1">
        <v>166.238</v>
      </c>
      <c r="JK168" s="1">
        <v>174.398</v>
      </c>
      <c r="JL168" s="1">
        <v>187.87899999999999</v>
      </c>
      <c r="JM168" s="1">
        <v>175.01599999999999</v>
      </c>
      <c r="JN168" s="1">
        <v>173.78</v>
      </c>
      <c r="JO168" s="1">
        <v>170.57</v>
      </c>
      <c r="JP168" s="1">
        <v>165.87200000000001</v>
      </c>
      <c r="JQ168" s="1">
        <v>172.09800000000001</v>
      </c>
      <c r="JR168" s="1">
        <v>176.65600000000001</v>
      </c>
      <c r="JS168" s="1">
        <v>179.28899999999999</v>
      </c>
      <c r="JT168" s="1">
        <v>182.54300000000001</v>
      </c>
      <c r="JU168" s="1">
        <v>191.14599999999999</v>
      </c>
      <c r="JV168" s="1">
        <v>191.929</v>
      </c>
      <c r="JW168" s="1">
        <v>187.434</v>
      </c>
      <c r="JX168" s="1">
        <v>183.82900000000001</v>
      </c>
      <c r="JY168" s="1">
        <v>183.59200000000001</v>
      </c>
      <c r="JZ168" s="1">
        <v>181.10300000000001</v>
      </c>
      <c r="KA168" s="1">
        <v>189.00800000000001</v>
      </c>
      <c r="KB168" s="1">
        <v>179.58199999999999</v>
      </c>
      <c r="KC168" s="1">
        <v>182.643</v>
      </c>
      <c r="KD168" s="1">
        <v>169.81399999999999</v>
      </c>
      <c r="KE168" s="1">
        <v>165.81899999999999</v>
      </c>
      <c r="KF168" s="1">
        <v>161.32599999999999</v>
      </c>
      <c r="KG168" s="1">
        <v>165.44300000000001</v>
      </c>
      <c r="KH168" s="1">
        <v>161.898</v>
      </c>
      <c r="KI168" s="1">
        <v>163.178</v>
      </c>
      <c r="KJ168" s="1">
        <v>163.92400000000001</v>
      </c>
      <c r="KK168" s="1">
        <v>161.476</v>
      </c>
      <c r="KL168" s="1">
        <v>151.33000000000001</v>
      </c>
      <c r="KM168" s="1">
        <v>154.589</v>
      </c>
      <c r="KN168" s="1">
        <v>148.06100000000001</v>
      </c>
      <c r="KO168" s="1">
        <v>125.102</v>
      </c>
      <c r="KP168" s="1">
        <v>110.82</v>
      </c>
      <c r="KQ168" s="1">
        <v>113.02500000000001</v>
      </c>
      <c r="KR168" s="1">
        <v>113.904</v>
      </c>
      <c r="KS168" s="1">
        <v>118.782</v>
      </c>
      <c r="KT168" s="1">
        <v>124.152</v>
      </c>
      <c r="KU168" s="1">
        <v>125.26600000000001</v>
      </c>
      <c r="KV168" s="1">
        <v>122.071</v>
      </c>
      <c r="KW168" s="1">
        <v>123.96899999999999</v>
      </c>
      <c r="KX168" s="1">
        <v>123.776</v>
      </c>
      <c r="KY168" s="1">
        <v>126.375</v>
      </c>
      <c r="KZ168" s="1">
        <v>127.399</v>
      </c>
      <c r="LA168" s="1">
        <v>127.23699999999999</v>
      </c>
      <c r="LB168" s="1">
        <v>120.04900000000001</v>
      </c>
      <c r="LC168" s="1">
        <v>131.63300000000001</v>
      </c>
      <c r="LD168" s="1">
        <v>140.989</v>
      </c>
      <c r="LE168" s="1">
        <v>149.54900000000001</v>
      </c>
      <c r="LF168" s="1">
        <v>151.28800000000001</v>
      </c>
      <c r="LG168" s="1">
        <v>147.71600000000001</v>
      </c>
      <c r="LH168" s="1">
        <v>146.84299999999999</v>
      </c>
      <c r="LI168" s="1">
        <v>145.83500000000001</v>
      </c>
      <c r="LJ168" s="1">
        <v>146.57599999999999</v>
      </c>
      <c r="LK168" s="1">
        <v>148.04900000000001</v>
      </c>
      <c r="LL168" s="1">
        <v>147.626</v>
      </c>
      <c r="LM168" s="1">
        <v>160.54300000000001</v>
      </c>
      <c r="LN168" s="1">
        <v>166.74</v>
      </c>
      <c r="LO168" s="1">
        <v>171.71</v>
      </c>
      <c r="LP168" s="1">
        <v>178.59399999999999</v>
      </c>
      <c r="LQ168" s="1">
        <v>179.06299999999999</v>
      </c>
      <c r="LR168" s="1">
        <v>173.22200000000001</v>
      </c>
      <c r="LS168" s="1">
        <v>170.84299999999999</v>
      </c>
      <c r="LT168" s="1">
        <v>164.87100000000001</v>
      </c>
      <c r="LU168" s="1">
        <v>164.51400000000001</v>
      </c>
      <c r="LV168" s="1">
        <v>165.96100000000001</v>
      </c>
      <c r="LW168" s="1">
        <v>165.81</v>
      </c>
      <c r="LX168" s="1">
        <v>167.37700000000001</v>
      </c>
      <c r="LY168" s="1">
        <v>171.53399999999999</v>
      </c>
      <c r="LZ168" s="1">
        <v>179.58699999999999</v>
      </c>
      <c r="MA168" s="1">
        <v>185.035</v>
      </c>
      <c r="MB168" s="1">
        <v>187.22</v>
      </c>
      <c r="MC168" s="1">
        <v>185.00800000000001</v>
      </c>
      <c r="MD168" s="1">
        <v>181.53299999999999</v>
      </c>
      <c r="ME168" s="1">
        <v>180.28299999999999</v>
      </c>
      <c r="MF168" s="1">
        <v>180.012</v>
      </c>
      <c r="MG168" s="1">
        <v>177.322</v>
      </c>
      <c r="MH168" s="1">
        <v>172.422</v>
      </c>
      <c r="MI168" s="1">
        <v>179.10400000000001</v>
      </c>
      <c r="MJ168" s="1">
        <v>182.691</v>
      </c>
      <c r="MK168" s="1">
        <v>192.614</v>
      </c>
      <c r="ML168" s="1">
        <v>194.715</v>
      </c>
      <c r="MM168" s="1">
        <v>200.19800000000001</v>
      </c>
      <c r="MN168" s="1">
        <v>202.29</v>
      </c>
      <c r="MO168" s="1">
        <v>203.50200000000001</v>
      </c>
      <c r="MP168" s="1">
        <v>206.16800000000001</v>
      </c>
      <c r="MQ168" s="1">
        <v>207.36799999999999</v>
      </c>
      <c r="MR168" s="1">
        <v>204.25299999999999</v>
      </c>
      <c r="MS168" s="1">
        <v>205.8</v>
      </c>
      <c r="MT168" s="1">
        <v>215.57900000000001</v>
      </c>
      <c r="MU168" s="1">
        <v>228.64500000000001</v>
      </c>
      <c r="MV168" s="1">
        <v>230.28800000000001</v>
      </c>
      <c r="MW168" s="1">
        <v>218.62100000000001</v>
      </c>
      <c r="MX168" s="1">
        <v>213.166</v>
      </c>
      <c r="MY168" s="1">
        <v>217.61600000000001</v>
      </c>
      <c r="MZ168" s="1">
        <v>225.05500000000001</v>
      </c>
      <c r="NA168" s="1">
        <v>233.11600000000001</v>
      </c>
      <c r="NB168" s="1">
        <v>241.77699999999999</v>
      </c>
      <c r="NC168" s="1">
        <v>257.83600000000001</v>
      </c>
      <c r="ND168" s="1">
        <v>262.53300000000002</v>
      </c>
      <c r="NE168" s="1">
        <v>261.52999999999997</v>
      </c>
      <c r="NF168" s="1">
        <v>262.63499999999999</v>
      </c>
      <c r="NG168" s="1">
        <v>266.10500000000002</v>
      </c>
      <c r="NH168" s="1">
        <v>266.14800000000002</v>
      </c>
      <c r="NI168" s="1">
        <v>265.84300000000002</v>
      </c>
      <c r="NJ168" s="1">
        <v>263.77600000000001</v>
      </c>
      <c r="NK168" s="1">
        <v>270.03199999999998</v>
      </c>
      <c r="NL168" s="1">
        <v>277.303</v>
      </c>
      <c r="NM168" s="1">
        <v>282.315</v>
      </c>
      <c r="NN168" s="1">
        <v>288.69099999999997</v>
      </c>
      <c r="NO168" s="1">
        <v>287.77600000000001</v>
      </c>
      <c r="NP168" s="1">
        <v>283.57</v>
      </c>
      <c r="NQ168" s="1">
        <v>296.07100000000003</v>
      </c>
      <c r="NR168" s="1">
        <v>301.56799999999998</v>
      </c>
      <c r="NS168" s="1">
        <v>310.512</v>
      </c>
      <c r="NT168" s="1">
        <v>322.36500000000001</v>
      </c>
      <c r="NU168" s="1">
        <v>334.37900000000002</v>
      </c>
      <c r="NV168" s="1">
        <v>337.63499999999999</v>
      </c>
      <c r="NW168" s="1">
        <v>316.91699999999997</v>
      </c>
      <c r="NX168" s="1">
        <v>313.51</v>
      </c>
      <c r="NY168" s="1">
        <v>311.52</v>
      </c>
      <c r="NZ168" s="1">
        <v>313.64299999999997</v>
      </c>
      <c r="OA168" s="1">
        <v>314.721</v>
      </c>
      <c r="OB168" s="1">
        <v>312.13499999999999</v>
      </c>
      <c r="OC168" s="1">
        <v>308.35199999999998</v>
      </c>
      <c r="OD168" s="1">
        <v>307.18900000000002</v>
      </c>
      <c r="OE168" s="1">
        <v>308.95999999999998</v>
      </c>
      <c r="OF168" s="1">
        <v>301.75799999999998</v>
      </c>
      <c r="OG168" s="1">
        <v>298.88600000000002</v>
      </c>
      <c r="OH168" s="1">
        <v>301.94299999999998</v>
      </c>
      <c r="OI168" s="1">
        <v>315.76900000000001</v>
      </c>
      <c r="OJ168" s="1">
        <v>326.11399999999998</v>
      </c>
      <c r="OK168" s="1">
        <v>330.29500000000002</v>
      </c>
      <c r="OL168" s="1">
        <v>325.06799999999998</v>
      </c>
      <c r="OM168" s="1">
        <v>325.14499999999998</v>
      </c>
      <c r="ON168" s="1">
        <v>308.95400000000001</v>
      </c>
      <c r="OO168" s="1">
        <v>296.75200000000001</v>
      </c>
      <c r="OP168" s="1">
        <v>286.245</v>
      </c>
      <c r="OQ168" s="1">
        <v>290.81900000000002</v>
      </c>
      <c r="OR168" s="1">
        <v>285.34300000000002</v>
      </c>
      <c r="OS168" s="1">
        <v>283.37400000000002</v>
      </c>
      <c r="OT168" s="1">
        <v>278.87900000000002</v>
      </c>
      <c r="OU168" s="1">
        <v>274.22300000000001</v>
      </c>
      <c r="OV168" s="1">
        <v>273.37799999999999</v>
      </c>
      <c r="OW168" s="1">
        <v>273.37900000000002</v>
      </c>
      <c r="OX168" s="1">
        <v>277.322</v>
      </c>
      <c r="OY168" s="1">
        <v>280.92899999999997</v>
      </c>
      <c r="OZ168" s="1">
        <v>250.73699999999999</v>
      </c>
      <c r="PA168" s="1">
        <v>237.93199999999999</v>
      </c>
      <c r="PB168" s="1">
        <v>234.33</v>
      </c>
      <c r="PC168" s="1">
        <v>228.02500000000001</v>
      </c>
      <c r="PD168" s="1">
        <v>225.786</v>
      </c>
      <c r="PE168" s="1">
        <v>223.381</v>
      </c>
      <c r="PF168" s="1">
        <v>221.31700000000001</v>
      </c>
      <c r="PG168" s="1">
        <v>220.03399999999999</v>
      </c>
      <c r="PH168" s="1">
        <v>221.67699999999999</v>
      </c>
      <c r="PI168" s="1">
        <v>224.78100000000001</v>
      </c>
      <c r="PJ168" s="1">
        <v>226.309</v>
      </c>
      <c r="PK168" s="1">
        <v>226.87100000000001</v>
      </c>
      <c r="PL168" s="1">
        <v>228.36500000000001</v>
      </c>
      <c r="PM168" s="1">
        <v>230.47499999999999</v>
      </c>
      <c r="PN168" s="1">
        <v>233.19399999999999</v>
      </c>
      <c r="PO168" s="1">
        <v>233.38499999999999</v>
      </c>
      <c r="PP168" s="1">
        <v>234.559</v>
      </c>
      <c r="PQ168" s="1">
        <v>227.346</v>
      </c>
      <c r="PR168" s="1">
        <v>225.417</v>
      </c>
      <c r="PS168" s="1">
        <v>221.637</v>
      </c>
      <c r="PT168" s="1">
        <v>217.61799999999999</v>
      </c>
      <c r="PU168" s="1">
        <v>216.619</v>
      </c>
      <c r="PV168" s="1">
        <v>217.61600000000001</v>
      </c>
      <c r="PW168" s="1">
        <v>216.85</v>
      </c>
      <c r="PX168" s="1">
        <v>218.07400000000001</v>
      </c>
      <c r="PY168" s="1">
        <v>216.785</v>
      </c>
      <c r="PZ168" s="1">
        <v>212.82599999999999</v>
      </c>
      <c r="QA168" s="1">
        <v>213.68799999999999</v>
      </c>
      <c r="QB168" s="1">
        <v>201.13399999999999</v>
      </c>
      <c r="QC168" s="1">
        <v>201.01599999999999</v>
      </c>
      <c r="QD168" s="1">
        <v>199.78899999999999</v>
      </c>
      <c r="QE168" s="1">
        <v>198.45099999999999</v>
      </c>
      <c r="QF168" s="1">
        <v>197.35499999999999</v>
      </c>
      <c r="QG168" s="1">
        <v>191.63200000000001</v>
      </c>
      <c r="QH168" s="1">
        <v>193.339</v>
      </c>
      <c r="QI168" s="1">
        <v>189.90899999999999</v>
      </c>
      <c r="QJ168" s="1">
        <v>188.92</v>
      </c>
      <c r="QK168" s="1">
        <v>184.26499999999999</v>
      </c>
      <c r="QL168" s="1">
        <v>179.92500000000001</v>
      </c>
      <c r="QM168" s="1">
        <v>177.88800000000001</v>
      </c>
      <c r="QN168" s="1">
        <v>178.37299999999999</v>
      </c>
      <c r="QO168" s="1">
        <v>179.072</v>
      </c>
      <c r="QP168" s="1">
        <v>178.77799999999999</v>
      </c>
      <c r="QQ168" s="1">
        <v>180.34100000000001</v>
      </c>
      <c r="QR168" s="1">
        <v>182.07499999999999</v>
      </c>
      <c r="QS168" s="1">
        <v>183.94399999999999</v>
      </c>
      <c r="QT168" s="1">
        <v>185.816</v>
      </c>
      <c r="QU168" s="1">
        <v>187.24199999999999</v>
      </c>
      <c r="QV168" s="1">
        <v>187.566</v>
      </c>
      <c r="QW168" s="1">
        <v>188.79</v>
      </c>
      <c r="QX168" s="1">
        <v>190.06399999999999</v>
      </c>
      <c r="QY168" s="1">
        <v>193.816</v>
      </c>
      <c r="QZ168" s="1">
        <v>195.327</v>
      </c>
      <c r="RA168" s="1">
        <v>194.37700000000001</v>
      </c>
      <c r="RB168" s="1">
        <v>193.36099999999999</v>
      </c>
      <c r="RC168" s="1">
        <v>193.739</v>
      </c>
      <c r="RD168" s="1">
        <v>192.94399999999999</v>
      </c>
      <c r="RE168" s="1">
        <v>189.65199999999999</v>
      </c>
      <c r="RF168" s="1">
        <v>188.05600000000001</v>
      </c>
      <c r="RG168" s="1">
        <v>188.69800000000001</v>
      </c>
      <c r="RH168" s="1">
        <v>189.08500000000001</v>
      </c>
      <c r="RI168" s="1">
        <v>187.577</v>
      </c>
      <c r="RJ168" s="1">
        <v>188.66200000000001</v>
      </c>
      <c r="RK168" s="1">
        <v>189.702</v>
      </c>
      <c r="RL168" s="1">
        <v>189.92099999999999</v>
      </c>
      <c r="RM168" s="1">
        <v>191.00899999999999</v>
      </c>
      <c r="RN168" s="1">
        <v>190.89500000000001</v>
      </c>
      <c r="RO168" s="1">
        <v>190.471</v>
      </c>
      <c r="RP168" s="1">
        <v>190.51599999999999</v>
      </c>
      <c r="RQ168" s="1">
        <v>186.72200000000001</v>
      </c>
      <c r="RR168" s="1">
        <v>186.79</v>
      </c>
      <c r="RS168" s="1">
        <v>186.25700000000001</v>
      </c>
      <c r="RT168" s="1">
        <v>182.42</v>
      </c>
      <c r="RU168" s="1">
        <v>183.828</v>
      </c>
      <c r="RV168" s="1">
        <v>183.131</v>
      </c>
      <c r="RW168" s="1">
        <v>184.54900000000001</v>
      </c>
      <c r="RX168" s="1">
        <v>183.94900000000001</v>
      </c>
      <c r="RY168" s="1">
        <v>183.61500000000001</v>
      </c>
      <c r="RZ168" s="1">
        <v>182.57599999999999</v>
      </c>
      <c r="SA168" s="1">
        <v>183.16399999999999</v>
      </c>
      <c r="SB168" s="1">
        <v>185.67400000000001</v>
      </c>
      <c r="SC168" s="1">
        <v>186.995</v>
      </c>
      <c r="SD168" s="1">
        <v>188.881</v>
      </c>
      <c r="SE168" s="1">
        <v>192.91200000000001</v>
      </c>
      <c r="SF168" s="1">
        <v>193.25800000000001</v>
      </c>
      <c r="SG168" s="1">
        <v>194.209</v>
      </c>
      <c r="SH168" s="1">
        <v>194.22</v>
      </c>
      <c r="SI168" s="1">
        <v>195.09</v>
      </c>
      <c r="SJ168" s="1">
        <v>195.953</v>
      </c>
      <c r="SK168" s="1">
        <v>195.79499999999999</v>
      </c>
      <c r="SL168" s="1">
        <v>196.536</v>
      </c>
      <c r="SM168" s="1">
        <v>197.227</v>
      </c>
      <c r="SN168" s="1">
        <v>195.90799999999999</v>
      </c>
      <c r="SO168" s="1">
        <v>197.16399999999999</v>
      </c>
      <c r="SP168" s="1">
        <v>195.61199999999999</v>
      </c>
      <c r="SQ168" s="1">
        <v>200.9</v>
      </c>
      <c r="SR168" s="1">
        <v>205.76400000000001</v>
      </c>
    </row>
    <row r="169" spans="1:516" x14ac:dyDescent="0.25">
      <c r="A169" s="1" t="s">
        <v>380</v>
      </c>
      <c r="B169" s="1" t="str">
        <f>_xlfn.XLOOKUP(A169,bonds[worksheet get],bonds[unique lookup],"-")</f>
        <v>FERSM 2.124 PERP nc-23</v>
      </c>
      <c r="C169" s="1" t="str">
        <f>_xlfn.XLOOKUP(A169,bonds[worksheet get],bonds[ID_ISIN],"-")</f>
        <v>XS1716927766</v>
      </c>
      <c r="D169" s="1">
        <f>_xll.BDH(A169,"blp_i_sprd_mid","-2AY",,"Dates=H","Fill=C","Sort=R","Dir=H","cols=509;rows=1")</f>
        <v>470.34</v>
      </c>
      <c r="E169" s="1">
        <v>482.31299999999999</v>
      </c>
      <c r="F169" s="1">
        <v>487.363</v>
      </c>
      <c r="G169" s="1">
        <v>495.07</v>
      </c>
      <c r="H169" s="1">
        <v>497.49299999999999</v>
      </c>
      <c r="I169" s="1">
        <v>496.09300000000002</v>
      </c>
      <c r="J169" s="1">
        <v>495.04399999999998</v>
      </c>
      <c r="K169" s="1">
        <v>480.363</v>
      </c>
      <c r="L169" s="1">
        <v>475.79199999999997</v>
      </c>
      <c r="M169" s="1">
        <v>480.678</v>
      </c>
      <c r="N169" s="1">
        <v>477.10300000000001</v>
      </c>
      <c r="O169" s="1">
        <v>475.39800000000002</v>
      </c>
      <c r="P169" s="1">
        <v>455.90699999999998</v>
      </c>
      <c r="Q169" s="1">
        <v>439.32400000000001</v>
      </c>
      <c r="R169" s="1">
        <v>480.06</v>
      </c>
      <c r="S169" s="1">
        <v>472.52699999999999</v>
      </c>
      <c r="T169" s="1">
        <v>463.47699999999998</v>
      </c>
      <c r="U169" s="1">
        <v>425.99599999999998</v>
      </c>
      <c r="V169" s="1">
        <v>409.17099999999999</v>
      </c>
      <c r="W169" s="1">
        <v>375.45299999999997</v>
      </c>
      <c r="X169" s="1">
        <v>412.928</v>
      </c>
      <c r="Y169" s="1">
        <v>506.74400000000003</v>
      </c>
      <c r="Z169" s="1">
        <v>537.47299999999996</v>
      </c>
      <c r="AA169" s="1">
        <v>584.05700000000002</v>
      </c>
      <c r="AB169" s="1">
        <v>589.16899999999998</v>
      </c>
      <c r="AC169" s="1">
        <v>590.00300000000004</v>
      </c>
      <c r="AD169" s="1">
        <v>591.37900000000002</v>
      </c>
      <c r="AE169" s="1">
        <v>603.65700000000004</v>
      </c>
      <c r="AF169" s="1">
        <v>674.58</v>
      </c>
      <c r="AG169" s="1">
        <v>690.84500000000003</v>
      </c>
      <c r="AH169" s="1">
        <v>701.255</v>
      </c>
      <c r="AI169" s="1">
        <v>701.84799999999996</v>
      </c>
      <c r="AJ169" s="1">
        <v>716.86800000000005</v>
      </c>
      <c r="AK169" s="1">
        <v>727.12099999999998</v>
      </c>
      <c r="AL169" s="1">
        <v>744.87699999999995</v>
      </c>
      <c r="AM169" s="1">
        <v>753.05799999999999</v>
      </c>
      <c r="AN169" s="1">
        <v>744.63099999999997</v>
      </c>
      <c r="AO169" s="1">
        <v>719.70500000000004</v>
      </c>
      <c r="AP169" s="1">
        <v>702.31600000000003</v>
      </c>
      <c r="AQ169" s="1">
        <v>692.92100000000005</v>
      </c>
      <c r="AR169" s="1">
        <v>693.74300000000005</v>
      </c>
      <c r="AS169" s="1">
        <v>688.56799999999998</v>
      </c>
      <c r="AT169" s="1">
        <v>686.93499999999995</v>
      </c>
      <c r="AU169" s="1">
        <v>688.38900000000001</v>
      </c>
      <c r="AV169" s="1">
        <v>691.06</v>
      </c>
      <c r="AW169" s="1">
        <v>651.95699999999999</v>
      </c>
      <c r="AX169" s="1">
        <v>640.41</v>
      </c>
      <c r="AY169" s="1">
        <v>626.88</v>
      </c>
      <c r="AZ169" s="1">
        <v>615.72199999999998</v>
      </c>
      <c r="BA169" s="1">
        <v>636.69399999999996</v>
      </c>
      <c r="BB169" s="1">
        <v>643.01099999999997</v>
      </c>
      <c r="BC169" s="1">
        <v>645.41300000000001</v>
      </c>
      <c r="BD169" s="1">
        <v>647.48199999999997</v>
      </c>
      <c r="BE169" s="1">
        <v>643.51900000000001</v>
      </c>
      <c r="BF169" s="1">
        <v>641.65899999999999</v>
      </c>
      <c r="BG169" s="1">
        <v>649.04</v>
      </c>
      <c r="BH169" s="1">
        <v>639.16200000000003</v>
      </c>
      <c r="BI169" s="1">
        <v>668.45399999999995</v>
      </c>
      <c r="BJ169" s="1">
        <v>804.74800000000005</v>
      </c>
      <c r="BK169" s="1">
        <v>891.42399999999998</v>
      </c>
      <c r="BL169" s="1">
        <v>961.65899999999999</v>
      </c>
      <c r="BM169" s="1">
        <v>995.74</v>
      </c>
      <c r="BN169" s="1">
        <v>1008.817</v>
      </c>
      <c r="BO169" s="1">
        <v>1000.502</v>
      </c>
      <c r="BP169" s="1">
        <v>996.81</v>
      </c>
      <c r="BQ169" s="1">
        <v>982.84299999999996</v>
      </c>
      <c r="BR169" s="1">
        <v>983.28099999999995</v>
      </c>
      <c r="BS169" s="1">
        <v>972.13800000000003</v>
      </c>
      <c r="BT169" s="1">
        <v>968.09500000000003</v>
      </c>
      <c r="BU169" s="1">
        <v>969.67499999999995</v>
      </c>
      <c r="BV169" s="1">
        <v>995.56</v>
      </c>
      <c r="BW169" s="1">
        <v>987.95399999999995</v>
      </c>
      <c r="BX169" s="1">
        <v>966.75400000000002</v>
      </c>
      <c r="BY169" s="1">
        <v>956.95299999999997</v>
      </c>
      <c r="BZ169" s="1">
        <v>934.81299999999999</v>
      </c>
      <c r="CA169" s="1">
        <v>777.43299999999999</v>
      </c>
      <c r="CB169" s="1">
        <v>671.92100000000005</v>
      </c>
      <c r="CC169" s="1">
        <v>597.17200000000003</v>
      </c>
      <c r="CD169" s="1">
        <v>566.75800000000004</v>
      </c>
      <c r="CE169" s="1">
        <v>473.471</v>
      </c>
      <c r="CF169" s="1">
        <v>459.84</v>
      </c>
      <c r="CG169" s="1">
        <v>472.46300000000002</v>
      </c>
      <c r="CH169" s="1">
        <v>361.858</v>
      </c>
      <c r="CI169" s="1">
        <v>336.68099999999998</v>
      </c>
      <c r="CJ169" s="1">
        <v>322.75700000000001</v>
      </c>
      <c r="CK169" s="1">
        <v>341.56900000000002</v>
      </c>
      <c r="CL169" s="1">
        <v>354.577</v>
      </c>
      <c r="CM169" s="1">
        <v>345.45</v>
      </c>
      <c r="CN169" s="1">
        <v>314.69900000000001</v>
      </c>
      <c r="CO169" s="1">
        <v>287.93200000000002</v>
      </c>
      <c r="CP169" s="1">
        <v>274.67599999999999</v>
      </c>
      <c r="CQ169" s="1">
        <v>261.46899999999999</v>
      </c>
      <c r="CR169" s="1">
        <v>233.37799999999999</v>
      </c>
      <c r="CS169" s="1">
        <v>233.27099999999999</v>
      </c>
      <c r="CT169" s="1">
        <v>233.91300000000001</v>
      </c>
      <c r="CU169" s="1">
        <v>237.12700000000001</v>
      </c>
      <c r="CV169" s="1">
        <v>235.381</v>
      </c>
      <c r="CW169" s="1">
        <v>236.124</v>
      </c>
      <c r="CX169" s="1">
        <v>233.56200000000001</v>
      </c>
      <c r="CY169" s="1">
        <v>232.643</v>
      </c>
      <c r="CZ169" s="1">
        <v>234.93</v>
      </c>
      <c r="DA169" s="1">
        <v>238.27600000000001</v>
      </c>
      <c r="DB169" s="1">
        <v>237.48400000000001</v>
      </c>
      <c r="DC169" s="1">
        <v>235.619</v>
      </c>
      <c r="DD169" s="1">
        <v>246.09800000000001</v>
      </c>
      <c r="DE169" s="1">
        <v>252.221</v>
      </c>
      <c r="DF169" s="1">
        <v>259.41199999999998</v>
      </c>
      <c r="DG169" s="1">
        <v>257.85700000000003</v>
      </c>
      <c r="DH169" s="1">
        <v>256.42</v>
      </c>
      <c r="DI169" s="1">
        <v>253.739</v>
      </c>
      <c r="DJ169" s="1">
        <v>256.24400000000003</v>
      </c>
      <c r="DK169" s="1">
        <v>255.56299999999999</v>
      </c>
      <c r="DL169" s="1">
        <v>243.12</v>
      </c>
      <c r="DM169" s="1">
        <v>237.70099999999999</v>
      </c>
      <c r="DN169" s="1">
        <v>229.07400000000001</v>
      </c>
      <c r="DO169" s="1">
        <v>234.36099999999999</v>
      </c>
      <c r="DP169" s="1">
        <v>236.947</v>
      </c>
      <c r="DQ169" s="1">
        <v>240.958</v>
      </c>
      <c r="DR169" s="1">
        <v>262.55799999999999</v>
      </c>
      <c r="DS169" s="1">
        <v>283.32499999999999</v>
      </c>
      <c r="DT169" s="1">
        <v>289.00200000000001</v>
      </c>
      <c r="DU169" s="1">
        <v>294.14600000000002</v>
      </c>
      <c r="DV169" s="1">
        <v>301.52600000000001</v>
      </c>
      <c r="DW169" s="1">
        <v>302.22300000000001</v>
      </c>
      <c r="DX169" s="1">
        <v>307.42200000000003</v>
      </c>
      <c r="DY169" s="1">
        <v>307.62700000000001</v>
      </c>
      <c r="DZ169" s="1">
        <v>305.27499999999998</v>
      </c>
      <c r="EA169" s="1">
        <v>302.024</v>
      </c>
      <c r="EB169" s="1">
        <v>300.51900000000001</v>
      </c>
      <c r="EC169" s="1">
        <v>303.48099999999999</v>
      </c>
      <c r="ED169" s="1">
        <v>301.53899999999999</v>
      </c>
      <c r="EE169" s="1">
        <v>302.51499999999999</v>
      </c>
      <c r="EF169" s="1">
        <v>302.858</v>
      </c>
      <c r="EG169" s="1">
        <v>305.577</v>
      </c>
      <c r="EH169" s="1">
        <v>304.63600000000002</v>
      </c>
      <c r="EI169" s="1">
        <v>306.32100000000003</v>
      </c>
      <c r="EJ169" s="1">
        <v>312.065</v>
      </c>
      <c r="EK169" s="1">
        <v>312.21800000000002</v>
      </c>
      <c r="EL169" s="1">
        <v>313.64400000000001</v>
      </c>
      <c r="EM169" s="1">
        <v>319.65300000000002</v>
      </c>
      <c r="EN169" s="1">
        <v>327.70400000000001</v>
      </c>
      <c r="EO169" s="1">
        <v>329.29199999999997</v>
      </c>
      <c r="EP169" s="1">
        <v>328.34399999999999</v>
      </c>
      <c r="EQ169" s="1">
        <v>335.584</v>
      </c>
      <c r="ER169" s="1">
        <v>341.84899999999999</v>
      </c>
      <c r="ES169" s="1">
        <v>346.81</v>
      </c>
      <c r="ET169" s="1">
        <v>351.2</v>
      </c>
      <c r="EU169" s="1">
        <v>354.91800000000001</v>
      </c>
      <c r="EV169" s="1">
        <v>348.80599999999998</v>
      </c>
      <c r="EW169" s="1">
        <v>350.08699999999999</v>
      </c>
      <c r="EX169" s="1">
        <v>351.00900000000001</v>
      </c>
      <c r="EY169" s="1">
        <v>350.447</v>
      </c>
      <c r="EZ169" s="1">
        <v>350.04700000000003</v>
      </c>
      <c r="FA169" s="1">
        <v>352.67599999999999</v>
      </c>
      <c r="FB169" s="1">
        <v>363.73899999999998</v>
      </c>
      <c r="FC169" s="1">
        <v>362.803</v>
      </c>
      <c r="FD169" s="1">
        <v>357.85</v>
      </c>
      <c r="FE169" s="1">
        <v>349.84399999999999</v>
      </c>
      <c r="FF169" s="1">
        <v>339.572</v>
      </c>
      <c r="FG169" s="1">
        <v>336.44600000000003</v>
      </c>
      <c r="FH169" s="1">
        <v>336.35</v>
      </c>
      <c r="FI169" s="1">
        <v>314.202</v>
      </c>
      <c r="FJ169" s="1">
        <v>310.88</v>
      </c>
      <c r="FK169" s="1">
        <v>311.18099999999998</v>
      </c>
      <c r="FL169" s="1">
        <v>308.62099999999998</v>
      </c>
      <c r="FM169" s="1">
        <v>307.90899999999999</v>
      </c>
      <c r="FN169" s="1">
        <v>309.142</v>
      </c>
      <c r="FO169" s="1">
        <v>311.06599999999997</v>
      </c>
      <c r="FP169" s="1">
        <v>318.93799999999999</v>
      </c>
      <c r="FQ169" s="1">
        <v>324.00599999999997</v>
      </c>
      <c r="FR169" s="1">
        <v>324.608</v>
      </c>
      <c r="FS169" s="1">
        <v>324.09100000000001</v>
      </c>
      <c r="FT169" s="1">
        <v>324.02699999999999</v>
      </c>
      <c r="FU169" s="1">
        <v>320.17399999999998</v>
      </c>
      <c r="FV169" s="1">
        <v>322.77100000000002</v>
      </c>
      <c r="FW169" s="1">
        <v>325.77</v>
      </c>
      <c r="FX169" s="1">
        <v>326.34500000000003</v>
      </c>
      <c r="FY169" s="1">
        <v>322.726</v>
      </c>
      <c r="FZ169" s="1">
        <v>324.40899999999999</v>
      </c>
      <c r="GA169" s="1">
        <v>326.22800000000001</v>
      </c>
      <c r="GB169" s="1">
        <v>328.38499999999999</v>
      </c>
      <c r="GC169" s="1">
        <v>333.036</v>
      </c>
      <c r="GD169" s="1">
        <v>335.24900000000002</v>
      </c>
      <c r="GE169" s="1">
        <v>337.21100000000001</v>
      </c>
      <c r="GF169" s="1">
        <v>337.25599999999997</v>
      </c>
      <c r="GG169" s="1">
        <v>344.40199999999999</v>
      </c>
      <c r="GH169" s="1">
        <v>348.79599999999999</v>
      </c>
      <c r="GI169" s="1">
        <v>348.166</v>
      </c>
      <c r="GJ169" s="1">
        <v>340.41</v>
      </c>
      <c r="GK169" s="1">
        <v>338.02</v>
      </c>
      <c r="GL169" s="1">
        <v>336.82499999999999</v>
      </c>
      <c r="GM169" s="1">
        <v>325.78300000000002</v>
      </c>
      <c r="GN169" s="1">
        <v>319.05</v>
      </c>
      <c r="GO169" s="1">
        <v>321.34199999999998</v>
      </c>
      <c r="GP169" s="1">
        <v>321.97699999999998</v>
      </c>
      <c r="GQ169" s="1">
        <v>326.35000000000002</v>
      </c>
      <c r="GR169" s="1">
        <v>326.07400000000001</v>
      </c>
      <c r="GS169" s="1">
        <v>325.58800000000002</v>
      </c>
      <c r="GT169" s="1">
        <v>324.80200000000002</v>
      </c>
      <c r="GU169" s="1">
        <v>320.37299999999999</v>
      </c>
      <c r="GV169" s="1">
        <v>327.96899999999999</v>
      </c>
      <c r="GW169" s="1">
        <v>323.66699999999997</v>
      </c>
      <c r="GX169" s="1">
        <v>319.94299999999998</v>
      </c>
      <c r="GY169" s="1">
        <v>318.48399999999998</v>
      </c>
      <c r="GZ169" s="1">
        <v>313.74</v>
      </c>
      <c r="HA169" s="1">
        <v>307.23599999999999</v>
      </c>
      <c r="HB169" s="1">
        <v>365.07299999999998</v>
      </c>
      <c r="HC169" s="1">
        <v>362.245</v>
      </c>
      <c r="HD169" s="1">
        <v>358.95499999999998</v>
      </c>
      <c r="HE169" s="1">
        <v>357.964</v>
      </c>
      <c r="HF169" s="1">
        <v>356</v>
      </c>
      <c r="HG169" s="1">
        <v>363.28</v>
      </c>
      <c r="HH169" s="1">
        <v>364.56099999999998</v>
      </c>
      <c r="HI169" s="1">
        <v>360.15699999999998</v>
      </c>
      <c r="HJ169" s="1">
        <v>359.02100000000002</v>
      </c>
      <c r="HK169" s="1">
        <v>364.65</v>
      </c>
      <c r="HL169" s="1">
        <v>367.47300000000001</v>
      </c>
      <c r="HM169" s="1">
        <v>370.66300000000001</v>
      </c>
      <c r="HN169" s="1">
        <v>386.04199999999997</v>
      </c>
      <c r="HO169" s="1">
        <v>382.56400000000002</v>
      </c>
      <c r="HP169" s="1">
        <v>373.50900000000001</v>
      </c>
      <c r="HQ169" s="1">
        <v>382.14400000000001</v>
      </c>
      <c r="HR169" s="1">
        <v>397.92099999999999</v>
      </c>
      <c r="HS169" s="1">
        <v>412.55599999999998</v>
      </c>
      <c r="HT169" s="1">
        <v>428.46100000000001</v>
      </c>
      <c r="HU169" s="1">
        <v>430.93700000000001</v>
      </c>
      <c r="HV169" s="1">
        <v>413.18</v>
      </c>
      <c r="HW169" s="1">
        <v>403.887</v>
      </c>
      <c r="HX169" s="1">
        <v>393.12799999999999</v>
      </c>
      <c r="HY169" s="1">
        <v>398.79199999999997</v>
      </c>
      <c r="HZ169" s="1">
        <v>403.66899999999998</v>
      </c>
      <c r="IA169" s="1">
        <v>418.82499999999999</v>
      </c>
      <c r="IB169" s="1">
        <v>426.14</v>
      </c>
      <c r="IC169" s="1">
        <v>423.25200000000001</v>
      </c>
      <c r="ID169" s="1">
        <v>394.17899999999997</v>
      </c>
      <c r="IE169" s="1">
        <v>375.32799999999997</v>
      </c>
      <c r="IF169" s="1">
        <v>366.35</v>
      </c>
      <c r="IG169" s="1">
        <v>366.00900000000001</v>
      </c>
      <c r="IH169" s="1">
        <v>359.1</v>
      </c>
      <c r="II169" s="1">
        <v>355.94799999999998</v>
      </c>
      <c r="IJ169" s="1">
        <v>356.80799999999999</v>
      </c>
      <c r="IK169" s="1">
        <v>376.68</v>
      </c>
      <c r="IL169" s="1">
        <v>388.65300000000002</v>
      </c>
      <c r="IM169" s="1">
        <v>392.76</v>
      </c>
      <c r="IN169" s="1">
        <v>393.47199999999998</v>
      </c>
      <c r="IO169" s="1">
        <v>392.738</v>
      </c>
      <c r="IP169" s="1">
        <v>384.678</v>
      </c>
      <c r="IQ169" s="1">
        <v>379.99200000000002</v>
      </c>
      <c r="IR169" s="1">
        <v>379.69600000000003</v>
      </c>
      <c r="IS169" s="1">
        <v>379.88</v>
      </c>
      <c r="IT169" s="1">
        <v>379.52499999999998</v>
      </c>
      <c r="IU169" s="1">
        <v>387.26</v>
      </c>
      <c r="IV169" s="1">
        <v>387.35199999999998</v>
      </c>
      <c r="IW169" s="1">
        <v>378.57600000000002</v>
      </c>
      <c r="IX169" s="1">
        <v>359.67200000000003</v>
      </c>
      <c r="IY169" s="1">
        <v>363.625</v>
      </c>
      <c r="IZ169" s="1">
        <v>370.01100000000002</v>
      </c>
      <c r="JA169" s="1">
        <v>377.82100000000003</v>
      </c>
      <c r="JB169" s="1">
        <v>381.05500000000001</v>
      </c>
      <c r="JC169" s="1">
        <v>402.38</v>
      </c>
      <c r="JD169" s="1">
        <v>427.887</v>
      </c>
      <c r="JE169" s="1">
        <v>436.89</v>
      </c>
      <c r="JF169" s="1">
        <v>413.86700000000002</v>
      </c>
      <c r="JG169" s="1">
        <v>406.97899999999998</v>
      </c>
      <c r="JH169" s="1">
        <v>412.37799999999999</v>
      </c>
      <c r="JI169" s="1">
        <v>407.19299999999998</v>
      </c>
      <c r="JJ169" s="1">
        <v>414.14</v>
      </c>
      <c r="JK169" s="1">
        <v>439.03399999999999</v>
      </c>
      <c r="JL169" s="1">
        <v>486.767</v>
      </c>
      <c r="JM169" s="1">
        <v>501.23200000000003</v>
      </c>
      <c r="JN169" s="1">
        <v>510.65800000000002</v>
      </c>
      <c r="JO169" s="1">
        <v>511.77300000000002</v>
      </c>
      <c r="JP169" s="1">
        <v>510.26400000000001</v>
      </c>
      <c r="JQ169" s="1">
        <v>516.75800000000004</v>
      </c>
      <c r="JR169" s="1">
        <v>526.09299999999996</v>
      </c>
      <c r="JS169" s="1">
        <v>524.45100000000002</v>
      </c>
      <c r="JT169" s="1">
        <v>528.48199999999997</v>
      </c>
      <c r="JU169" s="1">
        <v>542.97799999999995</v>
      </c>
      <c r="JV169" s="1">
        <v>553.1</v>
      </c>
      <c r="JW169" s="1">
        <v>547.43799999999999</v>
      </c>
      <c r="JX169" s="1">
        <v>545.25400000000002</v>
      </c>
      <c r="JY169" s="1">
        <v>565.63400000000001</v>
      </c>
      <c r="JZ169" s="1">
        <v>562.51</v>
      </c>
      <c r="KA169" s="1">
        <v>568.96</v>
      </c>
      <c r="KB169" s="1">
        <v>562.71199999999999</v>
      </c>
      <c r="KC169" s="1">
        <v>566.14599999999996</v>
      </c>
      <c r="KD169" s="1">
        <v>550.22699999999998</v>
      </c>
      <c r="KE169" s="1">
        <v>545.37599999999998</v>
      </c>
      <c r="KF169" s="1">
        <v>537.78499999999997</v>
      </c>
      <c r="KG169" s="1">
        <v>534.91700000000003</v>
      </c>
      <c r="KH169" s="1">
        <v>534.07799999999997</v>
      </c>
      <c r="KI169" s="1">
        <v>544.52800000000002</v>
      </c>
      <c r="KJ169" s="1">
        <v>543.90499999999997</v>
      </c>
      <c r="KK169" s="1">
        <v>546.08500000000004</v>
      </c>
      <c r="KL169" s="1">
        <v>536.70299999999997</v>
      </c>
      <c r="KM169" s="1">
        <v>543.89200000000005</v>
      </c>
      <c r="KN169" s="1">
        <v>537.78899999999999</v>
      </c>
      <c r="KO169" s="1">
        <v>495.51</v>
      </c>
      <c r="KP169" s="1">
        <v>490.37700000000001</v>
      </c>
      <c r="KQ169" s="1">
        <v>485.22300000000001</v>
      </c>
      <c r="KR169" s="1">
        <v>488.78500000000003</v>
      </c>
      <c r="KS169" s="1">
        <v>497.75099999999998</v>
      </c>
      <c r="KT169" s="1">
        <v>503.59</v>
      </c>
      <c r="KU169" s="1">
        <v>509.923</v>
      </c>
      <c r="KV169" s="1">
        <v>510.89100000000002</v>
      </c>
      <c r="KW169" s="1">
        <v>512.25400000000002</v>
      </c>
      <c r="KX169" s="1">
        <v>510.98399999999998</v>
      </c>
      <c r="KY169" s="1">
        <v>510.822</v>
      </c>
      <c r="KZ169" s="1">
        <v>503.464</v>
      </c>
      <c r="LA169" s="1">
        <v>475.839</v>
      </c>
      <c r="LB169" s="1">
        <v>457.41500000000002</v>
      </c>
      <c r="LC169" s="1">
        <v>469.47</v>
      </c>
      <c r="LD169" s="1">
        <v>489.82299999999998</v>
      </c>
      <c r="LE169" s="1">
        <v>508.89600000000002</v>
      </c>
      <c r="LF169" s="1">
        <v>510.30599999999998</v>
      </c>
      <c r="LG169" s="1">
        <v>511.69</v>
      </c>
      <c r="LH169" s="1">
        <v>512.33199999999999</v>
      </c>
      <c r="LI169" s="1">
        <v>513.45100000000002</v>
      </c>
      <c r="LJ169" s="1">
        <v>512.18100000000004</v>
      </c>
      <c r="LK169" s="1">
        <v>516.38599999999997</v>
      </c>
      <c r="LL169" s="1">
        <v>520.78</v>
      </c>
      <c r="LM169" s="1">
        <v>537.69600000000003</v>
      </c>
      <c r="LN169" s="1">
        <v>543.904</v>
      </c>
      <c r="LO169" s="1">
        <v>542.57500000000005</v>
      </c>
      <c r="LP169" s="1">
        <v>549.59900000000005</v>
      </c>
      <c r="LQ169" s="1">
        <v>561.34900000000005</v>
      </c>
      <c r="LR169" s="1">
        <v>556.38</v>
      </c>
      <c r="LS169" s="1">
        <v>556.79700000000003</v>
      </c>
      <c r="LT169" s="1">
        <v>551.11900000000003</v>
      </c>
      <c r="LU169" s="1">
        <v>535.82100000000003</v>
      </c>
      <c r="LV169" s="1">
        <v>548.40200000000004</v>
      </c>
      <c r="LW169" s="1">
        <v>550.26199999999994</v>
      </c>
      <c r="LX169" s="1">
        <v>559.53700000000003</v>
      </c>
      <c r="LY169" s="1">
        <v>565.303</v>
      </c>
      <c r="LZ169" s="1">
        <v>580.03</v>
      </c>
      <c r="MA169" s="1">
        <v>589.822</v>
      </c>
      <c r="MB169" s="1">
        <v>592.08699999999999</v>
      </c>
      <c r="MC169" s="1">
        <v>587.88</v>
      </c>
      <c r="MD169" s="1">
        <v>579.75800000000004</v>
      </c>
      <c r="ME169" s="1">
        <v>571.01300000000003</v>
      </c>
      <c r="MF169" s="1">
        <v>570.27200000000005</v>
      </c>
      <c r="MG169" s="1">
        <v>567.83000000000004</v>
      </c>
      <c r="MH169" s="1">
        <v>578.84500000000003</v>
      </c>
      <c r="MI169" s="1">
        <v>579.54600000000005</v>
      </c>
      <c r="MJ169" s="1">
        <v>582.69899999999996</v>
      </c>
      <c r="MK169" s="1">
        <v>585.72400000000005</v>
      </c>
      <c r="ML169" s="1">
        <v>591.86900000000003</v>
      </c>
      <c r="MM169" s="1">
        <v>585.40599999999995</v>
      </c>
      <c r="MN169" s="1">
        <v>580.87800000000004</v>
      </c>
      <c r="MO169" s="1">
        <v>585.71500000000003</v>
      </c>
      <c r="MP169" s="1">
        <v>586.73299999999995</v>
      </c>
      <c r="MQ169" s="1">
        <v>597.06600000000003</v>
      </c>
      <c r="MR169" s="1">
        <v>599.39200000000005</v>
      </c>
      <c r="MS169" s="1">
        <v>597.85400000000004</v>
      </c>
      <c r="MT169" s="1">
        <v>602.28099999999995</v>
      </c>
      <c r="MU169" s="1">
        <v>618.755</v>
      </c>
      <c r="MV169" s="1">
        <v>625.678</v>
      </c>
      <c r="MW169" s="1">
        <v>596.35799999999995</v>
      </c>
      <c r="MX169" s="1">
        <v>578.62300000000005</v>
      </c>
      <c r="MY169" s="1">
        <v>577.01700000000005</v>
      </c>
      <c r="MZ169" s="1">
        <v>579.726</v>
      </c>
      <c r="NA169" s="1">
        <v>579.57500000000005</v>
      </c>
      <c r="NB169" s="1">
        <v>586.28599999999994</v>
      </c>
      <c r="NC169" s="1">
        <v>595.80799999999999</v>
      </c>
      <c r="ND169" s="1">
        <v>590.82100000000003</v>
      </c>
      <c r="NE169" s="1">
        <v>586.26800000000003</v>
      </c>
      <c r="NF169" s="1">
        <v>586.44500000000005</v>
      </c>
      <c r="NG169" s="1">
        <v>589.31200000000001</v>
      </c>
      <c r="NH169" s="1">
        <v>587.69200000000001</v>
      </c>
      <c r="NI169" s="1">
        <v>583.71900000000005</v>
      </c>
      <c r="NJ169" s="1">
        <v>577.61500000000001</v>
      </c>
      <c r="NK169" s="1">
        <v>576.14400000000001</v>
      </c>
      <c r="NL169" s="1">
        <v>585.47400000000005</v>
      </c>
      <c r="NM169" s="1">
        <v>586.30700000000002</v>
      </c>
      <c r="NN169" s="1">
        <v>598.28300000000002</v>
      </c>
      <c r="NO169" s="1">
        <v>596.76099999999997</v>
      </c>
      <c r="NP169" s="1">
        <v>593.45500000000004</v>
      </c>
      <c r="NQ169" s="1">
        <v>606.798</v>
      </c>
      <c r="NR169" s="1">
        <v>607.83799999999997</v>
      </c>
      <c r="NS169" s="1">
        <v>620.63300000000004</v>
      </c>
      <c r="NT169" s="1">
        <v>626.76</v>
      </c>
      <c r="NU169" s="1">
        <v>632.08600000000001</v>
      </c>
      <c r="NV169" s="1">
        <v>634.16999999999996</v>
      </c>
      <c r="NW169" s="1">
        <v>618.62900000000002</v>
      </c>
      <c r="NX169" s="1">
        <v>613.62400000000002</v>
      </c>
      <c r="NY169" s="1">
        <v>611.23599999999999</v>
      </c>
      <c r="NZ169" s="1">
        <v>609.76599999999996</v>
      </c>
      <c r="OA169" s="1">
        <v>608.51800000000003</v>
      </c>
      <c r="OB169" s="1">
        <v>604.66499999999996</v>
      </c>
      <c r="OC169" s="1">
        <v>603.697</v>
      </c>
      <c r="OD169" s="1">
        <v>596.154</v>
      </c>
      <c r="OE169" s="1">
        <v>594.40099999999995</v>
      </c>
      <c r="OF169" s="1">
        <v>589.98699999999997</v>
      </c>
      <c r="OG169" s="1">
        <v>591.35900000000004</v>
      </c>
      <c r="OH169" s="1">
        <v>589.22799999999995</v>
      </c>
      <c r="OI169" s="1">
        <v>607.27099999999996</v>
      </c>
      <c r="OJ169" s="1">
        <v>628.03599999999994</v>
      </c>
      <c r="OK169" s="1">
        <v>632.51700000000005</v>
      </c>
      <c r="OL169" s="1">
        <v>617.94399999999996</v>
      </c>
      <c r="OM169" s="1">
        <v>616.52599999999995</v>
      </c>
      <c r="ON169" s="1">
        <v>602.15599999999995</v>
      </c>
      <c r="OO169" s="1">
        <v>588.12199999999996</v>
      </c>
      <c r="OP169" s="1">
        <v>576.58600000000001</v>
      </c>
      <c r="OQ169" s="1">
        <v>577.05499999999995</v>
      </c>
      <c r="OR169" s="1">
        <v>562.16899999999998</v>
      </c>
      <c r="OS169" s="1">
        <v>553.73099999999999</v>
      </c>
      <c r="OT169" s="1">
        <v>549.404</v>
      </c>
      <c r="OU169" s="1">
        <v>548.88800000000003</v>
      </c>
      <c r="OV169" s="1">
        <v>553.39300000000003</v>
      </c>
      <c r="OW169" s="1">
        <v>554.54200000000003</v>
      </c>
      <c r="OX169" s="1">
        <v>556.75400000000002</v>
      </c>
      <c r="OY169" s="1">
        <v>574.50300000000004</v>
      </c>
      <c r="OZ169" s="1">
        <v>563.33000000000004</v>
      </c>
      <c r="PA169" s="1">
        <v>533.70500000000004</v>
      </c>
      <c r="PB169" s="1">
        <v>508.34800000000001</v>
      </c>
      <c r="PC169" s="1">
        <v>491.09</v>
      </c>
      <c r="PD169" s="1">
        <v>456.05399999999997</v>
      </c>
      <c r="PE169" s="1">
        <v>452.75</v>
      </c>
      <c r="PF169" s="1">
        <v>449.09699999999998</v>
      </c>
      <c r="PG169" s="1">
        <v>442.24599999999998</v>
      </c>
      <c r="PH169" s="1">
        <v>442.47500000000002</v>
      </c>
      <c r="PI169" s="1">
        <v>446.54</v>
      </c>
      <c r="PJ169" s="1">
        <v>447.19099999999997</v>
      </c>
      <c r="PK169" s="1">
        <v>443.85199999999998</v>
      </c>
      <c r="PL169" s="1">
        <v>443.98599999999999</v>
      </c>
      <c r="PM169" s="1">
        <v>439.82799999999997</v>
      </c>
      <c r="PN169" s="1">
        <v>437.779</v>
      </c>
      <c r="PO169" s="1">
        <v>437.50200000000001</v>
      </c>
      <c r="PP169" s="1">
        <v>440.065</v>
      </c>
      <c r="PQ169" s="1">
        <v>432.58800000000002</v>
      </c>
      <c r="PR169" s="1">
        <v>427.95600000000002</v>
      </c>
      <c r="PS169" s="1">
        <v>420.73099999999999</v>
      </c>
      <c r="PT169" s="1">
        <v>411.58800000000002</v>
      </c>
      <c r="PU169" s="1">
        <v>409.72500000000002</v>
      </c>
      <c r="PV169" s="1">
        <v>399.60899999999998</v>
      </c>
      <c r="PW169" s="1">
        <v>391.84800000000001</v>
      </c>
      <c r="PX169" s="1">
        <v>391.96600000000001</v>
      </c>
      <c r="PY169" s="1">
        <v>394.714</v>
      </c>
      <c r="PZ169" s="1">
        <v>397.01600000000002</v>
      </c>
      <c r="QA169" s="1">
        <v>393.74799999999999</v>
      </c>
      <c r="QB169" s="1">
        <v>376.9</v>
      </c>
      <c r="QC169" s="1">
        <v>372.762</v>
      </c>
      <c r="QD169" s="1">
        <v>370.54599999999999</v>
      </c>
      <c r="QE169" s="1">
        <v>360.06599999999997</v>
      </c>
      <c r="QF169" s="1">
        <v>360.387</v>
      </c>
      <c r="QG169" s="1">
        <v>360.99900000000002</v>
      </c>
      <c r="QH169" s="1">
        <v>367.00799999999998</v>
      </c>
      <c r="QI169" s="1">
        <v>363.86200000000002</v>
      </c>
      <c r="QJ169" s="1">
        <v>365.80099999999999</v>
      </c>
      <c r="QK169" s="1">
        <v>362.67200000000003</v>
      </c>
      <c r="QL169" s="1">
        <v>365.56</v>
      </c>
      <c r="QM169" s="1">
        <v>365.42700000000002</v>
      </c>
      <c r="QN169" s="1">
        <v>366.75400000000002</v>
      </c>
      <c r="QO169" s="1">
        <v>367.48899999999998</v>
      </c>
      <c r="QP169" s="1">
        <v>367.52699999999999</v>
      </c>
      <c r="QQ169" s="1">
        <v>367.45400000000001</v>
      </c>
      <c r="QR169" s="1">
        <v>372.07600000000002</v>
      </c>
      <c r="QS169" s="1">
        <v>372.69900000000001</v>
      </c>
      <c r="QT169" s="1">
        <v>371.62099999999998</v>
      </c>
      <c r="QU169" s="1">
        <v>387.48500000000001</v>
      </c>
      <c r="QV169" s="1">
        <v>394.767</v>
      </c>
      <c r="QW169" s="1">
        <v>394.74599999999998</v>
      </c>
      <c r="QX169" s="1">
        <v>403.149</v>
      </c>
      <c r="QY169" s="1">
        <v>409.60500000000002</v>
      </c>
      <c r="QZ169" s="1">
        <v>418.96199999999999</v>
      </c>
      <c r="RA169" s="1">
        <v>423.34300000000002</v>
      </c>
      <c r="RB169" s="1">
        <v>424.28300000000002</v>
      </c>
      <c r="RC169" s="1">
        <v>418.24799999999999</v>
      </c>
      <c r="RD169" s="1">
        <v>411.69400000000002</v>
      </c>
      <c r="RE169" s="1">
        <v>407.31799999999998</v>
      </c>
      <c r="RF169" s="1">
        <v>401.02499999999998</v>
      </c>
      <c r="RG169" s="1">
        <v>401.06299999999999</v>
      </c>
      <c r="RH169" s="1">
        <v>406.05200000000002</v>
      </c>
      <c r="RI169" s="1">
        <v>402.92099999999999</v>
      </c>
      <c r="RJ169" s="1">
        <v>402.65199999999999</v>
      </c>
      <c r="RK169" s="1">
        <v>401.59899999999999</v>
      </c>
      <c r="RL169" s="1">
        <v>406.56200000000001</v>
      </c>
      <c r="RM169" s="1">
        <v>413.24</v>
      </c>
      <c r="RN169" s="1">
        <v>411.75599999999997</v>
      </c>
      <c r="RO169" s="1">
        <v>409.58600000000001</v>
      </c>
      <c r="RP169" s="1">
        <v>409.709</v>
      </c>
      <c r="RQ169" s="1">
        <v>389.226</v>
      </c>
      <c r="RR169" s="1">
        <v>384.30099999999999</v>
      </c>
      <c r="RS169" s="1">
        <v>374.33499999999998</v>
      </c>
      <c r="RT169" s="1">
        <v>361.56099999999998</v>
      </c>
      <c r="RU169" s="1">
        <v>356.94900000000001</v>
      </c>
      <c r="RV169" s="1">
        <v>355.452</v>
      </c>
      <c r="RW169" s="1">
        <v>356.66800000000001</v>
      </c>
      <c r="RX169" s="1">
        <v>355.48599999999999</v>
      </c>
      <c r="RY169" s="1">
        <v>353.142</v>
      </c>
      <c r="RZ169" s="1">
        <v>349.678</v>
      </c>
      <c r="SA169" s="1">
        <v>349.94400000000002</v>
      </c>
      <c r="SB169" s="1">
        <v>352.23700000000002</v>
      </c>
      <c r="SC169" s="1">
        <v>353.77600000000001</v>
      </c>
      <c r="SD169" s="1">
        <v>356.94200000000001</v>
      </c>
      <c r="SE169" s="1">
        <v>359.93200000000002</v>
      </c>
      <c r="SF169" s="1">
        <v>359.44600000000003</v>
      </c>
      <c r="SG169" s="1">
        <v>360.97399999999999</v>
      </c>
      <c r="SH169" s="1">
        <v>362.48</v>
      </c>
      <c r="SI169" s="1">
        <v>363.03100000000001</v>
      </c>
      <c r="SJ169" s="1">
        <v>360.19799999999998</v>
      </c>
      <c r="SK169" s="1">
        <v>359.59399999999999</v>
      </c>
      <c r="SL169" s="1">
        <v>357.28399999999999</v>
      </c>
      <c r="SM169" s="1">
        <v>360.16</v>
      </c>
      <c r="SN169" s="1">
        <v>360.03300000000002</v>
      </c>
      <c r="SO169" s="1">
        <v>363.84500000000003</v>
      </c>
      <c r="SP169" s="1">
        <v>361.83600000000001</v>
      </c>
      <c r="SQ169" s="1">
        <v>379.75400000000002</v>
      </c>
      <c r="SR169" s="1">
        <v>386.517</v>
      </c>
    </row>
    <row r="170" spans="1:516" x14ac:dyDescent="0.25">
      <c r="A170" s="1" t="s">
        <v>381</v>
      </c>
      <c r="B170" s="1" t="str">
        <f>_xlfn.XLOOKUP(A170,bonds[worksheet get],bonds[unique lookup],"-")</f>
        <v>ANNGR 4 PERP nc-21</v>
      </c>
      <c r="C170" s="1" t="str">
        <f>_xlfn.XLOOKUP(A170,bonds[worksheet get],bonds[ID_ISIN],"-")</f>
        <v>XS1117300837</v>
      </c>
      <c r="D170" s="1">
        <f>_xll.BDH(A170,"blp_i_sprd_mid","-2AY",,"Dates=H","Fill=C","Sort=R","Dir=H","cols=509;rows=1")</f>
        <v>234.18899999999999</v>
      </c>
      <c r="E170" s="1">
        <v>235.03700000000001</v>
      </c>
      <c r="F170" s="1">
        <v>238.148</v>
      </c>
      <c r="G170" s="1">
        <v>242.68799999999999</v>
      </c>
      <c r="H170" s="1">
        <v>244.71100000000001</v>
      </c>
      <c r="I170" s="1">
        <v>244.08699999999999</v>
      </c>
      <c r="J170" s="1">
        <v>241.83799999999999</v>
      </c>
      <c r="K170" s="1">
        <v>241.779</v>
      </c>
      <c r="L170" s="1">
        <v>238.727</v>
      </c>
      <c r="M170" s="1">
        <v>242.226</v>
      </c>
      <c r="N170" s="1">
        <v>229.14400000000001</v>
      </c>
      <c r="O170" s="1">
        <v>225.48599999999999</v>
      </c>
      <c r="P170" s="1">
        <v>218.72900000000001</v>
      </c>
      <c r="Q170" s="1">
        <v>209.10400000000001</v>
      </c>
      <c r="R170" s="1">
        <v>228.36500000000001</v>
      </c>
      <c r="S170" s="1">
        <v>228.971</v>
      </c>
      <c r="T170" s="1">
        <v>232.024</v>
      </c>
      <c r="U170" s="1">
        <v>209.488</v>
      </c>
      <c r="V170" s="1">
        <v>197.345</v>
      </c>
      <c r="W170" s="1">
        <v>170.762</v>
      </c>
      <c r="X170" s="1">
        <v>185.21799999999999</v>
      </c>
      <c r="Y170" s="1">
        <v>206.64</v>
      </c>
      <c r="Z170" s="1">
        <v>217.501</v>
      </c>
      <c r="AA170" s="1">
        <v>234.52099999999999</v>
      </c>
      <c r="AB170" s="1">
        <v>238.48699999999999</v>
      </c>
      <c r="AC170" s="1">
        <v>237.667</v>
      </c>
      <c r="AD170" s="1">
        <v>240.119</v>
      </c>
      <c r="AE170" s="1">
        <v>248.517</v>
      </c>
      <c r="AF170" s="1">
        <v>262.25400000000002</v>
      </c>
      <c r="AG170" s="1">
        <v>274.33600000000001</v>
      </c>
      <c r="AH170" s="1">
        <v>274.04899999999998</v>
      </c>
      <c r="AI170" s="1">
        <v>274.99</v>
      </c>
      <c r="AJ170" s="1">
        <v>277.51799999999997</v>
      </c>
      <c r="AK170" s="1">
        <v>286.54899999999998</v>
      </c>
      <c r="AL170" s="1">
        <v>290.31</v>
      </c>
      <c r="AM170" s="1">
        <v>295.16300000000001</v>
      </c>
      <c r="AN170" s="1">
        <v>295.02</v>
      </c>
      <c r="AO170" s="1">
        <v>291.69600000000003</v>
      </c>
      <c r="AP170" s="1">
        <v>289.47000000000003</v>
      </c>
      <c r="AQ170" s="1">
        <v>292.47500000000002</v>
      </c>
      <c r="AR170" s="1">
        <v>288.05099999999999</v>
      </c>
      <c r="AS170" s="1">
        <v>293.91899999999998</v>
      </c>
      <c r="AT170" s="1">
        <v>308.41199999999998</v>
      </c>
      <c r="AU170" s="1">
        <v>320.00799999999998</v>
      </c>
      <c r="AV170" s="1">
        <v>323.45699999999999</v>
      </c>
      <c r="AW170" s="1">
        <v>300.05</v>
      </c>
      <c r="AX170" s="1">
        <v>305.17700000000002</v>
      </c>
      <c r="AY170" s="1">
        <v>302.45299999999997</v>
      </c>
      <c r="AZ170" s="1">
        <v>331.57100000000003</v>
      </c>
      <c r="BA170" s="1">
        <v>351.452</v>
      </c>
      <c r="BB170" s="1">
        <v>357.56700000000001</v>
      </c>
      <c r="BC170" s="1">
        <v>359.43799999999999</v>
      </c>
      <c r="BD170" s="1">
        <v>369.91399999999999</v>
      </c>
      <c r="BE170" s="1">
        <v>366.65</v>
      </c>
      <c r="BF170" s="1">
        <v>368.44400000000002</v>
      </c>
      <c r="BG170" s="1">
        <v>375.21800000000002</v>
      </c>
      <c r="BH170" s="1">
        <v>369.96899999999999</v>
      </c>
      <c r="BI170" s="1">
        <v>371.22800000000001</v>
      </c>
      <c r="BJ170" s="1">
        <v>399.01299999999998</v>
      </c>
      <c r="BK170" s="1">
        <v>429.64100000000002</v>
      </c>
      <c r="BL170" s="1">
        <v>441.32799999999997</v>
      </c>
      <c r="BM170" s="1">
        <v>462.29700000000003</v>
      </c>
      <c r="BN170" s="1">
        <v>465.39699999999999</v>
      </c>
      <c r="BO170" s="1">
        <v>464.65</v>
      </c>
      <c r="BP170" s="1">
        <v>467.35599999999999</v>
      </c>
      <c r="BQ170" s="1">
        <v>471.66399999999999</v>
      </c>
      <c r="BR170" s="1">
        <v>470.39800000000002</v>
      </c>
      <c r="BS170" s="1">
        <v>463.65800000000002</v>
      </c>
      <c r="BT170" s="1">
        <v>472.214</v>
      </c>
      <c r="BU170" s="1">
        <v>476.113</v>
      </c>
      <c r="BV170" s="1">
        <v>485.53500000000003</v>
      </c>
      <c r="BW170" s="1">
        <v>511.14499999999998</v>
      </c>
      <c r="BX170" s="1">
        <v>468.00200000000001</v>
      </c>
      <c r="BY170" s="1">
        <v>445.61500000000001</v>
      </c>
      <c r="BZ170" s="1">
        <v>445.80500000000001</v>
      </c>
      <c r="CA170" s="1">
        <v>405.39600000000002</v>
      </c>
      <c r="CB170" s="1">
        <v>348.149</v>
      </c>
      <c r="CC170" s="1">
        <v>245.023</v>
      </c>
      <c r="CD170" s="1">
        <v>214.08699999999999</v>
      </c>
      <c r="CE170" s="1">
        <v>155.1</v>
      </c>
      <c r="CF170" s="1">
        <v>148.38</v>
      </c>
      <c r="CG170" s="1">
        <v>153.946</v>
      </c>
      <c r="CH170" s="1">
        <v>118.31100000000001</v>
      </c>
      <c r="CI170" s="1">
        <v>101.569</v>
      </c>
      <c r="CJ170" s="1">
        <v>98.361000000000004</v>
      </c>
      <c r="CK170" s="1">
        <v>97.43</v>
      </c>
      <c r="CL170" s="1">
        <v>105.899</v>
      </c>
      <c r="CM170" s="1">
        <v>95.031999999999996</v>
      </c>
      <c r="CN170" s="1">
        <v>78.094999999999999</v>
      </c>
      <c r="CO170" s="1">
        <v>72.534999999999997</v>
      </c>
      <c r="CP170" s="1">
        <v>64.418999999999997</v>
      </c>
      <c r="CQ170" s="1">
        <v>62.484000000000002</v>
      </c>
      <c r="CR170" s="1">
        <v>58.058999999999997</v>
      </c>
      <c r="CS170" s="1">
        <v>58.191000000000003</v>
      </c>
      <c r="CT170" s="1">
        <v>59.774000000000001</v>
      </c>
      <c r="CU170" s="1">
        <v>61.52</v>
      </c>
      <c r="CV170" s="1">
        <v>60.634999999999998</v>
      </c>
      <c r="CW170" s="1">
        <v>62.158000000000001</v>
      </c>
      <c r="CX170" s="1">
        <v>63.002000000000002</v>
      </c>
      <c r="CY170" s="1">
        <v>61.615000000000002</v>
      </c>
      <c r="CZ170" s="1">
        <v>61.86</v>
      </c>
      <c r="DA170" s="1">
        <v>60.835999999999999</v>
      </c>
      <c r="DB170" s="1">
        <v>61.429000000000002</v>
      </c>
      <c r="DC170" s="1">
        <v>60.366999999999997</v>
      </c>
      <c r="DD170" s="1">
        <v>63.417999999999999</v>
      </c>
      <c r="DE170" s="1">
        <v>63.634999999999998</v>
      </c>
      <c r="DF170" s="1">
        <v>66.385000000000005</v>
      </c>
      <c r="DG170" s="1">
        <v>65.731999999999999</v>
      </c>
      <c r="DH170" s="1">
        <v>64.540999999999997</v>
      </c>
      <c r="DI170" s="1">
        <v>62.923999999999999</v>
      </c>
      <c r="DJ170" s="1">
        <v>62.838999999999999</v>
      </c>
      <c r="DK170" s="1">
        <v>61.936999999999998</v>
      </c>
      <c r="DL170" s="1">
        <v>56.106999999999999</v>
      </c>
      <c r="DM170" s="1">
        <v>53.527999999999999</v>
      </c>
      <c r="DN170" s="1">
        <v>52.081000000000003</v>
      </c>
      <c r="DO170" s="1">
        <v>51.65</v>
      </c>
      <c r="DP170" s="1">
        <v>51.289000000000001</v>
      </c>
      <c r="DQ170" s="1">
        <v>49.759</v>
      </c>
      <c r="DR170" s="1">
        <v>48.384</v>
      </c>
      <c r="DS170" s="1">
        <v>50.688000000000002</v>
      </c>
      <c r="DT170" s="1">
        <v>50.110999999999997</v>
      </c>
      <c r="DU170" s="1">
        <v>50.058</v>
      </c>
      <c r="DV170" s="1">
        <v>50.973999999999997</v>
      </c>
      <c r="DW170" s="1">
        <v>51.3</v>
      </c>
      <c r="DX170" s="1">
        <v>55.417999999999999</v>
      </c>
      <c r="DY170" s="1">
        <v>55.793999999999997</v>
      </c>
      <c r="DZ170" s="1">
        <v>55.024000000000001</v>
      </c>
      <c r="EA170" s="1">
        <v>55.643999999999998</v>
      </c>
      <c r="EB170" s="1">
        <v>57.747999999999998</v>
      </c>
      <c r="EC170" s="1">
        <v>59.734000000000002</v>
      </c>
      <c r="ED170" s="1">
        <v>58.857999999999997</v>
      </c>
      <c r="EE170" s="1">
        <v>59.368000000000002</v>
      </c>
      <c r="EF170" s="1">
        <v>62.896999999999998</v>
      </c>
      <c r="EG170" s="1">
        <v>63.3</v>
      </c>
      <c r="EH170" s="1">
        <v>66.813999999999993</v>
      </c>
      <c r="EI170" s="1">
        <v>68.287000000000006</v>
      </c>
      <c r="EJ170" s="1">
        <v>70.132999999999996</v>
      </c>
      <c r="EK170" s="1">
        <v>71.218000000000004</v>
      </c>
      <c r="EL170" s="1">
        <v>74.046999999999997</v>
      </c>
      <c r="EM170" s="1">
        <v>74.997</v>
      </c>
      <c r="EN170" s="1">
        <v>79.197000000000003</v>
      </c>
      <c r="EO170" s="1">
        <v>81.323999999999998</v>
      </c>
      <c r="EP170" s="1">
        <v>82.061000000000007</v>
      </c>
      <c r="EQ170" s="1">
        <v>83.260999999999996</v>
      </c>
      <c r="ER170" s="1">
        <v>83.131</v>
      </c>
      <c r="ES170" s="1">
        <v>84.507000000000005</v>
      </c>
      <c r="ET170" s="1">
        <v>88.454999999999998</v>
      </c>
      <c r="EU170" s="1">
        <v>88.754999999999995</v>
      </c>
      <c r="EV170" s="1">
        <v>87.22</v>
      </c>
      <c r="EW170" s="1">
        <v>89.927999999999997</v>
      </c>
      <c r="EX170" s="1">
        <v>91.102000000000004</v>
      </c>
      <c r="EY170" s="1">
        <v>91.426000000000002</v>
      </c>
      <c r="EZ170" s="1">
        <v>91.316999999999993</v>
      </c>
      <c r="FA170" s="1">
        <v>94.822000000000003</v>
      </c>
      <c r="FB170" s="1">
        <v>96.483999999999995</v>
      </c>
      <c r="FC170" s="1">
        <v>95.745999999999995</v>
      </c>
      <c r="FD170" s="1">
        <v>96.742000000000004</v>
      </c>
      <c r="FE170" s="1">
        <v>93.141999999999996</v>
      </c>
      <c r="FF170" s="1">
        <v>92.9</v>
      </c>
      <c r="FG170" s="1">
        <v>93.578999999999994</v>
      </c>
      <c r="FH170" s="1">
        <v>93.203000000000003</v>
      </c>
      <c r="FI170" s="1">
        <v>92.260999999999996</v>
      </c>
      <c r="FJ170" s="1">
        <v>90.373999999999995</v>
      </c>
      <c r="FK170" s="1">
        <v>89.41</v>
      </c>
      <c r="FL170" s="1">
        <v>88.091999999999999</v>
      </c>
      <c r="FM170" s="1">
        <v>86.158000000000001</v>
      </c>
      <c r="FN170" s="1">
        <v>86.849000000000004</v>
      </c>
      <c r="FO170" s="1">
        <v>88.034000000000006</v>
      </c>
      <c r="FP170" s="1">
        <v>90.837999999999994</v>
      </c>
      <c r="FQ170" s="1">
        <v>92.591999999999999</v>
      </c>
      <c r="FR170" s="1">
        <v>92.655000000000001</v>
      </c>
      <c r="FS170" s="1">
        <v>92.292000000000002</v>
      </c>
      <c r="FT170" s="1">
        <v>91.462999999999994</v>
      </c>
      <c r="FU170" s="1">
        <v>90.578000000000003</v>
      </c>
      <c r="FV170" s="1">
        <v>91.506</v>
      </c>
      <c r="FW170" s="1">
        <v>96.548000000000002</v>
      </c>
      <c r="FX170" s="1">
        <v>97.227000000000004</v>
      </c>
      <c r="FY170" s="1">
        <v>97.015000000000001</v>
      </c>
      <c r="FZ170" s="1">
        <v>97.448999999999998</v>
      </c>
      <c r="GA170" s="1">
        <v>98.817999999999998</v>
      </c>
      <c r="GB170" s="1">
        <v>99.682000000000002</v>
      </c>
      <c r="GC170" s="1">
        <v>101.872</v>
      </c>
      <c r="GD170" s="1">
        <v>103.721</v>
      </c>
      <c r="GE170" s="1">
        <v>105.361</v>
      </c>
      <c r="GF170" s="1">
        <v>106.703</v>
      </c>
      <c r="GG170" s="1">
        <v>111.078</v>
      </c>
      <c r="GH170" s="1">
        <v>115.114</v>
      </c>
      <c r="GI170" s="1">
        <v>116.104</v>
      </c>
      <c r="GJ170" s="1">
        <v>111.19799999999999</v>
      </c>
      <c r="GK170" s="1">
        <v>110.03</v>
      </c>
      <c r="GL170" s="1">
        <v>110.41</v>
      </c>
      <c r="GM170" s="1">
        <v>103.64700000000001</v>
      </c>
      <c r="GN170" s="1">
        <v>100.059</v>
      </c>
      <c r="GO170" s="1">
        <v>99.983999999999995</v>
      </c>
      <c r="GP170" s="1">
        <v>100.453</v>
      </c>
      <c r="GQ170" s="1">
        <v>101.95399999999999</v>
      </c>
      <c r="GR170" s="1">
        <v>103.036</v>
      </c>
      <c r="GS170" s="1">
        <v>101.218</v>
      </c>
      <c r="GT170" s="1">
        <v>100.273</v>
      </c>
      <c r="GU170" s="1">
        <v>96.28</v>
      </c>
      <c r="GV170" s="1">
        <v>98.474999999999994</v>
      </c>
      <c r="GW170" s="1">
        <v>99.453000000000003</v>
      </c>
      <c r="GX170" s="1">
        <v>95.573999999999998</v>
      </c>
      <c r="GY170" s="1">
        <v>92.194999999999993</v>
      </c>
      <c r="GZ170" s="1">
        <v>91.465999999999994</v>
      </c>
      <c r="HA170" s="1">
        <v>91.546000000000006</v>
      </c>
      <c r="HB170" s="1">
        <v>110.26</v>
      </c>
      <c r="HC170" s="1">
        <v>108.97</v>
      </c>
      <c r="HD170" s="1">
        <v>106.999</v>
      </c>
      <c r="HE170" s="1">
        <v>106.833</v>
      </c>
      <c r="HF170" s="1">
        <v>106.795</v>
      </c>
      <c r="HG170" s="1">
        <v>111.27500000000001</v>
      </c>
      <c r="HH170" s="1">
        <v>110.874</v>
      </c>
      <c r="HI170" s="1">
        <v>107.93300000000001</v>
      </c>
      <c r="HJ170" s="1">
        <v>106.42</v>
      </c>
      <c r="HK170" s="1">
        <v>105.65</v>
      </c>
      <c r="HL170" s="1">
        <v>106.048</v>
      </c>
      <c r="HM170" s="1">
        <v>104.26300000000001</v>
      </c>
      <c r="HN170" s="1">
        <v>102.15300000000001</v>
      </c>
      <c r="HO170" s="1">
        <v>101.015</v>
      </c>
      <c r="HP170" s="1">
        <v>106.461</v>
      </c>
      <c r="HQ170" s="1">
        <v>115.414</v>
      </c>
      <c r="HR170" s="1">
        <v>119.504</v>
      </c>
      <c r="HS170" s="1">
        <v>119.958</v>
      </c>
      <c r="HT170" s="1">
        <v>125.134</v>
      </c>
      <c r="HU170" s="1">
        <v>125.004</v>
      </c>
      <c r="HV170" s="1">
        <v>120.264</v>
      </c>
      <c r="HW170" s="1">
        <v>116.714</v>
      </c>
      <c r="HX170" s="1">
        <v>115.681</v>
      </c>
      <c r="HY170" s="1">
        <v>115.88200000000001</v>
      </c>
      <c r="HZ170" s="1">
        <v>113.744</v>
      </c>
      <c r="IA170" s="1">
        <v>119.215</v>
      </c>
      <c r="IB170" s="1">
        <v>120.179</v>
      </c>
      <c r="IC170" s="1">
        <v>124.01600000000001</v>
      </c>
      <c r="ID170" s="1">
        <v>113.26900000000001</v>
      </c>
      <c r="IE170" s="1">
        <v>107.687</v>
      </c>
      <c r="IF170" s="1">
        <v>105.851</v>
      </c>
      <c r="IG170" s="1">
        <v>103.571</v>
      </c>
      <c r="IH170" s="1">
        <v>99.53</v>
      </c>
      <c r="II170" s="1">
        <v>100.57599999999999</v>
      </c>
      <c r="IJ170" s="1">
        <v>103.185</v>
      </c>
      <c r="IK170" s="1">
        <v>115.839</v>
      </c>
      <c r="IL170" s="1">
        <v>125.20399999999999</v>
      </c>
      <c r="IM170" s="1">
        <v>132.43600000000001</v>
      </c>
      <c r="IN170" s="1">
        <v>131.46199999999999</v>
      </c>
      <c r="IO170" s="1">
        <v>130.21700000000001</v>
      </c>
      <c r="IP170" s="1">
        <v>123.366</v>
      </c>
      <c r="IQ170" s="1">
        <v>121.986</v>
      </c>
      <c r="IR170" s="1">
        <v>121.23699999999999</v>
      </c>
      <c r="IS170" s="1">
        <v>120.29600000000001</v>
      </c>
      <c r="IT170" s="1">
        <v>119.35299999999999</v>
      </c>
      <c r="IU170" s="1">
        <v>126.81699999999999</v>
      </c>
      <c r="IV170" s="1">
        <v>128.49600000000001</v>
      </c>
      <c r="IW170" s="1">
        <v>120.462</v>
      </c>
      <c r="IX170" s="1">
        <v>115.684</v>
      </c>
      <c r="IY170" s="1">
        <v>117.306</v>
      </c>
      <c r="IZ170" s="1">
        <v>124.98399999999999</v>
      </c>
      <c r="JA170" s="1">
        <v>130.18799999999999</v>
      </c>
      <c r="JB170" s="1">
        <v>133.28200000000001</v>
      </c>
      <c r="JC170" s="1">
        <v>141.95500000000001</v>
      </c>
      <c r="JD170" s="1">
        <v>145.072</v>
      </c>
      <c r="JE170" s="1">
        <v>147</v>
      </c>
      <c r="JF170" s="1">
        <v>143.46299999999999</v>
      </c>
      <c r="JG170" s="1">
        <v>138.99100000000001</v>
      </c>
      <c r="JH170" s="1">
        <v>136.965</v>
      </c>
      <c r="JI170" s="1">
        <v>138.21799999999999</v>
      </c>
      <c r="JJ170" s="1">
        <v>141.197</v>
      </c>
      <c r="JK170" s="1">
        <v>149.57300000000001</v>
      </c>
      <c r="JL170" s="1">
        <v>153.345</v>
      </c>
      <c r="JM170" s="1">
        <v>155.31899999999999</v>
      </c>
      <c r="JN170" s="1">
        <v>154.68100000000001</v>
      </c>
      <c r="JO170" s="1">
        <v>156.00899999999999</v>
      </c>
      <c r="JP170" s="1">
        <v>150.82900000000001</v>
      </c>
      <c r="JQ170" s="1">
        <v>156.97399999999999</v>
      </c>
      <c r="JR170" s="1">
        <v>164.172</v>
      </c>
      <c r="JS170" s="1">
        <v>163.524</v>
      </c>
      <c r="JT170" s="1">
        <v>166.624</v>
      </c>
      <c r="JU170" s="1">
        <v>174.29900000000001</v>
      </c>
      <c r="JV170" s="1">
        <v>175.78100000000001</v>
      </c>
      <c r="JW170" s="1">
        <v>172.40600000000001</v>
      </c>
      <c r="JX170" s="1">
        <v>168.20400000000001</v>
      </c>
      <c r="JY170" s="1">
        <v>169.73599999999999</v>
      </c>
      <c r="JZ170" s="1">
        <v>167.80500000000001</v>
      </c>
      <c r="KA170" s="1">
        <v>166.417</v>
      </c>
      <c r="KB170" s="1">
        <v>168.29400000000001</v>
      </c>
      <c r="KC170" s="1">
        <v>170.554</v>
      </c>
      <c r="KD170" s="1">
        <v>154.79499999999999</v>
      </c>
      <c r="KE170" s="1">
        <v>153.31800000000001</v>
      </c>
      <c r="KF170" s="1">
        <v>151.61699999999999</v>
      </c>
      <c r="KG170" s="1">
        <v>151.17699999999999</v>
      </c>
      <c r="KH170" s="1">
        <v>149.971</v>
      </c>
      <c r="KI170" s="1">
        <v>154.465</v>
      </c>
      <c r="KJ170" s="1">
        <v>155.12799999999999</v>
      </c>
      <c r="KK170" s="1">
        <v>153.9</v>
      </c>
      <c r="KL170" s="1">
        <v>146.29900000000001</v>
      </c>
      <c r="KM170" s="1">
        <v>149.02799999999999</v>
      </c>
      <c r="KN170" s="1">
        <v>146.43</v>
      </c>
      <c r="KO170" s="1">
        <v>137.887</v>
      </c>
      <c r="KP170" s="1">
        <v>128.46899999999999</v>
      </c>
      <c r="KQ170" s="1">
        <v>129.02799999999999</v>
      </c>
      <c r="KR170" s="1">
        <v>128.80500000000001</v>
      </c>
      <c r="KS170" s="1">
        <v>130.166</v>
      </c>
      <c r="KT170" s="1">
        <v>130.15700000000001</v>
      </c>
      <c r="KU170" s="1">
        <v>132.34899999999999</v>
      </c>
      <c r="KV170" s="1">
        <v>126.30200000000001</v>
      </c>
      <c r="KW170" s="1">
        <v>124.77500000000001</v>
      </c>
      <c r="KX170" s="1">
        <v>125.239</v>
      </c>
      <c r="KY170" s="1">
        <v>126.339</v>
      </c>
      <c r="KZ170" s="1">
        <v>125.126</v>
      </c>
      <c r="LA170" s="1">
        <v>123.752</v>
      </c>
      <c r="LB170" s="1">
        <v>125.30800000000001</v>
      </c>
      <c r="LC170" s="1">
        <v>127.42400000000001</v>
      </c>
      <c r="LD170" s="1">
        <v>131.49799999999999</v>
      </c>
      <c r="LE170" s="1">
        <v>131.999</v>
      </c>
      <c r="LF170" s="1">
        <v>128.36699999999999</v>
      </c>
      <c r="LG170" s="1">
        <v>125.06399999999999</v>
      </c>
      <c r="LH170" s="1">
        <v>123.664</v>
      </c>
      <c r="LI170" s="1">
        <v>124.824</v>
      </c>
      <c r="LJ170" s="1">
        <v>127.23699999999999</v>
      </c>
      <c r="LK170" s="1">
        <v>131.62299999999999</v>
      </c>
      <c r="LL170" s="1">
        <v>137.69300000000001</v>
      </c>
      <c r="LM170" s="1">
        <v>155.541</v>
      </c>
      <c r="LN170" s="1">
        <v>158.34399999999999</v>
      </c>
      <c r="LO170" s="1">
        <v>164.31899999999999</v>
      </c>
      <c r="LP170" s="1">
        <v>165.65899999999999</v>
      </c>
      <c r="LQ170" s="1">
        <v>170.994</v>
      </c>
      <c r="LR170" s="1">
        <v>164.08099999999999</v>
      </c>
      <c r="LS170" s="1">
        <v>162.29599999999999</v>
      </c>
      <c r="LT170" s="1">
        <v>159.35</v>
      </c>
      <c r="LU170" s="1">
        <v>151.59899999999999</v>
      </c>
      <c r="LV170" s="1">
        <v>159.36099999999999</v>
      </c>
      <c r="LW170" s="1">
        <v>166.863</v>
      </c>
      <c r="LX170" s="1">
        <v>167.01499999999999</v>
      </c>
      <c r="LY170" s="1">
        <v>172.05199999999999</v>
      </c>
      <c r="LZ170" s="1">
        <v>180.70500000000001</v>
      </c>
      <c r="MA170" s="1">
        <v>191.34200000000001</v>
      </c>
      <c r="MB170" s="1">
        <v>196.21100000000001</v>
      </c>
      <c r="MC170" s="1">
        <v>194.09899999999999</v>
      </c>
      <c r="MD170" s="1">
        <v>186.34299999999999</v>
      </c>
      <c r="ME170" s="1">
        <v>182.41200000000001</v>
      </c>
      <c r="MF170" s="1">
        <v>182.09399999999999</v>
      </c>
      <c r="MG170" s="1">
        <v>181.96199999999999</v>
      </c>
      <c r="MH170" s="1">
        <v>180.655</v>
      </c>
      <c r="MI170" s="1">
        <v>183.542</v>
      </c>
      <c r="MJ170" s="1">
        <v>190.39500000000001</v>
      </c>
      <c r="MK170" s="1">
        <v>202.70400000000001</v>
      </c>
      <c r="ML170" s="1">
        <v>206.95500000000001</v>
      </c>
      <c r="MM170" s="1">
        <v>205.602</v>
      </c>
      <c r="MN170" s="1">
        <v>206.047</v>
      </c>
      <c r="MO170" s="1">
        <v>205.00399999999999</v>
      </c>
      <c r="MP170" s="1">
        <v>213.369</v>
      </c>
      <c r="MQ170" s="1">
        <v>215.88300000000001</v>
      </c>
      <c r="MR170" s="1">
        <v>220.90700000000001</v>
      </c>
      <c r="MS170" s="1">
        <v>218.876</v>
      </c>
      <c r="MT170" s="1">
        <v>223.75899999999999</v>
      </c>
      <c r="MU170" s="1">
        <v>237.36699999999999</v>
      </c>
      <c r="MV170" s="1">
        <v>236.91399999999999</v>
      </c>
      <c r="MW170" s="1">
        <v>219.721</v>
      </c>
      <c r="MX170" s="1">
        <v>205.28100000000001</v>
      </c>
      <c r="MY170" s="1">
        <v>208.994</v>
      </c>
      <c r="MZ170" s="1">
        <v>222.21199999999999</v>
      </c>
      <c r="NA170" s="1">
        <v>230.02199999999999</v>
      </c>
      <c r="NB170" s="1">
        <v>235.75399999999999</v>
      </c>
      <c r="NC170" s="1">
        <v>251.13300000000001</v>
      </c>
      <c r="ND170" s="1">
        <v>259.48099999999999</v>
      </c>
      <c r="NE170" s="1">
        <v>258.58699999999999</v>
      </c>
      <c r="NF170" s="1">
        <v>259.09100000000001</v>
      </c>
      <c r="NG170" s="1">
        <v>260.71800000000002</v>
      </c>
      <c r="NH170" s="1">
        <v>260.24700000000001</v>
      </c>
      <c r="NI170" s="1">
        <v>257.68400000000003</v>
      </c>
      <c r="NJ170" s="1">
        <v>256.90100000000001</v>
      </c>
      <c r="NK170" s="1">
        <v>262.73700000000002</v>
      </c>
      <c r="NL170" s="1">
        <v>288.61099999999999</v>
      </c>
      <c r="NM170" s="1">
        <v>291.30700000000002</v>
      </c>
      <c r="NN170" s="1">
        <v>296.02300000000002</v>
      </c>
      <c r="NO170" s="1">
        <v>295.16699999999997</v>
      </c>
      <c r="NP170" s="1">
        <v>291.774</v>
      </c>
      <c r="NQ170" s="1">
        <v>301.601</v>
      </c>
      <c r="NR170" s="1">
        <v>305.529</v>
      </c>
      <c r="NS170" s="1">
        <v>329.69600000000003</v>
      </c>
      <c r="NT170" s="1">
        <v>338.322</v>
      </c>
      <c r="NU170" s="1">
        <v>339.88799999999998</v>
      </c>
      <c r="NV170" s="1">
        <v>318.14299999999997</v>
      </c>
      <c r="NW170" s="1">
        <v>300.40100000000001</v>
      </c>
      <c r="NX170" s="1">
        <v>293.60199999999998</v>
      </c>
      <c r="NY170" s="1">
        <v>292.36599999999999</v>
      </c>
      <c r="NZ170" s="1">
        <v>291.017</v>
      </c>
      <c r="OA170" s="1">
        <v>288.05500000000001</v>
      </c>
      <c r="OB170" s="1">
        <v>287.93099999999998</v>
      </c>
      <c r="OC170" s="1">
        <v>286.78800000000001</v>
      </c>
      <c r="OD170" s="1">
        <v>287.755</v>
      </c>
      <c r="OE170" s="1">
        <v>285.69499999999999</v>
      </c>
      <c r="OF170" s="1">
        <v>278.58100000000002</v>
      </c>
      <c r="OG170" s="1">
        <v>277.10300000000001</v>
      </c>
      <c r="OH170" s="1">
        <v>277.68299999999999</v>
      </c>
      <c r="OI170" s="1">
        <v>292.34300000000002</v>
      </c>
      <c r="OJ170" s="1">
        <v>326.37</v>
      </c>
      <c r="OK170" s="1">
        <v>334.09899999999999</v>
      </c>
      <c r="OL170" s="1">
        <v>335.358</v>
      </c>
      <c r="OM170" s="1">
        <v>351.27499999999998</v>
      </c>
      <c r="ON170" s="1">
        <v>343.101</v>
      </c>
      <c r="OO170" s="1">
        <v>311.22500000000002</v>
      </c>
      <c r="OP170" s="1">
        <v>275.29700000000003</v>
      </c>
      <c r="OQ170" s="1">
        <v>276.82100000000003</v>
      </c>
      <c r="OR170" s="1">
        <v>261.98099999999999</v>
      </c>
      <c r="OS170" s="1">
        <v>249.46899999999999</v>
      </c>
      <c r="OT170" s="1">
        <v>247.50800000000001</v>
      </c>
      <c r="OU170" s="1">
        <v>243.93600000000001</v>
      </c>
      <c r="OV170" s="1">
        <v>245.65199999999999</v>
      </c>
      <c r="OW170" s="1">
        <v>245.28899999999999</v>
      </c>
      <c r="OX170" s="1">
        <v>246.01900000000001</v>
      </c>
      <c r="OY170" s="1">
        <v>252.262</v>
      </c>
      <c r="OZ170" s="1">
        <v>228.375</v>
      </c>
      <c r="PA170" s="1">
        <v>226.786</v>
      </c>
      <c r="PB170" s="1">
        <v>221.87299999999999</v>
      </c>
      <c r="PC170" s="1">
        <v>220.23400000000001</v>
      </c>
      <c r="PD170" s="1">
        <v>212.934</v>
      </c>
      <c r="PE170" s="1">
        <v>209.04900000000001</v>
      </c>
      <c r="PF170" s="1">
        <v>206.833</v>
      </c>
      <c r="PG170" s="1">
        <v>201.60300000000001</v>
      </c>
      <c r="PH170" s="1">
        <v>204.89099999999999</v>
      </c>
      <c r="PI170" s="1">
        <v>206.155</v>
      </c>
      <c r="PJ170" s="1">
        <v>206.386</v>
      </c>
      <c r="PK170" s="1">
        <v>206.714</v>
      </c>
      <c r="PL170" s="1">
        <v>208.16900000000001</v>
      </c>
      <c r="PM170" s="1">
        <v>211.803</v>
      </c>
      <c r="PN170" s="1">
        <v>211.36799999999999</v>
      </c>
      <c r="PO170" s="1">
        <v>212.49199999999999</v>
      </c>
      <c r="PP170" s="1">
        <v>213.23599999999999</v>
      </c>
      <c r="PQ170" s="1">
        <v>207.53800000000001</v>
      </c>
      <c r="PR170" s="1">
        <v>203.637</v>
      </c>
      <c r="PS170" s="1">
        <v>196.02600000000001</v>
      </c>
      <c r="PT170" s="1">
        <v>191.38</v>
      </c>
      <c r="PU170" s="1">
        <v>193.01599999999999</v>
      </c>
      <c r="PV170" s="1">
        <v>192.51400000000001</v>
      </c>
      <c r="PW170" s="1">
        <v>190.44900000000001</v>
      </c>
      <c r="PX170" s="1">
        <v>191.81800000000001</v>
      </c>
      <c r="PY170" s="1">
        <v>190.708</v>
      </c>
      <c r="PZ170" s="1">
        <v>188.483</v>
      </c>
      <c r="QA170" s="1">
        <v>187.2</v>
      </c>
      <c r="QB170" s="1">
        <v>178.744</v>
      </c>
      <c r="QC170" s="1">
        <v>179.715</v>
      </c>
      <c r="QD170" s="1">
        <v>179.386</v>
      </c>
      <c r="QE170" s="1">
        <v>175.71600000000001</v>
      </c>
      <c r="QF170" s="1">
        <v>174.51900000000001</v>
      </c>
      <c r="QG170" s="1">
        <v>176.76400000000001</v>
      </c>
      <c r="QH170" s="1">
        <v>179.744</v>
      </c>
      <c r="QI170" s="1">
        <v>178.35</v>
      </c>
      <c r="QJ170" s="1">
        <v>181.096</v>
      </c>
      <c r="QK170" s="1">
        <v>180.089</v>
      </c>
      <c r="QL170" s="1">
        <v>183.589</v>
      </c>
      <c r="QM170" s="1">
        <v>184.31700000000001</v>
      </c>
      <c r="QN170" s="1">
        <v>184.50399999999999</v>
      </c>
      <c r="QO170" s="1">
        <v>180.96100000000001</v>
      </c>
      <c r="QP170" s="1">
        <v>180.43100000000001</v>
      </c>
      <c r="QQ170" s="1">
        <v>182.233</v>
      </c>
      <c r="QR170" s="1">
        <v>188.24</v>
      </c>
      <c r="QS170" s="1">
        <v>194.34299999999999</v>
      </c>
      <c r="QT170" s="1">
        <v>197.20599999999999</v>
      </c>
      <c r="QU170" s="1">
        <v>202.34700000000001</v>
      </c>
      <c r="QV170" s="1">
        <v>203.483</v>
      </c>
      <c r="QW170" s="1">
        <v>203.55099999999999</v>
      </c>
      <c r="QX170" s="1">
        <v>203.38399999999999</v>
      </c>
      <c r="QY170" s="1">
        <v>204.40799999999999</v>
      </c>
      <c r="QZ170" s="1">
        <v>205.197</v>
      </c>
      <c r="RA170" s="1">
        <v>204.68100000000001</v>
      </c>
      <c r="RB170" s="1">
        <v>202.43100000000001</v>
      </c>
      <c r="RC170" s="1">
        <v>196.49100000000001</v>
      </c>
      <c r="RD170" s="1">
        <v>195.452</v>
      </c>
      <c r="RE170" s="1">
        <v>193.45099999999999</v>
      </c>
      <c r="RF170" s="1">
        <v>191.208</v>
      </c>
      <c r="RG170" s="1">
        <v>191.94499999999999</v>
      </c>
      <c r="RH170" s="1">
        <v>194.46799999999999</v>
      </c>
      <c r="RI170" s="1">
        <v>193.67699999999999</v>
      </c>
      <c r="RJ170" s="1">
        <v>193.803</v>
      </c>
      <c r="RK170" s="1">
        <v>194.38800000000001</v>
      </c>
      <c r="RL170" s="1">
        <v>195.369</v>
      </c>
      <c r="RM170" s="1">
        <v>197.006</v>
      </c>
      <c r="RN170" s="1">
        <v>195.54300000000001</v>
      </c>
      <c r="RO170" s="1">
        <v>190.84399999999999</v>
      </c>
      <c r="RP170" s="1">
        <v>189.16</v>
      </c>
      <c r="RQ170" s="1">
        <v>185.55500000000001</v>
      </c>
      <c r="RR170" s="1">
        <v>185.10900000000001</v>
      </c>
      <c r="RS170" s="1">
        <v>180.19800000000001</v>
      </c>
      <c r="RT170" s="1">
        <v>175.06700000000001</v>
      </c>
      <c r="RU170" s="1">
        <v>174.21700000000001</v>
      </c>
      <c r="RV170" s="1">
        <v>174.29499999999999</v>
      </c>
      <c r="RW170" s="1">
        <v>175.196</v>
      </c>
      <c r="RX170" s="1">
        <v>174.797</v>
      </c>
      <c r="RY170" s="1">
        <v>172.702</v>
      </c>
      <c r="RZ170" s="1">
        <v>170.29900000000001</v>
      </c>
      <c r="SA170" s="1">
        <v>172.25399999999999</v>
      </c>
      <c r="SB170" s="1">
        <v>176.69200000000001</v>
      </c>
      <c r="SC170" s="1">
        <v>176.422</v>
      </c>
      <c r="SD170" s="1">
        <v>177.261</v>
      </c>
      <c r="SE170" s="1">
        <v>179.62799999999999</v>
      </c>
      <c r="SF170" s="1">
        <v>179.44499999999999</v>
      </c>
      <c r="SG170" s="1">
        <v>178.93100000000001</v>
      </c>
      <c r="SH170" s="1">
        <v>179.56100000000001</v>
      </c>
      <c r="SI170" s="1">
        <v>180.09399999999999</v>
      </c>
      <c r="SJ170" s="1">
        <v>177.602</v>
      </c>
      <c r="SK170" s="1">
        <v>177.739</v>
      </c>
      <c r="SL170" s="1">
        <v>177.31700000000001</v>
      </c>
      <c r="SM170" s="1">
        <v>177.79300000000001</v>
      </c>
      <c r="SN170" s="1">
        <v>177.172</v>
      </c>
      <c r="SO170" s="1">
        <v>179.68299999999999</v>
      </c>
      <c r="SP170" s="1">
        <v>177.74199999999999</v>
      </c>
      <c r="SQ170" s="1">
        <v>189.49299999999999</v>
      </c>
      <c r="SR170" s="1">
        <v>200.92400000000001</v>
      </c>
    </row>
    <row r="171" spans="1:516" x14ac:dyDescent="0.25">
      <c r="A171" s="1" t="s">
        <v>140</v>
      </c>
      <c r="B171" s="1" t="str">
        <f>_xlfn.XLOOKUP(A171,bonds[worksheet get],bonds[unique lookup],"-")</f>
        <v>ULFP 2 1/8 PERP nc-23</v>
      </c>
      <c r="C171" s="1" t="str">
        <f>_xlfn.XLOOKUP(A171,bonds[worksheet get],bonds[ID_ISIN],"-")</f>
        <v>FR0013330529</v>
      </c>
      <c r="D171" s="1">
        <f>_xll.BDH(A171,"blp_i_sprd_mid","-2AY",,"Dates=H","Fill=C","Sort=R","Dir=H","cols=509;rows=1")</f>
        <v>698.26099999999997</v>
      </c>
      <c r="E171" s="1">
        <v>700.52800000000002</v>
      </c>
      <c r="F171" s="1">
        <v>707.23800000000006</v>
      </c>
      <c r="G171" s="1">
        <v>706.10500000000002</v>
      </c>
      <c r="H171" s="1">
        <v>693.40499999999997</v>
      </c>
      <c r="I171" s="1">
        <v>678.29399999999998</v>
      </c>
      <c r="J171" s="1">
        <v>676.72199999999998</v>
      </c>
      <c r="K171" s="1">
        <v>650.41099999999994</v>
      </c>
      <c r="L171" s="1">
        <v>636.80499999999995</v>
      </c>
      <c r="M171" s="1">
        <v>641.55100000000004</v>
      </c>
      <c r="N171" s="1">
        <v>615.45799999999997</v>
      </c>
      <c r="O171" s="1">
        <v>619.84299999999996</v>
      </c>
      <c r="P171" s="1">
        <v>577.31899999999996</v>
      </c>
      <c r="Q171" s="1">
        <v>551.54200000000003</v>
      </c>
      <c r="R171" s="1">
        <v>653.649</v>
      </c>
      <c r="S171" s="1">
        <v>622.11500000000001</v>
      </c>
      <c r="T171" s="1">
        <v>718.70899999999995</v>
      </c>
      <c r="U171" s="1">
        <v>643.41</v>
      </c>
      <c r="V171" s="1">
        <v>526.41099999999994</v>
      </c>
      <c r="W171" s="1">
        <v>431.44400000000002</v>
      </c>
      <c r="X171" s="1">
        <v>467.90600000000001</v>
      </c>
      <c r="Y171" s="1">
        <v>551.67100000000005</v>
      </c>
      <c r="Z171" s="1">
        <v>570.92100000000005</v>
      </c>
      <c r="AA171" s="1">
        <v>671.20899999999995</v>
      </c>
      <c r="AB171" s="1">
        <v>751.43700000000001</v>
      </c>
      <c r="AC171" s="1">
        <v>739.94100000000003</v>
      </c>
      <c r="AD171" s="1">
        <v>655.91200000000003</v>
      </c>
      <c r="AE171" s="1">
        <v>615.15800000000002</v>
      </c>
      <c r="AF171" s="1">
        <v>720.20699999999999</v>
      </c>
      <c r="AG171" s="1">
        <v>813.80100000000004</v>
      </c>
      <c r="AH171" s="1">
        <v>814.33699999999999</v>
      </c>
      <c r="AI171" s="1">
        <v>825.29700000000003</v>
      </c>
      <c r="AJ171" s="1">
        <v>862.47500000000002</v>
      </c>
      <c r="AK171" s="1">
        <v>910.71299999999997</v>
      </c>
      <c r="AL171" s="1">
        <v>972.50900000000001</v>
      </c>
      <c r="AM171" s="1">
        <v>998.36199999999997</v>
      </c>
      <c r="AN171" s="1">
        <v>1008.783</v>
      </c>
      <c r="AO171" s="1">
        <v>902.255</v>
      </c>
      <c r="AP171" s="1">
        <v>863.1</v>
      </c>
      <c r="AQ171" s="1">
        <v>855.03399999999999</v>
      </c>
      <c r="AR171" s="1">
        <v>847.17899999999997</v>
      </c>
      <c r="AS171" s="1">
        <v>847.60299999999995</v>
      </c>
      <c r="AT171" s="1">
        <v>846.72799999999995</v>
      </c>
      <c r="AU171" s="1">
        <v>859.21</v>
      </c>
      <c r="AV171" s="1">
        <v>873.86900000000003</v>
      </c>
      <c r="AW171" s="1">
        <v>818.05200000000002</v>
      </c>
      <c r="AX171" s="1">
        <v>755.56700000000001</v>
      </c>
      <c r="AY171" s="1">
        <v>672.92700000000002</v>
      </c>
      <c r="AZ171" s="1">
        <v>650.64800000000002</v>
      </c>
      <c r="BA171" s="1">
        <v>661.26</v>
      </c>
      <c r="BB171" s="1">
        <v>702.97500000000002</v>
      </c>
      <c r="BC171" s="1">
        <v>781.452</v>
      </c>
      <c r="BD171" s="1">
        <v>830.38300000000004</v>
      </c>
      <c r="BE171" s="1">
        <v>697.44799999999998</v>
      </c>
      <c r="BF171" s="1">
        <v>640.50199999999995</v>
      </c>
      <c r="BG171" s="1">
        <v>612.53800000000001</v>
      </c>
      <c r="BH171" s="1">
        <v>515.11300000000006</v>
      </c>
      <c r="BI171" s="1">
        <v>484.39499999999998</v>
      </c>
      <c r="BJ171" s="1">
        <v>566.00300000000004</v>
      </c>
      <c r="BK171" s="1">
        <v>650.26400000000001</v>
      </c>
      <c r="BL171" s="1">
        <v>791.68799999999999</v>
      </c>
      <c r="BM171" s="1">
        <v>862.81700000000001</v>
      </c>
      <c r="BN171" s="1">
        <v>862.95500000000004</v>
      </c>
      <c r="BO171" s="1">
        <v>691.83699999999999</v>
      </c>
      <c r="BP171" s="1">
        <v>648.16</v>
      </c>
      <c r="BQ171" s="1">
        <v>633.61900000000003</v>
      </c>
      <c r="BR171" s="1">
        <v>609.56799999999998</v>
      </c>
      <c r="BS171" s="1">
        <v>599.56500000000005</v>
      </c>
      <c r="BT171" s="1">
        <v>598.39300000000003</v>
      </c>
      <c r="BU171" s="1">
        <v>620.38900000000001</v>
      </c>
      <c r="BV171" s="1">
        <v>793.06200000000001</v>
      </c>
      <c r="BW171" s="1">
        <v>794.84199999999998</v>
      </c>
      <c r="BX171" s="1">
        <v>678.56299999999999</v>
      </c>
      <c r="BY171" s="1">
        <v>725.15</v>
      </c>
      <c r="BZ171" s="1">
        <v>728.28300000000002</v>
      </c>
      <c r="CA171" s="1">
        <v>574.97</v>
      </c>
      <c r="CB171" s="1">
        <v>499.81200000000001</v>
      </c>
      <c r="CC171" s="1">
        <v>390.90199999999999</v>
      </c>
      <c r="CD171" s="1">
        <v>378.91399999999999</v>
      </c>
      <c r="CE171" s="1">
        <v>287.73500000000001</v>
      </c>
      <c r="CF171" s="1">
        <v>281.54599999999999</v>
      </c>
      <c r="CG171" s="1">
        <v>320.00400000000002</v>
      </c>
      <c r="CH171" s="1">
        <v>237.1</v>
      </c>
      <c r="CI171" s="1">
        <v>197.94399999999999</v>
      </c>
      <c r="CJ171" s="1">
        <v>163.33199999999999</v>
      </c>
      <c r="CK171" s="1">
        <v>164.56100000000001</v>
      </c>
      <c r="CL171" s="1">
        <v>205.33</v>
      </c>
      <c r="CM171" s="1">
        <v>221.91200000000001</v>
      </c>
      <c r="CN171" s="1">
        <v>194.452</v>
      </c>
      <c r="CO171" s="1">
        <v>160.16</v>
      </c>
      <c r="CP171" s="1">
        <v>148.25</v>
      </c>
      <c r="CQ171" s="1">
        <v>134.31100000000001</v>
      </c>
      <c r="CR171" s="1">
        <v>111.247</v>
      </c>
      <c r="CS171" s="1">
        <v>114.667</v>
      </c>
      <c r="CT171" s="1">
        <v>119.89100000000001</v>
      </c>
      <c r="CU171" s="1">
        <v>124.224</v>
      </c>
      <c r="CV171" s="1">
        <v>124.803</v>
      </c>
      <c r="CW171" s="1">
        <v>127.095</v>
      </c>
      <c r="CX171" s="1">
        <v>129.54400000000001</v>
      </c>
      <c r="CY171" s="1">
        <v>128.20699999999999</v>
      </c>
      <c r="CZ171" s="1">
        <v>129.69300000000001</v>
      </c>
      <c r="DA171" s="1">
        <v>130.755</v>
      </c>
      <c r="DB171" s="1">
        <v>127.306</v>
      </c>
      <c r="DC171" s="1">
        <v>124.77500000000001</v>
      </c>
      <c r="DD171" s="1">
        <v>129.39699999999999</v>
      </c>
      <c r="DE171" s="1">
        <v>138.89500000000001</v>
      </c>
      <c r="DF171" s="1">
        <v>154.30199999999999</v>
      </c>
      <c r="DG171" s="1">
        <v>155.16300000000001</v>
      </c>
      <c r="DH171" s="1">
        <v>154.42599999999999</v>
      </c>
      <c r="DI171" s="1">
        <v>150.67099999999999</v>
      </c>
      <c r="DJ171" s="1">
        <v>158.44999999999999</v>
      </c>
      <c r="DK171" s="1">
        <v>164.34399999999999</v>
      </c>
      <c r="DL171" s="1">
        <v>149.09100000000001</v>
      </c>
      <c r="DM171" s="1">
        <v>142.95599999999999</v>
      </c>
      <c r="DN171" s="1">
        <v>135.92099999999999</v>
      </c>
      <c r="DO171" s="1">
        <v>134.00299999999999</v>
      </c>
      <c r="DP171" s="1">
        <v>129.946</v>
      </c>
      <c r="DQ171" s="1">
        <v>132.56200000000001</v>
      </c>
      <c r="DR171" s="1">
        <v>141.08500000000001</v>
      </c>
      <c r="DS171" s="1">
        <v>154.124</v>
      </c>
      <c r="DT171" s="1">
        <v>161.63800000000001</v>
      </c>
      <c r="DU171" s="1">
        <v>162.01499999999999</v>
      </c>
      <c r="DV171" s="1">
        <v>162.14699999999999</v>
      </c>
      <c r="DW171" s="1">
        <v>164.72300000000001</v>
      </c>
      <c r="DX171" s="1">
        <v>168.91499999999999</v>
      </c>
      <c r="DY171" s="1">
        <v>164.07</v>
      </c>
      <c r="DZ171" s="1">
        <v>159.92500000000001</v>
      </c>
      <c r="EA171" s="1">
        <v>155.131</v>
      </c>
      <c r="EB171" s="1">
        <v>152.58000000000001</v>
      </c>
      <c r="EC171" s="1">
        <v>152.297</v>
      </c>
      <c r="ED171" s="1">
        <v>151.62200000000001</v>
      </c>
      <c r="EE171" s="1">
        <v>153.81700000000001</v>
      </c>
      <c r="EF171" s="1">
        <v>154.429</v>
      </c>
      <c r="EG171" s="1">
        <v>154.80500000000001</v>
      </c>
      <c r="EH171" s="1">
        <v>155.03</v>
      </c>
      <c r="EI171" s="1">
        <v>156.566</v>
      </c>
      <c r="EJ171" s="1">
        <v>157.733</v>
      </c>
      <c r="EK171" s="1">
        <v>159.25299999999999</v>
      </c>
      <c r="EL171" s="1">
        <v>159.25800000000001</v>
      </c>
      <c r="EM171" s="1">
        <v>161.30099999999999</v>
      </c>
      <c r="EN171" s="1">
        <v>165.43199999999999</v>
      </c>
      <c r="EO171" s="1">
        <v>167.18799999999999</v>
      </c>
      <c r="EP171" s="1">
        <v>165.42500000000001</v>
      </c>
      <c r="EQ171" s="1">
        <v>165.10599999999999</v>
      </c>
      <c r="ER171" s="1">
        <v>169.56100000000001</v>
      </c>
      <c r="ES171" s="1">
        <v>173.46600000000001</v>
      </c>
      <c r="ET171" s="1">
        <v>180.04499999999999</v>
      </c>
      <c r="EU171" s="1">
        <v>180.411</v>
      </c>
      <c r="EV171" s="1">
        <v>174.78700000000001</v>
      </c>
      <c r="EW171" s="1">
        <v>177.792</v>
      </c>
      <c r="EX171" s="1">
        <v>178.714</v>
      </c>
      <c r="EY171" s="1">
        <v>177.13900000000001</v>
      </c>
      <c r="EZ171" s="1">
        <v>177.566</v>
      </c>
      <c r="FA171" s="1">
        <v>182.82</v>
      </c>
      <c r="FB171" s="1">
        <v>198.37899999999999</v>
      </c>
      <c r="FC171" s="1">
        <v>199.077</v>
      </c>
      <c r="FD171" s="1">
        <v>199.95500000000001</v>
      </c>
      <c r="FE171" s="1">
        <v>190.02</v>
      </c>
      <c r="FF171" s="1">
        <v>186.61799999999999</v>
      </c>
      <c r="FG171" s="1">
        <v>183.82499999999999</v>
      </c>
      <c r="FH171" s="1">
        <v>181.85599999999999</v>
      </c>
      <c r="FI171" s="1">
        <v>178.815</v>
      </c>
      <c r="FJ171" s="1">
        <v>173.83199999999999</v>
      </c>
      <c r="FK171" s="1">
        <v>173.82900000000001</v>
      </c>
      <c r="FL171" s="1">
        <v>171.315</v>
      </c>
      <c r="FM171" s="1">
        <v>165.327</v>
      </c>
      <c r="FN171" s="1">
        <v>163.05500000000001</v>
      </c>
      <c r="FO171" s="1">
        <v>161.137</v>
      </c>
      <c r="FP171" s="1">
        <v>166.821</v>
      </c>
      <c r="FQ171" s="1">
        <v>171.774</v>
      </c>
      <c r="FR171" s="1">
        <v>170.95400000000001</v>
      </c>
      <c r="FS171" s="1">
        <v>167.941</v>
      </c>
      <c r="FT171" s="1">
        <v>165.571</v>
      </c>
      <c r="FU171" s="1">
        <v>161.55799999999999</v>
      </c>
      <c r="FV171" s="1">
        <v>161.40799999999999</v>
      </c>
      <c r="FW171" s="1">
        <v>164.98699999999999</v>
      </c>
      <c r="FX171" s="1">
        <v>169.11799999999999</v>
      </c>
      <c r="FY171" s="1">
        <v>168.047</v>
      </c>
      <c r="FZ171" s="1">
        <v>168.191</v>
      </c>
      <c r="GA171" s="1">
        <v>170.68899999999999</v>
      </c>
      <c r="GB171" s="1">
        <v>171.98099999999999</v>
      </c>
      <c r="GC171" s="1">
        <v>174.398</v>
      </c>
      <c r="GD171" s="1">
        <v>177.126</v>
      </c>
      <c r="GE171" s="1">
        <v>178.47499999999999</v>
      </c>
      <c r="GF171" s="1">
        <v>178.46199999999999</v>
      </c>
      <c r="GG171" s="1">
        <v>183.30699999999999</v>
      </c>
      <c r="GH171" s="1">
        <v>185.065</v>
      </c>
      <c r="GI171" s="1">
        <v>186.852</v>
      </c>
      <c r="GJ171" s="1">
        <v>179.434</v>
      </c>
      <c r="GK171" s="1">
        <v>179.86600000000001</v>
      </c>
      <c r="GL171" s="1">
        <v>193.78800000000001</v>
      </c>
      <c r="GM171" s="1">
        <v>189.92099999999999</v>
      </c>
      <c r="GN171" s="1">
        <v>179.43899999999999</v>
      </c>
      <c r="GO171" s="1">
        <v>183.136</v>
      </c>
      <c r="GP171" s="1">
        <v>183.774</v>
      </c>
      <c r="GQ171" s="1">
        <v>184.6</v>
      </c>
      <c r="GR171" s="1">
        <v>185.44300000000001</v>
      </c>
      <c r="GS171" s="1">
        <v>169.45500000000001</v>
      </c>
      <c r="GT171" s="1">
        <v>170.12</v>
      </c>
      <c r="GU171" s="1">
        <v>165.75800000000001</v>
      </c>
      <c r="GV171" s="1">
        <v>175.71700000000001</v>
      </c>
      <c r="GW171" s="1">
        <v>176.16399999999999</v>
      </c>
      <c r="GX171" s="1">
        <v>168.286</v>
      </c>
      <c r="GY171" s="1">
        <v>154.745</v>
      </c>
      <c r="GZ171" s="1">
        <v>148.54400000000001</v>
      </c>
      <c r="HA171" s="1">
        <v>148.751</v>
      </c>
      <c r="HB171" s="1">
        <v>182.36799999999999</v>
      </c>
      <c r="HC171" s="1">
        <v>179.05699999999999</v>
      </c>
      <c r="HD171" s="1">
        <v>164.304</v>
      </c>
      <c r="HE171" s="1">
        <v>160.34299999999999</v>
      </c>
      <c r="HF171" s="1">
        <v>153.762</v>
      </c>
      <c r="HG171" s="1">
        <v>163.78100000000001</v>
      </c>
      <c r="HH171" s="1">
        <v>165.82</v>
      </c>
      <c r="HI171" s="1">
        <v>162.22999999999999</v>
      </c>
      <c r="HJ171" s="1">
        <v>161.215</v>
      </c>
      <c r="HK171" s="1">
        <v>165.02799999999999</v>
      </c>
      <c r="HL171" s="1">
        <v>164.26</v>
      </c>
      <c r="HM171" s="1">
        <v>160.429</v>
      </c>
      <c r="HN171" s="1">
        <v>160.07</v>
      </c>
      <c r="HO171" s="1">
        <v>159.15899999999999</v>
      </c>
      <c r="HP171" s="1">
        <v>161.66900000000001</v>
      </c>
      <c r="HQ171" s="1">
        <v>170.911</v>
      </c>
      <c r="HR171" s="1">
        <v>182.86699999999999</v>
      </c>
      <c r="HS171" s="1">
        <v>189.29</v>
      </c>
      <c r="HT171" s="1">
        <v>197.36699999999999</v>
      </c>
      <c r="HU171" s="1">
        <v>201.68799999999999</v>
      </c>
      <c r="HV171" s="1">
        <v>185.58500000000001</v>
      </c>
      <c r="HW171" s="1">
        <v>181.61500000000001</v>
      </c>
      <c r="HX171" s="1">
        <v>175.328</v>
      </c>
      <c r="HY171" s="1">
        <v>174.21600000000001</v>
      </c>
      <c r="HZ171" s="1">
        <v>172.94200000000001</v>
      </c>
      <c r="IA171" s="1">
        <v>185.333</v>
      </c>
      <c r="IB171" s="1">
        <v>190.315</v>
      </c>
      <c r="IC171" s="1">
        <v>196.01900000000001</v>
      </c>
      <c r="ID171" s="1">
        <v>176.42500000000001</v>
      </c>
      <c r="IE171" s="1">
        <v>166.21700000000001</v>
      </c>
      <c r="IF171" s="1">
        <v>160.04300000000001</v>
      </c>
      <c r="IG171" s="1">
        <v>158.75</v>
      </c>
      <c r="IH171" s="1">
        <v>139.93700000000001</v>
      </c>
      <c r="II171" s="1">
        <v>137.69300000000001</v>
      </c>
      <c r="IJ171" s="1">
        <v>130.45599999999999</v>
      </c>
      <c r="IK171" s="1">
        <v>147.44300000000001</v>
      </c>
      <c r="IL171" s="1">
        <v>161.71199999999999</v>
      </c>
      <c r="IM171" s="1">
        <v>181.57300000000001</v>
      </c>
      <c r="IN171" s="1">
        <v>181.928</v>
      </c>
      <c r="IO171" s="1">
        <v>185.51900000000001</v>
      </c>
      <c r="IP171" s="1">
        <v>177.92699999999999</v>
      </c>
      <c r="IQ171" s="1">
        <v>171.90799999999999</v>
      </c>
      <c r="IR171" s="1">
        <v>173.34299999999999</v>
      </c>
      <c r="IS171" s="1">
        <v>173.233</v>
      </c>
      <c r="IT171" s="1">
        <v>172.04</v>
      </c>
      <c r="IU171" s="1">
        <v>178.399</v>
      </c>
      <c r="IV171" s="1">
        <v>180.76</v>
      </c>
      <c r="IW171" s="1">
        <v>172.69200000000001</v>
      </c>
      <c r="IX171" s="1">
        <v>164.364</v>
      </c>
      <c r="IY171" s="1">
        <v>164.036</v>
      </c>
      <c r="IZ171" s="1">
        <v>171.04499999999999</v>
      </c>
      <c r="JA171" s="1">
        <v>180.803</v>
      </c>
      <c r="JB171" s="1">
        <v>185.215</v>
      </c>
      <c r="JC171" s="1">
        <v>199.83799999999999</v>
      </c>
      <c r="JD171" s="1">
        <v>209.048</v>
      </c>
      <c r="JE171" s="1">
        <v>210.42699999999999</v>
      </c>
      <c r="JF171" s="1">
        <v>206.13399999999999</v>
      </c>
      <c r="JG171" s="1">
        <v>201.39</v>
      </c>
      <c r="JH171" s="1">
        <v>199.131</v>
      </c>
      <c r="JI171" s="1">
        <v>189.755</v>
      </c>
      <c r="JJ171" s="1">
        <v>188.11699999999999</v>
      </c>
      <c r="JK171" s="1">
        <v>201.494</v>
      </c>
      <c r="JL171" s="1">
        <v>218.11099999999999</v>
      </c>
      <c r="JM171" s="1">
        <v>223.39099999999999</v>
      </c>
      <c r="JN171" s="1">
        <v>223.04400000000001</v>
      </c>
      <c r="JO171" s="1">
        <v>222.56800000000001</v>
      </c>
      <c r="JP171" s="1">
        <v>207.667</v>
      </c>
      <c r="JQ171" s="1">
        <v>218.08600000000001</v>
      </c>
      <c r="JR171" s="1">
        <v>224.893</v>
      </c>
      <c r="JS171" s="1">
        <v>226.149</v>
      </c>
      <c r="JT171" s="1">
        <v>231.08699999999999</v>
      </c>
      <c r="JU171" s="1">
        <v>246.26900000000001</v>
      </c>
      <c r="JV171" s="1">
        <v>254.52199999999999</v>
      </c>
      <c r="JW171" s="1">
        <v>251.173</v>
      </c>
      <c r="JX171" s="1">
        <v>245.91</v>
      </c>
      <c r="JY171" s="1">
        <v>249.35900000000001</v>
      </c>
      <c r="JZ171" s="1">
        <v>243.798</v>
      </c>
      <c r="KA171" s="1">
        <v>243.899</v>
      </c>
      <c r="KB171" s="1">
        <v>243.566</v>
      </c>
      <c r="KC171" s="1">
        <v>246.28800000000001</v>
      </c>
      <c r="KD171" s="1">
        <v>228.33</v>
      </c>
      <c r="KE171" s="1">
        <v>221.86500000000001</v>
      </c>
      <c r="KF171" s="1">
        <v>218.762</v>
      </c>
      <c r="KG171" s="1">
        <v>219.322</v>
      </c>
      <c r="KH171" s="1">
        <v>225.62299999999999</v>
      </c>
      <c r="KI171" s="1">
        <v>238.05199999999999</v>
      </c>
      <c r="KJ171" s="1">
        <v>238.369</v>
      </c>
      <c r="KK171" s="1">
        <v>239.80500000000001</v>
      </c>
      <c r="KL171" s="1">
        <v>231.78800000000001</v>
      </c>
      <c r="KM171" s="1">
        <v>239.541</v>
      </c>
      <c r="KN171" s="1">
        <v>235.15100000000001</v>
      </c>
      <c r="KO171" s="1">
        <v>210.31700000000001</v>
      </c>
      <c r="KP171" s="1">
        <v>187.67699999999999</v>
      </c>
      <c r="KQ171" s="1">
        <v>188.102</v>
      </c>
      <c r="KR171" s="1">
        <v>186.249</v>
      </c>
      <c r="KS171" s="1">
        <v>187.803</v>
      </c>
      <c r="KT171" s="1">
        <v>189.77099999999999</v>
      </c>
      <c r="KU171" s="1">
        <v>191.41300000000001</v>
      </c>
      <c r="KV171" s="1">
        <v>190.02099999999999</v>
      </c>
      <c r="KW171" s="1">
        <v>187.63</v>
      </c>
      <c r="KX171" s="1">
        <v>189.06</v>
      </c>
      <c r="KY171" s="1">
        <v>190.792</v>
      </c>
      <c r="KZ171" s="1">
        <v>184.244</v>
      </c>
      <c r="LA171" s="1">
        <v>182.62</v>
      </c>
      <c r="LB171" s="1">
        <v>176.52500000000001</v>
      </c>
      <c r="LC171" s="1">
        <v>185.066</v>
      </c>
      <c r="LD171" s="1">
        <v>196.846</v>
      </c>
      <c r="LE171" s="1">
        <v>205.72499999999999</v>
      </c>
      <c r="LF171" s="1">
        <v>207.624</v>
      </c>
      <c r="LG171" s="1">
        <v>216.126</v>
      </c>
      <c r="LH171" s="1">
        <v>214.33099999999999</v>
      </c>
      <c r="LI171" s="1">
        <v>216.303</v>
      </c>
      <c r="LJ171" s="1">
        <v>214.49199999999999</v>
      </c>
      <c r="LK171" s="1">
        <v>217.566</v>
      </c>
      <c r="LL171" s="1">
        <v>220.977</v>
      </c>
      <c r="LM171" s="1">
        <v>234.042</v>
      </c>
      <c r="LN171" s="1">
        <v>243.55199999999999</v>
      </c>
      <c r="LO171" s="1">
        <v>250.499</v>
      </c>
      <c r="LP171" s="1">
        <v>249.45</v>
      </c>
      <c r="LQ171" s="1">
        <v>253.99</v>
      </c>
      <c r="LR171" s="1">
        <v>249.59200000000001</v>
      </c>
      <c r="LS171" s="1">
        <v>245.82599999999999</v>
      </c>
      <c r="LT171" s="1">
        <v>240.578</v>
      </c>
      <c r="LU171" s="1">
        <v>234.76900000000001</v>
      </c>
      <c r="LV171" s="1">
        <v>243.90299999999999</v>
      </c>
      <c r="LW171" s="1">
        <v>248.42599999999999</v>
      </c>
      <c r="LX171" s="1">
        <v>248.577</v>
      </c>
      <c r="LY171" s="1">
        <v>254.077</v>
      </c>
      <c r="LZ171" s="1">
        <v>263.24700000000001</v>
      </c>
      <c r="MA171" s="1">
        <v>272.13099999999997</v>
      </c>
      <c r="MB171" s="1">
        <v>275.77300000000002</v>
      </c>
      <c r="MC171" s="1">
        <v>271.07900000000001</v>
      </c>
      <c r="MD171" s="1">
        <v>263.154</v>
      </c>
      <c r="ME171" s="1">
        <v>251.654</v>
      </c>
      <c r="MF171" s="1">
        <v>251.29300000000001</v>
      </c>
      <c r="MG171" s="1">
        <v>249.87799999999999</v>
      </c>
      <c r="MH171" s="1">
        <v>248.22399999999999</v>
      </c>
      <c r="MI171" s="1">
        <v>249.60300000000001</v>
      </c>
      <c r="MJ171" s="1">
        <v>257.34399999999999</v>
      </c>
      <c r="MK171" s="1">
        <v>262.83699999999999</v>
      </c>
      <c r="ML171" s="1">
        <v>265.75700000000001</v>
      </c>
      <c r="MM171" s="1">
        <v>264.08800000000002</v>
      </c>
      <c r="MN171" s="1">
        <v>265.58300000000003</v>
      </c>
      <c r="MO171" s="1">
        <v>263.10899999999998</v>
      </c>
      <c r="MP171" s="1">
        <v>265.51400000000001</v>
      </c>
      <c r="MQ171" s="1">
        <v>269.488</v>
      </c>
      <c r="MR171" s="1">
        <v>267.30599999999998</v>
      </c>
      <c r="MS171" s="1">
        <v>266.88600000000002</v>
      </c>
      <c r="MT171" s="1">
        <v>274.03300000000002</v>
      </c>
      <c r="MU171" s="1">
        <v>284.726</v>
      </c>
      <c r="MV171" s="1">
        <v>285.38200000000001</v>
      </c>
      <c r="MW171" s="1">
        <v>275.57100000000003</v>
      </c>
      <c r="MX171" s="1">
        <v>257.077</v>
      </c>
      <c r="MY171" s="1">
        <v>262.875</v>
      </c>
      <c r="MZ171" s="1">
        <v>272.786</v>
      </c>
      <c r="NA171" s="1">
        <v>273.90800000000002</v>
      </c>
      <c r="NB171" s="1">
        <v>276.88099999999997</v>
      </c>
      <c r="NC171" s="1">
        <v>286.26900000000001</v>
      </c>
      <c r="ND171" s="1">
        <v>289.78399999999999</v>
      </c>
      <c r="NE171" s="1">
        <v>290.51600000000002</v>
      </c>
      <c r="NF171" s="1">
        <v>290.75799999999998</v>
      </c>
      <c r="NG171" s="1">
        <v>294.66800000000001</v>
      </c>
      <c r="NH171" s="1">
        <v>292.95299999999997</v>
      </c>
      <c r="NI171" s="1">
        <v>287.61900000000003</v>
      </c>
      <c r="NJ171" s="1">
        <v>279.66800000000001</v>
      </c>
      <c r="NK171" s="1">
        <v>279.11900000000003</v>
      </c>
      <c r="NL171" s="1">
        <v>287.56799999999998</v>
      </c>
      <c r="NM171" s="1">
        <v>280.95299999999997</v>
      </c>
      <c r="NN171" s="1">
        <v>296.87</v>
      </c>
      <c r="NO171" s="1">
        <v>302.26600000000002</v>
      </c>
      <c r="NP171" s="1">
        <v>299.31200000000001</v>
      </c>
      <c r="NQ171" s="1">
        <v>310.52100000000002</v>
      </c>
      <c r="NR171" s="1">
        <v>310.87099999999998</v>
      </c>
      <c r="NS171" s="1">
        <v>320.62900000000002</v>
      </c>
      <c r="NT171" s="1">
        <v>328.92200000000003</v>
      </c>
      <c r="NU171" s="1">
        <v>335.113</v>
      </c>
      <c r="NV171" s="1">
        <v>338.03899999999999</v>
      </c>
      <c r="NW171" s="1">
        <v>323.34300000000002</v>
      </c>
      <c r="NX171" s="1">
        <v>312.91699999999997</v>
      </c>
      <c r="NY171" s="1">
        <v>312.06400000000002</v>
      </c>
      <c r="NZ171" s="1">
        <v>310.42700000000002</v>
      </c>
      <c r="OA171" s="1">
        <v>307.49599999999998</v>
      </c>
      <c r="OB171" s="1">
        <v>306.88099999999997</v>
      </c>
      <c r="OC171" s="1">
        <v>306.70699999999999</v>
      </c>
      <c r="OD171" s="1">
        <v>303.822</v>
      </c>
      <c r="OE171" s="1">
        <v>301.49299999999999</v>
      </c>
      <c r="OF171" s="1">
        <v>298.00799999999998</v>
      </c>
      <c r="OG171" s="1">
        <v>294.10399999999998</v>
      </c>
      <c r="OH171" s="1">
        <v>292.173</v>
      </c>
      <c r="OI171" s="1">
        <v>307.90699999999998</v>
      </c>
      <c r="OJ171" s="1">
        <v>328.85700000000003</v>
      </c>
      <c r="OK171" s="1">
        <v>334.94900000000001</v>
      </c>
      <c r="OL171" s="1">
        <v>335.43099999999998</v>
      </c>
      <c r="OM171" s="1">
        <v>342.23</v>
      </c>
      <c r="ON171" s="1">
        <v>340.06799999999998</v>
      </c>
      <c r="OO171" s="1">
        <v>328.7</v>
      </c>
      <c r="OP171" s="1">
        <v>300.09300000000002</v>
      </c>
      <c r="OQ171" s="1">
        <v>301.79700000000003</v>
      </c>
      <c r="OR171" s="1">
        <v>290.05</v>
      </c>
      <c r="OS171" s="1">
        <v>278.46300000000002</v>
      </c>
      <c r="OT171" s="1">
        <v>271.733</v>
      </c>
      <c r="OU171" s="1">
        <v>268.80900000000003</v>
      </c>
      <c r="OV171" s="1">
        <v>273.21800000000002</v>
      </c>
      <c r="OW171" s="1">
        <v>274.90300000000002</v>
      </c>
      <c r="OX171" s="1">
        <v>277.39499999999998</v>
      </c>
      <c r="OY171" s="1">
        <v>285.81799999999998</v>
      </c>
      <c r="OZ171" s="1">
        <v>263.005</v>
      </c>
      <c r="PA171" s="1">
        <v>253.42400000000001</v>
      </c>
      <c r="PB171" s="1">
        <v>248.583</v>
      </c>
      <c r="PC171" s="1">
        <v>241.774</v>
      </c>
      <c r="PD171" s="1">
        <v>235.76499999999999</v>
      </c>
      <c r="PE171" s="1">
        <v>233.15600000000001</v>
      </c>
      <c r="PF171" s="1">
        <v>230.661</v>
      </c>
      <c r="PG171" s="1">
        <v>225.315</v>
      </c>
      <c r="PH171" s="1">
        <v>224.672</v>
      </c>
      <c r="PI171" s="1">
        <v>226.73400000000001</v>
      </c>
      <c r="PJ171" s="1">
        <v>223.74700000000001</v>
      </c>
      <c r="PK171" s="1">
        <v>224.881</v>
      </c>
      <c r="PL171" s="1">
        <v>233.05199999999999</v>
      </c>
      <c r="PM171" s="1">
        <v>243.626</v>
      </c>
      <c r="PN171" s="1">
        <v>248.023</v>
      </c>
      <c r="PO171" s="1">
        <v>249.03399999999999</v>
      </c>
      <c r="PP171" s="1">
        <v>250.536</v>
      </c>
      <c r="PQ171" s="1">
        <v>243.59899999999999</v>
      </c>
      <c r="PR171" s="1">
        <v>242.34399999999999</v>
      </c>
      <c r="PS171" s="1">
        <v>238.02</v>
      </c>
      <c r="PT171" s="1">
        <v>230.209</v>
      </c>
      <c r="PU171" s="1">
        <v>232.506</v>
      </c>
      <c r="PV171" s="1">
        <v>231.00200000000001</v>
      </c>
      <c r="PW171" s="1">
        <v>227.31299999999999</v>
      </c>
      <c r="PX171" s="1">
        <v>227.346</v>
      </c>
      <c r="PY171" s="1">
        <v>224.00200000000001</v>
      </c>
      <c r="PZ171" s="1">
        <v>223.40100000000001</v>
      </c>
      <c r="QA171" s="1">
        <v>222.364</v>
      </c>
      <c r="QB171" s="1">
        <v>211.68799999999999</v>
      </c>
      <c r="QC171" s="1">
        <v>213.048</v>
      </c>
      <c r="QD171" s="1">
        <v>213.459</v>
      </c>
      <c r="QE171" s="1">
        <v>204.595</v>
      </c>
      <c r="QF171" s="1">
        <v>201.41399999999999</v>
      </c>
      <c r="QG171" s="1">
        <v>200.71899999999999</v>
      </c>
      <c r="QH171" s="1">
        <v>205.29599999999999</v>
      </c>
      <c r="QI171" s="1">
        <v>205.42</v>
      </c>
      <c r="QJ171" s="1">
        <v>208.32</v>
      </c>
      <c r="QK171" s="1">
        <v>204.24700000000001</v>
      </c>
      <c r="QL171" s="1">
        <v>204.68199999999999</v>
      </c>
      <c r="QM171" s="1">
        <v>204.346</v>
      </c>
      <c r="QN171" s="1">
        <v>204.35400000000001</v>
      </c>
      <c r="QO171" s="1">
        <v>202.61</v>
      </c>
      <c r="QP171" s="1">
        <v>204.54</v>
      </c>
      <c r="QQ171" s="1">
        <v>205.83799999999999</v>
      </c>
      <c r="QR171" s="1">
        <v>209.17500000000001</v>
      </c>
      <c r="QS171" s="1">
        <v>211.047</v>
      </c>
      <c r="QT171" s="1">
        <v>213.095</v>
      </c>
      <c r="QU171" s="1">
        <v>216.32400000000001</v>
      </c>
      <c r="QV171" s="1">
        <v>218.03899999999999</v>
      </c>
      <c r="QW171" s="1">
        <v>215.291</v>
      </c>
      <c r="QX171" s="1">
        <v>219.95500000000001</v>
      </c>
      <c r="QY171" s="1">
        <v>224.28899999999999</v>
      </c>
      <c r="QZ171" s="1">
        <v>227.21799999999999</v>
      </c>
      <c r="RA171" s="1">
        <v>226.85400000000001</v>
      </c>
      <c r="RB171" s="1">
        <v>227.92699999999999</v>
      </c>
      <c r="RC171" s="1">
        <v>225.01499999999999</v>
      </c>
      <c r="RD171" s="1">
        <v>220.602</v>
      </c>
      <c r="RE171" s="1">
        <v>218.51</v>
      </c>
      <c r="RF171" s="1">
        <v>212.13900000000001</v>
      </c>
      <c r="RG171" s="1">
        <v>212.047</v>
      </c>
      <c r="RH171" s="1">
        <v>213.42699999999999</v>
      </c>
      <c r="RI171" s="1">
        <v>212.83799999999999</v>
      </c>
      <c r="RJ171" s="1">
        <v>212.99600000000001</v>
      </c>
      <c r="RK171" s="1">
        <v>212.29499999999999</v>
      </c>
      <c r="RL171" s="1">
        <v>214.459</v>
      </c>
      <c r="RM171" s="1">
        <v>221.78800000000001</v>
      </c>
      <c r="RN171" s="1">
        <v>221.011</v>
      </c>
      <c r="RO171" s="1">
        <v>221.298</v>
      </c>
      <c r="RP171" s="1">
        <v>218.536</v>
      </c>
      <c r="RQ171" s="1">
        <v>213.32300000000001</v>
      </c>
      <c r="RR171" s="1">
        <v>214.18700000000001</v>
      </c>
      <c r="RS171" s="1">
        <v>209.24700000000001</v>
      </c>
      <c r="RT171" s="1">
        <v>199.76900000000001</v>
      </c>
      <c r="RU171" s="1">
        <v>197.42</v>
      </c>
      <c r="RV171" s="1">
        <v>195.48400000000001</v>
      </c>
      <c r="RW171" s="1">
        <v>196.161</v>
      </c>
      <c r="RX171" s="1">
        <v>195.982</v>
      </c>
      <c r="RY171" s="1">
        <v>190.51400000000001</v>
      </c>
      <c r="RZ171" s="1">
        <v>183.797</v>
      </c>
      <c r="SA171" s="1">
        <v>184.18799999999999</v>
      </c>
      <c r="SB171" s="1">
        <v>184.32</v>
      </c>
      <c r="SC171" s="1">
        <v>185.81700000000001</v>
      </c>
      <c r="SD171" s="1">
        <v>185.095</v>
      </c>
      <c r="SE171" s="1">
        <v>189.27500000000001</v>
      </c>
      <c r="SF171" s="1">
        <v>188.68100000000001</v>
      </c>
      <c r="SG171" s="1">
        <v>189.66300000000001</v>
      </c>
      <c r="SH171" s="1">
        <v>192.28</v>
      </c>
      <c r="SI171" s="1">
        <v>192.94</v>
      </c>
      <c r="SJ171" s="1">
        <v>190.94300000000001</v>
      </c>
      <c r="SK171" s="1">
        <v>190.827</v>
      </c>
      <c r="SL171" s="1">
        <v>189.74700000000001</v>
      </c>
      <c r="SM171" s="1">
        <v>192.328</v>
      </c>
      <c r="SN171" s="1">
        <v>193.44</v>
      </c>
      <c r="SO171" s="1">
        <v>194.667</v>
      </c>
      <c r="SP171" s="1">
        <v>185.89</v>
      </c>
      <c r="SQ171" s="1">
        <v>187.274</v>
      </c>
      <c r="SR171" s="1">
        <v>194.36699999999999</v>
      </c>
    </row>
    <row r="172" spans="1:516" x14ac:dyDescent="0.25">
      <c r="A172" s="1" t="s">
        <v>141</v>
      </c>
      <c r="B172" s="1" t="str">
        <f>_xlfn.XLOOKUP(A172,bonds[worksheet get],bonds[unique lookup],"-")</f>
        <v>ULFP 2 7/8 PERP nc-26</v>
      </c>
      <c r="C172" s="1" t="str">
        <f>_xlfn.XLOOKUP(A172,bonds[worksheet get],bonds[ID_ISIN],"-")</f>
        <v>FR0013330537</v>
      </c>
      <c r="D172" s="1">
        <f>_xll.BDH(A172,"blp_i_sprd_mid","-2AY",,"Dates=H","Fill=C","Sort=R","Dir=H","cols=509;rows=1")</f>
        <v>555.596</v>
      </c>
      <c r="E172" s="1">
        <v>555.74900000000002</v>
      </c>
      <c r="F172" s="1">
        <v>556.09500000000003</v>
      </c>
      <c r="G172" s="1">
        <v>559.66099999999994</v>
      </c>
      <c r="H172" s="1">
        <v>558.56600000000003</v>
      </c>
      <c r="I172" s="1">
        <v>553.58900000000006</v>
      </c>
      <c r="J172" s="1">
        <v>552.87099999999998</v>
      </c>
      <c r="K172" s="1">
        <v>540.85799999999995</v>
      </c>
      <c r="L172" s="1">
        <v>540.24099999999999</v>
      </c>
      <c r="M172" s="1">
        <v>547.46100000000001</v>
      </c>
      <c r="N172" s="1">
        <v>525.822</v>
      </c>
      <c r="O172" s="1">
        <v>527.67999999999995</v>
      </c>
      <c r="P172" s="1">
        <v>502.14</v>
      </c>
      <c r="Q172" s="1">
        <v>486.75799999999998</v>
      </c>
      <c r="R172" s="1">
        <v>537.33600000000001</v>
      </c>
      <c r="S172" s="1">
        <v>526.78599999999994</v>
      </c>
      <c r="T172" s="1">
        <v>576.48500000000001</v>
      </c>
      <c r="U172" s="1">
        <v>538.68499999999995</v>
      </c>
      <c r="V172" s="1">
        <v>475.08600000000001</v>
      </c>
      <c r="W172" s="1">
        <v>421.20499999999998</v>
      </c>
      <c r="X172" s="1">
        <v>441.37599999999998</v>
      </c>
      <c r="Y172" s="1">
        <v>485.33300000000003</v>
      </c>
      <c r="Z172" s="1">
        <v>499.71600000000001</v>
      </c>
      <c r="AA172" s="1">
        <v>557.33100000000002</v>
      </c>
      <c r="AB172" s="1">
        <v>598.28300000000002</v>
      </c>
      <c r="AC172" s="1">
        <v>587.35500000000002</v>
      </c>
      <c r="AD172" s="1">
        <v>561.322</v>
      </c>
      <c r="AE172" s="1">
        <v>541.85199999999998</v>
      </c>
      <c r="AF172" s="1">
        <v>610.71500000000003</v>
      </c>
      <c r="AG172" s="1">
        <v>664.04600000000005</v>
      </c>
      <c r="AH172" s="1">
        <v>664.08100000000002</v>
      </c>
      <c r="AI172" s="1">
        <v>666.60500000000002</v>
      </c>
      <c r="AJ172" s="1">
        <v>682.21299999999997</v>
      </c>
      <c r="AK172" s="1">
        <v>711.47799999999995</v>
      </c>
      <c r="AL172" s="1">
        <v>748.32</v>
      </c>
      <c r="AM172" s="1">
        <v>760.13499999999999</v>
      </c>
      <c r="AN172" s="1">
        <v>785.43399999999997</v>
      </c>
      <c r="AO172" s="1">
        <v>741.80799999999999</v>
      </c>
      <c r="AP172" s="1">
        <v>720.56899999999996</v>
      </c>
      <c r="AQ172" s="1">
        <v>710.65200000000004</v>
      </c>
      <c r="AR172" s="1">
        <v>702.23400000000004</v>
      </c>
      <c r="AS172" s="1">
        <v>707.86699999999996</v>
      </c>
      <c r="AT172" s="1">
        <v>701.07299999999998</v>
      </c>
      <c r="AU172" s="1">
        <v>716.13699999999994</v>
      </c>
      <c r="AV172" s="1">
        <v>726.072</v>
      </c>
      <c r="AW172" s="1">
        <v>672.54700000000003</v>
      </c>
      <c r="AX172" s="1">
        <v>624.69399999999996</v>
      </c>
      <c r="AY172" s="1">
        <v>590.32000000000005</v>
      </c>
      <c r="AZ172" s="1">
        <v>579.14599999999996</v>
      </c>
      <c r="BA172" s="1">
        <v>596.29999999999995</v>
      </c>
      <c r="BB172" s="1">
        <v>608.13</v>
      </c>
      <c r="BC172" s="1">
        <v>669.40899999999999</v>
      </c>
      <c r="BD172" s="1">
        <v>716.66399999999999</v>
      </c>
      <c r="BE172" s="1">
        <v>638.13800000000003</v>
      </c>
      <c r="BF172" s="1">
        <v>623.29700000000003</v>
      </c>
      <c r="BG172" s="1">
        <v>610.28899999999999</v>
      </c>
      <c r="BH172" s="1">
        <v>560.92700000000002</v>
      </c>
      <c r="BI172" s="1">
        <v>550.87599999999998</v>
      </c>
      <c r="BJ172" s="1">
        <v>592.62400000000002</v>
      </c>
      <c r="BK172" s="1">
        <v>653.59299999999996</v>
      </c>
      <c r="BL172" s="1">
        <v>757.31500000000005</v>
      </c>
      <c r="BM172" s="1">
        <v>789.53399999999999</v>
      </c>
      <c r="BN172" s="1">
        <v>787.29300000000001</v>
      </c>
      <c r="BO172" s="1">
        <v>701.47799999999995</v>
      </c>
      <c r="BP172" s="1">
        <v>650.32600000000002</v>
      </c>
      <c r="BQ172" s="1">
        <v>640.43899999999996</v>
      </c>
      <c r="BR172" s="1">
        <v>628.33699999999999</v>
      </c>
      <c r="BS172" s="1">
        <v>623.53800000000001</v>
      </c>
      <c r="BT172" s="1">
        <v>632.15899999999999</v>
      </c>
      <c r="BU172" s="1">
        <v>637.995</v>
      </c>
      <c r="BV172" s="1">
        <v>748.81299999999999</v>
      </c>
      <c r="BW172" s="1">
        <v>755.80200000000002</v>
      </c>
      <c r="BX172" s="1">
        <v>619.96299999999997</v>
      </c>
      <c r="BY172" s="1">
        <v>648.04399999999998</v>
      </c>
      <c r="BZ172" s="1">
        <v>646.23099999999999</v>
      </c>
      <c r="CA172" s="1">
        <v>554.53</v>
      </c>
      <c r="CB172" s="1">
        <v>471.59100000000001</v>
      </c>
      <c r="CC172" s="1">
        <v>386.024</v>
      </c>
      <c r="CD172" s="1">
        <v>380.44900000000001</v>
      </c>
      <c r="CE172" s="1">
        <v>316.22300000000001</v>
      </c>
      <c r="CF172" s="1">
        <v>312.601</v>
      </c>
      <c r="CG172" s="1">
        <v>342.90699999999998</v>
      </c>
      <c r="CH172" s="1">
        <v>265.45499999999998</v>
      </c>
      <c r="CI172" s="1">
        <v>234.02500000000001</v>
      </c>
      <c r="CJ172" s="1">
        <v>213.32599999999999</v>
      </c>
      <c r="CK172" s="1">
        <v>213.63900000000001</v>
      </c>
      <c r="CL172" s="1">
        <v>242.65799999999999</v>
      </c>
      <c r="CM172" s="1">
        <v>245.29300000000001</v>
      </c>
      <c r="CN172" s="1">
        <v>227.21700000000001</v>
      </c>
      <c r="CO172" s="1">
        <v>197.62</v>
      </c>
      <c r="CP172" s="1">
        <v>189.41800000000001</v>
      </c>
      <c r="CQ172" s="1">
        <v>178.77199999999999</v>
      </c>
      <c r="CR172" s="1">
        <v>160.923</v>
      </c>
      <c r="CS172" s="1">
        <v>164.81200000000001</v>
      </c>
      <c r="CT172" s="1">
        <v>165.709</v>
      </c>
      <c r="CU172" s="1">
        <v>168.78700000000001</v>
      </c>
      <c r="CV172" s="1">
        <v>168.40299999999999</v>
      </c>
      <c r="CW172" s="1">
        <v>169.76499999999999</v>
      </c>
      <c r="CX172" s="1">
        <v>171.208</v>
      </c>
      <c r="CY172" s="1">
        <v>170.63399999999999</v>
      </c>
      <c r="CZ172" s="1">
        <v>172.005</v>
      </c>
      <c r="DA172" s="1">
        <v>174.02699999999999</v>
      </c>
      <c r="DB172" s="1">
        <v>171.52500000000001</v>
      </c>
      <c r="DC172" s="1">
        <v>168.93</v>
      </c>
      <c r="DD172" s="1">
        <v>171.22800000000001</v>
      </c>
      <c r="DE172" s="1">
        <v>180.56299999999999</v>
      </c>
      <c r="DF172" s="1">
        <v>192.19399999999999</v>
      </c>
      <c r="DG172" s="1">
        <v>192.797</v>
      </c>
      <c r="DH172" s="1">
        <v>191.29</v>
      </c>
      <c r="DI172" s="1">
        <v>187.32900000000001</v>
      </c>
      <c r="DJ172" s="1">
        <v>189.07400000000001</v>
      </c>
      <c r="DK172" s="1">
        <v>194.881</v>
      </c>
      <c r="DL172" s="1">
        <v>180.21199999999999</v>
      </c>
      <c r="DM172" s="1">
        <v>176.072</v>
      </c>
      <c r="DN172" s="1">
        <v>169.90700000000001</v>
      </c>
      <c r="DO172" s="1">
        <v>169.28100000000001</v>
      </c>
      <c r="DP172" s="1">
        <v>166.32</v>
      </c>
      <c r="DQ172" s="1">
        <v>168.571</v>
      </c>
      <c r="DR172" s="1">
        <v>176.21700000000001</v>
      </c>
      <c r="DS172" s="1">
        <v>182.548</v>
      </c>
      <c r="DT172" s="1">
        <v>185.37</v>
      </c>
      <c r="DU172" s="1">
        <v>185.50200000000001</v>
      </c>
      <c r="DV172" s="1">
        <v>187.72499999999999</v>
      </c>
      <c r="DW172" s="1">
        <v>187.917</v>
      </c>
      <c r="DX172" s="1">
        <v>192.52199999999999</v>
      </c>
      <c r="DY172" s="1">
        <v>192.25399999999999</v>
      </c>
      <c r="DZ172" s="1">
        <v>189.774</v>
      </c>
      <c r="EA172" s="1">
        <v>187.977</v>
      </c>
      <c r="EB172" s="1">
        <v>183.245</v>
      </c>
      <c r="EC172" s="1">
        <v>181.273</v>
      </c>
      <c r="ED172" s="1">
        <v>180.03800000000001</v>
      </c>
      <c r="EE172" s="1">
        <v>183.80500000000001</v>
      </c>
      <c r="EF172" s="1">
        <v>183.654</v>
      </c>
      <c r="EG172" s="1">
        <v>183.99</v>
      </c>
      <c r="EH172" s="1">
        <v>184.875</v>
      </c>
      <c r="EI172" s="1">
        <v>185.399</v>
      </c>
      <c r="EJ172" s="1">
        <v>186.67699999999999</v>
      </c>
      <c r="EK172" s="1">
        <v>189.42699999999999</v>
      </c>
      <c r="EL172" s="1">
        <v>189.87700000000001</v>
      </c>
      <c r="EM172" s="1">
        <v>190.83099999999999</v>
      </c>
      <c r="EN172" s="1">
        <v>195.423</v>
      </c>
      <c r="EO172" s="1">
        <v>198.751</v>
      </c>
      <c r="EP172" s="1">
        <v>197.066</v>
      </c>
      <c r="EQ172" s="1">
        <v>198.62299999999999</v>
      </c>
      <c r="ER172" s="1">
        <v>201.97800000000001</v>
      </c>
      <c r="ES172" s="1">
        <v>204.529</v>
      </c>
      <c r="ET172" s="1">
        <v>210.11</v>
      </c>
      <c r="EU172" s="1">
        <v>212.626</v>
      </c>
      <c r="EV172" s="1">
        <v>205.482</v>
      </c>
      <c r="EW172" s="1">
        <v>210.45099999999999</v>
      </c>
      <c r="EX172" s="1">
        <v>211.21299999999999</v>
      </c>
      <c r="EY172" s="1">
        <v>211.30600000000001</v>
      </c>
      <c r="EZ172" s="1">
        <v>211.483</v>
      </c>
      <c r="FA172" s="1">
        <v>215.73400000000001</v>
      </c>
      <c r="FB172" s="1">
        <v>227.18</v>
      </c>
      <c r="FC172" s="1">
        <v>226.88</v>
      </c>
      <c r="FD172" s="1">
        <v>227.61199999999999</v>
      </c>
      <c r="FE172" s="1">
        <v>220.04599999999999</v>
      </c>
      <c r="FF172" s="1">
        <v>235.053</v>
      </c>
      <c r="FG172" s="1">
        <v>214.84100000000001</v>
      </c>
      <c r="FH172" s="1">
        <v>213.065</v>
      </c>
      <c r="FI172" s="1">
        <v>209.61099999999999</v>
      </c>
      <c r="FJ172" s="1">
        <v>203.53299999999999</v>
      </c>
      <c r="FK172" s="1">
        <v>201.696</v>
      </c>
      <c r="FL172" s="1">
        <v>198.946</v>
      </c>
      <c r="FM172" s="1">
        <v>191.072</v>
      </c>
      <c r="FN172" s="1">
        <v>191.08699999999999</v>
      </c>
      <c r="FO172" s="1">
        <v>187.68</v>
      </c>
      <c r="FP172" s="1">
        <v>192.673</v>
      </c>
      <c r="FQ172" s="1">
        <v>197.33699999999999</v>
      </c>
      <c r="FR172" s="1">
        <v>198.113</v>
      </c>
      <c r="FS172" s="1">
        <v>194.07</v>
      </c>
      <c r="FT172" s="1">
        <v>193.035</v>
      </c>
      <c r="FU172" s="1">
        <v>190.636</v>
      </c>
      <c r="FV172" s="1">
        <v>192.89400000000001</v>
      </c>
      <c r="FW172" s="1">
        <v>195.595</v>
      </c>
      <c r="FX172" s="1">
        <v>196.489</v>
      </c>
      <c r="FY172" s="1">
        <v>193.52600000000001</v>
      </c>
      <c r="FZ172" s="1">
        <v>192.60499999999999</v>
      </c>
      <c r="GA172" s="1">
        <v>195.666</v>
      </c>
      <c r="GB172" s="1">
        <v>197.255</v>
      </c>
      <c r="GC172" s="1">
        <v>196.81</v>
      </c>
      <c r="GD172" s="1">
        <v>200.578</v>
      </c>
      <c r="GE172" s="1">
        <v>202.85499999999999</v>
      </c>
      <c r="GF172" s="1">
        <v>201.48099999999999</v>
      </c>
      <c r="GG172" s="1">
        <v>207.16900000000001</v>
      </c>
      <c r="GH172" s="1">
        <v>210.28700000000001</v>
      </c>
      <c r="GI172" s="1">
        <v>212.73500000000001</v>
      </c>
      <c r="GJ172" s="1">
        <v>207.179</v>
      </c>
      <c r="GK172" s="1">
        <v>209.33799999999999</v>
      </c>
      <c r="GL172" s="1">
        <v>219.05</v>
      </c>
      <c r="GM172" s="1">
        <v>218.43100000000001</v>
      </c>
      <c r="GN172" s="1">
        <v>214.57</v>
      </c>
      <c r="GO172" s="1">
        <v>217.05600000000001</v>
      </c>
      <c r="GP172" s="1">
        <v>217.9</v>
      </c>
      <c r="GQ172" s="1">
        <v>218.60300000000001</v>
      </c>
      <c r="GR172" s="1">
        <v>219.04599999999999</v>
      </c>
      <c r="GS172" s="1">
        <v>208.50899999999999</v>
      </c>
      <c r="GT172" s="1">
        <v>207.351</v>
      </c>
      <c r="GU172" s="1">
        <v>202.51300000000001</v>
      </c>
      <c r="GV172" s="1">
        <v>207.91499999999999</v>
      </c>
      <c r="GW172" s="1">
        <v>206.05799999999999</v>
      </c>
      <c r="GX172" s="1">
        <v>197.315</v>
      </c>
      <c r="GY172" s="1">
        <v>188.96</v>
      </c>
      <c r="GZ172" s="1">
        <v>182.23500000000001</v>
      </c>
      <c r="HA172" s="1">
        <v>186.727</v>
      </c>
      <c r="HB172" s="1">
        <v>212.73099999999999</v>
      </c>
      <c r="HC172" s="1">
        <v>209.846</v>
      </c>
      <c r="HD172" s="1">
        <v>199.97800000000001</v>
      </c>
      <c r="HE172" s="1">
        <v>198.137</v>
      </c>
      <c r="HF172" s="1">
        <v>191.26400000000001</v>
      </c>
      <c r="HG172" s="1">
        <v>204.06899999999999</v>
      </c>
      <c r="HH172" s="1">
        <v>207.92699999999999</v>
      </c>
      <c r="HI172" s="1">
        <v>205.09800000000001</v>
      </c>
      <c r="HJ172" s="1">
        <v>203.749</v>
      </c>
      <c r="HK172" s="1">
        <v>209.90299999999999</v>
      </c>
      <c r="HL172" s="1">
        <v>211.27199999999999</v>
      </c>
      <c r="HM172" s="1">
        <v>209.24600000000001</v>
      </c>
      <c r="HN172" s="1">
        <v>206.702</v>
      </c>
      <c r="HO172" s="1">
        <v>205.78100000000001</v>
      </c>
      <c r="HP172" s="1">
        <v>208.36500000000001</v>
      </c>
      <c r="HQ172" s="1">
        <v>216.75299999999999</v>
      </c>
      <c r="HR172" s="1">
        <v>227.69399999999999</v>
      </c>
      <c r="HS172" s="1">
        <v>231.74799999999999</v>
      </c>
      <c r="HT172" s="1">
        <v>239.91399999999999</v>
      </c>
      <c r="HU172" s="1">
        <v>242.054</v>
      </c>
      <c r="HV172" s="1">
        <v>231.297</v>
      </c>
      <c r="HW172" s="1">
        <v>224.291</v>
      </c>
      <c r="HX172" s="1">
        <v>218.88200000000001</v>
      </c>
      <c r="HY172" s="1">
        <v>219.34200000000001</v>
      </c>
      <c r="HZ172" s="1">
        <v>217.81200000000001</v>
      </c>
      <c r="IA172" s="1">
        <v>226.053</v>
      </c>
      <c r="IB172" s="1">
        <v>226.72399999999999</v>
      </c>
      <c r="IC172" s="1">
        <v>226.173</v>
      </c>
      <c r="ID172" s="1">
        <v>210.28700000000001</v>
      </c>
      <c r="IE172" s="1">
        <v>202.72800000000001</v>
      </c>
      <c r="IF172" s="1">
        <v>201.066</v>
      </c>
      <c r="IG172" s="1">
        <v>198.541</v>
      </c>
      <c r="IH172" s="1">
        <v>187.66300000000001</v>
      </c>
      <c r="II172" s="1">
        <v>184.91200000000001</v>
      </c>
      <c r="IJ172" s="1">
        <v>182.60599999999999</v>
      </c>
      <c r="IK172" s="1">
        <v>193.614</v>
      </c>
      <c r="IL172" s="1">
        <v>201.93299999999999</v>
      </c>
      <c r="IM172" s="1">
        <v>214.845</v>
      </c>
      <c r="IN172" s="1">
        <v>215.054</v>
      </c>
      <c r="IO172" s="1">
        <v>215.83199999999999</v>
      </c>
      <c r="IP172" s="1">
        <v>209.90199999999999</v>
      </c>
      <c r="IQ172" s="1">
        <v>204.92</v>
      </c>
      <c r="IR172" s="1">
        <v>205.62799999999999</v>
      </c>
      <c r="IS172" s="1">
        <v>206.62200000000001</v>
      </c>
      <c r="IT172" s="1">
        <v>207.602</v>
      </c>
      <c r="IU172" s="1">
        <v>217.12899999999999</v>
      </c>
      <c r="IV172" s="1">
        <v>218.9</v>
      </c>
      <c r="IW172" s="1">
        <v>215.39599999999999</v>
      </c>
      <c r="IX172" s="1">
        <v>208.00399999999999</v>
      </c>
      <c r="IY172" s="1">
        <v>212.48699999999999</v>
      </c>
      <c r="IZ172" s="1">
        <v>219.97499999999999</v>
      </c>
      <c r="JA172" s="1">
        <v>227.06899999999999</v>
      </c>
      <c r="JB172" s="1">
        <v>232.18700000000001</v>
      </c>
      <c r="JC172" s="1">
        <v>243.834</v>
      </c>
      <c r="JD172" s="1">
        <v>252.00700000000001</v>
      </c>
      <c r="JE172" s="1">
        <v>251.64599999999999</v>
      </c>
      <c r="JF172" s="1">
        <v>249.00700000000001</v>
      </c>
      <c r="JG172" s="1">
        <v>245.48</v>
      </c>
      <c r="JH172" s="1">
        <v>244.85</v>
      </c>
      <c r="JI172" s="1">
        <v>244.636</v>
      </c>
      <c r="JJ172" s="1">
        <v>243.82300000000001</v>
      </c>
      <c r="JK172" s="1">
        <v>255.54300000000001</v>
      </c>
      <c r="JL172" s="1">
        <v>270.69499999999999</v>
      </c>
      <c r="JM172" s="1">
        <v>274.10300000000001</v>
      </c>
      <c r="JN172" s="1">
        <v>274.63799999999998</v>
      </c>
      <c r="JO172" s="1">
        <v>274.65699999999998</v>
      </c>
      <c r="JP172" s="1">
        <v>267.09399999999999</v>
      </c>
      <c r="JQ172" s="1">
        <v>273.15600000000001</v>
      </c>
      <c r="JR172" s="1">
        <v>281.47800000000001</v>
      </c>
      <c r="JS172" s="1">
        <v>282.51499999999999</v>
      </c>
      <c r="JT172" s="1">
        <v>286.72399999999999</v>
      </c>
      <c r="JU172" s="1">
        <v>297.41800000000001</v>
      </c>
      <c r="JV172" s="1">
        <v>301.05099999999999</v>
      </c>
      <c r="JW172" s="1">
        <v>296.32799999999997</v>
      </c>
      <c r="JX172" s="1">
        <v>290.68700000000001</v>
      </c>
      <c r="JY172" s="1">
        <v>292.12400000000002</v>
      </c>
      <c r="JZ172" s="1">
        <v>286.24900000000002</v>
      </c>
      <c r="KA172" s="1">
        <v>284.15300000000002</v>
      </c>
      <c r="KB172" s="1">
        <v>283.67599999999999</v>
      </c>
      <c r="KC172" s="1">
        <v>284.51</v>
      </c>
      <c r="KD172" s="1">
        <v>273.23</v>
      </c>
      <c r="KE172" s="1">
        <v>268.67099999999999</v>
      </c>
      <c r="KF172" s="1">
        <v>266.73599999999999</v>
      </c>
      <c r="KG172" s="1">
        <v>266.55500000000001</v>
      </c>
      <c r="KH172" s="1">
        <v>267.959</v>
      </c>
      <c r="KI172" s="1">
        <v>274.029</v>
      </c>
      <c r="KJ172" s="1">
        <v>273.56</v>
      </c>
      <c r="KK172" s="1">
        <v>275.39</v>
      </c>
      <c r="KL172" s="1">
        <v>268.71800000000002</v>
      </c>
      <c r="KM172" s="1">
        <v>270.58499999999998</v>
      </c>
      <c r="KN172" s="1">
        <v>267.75299999999999</v>
      </c>
      <c r="KO172" s="1">
        <v>250.261</v>
      </c>
      <c r="KP172" s="1">
        <v>234.08799999999999</v>
      </c>
      <c r="KQ172" s="1">
        <v>234.023</v>
      </c>
      <c r="KR172" s="1">
        <v>234.334</v>
      </c>
      <c r="KS172" s="1">
        <v>238.73099999999999</v>
      </c>
      <c r="KT172" s="1">
        <v>241.654</v>
      </c>
      <c r="KU172" s="1">
        <v>246.084</v>
      </c>
      <c r="KV172" s="1">
        <v>246.24100000000001</v>
      </c>
      <c r="KW172" s="1">
        <v>245.095</v>
      </c>
      <c r="KX172" s="1">
        <v>244.68899999999999</v>
      </c>
      <c r="KY172" s="1">
        <v>246.17099999999999</v>
      </c>
      <c r="KZ172" s="1">
        <v>240.19900000000001</v>
      </c>
      <c r="LA172" s="1">
        <v>239.92599999999999</v>
      </c>
      <c r="LB172" s="1">
        <v>240.77199999999999</v>
      </c>
      <c r="LC172" s="1">
        <v>242.929</v>
      </c>
      <c r="LD172" s="1">
        <v>252.178</v>
      </c>
      <c r="LE172" s="1">
        <v>258.721</v>
      </c>
      <c r="LF172" s="1">
        <v>260.92399999999998</v>
      </c>
      <c r="LG172" s="1">
        <v>264.23099999999999</v>
      </c>
      <c r="LH172" s="1">
        <v>262.803</v>
      </c>
      <c r="LI172" s="1">
        <v>263.73899999999998</v>
      </c>
      <c r="LJ172" s="1">
        <v>263.16399999999999</v>
      </c>
      <c r="LK172" s="1">
        <v>267.37599999999998</v>
      </c>
      <c r="LL172" s="1">
        <v>267.57600000000002</v>
      </c>
      <c r="LM172" s="1">
        <v>278.40300000000002</v>
      </c>
      <c r="LN172" s="1">
        <v>285.33199999999999</v>
      </c>
      <c r="LO172" s="1">
        <v>290.39100000000002</v>
      </c>
      <c r="LP172" s="1">
        <v>288.11</v>
      </c>
      <c r="LQ172" s="1">
        <v>293.358</v>
      </c>
      <c r="LR172" s="1">
        <v>290.60300000000001</v>
      </c>
      <c r="LS172" s="1">
        <v>287.137</v>
      </c>
      <c r="LT172" s="1">
        <v>281.38799999999998</v>
      </c>
      <c r="LU172" s="1">
        <v>277.59399999999999</v>
      </c>
      <c r="LV172" s="1">
        <v>282.86599999999999</v>
      </c>
      <c r="LW172" s="1">
        <v>285.42</v>
      </c>
      <c r="LX172" s="1">
        <v>284.90699999999998</v>
      </c>
      <c r="LY172" s="1">
        <v>289.255</v>
      </c>
      <c r="LZ172" s="1">
        <v>295.47000000000003</v>
      </c>
      <c r="MA172" s="1">
        <v>302.274</v>
      </c>
      <c r="MB172" s="1">
        <v>303.86900000000003</v>
      </c>
      <c r="MC172" s="1">
        <v>299.22199999999998</v>
      </c>
      <c r="MD172" s="1">
        <v>290.13900000000001</v>
      </c>
      <c r="ME172" s="1">
        <v>282.20400000000001</v>
      </c>
      <c r="MF172" s="1">
        <v>281.97500000000002</v>
      </c>
      <c r="MG172" s="1">
        <v>280.70499999999998</v>
      </c>
      <c r="MH172" s="1">
        <v>278.392</v>
      </c>
      <c r="MI172" s="1">
        <v>280.02100000000002</v>
      </c>
      <c r="MJ172" s="1">
        <v>287.11</v>
      </c>
      <c r="MK172" s="1">
        <v>291.65899999999999</v>
      </c>
      <c r="ML172" s="1">
        <v>295.67399999999998</v>
      </c>
      <c r="MM172" s="1">
        <v>293.012</v>
      </c>
      <c r="MN172" s="1">
        <v>294.81799999999998</v>
      </c>
      <c r="MO172" s="1">
        <v>292.77600000000001</v>
      </c>
      <c r="MP172" s="1">
        <v>293.27699999999999</v>
      </c>
      <c r="MQ172" s="1">
        <v>296.35700000000003</v>
      </c>
      <c r="MR172" s="1">
        <v>294.07</v>
      </c>
      <c r="MS172" s="1">
        <v>293.96800000000002</v>
      </c>
      <c r="MT172" s="1">
        <v>298.47500000000002</v>
      </c>
      <c r="MU172" s="1">
        <v>309.697</v>
      </c>
      <c r="MV172" s="1">
        <v>310.89999999999998</v>
      </c>
      <c r="MW172" s="1">
        <v>301.02199999999999</v>
      </c>
      <c r="MX172" s="1">
        <v>289.30900000000003</v>
      </c>
      <c r="MY172" s="1">
        <v>294.25400000000002</v>
      </c>
      <c r="MZ172" s="1">
        <v>303.65699999999998</v>
      </c>
      <c r="NA172" s="1">
        <v>306.45100000000002</v>
      </c>
      <c r="NB172" s="1">
        <v>311.37700000000001</v>
      </c>
      <c r="NC172" s="1">
        <v>317.99400000000003</v>
      </c>
      <c r="ND172" s="1">
        <v>320.505</v>
      </c>
      <c r="NE172" s="1">
        <v>320.54899999999998</v>
      </c>
      <c r="NF172" s="1">
        <v>320.83100000000002</v>
      </c>
      <c r="NG172" s="1">
        <v>323.06900000000002</v>
      </c>
      <c r="NH172" s="1">
        <v>320.93400000000003</v>
      </c>
      <c r="NI172" s="1">
        <v>316.267</v>
      </c>
      <c r="NJ172" s="1">
        <v>310.99299999999999</v>
      </c>
      <c r="NK172" s="1">
        <v>312.04599999999999</v>
      </c>
      <c r="NL172" s="1">
        <v>320.14100000000002</v>
      </c>
      <c r="NM172" s="1">
        <v>315.23899999999998</v>
      </c>
      <c r="NN172" s="1">
        <v>325.887</v>
      </c>
      <c r="NO172" s="1">
        <v>329.35399999999998</v>
      </c>
      <c r="NP172" s="1">
        <v>326.00900000000001</v>
      </c>
      <c r="NQ172" s="1">
        <v>332.91500000000002</v>
      </c>
      <c r="NR172" s="1">
        <v>332.779</v>
      </c>
      <c r="NS172" s="1">
        <v>338.048</v>
      </c>
      <c r="NT172" s="1">
        <v>343.25900000000001</v>
      </c>
      <c r="NU172" s="1">
        <v>345.98399999999998</v>
      </c>
      <c r="NV172" s="1">
        <v>348.738</v>
      </c>
      <c r="NW172" s="1">
        <v>339.16399999999999</v>
      </c>
      <c r="NX172" s="1">
        <v>330.68900000000002</v>
      </c>
      <c r="NY172" s="1">
        <v>330.09399999999999</v>
      </c>
      <c r="NZ172" s="1">
        <v>328.589</v>
      </c>
      <c r="OA172" s="1">
        <v>326.00900000000001</v>
      </c>
      <c r="OB172" s="1">
        <v>325.56</v>
      </c>
      <c r="OC172" s="1">
        <v>324.94400000000002</v>
      </c>
      <c r="OD172" s="1">
        <v>322.06200000000001</v>
      </c>
      <c r="OE172" s="1">
        <v>319.97000000000003</v>
      </c>
      <c r="OF172" s="1">
        <v>316.48599999999999</v>
      </c>
      <c r="OG172" s="1">
        <v>315.54199999999997</v>
      </c>
      <c r="OH172" s="1">
        <v>314.04199999999997</v>
      </c>
      <c r="OI172" s="1">
        <v>326.35899999999998</v>
      </c>
      <c r="OJ172" s="1">
        <v>339.33600000000001</v>
      </c>
      <c r="OK172" s="1">
        <v>344.34300000000002</v>
      </c>
      <c r="OL172" s="1">
        <v>343.79399999999998</v>
      </c>
      <c r="OM172" s="1">
        <v>348.02699999999999</v>
      </c>
      <c r="ON172" s="1">
        <v>343.33</v>
      </c>
      <c r="OO172" s="1">
        <v>336.31799999999998</v>
      </c>
      <c r="OP172" s="1">
        <v>321.19099999999997</v>
      </c>
      <c r="OQ172" s="1">
        <v>321.721</v>
      </c>
      <c r="OR172" s="1">
        <v>312.887</v>
      </c>
      <c r="OS172" s="1">
        <v>300.70600000000002</v>
      </c>
      <c r="OT172" s="1">
        <v>294.71499999999997</v>
      </c>
      <c r="OU172" s="1">
        <v>292.48599999999999</v>
      </c>
      <c r="OV172" s="1">
        <v>296.34100000000001</v>
      </c>
      <c r="OW172" s="1">
        <v>296.75200000000001</v>
      </c>
      <c r="OX172" s="1">
        <v>298.08499999999998</v>
      </c>
      <c r="OY172" s="1">
        <v>304.88499999999999</v>
      </c>
      <c r="OZ172" s="1">
        <v>286.35300000000001</v>
      </c>
      <c r="PA172" s="1">
        <v>280.01</v>
      </c>
      <c r="PB172" s="1">
        <v>276.85000000000002</v>
      </c>
      <c r="PC172" s="1">
        <v>271.38299999999998</v>
      </c>
      <c r="PD172" s="1">
        <v>266.91000000000003</v>
      </c>
      <c r="PE172" s="1">
        <v>264.78199999999998</v>
      </c>
      <c r="PF172" s="1">
        <v>261.96699999999998</v>
      </c>
      <c r="PG172" s="1">
        <v>257.178</v>
      </c>
      <c r="PH172" s="1">
        <v>258.22899999999998</v>
      </c>
      <c r="PI172" s="1">
        <v>259.38900000000001</v>
      </c>
      <c r="PJ172" s="1">
        <v>257.84800000000001</v>
      </c>
      <c r="PK172" s="1">
        <v>257.01400000000001</v>
      </c>
      <c r="PL172" s="1">
        <v>263.63200000000001</v>
      </c>
      <c r="PM172" s="1">
        <v>268.01900000000001</v>
      </c>
      <c r="PN172" s="1">
        <v>269.56</v>
      </c>
      <c r="PO172" s="1">
        <v>269.83100000000002</v>
      </c>
      <c r="PP172" s="1">
        <v>273.09800000000001</v>
      </c>
      <c r="PQ172" s="1">
        <v>267.65600000000001</v>
      </c>
      <c r="PR172" s="1">
        <v>266.76</v>
      </c>
      <c r="PS172" s="1">
        <v>263.90699999999998</v>
      </c>
      <c r="PT172" s="1">
        <v>258.154</v>
      </c>
      <c r="PU172" s="1">
        <v>258.66699999999997</v>
      </c>
      <c r="PV172" s="1">
        <v>257.113</v>
      </c>
      <c r="PW172" s="1">
        <v>254.07499999999999</v>
      </c>
      <c r="PX172" s="1">
        <v>253.51599999999999</v>
      </c>
      <c r="PY172" s="1">
        <v>250.55099999999999</v>
      </c>
      <c r="PZ172" s="1">
        <v>250.25200000000001</v>
      </c>
      <c r="QA172" s="1">
        <v>248.571</v>
      </c>
      <c r="QB172" s="1">
        <v>243.387</v>
      </c>
      <c r="QC172" s="1">
        <v>243.12</v>
      </c>
      <c r="QD172" s="1">
        <v>243.821</v>
      </c>
      <c r="QE172" s="1">
        <v>236.79300000000001</v>
      </c>
      <c r="QF172" s="1">
        <v>235.40299999999999</v>
      </c>
      <c r="QG172" s="1">
        <v>236.14400000000001</v>
      </c>
      <c r="QH172" s="1">
        <v>241.87100000000001</v>
      </c>
      <c r="QI172" s="1">
        <v>239.846</v>
      </c>
      <c r="QJ172" s="1">
        <v>241.32</v>
      </c>
      <c r="QK172" s="1">
        <v>238.32300000000001</v>
      </c>
      <c r="QL172" s="1">
        <v>238.54</v>
      </c>
      <c r="QM172" s="1">
        <v>236.828</v>
      </c>
      <c r="QN172" s="1">
        <v>237.059</v>
      </c>
      <c r="QO172" s="1">
        <v>236.37799999999999</v>
      </c>
      <c r="QP172" s="1">
        <v>236.977</v>
      </c>
      <c r="QQ172" s="1">
        <v>238.084</v>
      </c>
      <c r="QR172" s="1">
        <v>242.49600000000001</v>
      </c>
      <c r="QS172" s="1">
        <v>244.10900000000001</v>
      </c>
      <c r="QT172" s="1">
        <v>245.31899999999999</v>
      </c>
      <c r="QU172" s="1">
        <v>250.113</v>
      </c>
      <c r="QV172" s="1">
        <v>251.179</v>
      </c>
      <c r="QW172" s="1">
        <v>249.69200000000001</v>
      </c>
      <c r="QX172" s="1">
        <v>252.38900000000001</v>
      </c>
      <c r="QY172" s="1">
        <v>255.42599999999999</v>
      </c>
      <c r="QZ172" s="1">
        <v>258.233</v>
      </c>
      <c r="RA172" s="1">
        <v>258.12900000000002</v>
      </c>
      <c r="RB172" s="1">
        <v>258.58100000000002</v>
      </c>
      <c r="RC172" s="1">
        <v>257.65300000000002</v>
      </c>
      <c r="RD172" s="1">
        <v>253.453</v>
      </c>
      <c r="RE172" s="1">
        <v>251.53100000000001</v>
      </c>
      <c r="RF172" s="1">
        <v>246.22200000000001</v>
      </c>
      <c r="RG172" s="1">
        <v>247.22399999999999</v>
      </c>
      <c r="RH172" s="1">
        <v>247.73699999999999</v>
      </c>
      <c r="RI172" s="1">
        <v>248.11600000000001</v>
      </c>
      <c r="RJ172" s="1">
        <v>248.143</v>
      </c>
      <c r="RK172" s="1">
        <v>247.559</v>
      </c>
      <c r="RL172" s="1">
        <v>248.24600000000001</v>
      </c>
      <c r="RM172" s="1">
        <v>252.50299999999999</v>
      </c>
      <c r="RN172" s="1">
        <v>251.28800000000001</v>
      </c>
      <c r="RO172" s="1">
        <v>249.983</v>
      </c>
      <c r="RP172" s="1">
        <v>249.179</v>
      </c>
      <c r="RQ172" s="1">
        <v>245.04400000000001</v>
      </c>
      <c r="RR172" s="1">
        <v>246.03800000000001</v>
      </c>
      <c r="RS172" s="1">
        <v>243.143</v>
      </c>
      <c r="RT172" s="1">
        <v>237.29599999999999</v>
      </c>
      <c r="RU172" s="1">
        <v>235.93600000000001</v>
      </c>
      <c r="RV172" s="1">
        <v>235.339</v>
      </c>
      <c r="RW172" s="1">
        <v>237.185</v>
      </c>
      <c r="RX172" s="1">
        <v>235.71299999999999</v>
      </c>
      <c r="RY172" s="1">
        <v>231.15199999999999</v>
      </c>
      <c r="RZ172" s="1">
        <v>226.23599999999999</v>
      </c>
      <c r="SA172" s="1">
        <v>228.74199999999999</v>
      </c>
      <c r="SB172" s="1">
        <v>230.10900000000001</v>
      </c>
      <c r="SC172" s="1">
        <v>232.26400000000001</v>
      </c>
      <c r="SD172" s="1">
        <v>232.75800000000001</v>
      </c>
      <c r="SE172" s="1">
        <v>235.96600000000001</v>
      </c>
      <c r="SF172" s="1">
        <v>236.35599999999999</v>
      </c>
      <c r="SG172" s="1">
        <v>237.79499999999999</v>
      </c>
      <c r="SH172" s="1">
        <v>239.602</v>
      </c>
      <c r="SI172" s="1">
        <v>241.86</v>
      </c>
      <c r="SJ172" s="1">
        <v>240.64</v>
      </c>
      <c r="SK172" s="1">
        <v>240.24</v>
      </c>
      <c r="SL172" s="1">
        <v>238.67099999999999</v>
      </c>
      <c r="SM172" s="1">
        <v>241.99299999999999</v>
      </c>
      <c r="SN172" s="1">
        <v>242.31100000000001</v>
      </c>
      <c r="SO172" s="1">
        <v>241.72499999999999</v>
      </c>
      <c r="SP172" s="1">
        <v>239.13200000000001</v>
      </c>
      <c r="SQ172" s="1">
        <v>242.00200000000001</v>
      </c>
      <c r="SR172" s="1">
        <v>246.37299999999999</v>
      </c>
    </row>
    <row r="173" spans="1:516" x14ac:dyDescent="0.25">
      <c r="A173" s="1" t="s">
        <v>71</v>
      </c>
      <c r="B173" s="1" t="str">
        <f>_xlfn.XLOOKUP(A173,bonds[worksheet get],bonds[unique lookup],"-")</f>
        <v>AKFAST 3 7/8 10/05/78 nc-23</v>
      </c>
      <c r="C173" s="1" t="str">
        <f>_xlfn.XLOOKUP(A173,bonds[worksheet get],bonds[ID_ISIN],"-")</f>
        <v>XS1788973573</v>
      </c>
      <c r="D173" s="1">
        <f>_xll.BDH(A173,"blp_i_sprd_mid","-2AY",,"Dates=H","Fill=C","Sort=R","Dir=H","cols=509;rows=1")</f>
        <v>395.18599999999998</v>
      </c>
      <c r="E173" s="1">
        <v>395.40800000000002</v>
      </c>
      <c r="F173" s="1">
        <v>398.99299999999999</v>
      </c>
      <c r="G173" s="1">
        <v>401.93700000000001</v>
      </c>
      <c r="H173" s="1">
        <v>402.07900000000001</v>
      </c>
      <c r="I173" s="1">
        <v>400.58</v>
      </c>
      <c r="J173" s="1">
        <v>398.54700000000003</v>
      </c>
      <c r="K173" s="1">
        <v>395.97800000000001</v>
      </c>
      <c r="L173" s="1">
        <v>397.17399999999998</v>
      </c>
      <c r="M173" s="1">
        <v>399.00299999999999</v>
      </c>
      <c r="N173" s="1">
        <v>391.69</v>
      </c>
      <c r="O173" s="1">
        <v>390.32299999999998</v>
      </c>
      <c r="P173" s="1">
        <v>377.60700000000003</v>
      </c>
      <c r="Q173" s="1">
        <v>367.52800000000002</v>
      </c>
      <c r="R173" s="1">
        <v>385.35500000000002</v>
      </c>
      <c r="S173" s="1">
        <v>381.22699999999998</v>
      </c>
      <c r="T173" s="1">
        <v>378.3</v>
      </c>
      <c r="U173" s="1">
        <v>360.68599999999998</v>
      </c>
      <c r="V173" s="1">
        <v>345.23599999999999</v>
      </c>
      <c r="W173" s="1">
        <v>341.15499999999997</v>
      </c>
      <c r="X173" s="1">
        <v>355.66699999999997</v>
      </c>
      <c r="Y173" s="1">
        <v>389.61200000000002</v>
      </c>
      <c r="Z173" s="1">
        <v>398.21699999999998</v>
      </c>
      <c r="AA173" s="1">
        <v>412.59899999999999</v>
      </c>
      <c r="AB173" s="1">
        <v>416.99900000000002</v>
      </c>
      <c r="AC173" s="1">
        <v>417.90100000000001</v>
      </c>
      <c r="AD173" s="1">
        <v>409.90199999999999</v>
      </c>
      <c r="AE173" s="1">
        <v>410.68599999999998</v>
      </c>
      <c r="AF173" s="1">
        <v>429.79599999999999</v>
      </c>
      <c r="AG173" s="1">
        <v>450.41500000000002</v>
      </c>
      <c r="AH173" s="1">
        <v>450.57400000000001</v>
      </c>
      <c r="AI173" s="1">
        <v>452.63299999999998</v>
      </c>
      <c r="AJ173" s="1">
        <v>457.416</v>
      </c>
      <c r="AK173" s="1">
        <v>461.78899999999999</v>
      </c>
      <c r="AL173" s="1">
        <v>465.86799999999999</v>
      </c>
      <c r="AM173" s="1">
        <v>466.65800000000002</v>
      </c>
      <c r="AN173" s="1">
        <v>467.57600000000002</v>
      </c>
      <c r="AO173" s="1">
        <v>452.38499999999999</v>
      </c>
      <c r="AP173" s="1">
        <v>448.88</v>
      </c>
      <c r="AQ173" s="1">
        <v>445.77600000000001</v>
      </c>
      <c r="AR173" s="1">
        <v>442.73200000000003</v>
      </c>
      <c r="AS173" s="1">
        <v>444.52800000000002</v>
      </c>
      <c r="AT173" s="1">
        <v>445.19299999999998</v>
      </c>
      <c r="AU173" s="1">
        <v>447.75700000000001</v>
      </c>
      <c r="AV173" s="1">
        <v>447.84300000000002</v>
      </c>
      <c r="AW173" s="1">
        <v>431.74400000000003</v>
      </c>
      <c r="AX173" s="1">
        <v>429.61799999999999</v>
      </c>
      <c r="AY173" s="1">
        <v>424.73399999999998</v>
      </c>
      <c r="AZ173" s="1">
        <v>420.74099999999999</v>
      </c>
      <c r="BA173" s="1">
        <v>446.24599999999998</v>
      </c>
      <c r="BB173" s="1">
        <v>448.03399999999999</v>
      </c>
      <c r="BC173" s="1">
        <v>474.19099999999997</v>
      </c>
      <c r="BD173" s="1">
        <v>483.04500000000002</v>
      </c>
      <c r="BE173" s="1">
        <v>486.36399999999998</v>
      </c>
      <c r="BF173" s="1">
        <v>488.01400000000001</v>
      </c>
      <c r="BG173" s="1">
        <v>497.57600000000002</v>
      </c>
      <c r="BH173" s="1">
        <v>502.42500000000001</v>
      </c>
      <c r="BI173" s="1">
        <v>508.85700000000003</v>
      </c>
      <c r="BJ173" s="1">
        <v>583.68799999999999</v>
      </c>
      <c r="BK173" s="1">
        <v>628.27</v>
      </c>
      <c r="BL173" s="1">
        <v>692.74099999999999</v>
      </c>
      <c r="BM173" s="1">
        <v>732.39099999999996</v>
      </c>
      <c r="BN173" s="1">
        <v>736.84500000000003</v>
      </c>
      <c r="BO173" s="1">
        <v>727.44</v>
      </c>
      <c r="BP173" s="1">
        <v>729.87199999999996</v>
      </c>
      <c r="BQ173" s="1">
        <v>742.25099999999998</v>
      </c>
      <c r="BR173" s="1">
        <v>746.63199999999995</v>
      </c>
      <c r="BS173" s="1">
        <v>751.31399999999996</v>
      </c>
      <c r="BT173" s="1">
        <v>766.15</v>
      </c>
      <c r="BU173" s="1">
        <v>741.81</v>
      </c>
      <c r="BV173" s="1">
        <v>842.03700000000003</v>
      </c>
      <c r="BW173" s="1">
        <v>844.11300000000006</v>
      </c>
      <c r="BX173" s="1">
        <v>822.08900000000006</v>
      </c>
      <c r="BY173" s="1">
        <v>837.202</v>
      </c>
      <c r="BZ173" s="1">
        <v>838.029</v>
      </c>
      <c r="CA173" s="1">
        <v>705.91700000000003</v>
      </c>
      <c r="CB173" s="1">
        <v>607.72</v>
      </c>
      <c r="CC173" s="1">
        <v>499.23</v>
      </c>
      <c r="CD173" s="1">
        <v>464.947</v>
      </c>
      <c r="CE173" s="1">
        <v>389.94400000000002</v>
      </c>
      <c r="CF173" s="1">
        <v>387.21100000000001</v>
      </c>
      <c r="CG173" s="1">
        <v>399.71300000000002</v>
      </c>
      <c r="CH173" s="1">
        <v>304.11500000000001</v>
      </c>
      <c r="CI173" s="1">
        <v>260.49599999999998</v>
      </c>
      <c r="CJ173" s="1">
        <v>252.511</v>
      </c>
      <c r="CK173" s="1">
        <v>257.32400000000001</v>
      </c>
      <c r="CL173" s="1">
        <v>279.55099999999999</v>
      </c>
      <c r="CM173" s="1">
        <v>277.47899999999998</v>
      </c>
      <c r="CN173" s="1">
        <v>241.39699999999999</v>
      </c>
      <c r="CO173" s="1">
        <v>217.41900000000001</v>
      </c>
      <c r="CP173" s="1">
        <v>208.50399999999999</v>
      </c>
      <c r="CQ173" s="1">
        <v>197.42</v>
      </c>
      <c r="CR173" s="1">
        <v>181.387</v>
      </c>
      <c r="CS173" s="1">
        <v>182.61699999999999</v>
      </c>
      <c r="CT173" s="1">
        <v>184.09299999999999</v>
      </c>
      <c r="CU173" s="1">
        <v>185.51499999999999</v>
      </c>
      <c r="CV173" s="1">
        <v>184.89400000000001</v>
      </c>
      <c r="CW173" s="1">
        <v>187.01599999999999</v>
      </c>
      <c r="CX173" s="1">
        <v>187.46700000000001</v>
      </c>
      <c r="CY173" s="1">
        <v>187.45400000000001</v>
      </c>
      <c r="CZ173" s="1">
        <v>189.57</v>
      </c>
      <c r="DA173" s="1">
        <v>194.83099999999999</v>
      </c>
      <c r="DB173" s="1">
        <v>205.26599999999999</v>
      </c>
      <c r="DC173" s="1">
        <v>203.61799999999999</v>
      </c>
      <c r="DD173" s="1">
        <v>208.488</v>
      </c>
      <c r="DE173" s="1">
        <v>211.77</v>
      </c>
      <c r="DF173" s="1">
        <v>218.857</v>
      </c>
      <c r="DG173" s="1">
        <v>219.34</v>
      </c>
      <c r="DH173" s="1">
        <v>218.28100000000001</v>
      </c>
      <c r="DI173" s="1">
        <v>212.251</v>
      </c>
      <c r="DJ173" s="1">
        <v>214.69499999999999</v>
      </c>
      <c r="DK173" s="1">
        <v>216.09299999999999</v>
      </c>
      <c r="DL173" s="1">
        <v>204.33799999999999</v>
      </c>
      <c r="DM173" s="1">
        <v>202.4</v>
      </c>
      <c r="DN173" s="1">
        <v>199.73099999999999</v>
      </c>
      <c r="DO173" s="1">
        <v>198.91300000000001</v>
      </c>
      <c r="DP173" s="1">
        <v>198.70400000000001</v>
      </c>
      <c r="DQ173" s="1">
        <v>199.42599999999999</v>
      </c>
      <c r="DR173" s="1">
        <v>213.971</v>
      </c>
      <c r="DS173" s="1">
        <v>226.358</v>
      </c>
      <c r="DT173" s="1">
        <v>228.25700000000001</v>
      </c>
      <c r="DU173" s="1">
        <v>228.90700000000001</v>
      </c>
      <c r="DV173" s="1">
        <v>230.392</v>
      </c>
      <c r="DW173" s="1">
        <v>230.07900000000001</v>
      </c>
      <c r="DX173" s="1">
        <v>234.208</v>
      </c>
      <c r="DY173" s="1">
        <v>229.89400000000001</v>
      </c>
      <c r="DZ173" s="1">
        <v>228.20699999999999</v>
      </c>
      <c r="EA173" s="1">
        <v>227.292</v>
      </c>
      <c r="EB173" s="1">
        <v>221.48</v>
      </c>
      <c r="EC173" s="1">
        <v>220.46299999999999</v>
      </c>
      <c r="ED173" s="1">
        <v>220.23099999999999</v>
      </c>
      <c r="EE173" s="1">
        <v>222.649</v>
      </c>
      <c r="EF173" s="1">
        <v>223.22499999999999</v>
      </c>
      <c r="EG173" s="1">
        <v>223.916</v>
      </c>
      <c r="EH173" s="1">
        <v>224.535</v>
      </c>
      <c r="EI173" s="1">
        <v>224.87899999999999</v>
      </c>
      <c r="EJ173" s="1">
        <v>226.92599999999999</v>
      </c>
      <c r="EK173" s="1">
        <v>228.32400000000001</v>
      </c>
      <c r="EL173" s="1">
        <v>228.572</v>
      </c>
      <c r="EM173" s="1">
        <v>229.96799999999999</v>
      </c>
      <c r="EN173" s="1">
        <v>238.18100000000001</v>
      </c>
      <c r="EO173" s="1">
        <v>239.77699999999999</v>
      </c>
      <c r="EP173" s="1">
        <v>237.471</v>
      </c>
      <c r="EQ173" s="1">
        <v>236.89599999999999</v>
      </c>
      <c r="ER173" s="1">
        <v>243.19800000000001</v>
      </c>
      <c r="ES173" s="1">
        <v>247.435</v>
      </c>
      <c r="ET173" s="1">
        <v>251.227</v>
      </c>
      <c r="EU173" s="1">
        <v>250.67</v>
      </c>
      <c r="EV173" s="1">
        <v>242.77500000000001</v>
      </c>
      <c r="EW173" s="1">
        <v>245.654</v>
      </c>
      <c r="EX173" s="1">
        <v>246.893</v>
      </c>
      <c r="EY173" s="1">
        <v>246.22</v>
      </c>
      <c r="EZ173" s="1">
        <v>244.72499999999999</v>
      </c>
      <c r="FA173" s="1">
        <v>248.08699999999999</v>
      </c>
      <c r="FB173" s="1">
        <v>252.97800000000001</v>
      </c>
      <c r="FC173" s="1">
        <v>253.392</v>
      </c>
      <c r="FD173" s="1">
        <v>253</v>
      </c>
      <c r="FE173" s="1">
        <v>246.852</v>
      </c>
      <c r="FF173" s="1">
        <v>243.85900000000001</v>
      </c>
      <c r="FG173" s="1">
        <v>241.16499999999999</v>
      </c>
      <c r="FH173" s="1">
        <v>233.91200000000001</v>
      </c>
      <c r="FI173" s="1">
        <v>228.95500000000001</v>
      </c>
      <c r="FJ173" s="1">
        <v>224.072</v>
      </c>
      <c r="FK173" s="1">
        <v>216.31899999999999</v>
      </c>
      <c r="FL173" s="1">
        <v>209.233</v>
      </c>
      <c r="FM173" s="1">
        <v>202.18700000000001</v>
      </c>
      <c r="FN173" s="1">
        <v>204.84700000000001</v>
      </c>
      <c r="FO173" s="1">
        <v>204.70599999999999</v>
      </c>
      <c r="FP173" s="1">
        <v>209.488</v>
      </c>
      <c r="FQ173" s="1">
        <v>212.696</v>
      </c>
      <c r="FR173" s="1">
        <v>213.042</v>
      </c>
      <c r="FS173" s="1">
        <v>210.93600000000001</v>
      </c>
      <c r="FT173" s="1">
        <v>209.49799999999999</v>
      </c>
      <c r="FU173" s="1">
        <v>208.34899999999999</v>
      </c>
      <c r="FV173" s="1">
        <v>208.82300000000001</v>
      </c>
      <c r="FW173" s="1">
        <v>211.21899999999999</v>
      </c>
      <c r="FX173" s="1">
        <v>212.89699999999999</v>
      </c>
      <c r="FY173" s="1">
        <v>211.893</v>
      </c>
      <c r="FZ173" s="1">
        <v>213.8</v>
      </c>
      <c r="GA173" s="1">
        <v>215.98400000000001</v>
      </c>
      <c r="GB173" s="1">
        <v>217.691</v>
      </c>
      <c r="GC173" s="1">
        <v>219.69499999999999</v>
      </c>
      <c r="GD173" s="1">
        <v>223.44</v>
      </c>
      <c r="GE173" s="1">
        <v>226.619</v>
      </c>
      <c r="GF173" s="1">
        <v>226.607</v>
      </c>
      <c r="GG173" s="1">
        <v>232.33099999999999</v>
      </c>
      <c r="GH173" s="1">
        <v>235.393</v>
      </c>
      <c r="GI173" s="1">
        <v>235.79900000000001</v>
      </c>
      <c r="GJ173" s="1">
        <v>232.50899999999999</v>
      </c>
      <c r="GK173" s="1">
        <v>232.416</v>
      </c>
      <c r="GL173" s="1">
        <v>233.21</v>
      </c>
      <c r="GM173" s="1">
        <v>225.381</v>
      </c>
      <c r="GN173" s="1">
        <v>222.44499999999999</v>
      </c>
      <c r="GO173" s="1">
        <v>224.239</v>
      </c>
      <c r="GP173" s="1">
        <v>223.98500000000001</v>
      </c>
      <c r="GQ173" s="1">
        <v>224.953</v>
      </c>
      <c r="GR173" s="1">
        <v>224.97399999999999</v>
      </c>
      <c r="GS173" s="1">
        <v>220.005</v>
      </c>
      <c r="GT173" s="1">
        <v>214.495</v>
      </c>
      <c r="GU173" s="1">
        <v>211.98099999999999</v>
      </c>
      <c r="GV173" s="1">
        <v>216.29400000000001</v>
      </c>
      <c r="GW173" s="1">
        <v>220.23500000000001</v>
      </c>
      <c r="GX173" s="1">
        <v>214.84800000000001</v>
      </c>
      <c r="GY173" s="1">
        <v>211.166</v>
      </c>
      <c r="GZ173" s="1">
        <v>206.93199999999999</v>
      </c>
      <c r="HA173" s="1">
        <v>212.9</v>
      </c>
      <c r="HB173" s="1">
        <v>228.30799999999999</v>
      </c>
      <c r="HC173" s="1">
        <v>227.251</v>
      </c>
      <c r="HD173" s="1">
        <v>225.977</v>
      </c>
      <c r="HE173" s="1">
        <v>226.965</v>
      </c>
      <c r="HF173" s="1">
        <v>226.18899999999999</v>
      </c>
      <c r="HG173" s="1">
        <v>230.59</v>
      </c>
      <c r="HH173" s="1">
        <v>232.51</v>
      </c>
      <c r="HI173" s="1">
        <v>229.66300000000001</v>
      </c>
      <c r="HJ173" s="1">
        <v>228.82599999999999</v>
      </c>
      <c r="HK173" s="1">
        <v>228.70599999999999</v>
      </c>
      <c r="HL173" s="1">
        <v>228.76599999999999</v>
      </c>
      <c r="HM173" s="1">
        <v>227.458</v>
      </c>
      <c r="HN173" s="1">
        <v>226.29300000000001</v>
      </c>
      <c r="HO173" s="1">
        <v>226.22300000000001</v>
      </c>
      <c r="HP173" s="1">
        <v>231.65700000000001</v>
      </c>
      <c r="HQ173" s="1">
        <v>242.44</v>
      </c>
      <c r="HR173" s="1">
        <v>252.57300000000001</v>
      </c>
      <c r="HS173" s="1">
        <v>256.22300000000001</v>
      </c>
      <c r="HT173" s="1">
        <v>264.42700000000002</v>
      </c>
      <c r="HU173" s="1">
        <v>266.48700000000002</v>
      </c>
      <c r="HV173" s="1">
        <v>259.91500000000002</v>
      </c>
      <c r="HW173" s="1">
        <v>258.79399999999998</v>
      </c>
      <c r="HX173" s="1">
        <v>259.66800000000001</v>
      </c>
      <c r="HY173" s="1">
        <v>262.322</v>
      </c>
      <c r="HZ173" s="1">
        <v>263.13799999999998</v>
      </c>
      <c r="IA173" s="1">
        <v>267.90499999999997</v>
      </c>
      <c r="IB173" s="1">
        <v>268.95600000000002</v>
      </c>
      <c r="IC173" s="1">
        <v>279.33</v>
      </c>
      <c r="ID173" s="1">
        <v>269.86099999999999</v>
      </c>
      <c r="IE173" s="1">
        <v>263.52699999999999</v>
      </c>
      <c r="IF173" s="1">
        <v>261.27199999999999</v>
      </c>
      <c r="IG173" s="1">
        <v>258.28800000000001</v>
      </c>
      <c r="IH173" s="1">
        <v>254.56299999999999</v>
      </c>
      <c r="II173" s="1">
        <v>256.49900000000002</v>
      </c>
      <c r="IJ173" s="1">
        <v>259.94</v>
      </c>
      <c r="IK173" s="1">
        <v>265.66300000000001</v>
      </c>
      <c r="IL173" s="1">
        <v>272.02600000000001</v>
      </c>
      <c r="IM173" s="1">
        <v>275.04700000000003</v>
      </c>
      <c r="IN173" s="1">
        <v>273.21800000000002</v>
      </c>
      <c r="IO173" s="1">
        <v>273.85500000000002</v>
      </c>
      <c r="IP173" s="1">
        <v>266.834</v>
      </c>
      <c r="IQ173" s="1">
        <v>263.93</v>
      </c>
      <c r="IR173" s="1">
        <v>265.553</v>
      </c>
      <c r="IS173" s="1">
        <v>262.95</v>
      </c>
      <c r="IT173" s="1">
        <v>262.40499999999997</v>
      </c>
      <c r="IU173" s="1">
        <v>271.995</v>
      </c>
      <c r="IV173" s="1">
        <v>278.399</v>
      </c>
      <c r="IW173" s="1">
        <v>271.93200000000002</v>
      </c>
      <c r="IX173" s="1">
        <v>267.596</v>
      </c>
      <c r="IY173" s="1">
        <v>271.98599999999999</v>
      </c>
      <c r="IZ173" s="1">
        <v>277.21699999999998</v>
      </c>
      <c r="JA173" s="1">
        <v>282.16500000000002</v>
      </c>
      <c r="JB173" s="1">
        <v>282.16699999999997</v>
      </c>
      <c r="JC173" s="1">
        <v>290.34100000000001</v>
      </c>
      <c r="JD173" s="1">
        <v>295.69900000000001</v>
      </c>
      <c r="JE173" s="1">
        <v>296.17200000000003</v>
      </c>
      <c r="JF173" s="1">
        <v>294.72300000000001</v>
      </c>
      <c r="JG173" s="1">
        <v>292.755</v>
      </c>
      <c r="JH173" s="1">
        <v>290.68</v>
      </c>
      <c r="JI173" s="1">
        <v>292.22500000000002</v>
      </c>
      <c r="JJ173" s="1">
        <v>295.56599999999997</v>
      </c>
      <c r="JK173" s="1">
        <v>303.44600000000003</v>
      </c>
      <c r="JL173" s="1">
        <v>313.05799999999999</v>
      </c>
      <c r="JM173" s="1">
        <v>314.40899999999999</v>
      </c>
      <c r="JN173" s="1">
        <v>315.97800000000001</v>
      </c>
      <c r="JO173" s="1">
        <v>315.04000000000002</v>
      </c>
      <c r="JP173" s="1">
        <v>307.05900000000003</v>
      </c>
      <c r="JQ173" s="1">
        <v>316.34699999999998</v>
      </c>
      <c r="JR173" s="1">
        <v>331.74700000000001</v>
      </c>
      <c r="JS173" s="1">
        <v>339.14100000000002</v>
      </c>
      <c r="JT173" s="1">
        <v>350.66800000000001</v>
      </c>
      <c r="JU173" s="1">
        <v>355.77800000000002</v>
      </c>
      <c r="JV173" s="1">
        <v>362.84899999999999</v>
      </c>
      <c r="JW173" s="1">
        <v>360.85</v>
      </c>
      <c r="JX173" s="1">
        <v>358.94600000000003</v>
      </c>
      <c r="JY173" s="1">
        <v>361.98200000000003</v>
      </c>
      <c r="JZ173" s="1">
        <v>358.96199999999999</v>
      </c>
      <c r="KA173" s="1">
        <v>359.84199999999998</v>
      </c>
      <c r="KB173" s="1">
        <v>357.858</v>
      </c>
      <c r="KC173" s="1">
        <v>358.65199999999999</v>
      </c>
      <c r="KD173" s="1">
        <v>346.07100000000003</v>
      </c>
      <c r="KE173" s="1">
        <v>344.14299999999997</v>
      </c>
      <c r="KF173" s="1">
        <v>344.19099999999997</v>
      </c>
      <c r="KG173" s="1">
        <v>343.09199999999998</v>
      </c>
      <c r="KH173" s="1">
        <v>342.19</v>
      </c>
      <c r="KI173" s="1">
        <v>343.66399999999999</v>
      </c>
      <c r="KJ173" s="1">
        <v>343.68900000000002</v>
      </c>
      <c r="KK173" s="1">
        <v>343.25700000000001</v>
      </c>
      <c r="KL173" s="1">
        <v>328.03699999999998</v>
      </c>
      <c r="KM173" s="1">
        <v>331.78100000000001</v>
      </c>
      <c r="KN173" s="1">
        <v>315.99400000000003</v>
      </c>
      <c r="KO173" s="1">
        <v>301.12299999999999</v>
      </c>
      <c r="KP173" s="1">
        <v>293.01299999999998</v>
      </c>
      <c r="KQ173" s="1">
        <v>289.185</v>
      </c>
      <c r="KR173" s="1">
        <v>288.32</v>
      </c>
      <c r="KS173" s="1">
        <v>289.786</v>
      </c>
      <c r="KT173" s="1">
        <v>295.27699999999999</v>
      </c>
      <c r="KU173" s="1">
        <v>295.51799999999997</v>
      </c>
      <c r="KV173" s="1">
        <v>292.57799999999997</v>
      </c>
      <c r="KW173" s="1">
        <v>292.08600000000001</v>
      </c>
      <c r="KX173" s="1">
        <v>290.96600000000001</v>
      </c>
      <c r="KY173" s="1">
        <v>294.863</v>
      </c>
      <c r="KZ173" s="1">
        <v>292.77600000000001</v>
      </c>
      <c r="LA173" s="1">
        <v>291.12</v>
      </c>
      <c r="LB173" s="1">
        <v>292.77699999999999</v>
      </c>
      <c r="LC173" s="1">
        <v>295.46300000000002</v>
      </c>
      <c r="LD173" s="1">
        <v>308.65199999999999</v>
      </c>
      <c r="LE173" s="1">
        <v>313.94200000000001</v>
      </c>
      <c r="LF173" s="1">
        <v>310.99799999999999</v>
      </c>
      <c r="LG173" s="1">
        <v>310.59800000000001</v>
      </c>
      <c r="LH173" s="1">
        <v>309.72199999999998</v>
      </c>
      <c r="LI173" s="1">
        <v>311.5</v>
      </c>
      <c r="LJ173" s="1">
        <v>312.28300000000002</v>
      </c>
      <c r="LK173" s="1">
        <v>321.02199999999999</v>
      </c>
      <c r="LL173" s="1">
        <v>323.42099999999999</v>
      </c>
      <c r="LM173" s="1">
        <v>330.60700000000003</v>
      </c>
      <c r="LN173" s="1">
        <v>334.17399999999998</v>
      </c>
      <c r="LO173" s="1">
        <v>339.24299999999999</v>
      </c>
      <c r="LP173" s="1">
        <v>335.05799999999999</v>
      </c>
      <c r="LQ173" s="1">
        <v>339.34500000000003</v>
      </c>
      <c r="LR173" s="1">
        <v>335.62</v>
      </c>
      <c r="LS173" s="1">
        <v>331.94</v>
      </c>
      <c r="LT173" s="1">
        <v>326.42200000000003</v>
      </c>
      <c r="LU173" s="1">
        <v>320.62900000000002</v>
      </c>
      <c r="LV173" s="1">
        <v>329.589</v>
      </c>
      <c r="LW173" s="1">
        <v>338.32799999999997</v>
      </c>
      <c r="LX173" s="1">
        <v>339.28800000000001</v>
      </c>
      <c r="LY173" s="1">
        <v>340.65100000000001</v>
      </c>
      <c r="LZ173" s="1">
        <v>344.137</v>
      </c>
      <c r="MA173" s="1">
        <v>349.64800000000002</v>
      </c>
      <c r="MB173" s="1">
        <v>354.98099999999999</v>
      </c>
      <c r="MC173" s="1">
        <v>353.113</v>
      </c>
      <c r="MD173" s="1">
        <v>345.01499999999999</v>
      </c>
      <c r="ME173" s="1">
        <v>339.82299999999998</v>
      </c>
      <c r="MF173" s="1">
        <v>340.17500000000001</v>
      </c>
      <c r="MG173" s="1">
        <v>340.50200000000001</v>
      </c>
      <c r="MH173" s="1">
        <v>340.81099999999998</v>
      </c>
      <c r="MI173" s="1">
        <v>340.69099999999997</v>
      </c>
      <c r="MJ173" s="1">
        <v>347.19600000000003</v>
      </c>
      <c r="MK173" s="1">
        <v>354.483</v>
      </c>
      <c r="ML173" s="1">
        <v>356.40199999999999</v>
      </c>
      <c r="MM173" s="1">
        <v>354.36599999999999</v>
      </c>
      <c r="MN173" s="1">
        <v>354.96800000000002</v>
      </c>
      <c r="MO173" s="1">
        <v>353.88</v>
      </c>
      <c r="MP173" s="1">
        <v>353.63799999999998</v>
      </c>
      <c r="MQ173" s="1">
        <v>354.13799999999998</v>
      </c>
      <c r="MR173" s="1">
        <v>357.05500000000001</v>
      </c>
      <c r="MS173" s="1">
        <v>358.94799999999998</v>
      </c>
      <c r="MT173" s="1">
        <v>363.91</v>
      </c>
      <c r="MU173" s="1">
        <v>371.92200000000003</v>
      </c>
      <c r="MV173" s="1">
        <v>373.64800000000002</v>
      </c>
      <c r="MW173" s="1">
        <v>369.34199999999998</v>
      </c>
      <c r="MX173" s="1">
        <v>363.61200000000002</v>
      </c>
      <c r="MY173" s="1">
        <v>369.87599999999998</v>
      </c>
      <c r="MZ173" s="1">
        <v>385.13600000000002</v>
      </c>
      <c r="NA173" s="1">
        <v>388.27</v>
      </c>
      <c r="NB173" s="1">
        <v>390.346</v>
      </c>
      <c r="NC173" s="1">
        <v>399.31400000000002</v>
      </c>
      <c r="ND173" s="1">
        <v>402.24299999999999</v>
      </c>
      <c r="NE173" s="1">
        <v>401.90100000000001</v>
      </c>
      <c r="NF173" s="1">
        <v>401.97399999999999</v>
      </c>
      <c r="NG173" s="1">
        <v>404.464</v>
      </c>
      <c r="NH173" s="1">
        <v>402.41699999999997</v>
      </c>
      <c r="NI173" s="1">
        <v>398.17</v>
      </c>
      <c r="NJ173" s="1">
        <v>394.18200000000002</v>
      </c>
      <c r="NK173" s="1">
        <v>396.04500000000002</v>
      </c>
      <c r="NL173" s="1">
        <v>404.971</v>
      </c>
      <c r="NM173" s="1">
        <v>411.41899999999998</v>
      </c>
      <c r="NN173" s="1">
        <v>424.11500000000001</v>
      </c>
      <c r="NO173" s="1">
        <v>425.47800000000001</v>
      </c>
      <c r="NP173" s="1">
        <v>423.22699999999998</v>
      </c>
      <c r="NQ173" s="1">
        <v>427.18900000000002</v>
      </c>
      <c r="NR173" s="1">
        <v>430.71100000000001</v>
      </c>
      <c r="NS173" s="1">
        <v>441.36200000000002</v>
      </c>
      <c r="NT173" s="1">
        <v>447.45800000000003</v>
      </c>
      <c r="NU173" s="1">
        <v>451.68099999999998</v>
      </c>
      <c r="NV173" s="1">
        <v>452.67500000000001</v>
      </c>
      <c r="NW173" s="1">
        <v>444.79500000000002</v>
      </c>
      <c r="NX173" s="1">
        <v>439.358</v>
      </c>
      <c r="NY173" s="1">
        <v>437.90600000000001</v>
      </c>
      <c r="NZ173" s="1">
        <v>435.762</v>
      </c>
      <c r="OA173" s="1">
        <v>433.904</v>
      </c>
      <c r="OB173" s="1">
        <v>433.63600000000002</v>
      </c>
      <c r="OC173" s="1">
        <v>432.71100000000001</v>
      </c>
      <c r="OD173" s="1">
        <v>431.67899999999997</v>
      </c>
      <c r="OE173" s="1">
        <v>431.92500000000001</v>
      </c>
      <c r="OF173" s="1">
        <v>427.73700000000002</v>
      </c>
      <c r="OG173" s="1">
        <v>426.23200000000003</v>
      </c>
      <c r="OH173" s="1">
        <v>425.64600000000002</v>
      </c>
      <c r="OI173" s="1">
        <v>436.18</v>
      </c>
      <c r="OJ173" s="1">
        <v>455.22500000000002</v>
      </c>
      <c r="OK173" s="1">
        <v>460.53500000000003</v>
      </c>
      <c r="OL173" s="1">
        <v>459.524</v>
      </c>
      <c r="OM173" s="1">
        <v>461.87799999999999</v>
      </c>
      <c r="ON173" s="1">
        <v>458.87</v>
      </c>
      <c r="OO173" s="1">
        <v>449.88099999999997</v>
      </c>
      <c r="OP173" s="1">
        <v>446.05099999999999</v>
      </c>
      <c r="OQ173" s="1">
        <v>449.44299999999998</v>
      </c>
      <c r="OR173" s="1">
        <v>420.858</v>
      </c>
      <c r="OS173" s="1">
        <v>401.55</v>
      </c>
      <c r="OT173" s="1">
        <v>391.78800000000001</v>
      </c>
      <c r="OU173" s="1">
        <v>386.98700000000002</v>
      </c>
      <c r="OV173" s="1">
        <v>390.72699999999998</v>
      </c>
      <c r="OW173" s="1">
        <v>395.29899999999998</v>
      </c>
      <c r="OX173" s="1">
        <v>396.27499999999998</v>
      </c>
      <c r="OY173" s="1">
        <v>406.08199999999999</v>
      </c>
      <c r="OZ173" s="1">
        <v>392.53699999999998</v>
      </c>
      <c r="PA173" s="1">
        <v>386.584</v>
      </c>
      <c r="PB173" s="1">
        <v>378.29599999999999</v>
      </c>
      <c r="PC173" s="1">
        <v>369.95800000000003</v>
      </c>
      <c r="PD173" s="1">
        <v>366.005</v>
      </c>
      <c r="PE173" s="1">
        <v>362.83499999999998</v>
      </c>
      <c r="PF173" s="1">
        <v>360.262</v>
      </c>
      <c r="PG173" s="1">
        <v>356.61200000000002</v>
      </c>
      <c r="PH173" s="1">
        <v>358.44600000000003</v>
      </c>
      <c r="PI173" s="1">
        <v>363.38600000000002</v>
      </c>
      <c r="PJ173" s="1">
        <v>365.19299999999998</v>
      </c>
      <c r="PK173" s="1">
        <v>366.16</v>
      </c>
      <c r="PL173" s="1">
        <v>372.37900000000002</v>
      </c>
      <c r="PM173" s="1">
        <v>375.351</v>
      </c>
      <c r="PN173" s="1">
        <v>380.71100000000001</v>
      </c>
      <c r="PO173" s="1">
        <v>381.64100000000002</v>
      </c>
      <c r="PP173" s="1">
        <v>384.15</v>
      </c>
      <c r="PQ173" s="1">
        <v>379.08800000000002</v>
      </c>
      <c r="PR173" s="1">
        <v>378.08100000000002</v>
      </c>
      <c r="PS173" s="1">
        <v>376.25200000000001</v>
      </c>
      <c r="PT173" s="1">
        <v>370.52199999999999</v>
      </c>
      <c r="PU173" s="1">
        <v>372.25599999999997</v>
      </c>
      <c r="PV173" s="1">
        <v>370.25599999999997</v>
      </c>
      <c r="PW173" s="1">
        <v>364.911</v>
      </c>
      <c r="PX173" s="1">
        <v>362.81099999999998</v>
      </c>
      <c r="PY173" s="1">
        <v>360.67700000000002</v>
      </c>
      <c r="PZ173" s="1">
        <v>357.36399999999998</v>
      </c>
      <c r="QA173" s="1">
        <v>355.94200000000001</v>
      </c>
      <c r="QB173" s="1">
        <v>349.68099999999998</v>
      </c>
      <c r="QC173" s="1">
        <v>349.94600000000003</v>
      </c>
      <c r="QD173" s="1">
        <v>348.14400000000001</v>
      </c>
      <c r="QE173" s="1">
        <v>342.37299999999999</v>
      </c>
      <c r="QF173" s="1">
        <v>340.78100000000001</v>
      </c>
      <c r="QG173" s="1">
        <v>343.03199999999998</v>
      </c>
      <c r="QH173" s="1">
        <v>347.45100000000002</v>
      </c>
      <c r="QI173" s="1">
        <v>343.94900000000001</v>
      </c>
      <c r="QJ173" s="1">
        <v>346.30399999999997</v>
      </c>
      <c r="QK173" s="1">
        <v>342.86</v>
      </c>
      <c r="QL173" s="1">
        <v>343.01499999999999</v>
      </c>
      <c r="QM173" s="1">
        <v>342.08199999999999</v>
      </c>
      <c r="QN173" s="1">
        <v>343.10899999999998</v>
      </c>
      <c r="QO173" s="1">
        <v>337.16</v>
      </c>
      <c r="QP173" s="1">
        <v>337.13799999999998</v>
      </c>
      <c r="QQ173" s="1">
        <v>341.02800000000002</v>
      </c>
      <c r="QR173" s="1">
        <v>345.72899999999998</v>
      </c>
      <c r="QS173" s="1">
        <v>361.35599999999999</v>
      </c>
      <c r="QT173" s="1">
        <v>363.60500000000002</v>
      </c>
      <c r="QU173" s="1">
        <v>375.82100000000003</v>
      </c>
      <c r="QV173" s="1">
        <v>379.37599999999998</v>
      </c>
      <c r="QW173" s="1">
        <v>380.09300000000002</v>
      </c>
      <c r="QX173" s="1">
        <v>385.22</v>
      </c>
      <c r="QY173" s="1">
        <v>387.95400000000001</v>
      </c>
      <c r="QZ173" s="1">
        <v>389.18799999999999</v>
      </c>
      <c r="RA173" s="1">
        <v>386.61500000000001</v>
      </c>
      <c r="RB173" s="1">
        <v>386.01600000000002</v>
      </c>
      <c r="RC173" s="1">
        <v>384.32499999999999</v>
      </c>
      <c r="RD173" s="1">
        <v>382.971</v>
      </c>
      <c r="RE173" s="1">
        <v>378.73099999999999</v>
      </c>
      <c r="RF173" s="1">
        <v>371.99299999999999</v>
      </c>
      <c r="RG173" s="1">
        <v>373.74400000000003</v>
      </c>
      <c r="RH173" s="1">
        <v>371.32400000000001</v>
      </c>
      <c r="RI173" s="1">
        <v>374.59500000000003</v>
      </c>
      <c r="RJ173" s="1">
        <v>375.34899999999999</v>
      </c>
      <c r="RK173" s="1">
        <v>374.62299999999999</v>
      </c>
      <c r="RL173" s="1">
        <v>377.64</v>
      </c>
      <c r="RM173" s="1">
        <v>385.9</v>
      </c>
      <c r="RN173" s="1">
        <v>385.20600000000002</v>
      </c>
      <c r="RO173" s="1">
        <v>387.00299999999999</v>
      </c>
      <c r="RP173" s="1">
        <v>387.63600000000002</v>
      </c>
      <c r="RQ173" s="1">
        <v>383.73099999999999</v>
      </c>
      <c r="RR173" s="1">
        <v>384.14699999999999</v>
      </c>
      <c r="RS173" s="1">
        <v>378.24900000000002</v>
      </c>
      <c r="RT173" s="1">
        <v>370.303</v>
      </c>
      <c r="RU173" s="1">
        <v>369.02499999999998</v>
      </c>
      <c r="RV173" s="1">
        <v>368.15199999999999</v>
      </c>
      <c r="RW173" s="1">
        <v>371.29500000000002</v>
      </c>
      <c r="RX173" s="1">
        <v>371.97500000000002</v>
      </c>
      <c r="RY173" s="1">
        <v>366.57</v>
      </c>
      <c r="RZ173" s="1">
        <v>365.22899999999998</v>
      </c>
      <c r="SA173" s="1">
        <v>366.81900000000002</v>
      </c>
      <c r="SB173" s="1">
        <v>368.26499999999999</v>
      </c>
      <c r="SC173" s="1">
        <v>370.488</v>
      </c>
      <c r="SD173" s="1">
        <v>371.34899999999999</v>
      </c>
      <c r="SE173" s="1">
        <v>376.32</v>
      </c>
      <c r="SF173" s="1">
        <v>381.48500000000001</v>
      </c>
      <c r="SG173" s="1">
        <v>381.98</v>
      </c>
      <c r="SH173" s="1">
        <v>384.88099999999997</v>
      </c>
      <c r="SI173" s="1">
        <v>383.61200000000002</v>
      </c>
      <c r="SJ173" s="1">
        <v>383.47399999999999</v>
      </c>
      <c r="SK173" s="1">
        <v>381.62799999999999</v>
      </c>
      <c r="SL173" s="1">
        <v>381.18299999999999</v>
      </c>
      <c r="SM173" s="1">
        <v>381.48</v>
      </c>
      <c r="SN173" s="1">
        <v>383.55799999999999</v>
      </c>
      <c r="SO173" s="1">
        <v>385.73899999999998</v>
      </c>
      <c r="SP173" s="1">
        <v>380.78500000000003</v>
      </c>
      <c r="SQ173" s="1">
        <v>392.96300000000002</v>
      </c>
      <c r="SR173" s="1">
        <v>402.99099999999999</v>
      </c>
    </row>
    <row r="174" spans="1:516" x14ac:dyDescent="0.25">
      <c r="A174" s="1" t="s">
        <v>72</v>
      </c>
      <c r="B174" s="1" t="str">
        <f>_xlfn.XLOOKUP(A174,bonds[worksheet get],bonds[unique lookup],"-")</f>
        <v>AKFAST 2.249 05/17/81 nc-26</v>
      </c>
      <c r="C174" s="1" t="str">
        <f>_xlfn.XLOOKUP(A174,bonds[worksheet get],bonds[ID_ISIN],"-")</f>
        <v>XS2110077299</v>
      </c>
      <c r="D174" s="1">
        <f>_xll.BDH(A174,"blp_i_sprd_mid","-2AY",,"Dates=H","Fill=C","Sort=R","Dir=H","cols=100;rows=1")</f>
        <v>425.59100000000001</v>
      </c>
      <c r="E174" s="1">
        <v>428.05799999999999</v>
      </c>
      <c r="F174" s="1">
        <v>426.67399999999998</v>
      </c>
      <c r="G174" s="1">
        <v>429.90499999999997</v>
      </c>
      <c r="H174" s="1">
        <v>430.84</v>
      </c>
      <c r="I174" s="1">
        <v>429.161</v>
      </c>
      <c r="J174" s="1">
        <v>427.29500000000002</v>
      </c>
      <c r="K174" s="1">
        <v>423.47699999999998</v>
      </c>
      <c r="L174" s="1">
        <v>420.38099999999997</v>
      </c>
      <c r="M174" s="1">
        <v>423.23899999999998</v>
      </c>
      <c r="N174" s="1">
        <v>416.94200000000001</v>
      </c>
      <c r="O174" s="1">
        <v>418.42</v>
      </c>
      <c r="P174" s="1">
        <v>407.85</v>
      </c>
      <c r="Q174" s="1">
        <v>400.43799999999999</v>
      </c>
      <c r="R174" s="1">
        <v>414.32499999999999</v>
      </c>
      <c r="S174" s="1">
        <v>411.96800000000002</v>
      </c>
      <c r="T174" s="1">
        <v>410.68900000000002</v>
      </c>
      <c r="U174" s="1">
        <v>392.41500000000002</v>
      </c>
      <c r="V174" s="1">
        <v>382.529</v>
      </c>
      <c r="W174" s="1">
        <v>377.62</v>
      </c>
      <c r="X174" s="1">
        <v>385.92</v>
      </c>
      <c r="Y174" s="1">
        <v>421.52199999999999</v>
      </c>
      <c r="Z174" s="1">
        <v>430.73599999999999</v>
      </c>
      <c r="AA174" s="1">
        <v>444.58600000000001</v>
      </c>
      <c r="AB174" s="1">
        <v>447.41899999999998</v>
      </c>
      <c r="AC174" s="1">
        <v>447.714</v>
      </c>
      <c r="AD174" s="1">
        <v>439.48599999999999</v>
      </c>
      <c r="AE174" s="1">
        <v>436.98500000000001</v>
      </c>
      <c r="AF174" s="1">
        <v>451.94</v>
      </c>
      <c r="AG174" s="1">
        <v>470.76499999999999</v>
      </c>
      <c r="AH174" s="1">
        <v>465.87799999999999</v>
      </c>
      <c r="AI174" s="1">
        <v>468.35500000000002</v>
      </c>
      <c r="AJ174" s="1">
        <v>470.68599999999998</v>
      </c>
      <c r="AK174" s="1">
        <v>474.637</v>
      </c>
      <c r="AL174" s="1">
        <v>479.10500000000002</v>
      </c>
      <c r="AM174" s="1">
        <v>480.553</v>
      </c>
      <c r="AN174" s="1">
        <v>481.30799999999999</v>
      </c>
      <c r="AO174" s="1">
        <v>470.72399999999999</v>
      </c>
      <c r="AP174" s="1">
        <v>468.55799999999999</v>
      </c>
      <c r="AQ174" s="1">
        <v>466.471</v>
      </c>
      <c r="AR174" s="1">
        <v>469.62700000000001</v>
      </c>
      <c r="AS174" s="1">
        <v>465.60399999999998</v>
      </c>
      <c r="AT174" s="1">
        <v>462.19600000000003</v>
      </c>
      <c r="AU174" s="1">
        <v>464.19299999999998</v>
      </c>
      <c r="AV174" s="1">
        <v>464.70100000000002</v>
      </c>
      <c r="AW174" s="1">
        <v>453.18799999999999</v>
      </c>
      <c r="AX174" s="1">
        <v>444.52100000000002</v>
      </c>
      <c r="AY174" s="1">
        <v>441.24</v>
      </c>
      <c r="AZ174" s="1">
        <v>443.93299999999999</v>
      </c>
      <c r="BA174" s="1">
        <v>460.048</v>
      </c>
      <c r="BB174" s="1">
        <v>462.58300000000003</v>
      </c>
      <c r="BC174" s="1">
        <v>474.53</v>
      </c>
      <c r="BD174" s="1">
        <v>481.44600000000003</v>
      </c>
      <c r="BE174" s="1">
        <v>478.09500000000003</v>
      </c>
      <c r="BF174" s="1">
        <v>484.03199999999998</v>
      </c>
      <c r="BG174" s="1">
        <v>487.39100000000002</v>
      </c>
      <c r="BH174" s="1">
        <v>487.33300000000003</v>
      </c>
      <c r="BI174" s="1">
        <v>492.66699999999997</v>
      </c>
      <c r="BJ174" s="1">
        <v>524.77099999999996</v>
      </c>
      <c r="BK174" s="1">
        <v>562.87199999999996</v>
      </c>
      <c r="BL174" s="1">
        <v>586.38199999999995</v>
      </c>
      <c r="BM174" s="1">
        <v>611.45299999999997</v>
      </c>
      <c r="BN174" s="1">
        <v>609.33299999999997</v>
      </c>
      <c r="BO174" s="1">
        <v>605.577</v>
      </c>
      <c r="BP174" s="1">
        <v>602.72</v>
      </c>
      <c r="BQ174" s="1">
        <v>599.024</v>
      </c>
      <c r="BR174" s="1">
        <v>602.77200000000005</v>
      </c>
      <c r="BS174" s="1">
        <v>597.93399999999997</v>
      </c>
      <c r="BT174" s="1">
        <v>597.82399999999996</v>
      </c>
      <c r="BU174" s="1">
        <v>600.72699999999998</v>
      </c>
      <c r="BV174" s="1">
        <v>640.91499999999996</v>
      </c>
      <c r="BW174" s="1">
        <v>652.03399999999999</v>
      </c>
      <c r="BX174" s="1">
        <v>625.09299999999996</v>
      </c>
      <c r="BY174" s="1">
        <v>628.71600000000001</v>
      </c>
      <c r="BZ174" s="1">
        <v>624.53099999999995</v>
      </c>
      <c r="CA174" s="1">
        <v>579.66700000000003</v>
      </c>
      <c r="CB174" s="1">
        <v>539.08500000000004</v>
      </c>
      <c r="CC174" s="1">
        <v>465.274</v>
      </c>
      <c r="CD174" s="1">
        <v>447.53399999999999</v>
      </c>
      <c r="CE174" s="1">
        <v>385.01900000000001</v>
      </c>
      <c r="CF174" s="1">
        <v>374.57100000000003</v>
      </c>
      <c r="CG174" s="1">
        <v>386.75099999999998</v>
      </c>
      <c r="CH174" s="1">
        <v>324.35300000000001</v>
      </c>
      <c r="CI174" s="1">
        <v>300.49099999999999</v>
      </c>
      <c r="CJ174" s="1">
        <v>286.46800000000002</v>
      </c>
      <c r="CK174" s="1">
        <v>291.25200000000001</v>
      </c>
      <c r="CL174" s="1">
        <v>307.46499999999997</v>
      </c>
      <c r="CM174" s="1">
        <v>303.964</v>
      </c>
      <c r="CN174" s="1">
        <v>282.06200000000001</v>
      </c>
      <c r="CO174" s="1">
        <v>267.16699999999997</v>
      </c>
      <c r="CP174" s="1">
        <v>260.11799999999999</v>
      </c>
      <c r="CQ174" s="1">
        <v>255.94900000000001</v>
      </c>
      <c r="CR174" s="1">
        <v>241.435</v>
      </c>
      <c r="CS174" s="1">
        <v>242.404</v>
      </c>
      <c r="CT174" s="1">
        <v>242.79400000000001</v>
      </c>
      <c r="CU174" s="1">
        <v>244.06</v>
      </c>
      <c r="CV174" s="1">
        <v>242.53899999999999</v>
      </c>
      <c r="CW174" s="1">
        <v>243.36099999999999</v>
      </c>
      <c r="CX174" s="1">
        <v>243.74199999999999</v>
      </c>
      <c r="CY174" s="1">
        <v>240.44399999999999</v>
      </c>
    </row>
    <row r="175" spans="1:516" x14ac:dyDescent="0.25">
      <c r="A175" s="1" t="s">
        <v>382</v>
      </c>
      <c r="B175" s="1" t="str">
        <f>_xlfn.XLOOKUP(A175,bonds[worksheet get],bonds[unique lookup],"-")</f>
        <v>BALDER 3 03/07/78 nc-23</v>
      </c>
      <c r="C175" s="1" t="str">
        <f>_xlfn.XLOOKUP(A175,bonds[worksheet get],bonds[ID_ISIN],"-")</f>
        <v>XS1677911825</v>
      </c>
      <c r="D175" s="1">
        <f>_xll.BDH(A175,"blp_i_sprd_mid","-2AY",,"Dates=H","Fill=C","Sort=R","Dir=H","cols=509;rows=1")</f>
        <v>482.899</v>
      </c>
      <c r="E175" s="1">
        <v>491.65800000000002</v>
      </c>
      <c r="F175" s="1">
        <v>502.44299999999998</v>
      </c>
      <c r="G175" s="1">
        <v>509.584</v>
      </c>
      <c r="H175" s="1">
        <v>517.53200000000004</v>
      </c>
      <c r="I175" s="1">
        <v>515.36199999999997</v>
      </c>
      <c r="J175" s="1">
        <v>516.69399999999996</v>
      </c>
      <c r="K175" s="1">
        <v>509.61</v>
      </c>
      <c r="L175" s="1">
        <v>508.40899999999999</v>
      </c>
      <c r="M175" s="1">
        <v>516.82399999999996</v>
      </c>
      <c r="N175" s="1">
        <v>508.005</v>
      </c>
      <c r="O175" s="1">
        <v>510.79</v>
      </c>
      <c r="P175" s="1">
        <v>501.32900000000001</v>
      </c>
      <c r="Q175" s="1">
        <v>496.9</v>
      </c>
      <c r="R175" s="1">
        <v>534.80600000000004</v>
      </c>
      <c r="S175" s="1">
        <v>526.49800000000005</v>
      </c>
      <c r="T175" s="1">
        <v>527.83799999999997</v>
      </c>
      <c r="U175" s="1">
        <v>504.786</v>
      </c>
      <c r="V175" s="1">
        <v>490.82799999999997</v>
      </c>
      <c r="W175" s="1">
        <v>481.97199999999998</v>
      </c>
      <c r="X175" s="1">
        <v>522.08600000000001</v>
      </c>
      <c r="Y175" s="1">
        <v>559.31200000000001</v>
      </c>
      <c r="Z175" s="1">
        <v>578.84100000000001</v>
      </c>
      <c r="AA175" s="1">
        <v>599.05100000000004</v>
      </c>
      <c r="AB175" s="1">
        <v>605.73199999999997</v>
      </c>
      <c r="AC175" s="1">
        <v>606.65200000000004</v>
      </c>
      <c r="AD175" s="1">
        <v>533.09400000000005</v>
      </c>
      <c r="AE175" s="1">
        <v>537.79499999999996</v>
      </c>
      <c r="AF175" s="1">
        <v>572.03899999999999</v>
      </c>
      <c r="AG175" s="1">
        <v>587.77099999999996</v>
      </c>
      <c r="AH175" s="1">
        <v>589.00800000000004</v>
      </c>
      <c r="AI175" s="1">
        <v>593.30899999999997</v>
      </c>
      <c r="AJ175" s="1">
        <v>593.97</v>
      </c>
      <c r="AK175" s="1">
        <v>595.803</v>
      </c>
      <c r="AL175" s="1">
        <v>600.55200000000002</v>
      </c>
      <c r="AM175" s="1">
        <v>607.17200000000003</v>
      </c>
      <c r="AN175" s="1">
        <v>607.55100000000004</v>
      </c>
      <c r="AO175" s="1">
        <v>596.72400000000005</v>
      </c>
      <c r="AP175" s="1">
        <v>592.61699999999996</v>
      </c>
      <c r="AQ175" s="1">
        <v>589.995</v>
      </c>
      <c r="AR175" s="1">
        <v>593.46500000000003</v>
      </c>
      <c r="AS175" s="1">
        <v>589.18399999999997</v>
      </c>
      <c r="AT175" s="1">
        <v>585.84500000000003</v>
      </c>
      <c r="AU175" s="1">
        <v>591.64599999999996</v>
      </c>
      <c r="AV175" s="1">
        <v>593.93700000000001</v>
      </c>
      <c r="AW175" s="1">
        <v>578.55100000000004</v>
      </c>
      <c r="AX175" s="1">
        <v>573.98199999999997</v>
      </c>
      <c r="AY175" s="1">
        <v>569.16099999999994</v>
      </c>
      <c r="AZ175" s="1">
        <v>571.87099999999998</v>
      </c>
      <c r="BA175" s="1">
        <v>589.72699999999998</v>
      </c>
      <c r="BB175" s="1">
        <v>598.89700000000005</v>
      </c>
      <c r="BC175" s="1">
        <v>612.30999999999995</v>
      </c>
      <c r="BD175" s="1">
        <v>618.13900000000001</v>
      </c>
      <c r="BE175" s="1">
        <v>616.274</v>
      </c>
      <c r="BF175" s="1">
        <v>625.27099999999996</v>
      </c>
      <c r="BG175" s="1">
        <v>630.00599999999997</v>
      </c>
      <c r="BH175" s="1">
        <v>620.32500000000005</v>
      </c>
      <c r="BI175" s="1">
        <v>622.81100000000004</v>
      </c>
      <c r="BJ175" s="1">
        <v>665.17</v>
      </c>
      <c r="BK175" s="1">
        <v>706.14</v>
      </c>
      <c r="BL175" s="1">
        <v>728.346</v>
      </c>
      <c r="BM175" s="1">
        <v>749.48500000000001</v>
      </c>
      <c r="BN175" s="1">
        <v>734.51900000000001</v>
      </c>
      <c r="BO175" s="1">
        <v>702.91</v>
      </c>
      <c r="BP175" s="1">
        <v>701.95799999999997</v>
      </c>
      <c r="BQ175" s="1">
        <v>701.96500000000003</v>
      </c>
      <c r="BR175" s="1">
        <v>696.66600000000005</v>
      </c>
      <c r="BS175" s="1">
        <v>688.303</v>
      </c>
      <c r="BT175" s="1">
        <v>689.55700000000002</v>
      </c>
      <c r="BU175" s="1">
        <v>683.24599999999998</v>
      </c>
      <c r="BV175" s="1">
        <v>724.73800000000006</v>
      </c>
      <c r="BW175" s="1">
        <v>721.90700000000004</v>
      </c>
      <c r="BX175" s="1">
        <v>692.755</v>
      </c>
      <c r="BY175" s="1">
        <v>695.952</v>
      </c>
      <c r="BZ175" s="1">
        <v>675.36199999999997</v>
      </c>
      <c r="CA175" s="1">
        <v>609.98599999999999</v>
      </c>
      <c r="CB175" s="1">
        <v>521.81600000000003</v>
      </c>
      <c r="CC175" s="1">
        <v>422.911</v>
      </c>
      <c r="CD175" s="1">
        <v>397.16500000000002</v>
      </c>
      <c r="CE175" s="1">
        <v>348.58800000000002</v>
      </c>
      <c r="CF175" s="1">
        <v>344.59699999999998</v>
      </c>
      <c r="CG175" s="1">
        <v>350.904</v>
      </c>
      <c r="CH175" s="1">
        <v>272.31</v>
      </c>
      <c r="CI175" s="1">
        <v>257.15699999999998</v>
      </c>
      <c r="CJ175" s="1">
        <v>251.792</v>
      </c>
      <c r="CK175" s="1">
        <v>255.233</v>
      </c>
      <c r="CL175" s="1">
        <v>267.01</v>
      </c>
      <c r="CM175" s="1">
        <v>272.53500000000003</v>
      </c>
      <c r="CN175" s="1">
        <v>254.49199999999999</v>
      </c>
      <c r="CO175" s="1">
        <v>239.07900000000001</v>
      </c>
      <c r="CP175" s="1">
        <v>229.55500000000001</v>
      </c>
      <c r="CQ175" s="1">
        <v>221.56100000000001</v>
      </c>
      <c r="CR175" s="1">
        <v>206.578</v>
      </c>
      <c r="CS175" s="1">
        <v>211.38800000000001</v>
      </c>
      <c r="CT175" s="1">
        <v>213.096</v>
      </c>
      <c r="CU175" s="1">
        <v>222.20500000000001</v>
      </c>
      <c r="CV175" s="1">
        <v>223.03100000000001</v>
      </c>
      <c r="CW175" s="1">
        <v>226.40100000000001</v>
      </c>
      <c r="CX175" s="1">
        <v>228.34200000000001</v>
      </c>
      <c r="CY175" s="1">
        <v>228.1</v>
      </c>
      <c r="CZ175" s="1">
        <v>229.74100000000001</v>
      </c>
      <c r="DA175" s="1">
        <v>231.79900000000001</v>
      </c>
      <c r="DB175" s="1">
        <v>231.125</v>
      </c>
      <c r="DC175" s="1">
        <v>229.06399999999999</v>
      </c>
      <c r="DD175" s="1">
        <v>234.346</v>
      </c>
      <c r="DE175" s="1">
        <v>241.60900000000001</v>
      </c>
      <c r="DF175" s="1">
        <v>246.749</v>
      </c>
      <c r="DG175" s="1">
        <v>245.995</v>
      </c>
      <c r="DH175" s="1">
        <v>244.52699999999999</v>
      </c>
      <c r="DI175" s="1">
        <v>242.499</v>
      </c>
      <c r="DJ175" s="1">
        <v>241.90100000000001</v>
      </c>
      <c r="DK175" s="1">
        <v>244.51300000000001</v>
      </c>
      <c r="DL175" s="1">
        <v>230.685</v>
      </c>
      <c r="DM175" s="1">
        <v>228.98</v>
      </c>
      <c r="DN175" s="1">
        <v>224.72499999999999</v>
      </c>
      <c r="DO175" s="1">
        <v>224.583</v>
      </c>
      <c r="DP175" s="1">
        <v>224.25</v>
      </c>
      <c r="DQ175" s="1">
        <v>225.65299999999999</v>
      </c>
      <c r="DR175" s="1">
        <v>232.31700000000001</v>
      </c>
      <c r="DS175" s="1">
        <v>240.739</v>
      </c>
      <c r="DT175" s="1">
        <v>242.167</v>
      </c>
      <c r="DU175" s="1">
        <v>242.102</v>
      </c>
      <c r="DV175" s="1">
        <v>244.93199999999999</v>
      </c>
      <c r="DW175" s="1">
        <v>243.86500000000001</v>
      </c>
      <c r="DX175" s="1">
        <v>247.78200000000001</v>
      </c>
      <c r="DY175" s="1">
        <v>247.78399999999999</v>
      </c>
      <c r="DZ175" s="1">
        <v>244.035</v>
      </c>
      <c r="EA175" s="1">
        <v>242.179</v>
      </c>
      <c r="EB175" s="1">
        <v>239.28899999999999</v>
      </c>
      <c r="EC175" s="1">
        <v>239.869</v>
      </c>
      <c r="ED175" s="1">
        <v>238.52699999999999</v>
      </c>
      <c r="EE175" s="1">
        <v>240.13499999999999</v>
      </c>
      <c r="EF175" s="1">
        <v>242.303</v>
      </c>
      <c r="EG175" s="1">
        <v>240.32599999999999</v>
      </c>
      <c r="EH175" s="1">
        <v>243.12799999999999</v>
      </c>
      <c r="EI175" s="1">
        <v>244.31700000000001</v>
      </c>
      <c r="EJ175" s="1">
        <v>246.49600000000001</v>
      </c>
      <c r="EK175" s="1">
        <v>247.404</v>
      </c>
      <c r="EL175" s="1">
        <v>248.56100000000001</v>
      </c>
      <c r="EM175" s="1">
        <v>250.483</v>
      </c>
      <c r="EN175" s="1">
        <v>258.346</v>
      </c>
      <c r="EO175" s="1">
        <v>259.32799999999997</v>
      </c>
      <c r="EP175" s="1">
        <v>259.93700000000001</v>
      </c>
      <c r="EQ175" s="1">
        <v>257.46300000000002</v>
      </c>
      <c r="ER175" s="1">
        <v>259.5</v>
      </c>
      <c r="ES175" s="1">
        <v>262.51900000000001</v>
      </c>
      <c r="ET175" s="1">
        <v>266.15899999999999</v>
      </c>
      <c r="EU175" s="1">
        <v>265.44400000000002</v>
      </c>
      <c r="EV175" s="1">
        <v>262.86900000000003</v>
      </c>
      <c r="EW175" s="1">
        <v>264.25400000000002</v>
      </c>
      <c r="EX175" s="1">
        <v>264.67500000000001</v>
      </c>
      <c r="EY175" s="1">
        <v>264.298</v>
      </c>
      <c r="EZ175" s="1">
        <v>264.34399999999999</v>
      </c>
      <c r="FA175" s="1">
        <v>270.95499999999998</v>
      </c>
      <c r="FB175" s="1">
        <v>274.10899999999998</v>
      </c>
      <c r="FC175" s="1">
        <v>273.71499999999997</v>
      </c>
      <c r="FD175" s="1">
        <v>273.06799999999998</v>
      </c>
      <c r="FE175" s="1">
        <v>267.44799999999998</v>
      </c>
      <c r="FF175" s="1">
        <v>265.88099999999997</v>
      </c>
      <c r="FG175" s="1">
        <v>262.274</v>
      </c>
      <c r="FH175" s="1">
        <v>261.89600000000002</v>
      </c>
      <c r="FI175" s="1">
        <v>258.95800000000003</v>
      </c>
      <c r="FJ175" s="1">
        <v>255.381</v>
      </c>
      <c r="FK175" s="1">
        <v>251.82599999999999</v>
      </c>
      <c r="FL175" s="1">
        <v>247.48400000000001</v>
      </c>
      <c r="FM175" s="1">
        <v>245.47900000000001</v>
      </c>
      <c r="FN175" s="1">
        <v>248.24199999999999</v>
      </c>
      <c r="FO175" s="1">
        <v>249.01300000000001</v>
      </c>
      <c r="FP175" s="1">
        <v>254.267</v>
      </c>
      <c r="FQ175" s="1">
        <v>256.96600000000001</v>
      </c>
      <c r="FR175" s="1">
        <v>258.37299999999999</v>
      </c>
      <c r="FS175" s="1">
        <v>256.23099999999999</v>
      </c>
      <c r="FT175" s="1">
        <v>255.43899999999999</v>
      </c>
      <c r="FU175" s="1">
        <v>254.78800000000001</v>
      </c>
      <c r="FV175" s="1">
        <v>259.88200000000001</v>
      </c>
      <c r="FW175" s="1">
        <v>263.51900000000001</v>
      </c>
      <c r="FX175" s="1">
        <v>263.99900000000002</v>
      </c>
      <c r="FY175" s="1">
        <v>263.923</v>
      </c>
      <c r="FZ175" s="1">
        <v>265.815</v>
      </c>
      <c r="GA175" s="1">
        <v>267.12599999999998</v>
      </c>
      <c r="GB175" s="1">
        <v>268.255</v>
      </c>
      <c r="GC175" s="1">
        <v>269.80500000000001</v>
      </c>
      <c r="GD175" s="1">
        <v>276.46100000000001</v>
      </c>
      <c r="GE175" s="1">
        <v>279.69499999999999</v>
      </c>
      <c r="GF175" s="1">
        <v>280.66199999999998</v>
      </c>
      <c r="GG175" s="1">
        <v>282.428</v>
      </c>
      <c r="GH175" s="1">
        <v>286.03399999999999</v>
      </c>
      <c r="GI175" s="1">
        <v>287.91699999999997</v>
      </c>
      <c r="GJ175" s="1">
        <v>284.916</v>
      </c>
      <c r="GK175" s="1">
        <v>285.15100000000001</v>
      </c>
      <c r="GL175" s="1">
        <v>285.99599999999998</v>
      </c>
      <c r="GM175" s="1">
        <v>276.31599999999997</v>
      </c>
      <c r="GN175" s="1">
        <v>270.83600000000001</v>
      </c>
      <c r="GO175" s="1">
        <v>271.89999999999998</v>
      </c>
      <c r="GP175" s="1">
        <v>271.58100000000002</v>
      </c>
      <c r="GQ175" s="1">
        <v>270.81200000000001</v>
      </c>
      <c r="GR175" s="1">
        <v>271.541</v>
      </c>
      <c r="GS175" s="1">
        <v>268.61599999999999</v>
      </c>
      <c r="GT175" s="1">
        <v>268.67</v>
      </c>
      <c r="GU175" s="1">
        <v>264.49200000000002</v>
      </c>
      <c r="GV175" s="1">
        <v>266.90600000000001</v>
      </c>
      <c r="GW175" s="1">
        <v>267.07</v>
      </c>
      <c r="GX175" s="1">
        <v>263.76799999999997</v>
      </c>
      <c r="GY175" s="1">
        <v>257.89299999999997</v>
      </c>
      <c r="GZ175" s="1">
        <v>256.72199999999998</v>
      </c>
      <c r="HA175" s="1">
        <v>261.738</v>
      </c>
      <c r="HB175" s="1">
        <v>285.45999999999998</v>
      </c>
      <c r="HC175" s="1">
        <v>285.38900000000001</v>
      </c>
      <c r="HD175" s="1">
        <v>286.471</v>
      </c>
      <c r="HE175" s="1">
        <v>290.30900000000003</v>
      </c>
      <c r="HF175" s="1">
        <v>289.84699999999998</v>
      </c>
      <c r="HG175" s="1">
        <v>295.49400000000003</v>
      </c>
      <c r="HH175" s="1">
        <v>298.14400000000001</v>
      </c>
      <c r="HI175" s="1">
        <v>297.70499999999998</v>
      </c>
      <c r="HJ175" s="1">
        <v>297.61099999999999</v>
      </c>
      <c r="HK175" s="1">
        <v>299.21899999999999</v>
      </c>
      <c r="HL175" s="1">
        <v>301.262</v>
      </c>
      <c r="HM175" s="1">
        <v>299.75799999999998</v>
      </c>
      <c r="HN175" s="1">
        <v>300.19600000000003</v>
      </c>
      <c r="HO175" s="1">
        <v>297.34199999999998</v>
      </c>
      <c r="HP175" s="1">
        <v>298.017</v>
      </c>
      <c r="HQ175" s="1">
        <v>305.858</v>
      </c>
      <c r="HR175" s="1">
        <v>313.55799999999999</v>
      </c>
      <c r="HS175" s="1">
        <v>317.93799999999999</v>
      </c>
      <c r="HT175" s="1">
        <v>326.39</v>
      </c>
      <c r="HU175" s="1">
        <v>326.20999999999998</v>
      </c>
      <c r="HV175" s="1">
        <v>308.36500000000001</v>
      </c>
      <c r="HW175" s="1">
        <v>306.20299999999997</v>
      </c>
      <c r="HX175" s="1">
        <v>303.99200000000002</v>
      </c>
      <c r="HY175" s="1">
        <v>305.67700000000002</v>
      </c>
      <c r="HZ175" s="1">
        <v>304.96800000000002</v>
      </c>
      <c r="IA175" s="1">
        <v>313.298</v>
      </c>
      <c r="IB175" s="1">
        <v>317.29300000000001</v>
      </c>
      <c r="IC175" s="1">
        <v>319.78800000000001</v>
      </c>
      <c r="ID175" s="1">
        <v>312.39299999999997</v>
      </c>
      <c r="IE175" s="1">
        <v>299.37799999999999</v>
      </c>
      <c r="IF175" s="1">
        <v>296.38299999999998</v>
      </c>
      <c r="IG175" s="1">
        <v>294.28899999999999</v>
      </c>
      <c r="IH175" s="1">
        <v>287.92599999999999</v>
      </c>
      <c r="II175" s="1">
        <v>284.08600000000001</v>
      </c>
      <c r="IJ175" s="1">
        <v>290.92500000000001</v>
      </c>
      <c r="IK175" s="1">
        <v>295.17</v>
      </c>
      <c r="IL175" s="1">
        <v>295.387</v>
      </c>
      <c r="IM175" s="1">
        <v>299.99099999999999</v>
      </c>
      <c r="IN175" s="1">
        <v>299.76900000000001</v>
      </c>
      <c r="IO175" s="1">
        <v>297.214</v>
      </c>
      <c r="IP175" s="1">
        <v>290.57</v>
      </c>
      <c r="IQ175" s="1">
        <v>287.13400000000001</v>
      </c>
      <c r="IR175" s="1">
        <v>288.74299999999999</v>
      </c>
      <c r="IS175" s="1">
        <v>284.74900000000002</v>
      </c>
      <c r="IT175" s="1">
        <v>285.36200000000002</v>
      </c>
      <c r="IU175" s="1">
        <v>296.69900000000001</v>
      </c>
      <c r="IV175" s="1">
        <v>298.428</v>
      </c>
      <c r="IW175" s="1">
        <v>291.24599999999998</v>
      </c>
      <c r="IX175" s="1">
        <v>284.39800000000002</v>
      </c>
      <c r="IY175" s="1">
        <v>286.21699999999998</v>
      </c>
      <c r="IZ175" s="1">
        <v>289.88099999999997</v>
      </c>
      <c r="JA175" s="1">
        <v>297.46899999999999</v>
      </c>
      <c r="JB175" s="1">
        <v>298.06099999999998</v>
      </c>
      <c r="JC175" s="1">
        <v>305.14999999999998</v>
      </c>
      <c r="JD175" s="1">
        <v>312.26299999999998</v>
      </c>
      <c r="JE175" s="1">
        <v>311.87200000000001</v>
      </c>
      <c r="JF175" s="1">
        <v>310.95100000000002</v>
      </c>
      <c r="JG175" s="1">
        <v>308.64600000000002</v>
      </c>
      <c r="JH175" s="1">
        <v>307.30399999999997</v>
      </c>
      <c r="JI175" s="1">
        <v>305.214</v>
      </c>
      <c r="JJ175" s="1">
        <v>305.33100000000002</v>
      </c>
      <c r="JK175" s="1">
        <v>321.30599999999998</v>
      </c>
      <c r="JL175" s="1">
        <v>328.51299999999998</v>
      </c>
      <c r="JM175" s="1">
        <v>330.11200000000002</v>
      </c>
      <c r="JN175" s="1">
        <v>332.84</v>
      </c>
      <c r="JO175" s="1">
        <v>333.88900000000001</v>
      </c>
      <c r="JP175" s="1">
        <v>326.411</v>
      </c>
      <c r="JQ175" s="1">
        <v>354.84800000000001</v>
      </c>
      <c r="JR175" s="1">
        <v>368.17500000000001</v>
      </c>
      <c r="JS175" s="1">
        <v>369.90899999999999</v>
      </c>
      <c r="JT175" s="1">
        <v>375.202</v>
      </c>
      <c r="JU175" s="1">
        <v>387.06599999999997</v>
      </c>
      <c r="JV175" s="1">
        <v>395.72199999999998</v>
      </c>
      <c r="JW175" s="1">
        <v>392.303</v>
      </c>
      <c r="JX175" s="1">
        <v>388.33199999999999</v>
      </c>
      <c r="JY175" s="1">
        <v>390.36799999999999</v>
      </c>
      <c r="JZ175" s="1">
        <v>388.09100000000001</v>
      </c>
      <c r="KA175" s="1">
        <v>388.54</v>
      </c>
      <c r="KB175" s="1">
        <v>386.709</v>
      </c>
      <c r="KC175" s="1">
        <v>389.11399999999998</v>
      </c>
      <c r="KD175" s="1">
        <v>371.57799999999997</v>
      </c>
      <c r="KE175" s="1">
        <v>369.29599999999999</v>
      </c>
      <c r="KF175" s="1">
        <v>367.21199999999999</v>
      </c>
      <c r="KG175" s="1">
        <v>363.43599999999998</v>
      </c>
      <c r="KH175" s="1">
        <v>362.13900000000001</v>
      </c>
      <c r="KI175" s="1">
        <v>363.149</v>
      </c>
      <c r="KJ175" s="1">
        <v>362.45</v>
      </c>
      <c r="KK175" s="1">
        <v>364.084</v>
      </c>
      <c r="KL175" s="1">
        <v>350.48200000000003</v>
      </c>
      <c r="KM175" s="1">
        <v>352.12200000000001</v>
      </c>
      <c r="KN175" s="1">
        <v>341.85300000000001</v>
      </c>
      <c r="KO175" s="1">
        <v>330.32799999999997</v>
      </c>
      <c r="KP175" s="1">
        <v>326.25700000000001</v>
      </c>
      <c r="KQ175" s="1">
        <v>320.63799999999998</v>
      </c>
      <c r="KR175" s="1">
        <v>318.42399999999998</v>
      </c>
      <c r="KS175" s="1">
        <v>320.84500000000003</v>
      </c>
      <c r="KT175" s="1">
        <v>325.34899999999999</v>
      </c>
      <c r="KU175" s="1">
        <v>325.83800000000002</v>
      </c>
      <c r="KV175" s="1">
        <v>317.74200000000002</v>
      </c>
      <c r="KW175" s="1">
        <v>318.01799999999997</v>
      </c>
      <c r="KX175" s="1">
        <v>317.37700000000001</v>
      </c>
      <c r="KY175" s="1">
        <v>318.63499999999999</v>
      </c>
      <c r="KZ175" s="1">
        <v>316.69200000000001</v>
      </c>
      <c r="LA175" s="1">
        <v>317.10000000000002</v>
      </c>
      <c r="LB175" s="1">
        <v>317.50700000000001</v>
      </c>
      <c r="LC175" s="1">
        <v>318.52499999999998</v>
      </c>
      <c r="LD175" s="1">
        <v>325.74900000000002</v>
      </c>
      <c r="LE175" s="1">
        <v>330.75599999999997</v>
      </c>
      <c r="LF175" s="1">
        <v>327.79199999999997</v>
      </c>
      <c r="LG175" s="1">
        <v>326.24200000000002</v>
      </c>
      <c r="LH175" s="1">
        <v>325.78100000000001</v>
      </c>
      <c r="LI175" s="1">
        <v>326.70100000000002</v>
      </c>
      <c r="LJ175" s="1">
        <v>325.15899999999999</v>
      </c>
      <c r="LK175" s="1">
        <v>330.02699999999999</v>
      </c>
      <c r="LL175" s="1">
        <v>330.803</v>
      </c>
      <c r="LM175" s="1">
        <v>343.18799999999999</v>
      </c>
      <c r="LN175" s="1">
        <v>349.59500000000003</v>
      </c>
      <c r="LO175" s="1">
        <v>354.81599999999997</v>
      </c>
      <c r="LP175" s="1">
        <v>352.65499999999997</v>
      </c>
      <c r="LQ175" s="1">
        <v>357.03800000000001</v>
      </c>
      <c r="LR175" s="1">
        <v>353.63900000000001</v>
      </c>
      <c r="LS175" s="1">
        <v>348.48399999999998</v>
      </c>
      <c r="LT175" s="1">
        <v>345.35599999999999</v>
      </c>
      <c r="LU175" s="1">
        <v>339.96</v>
      </c>
      <c r="LV175" s="1">
        <v>344.45400000000001</v>
      </c>
      <c r="LW175" s="1">
        <v>352.09199999999998</v>
      </c>
      <c r="LX175" s="1">
        <v>353.584</v>
      </c>
      <c r="LY175" s="1">
        <v>360.82600000000002</v>
      </c>
      <c r="LZ175" s="1">
        <v>368.45100000000002</v>
      </c>
      <c r="MA175" s="1">
        <v>378.63299999999998</v>
      </c>
      <c r="MB175" s="1">
        <v>385.42099999999999</v>
      </c>
      <c r="MC175" s="1">
        <v>381.73899999999998</v>
      </c>
      <c r="MD175" s="1">
        <v>371.89100000000002</v>
      </c>
      <c r="ME175" s="1">
        <v>369.89499999999998</v>
      </c>
      <c r="MF175" s="1">
        <v>369.34100000000001</v>
      </c>
      <c r="MG175" s="1">
        <v>371.00299999999999</v>
      </c>
      <c r="MH175" s="1">
        <v>371.84100000000001</v>
      </c>
      <c r="MI175" s="1">
        <v>377.46499999999997</v>
      </c>
      <c r="MJ175" s="1">
        <v>390.37700000000001</v>
      </c>
      <c r="MK175" s="1">
        <v>394.70400000000001</v>
      </c>
      <c r="ML175" s="1">
        <v>401.52499999999998</v>
      </c>
      <c r="MM175" s="1">
        <v>400.59500000000003</v>
      </c>
      <c r="MN175" s="1">
        <v>398.303</v>
      </c>
      <c r="MO175" s="1">
        <v>397.15199999999999</v>
      </c>
      <c r="MP175" s="1">
        <v>400.44499999999999</v>
      </c>
      <c r="MQ175" s="1">
        <v>400.08300000000003</v>
      </c>
      <c r="MR175" s="1">
        <v>400.70499999999998</v>
      </c>
      <c r="MS175" s="1">
        <v>400.834</v>
      </c>
      <c r="MT175" s="1">
        <v>405.61099999999999</v>
      </c>
      <c r="MU175" s="1">
        <v>415.79899999999998</v>
      </c>
      <c r="MV175" s="1">
        <v>415.37299999999999</v>
      </c>
      <c r="MW175" s="1">
        <v>408.53300000000002</v>
      </c>
      <c r="MX175" s="1">
        <v>402.24200000000002</v>
      </c>
      <c r="MY175" s="1">
        <v>406.42200000000003</v>
      </c>
      <c r="MZ175" s="1">
        <v>413.36200000000002</v>
      </c>
      <c r="NA175" s="1">
        <v>415.29399999999998</v>
      </c>
      <c r="NB175" s="1">
        <v>417.76400000000001</v>
      </c>
      <c r="NC175" s="1">
        <v>425.529</v>
      </c>
      <c r="ND175" s="1">
        <v>431.834</v>
      </c>
      <c r="NE175" s="1">
        <v>431.959</v>
      </c>
      <c r="NF175" s="1">
        <v>430.358</v>
      </c>
      <c r="NG175" s="1">
        <v>433.08699999999999</v>
      </c>
      <c r="NH175" s="1">
        <v>432.30099999999999</v>
      </c>
      <c r="NI175" s="1">
        <v>430.43200000000002</v>
      </c>
      <c r="NJ175" s="1">
        <v>424.97500000000002</v>
      </c>
      <c r="NK175" s="1">
        <v>427.39800000000002</v>
      </c>
      <c r="NL175" s="1">
        <v>437.197</v>
      </c>
      <c r="NM175" s="1">
        <v>439.85500000000002</v>
      </c>
      <c r="NN175" s="1">
        <v>448.65600000000001</v>
      </c>
      <c r="NO175" s="1">
        <v>454.62700000000001</v>
      </c>
      <c r="NP175" s="1">
        <v>454.89800000000002</v>
      </c>
      <c r="NQ175" s="1">
        <v>462.11900000000003</v>
      </c>
      <c r="NR175" s="1">
        <v>460.04599999999999</v>
      </c>
      <c r="NS175" s="1">
        <v>470.221</v>
      </c>
      <c r="NT175" s="1">
        <v>478.399</v>
      </c>
      <c r="NU175" s="1">
        <v>483.60300000000001</v>
      </c>
      <c r="NV175" s="1">
        <v>485.387</v>
      </c>
      <c r="NW175" s="1">
        <v>478.17</v>
      </c>
      <c r="NX175" s="1">
        <v>470.35300000000001</v>
      </c>
      <c r="NY175" s="1">
        <v>468.17200000000003</v>
      </c>
      <c r="NZ175" s="1">
        <v>466.67200000000003</v>
      </c>
      <c r="OA175" s="1">
        <v>464.78199999999998</v>
      </c>
      <c r="OB175" s="1">
        <v>463.97300000000001</v>
      </c>
      <c r="OC175" s="1">
        <v>461.48899999999998</v>
      </c>
      <c r="OD175" s="1">
        <v>458.88200000000001</v>
      </c>
      <c r="OE175" s="1">
        <v>457.25</v>
      </c>
      <c r="OF175" s="1">
        <v>452.00599999999997</v>
      </c>
      <c r="OG175" s="1">
        <v>452.572</v>
      </c>
      <c r="OH175" s="1">
        <v>452.30099999999999</v>
      </c>
      <c r="OI175" s="1">
        <v>464.23200000000003</v>
      </c>
      <c r="OJ175" s="1">
        <v>486.50599999999997</v>
      </c>
      <c r="OK175" s="1">
        <v>493.524</v>
      </c>
      <c r="OL175" s="1">
        <v>493.04599999999999</v>
      </c>
      <c r="OM175" s="1">
        <v>504.20499999999998</v>
      </c>
      <c r="ON175" s="1">
        <v>501.2</v>
      </c>
      <c r="OO175" s="1">
        <v>503.01799999999997</v>
      </c>
      <c r="OP175" s="1">
        <v>497.298</v>
      </c>
      <c r="OQ175" s="1">
        <v>499.40300000000002</v>
      </c>
      <c r="OR175" s="1">
        <v>475.464</v>
      </c>
      <c r="OS175" s="1">
        <v>442.17500000000001</v>
      </c>
      <c r="OT175" s="1">
        <v>426.779</v>
      </c>
      <c r="OU175" s="1">
        <v>417.18099999999998</v>
      </c>
      <c r="OV175" s="1">
        <v>421.49099999999999</v>
      </c>
      <c r="OW175" s="1">
        <v>419.685</v>
      </c>
      <c r="OX175" s="1">
        <v>421.59</v>
      </c>
      <c r="OY175" s="1">
        <v>429.08499999999998</v>
      </c>
      <c r="OZ175" s="1">
        <v>409.84300000000002</v>
      </c>
      <c r="PA175" s="1">
        <v>405.09500000000003</v>
      </c>
      <c r="PB175" s="1">
        <v>386.03</v>
      </c>
      <c r="PC175" s="1">
        <v>380.56</v>
      </c>
      <c r="PD175" s="1">
        <v>372.47</v>
      </c>
      <c r="PE175" s="1">
        <v>364.86200000000002</v>
      </c>
      <c r="PF175" s="1">
        <v>359.84899999999999</v>
      </c>
      <c r="PG175" s="1">
        <v>356.55</v>
      </c>
      <c r="PH175" s="1">
        <v>359.70400000000001</v>
      </c>
      <c r="PI175" s="1">
        <v>363.197</v>
      </c>
      <c r="PJ175" s="1">
        <v>362.99799999999999</v>
      </c>
      <c r="PK175" s="1">
        <v>363.42200000000003</v>
      </c>
      <c r="PL175" s="1">
        <v>367.51900000000001</v>
      </c>
      <c r="PM175" s="1">
        <v>371.82299999999998</v>
      </c>
      <c r="PN175" s="1">
        <v>373.38900000000001</v>
      </c>
      <c r="PO175" s="1">
        <v>374.72</v>
      </c>
      <c r="PP175" s="1">
        <v>375.58100000000002</v>
      </c>
      <c r="PQ175" s="1">
        <v>366.35899999999998</v>
      </c>
      <c r="PR175" s="1">
        <v>365.69799999999998</v>
      </c>
      <c r="PS175" s="1">
        <v>365.286</v>
      </c>
      <c r="PT175" s="1">
        <v>361.286</v>
      </c>
      <c r="PU175" s="1">
        <v>360.87400000000002</v>
      </c>
      <c r="PV175" s="1">
        <v>360.291</v>
      </c>
      <c r="PW175" s="1">
        <v>355.74200000000002</v>
      </c>
      <c r="PX175" s="1">
        <v>355.82900000000001</v>
      </c>
      <c r="PY175" s="1">
        <v>353.38400000000001</v>
      </c>
      <c r="PZ175" s="1">
        <v>349.25599999999997</v>
      </c>
      <c r="QA175" s="1">
        <v>348.94200000000001</v>
      </c>
      <c r="QB175" s="1">
        <v>337.928</v>
      </c>
      <c r="QC175" s="1">
        <v>338.93200000000002</v>
      </c>
      <c r="QD175" s="1">
        <v>336.33100000000002</v>
      </c>
      <c r="QE175" s="1">
        <v>330.13200000000001</v>
      </c>
      <c r="QF175" s="1">
        <v>330.76799999999997</v>
      </c>
      <c r="QG175" s="1">
        <v>332.68599999999998</v>
      </c>
      <c r="QH175" s="1">
        <v>334.83300000000003</v>
      </c>
      <c r="QI175" s="1">
        <v>334.60500000000002</v>
      </c>
      <c r="QJ175" s="1">
        <v>338.66199999999998</v>
      </c>
      <c r="QK175" s="1">
        <v>335.56900000000002</v>
      </c>
      <c r="QL175" s="1">
        <v>335.27300000000002</v>
      </c>
      <c r="QM175" s="1">
        <v>335.58100000000002</v>
      </c>
      <c r="QN175" s="1">
        <v>335.28699999999998</v>
      </c>
      <c r="QO175" s="1">
        <v>327.82299999999998</v>
      </c>
      <c r="QP175" s="1">
        <v>326.89600000000002</v>
      </c>
      <c r="QQ175" s="1">
        <v>331.84800000000001</v>
      </c>
      <c r="QR175" s="1">
        <v>334.512</v>
      </c>
      <c r="QS175" s="1">
        <v>340.03699999999998</v>
      </c>
      <c r="QT175" s="1">
        <v>339.97199999999998</v>
      </c>
      <c r="QU175" s="1">
        <v>349.16500000000002</v>
      </c>
      <c r="QV175" s="1">
        <v>353.005</v>
      </c>
      <c r="QW175" s="1">
        <v>354.46800000000002</v>
      </c>
      <c r="QX175" s="1">
        <v>358.70600000000002</v>
      </c>
      <c r="QY175" s="1">
        <v>360.36799999999999</v>
      </c>
      <c r="QZ175" s="1">
        <v>362.08</v>
      </c>
      <c r="RA175" s="1">
        <v>355.44</v>
      </c>
      <c r="RB175" s="1">
        <v>356.017</v>
      </c>
      <c r="RC175" s="1">
        <v>355.04700000000003</v>
      </c>
      <c r="RD175" s="1">
        <v>353.92</v>
      </c>
      <c r="RE175" s="1">
        <v>350.96</v>
      </c>
      <c r="RF175" s="1">
        <v>349.62900000000002</v>
      </c>
      <c r="RG175" s="1">
        <v>349.63</v>
      </c>
      <c r="RH175" s="1">
        <v>348.53399999999999</v>
      </c>
      <c r="RI175" s="1">
        <v>351.48599999999999</v>
      </c>
      <c r="RJ175" s="1">
        <v>350.81599999999997</v>
      </c>
      <c r="RK175" s="1">
        <v>353.11099999999999</v>
      </c>
      <c r="RL175" s="1">
        <v>352.72399999999999</v>
      </c>
      <c r="RM175" s="1">
        <v>357.86900000000003</v>
      </c>
      <c r="RN175" s="1">
        <v>356.85199999999998</v>
      </c>
      <c r="RO175" s="1">
        <v>356.755</v>
      </c>
      <c r="RP175" s="1">
        <v>356.19499999999999</v>
      </c>
      <c r="RQ175" s="1">
        <v>353.79</v>
      </c>
      <c r="RR175" s="1">
        <v>352.77699999999999</v>
      </c>
      <c r="RS175" s="1">
        <v>349.18</v>
      </c>
      <c r="RT175" s="1">
        <v>343.03500000000003</v>
      </c>
      <c r="RU175" s="1">
        <v>342.02300000000002</v>
      </c>
      <c r="RV175" s="1">
        <v>341.16399999999999</v>
      </c>
      <c r="RW175" s="1">
        <v>341.97399999999999</v>
      </c>
      <c r="RX175" s="1">
        <v>339.66399999999999</v>
      </c>
      <c r="RY175" s="1">
        <v>335.79899999999998</v>
      </c>
      <c r="RZ175" s="1">
        <v>335.04199999999997</v>
      </c>
      <c r="SA175" s="1">
        <v>337.3</v>
      </c>
      <c r="SB175" s="1">
        <v>338.56900000000002</v>
      </c>
      <c r="SC175" s="1">
        <v>340.77699999999999</v>
      </c>
      <c r="SD175" s="1">
        <v>342.26100000000002</v>
      </c>
      <c r="SE175" s="1">
        <v>348.351</v>
      </c>
      <c r="SF175" s="1">
        <v>348.69099999999997</v>
      </c>
      <c r="SG175" s="1">
        <v>348.12900000000002</v>
      </c>
      <c r="SH175" s="1">
        <v>350.04500000000002</v>
      </c>
      <c r="SI175" s="1">
        <v>349.30700000000002</v>
      </c>
      <c r="SJ175" s="1">
        <v>349.08199999999999</v>
      </c>
      <c r="SK175" s="1">
        <v>348.464</v>
      </c>
      <c r="SL175" s="1">
        <v>347.74400000000003</v>
      </c>
      <c r="SM175" s="1">
        <v>349.589</v>
      </c>
      <c r="SN175" s="1">
        <v>355.447</v>
      </c>
      <c r="SO175" s="1">
        <v>354.90300000000002</v>
      </c>
      <c r="SP175" s="1">
        <v>352.58499999999998</v>
      </c>
      <c r="SQ175" s="1">
        <v>358.04199999999997</v>
      </c>
      <c r="SR175" s="1">
        <v>365.11799999999999</v>
      </c>
    </row>
    <row r="176" spans="1:516" x14ac:dyDescent="0.25">
      <c r="A176" s="1" t="s">
        <v>383</v>
      </c>
      <c r="B176" s="1" t="str">
        <f>_xlfn.XLOOKUP(A176,bonds[worksheet get],bonds[unique lookup],"-")</f>
        <v>TLGGR 3 3/8 PERP nc-24</v>
      </c>
      <c r="C176" s="1" t="str">
        <f>_xlfn.XLOOKUP(A176,bonds[worksheet get],bonds[ID_ISIN],"-")</f>
        <v>XS2055106210</v>
      </c>
      <c r="D176" s="1">
        <f>_xll.BDH(A176,"blp_i_sprd_mid","-2AY",,"Dates=H","Fill=C","Sort=R","Dir=H","cols=200;rows=1")</f>
        <v>496.63200000000001</v>
      </c>
      <c r="E176" s="1">
        <v>494.5</v>
      </c>
      <c r="F176" s="1">
        <v>499.38400000000001</v>
      </c>
      <c r="G176" s="1">
        <v>496.298</v>
      </c>
      <c r="H176" s="1">
        <v>499.90600000000001</v>
      </c>
      <c r="I176" s="1">
        <v>501.04700000000003</v>
      </c>
      <c r="J176" s="1">
        <v>502.577</v>
      </c>
      <c r="K176" s="1">
        <v>497.35700000000003</v>
      </c>
      <c r="L176" s="1">
        <v>486.36799999999999</v>
      </c>
      <c r="M176" s="1">
        <v>488.56700000000001</v>
      </c>
      <c r="N176" s="1">
        <v>486.24299999999999</v>
      </c>
      <c r="O176" s="1">
        <v>478.608</v>
      </c>
      <c r="P176" s="1">
        <v>472.85</v>
      </c>
      <c r="Q176" s="1">
        <v>463.779</v>
      </c>
      <c r="R176" s="1">
        <v>464.89</v>
      </c>
      <c r="S176" s="1">
        <v>490.161</v>
      </c>
      <c r="T176" s="1">
        <v>488.08</v>
      </c>
      <c r="U176" s="1">
        <v>487.24</v>
      </c>
      <c r="V176" s="1">
        <v>464.89600000000002</v>
      </c>
      <c r="W176" s="1">
        <v>465.173</v>
      </c>
      <c r="X176" s="1">
        <v>459.05200000000002</v>
      </c>
      <c r="Y176" s="1">
        <v>469.41300000000001</v>
      </c>
      <c r="Z176" s="1">
        <v>487.04599999999999</v>
      </c>
      <c r="AA176" s="1">
        <v>510.101</v>
      </c>
      <c r="AB176" s="1">
        <v>519.04700000000003</v>
      </c>
      <c r="AC176" s="1">
        <v>520.83600000000001</v>
      </c>
      <c r="AD176" s="1">
        <v>522.67999999999995</v>
      </c>
      <c r="AE176" s="1">
        <v>517.02599999999995</v>
      </c>
      <c r="AF176" s="1">
        <v>514.29</v>
      </c>
      <c r="AG176" s="1">
        <v>520.22</v>
      </c>
      <c r="AH176" s="1">
        <v>533.84</v>
      </c>
      <c r="AI176" s="1">
        <v>528.24400000000003</v>
      </c>
      <c r="AJ176" s="1">
        <v>530.947</v>
      </c>
      <c r="AK176" s="1">
        <v>533.56100000000004</v>
      </c>
      <c r="AL176" s="1">
        <v>535.77800000000002</v>
      </c>
      <c r="AM176" s="1">
        <v>542.80499999999995</v>
      </c>
      <c r="AN176" s="1">
        <v>535.53599999999994</v>
      </c>
      <c r="AO176" s="1">
        <v>529.92100000000005</v>
      </c>
      <c r="AP176" s="1">
        <v>525.322</v>
      </c>
      <c r="AQ176" s="1">
        <v>524.13</v>
      </c>
      <c r="AR176" s="1">
        <v>523.03499999999997</v>
      </c>
      <c r="AS176" s="1">
        <v>529.19799999999998</v>
      </c>
      <c r="AT176" s="1">
        <v>518.92899999999997</v>
      </c>
      <c r="AU176" s="1">
        <v>523.67600000000004</v>
      </c>
      <c r="AV176" s="1">
        <v>527.61400000000003</v>
      </c>
      <c r="AW176" s="1">
        <v>525.08900000000006</v>
      </c>
      <c r="AX176" s="1">
        <v>514.35900000000004</v>
      </c>
      <c r="AY176" s="1">
        <v>513.00400000000002</v>
      </c>
      <c r="AZ176" s="1">
        <v>510.73099999999999</v>
      </c>
      <c r="BA176" s="1">
        <v>509.15600000000001</v>
      </c>
      <c r="BB176" s="1">
        <v>528.61500000000001</v>
      </c>
      <c r="BC176" s="1">
        <v>533.29999999999995</v>
      </c>
      <c r="BD176" s="1">
        <v>538.47299999999996</v>
      </c>
      <c r="BE176" s="1">
        <v>542.87199999999996</v>
      </c>
      <c r="BF176" s="1">
        <v>534.05700000000002</v>
      </c>
      <c r="BG176" s="1">
        <v>539.97400000000005</v>
      </c>
      <c r="BH176" s="1">
        <v>531.072</v>
      </c>
      <c r="BI176" s="1">
        <v>529.55499999999995</v>
      </c>
      <c r="BJ176" s="1">
        <v>521.97</v>
      </c>
      <c r="BK176" s="1">
        <v>526.19600000000003</v>
      </c>
      <c r="BL176" s="1">
        <v>546.09299999999996</v>
      </c>
      <c r="BM176" s="1">
        <v>559.40200000000004</v>
      </c>
      <c r="BN176" s="1">
        <v>571.69000000000005</v>
      </c>
      <c r="BO176" s="1">
        <v>538.36300000000006</v>
      </c>
      <c r="BP176" s="1">
        <v>532.64599999999996</v>
      </c>
      <c r="BQ176" s="1">
        <v>515.80999999999995</v>
      </c>
      <c r="BR176" s="1">
        <v>520.93399999999997</v>
      </c>
      <c r="BS176" s="1">
        <v>512.27300000000002</v>
      </c>
      <c r="BT176" s="1">
        <v>516.351</v>
      </c>
      <c r="BU176" s="1">
        <v>518.10299999999995</v>
      </c>
      <c r="BV176" s="1">
        <v>516.96199999999999</v>
      </c>
      <c r="BW176" s="1">
        <v>535.83000000000004</v>
      </c>
      <c r="BX176" s="1">
        <v>538.24199999999996</v>
      </c>
      <c r="BY176" s="1">
        <v>527.83699999999999</v>
      </c>
      <c r="BZ176" s="1">
        <v>520.96900000000005</v>
      </c>
      <c r="CA176" s="1">
        <v>525.13199999999995</v>
      </c>
      <c r="CB176" s="1">
        <v>472.36399999999998</v>
      </c>
      <c r="CC176" s="1">
        <v>424.98599999999999</v>
      </c>
      <c r="CD176" s="1">
        <v>366.654</v>
      </c>
      <c r="CE176" s="1">
        <v>362.327</v>
      </c>
      <c r="CF176" s="1">
        <v>322.75799999999998</v>
      </c>
      <c r="CG176" s="1">
        <v>306.65499999999997</v>
      </c>
      <c r="CH176" s="1">
        <v>317.26600000000002</v>
      </c>
      <c r="CI176" s="1">
        <v>274.70800000000003</v>
      </c>
      <c r="CJ176" s="1">
        <v>253.3</v>
      </c>
      <c r="CK176" s="1">
        <v>240.517</v>
      </c>
      <c r="CL176" s="1">
        <v>239.65</v>
      </c>
      <c r="CM176" s="1">
        <v>257.959</v>
      </c>
      <c r="CN176" s="1">
        <v>256.93200000000002</v>
      </c>
      <c r="CO176" s="1">
        <v>236.16399999999999</v>
      </c>
      <c r="CP176" s="1">
        <v>218.93299999999999</v>
      </c>
      <c r="CQ176" s="1">
        <v>214.614</v>
      </c>
      <c r="CR176" s="1">
        <v>208.88</v>
      </c>
      <c r="CS176" s="1">
        <v>199.874</v>
      </c>
      <c r="CT176" s="1">
        <v>202.28299999999999</v>
      </c>
      <c r="CU176" s="1">
        <v>206.45099999999999</v>
      </c>
      <c r="CV176" s="1">
        <v>211.65199999999999</v>
      </c>
      <c r="CW176" s="1">
        <v>211.65299999999999</v>
      </c>
      <c r="CX176" s="1">
        <v>213.57300000000001</v>
      </c>
      <c r="CY176" s="1">
        <v>212.90899999999999</v>
      </c>
      <c r="CZ176" s="1">
        <v>210.995</v>
      </c>
      <c r="DA176" s="1">
        <v>212.36699999999999</v>
      </c>
      <c r="DB176" s="1">
        <v>214.26300000000001</v>
      </c>
      <c r="DC176" s="1">
        <v>212.16399999999999</v>
      </c>
      <c r="DD176" s="1">
        <v>210.69200000000001</v>
      </c>
      <c r="DE176" s="1">
        <v>212.04</v>
      </c>
      <c r="DF176" s="1">
        <v>217.773</v>
      </c>
      <c r="DG176" s="1">
        <v>224.31700000000001</v>
      </c>
      <c r="DH176" s="1">
        <v>224.73699999999999</v>
      </c>
      <c r="DI176" s="1">
        <v>221.74700000000001</v>
      </c>
      <c r="DJ176" s="1">
        <v>220.06200000000001</v>
      </c>
      <c r="DK176" s="1">
        <v>219.45599999999999</v>
      </c>
      <c r="DL176" s="1">
        <v>217.45599999999999</v>
      </c>
      <c r="DM176" s="1">
        <v>214.352</v>
      </c>
      <c r="DN176" s="1">
        <v>209.977</v>
      </c>
      <c r="DO176" s="1">
        <v>206.428</v>
      </c>
      <c r="DP176" s="1">
        <v>208.30699999999999</v>
      </c>
      <c r="DQ176" s="1">
        <v>210.45500000000001</v>
      </c>
      <c r="DR176" s="1">
        <v>210.46</v>
      </c>
      <c r="DS176" s="1">
        <v>215.601</v>
      </c>
      <c r="DT176" s="1">
        <v>216.68100000000001</v>
      </c>
      <c r="DU176" s="1">
        <v>216.88399999999999</v>
      </c>
      <c r="DV176" s="1">
        <v>217.28100000000001</v>
      </c>
      <c r="DW176" s="1">
        <v>222.09800000000001</v>
      </c>
      <c r="DX176" s="1">
        <v>220.21799999999999</v>
      </c>
      <c r="DY176" s="1">
        <v>224.36</v>
      </c>
      <c r="DZ176" s="1">
        <v>225.03700000000001</v>
      </c>
      <c r="EA176" s="1">
        <v>223.303</v>
      </c>
      <c r="EB176" s="1">
        <v>223.59700000000001</v>
      </c>
      <c r="EC176" s="1">
        <v>220.51400000000001</v>
      </c>
      <c r="ED176" s="1">
        <v>218.994</v>
      </c>
      <c r="EE176" s="1">
        <v>220.56899999999999</v>
      </c>
      <c r="EF176" s="1">
        <v>223.25800000000001</v>
      </c>
      <c r="EG176" s="1">
        <v>222.84700000000001</v>
      </c>
      <c r="EH176" s="1">
        <v>225.01</v>
      </c>
      <c r="EI176" s="1">
        <v>225.94800000000001</v>
      </c>
      <c r="EJ176" s="1">
        <v>227.24600000000001</v>
      </c>
      <c r="EK176" s="1">
        <v>238.50299999999999</v>
      </c>
      <c r="EL176" s="1">
        <v>242.054</v>
      </c>
      <c r="EM176" s="1">
        <v>247.37100000000001</v>
      </c>
      <c r="EN176" s="1">
        <v>248.54499999999999</v>
      </c>
      <c r="EO176" s="1">
        <v>254.16200000000001</v>
      </c>
      <c r="EP176" s="1">
        <v>252.56</v>
      </c>
      <c r="EQ176" s="1">
        <v>256.11099999999999</v>
      </c>
      <c r="ER176" s="1">
        <v>263.44200000000001</v>
      </c>
      <c r="ES176" s="1">
        <v>265.24700000000001</v>
      </c>
      <c r="ET176" s="1">
        <v>268.94600000000003</v>
      </c>
      <c r="EU176" s="1">
        <v>270.93900000000002</v>
      </c>
      <c r="EV176" s="1">
        <v>267.577</v>
      </c>
      <c r="EW176" s="1">
        <v>271.83999999999997</v>
      </c>
      <c r="EX176" s="1">
        <v>275.17899999999997</v>
      </c>
      <c r="EY176" s="1">
        <v>275.25900000000001</v>
      </c>
      <c r="EZ176" s="1">
        <v>276.70699999999999</v>
      </c>
      <c r="FA176" s="1">
        <v>281.31599999999997</v>
      </c>
      <c r="FB176" s="1">
        <v>285.45999999999998</v>
      </c>
      <c r="FC176" s="1">
        <v>286.101</v>
      </c>
      <c r="FD176" s="1">
        <v>290.54899999999998</v>
      </c>
      <c r="FE176" s="1">
        <v>286.49400000000003</v>
      </c>
      <c r="FF176" s="1">
        <v>295.53199999999998</v>
      </c>
      <c r="FG176" s="1">
        <v>296.18</v>
      </c>
      <c r="FH176" s="1">
        <v>294.20600000000002</v>
      </c>
      <c r="FI176" s="1">
        <v>291.10899999999998</v>
      </c>
      <c r="FJ176" s="1">
        <v>288.61799999999999</v>
      </c>
      <c r="FK176" s="1">
        <v>287.46199999999999</v>
      </c>
      <c r="FL176" s="1">
        <v>289.84300000000002</v>
      </c>
      <c r="FM176" s="1">
        <v>282.97399999999999</v>
      </c>
      <c r="FN176" s="1">
        <v>289.05700000000002</v>
      </c>
      <c r="FO176" s="1">
        <v>287.98</v>
      </c>
      <c r="FP176" s="1">
        <v>293.88</v>
      </c>
      <c r="FQ176" s="1">
        <v>296.892</v>
      </c>
      <c r="FR176" s="1">
        <v>300.77699999999999</v>
      </c>
      <c r="FS176" s="1">
        <v>297.86799999999999</v>
      </c>
      <c r="FT176" s="1">
        <v>292.32799999999997</v>
      </c>
      <c r="FU176" s="1">
        <v>291.20800000000003</v>
      </c>
      <c r="FV176" s="1">
        <v>302.262</v>
      </c>
      <c r="FW176" s="1">
        <v>304.85899999999998</v>
      </c>
      <c r="FX176" s="1">
        <v>306.59399999999999</v>
      </c>
      <c r="FY176" s="1">
        <v>307.505</v>
      </c>
      <c r="FZ176" s="1">
        <v>307</v>
      </c>
      <c r="GA176" s="1">
        <v>305.41300000000001</v>
      </c>
      <c r="GB176" s="1">
        <v>310.15499999999997</v>
      </c>
      <c r="GC176" s="1">
        <v>309.52199999999999</v>
      </c>
      <c r="GD176" s="1">
        <v>311.935</v>
      </c>
      <c r="GE176" s="1">
        <v>317.69299999999998</v>
      </c>
      <c r="GF176" s="1">
        <v>319.08199999999999</v>
      </c>
      <c r="GG176" s="1">
        <v>329.25799999999998</v>
      </c>
      <c r="GH176" s="1">
        <v>332.755</v>
      </c>
      <c r="GI176" s="1">
        <v>336.83199999999999</v>
      </c>
      <c r="GJ176" s="1">
        <v>333.27699999999999</v>
      </c>
      <c r="GK176" s="1">
        <v>335.77699999999999</v>
      </c>
      <c r="GL176" s="1">
        <v>336.702</v>
      </c>
      <c r="GM176" s="1">
        <v>333.16300000000001</v>
      </c>
      <c r="GN176" s="1">
        <v>327.34800000000001</v>
      </c>
      <c r="GO176" s="1">
        <v>329.88900000000001</v>
      </c>
      <c r="GP176" s="1">
        <v>335.99900000000002</v>
      </c>
      <c r="GQ176" s="1">
        <v>342.55900000000003</v>
      </c>
      <c r="GR176" s="1">
        <v>349.51100000000002</v>
      </c>
      <c r="GS176" s="1">
        <v>347.77</v>
      </c>
      <c r="GT176" s="1">
        <v>348.11700000000002</v>
      </c>
      <c r="GU176" s="1">
        <v>346.99200000000002</v>
      </c>
    </row>
    <row r="177" spans="1:512" x14ac:dyDescent="0.25">
      <c r="A177" s="1" t="s">
        <v>384</v>
      </c>
      <c r="B177" s="1" t="str">
        <f>_xlfn.XLOOKUP(A177,bonds[worksheet get],bonds[unique lookup],"-")</f>
        <v>HEIBOS 3.248 PERP nc-24</v>
      </c>
      <c r="C177" s="1" t="str">
        <f>_xlfn.XLOOKUP(A177,bonds[worksheet get],bonds[ID_ISIN],"-")</f>
        <v>XS2010037765</v>
      </c>
      <c r="D177" s="1">
        <f>_xll.BDH(A177,"blp_i_sprd_mid","-2AY",,"Dates=H","Fill=C","Sort=R","Dir=H","cols=161;rows=1")</f>
        <v>451.779</v>
      </c>
      <c r="E177" s="1">
        <v>456.44099999999997</v>
      </c>
      <c r="F177" s="1">
        <v>458.65199999999999</v>
      </c>
      <c r="G177" s="1">
        <v>468.78500000000003</v>
      </c>
      <c r="H177" s="1">
        <v>482.51400000000001</v>
      </c>
      <c r="I177" s="1">
        <v>483.029</v>
      </c>
      <c r="J177" s="1">
        <v>482.64</v>
      </c>
      <c r="K177" s="1">
        <v>479.87</v>
      </c>
      <c r="L177" s="1">
        <v>475.51400000000001</v>
      </c>
      <c r="M177" s="1">
        <v>478.85199999999998</v>
      </c>
      <c r="N177" s="1">
        <v>472.26799999999997</v>
      </c>
      <c r="O177" s="1">
        <v>471.041</v>
      </c>
      <c r="P177" s="1">
        <v>463.13499999999999</v>
      </c>
      <c r="Q177" s="1">
        <v>461.11700000000002</v>
      </c>
      <c r="R177" s="1">
        <v>470.40499999999997</v>
      </c>
      <c r="S177" s="1">
        <v>467.46699999999998</v>
      </c>
      <c r="T177" s="1">
        <v>471.82799999999997</v>
      </c>
      <c r="U177" s="1">
        <v>451.99400000000003</v>
      </c>
      <c r="V177" s="1">
        <v>451.22399999999999</v>
      </c>
      <c r="W177" s="1">
        <v>440.428</v>
      </c>
      <c r="X177" s="1">
        <v>453.649</v>
      </c>
      <c r="Y177" s="1">
        <v>477.03699999999998</v>
      </c>
      <c r="Z177" s="1">
        <v>483.80900000000003</v>
      </c>
      <c r="AA177" s="1">
        <v>495.18299999999999</v>
      </c>
      <c r="AB177" s="1">
        <v>498.988</v>
      </c>
      <c r="AC177" s="1">
        <v>502.01900000000001</v>
      </c>
      <c r="AD177" s="1">
        <v>489.04700000000003</v>
      </c>
      <c r="AE177" s="1">
        <v>490.178</v>
      </c>
      <c r="AF177" s="1">
        <v>501.827</v>
      </c>
      <c r="AG177" s="1">
        <v>506.815</v>
      </c>
      <c r="AH177" s="1">
        <v>510.76400000000001</v>
      </c>
      <c r="AI177" s="1">
        <v>521.91899999999998</v>
      </c>
      <c r="AJ177" s="1">
        <v>529.04499999999996</v>
      </c>
      <c r="AK177" s="1">
        <v>540.94399999999996</v>
      </c>
      <c r="AL177" s="1">
        <v>556.97500000000002</v>
      </c>
      <c r="AM177" s="1">
        <v>570.33600000000001</v>
      </c>
      <c r="AN177" s="1">
        <v>577.53200000000004</v>
      </c>
      <c r="AO177" s="1">
        <v>592.70399999999995</v>
      </c>
      <c r="AP177" s="1">
        <v>588.55100000000004</v>
      </c>
      <c r="AQ177" s="1">
        <v>582.55700000000002</v>
      </c>
      <c r="AR177" s="1">
        <v>587.64499999999998</v>
      </c>
      <c r="AS177" s="1">
        <v>585.28499999999997</v>
      </c>
      <c r="AT177" s="1">
        <v>596.38</v>
      </c>
      <c r="AU177" s="1">
        <v>601.44799999999998</v>
      </c>
      <c r="AV177" s="1">
        <v>600.73</v>
      </c>
      <c r="AW177" s="1">
        <v>577.1</v>
      </c>
      <c r="AX177" s="1">
        <v>571.87300000000005</v>
      </c>
      <c r="AY177" s="1">
        <v>566.63699999999994</v>
      </c>
      <c r="AZ177" s="1">
        <v>565.31700000000001</v>
      </c>
      <c r="BA177" s="1">
        <v>574.10500000000002</v>
      </c>
      <c r="BB177" s="1">
        <v>576.08900000000006</v>
      </c>
      <c r="BC177" s="1">
        <v>588.71900000000005</v>
      </c>
      <c r="BD177" s="1">
        <v>585.46199999999999</v>
      </c>
      <c r="BE177" s="1">
        <v>568.25800000000004</v>
      </c>
      <c r="BF177" s="1">
        <v>572.029</v>
      </c>
      <c r="BG177" s="1">
        <v>571.15099999999995</v>
      </c>
      <c r="BH177" s="1">
        <v>557.154</v>
      </c>
      <c r="BI177" s="1">
        <v>567.91899999999998</v>
      </c>
      <c r="BJ177" s="1">
        <v>695.54899999999998</v>
      </c>
      <c r="BK177" s="1">
        <v>727.86400000000003</v>
      </c>
      <c r="BL177" s="1">
        <v>775.49800000000005</v>
      </c>
      <c r="BM177" s="1">
        <v>814.83399999999995</v>
      </c>
      <c r="BN177" s="1">
        <v>823.09</v>
      </c>
      <c r="BO177" s="1">
        <v>826.423</v>
      </c>
      <c r="BP177" s="1">
        <v>825.16800000000001</v>
      </c>
      <c r="BQ177" s="1">
        <v>835.69600000000003</v>
      </c>
      <c r="BR177" s="1">
        <v>831.75199999999995</v>
      </c>
      <c r="BS177" s="1">
        <v>830.41600000000005</v>
      </c>
      <c r="BT177" s="1">
        <v>836.91600000000005</v>
      </c>
      <c r="BU177" s="1">
        <v>837.29</v>
      </c>
      <c r="BV177" s="1">
        <v>902.01099999999997</v>
      </c>
      <c r="BW177" s="1">
        <v>924.48400000000004</v>
      </c>
      <c r="BX177" s="1">
        <v>898.88199999999995</v>
      </c>
      <c r="BY177" s="1">
        <v>880.89099999999996</v>
      </c>
      <c r="BZ177" s="1">
        <v>877.17200000000003</v>
      </c>
      <c r="CA177" s="1">
        <v>661.71</v>
      </c>
      <c r="CB177" s="1">
        <v>603.49699999999996</v>
      </c>
      <c r="CC177" s="1">
        <v>533.04600000000005</v>
      </c>
      <c r="CD177" s="1">
        <v>504.70699999999999</v>
      </c>
      <c r="CE177" s="1">
        <v>449.17599999999999</v>
      </c>
      <c r="CF177" s="1">
        <v>440.24799999999999</v>
      </c>
      <c r="CG177" s="1">
        <v>443.16500000000002</v>
      </c>
      <c r="CH177" s="1">
        <v>385.69099999999997</v>
      </c>
      <c r="CI177" s="1">
        <v>360.529</v>
      </c>
      <c r="CJ177" s="1">
        <v>333.589</v>
      </c>
      <c r="CK177" s="1">
        <v>340.68200000000002</v>
      </c>
      <c r="CL177" s="1">
        <v>349.59800000000001</v>
      </c>
      <c r="CM177" s="1">
        <v>349.34100000000001</v>
      </c>
      <c r="CN177" s="1">
        <v>314.95400000000001</v>
      </c>
      <c r="CO177" s="1">
        <v>301.589</v>
      </c>
      <c r="CP177" s="1">
        <v>293.59800000000001</v>
      </c>
      <c r="CQ177" s="1">
        <v>287.49400000000003</v>
      </c>
      <c r="CR177" s="1">
        <v>275.81299999999999</v>
      </c>
      <c r="CS177" s="1">
        <v>279.36900000000003</v>
      </c>
      <c r="CT177" s="1">
        <v>280.03100000000001</v>
      </c>
      <c r="CU177" s="1">
        <v>285.21199999999999</v>
      </c>
      <c r="CV177" s="1">
        <v>285.62900000000002</v>
      </c>
      <c r="CW177" s="1">
        <v>287.471</v>
      </c>
      <c r="CX177" s="1">
        <v>289.029</v>
      </c>
      <c r="CY177" s="1">
        <v>289.262</v>
      </c>
      <c r="CZ177" s="1">
        <v>292.86599999999999</v>
      </c>
      <c r="DA177" s="1">
        <v>293.48200000000003</v>
      </c>
      <c r="DB177" s="1">
        <v>291.70299999999997</v>
      </c>
      <c r="DC177" s="1">
        <v>291.30099999999999</v>
      </c>
      <c r="DD177" s="1">
        <v>293.03100000000001</v>
      </c>
      <c r="DE177" s="1">
        <v>301.51400000000001</v>
      </c>
      <c r="DF177" s="1">
        <v>311.101</v>
      </c>
      <c r="DG177" s="1">
        <v>310.916</v>
      </c>
      <c r="DH177" s="1">
        <v>305.38499999999999</v>
      </c>
      <c r="DI177" s="1">
        <v>297.11099999999999</v>
      </c>
      <c r="DJ177" s="1">
        <v>296.589</v>
      </c>
      <c r="DK177" s="1">
        <v>301.17899999999997</v>
      </c>
      <c r="DL177" s="1">
        <v>285.80099999999999</v>
      </c>
      <c r="DM177" s="1">
        <v>285.56599999999997</v>
      </c>
      <c r="DN177" s="1">
        <v>283.625</v>
      </c>
      <c r="DO177" s="1">
        <v>281.52800000000002</v>
      </c>
      <c r="DP177" s="1">
        <v>280.04899999999998</v>
      </c>
      <c r="DQ177" s="1">
        <v>286.38299999999998</v>
      </c>
      <c r="DR177" s="1">
        <v>301.476</v>
      </c>
      <c r="DS177" s="1">
        <v>309.62099999999998</v>
      </c>
      <c r="DT177" s="1">
        <v>324.19499999999999</v>
      </c>
      <c r="DU177" s="1">
        <v>330.93299999999999</v>
      </c>
      <c r="DV177" s="1">
        <v>333.238</v>
      </c>
      <c r="DW177" s="1">
        <v>333.483</v>
      </c>
      <c r="DX177" s="1">
        <v>334.483</v>
      </c>
      <c r="DY177" s="1">
        <v>335.233</v>
      </c>
      <c r="DZ177" s="1">
        <v>330.99900000000002</v>
      </c>
      <c r="EA177" s="1">
        <v>329.32100000000003</v>
      </c>
      <c r="EB177" s="1">
        <v>324.67</v>
      </c>
      <c r="EC177" s="1">
        <v>325.62</v>
      </c>
      <c r="ED177" s="1">
        <v>322.81599999999997</v>
      </c>
      <c r="EE177" s="1">
        <v>326.85399999999998</v>
      </c>
      <c r="EF177" s="1">
        <v>328.09500000000003</v>
      </c>
      <c r="EG177" s="1">
        <v>326.221</v>
      </c>
      <c r="EH177" s="1">
        <v>327.964</v>
      </c>
      <c r="EI177" s="1">
        <v>328</v>
      </c>
      <c r="EJ177" s="1">
        <v>328.70800000000003</v>
      </c>
      <c r="EK177" s="1">
        <v>332.21800000000002</v>
      </c>
      <c r="EL177" s="1">
        <v>333.24400000000003</v>
      </c>
      <c r="EM177" s="1">
        <v>335.26900000000001</v>
      </c>
      <c r="EN177" s="1">
        <v>341.16899999999998</v>
      </c>
      <c r="EO177" s="1">
        <v>343.93799999999999</v>
      </c>
      <c r="EP177" s="1">
        <v>342.00900000000001</v>
      </c>
      <c r="EQ177" s="1">
        <v>342.00900000000001</v>
      </c>
      <c r="ER177" s="1">
        <v>342.65300000000002</v>
      </c>
      <c r="ES177" s="1">
        <v>343.97</v>
      </c>
      <c r="ET177" s="1">
        <v>348.58600000000001</v>
      </c>
      <c r="EU177" s="1">
        <v>350.26400000000001</v>
      </c>
      <c r="EV177" s="1">
        <v>346.14600000000002</v>
      </c>
      <c r="EW177" s="1">
        <v>351.57299999999998</v>
      </c>
      <c r="EX177" s="1">
        <v>352.97199999999998</v>
      </c>
      <c r="EY177" s="1">
        <v>353.37799999999999</v>
      </c>
      <c r="EZ177" s="1">
        <v>353.88799999999998</v>
      </c>
      <c r="FA177" s="1">
        <v>359.19600000000003</v>
      </c>
      <c r="FB177" s="1">
        <v>363.09500000000003</v>
      </c>
      <c r="FC177" s="1">
        <v>362.13900000000001</v>
      </c>
      <c r="FD177" s="1">
        <v>361.93</v>
      </c>
      <c r="FE177" s="1">
        <v>357.23</v>
      </c>
      <c r="FF177" s="1">
        <v>352.649</v>
      </c>
      <c r="FG177" s="1">
        <v>352.63499999999999</v>
      </c>
      <c r="FH177" s="1">
        <v>345.69600000000003</v>
      </c>
    </row>
    <row r="178" spans="1:512" x14ac:dyDescent="0.25">
      <c r="A178" s="1" t="s">
        <v>86</v>
      </c>
      <c r="B178" s="1" t="str">
        <f>_xlfn.XLOOKUP(A178,bonds[worksheet get],bonds[unique lookup],"-")</f>
        <v>SBBBSS 4 5/8 PERP nc-24</v>
      </c>
      <c r="C178" s="1" t="str">
        <f>_xlfn.XLOOKUP(A178,bonds[worksheet get],bonds[ID_ISIN],"-")</f>
        <v>XS1974894138</v>
      </c>
      <c r="D178" s="1">
        <f>_xll.BDH(A178,"blp_i_sprd_mid","-2AY",,"Dates=H","Fill=C","Sort=R","Dir=H","cols=305;rows=1")</f>
        <v>477.00400000000002</v>
      </c>
      <c r="E178" s="1">
        <v>475.08300000000003</v>
      </c>
      <c r="F178" s="1">
        <v>474.24</v>
      </c>
      <c r="G178" s="1">
        <v>476.25599999999997</v>
      </c>
      <c r="H178" s="1">
        <v>477.072</v>
      </c>
      <c r="I178" s="1">
        <v>466</v>
      </c>
      <c r="J178" s="1">
        <v>466.79199999999997</v>
      </c>
      <c r="K178" s="1">
        <v>461.94499999999999</v>
      </c>
      <c r="L178" s="1">
        <v>457.43400000000003</v>
      </c>
      <c r="M178" s="1">
        <v>462.40100000000001</v>
      </c>
      <c r="N178" s="1">
        <v>455.755</v>
      </c>
      <c r="O178" s="1">
        <v>457.42899999999997</v>
      </c>
      <c r="P178" s="1">
        <v>456.34500000000003</v>
      </c>
      <c r="Q178" s="1">
        <v>462.25400000000002</v>
      </c>
      <c r="R178" s="1">
        <v>501.54700000000003</v>
      </c>
      <c r="S178" s="1">
        <v>507.84100000000001</v>
      </c>
      <c r="T178" s="1">
        <v>542.50199999999995</v>
      </c>
      <c r="U178" s="1">
        <v>545.87800000000004</v>
      </c>
      <c r="V178" s="1">
        <v>536.48800000000006</v>
      </c>
      <c r="W178" s="1">
        <v>533.89700000000005</v>
      </c>
      <c r="X178" s="1">
        <v>578.64499999999998</v>
      </c>
      <c r="Y178" s="1">
        <v>597.24099999999999</v>
      </c>
      <c r="Z178" s="1">
        <v>641.84100000000001</v>
      </c>
      <c r="AA178" s="1">
        <v>652.93700000000001</v>
      </c>
      <c r="AB178" s="1">
        <v>668.38199999999995</v>
      </c>
      <c r="AC178" s="1">
        <v>670.375</v>
      </c>
      <c r="AD178" s="1">
        <v>668.25400000000002</v>
      </c>
      <c r="AE178" s="1">
        <v>671.46900000000005</v>
      </c>
      <c r="AF178" s="1">
        <v>677.053</v>
      </c>
      <c r="AG178" s="1">
        <v>698.93799999999999</v>
      </c>
      <c r="AH178" s="1">
        <v>981.92399999999998</v>
      </c>
      <c r="AI178" s="1">
        <v>1045.999</v>
      </c>
      <c r="AJ178" s="1">
        <v>1069.5119999999999</v>
      </c>
      <c r="AK178" s="1">
        <v>1080.3119999999999</v>
      </c>
      <c r="AL178" s="1">
        <v>984.98199999999997</v>
      </c>
      <c r="AM178" s="1">
        <v>885.04600000000005</v>
      </c>
      <c r="AN178" s="1">
        <v>850.33799999999997</v>
      </c>
      <c r="AO178" s="1">
        <v>747.625</v>
      </c>
      <c r="AP178" s="1">
        <v>672.86400000000003</v>
      </c>
      <c r="AQ178" s="1">
        <v>652.53099999999995</v>
      </c>
      <c r="AR178" s="1">
        <v>660.03099999999995</v>
      </c>
      <c r="AS178" s="1">
        <v>847.38</v>
      </c>
      <c r="AT178" s="1">
        <v>564.65800000000002</v>
      </c>
      <c r="AU178" s="1">
        <v>555.43700000000001</v>
      </c>
      <c r="AV178" s="1">
        <v>544.07600000000002</v>
      </c>
      <c r="AW178" s="1">
        <v>541.75900000000001</v>
      </c>
      <c r="AX178" s="1">
        <v>557.07000000000005</v>
      </c>
      <c r="AY178" s="1">
        <v>587.33900000000006</v>
      </c>
      <c r="AZ178" s="1">
        <v>595.03700000000003</v>
      </c>
      <c r="BA178" s="1">
        <v>610.20799999999997</v>
      </c>
      <c r="BB178" s="1">
        <v>611.721</v>
      </c>
      <c r="BC178" s="1">
        <v>607.005</v>
      </c>
      <c r="BD178" s="1">
        <v>610.62900000000002</v>
      </c>
      <c r="BE178" s="1">
        <v>624.404</v>
      </c>
      <c r="BF178" s="1">
        <v>617.96400000000006</v>
      </c>
      <c r="BG178" s="1">
        <v>611.83699999999999</v>
      </c>
      <c r="BH178" s="1">
        <v>646.00800000000004</v>
      </c>
      <c r="BI178" s="1">
        <v>687.971</v>
      </c>
      <c r="BJ178" s="1">
        <v>717.77</v>
      </c>
      <c r="BK178" s="1">
        <v>767.197</v>
      </c>
      <c r="BL178" s="1">
        <v>702.86800000000005</v>
      </c>
      <c r="BM178" s="1">
        <v>598.37300000000005</v>
      </c>
      <c r="BN178" s="1">
        <v>591.47299999999996</v>
      </c>
      <c r="BO178" s="1">
        <v>574.02200000000005</v>
      </c>
      <c r="BP178" s="1">
        <v>580.31799999999998</v>
      </c>
      <c r="BQ178" s="1">
        <v>570.40499999999997</v>
      </c>
      <c r="BR178" s="1">
        <v>569.18799999999999</v>
      </c>
      <c r="BS178" s="1">
        <v>563.149</v>
      </c>
      <c r="BT178" s="1">
        <v>621.30399999999997</v>
      </c>
      <c r="BU178" s="1">
        <v>617.39200000000005</v>
      </c>
      <c r="BV178" s="1">
        <v>599.33900000000006</v>
      </c>
      <c r="BW178" s="1">
        <v>604.19799999999998</v>
      </c>
      <c r="BX178" s="1">
        <v>596.43399999999997</v>
      </c>
      <c r="BY178" s="1">
        <v>498.94499999999999</v>
      </c>
      <c r="BZ178" s="1">
        <v>466.23200000000003</v>
      </c>
      <c r="CA178" s="1">
        <v>384.44</v>
      </c>
      <c r="CB178" s="1">
        <v>369.44600000000003</v>
      </c>
      <c r="CC178" s="1">
        <v>332.97</v>
      </c>
      <c r="CD178" s="1">
        <v>329.96300000000002</v>
      </c>
      <c r="CE178" s="1">
        <v>338.06799999999998</v>
      </c>
      <c r="CF178" s="1">
        <v>287.09199999999998</v>
      </c>
      <c r="CG178" s="1">
        <v>274.32499999999999</v>
      </c>
      <c r="CH178" s="1">
        <v>268.23399999999998</v>
      </c>
      <c r="CI178" s="1">
        <v>268.79000000000002</v>
      </c>
      <c r="CJ178" s="1">
        <v>277.96800000000002</v>
      </c>
      <c r="CK178" s="1">
        <v>276.58100000000002</v>
      </c>
      <c r="CL178" s="1">
        <v>259.26900000000001</v>
      </c>
      <c r="CM178" s="1">
        <v>248.91200000000001</v>
      </c>
      <c r="CN178" s="1">
        <v>243.542</v>
      </c>
      <c r="CO178" s="1">
        <v>237.90600000000001</v>
      </c>
      <c r="CP178" s="1">
        <v>229.07300000000001</v>
      </c>
      <c r="CQ178" s="1">
        <v>229.59</v>
      </c>
      <c r="CR178" s="1">
        <v>232.45599999999999</v>
      </c>
      <c r="CS178" s="1">
        <v>235.48099999999999</v>
      </c>
      <c r="CT178" s="1">
        <v>234.71199999999999</v>
      </c>
      <c r="CU178" s="1">
        <v>237.98500000000001</v>
      </c>
      <c r="CV178" s="1">
        <v>241.107</v>
      </c>
      <c r="CW178" s="1">
        <v>239.959</v>
      </c>
      <c r="CX178" s="1">
        <v>240.52199999999999</v>
      </c>
      <c r="CY178" s="1">
        <v>239.96</v>
      </c>
      <c r="CZ178" s="1">
        <v>238.339</v>
      </c>
      <c r="DA178" s="1">
        <v>238.36500000000001</v>
      </c>
      <c r="DB178" s="1">
        <v>240.88399999999999</v>
      </c>
      <c r="DC178" s="1">
        <v>245.90899999999999</v>
      </c>
      <c r="DD178" s="1">
        <v>251.685</v>
      </c>
      <c r="DE178" s="1">
        <v>250.292</v>
      </c>
      <c r="DF178" s="1">
        <v>247.768</v>
      </c>
      <c r="DG178" s="1">
        <v>243.81399999999999</v>
      </c>
      <c r="DH178" s="1">
        <v>245.40100000000001</v>
      </c>
      <c r="DI178" s="1">
        <v>251.64599999999999</v>
      </c>
      <c r="DJ178" s="1">
        <v>238.86799999999999</v>
      </c>
      <c r="DK178" s="1">
        <v>258.61099999999999</v>
      </c>
      <c r="DL178" s="1">
        <v>272.09500000000003</v>
      </c>
      <c r="DM178" s="1">
        <v>274.74799999999999</v>
      </c>
      <c r="DN178" s="1">
        <v>279.86799999999999</v>
      </c>
      <c r="DO178" s="1">
        <v>287.92099999999999</v>
      </c>
      <c r="DP178" s="1">
        <v>302.53800000000001</v>
      </c>
      <c r="DQ178" s="1">
        <v>310.14100000000002</v>
      </c>
      <c r="DR178" s="1">
        <v>312.065</v>
      </c>
      <c r="DS178" s="1">
        <v>312.791</v>
      </c>
      <c r="DT178" s="1">
        <v>312.95800000000003</v>
      </c>
      <c r="DU178" s="1">
        <v>311.41000000000003</v>
      </c>
      <c r="DV178" s="1">
        <v>315.23399999999998</v>
      </c>
      <c r="DW178" s="1">
        <v>314.536</v>
      </c>
      <c r="DX178" s="1">
        <v>310.65699999999998</v>
      </c>
      <c r="DY178" s="1">
        <v>309.88400000000001</v>
      </c>
      <c r="DZ178" s="1">
        <v>304.85700000000003</v>
      </c>
      <c r="EA178" s="1">
        <v>299.911</v>
      </c>
      <c r="EB178" s="1">
        <v>300.70800000000003</v>
      </c>
      <c r="EC178" s="1">
        <v>304.74599999999998</v>
      </c>
      <c r="ED178" s="1">
        <v>300.75200000000001</v>
      </c>
      <c r="EE178" s="1">
        <v>303.726</v>
      </c>
      <c r="EF178" s="1">
        <v>306.61700000000002</v>
      </c>
      <c r="EG178" s="1">
        <v>306.52699999999999</v>
      </c>
      <c r="EH178" s="1">
        <v>307.697</v>
      </c>
      <c r="EI178" s="1">
        <v>311.19299999999998</v>
      </c>
      <c r="EJ178" s="1">
        <v>311.58600000000001</v>
      </c>
      <c r="EK178" s="1">
        <v>313.012</v>
      </c>
      <c r="EL178" s="1">
        <v>318.11900000000003</v>
      </c>
      <c r="EM178" s="1">
        <v>322.79700000000003</v>
      </c>
      <c r="EN178" s="1">
        <v>322.471</v>
      </c>
      <c r="EO178" s="1">
        <v>325.25900000000001</v>
      </c>
      <c r="EP178" s="1">
        <v>326.858</v>
      </c>
      <c r="EQ178" s="1">
        <v>328.84</v>
      </c>
      <c r="ER178" s="1">
        <v>338.56200000000001</v>
      </c>
      <c r="ES178" s="1">
        <v>342.06200000000001</v>
      </c>
      <c r="ET178" s="1">
        <v>336.42099999999999</v>
      </c>
      <c r="EU178" s="1">
        <v>337.7</v>
      </c>
      <c r="EV178" s="1">
        <v>339.92700000000002</v>
      </c>
      <c r="EW178" s="1">
        <v>341.822</v>
      </c>
      <c r="EX178" s="1">
        <v>342.08699999999999</v>
      </c>
      <c r="EY178" s="1">
        <v>344.21699999999998</v>
      </c>
      <c r="EZ178" s="1">
        <v>345.94799999999998</v>
      </c>
      <c r="FA178" s="1">
        <v>344.30700000000002</v>
      </c>
      <c r="FB178" s="1">
        <v>345.572</v>
      </c>
      <c r="FC178" s="1">
        <v>341.74799999999999</v>
      </c>
      <c r="FD178" s="1">
        <v>338.149</v>
      </c>
      <c r="FE178" s="1">
        <v>336.30099999999999</v>
      </c>
      <c r="FF178" s="1">
        <v>319.01400000000001</v>
      </c>
      <c r="FG178" s="1">
        <v>317.512</v>
      </c>
      <c r="FH178" s="1">
        <v>307.66199999999998</v>
      </c>
      <c r="FI178" s="1">
        <v>299.09500000000003</v>
      </c>
      <c r="FJ178" s="1">
        <v>299.76299999999998</v>
      </c>
      <c r="FK178" s="1">
        <v>295.10899999999998</v>
      </c>
      <c r="FL178" s="1">
        <v>298.68299999999999</v>
      </c>
      <c r="FM178" s="1">
        <v>296.91699999999997</v>
      </c>
      <c r="FN178" s="1">
        <v>300.30399999999997</v>
      </c>
      <c r="FO178" s="1">
        <v>304.62099999999998</v>
      </c>
      <c r="FP178" s="1">
        <v>305.63499999999999</v>
      </c>
      <c r="FQ178" s="1">
        <v>301.78699999999998</v>
      </c>
      <c r="FR178" s="1">
        <v>301.452</v>
      </c>
      <c r="FS178" s="1">
        <v>300.71300000000002</v>
      </c>
      <c r="FT178" s="1">
        <v>302.05500000000001</v>
      </c>
      <c r="FU178" s="1">
        <v>306.16800000000001</v>
      </c>
      <c r="FV178" s="1">
        <v>307.56299999999999</v>
      </c>
      <c r="FW178" s="1">
        <v>306.49599999999998</v>
      </c>
      <c r="FX178" s="1">
        <v>306.911</v>
      </c>
      <c r="FY178" s="1">
        <v>309.15600000000001</v>
      </c>
      <c r="FZ178" s="1">
        <v>309.54500000000002</v>
      </c>
      <c r="GA178" s="1">
        <v>310.04399999999998</v>
      </c>
      <c r="GB178" s="1">
        <v>311.40800000000002</v>
      </c>
      <c r="GC178" s="1">
        <v>312.41500000000002</v>
      </c>
      <c r="GD178" s="1">
        <v>311.35300000000001</v>
      </c>
      <c r="GE178" s="1">
        <v>315.19299999999998</v>
      </c>
      <c r="GF178" s="1">
        <v>315.589</v>
      </c>
      <c r="GG178" s="1">
        <v>319.62400000000002</v>
      </c>
      <c r="GH178" s="1">
        <v>318.57600000000002</v>
      </c>
      <c r="GI178" s="1">
        <v>319.11399999999998</v>
      </c>
      <c r="GJ178" s="1">
        <v>319.62200000000001</v>
      </c>
      <c r="GK178" s="1">
        <v>316.60700000000003</v>
      </c>
      <c r="GL178" s="1">
        <v>314.80500000000001</v>
      </c>
      <c r="GM178" s="1">
        <v>315.56</v>
      </c>
      <c r="GN178" s="1">
        <v>317.68700000000001</v>
      </c>
      <c r="GO178" s="1">
        <v>319.72399999999999</v>
      </c>
      <c r="GP178" s="1">
        <v>319.065</v>
      </c>
      <c r="GQ178" s="1">
        <v>320.125</v>
      </c>
      <c r="GR178" s="1">
        <v>320.26600000000002</v>
      </c>
      <c r="GS178" s="1">
        <v>315.61200000000002</v>
      </c>
      <c r="GT178" s="1">
        <v>322.16300000000001</v>
      </c>
      <c r="GU178" s="1">
        <v>320.06400000000002</v>
      </c>
      <c r="GV178" s="1">
        <v>314.62299999999999</v>
      </c>
      <c r="GW178" s="1">
        <v>307.565</v>
      </c>
      <c r="GX178" s="1">
        <v>295.52499999999998</v>
      </c>
      <c r="GY178" s="1">
        <v>315.67599999999999</v>
      </c>
      <c r="GZ178" s="1">
        <v>346.202</v>
      </c>
      <c r="HA178" s="1">
        <v>346.11599999999999</v>
      </c>
      <c r="HB178" s="1">
        <v>348.04</v>
      </c>
      <c r="HC178" s="1">
        <v>350.351</v>
      </c>
      <c r="HD178" s="1">
        <v>345.46899999999999</v>
      </c>
      <c r="HE178" s="1">
        <v>351.767</v>
      </c>
      <c r="HF178" s="1">
        <v>353.08800000000002</v>
      </c>
      <c r="HG178" s="1">
        <v>361.58199999999999</v>
      </c>
      <c r="HH178" s="1">
        <v>360.49299999999999</v>
      </c>
      <c r="HI178" s="1">
        <v>373.16300000000001</v>
      </c>
      <c r="HJ178" s="1">
        <v>385.83499999999998</v>
      </c>
      <c r="HK178" s="1">
        <v>391.65899999999999</v>
      </c>
      <c r="HL178" s="1">
        <v>387.81799999999998</v>
      </c>
      <c r="HM178" s="1">
        <v>387.83</v>
      </c>
      <c r="HN178" s="1">
        <v>386.13600000000002</v>
      </c>
      <c r="HO178" s="1">
        <v>391.82400000000001</v>
      </c>
      <c r="HP178" s="1">
        <v>398.036</v>
      </c>
      <c r="HQ178" s="1">
        <v>406.47199999999998</v>
      </c>
      <c r="HR178" s="1">
        <v>410.05</v>
      </c>
      <c r="HS178" s="1">
        <v>415.03100000000001</v>
      </c>
      <c r="HT178" s="1">
        <v>403.76900000000001</v>
      </c>
      <c r="HU178" s="1">
        <v>398.72</v>
      </c>
      <c r="HV178" s="1">
        <v>398.57100000000003</v>
      </c>
      <c r="HW178" s="1">
        <v>399.315</v>
      </c>
      <c r="HX178" s="1">
        <v>398.28500000000003</v>
      </c>
      <c r="HY178" s="1">
        <v>405.44799999999998</v>
      </c>
      <c r="HZ178" s="1">
        <v>402.38900000000001</v>
      </c>
      <c r="IA178" s="1">
        <v>401.68700000000001</v>
      </c>
      <c r="IB178" s="1">
        <v>394.85199999999998</v>
      </c>
      <c r="IC178" s="1">
        <v>383.56200000000001</v>
      </c>
      <c r="ID178" s="1">
        <v>380.71600000000001</v>
      </c>
      <c r="IE178" s="1">
        <v>380.52</v>
      </c>
      <c r="IF178" s="1">
        <v>379.47699999999998</v>
      </c>
      <c r="IG178" s="1">
        <v>384.59100000000001</v>
      </c>
      <c r="IH178" s="1">
        <v>385.43200000000002</v>
      </c>
      <c r="II178" s="1">
        <v>394.85399999999998</v>
      </c>
      <c r="IJ178" s="1">
        <v>402.75799999999998</v>
      </c>
      <c r="IK178" s="1">
        <v>405.03399999999999</v>
      </c>
      <c r="IL178" s="1">
        <v>403.80099999999999</v>
      </c>
      <c r="IM178" s="1">
        <v>401.72699999999998</v>
      </c>
      <c r="IN178" s="1">
        <v>398.53899999999999</v>
      </c>
      <c r="IO178" s="1">
        <v>396.101</v>
      </c>
      <c r="IP178" s="1">
        <v>397.32600000000002</v>
      </c>
      <c r="IQ178" s="1">
        <v>393.33600000000001</v>
      </c>
      <c r="IR178" s="1">
        <v>393.67500000000001</v>
      </c>
      <c r="IS178" s="1">
        <v>406.04199999999997</v>
      </c>
      <c r="IT178" s="1">
        <v>415.185</v>
      </c>
      <c r="IU178" s="1">
        <v>416.31299999999999</v>
      </c>
      <c r="IV178" s="1">
        <v>417.02800000000002</v>
      </c>
      <c r="IW178" s="1">
        <v>418.16699999999997</v>
      </c>
      <c r="IX178" s="1">
        <v>422.77300000000002</v>
      </c>
      <c r="IY178" s="1">
        <v>428.86799999999999</v>
      </c>
      <c r="IZ178" s="1">
        <v>433.65100000000001</v>
      </c>
      <c r="JA178" s="1">
        <v>434.12299999999999</v>
      </c>
      <c r="JB178" s="1">
        <v>440.00799999999998</v>
      </c>
      <c r="JC178" s="1">
        <v>442.125</v>
      </c>
      <c r="JD178" s="1">
        <v>444.08600000000001</v>
      </c>
      <c r="JE178" s="1">
        <v>443.46800000000002</v>
      </c>
      <c r="JF178" s="1">
        <v>443.68799999999999</v>
      </c>
      <c r="JG178" s="1">
        <v>447.42099999999999</v>
      </c>
      <c r="JH178" s="1">
        <v>450.803</v>
      </c>
      <c r="JI178" s="1">
        <v>461.93400000000003</v>
      </c>
      <c r="JJ178" s="1">
        <v>471.637</v>
      </c>
      <c r="JK178" s="1">
        <v>474.66300000000001</v>
      </c>
      <c r="JL178" s="1">
        <v>474.51900000000001</v>
      </c>
      <c r="JM178" s="1">
        <v>478.36099999999999</v>
      </c>
      <c r="JN178" s="1">
        <v>480.83600000000001</v>
      </c>
      <c r="JO178" s="1">
        <v>483.17</v>
      </c>
      <c r="JP178" s="1">
        <v>487.65100000000001</v>
      </c>
      <c r="JQ178" s="1">
        <v>488.286</v>
      </c>
      <c r="JR178" s="1">
        <v>490.78300000000002</v>
      </c>
      <c r="JS178" s="1">
        <v>491.10199999999998</v>
      </c>
      <c r="JT178" s="1">
        <v>490.66</v>
      </c>
      <c r="JU178" s="1">
        <v>491.77800000000002</v>
      </c>
      <c r="JV178" s="1">
        <v>489.66399999999999</v>
      </c>
      <c r="JW178" s="1">
        <v>491.00799999999998</v>
      </c>
      <c r="JX178" s="1">
        <v>489.57400000000001</v>
      </c>
      <c r="JY178" s="1">
        <v>484.79</v>
      </c>
      <c r="JZ178" s="1">
        <v>487.74799999999999</v>
      </c>
      <c r="KA178" s="1">
        <v>487.99900000000002</v>
      </c>
      <c r="KB178" s="1">
        <v>481.685</v>
      </c>
      <c r="KC178" s="1">
        <v>479.80700000000002</v>
      </c>
      <c r="KD178" s="1">
        <v>480.33699999999999</v>
      </c>
      <c r="KE178" s="1">
        <v>480.65699999999998</v>
      </c>
      <c r="KF178" s="1">
        <v>479.51499999999999</v>
      </c>
      <c r="KG178" s="1">
        <v>482.32100000000003</v>
      </c>
      <c r="KH178" s="1">
        <v>481.459</v>
      </c>
      <c r="KI178" s="1">
        <v>480.87</v>
      </c>
      <c r="KJ178" s="1">
        <v>472.39600000000002</v>
      </c>
      <c r="KK178" s="1">
        <v>470.613</v>
      </c>
      <c r="KL178" s="1">
        <v>467.15800000000002</v>
      </c>
      <c r="KM178" s="1">
        <v>467.161</v>
      </c>
      <c r="KN178" s="1">
        <v>464.91399999999999</v>
      </c>
      <c r="KO178" s="1">
        <v>462.16399999999999</v>
      </c>
      <c r="KP178" s="1">
        <v>462.71300000000002</v>
      </c>
      <c r="KQ178" s="1">
        <v>464.20800000000003</v>
      </c>
      <c r="KR178" s="1">
        <v>466.48599999999999</v>
      </c>
      <c r="KS178" s="1">
        <v>467.00099999999998</v>
      </c>
      <c r="KT178" s="1">
        <v>460.90199999999999</v>
      </c>
      <c r="KU178" s="1">
        <v>461.03800000000001</v>
      </c>
      <c r="KV178" s="1">
        <v>458.84399999999999</v>
      </c>
    </row>
    <row r="179" spans="1:512" x14ac:dyDescent="0.25">
      <c r="A179" s="1" t="s">
        <v>87</v>
      </c>
      <c r="B179" s="1" t="str">
        <f>_xlfn.XLOOKUP(A179,bonds[worksheet get],bonds[unique lookup],"-")</f>
        <v>SBBBSS 2.624 PERP nc-25</v>
      </c>
      <c r="C179" s="1" t="str">
        <f>_xlfn.XLOOKUP(A179,bonds[worksheet get],bonds[ID_ISIN],"-")</f>
        <v>XS2010032618</v>
      </c>
      <c r="D179" s="1">
        <f>_xll.BDH(A179,"blp_i_sprd_mid","-2AY",,"Dates=H","Fill=C","Sort=R","Dir=H","cols=112;rows=1")</f>
        <v>485.48</v>
      </c>
      <c r="E179" s="1">
        <v>488.084</v>
      </c>
      <c r="F179" s="1">
        <v>483.43599999999998</v>
      </c>
      <c r="G179" s="1">
        <v>489.07</v>
      </c>
      <c r="H179" s="1">
        <v>487.43700000000001</v>
      </c>
      <c r="I179" s="1">
        <v>478.18299999999999</v>
      </c>
      <c r="J179" s="1">
        <v>477.23599999999999</v>
      </c>
      <c r="K179" s="1">
        <v>469.48700000000002</v>
      </c>
      <c r="L179" s="1">
        <v>469.84500000000003</v>
      </c>
      <c r="M179" s="1">
        <v>470.2</v>
      </c>
      <c r="N179" s="1">
        <v>464.18200000000002</v>
      </c>
      <c r="O179" s="1">
        <v>466.21199999999999</v>
      </c>
      <c r="P179" s="1">
        <v>465.31200000000001</v>
      </c>
      <c r="Q179" s="1">
        <v>477.52199999999999</v>
      </c>
      <c r="R179" s="1">
        <v>517.42899999999997</v>
      </c>
      <c r="S179" s="1">
        <v>513.51900000000001</v>
      </c>
      <c r="T179" s="1">
        <v>519.19000000000005</v>
      </c>
      <c r="U179" s="1">
        <v>515.12199999999996</v>
      </c>
      <c r="V179" s="1">
        <v>510.78</v>
      </c>
      <c r="W179" s="1">
        <v>507.56900000000002</v>
      </c>
      <c r="X179" s="1">
        <v>524.17999999999995</v>
      </c>
      <c r="Y179" s="1">
        <v>557.82500000000005</v>
      </c>
      <c r="Z179" s="1">
        <v>585.60500000000002</v>
      </c>
      <c r="AA179" s="1">
        <v>606.48400000000004</v>
      </c>
      <c r="AB179" s="1">
        <v>621.34199999999998</v>
      </c>
      <c r="AC179" s="1">
        <v>620.26499999999999</v>
      </c>
      <c r="AD179" s="1">
        <v>617.86900000000003</v>
      </c>
      <c r="AE179" s="1">
        <v>615.375</v>
      </c>
      <c r="AF179" s="1">
        <v>642.72199999999998</v>
      </c>
      <c r="AG179" s="1">
        <v>645.58100000000002</v>
      </c>
      <c r="AH179" s="1">
        <v>658.245</v>
      </c>
      <c r="AI179" s="1">
        <v>634.50900000000001</v>
      </c>
      <c r="AJ179" s="1">
        <v>649.31899999999996</v>
      </c>
      <c r="AK179" s="1">
        <v>970.42100000000005</v>
      </c>
      <c r="AL179" s="1">
        <v>1050.5509999999999</v>
      </c>
      <c r="AM179" s="1">
        <v>1049.018</v>
      </c>
      <c r="AN179" s="1">
        <v>941.80600000000004</v>
      </c>
      <c r="AO179" s="1">
        <v>878.23099999999999</v>
      </c>
      <c r="AP179" s="1">
        <v>831.41300000000001</v>
      </c>
      <c r="AQ179" s="1">
        <v>753.86199999999997</v>
      </c>
      <c r="AR179" s="1">
        <v>694.21199999999999</v>
      </c>
      <c r="AS179" s="1">
        <v>678.94799999999998</v>
      </c>
      <c r="AT179" s="1">
        <v>673.70899999999995</v>
      </c>
      <c r="AU179" s="1">
        <v>851.73500000000001</v>
      </c>
      <c r="AV179" s="1">
        <v>608.62199999999996</v>
      </c>
      <c r="AW179" s="1">
        <v>545.71699999999998</v>
      </c>
      <c r="AX179" s="1">
        <v>535.98699999999997</v>
      </c>
      <c r="AY179" s="1">
        <v>534.30100000000004</v>
      </c>
      <c r="AZ179" s="1">
        <v>592.15700000000004</v>
      </c>
      <c r="BA179" s="1">
        <v>622.66899999999998</v>
      </c>
      <c r="BB179" s="1">
        <v>625.69899999999996</v>
      </c>
      <c r="BC179" s="1">
        <v>636.35400000000004</v>
      </c>
      <c r="BD179" s="1">
        <v>642.72400000000005</v>
      </c>
      <c r="BE179" s="1">
        <v>631.24599999999998</v>
      </c>
      <c r="BF179" s="1">
        <v>629.86400000000003</v>
      </c>
      <c r="BG179" s="1">
        <v>636.62900000000002</v>
      </c>
      <c r="BH179" s="1">
        <v>631.06100000000004</v>
      </c>
      <c r="BI179" s="1">
        <v>617.83799999999997</v>
      </c>
      <c r="BJ179" s="1">
        <v>671.92600000000004</v>
      </c>
      <c r="BK179" s="1">
        <v>710.15700000000004</v>
      </c>
      <c r="BL179" s="1">
        <v>742.90700000000004</v>
      </c>
      <c r="BM179" s="1">
        <v>789.34500000000003</v>
      </c>
      <c r="BN179" s="1">
        <v>754.07899999999995</v>
      </c>
      <c r="BO179" s="1">
        <v>640.04600000000005</v>
      </c>
      <c r="BP179" s="1">
        <v>626.495</v>
      </c>
      <c r="BQ179" s="1">
        <v>601.50099999999998</v>
      </c>
      <c r="BR179" s="1">
        <v>605.57600000000002</v>
      </c>
      <c r="BS179" s="1">
        <v>597.20799999999997</v>
      </c>
      <c r="BT179" s="1">
        <v>597.80600000000004</v>
      </c>
      <c r="BU179" s="1">
        <v>587.16200000000003</v>
      </c>
      <c r="BV179" s="1">
        <v>639.78399999999999</v>
      </c>
      <c r="BW179" s="1">
        <v>630.79499999999996</v>
      </c>
      <c r="BX179" s="1">
        <v>604.25699999999995</v>
      </c>
      <c r="BY179" s="1">
        <v>600.85199999999998</v>
      </c>
      <c r="BZ179" s="1">
        <v>590.66099999999994</v>
      </c>
      <c r="CA179" s="1">
        <v>514.87900000000002</v>
      </c>
      <c r="CB179" s="1">
        <v>488.149</v>
      </c>
      <c r="CC179" s="1">
        <v>401.863</v>
      </c>
      <c r="CD179" s="1">
        <v>390.01</v>
      </c>
      <c r="CE179" s="1">
        <v>358.62099999999998</v>
      </c>
      <c r="CF179" s="1">
        <v>358.31299999999999</v>
      </c>
      <c r="CG179" s="1">
        <v>369.83600000000001</v>
      </c>
      <c r="CH179" s="1">
        <v>318.29300000000001</v>
      </c>
      <c r="CI179" s="1">
        <v>306.435</v>
      </c>
      <c r="CJ179" s="1">
        <v>299.59899999999999</v>
      </c>
      <c r="CK179" s="1">
        <v>300.87</v>
      </c>
      <c r="CL179" s="1">
        <v>310.50599999999997</v>
      </c>
      <c r="CM179" s="1">
        <v>309.74200000000002</v>
      </c>
      <c r="CN179" s="1">
        <v>290.69099999999997</v>
      </c>
      <c r="CO179" s="1">
        <v>273.30399999999997</v>
      </c>
      <c r="CP179" s="1">
        <v>266.10399999999998</v>
      </c>
      <c r="CQ179" s="1">
        <v>256.36900000000003</v>
      </c>
      <c r="CR179" s="1">
        <v>244.95699999999999</v>
      </c>
      <c r="CS179" s="1">
        <v>246.64599999999999</v>
      </c>
      <c r="CT179" s="1">
        <v>251.595</v>
      </c>
      <c r="CU179" s="1">
        <v>258.03699999999998</v>
      </c>
      <c r="CV179" s="1">
        <v>257.51499999999999</v>
      </c>
      <c r="CW179" s="1">
        <v>261.80099999999999</v>
      </c>
      <c r="CX179" s="1">
        <v>264.70800000000003</v>
      </c>
      <c r="CY179" s="1">
        <v>264.05900000000003</v>
      </c>
      <c r="CZ179" s="1">
        <v>265.68599999999998</v>
      </c>
      <c r="DA179" s="1">
        <v>265.20600000000002</v>
      </c>
      <c r="DB179" s="1">
        <v>262.34100000000001</v>
      </c>
      <c r="DC179" s="1">
        <v>260.589</v>
      </c>
      <c r="DD179" s="1">
        <v>266.00200000000001</v>
      </c>
      <c r="DE179" s="1">
        <v>273.798</v>
      </c>
      <c r="DF179" s="1">
        <v>283.02100000000002</v>
      </c>
      <c r="DG179" s="1">
        <v>282.50299999999999</v>
      </c>
      <c r="DH179" s="1">
        <v>280.48200000000003</v>
      </c>
      <c r="DI179" s="1">
        <v>270.99700000000001</v>
      </c>
      <c r="DJ179" s="1">
        <v>274.19900000000001</v>
      </c>
      <c r="DK179" s="1">
        <v>284.988</v>
      </c>
    </row>
    <row r="180" spans="1:512" x14ac:dyDescent="0.25">
      <c r="A180" s="1" t="s">
        <v>385</v>
      </c>
      <c r="B180" s="1" t="str">
        <f>_xlfn.XLOOKUP(A180,bonds[worksheet get],bonds[unique lookup],"-")</f>
        <v>ARNDTN 3 3/4 PERP nc-23</v>
      </c>
      <c r="C180" s="1" t="str">
        <f>_xlfn.XLOOKUP(A180,bonds[worksheet get],bonds[ID_ISIN],"-")</f>
        <v>XS1508392625</v>
      </c>
      <c r="D180" s="1">
        <f>_xll.BDH(A180,"blp_i_sprd_mid","-2AY",,"Dates=H","Fill=C","Sort=R","Dir=H","cols=509;rows=1")</f>
        <v>430.12900000000002</v>
      </c>
      <c r="E180" s="1">
        <v>432.55200000000002</v>
      </c>
      <c r="F180" s="1">
        <v>430.197</v>
      </c>
      <c r="G180" s="1">
        <v>435.15</v>
      </c>
      <c r="H180" s="1">
        <v>429.93</v>
      </c>
      <c r="I180" s="1">
        <v>420.88099999999997</v>
      </c>
      <c r="J180" s="1">
        <v>419.29500000000002</v>
      </c>
      <c r="K180" s="1">
        <v>414.51100000000002</v>
      </c>
      <c r="L180" s="1">
        <v>415.166</v>
      </c>
      <c r="M180" s="1">
        <v>418.37299999999999</v>
      </c>
      <c r="N180" s="1">
        <v>411.07600000000002</v>
      </c>
      <c r="O180" s="1">
        <v>408.57900000000001</v>
      </c>
      <c r="P180" s="1">
        <v>388.01299999999998</v>
      </c>
      <c r="Q180" s="1">
        <v>378.11599999999999</v>
      </c>
      <c r="R180" s="1">
        <v>404.072</v>
      </c>
      <c r="S180" s="1">
        <v>397.49299999999999</v>
      </c>
      <c r="T180" s="1">
        <v>395.99900000000002</v>
      </c>
      <c r="U180" s="1">
        <v>369.59899999999999</v>
      </c>
      <c r="V180" s="1">
        <v>353.99099999999999</v>
      </c>
      <c r="W180" s="1">
        <v>338.69099999999997</v>
      </c>
      <c r="X180" s="1">
        <v>356.11599999999999</v>
      </c>
      <c r="Y180" s="1">
        <v>372.584</v>
      </c>
      <c r="Z180" s="1">
        <v>394.279</v>
      </c>
      <c r="AA180" s="1">
        <v>414.42</v>
      </c>
      <c r="AB180" s="1">
        <v>419.16899999999998</v>
      </c>
      <c r="AC180" s="1">
        <v>419.38400000000001</v>
      </c>
      <c r="AD180" s="1">
        <v>410.96800000000002</v>
      </c>
      <c r="AE180" s="1">
        <v>412.50099999999998</v>
      </c>
      <c r="AF180" s="1">
        <v>436.678</v>
      </c>
      <c r="AG180" s="1">
        <v>454.471</v>
      </c>
      <c r="AH180" s="1">
        <v>453.702</v>
      </c>
      <c r="AI180" s="1">
        <v>454.84699999999998</v>
      </c>
      <c r="AJ180" s="1">
        <v>457.46199999999999</v>
      </c>
      <c r="AK180" s="1">
        <v>465.98899999999998</v>
      </c>
      <c r="AL180" s="1">
        <v>480.21</v>
      </c>
      <c r="AM180" s="1">
        <v>480.63299999999998</v>
      </c>
      <c r="AN180" s="1">
        <v>481.67099999999999</v>
      </c>
      <c r="AO180" s="1">
        <v>472.38799999999998</v>
      </c>
      <c r="AP180" s="1">
        <v>466.33800000000002</v>
      </c>
      <c r="AQ180" s="1">
        <v>466.77300000000002</v>
      </c>
      <c r="AR180" s="1">
        <v>463.97</v>
      </c>
      <c r="AS180" s="1">
        <v>463.85899999999998</v>
      </c>
      <c r="AT180" s="1">
        <v>464.80599999999998</v>
      </c>
      <c r="AU180" s="1">
        <v>468.72300000000001</v>
      </c>
      <c r="AV180" s="1">
        <v>468.54300000000001</v>
      </c>
      <c r="AW180" s="1">
        <v>455.49</v>
      </c>
      <c r="AX180" s="1">
        <v>451.19099999999997</v>
      </c>
      <c r="AY180" s="1">
        <v>446.25400000000002</v>
      </c>
      <c r="AZ180" s="1">
        <v>449.346</v>
      </c>
      <c r="BA180" s="1">
        <v>469.33699999999999</v>
      </c>
      <c r="BB180" s="1">
        <v>472.57799999999997</v>
      </c>
      <c r="BC180" s="1">
        <v>482.197</v>
      </c>
      <c r="BD180" s="1">
        <v>489.23500000000001</v>
      </c>
      <c r="BE180" s="1">
        <v>481.81400000000002</v>
      </c>
      <c r="BF180" s="1">
        <v>479.85500000000002</v>
      </c>
      <c r="BG180" s="1">
        <v>480.03</v>
      </c>
      <c r="BH180" s="1">
        <v>460.35500000000002</v>
      </c>
      <c r="BI180" s="1">
        <v>456.35</v>
      </c>
      <c r="BJ180" s="1">
        <v>502.73500000000001</v>
      </c>
      <c r="BK180" s="1">
        <v>534.07799999999997</v>
      </c>
      <c r="BL180" s="1">
        <v>539.77700000000004</v>
      </c>
      <c r="BM180" s="1">
        <v>552.65099999999995</v>
      </c>
      <c r="BN180" s="1">
        <v>530.65700000000004</v>
      </c>
      <c r="BO180" s="1">
        <v>517.84400000000005</v>
      </c>
      <c r="BP180" s="1">
        <v>511.47500000000002</v>
      </c>
      <c r="BQ180" s="1">
        <v>500.16800000000001</v>
      </c>
      <c r="BR180" s="1">
        <v>486.375</v>
      </c>
      <c r="BS180" s="1">
        <v>473.50200000000001</v>
      </c>
      <c r="BT180" s="1">
        <v>470.47699999999998</v>
      </c>
      <c r="BU180" s="1">
        <v>470.62799999999999</v>
      </c>
      <c r="BV180" s="1">
        <v>516.83900000000006</v>
      </c>
      <c r="BW180" s="1">
        <v>527.61</v>
      </c>
      <c r="BX180" s="1">
        <v>488.25799999999998</v>
      </c>
      <c r="BY180" s="1">
        <v>501.32400000000001</v>
      </c>
      <c r="BZ180" s="1">
        <v>509.178</v>
      </c>
      <c r="CA180" s="1">
        <v>438.91199999999998</v>
      </c>
      <c r="CB180" s="1">
        <v>406.71699999999998</v>
      </c>
      <c r="CC180" s="1">
        <v>333.92599999999999</v>
      </c>
      <c r="CD180" s="1">
        <v>325.358</v>
      </c>
      <c r="CE180" s="1">
        <v>294.99599999999998</v>
      </c>
      <c r="CF180" s="1">
        <v>291.25900000000001</v>
      </c>
      <c r="CG180" s="1">
        <v>296.45299999999997</v>
      </c>
      <c r="CH180" s="1">
        <v>218.96899999999999</v>
      </c>
      <c r="CI180" s="1">
        <v>197.10300000000001</v>
      </c>
      <c r="CJ180" s="1">
        <v>188.38300000000001</v>
      </c>
      <c r="CK180" s="1">
        <v>198.17</v>
      </c>
      <c r="CL180" s="1">
        <v>217.45099999999999</v>
      </c>
      <c r="CM180" s="1">
        <v>215.983</v>
      </c>
      <c r="CN180" s="1">
        <v>193.69200000000001</v>
      </c>
      <c r="CO180" s="1">
        <v>179.083</v>
      </c>
      <c r="CP180" s="1">
        <v>167.99</v>
      </c>
      <c r="CQ180" s="1">
        <v>159.042</v>
      </c>
      <c r="CR180" s="1">
        <v>147.61500000000001</v>
      </c>
      <c r="CS180" s="1">
        <v>149.733</v>
      </c>
      <c r="CT180" s="1">
        <v>151.13399999999999</v>
      </c>
      <c r="CU180" s="1">
        <v>156.79599999999999</v>
      </c>
      <c r="CV180" s="1">
        <v>156.203</v>
      </c>
      <c r="CW180" s="1">
        <v>157.37899999999999</v>
      </c>
      <c r="CX180" s="1">
        <v>157.51400000000001</v>
      </c>
      <c r="CY180" s="1">
        <v>158.21600000000001</v>
      </c>
      <c r="CZ180" s="1">
        <v>159.768</v>
      </c>
      <c r="DA180" s="1">
        <v>161.239</v>
      </c>
      <c r="DB180" s="1">
        <v>162.87299999999999</v>
      </c>
      <c r="DC180" s="1">
        <v>162.55799999999999</v>
      </c>
      <c r="DD180" s="1">
        <v>164.756</v>
      </c>
      <c r="DE180" s="1">
        <v>167.95</v>
      </c>
      <c r="DF180" s="1">
        <v>175.14699999999999</v>
      </c>
      <c r="DG180" s="1">
        <v>175.90100000000001</v>
      </c>
      <c r="DH180" s="1">
        <v>174.71299999999999</v>
      </c>
      <c r="DI180" s="1">
        <v>170.14</v>
      </c>
      <c r="DJ180" s="1">
        <v>171.62200000000001</v>
      </c>
      <c r="DK180" s="1">
        <v>172.18100000000001</v>
      </c>
      <c r="DL180" s="1">
        <v>161.59299999999999</v>
      </c>
      <c r="DM180" s="1">
        <v>160.74799999999999</v>
      </c>
      <c r="DN180" s="1">
        <v>158.58000000000001</v>
      </c>
      <c r="DO180" s="1">
        <v>159.08500000000001</v>
      </c>
      <c r="DP180" s="1">
        <v>156.35499999999999</v>
      </c>
      <c r="DQ180" s="1">
        <v>157.69499999999999</v>
      </c>
      <c r="DR180" s="1">
        <v>163.71</v>
      </c>
      <c r="DS180" s="1">
        <v>167.28800000000001</v>
      </c>
      <c r="DT180" s="1">
        <v>167.113</v>
      </c>
      <c r="DU180" s="1">
        <v>165.62299999999999</v>
      </c>
      <c r="DV180" s="1">
        <v>166.696</v>
      </c>
      <c r="DW180" s="1">
        <v>167.49199999999999</v>
      </c>
      <c r="DX180" s="1">
        <v>170.23099999999999</v>
      </c>
      <c r="DY180" s="1">
        <v>165.32599999999999</v>
      </c>
      <c r="DZ180" s="1">
        <v>162.46600000000001</v>
      </c>
      <c r="EA180" s="1">
        <v>161.774</v>
      </c>
      <c r="EB180" s="1">
        <v>159.905</v>
      </c>
      <c r="EC180" s="1">
        <v>159.91999999999999</v>
      </c>
      <c r="ED180" s="1">
        <v>159.71600000000001</v>
      </c>
      <c r="EE180" s="1">
        <v>163.143</v>
      </c>
      <c r="EF180" s="1">
        <v>163.80799999999999</v>
      </c>
      <c r="EG180" s="1">
        <v>164.73400000000001</v>
      </c>
      <c r="EH180" s="1">
        <v>165.28</v>
      </c>
      <c r="EI180" s="1">
        <v>167.35300000000001</v>
      </c>
      <c r="EJ180" s="1">
        <v>169.21600000000001</v>
      </c>
      <c r="EK180" s="1">
        <v>171.648</v>
      </c>
      <c r="EL180" s="1">
        <v>173.08600000000001</v>
      </c>
      <c r="EM180" s="1">
        <v>174.56700000000001</v>
      </c>
      <c r="EN180" s="1">
        <v>184.26</v>
      </c>
      <c r="EO180" s="1">
        <v>189.22300000000001</v>
      </c>
      <c r="EP180" s="1">
        <v>188.65899999999999</v>
      </c>
      <c r="EQ180" s="1">
        <v>190.94499999999999</v>
      </c>
      <c r="ER180" s="1">
        <v>206</v>
      </c>
      <c r="ES180" s="1">
        <v>215.21799999999999</v>
      </c>
      <c r="ET180" s="1">
        <v>221.517</v>
      </c>
      <c r="EU180" s="1">
        <v>225.51300000000001</v>
      </c>
      <c r="EV180" s="1">
        <v>225.042</v>
      </c>
      <c r="EW180" s="1">
        <v>232.459</v>
      </c>
      <c r="EX180" s="1">
        <v>235.96899999999999</v>
      </c>
      <c r="EY180" s="1">
        <v>236.30799999999999</v>
      </c>
      <c r="EZ180" s="1">
        <v>235.00200000000001</v>
      </c>
      <c r="FA180" s="1">
        <v>243.673</v>
      </c>
      <c r="FB180" s="1">
        <v>248.93899999999999</v>
      </c>
      <c r="FC180" s="1">
        <v>248.26900000000001</v>
      </c>
      <c r="FD180" s="1">
        <v>250.81299999999999</v>
      </c>
      <c r="FE180" s="1">
        <v>245.63200000000001</v>
      </c>
      <c r="FF180" s="1">
        <v>244.14</v>
      </c>
      <c r="FG180" s="1">
        <v>244.63499999999999</v>
      </c>
      <c r="FH180" s="1">
        <v>242.91</v>
      </c>
      <c r="FI180" s="1">
        <v>238.839</v>
      </c>
      <c r="FJ180" s="1">
        <v>231.97300000000001</v>
      </c>
      <c r="FK180" s="1">
        <v>231.785</v>
      </c>
      <c r="FL180" s="1">
        <v>227.97800000000001</v>
      </c>
      <c r="FM180" s="1">
        <v>225.00399999999999</v>
      </c>
      <c r="FN180" s="1">
        <v>226.97399999999999</v>
      </c>
      <c r="FO180" s="1">
        <v>225.72900000000001</v>
      </c>
      <c r="FP180" s="1">
        <v>226.91499999999999</v>
      </c>
      <c r="FQ180" s="1">
        <v>229.49700000000001</v>
      </c>
      <c r="FR180" s="1">
        <v>229.221</v>
      </c>
      <c r="FS180" s="1">
        <v>227.54</v>
      </c>
      <c r="FT180" s="1">
        <v>226.66300000000001</v>
      </c>
      <c r="FU180" s="1">
        <v>224.07300000000001</v>
      </c>
      <c r="FV180" s="1">
        <v>226.518</v>
      </c>
      <c r="FW180" s="1">
        <v>231.143</v>
      </c>
      <c r="FX180" s="1">
        <v>232.387</v>
      </c>
      <c r="FY180" s="1">
        <v>230.399</v>
      </c>
      <c r="FZ180" s="1">
        <v>231.816</v>
      </c>
      <c r="GA180" s="1">
        <v>233.45500000000001</v>
      </c>
      <c r="GB180" s="1">
        <v>233.80500000000001</v>
      </c>
      <c r="GC180" s="1">
        <v>236.13200000000001</v>
      </c>
      <c r="GD180" s="1">
        <v>240.74</v>
      </c>
      <c r="GE180" s="1">
        <v>245.06299999999999</v>
      </c>
      <c r="GF180" s="1">
        <v>244.88</v>
      </c>
      <c r="GG180" s="1">
        <v>251.44800000000001</v>
      </c>
      <c r="GH180" s="1">
        <v>255.30099999999999</v>
      </c>
      <c r="GI180" s="1">
        <v>256.47699999999998</v>
      </c>
      <c r="GJ180" s="1">
        <v>246.529</v>
      </c>
      <c r="GK180" s="1">
        <v>246.80699999999999</v>
      </c>
      <c r="GL180" s="1">
        <v>246.584</v>
      </c>
      <c r="GM180" s="1">
        <v>234.94900000000001</v>
      </c>
      <c r="GN180" s="1">
        <v>228.54400000000001</v>
      </c>
      <c r="GO180" s="1">
        <v>230.732</v>
      </c>
      <c r="GP180" s="1">
        <v>231.04300000000001</v>
      </c>
      <c r="GQ180" s="1">
        <v>232.00200000000001</v>
      </c>
      <c r="GR180" s="1">
        <v>236</v>
      </c>
      <c r="GS180" s="1">
        <v>233.893</v>
      </c>
      <c r="GT180" s="1">
        <v>234.797</v>
      </c>
      <c r="GU180" s="1">
        <v>230.92500000000001</v>
      </c>
      <c r="GV180" s="1">
        <v>238.65799999999999</v>
      </c>
      <c r="GW180" s="1">
        <v>238.12899999999999</v>
      </c>
      <c r="GX180" s="1">
        <v>237.11500000000001</v>
      </c>
      <c r="GY180" s="1">
        <v>227.398</v>
      </c>
      <c r="GZ180" s="1">
        <v>226.81100000000001</v>
      </c>
      <c r="HA180" s="1">
        <v>229.898</v>
      </c>
      <c r="HB180" s="1">
        <v>256.61099999999999</v>
      </c>
      <c r="HC180" s="1">
        <v>255.85400000000001</v>
      </c>
      <c r="HD180" s="1">
        <v>254.80600000000001</v>
      </c>
      <c r="HE180" s="1">
        <v>256.30500000000001</v>
      </c>
      <c r="HF180" s="1">
        <v>255.03</v>
      </c>
      <c r="HG180" s="1">
        <v>264.82100000000003</v>
      </c>
      <c r="HH180" s="1">
        <v>267.291</v>
      </c>
      <c r="HI180" s="1">
        <v>265.61900000000003</v>
      </c>
      <c r="HJ180" s="1">
        <v>264</v>
      </c>
      <c r="HK180" s="1">
        <v>268.16500000000002</v>
      </c>
      <c r="HL180" s="1">
        <v>270.59500000000003</v>
      </c>
      <c r="HM180" s="1">
        <v>270.68400000000003</v>
      </c>
      <c r="HN180" s="1">
        <v>268.19400000000002</v>
      </c>
      <c r="HO180" s="1">
        <v>266.78899999999999</v>
      </c>
      <c r="HP180" s="1">
        <v>266.51799999999997</v>
      </c>
      <c r="HQ180" s="1">
        <v>278.89800000000002</v>
      </c>
      <c r="HR180" s="1">
        <v>287.21899999999999</v>
      </c>
      <c r="HS180" s="1">
        <v>291.15899999999999</v>
      </c>
      <c r="HT180" s="1">
        <v>300.33600000000001</v>
      </c>
      <c r="HU180" s="1">
        <v>305.38200000000001</v>
      </c>
      <c r="HV180" s="1">
        <v>293.15600000000001</v>
      </c>
      <c r="HW180" s="1">
        <v>289.77300000000002</v>
      </c>
      <c r="HX180" s="1">
        <v>287.541</v>
      </c>
      <c r="HY180" s="1">
        <v>290.37299999999999</v>
      </c>
      <c r="HZ180" s="1">
        <v>288.02699999999999</v>
      </c>
      <c r="IA180" s="1">
        <v>299.38099999999997</v>
      </c>
      <c r="IB180" s="1">
        <v>299.27499999999998</v>
      </c>
      <c r="IC180" s="1">
        <v>301.81</v>
      </c>
      <c r="ID180" s="1">
        <v>287.47500000000002</v>
      </c>
      <c r="IE180" s="1">
        <v>275.33199999999999</v>
      </c>
      <c r="IF180" s="1">
        <v>273.47500000000002</v>
      </c>
      <c r="IG180" s="1">
        <v>272.666</v>
      </c>
      <c r="IH180" s="1">
        <v>255.04300000000001</v>
      </c>
      <c r="II180" s="1">
        <v>254.24700000000001</v>
      </c>
      <c r="IJ180" s="1">
        <v>255.72</v>
      </c>
      <c r="IK180" s="1">
        <v>265.42399999999998</v>
      </c>
      <c r="IL180" s="1">
        <v>268.762</v>
      </c>
      <c r="IM180" s="1">
        <v>271.375</v>
      </c>
      <c r="IN180" s="1">
        <v>269.524</v>
      </c>
      <c r="IO180" s="1">
        <v>269.822</v>
      </c>
      <c r="IP180" s="1">
        <v>258.44900000000001</v>
      </c>
      <c r="IQ180" s="1">
        <v>253.55</v>
      </c>
      <c r="IR180" s="1">
        <v>253.922</v>
      </c>
      <c r="IS180" s="1">
        <v>253.24299999999999</v>
      </c>
      <c r="IT180" s="1">
        <v>255.32300000000001</v>
      </c>
      <c r="IU180" s="1">
        <v>259.72699999999998</v>
      </c>
      <c r="IV180" s="1">
        <v>263.46300000000002</v>
      </c>
      <c r="IW180" s="1">
        <v>239.27799999999999</v>
      </c>
      <c r="IX180" s="1">
        <v>233.721</v>
      </c>
      <c r="IY180" s="1">
        <v>237.20500000000001</v>
      </c>
      <c r="IZ180" s="1">
        <v>247.28</v>
      </c>
      <c r="JA180" s="1">
        <v>259.94799999999998</v>
      </c>
      <c r="JB180" s="1">
        <v>263.221</v>
      </c>
      <c r="JC180" s="1">
        <v>269.64100000000002</v>
      </c>
      <c r="JD180" s="1">
        <v>276.274</v>
      </c>
      <c r="JE180" s="1">
        <v>276.29899999999998</v>
      </c>
      <c r="JF180" s="1">
        <v>276.98200000000003</v>
      </c>
      <c r="JG180" s="1">
        <v>274.983</v>
      </c>
      <c r="JH180" s="1">
        <v>274.72199999999998</v>
      </c>
      <c r="JI180" s="1">
        <v>275.09699999999998</v>
      </c>
      <c r="JJ180" s="1">
        <v>283.31700000000001</v>
      </c>
      <c r="JK180" s="1">
        <v>291.01400000000001</v>
      </c>
      <c r="JL180" s="1">
        <v>303.90199999999999</v>
      </c>
      <c r="JM180" s="1">
        <v>308.56799999999998</v>
      </c>
      <c r="JN180" s="1">
        <v>312.52</v>
      </c>
      <c r="JO180" s="1">
        <v>312.68599999999998</v>
      </c>
      <c r="JP180" s="1">
        <v>308.08600000000001</v>
      </c>
      <c r="JQ180" s="1">
        <v>320.70600000000002</v>
      </c>
      <c r="JR180" s="1">
        <v>332.09100000000001</v>
      </c>
      <c r="JS180" s="1">
        <v>335.108</v>
      </c>
      <c r="JT180" s="1">
        <v>343.56</v>
      </c>
      <c r="JU180" s="1">
        <v>357.49900000000002</v>
      </c>
      <c r="JV180" s="1">
        <v>360.68200000000002</v>
      </c>
      <c r="JW180" s="1">
        <v>357.05700000000002</v>
      </c>
      <c r="JX180" s="1">
        <v>351.54500000000002</v>
      </c>
      <c r="JY180" s="1">
        <v>354.66899999999998</v>
      </c>
      <c r="JZ180" s="1">
        <v>352.03500000000003</v>
      </c>
      <c r="KA180" s="1">
        <v>353.166</v>
      </c>
      <c r="KB180" s="1">
        <v>352.077</v>
      </c>
      <c r="KC180" s="1">
        <v>350.416</v>
      </c>
      <c r="KD180" s="1">
        <v>337.834</v>
      </c>
      <c r="KE180" s="1">
        <v>335.34399999999999</v>
      </c>
      <c r="KF180" s="1">
        <v>338.346</v>
      </c>
      <c r="KG180" s="1">
        <v>340.78100000000001</v>
      </c>
      <c r="KH180" s="1">
        <v>341.65199999999999</v>
      </c>
      <c r="KI180" s="1">
        <v>347.43299999999999</v>
      </c>
      <c r="KJ180" s="1">
        <v>345.96899999999999</v>
      </c>
      <c r="KK180" s="1">
        <v>340.517</v>
      </c>
      <c r="KL180" s="1">
        <v>320.53699999999998</v>
      </c>
      <c r="KM180" s="1">
        <v>318.57</v>
      </c>
      <c r="KN180" s="1">
        <v>314.95699999999999</v>
      </c>
      <c r="KO180" s="1">
        <v>304.185</v>
      </c>
      <c r="KP180" s="1">
        <v>291.52300000000002</v>
      </c>
      <c r="KQ180" s="1">
        <v>291.90699999999998</v>
      </c>
      <c r="KR180" s="1">
        <v>292.38</v>
      </c>
      <c r="KS180" s="1">
        <v>300.84800000000001</v>
      </c>
      <c r="KT180" s="1">
        <v>309.68799999999999</v>
      </c>
      <c r="KU180" s="1">
        <v>312.77600000000001</v>
      </c>
      <c r="KV180" s="1">
        <v>310.86500000000001</v>
      </c>
      <c r="KW180" s="1">
        <v>311.77699999999999</v>
      </c>
      <c r="KX180" s="1">
        <v>311.60199999999998</v>
      </c>
      <c r="KY180" s="1">
        <v>316.983</v>
      </c>
      <c r="KZ180" s="1">
        <v>315.60399999999998</v>
      </c>
      <c r="LA180" s="1">
        <v>311.51799999999997</v>
      </c>
      <c r="LB180" s="1">
        <v>314.42700000000002</v>
      </c>
      <c r="LC180" s="1">
        <v>321.476</v>
      </c>
      <c r="LD180" s="1">
        <v>329.62799999999999</v>
      </c>
      <c r="LE180" s="1">
        <v>330.78</v>
      </c>
      <c r="LF180" s="1">
        <v>331.71699999999998</v>
      </c>
      <c r="LG180" s="1">
        <v>336.58199999999999</v>
      </c>
      <c r="LH180" s="1">
        <v>331.178</v>
      </c>
      <c r="LI180" s="1">
        <v>330.33</v>
      </c>
      <c r="LJ180" s="1">
        <v>332.70100000000002</v>
      </c>
      <c r="LK180" s="1">
        <v>341.83300000000003</v>
      </c>
      <c r="LL180" s="1">
        <v>344.98</v>
      </c>
      <c r="LM180" s="1">
        <v>354.81</v>
      </c>
      <c r="LN180" s="1">
        <v>361.786</v>
      </c>
      <c r="LO180" s="1">
        <v>369.20699999999999</v>
      </c>
      <c r="LP180" s="1">
        <v>367.19499999999999</v>
      </c>
      <c r="LQ180" s="1">
        <v>372.77499999999998</v>
      </c>
      <c r="LR180" s="1">
        <v>366.26299999999998</v>
      </c>
      <c r="LS180" s="1">
        <v>362.36399999999998</v>
      </c>
      <c r="LT180" s="1">
        <v>357.54599999999999</v>
      </c>
      <c r="LU180" s="1">
        <v>350.92500000000001</v>
      </c>
      <c r="LV180" s="1">
        <v>355.89499999999998</v>
      </c>
      <c r="LW180" s="1">
        <v>362.42399999999998</v>
      </c>
      <c r="LX180" s="1">
        <v>364.31700000000001</v>
      </c>
      <c r="LY180" s="1">
        <v>373.62299999999999</v>
      </c>
      <c r="LZ180" s="1">
        <v>380.03199999999998</v>
      </c>
      <c r="MA180" s="1">
        <v>387.142</v>
      </c>
      <c r="MB180" s="1">
        <v>393.53399999999999</v>
      </c>
      <c r="MC180" s="1">
        <v>388.31599999999997</v>
      </c>
      <c r="MD180" s="1">
        <v>374.26299999999998</v>
      </c>
      <c r="ME180" s="1">
        <v>368.92099999999999</v>
      </c>
      <c r="MF180" s="1">
        <v>367.26499999999999</v>
      </c>
      <c r="MG180" s="1">
        <v>361.512</v>
      </c>
      <c r="MH180" s="1">
        <v>356.55</v>
      </c>
      <c r="MI180" s="1">
        <v>360.13</v>
      </c>
      <c r="MJ180" s="1">
        <v>366.56299999999999</v>
      </c>
      <c r="MK180" s="1">
        <v>377.07499999999999</v>
      </c>
      <c r="ML180" s="1">
        <v>386.30799999999999</v>
      </c>
      <c r="MM180" s="1">
        <v>385.166</v>
      </c>
      <c r="MN180" s="1">
        <v>385.00900000000001</v>
      </c>
      <c r="MO180" s="1">
        <v>381.75599999999997</v>
      </c>
      <c r="MP180" s="1">
        <v>390.334</v>
      </c>
      <c r="MQ180" s="1">
        <v>396.80200000000002</v>
      </c>
      <c r="MR180" s="1">
        <v>391.81900000000002</v>
      </c>
      <c r="MS180" s="1">
        <v>386.822</v>
      </c>
      <c r="MT180" s="1">
        <v>395.50900000000001</v>
      </c>
      <c r="MU180" s="1">
        <v>416.04599999999999</v>
      </c>
      <c r="MV180" s="1">
        <v>413.59800000000001</v>
      </c>
      <c r="MW180" s="1">
        <v>399.15800000000002</v>
      </c>
      <c r="MX180" s="1">
        <v>374.13099999999997</v>
      </c>
      <c r="MY180" s="1">
        <v>378.827</v>
      </c>
      <c r="MZ180" s="1">
        <v>390.327</v>
      </c>
      <c r="NA180" s="1">
        <v>384.17099999999999</v>
      </c>
      <c r="NB180" s="1">
        <v>387.86200000000002</v>
      </c>
      <c r="NC180" s="1">
        <v>415.59800000000001</v>
      </c>
      <c r="ND180" s="1">
        <v>416.71600000000001</v>
      </c>
      <c r="NE180" s="1">
        <v>415.22500000000002</v>
      </c>
      <c r="NF180" s="1">
        <v>414.84500000000003</v>
      </c>
      <c r="NG180" s="1">
        <v>418.988</v>
      </c>
      <c r="NH180" s="1">
        <v>418.30900000000003</v>
      </c>
      <c r="NI180" s="1">
        <v>417.44299999999998</v>
      </c>
      <c r="NJ180" s="1">
        <v>380.38099999999997</v>
      </c>
      <c r="NK180" s="1">
        <v>380.16500000000002</v>
      </c>
      <c r="NL180" s="1">
        <v>393.90699999999998</v>
      </c>
      <c r="NM180" s="1">
        <v>393.25299999999999</v>
      </c>
      <c r="NN180" s="1">
        <v>409.18799999999999</v>
      </c>
      <c r="NO180" s="1">
        <v>422.22199999999998</v>
      </c>
      <c r="NP180" s="1">
        <v>419.40499999999997</v>
      </c>
      <c r="NQ180" s="1">
        <v>428.09800000000001</v>
      </c>
      <c r="NR180" s="1">
        <v>436.767</v>
      </c>
      <c r="NS180" s="1">
        <v>455.79</v>
      </c>
      <c r="NT180" s="1">
        <v>463.42500000000001</v>
      </c>
      <c r="NU180" s="1">
        <v>471.34399999999999</v>
      </c>
      <c r="NV180" s="1">
        <v>476.649</v>
      </c>
      <c r="NW180" s="1">
        <v>463.24799999999999</v>
      </c>
      <c r="NX180" s="1">
        <v>453.86599999999999</v>
      </c>
      <c r="NY180" s="1">
        <v>453.80599999999998</v>
      </c>
      <c r="NZ180" s="1">
        <v>451.69799999999998</v>
      </c>
      <c r="OA180" s="1">
        <v>448.29300000000001</v>
      </c>
      <c r="OB180" s="1">
        <v>443.73700000000002</v>
      </c>
      <c r="OC180" s="1">
        <v>441.863</v>
      </c>
      <c r="OD180" s="1">
        <v>439.20800000000003</v>
      </c>
      <c r="OE180" s="1">
        <v>435.75</v>
      </c>
      <c r="OF180" s="1">
        <v>430.29399999999998</v>
      </c>
      <c r="OG180" s="1">
        <v>437.85899999999998</v>
      </c>
      <c r="OH180" s="1">
        <v>435.19499999999999</v>
      </c>
      <c r="OI180" s="1">
        <v>453.791</v>
      </c>
      <c r="OJ180" s="1">
        <v>512.70000000000005</v>
      </c>
      <c r="OK180" s="1">
        <v>534.09500000000003</v>
      </c>
      <c r="OL180" s="1">
        <v>537.97299999999996</v>
      </c>
      <c r="OM180" s="1">
        <v>566.83199999999999</v>
      </c>
      <c r="ON180" s="1">
        <v>565.90599999999995</v>
      </c>
      <c r="OO180" s="1">
        <v>533.02499999999998</v>
      </c>
      <c r="OP180" s="1">
        <v>490.952</v>
      </c>
      <c r="OQ180" s="1">
        <v>522.05499999999995</v>
      </c>
      <c r="OR180" s="1">
        <v>457.94400000000002</v>
      </c>
      <c r="OS180" s="1">
        <v>413.39100000000002</v>
      </c>
      <c r="OT180" s="1">
        <v>393.26600000000002</v>
      </c>
      <c r="OU180" s="1">
        <v>386.88</v>
      </c>
      <c r="OV180" s="1">
        <v>385.88499999999999</v>
      </c>
      <c r="OW180" s="1">
        <v>385.69099999999997</v>
      </c>
      <c r="OX180" s="1">
        <v>387.06200000000001</v>
      </c>
      <c r="OY180" s="1">
        <v>389.91199999999998</v>
      </c>
      <c r="OZ180" s="1">
        <v>369.58100000000002</v>
      </c>
      <c r="PA180" s="1">
        <v>358.45800000000003</v>
      </c>
      <c r="PB180" s="1">
        <v>351.774</v>
      </c>
      <c r="PC180" s="1">
        <v>348.73099999999999</v>
      </c>
      <c r="PD180" s="1">
        <v>343.524</v>
      </c>
      <c r="PE180" s="1">
        <v>342.43599999999998</v>
      </c>
      <c r="PF180" s="1">
        <v>340.12599999999998</v>
      </c>
      <c r="PG180" s="1">
        <v>336.45100000000002</v>
      </c>
      <c r="PH180" s="1">
        <v>339.79500000000002</v>
      </c>
      <c r="PI180" s="1">
        <v>343.64100000000002</v>
      </c>
      <c r="PJ180" s="1">
        <v>344.286</v>
      </c>
      <c r="PK180" s="1">
        <v>344.512</v>
      </c>
      <c r="PL180" s="1">
        <v>347.09199999999998</v>
      </c>
      <c r="PM180" s="1">
        <v>353.63400000000001</v>
      </c>
      <c r="PN180" s="1">
        <v>355.06599999999997</v>
      </c>
      <c r="PO180" s="1">
        <v>355.2</v>
      </c>
      <c r="PP180" s="1">
        <v>355.79199999999997</v>
      </c>
      <c r="PQ180" s="1">
        <v>346.71300000000002</v>
      </c>
      <c r="PR180" s="1">
        <v>343.57799999999997</v>
      </c>
      <c r="PS180" s="1">
        <v>339.35</v>
      </c>
      <c r="PT180" s="1">
        <v>333.45499999999998</v>
      </c>
      <c r="PU180" s="1">
        <v>333.33300000000003</v>
      </c>
      <c r="PV180" s="1">
        <v>331.17500000000001</v>
      </c>
      <c r="PW180" s="1">
        <v>324.13600000000002</v>
      </c>
      <c r="PX180" s="1">
        <v>324.988</v>
      </c>
      <c r="PY180" s="1">
        <v>322.488</v>
      </c>
      <c r="PZ180" s="1">
        <v>321.346</v>
      </c>
      <c r="QA180" s="1">
        <v>319.73099999999999</v>
      </c>
      <c r="QB180" s="1">
        <v>309.60599999999999</v>
      </c>
      <c r="QC180" s="1">
        <v>308.178</v>
      </c>
      <c r="QD180" s="1">
        <v>305.072</v>
      </c>
      <c r="QE180" s="1">
        <v>293.60000000000002</v>
      </c>
      <c r="QF180" s="1">
        <v>292.61599999999999</v>
      </c>
      <c r="QG180" s="1">
        <v>295.53300000000002</v>
      </c>
      <c r="QH180" s="1">
        <v>298.74700000000001</v>
      </c>
      <c r="QI180" s="1">
        <v>298.60300000000001</v>
      </c>
      <c r="QJ180" s="1">
        <v>298.52699999999999</v>
      </c>
      <c r="QK180" s="1">
        <v>297.03300000000002</v>
      </c>
      <c r="QL180" s="1">
        <v>296.053</v>
      </c>
      <c r="QM180" s="1">
        <v>295.76600000000002</v>
      </c>
      <c r="QN180" s="1">
        <v>295.85599999999999</v>
      </c>
      <c r="QO180" s="1">
        <v>295.01799999999997</v>
      </c>
      <c r="QP180" s="1">
        <v>295.32299999999998</v>
      </c>
      <c r="QQ180" s="1">
        <v>301.661</v>
      </c>
      <c r="QR180" s="1">
        <v>307.17700000000002</v>
      </c>
      <c r="QS180" s="1">
        <v>312.04500000000002</v>
      </c>
      <c r="QT180" s="1">
        <v>317.24</v>
      </c>
      <c r="QU180" s="1">
        <v>323.97800000000001</v>
      </c>
      <c r="QV180" s="1">
        <v>326.86</v>
      </c>
      <c r="QW180" s="1">
        <v>331.41399999999999</v>
      </c>
      <c r="QX180" s="1">
        <v>343.80099999999999</v>
      </c>
      <c r="QY180" s="1">
        <v>342.69799999999998</v>
      </c>
      <c r="QZ180" s="1">
        <v>333.51499999999999</v>
      </c>
      <c r="RA180" s="1">
        <v>324.666</v>
      </c>
      <c r="RB180" s="1">
        <v>317.82400000000001</v>
      </c>
      <c r="RC180" s="1">
        <v>317.92700000000002</v>
      </c>
      <c r="RD180" s="1">
        <v>315.40199999999999</v>
      </c>
      <c r="RE180" s="1">
        <v>314.42500000000001</v>
      </c>
      <c r="RF180" s="1">
        <v>310.08800000000002</v>
      </c>
      <c r="RG180" s="1">
        <v>311.49</v>
      </c>
      <c r="RH180" s="1">
        <v>311.21199999999999</v>
      </c>
      <c r="RI180" s="1">
        <v>312.00200000000001</v>
      </c>
      <c r="RJ180" s="1">
        <v>310.86599999999999</v>
      </c>
      <c r="RK180" s="1">
        <v>311.20800000000003</v>
      </c>
      <c r="RL180" s="1">
        <v>311.30500000000001</v>
      </c>
      <c r="RM180" s="1">
        <v>312.30200000000002</v>
      </c>
      <c r="RN180" s="1">
        <v>310.714</v>
      </c>
      <c r="RO180" s="1">
        <v>305.83100000000002</v>
      </c>
      <c r="RP180" s="1">
        <v>306.57</v>
      </c>
      <c r="RQ180" s="1">
        <v>301.03800000000001</v>
      </c>
      <c r="RR180" s="1">
        <v>300.899</v>
      </c>
      <c r="RS180" s="1">
        <v>296.94900000000001</v>
      </c>
      <c r="RT180" s="1">
        <v>291.459</v>
      </c>
      <c r="RU180" s="1">
        <v>288.15300000000002</v>
      </c>
      <c r="RV180" s="1">
        <v>286.90600000000001</v>
      </c>
      <c r="RW180" s="1">
        <v>289.18</v>
      </c>
      <c r="RX180" s="1">
        <v>287.72000000000003</v>
      </c>
      <c r="RY180" s="1">
        <v>284.84100000000001</v>
      </c>
      <c r="RZ180" s="1">
        <v>282.76</v>
      </c>
      <c r="SA180" s="1">
        <v>284.33800000000002</v>
      </c>
      <c r="SB180" s="1">
        <v>286.173</v>
      </c>
      <c r="SC180" s="1">
        <v>288.858</v>
      </c>
      <c r="SD180" s="1">
        <v>291.45699999999999</v>
      </c>
      <c r="SE180" s="1">
        <v>298.214</v>
      </c>
      <c r="SF180" s="1">
        <v>306.423</v>
      </c>
      <c r="SG180" s="1">
        <v>307.58100000000002</v>
      </c>
      <c r="SH180" s="1">
        <v>311.42099999999999</v>
      </c>
      <c r="SI180" s="1">
        <v>312.20499999999998</v>
      </c>
      <c r="SJ180" s="1">
        <v>310.416</v>
      </c>
      <c r="SK180" s="1">
        <v>311.31099999999998</v>
      </c>
      <c r="SL180" s="1">
        <v>310.48500000000001</v>
      </c>
      <c r="SM180" s="1">
        <v>311.92399999999998</v>
      </c>
      <c r="SN180" s="1">
        <v>313.58999999999997</v>
      </c>
      <c r="SO180" s="1">
        <v>314.85399999999998</v>
      </c>
      <c r="SP180" s="1">
        <v>313.36500000000001</v>
      </c>
      <c r="SQ180" s="1">
        <v>319.54599999999999</v>
      </c>
      <c r="SR180" s="1">
        <v>323.65800000000002</v>
      </c>
    </row>
    <row r="181" spans="1:512" x14ac:dyDescent="0.25">
      <c r="A181" s="1" t="s">
        <v>386</v>
      </c>
      <c r="B181" s="1" t="str">
        <f>_xlfn.XLOOKUP(A181,bonds[worksheet get],bonds[unique lookup],"-")</f>
        <v>ARNDTN 2 1/8 PERP nc-24</v>
      </c>
      <c r="C181" s="1" t="str">
        <f>_xlfn.XLOOKUP(A181,bonds[worksheet get],bonds[ID_ISIN],"-")</f>
        <v>XS1752984440</v>
      </c>
      <c r="D181" s="1">
        <f>_xll.BDH(A181,"blp_i_sprd_mid","-2AY",,"Dates=H","Fill=C","Sort=R","Dir=H","cols=509;rows=1")</f>
        <v>456.99200000000002</v>
      </c>
      <c r="E181" s="1">
        <v>463.22899999999998</v>
      </c>
      <c r="F181" s="1">
        <v>463.78500000000003</v>
      </c>
      <c r="G181" s="1">
        <v>467.35599999999999</v>
      </c>
      <c r="H181" s="1">
        <v>469.536</v>
      </c>
      <c r="I181" s="1">
        <v>467.10500000000002</v>
      </c>
      <c r="J181" s="1">
        <v>462.06900000000002</v>
      </c>
      <c r="K181" s="1">
        <v>455.79399999999998</v>
      </c>
      <c r="L181" s="1">
        <v>455.62299999999999</v>
      </c>
      <c r="M181" s="1">
        <v>450.74</v>
      </c>
      <c r="N181" s="1">
        <v>450.77300000000002</v>
      </c>
      <c r="O181" s="1">
        <v>447.46800000000002</v>
      </c>
      <c r="P181" s="1">
        <v>442.94299999999998</v>
      </c>
      <c r="Q181" s="1">
        <v>420.71199999999999</v>
      </c>
      <c r="R181" s="1">
        <v>411.74200000000002</v>
      </c>
      <c r="S181" s="1">
        <v>440.59300000000002</v>
      </c>
      <c r="T181" s="1">
        <v>439.44</v>
      </c>
      <c r="U181" s="1">
        <v>435.99599999999998</v>
      </c>
      <c r="V181" s="1">
        <v>410.584</v>
      </c>
      <c r="W181" s="1">
        <v>397.38600000000002</v>
      </c>
      <c r="X181" s="1">
        <v>391.529</v>
      </c>
      <c r="Y181" s="1">
        <v>406.45600000000002</v>
      </c>
      <c r="Z181" s="1">
        <v>446.589</v>
      </c>
      <c r="AA181" s="1">
        <v>477.45699999999999</v>
      </c>
      <c r="AB181" s="1">
        <v>497.35599999999999</v>
      </c>
      <c r="AC181" s="1">
        <v>507.24599999999998</v>
      </c>
      <c r="AD181" s="1">
        <v>510.78199999999998</v>
      </c>
      <c r="AE181" s="1">
        <v>508.57499999999999</v>
      </c>
      <c r="AF181" s="1">
        <v>513.53800000000001</v>
      </c>
      <c r="AG181" s="1">
        <v>554.226</v>
      </c>
      <c r="AH181" s="1">
        <v>577.83900000000006</v>
      </c>
      <c r="AI181" s="1">
        <v>579.26800000000003</v>
      </c>
      <c r="AJ181" s="1">
        <v>579.72900000000004</v>
      </c>
      <c r="AK181" s="1">
        <v>589.42100000000005</v>
      </c>
      <c r="AL181" s="1">
        <v>595.88199999999995</v>
      </c>
      <c r="AM181" s="1">
        <v>606.42100000000005</v>
      </c>
      <c r="AN181" s="1">
        <v>604.03899999999999</v>
      </c>
      <c r="AO181" s="1">
        <v>611.43499999999995</v>
      </c>
      <c r="AP181" s="1">
        <v>600.46500000000003</v>
      </c>
      <c r="AQ181" s="1">
        <v>597.36699999999996</v>
      </c>
      <c r="AR181" s="1">
        <v>599.75900000000001</v>
      </c>
      <c r="AS181" s="1">
        <v>597.57399999999996</v>
      </c>
      <c r="AT181" s="1">
        <v>599.67899999999997</v>
      </c>
      <c r="AU181" s="1">
        <v>598.67200000000003</v>
      </c>
      <c r="AV181" s="1">
        <v>616.76800000000003</v>
      </c>
      <c r="AW181" s="1">
        <v>617.875</v>
      </c>
      <c r="AX181" s="1">
        <v>611.79700000000003</v>
      </c>
      <c r="AY181" s="1">
        <v>610.62400000000002</v>
      </c>
      <c r="AZ181" s="1">
        <v>607.077</v>
      </c>
      <c r="BA181" s="1">
        <v>603.86099999999999</v>
      </c>
      <c r="BB181" s="1">
        <v>634.58100000000002</v>
      </c>
      <c r="BC181" s="1">
        <v>633.678</v>
      </c>
      <c r="BD181" s="1">
        <v>637.01900000000001</v>
      </c>
      <c r="BE181" s="1">
        <v>640.02700000000004</v>
      </c>
      <c r="BF181" s="1">
        <v>629.20699999999999</v>
      </c>
      <c r="BG181" s="1">
        <v>622.88599999999997</v>
      </c>
      <c r="BH181" s="1">
        <v>623.54300000000001</v>
      </c>
      <c r="BI181" s="1">
        <v>617.18700000000001</v>
      </c>
      <c r="BJ181" s="1">
        <v>621.85599999999999</v>
      </c>
      <c r="BK181" s="1">
        <v>661.4</v>
      </c>
      <c r="BL181" s="1">
        <v>674.90700000000004</v>
      </c>
      <c r="BM181" s="1">
        <v>686.17499999999995</v>
      </c>
      <c r="BN181" s="1">
        <v>696.73299999999995</v>
      </c>
      <c r="BO181" s="1">
        <v>690.51400000000001</v>
      </c>
      <c r="BP181" s="1">
        <v>640.49900000000002</v>
      </c>
      <c r="BQ181" s="1">
        <v>632.12199999999996</v>
      </c>
      <c r="BR181" s="1">
        <v>616.529</v>
      </c>
      <c r="BS181" s="1">
        <v>606.98199999999997</v>
      </c>
      <c r="BT181" s="1">
        <v>596.24099999999999</v>
      </c>
      <c r="BU181" s="1">
        <v>603.67100000000005</v>
      </c>
      <c r="BV181" s="1">
        <v>577.26400000000001</v>
      </c>
      <c r="BW181" s="1">
        <v>619.07899999999995</v>
      </c>
      <c r="BX181" s="1">
        <v>615.08000000000004</v>
      </c>
      <c r="BY181" s="1">
        <v>575.67200000000003</v>
      </c>
      <c r="BZ181" s="1">
        <v>578.22299999999996</v>
      </c>
      <c r="CA181" s="1">
        <v>575.42200000000003</v>
      </c>
      <c r="CB181" s="1">
        <v>517.54600000000005</v>
      </c>
      <c r="CC181" s="1">
        <v>460.55399999999997</v>
      </c>
      <c r="CD181" s="1">
        <v>379.72699999999998</v>
      </c>
      <c r="CE181" s="1">
        <v>369.13200000000001</v>
      </c>
      <c r="CF181" s="1">
        <v>334.81200000000001</v>
      </c>
      <c r="CG181" s="1">
        <v>323.98</v>
      </c>
      <c r="CH181" s="1">
        <v>337.48099999999999</v>
      </c>
      <c r="CI181" s="1">
        <v>254.95400000000001</v>
      </c>
      <c r="CJ181" s="1">
        <v>233.28899999999999</v>
      </c>
      <c r="CK181" s="1">
        <v>222.74799999999999</v>
      </c>
      <c r="CL181" s="1">
        <v>230.63900000000001</v>
      </c>
      <c r="CM181" s="1">
        <v>256.28500000000003</v>
      </c>
      <c r="CN181" s="1">
        <v>250.614</v>
      </c>
      <c r="CO181" s="1">
        <v>222.63</v>
      </c>
      <c r="CP181" s="1">
        <v>208.554</v>
      </c>
      <c r="CQ181" s="1">
        <v>201.89699999999999</v>
      </c>
      <c r="CR181" s="1">
        <v>193.23500000000001</v>
      </c>
      <c r="CS181" s="1">
        <v>180.87700000000001</v>
      </c>
      <c r="CT181" s="1">
        <v>185.17500000000001</v>
      </c>
      <c r="CU181" s="1">
        <v>187.905</v>
      </c>
      <c r="CV181" s="1">
        <v>196.696</v>
      </c>
      <c r="CW181" s="1">
        <v>196.5</v>
      </c>
      <c r="CX181" s="1">
        <v>199.27600000000001</v>
      </c>
      <c r="CY181" s="1">
        <v>200.137</v>
      </c>
      <c r="CZ181" s="1">
        <v>199.643</v>
      </c>
      <c r="DA181" s="1">
        <v>203.00800000000001</v>
      </c>
      <c r="DB181" s="1">
        <v>204.68100000000001</v>
      </c>
      <c r="DC181" s="1">
        <v>203.34100000000001</v>
      </c>
      <c r="DD181" s="1">
        <v>203.68899999999999</v>
      </c>
      <c r="DE181" s="1">
        <v>205.30600000000001</v>
      </c>
      <c r="DF181" s="1">
        <v>211.221</v>
      </c>
      <c r="DG181" s="1">
        <v>219.61799999999999</v>
      </c>
      <c r="DH181" s="1">
        <v>219.328</v>
      </c>
      <c r="DI181" s="1">
        <v>219.15100000000001</v>
      </c>
      <c r="DJ181" s="1">
        <v>214.41800000000001</v>
      </c>
      <c r="DK181" s="1">
        <v>215.251</v>
      </c>
      <c r="DL181" s="1">
        <v>216.648</v>
      </c>
      <c r="DM181" s="1">
        <v>206.42099999999999</v>
      </c>
      <c r="DN181" s="1">
        <v>203.821</v>
      </c>
      <c r="DO181" s="1">
        <v>200.82</v>
      </c>
      <c r="DP181" s="1">
        <v>201.35499999999999</v>
      </c>
      <c r="DQ181" s="1">
        <v>199.63300000000001</v>
      </c>
      <c r="DR181" s="1">
        <v>202.50299999999999</v>
      </c>
      <c r="DS181" s="1">
        <v>210.01300000000001</v>
      </c>
      <c r="DT181" s="1">
        <v>212.01</v>
      </c>
      <c r="DU181" s="1">
        <v>209.16499999999999</v>
      </c>
      <c r="DV181" s="1">
        <v>210.447</v>
      </c>
      <c r="DW181" s="1">
        <v>211.126</v>
      </c>
      <c r="DX181" s="1">
        <v>211.90100000000001</v>
      </c>
      <c r="DY181" s="1">
        <v>214.45599999999999</v>
      </c>
      <c r="DZ181" s="1">
        <v>209.43600000000001</v>
      </c>
      <c r="EA181" s="1">
        <v>206.892</v>
      </c>
      <c r="EB181" s="1">
        <v>203.87700000000001</v>
      </c>
      <c r="EC181" s="1">
        <v>201.51599999999999</v>
      </c>
      <c r="ED181" s="1">
        <v>201.50899999999999</v>
      </c>
      <c r="EE181" s="1">
        <v>201.12299999999999</v>
      </c>
      <c r="EF181" s="1">
        <v>202.25700000000001</v>
      </c>
      <c r="EG181" s="1">
        <v>202.375</v>
      </c>
      <c r="EH181" s="1">
        <v>203.63200000000001</v>
      </c>
      <c r="EI181" s="1">
        <v>205.501</v>
      </c>
      <c r="EJ181" s="1">
        <v>205.79499999999999</v>
      </c>
      <c r="EK181" s="1">
        <v>208.52600000000001</v>
      </c>
      <c r="EL181" s="1">
        <v>207.869</v>
      </c>
      <c r="EM181" s="1">
        <v>210.351</v>
      </c>
      <c r="EN181" s="1">
        <v>217.96899999999999</v>
      </c>
      <c r="EO181" s="1">
        <v>222.25200000000001</v>
      </c>
      <c r="EP181" s="1">
        <v>220.31399999999999</v>
      </c>
      <c r="EQ181" s="1">
        <v>224.08</v>
      </c>
      <c r="ER181" s="1">
        <v>234.81899999999999</v>
      </c>
      <c r="ES181" s="1">
        <v>239.809</v>
      </c>
      <c r="ET181" s="1">
        <v>250.86799999999999</v>
      </c>
      <c r="EU181" s="1">
        <v>255.803</v>
      </c>
      <c r="EV181" s="1">
        <v>253.40600000000001</v>
      </c>
      <c r="EW181" s="1">
        <v>258.96899999999999</v>
      </c>
      <c r="EX181" s="1">
        <v>263.49200000000002</v>
      </c>
      <c r="EY181" s="1">
        <v>264.55700000000002</v>
      </c>
      <c r="EZ181" s="1">
        <v>264.83499999999998</v>
      </c>
      <c r="FA181" s="1">
        <v>281.89100000000002</v>
      </c>
      <c r="FB181" s="1">
        <v>288.64699999999999</v>
      </c>
      <c r="FC181" s="1">
        <v>287.19400000000002</v>
      </c>
      <c r="FD181" s="1">
        <v>290.505</v>
      </c>
      <c r="FE181" s="1">
        <v>285.315</v>
      </c>
      <c r="FF181" s="1">
        <v>284.48500000000001</v>
      </c>
      <c r="FG181" s="1">
        <v>284.48</v>
      </c>
      <c r="FH181" s="1">
        <v>284.58699999999999</v>
      </c>
      <c r="FI181" s="1">
        <v>282.44400000000002</v>
      </c>
      <c r="FJ181" s="1">
        <v>280.49700000000001</v>
      </c>
      <c r="FK181" s="1">
        <v>280.72300000000001</v>
      </c>
      <c r="FL181" s="1">
        <v>279.46300000000002</v>
      </c>
      <c r="FM181" s="1">
        <v>272.25200000000001</v>
      </c>
      <c r="FN181" s="1">
        <v>275.89999999999998</v>
      </c>
      <c r="FO181" s="1">
        <v>276.18099999999998</v>
      </c>
      <c r="FP181" s="1">
        <v>283.74200000000002</v>
      </c>
      <c r="FQ181" s="1">
        <v>291.01799999999997</v>
      </c>
      <c r="FR181" s="1">
        <v>293.63400000000001</v>
      </c>
      <c r="FS181" s="1">
        <v>290.07799999999997</v>
      </c>
      <c r="FT181" s="1">
        <v>288.05599999999998</v>
      </c>
      <c r="FU181" s="1">
        <v>287.23200000000003</v>
      </c>
      <c r="FV181" s="1">
        <v>291.428</v>
      </c>
      <c r="FW181" s="1">
        <v>295.851</v>
      </c>
      <c r="FX181" s="1">
        <v>297.86</v>
      </c>
      <c r="FY181" s="1">
        <v>297.03699999999998</v>
      </c>
      <c r="FZ181" s="1">
        <v>298.27300000000002</v>
      </c>
      <c r="GA181" s="1">
        <v>299.85399999999998</v>
      </c>
      <c r="GB181" s="1">
        <v>306.03300000000002</v>
      </c>
      <c r="GC181" s="1">
        <v>303.27499999999998</v>
      </c>
      <c r="GD181" s="1">
        <v>305.13200000000001</v>
      </c>
      <c r="GE181" s="1">
        <v>311.30200000000002</v>
      </c>
      <c r="GF181" s="1">
        <v>310.57799999999997</v>
      </c>
      <c r="GG181" s="1">
        <v>320.59800000000001</v>
      </c>
      <c r="GH181" s="1">
        <v>322.94799999999998</v>
      </c>
      <c r="GI181" s="1">
        <v>322.61500000000001</v>
      </c>
      <c r="GJ181" s="1">
        <v>312.762</v>
      </c>
      <c r="GK181" s="1">
        <v>314.32299999999998</v>
      </c>
      <c r="GL181" s="1">
        <v>313.51100000000002</v>
      </c>
      <c r="GM181" s="1">
        <v>297.65100000000001</v>
      </c>
      <c r="GN181" s="1">
        <v>287.06099999999998</v>
      </c>
      <c r="GO181" s="1">
        <v>289.15699999999998</v>
      </c>
      <c r="GP181" s="1">
        <v>289.74900000000002</v>
      </c>
      <c r="GQ181" s="1">
        <v>288.26400000000001</v>
      </c>
      <c r="GR181" s="1">
        <v>290.31200000000001</v>
      </c>
      <c r="GS181" s="1">
        <v>289.81900000000002</v>
      </c>
      <c r="GT181" s="1">
        <v>287.76799999999997</v>
      </c>
      <c r="GU181" s="1">
        <v>284.10300000000001</v>
      </c>
      <c r="GV181" s="1">
        <v>286.661</v>
      </c>
      <c r="GW181" s="1">
        <v>284.53699999999998</v>
      </c>
      <c r="GX181" s="1">
        <v>282.79899999999998</v>
      </c>
      <c r="GY181" s="1">
        <v>272.55900000000003</v>
      </c>
      <c r="GZ181" s="1">
        <v>268.75900000000001</v>
      </c>
      <c r="HA181" s="1">
        <v>273.86399999999998</v>
      </c>
      <c r="HB181" s="1">
        <v>301.77199999999999</v>
      </c>
      <c r="HC181" s="1">
        <v>301.048</v>
      </c>
      <c r="HD181" s="1">
        <v>300.57299999999998</v>
      </c>
      <c r="HE181" s="1">
        <v>300.41199999999998</v>
      </c>
      <c r="HF181" s="1">
        <v>298.66300000000001</v>
      </c>
      <c r="HG181" s="1">
        <v>310.37900000000002</v>
      </c>
      <c r="HH181" s="1">
        <v>311.75400000000002</v>
      </c>
      <c r="HI181" s="1">
        <v>310.26400000000001</v>
      </c>
      <c r="HJ181" s="1">
        <v>307.51299999999998</v>
      </c>
      <c r="HK181" s="1">
        <v>308.59500000000003</v>
      </c>
      <c r="HL181" s="1">
        <v>310.34899999999999</v>
      </c>
      <c r="HM181" s="1">
        <v>308.27999999999997</v>
      </c>
      <c r="HN181" s="1">
        <v>306.72399999999999</v>
      </c>
      <c r="HO181" s="1">
        <v>305.49799999999999</v>
      </c>
      <c r="HP181" s="1">
        <v>309.21199999999999</v>
      </c>
      <c r="HQ181" s="1">
        <v>322.57499999999999</v>
      </c>
      <c r="HR181" s="1">
        <v>332.22699999999998</v>
      </c>
      <c r="HS181" s="1">
        <v>333.851</v>
      </c>
      <c r="HT181" s="1">
        <v>343.82</v>
      </c>
      <c r="HU181" s="1">
        <v>346.40800000000002</v>
      </c>
      <c r="HV181" s="1">
        <v>331.48500000000001</v>
      </c>
      <c r="HW181" s="1">
        <v>326.98899999999998</v>
      </c>
      <c r="HX181" s="1">
        <v>325.32</v>
      </c>
      <c r="HY181" s="1">
        <v>323.71600000000001</v>
      </c>
      <c r="HZ181" s="1">
        <v>328.80900000000003</v>
      </c>
      <c r="IA181" s="1">
        <v>328.815</v>
      </c>
      <c r="IB181" s="1">
        <v>334.786</v>
      </c>
      <c r="IC181" s="1">
        <v>334.75700000000001</v>
      </c>
      <c r="ID181" s="1">
        <v>320.892</v>
      </c>
      <c r="IE181" s="1">
        <v>311.62099999999998</v>
      </c>
      <c r="IF181" s="1">
        <v>307.70400000000001</v>
      </c>
      <c r="IG181" s="1">
        <v>302.79000000000002</v>
      </c>
      <c r="IH181" s="1">
        <v>284.27499999999998</v>
      </c>
      <c r="II181" s="1">
        <v>280.685</v>
      </c>
      <c r="IJ181" s="1">
        <v>281.15600000000001</v>
      </c>
      <c r="IK181" s="1">
        <v>295.31599999999997</v>
      </c>
      <c r="IL181" s="1">
        <v>302.37200000000001</v>
      </c>
      <c r="IM181" s="1">
        <v>307.21899999999999</v>
      </c>
      <c r="IN181" s="1">
        <v>304.18599999999998</v>
      </c>
      <c r="IO181" s="1">
        <v>308.23</v>
      </c>
      <c r="IP181" s="1">
        <v>296.536</v>
      </c>
      <c r="IQ181" s="1">
        <v>291.392</v>
      </c>
      <c r="IR181" s="1">
        <v>296.50900000000001</v>
      </c>
      <c r="IS181" s="1">
        <v>297.08300000000003</v>
      </c>
      <c r="IT181" s="1">
        <v>297.01600000000002</v>
      </c>
      <c r="IU181" s="1">
        <v>310.90800000000002</v>
      </c>
      <c r="IV181" s="1">
        <v>316.30599999999998</v>
      </c>
      <c r="IW181" s="1">
        <v>293.99799999999999</v>
      </c>
      <c r="IX181" s="1">
        <v>286.59899999999999</v>
      </c>
      <c r="IY181" s="1">
        <v>293.36599999999999</v>
      </c>
      <c r="IZ181" s="1">
        <v>298.01100000000002</v>
      </c>
      <c r="JA181" s="1">
        <v>313.30700000000002</v>
      </c>
      <c r="JB181" s="1">
        <v>311.98200000000003</v>
      </c>
      <c r="JC181" s="1">
        <v>319.78800000000001</v>
      </c>
      <c r="JD181" s="1">
        <v>328.14100000000002</v>
      </c>
      <c r="JE181" s="1">
        <v>325.66000000000003</v>
      </c>
      <c r="JF181" s="1">
        <v>327.52699999999999</v>
      </c>
      <c r="JG181" s="1">
        <v>325.28800000000001</v>
      </c>
      <c r="JH181" s="1">
        <v>323.56900000000002</v>
      </c>
      <c r="JI181" s="1">
        <v>320.274</v>
      </c>
      <c r="JJ181" s="1">
        <v>330.62900000000002</v>
      </c>
      <c r="JK181" s="1">
        <v>341.19099999999997</v>
      </c>
      <c r="JL181" s="1">
        <v>359.32600000000002</v>
      </c>
      <c r="JM181" s="1">
        <v>360.45100000000002</v>
      </c>
      <c r="JN181" s="1">
        <v>362.70800000000003</v>
      </c>
      <c r="JO181" s="1">
        <v>361.84</v>
      </c>
      <c r="JP181" s="1">
        <v>358.923</v>
      </c>
      <c r="JQ181" s="1">
        <v>370.577</v>
      </c>
      <c r="JR181" s="1">
        <v>387.50799999999998</v>
      </c>
      <c r="JS181" s="1">
        <v>389.71100000000001</v>
      </c>
      <c r="JT181" s="1">
        <v>396.846</v>
      </c>
      <c r="JU181" s="1">
        <v>406.62099999999998</v>
      </c>
      <c r="JV181" s="1">
        <v>415.21699999999998</v>
      </c>
      <c r="JW181" s="1">
        <v>412.91300000000001</v>
      </c>
      <c r="JX181" s="1">
        <v>409.54399999999998</v>
      </c>
      <c r="JY181" s="1">
        <v>412.69900000000001</v>
      </c>
      <c r="JZ181" s="1">
        <v>414.61799999999999</v>
      </c>
      <c r="KA181" s="1">
        <v>415.19400000000002</v>
      </c>
      <c r="KB181" s="1">
        <v>416.58199999999999</v>
      </c>
      <c r="KC181" s="1">
        <v>415.14299999999997</v>
      </c>
      <c r="KD181" s="1">
        <v>404.154</v>
      </c>
      <c r="KE181" s="1">
        <v>403.14600000000002</v>
      </c>
      <c r="KF181" s="1">
        <v>403.59399999999999</v>
      </c>
      <c r="KG181" s="1">
        <v>407.16899999999998</v>
      </c>
      <c r="KH181" s="1">
        <v>407.71699999999998</v>
      </c>
      <c r="KI181" s="1">
        <v>412.91699999999997</v>
      </c>
      <c r="KJ181" s="1">
        <v>410.02100000000002</v>
      </c>
      <c r="KK181" s="1">
        <v>410.476</v>
      </c>
      <c r="KL181" s="1">
        <v>400.61700000000002</v>
      </c>
      <c r="KM181" s="1">
        <v>404.24200000000002</v>
      </c>
      <c r="KN181" s="1">
        <v>402.05099999999999</v>
      </c>
      <c r="KO181" s="1">
        <v>391.351</v>
      </c>
      <c r="KP181" s="1">
        <v>378.76600000000002</v>
      </c>
      <c r="KQ181" s="1">
        <v>378.279</v>
      </c>
      <c r="KR181" s="1">
        <v>377.399</v>
      </c>
      <c r="KS181" s="1">
        <v>388.78199999999998</v>
      </c>
      <c r="KT181" s="1">
        <v>395.10199999999998</v>
      </c>
      <c r="KU181" s="1">
        <v>399.61599999999999</v>
      </c>
      <c r="KV181" s="1">
        <v>397.24900000000002</v>
      </c>
      <c r="KW181" s="1">
        <v>395.37</v>
      </c>
      <c r="KX181" s="1">
        <v>394.15499999999997</v>
      </c>
      <c r="KY181" s="1">
        <v>395.51400000000001</v>
      </c>
      <c r="KZ181" s="1">
        <v>392.27600000000001</v>
      </c>
      <c r="LA181" s="1">
        <v>391.56700000000001</v>
      </c>
      <c r="LB181" s="1">
        <v>394.899</v>
      </c>
      <c r="LC181" s="1">
        <v>398.05500000000001</v>
      </c>
      <c r="LD181" s="1">
        <v>405.62099999999998</v>
      </c>
      <c r="LE181" s="1">
        <v>413.92500000000001</v>
      </c>
      <c r="LF181" s="1">
        <v>414.51100000000002</v>
      </c>
      <c r="LG181" s="1">
        <v>413.39600000000002</v>
      </c>
      <c r="LH181" s="1">
        <v>412.673</v>
      </c>
      <c r="LI181" s="1">
        <v>411.69</v>
      </c>
      <c r="LJ181" s="1">
        <v>415.25099999999998</v>
      </c>
      <c r="LK181" s="1">
        <v>419.22300000000001</v>
      </c>
      <c r="LL181" s="1">
        <v>422.108</v>
      </c>
      <c r="LM181" s="1">
        <v>431.00900000000001</v>
      </c>
      <c r="LN181" s="1">
        <v>436.173</v>
      </c>
      <c r="LO181" s="1">
        <v>442.43099999999998</v>
      </c>
      <c r="LP181" s="1">
        <v>441.09</v>
      </c>
      <c r="LQ181" s="1">
        <v>447.68900000000002</v>
      </c>
      <c r="LR181" s="1">
        <v>441.17</v>
      </c>
      <c r="LS181" s="1">
        <v>437.08499999999998</v>
      </c>
      <c r="LT181" s="1">
        <v>428.92599999999999</v>
      </c>
      <c r="LU181" s="1">
        <v>417.55500000000001</v>
      </c>
      <c r="LV181" s="1">
        <v>436.755</v>
      </c>
      <c r="LW181" s="1">
        <v>448.08</v>
      </c>
      <c r="LX181" s="1">
        <v>452.42099999999999</v>
      </c>
      <c r="LY181" s="1">
        <v>461.16300000000001</v>
      </c>
      <c r="LZ181" s="1">
        <v>468.14</v>
      </c>
      <c r="MA181" s="1">
        <v>474.54300000000001</v>
      </c>
      <c r="MB181" s="1">
        <v>476.99799999999999</v>
      </c>
      <c r="MC181" s="1">
        <v>475.41899999999998</v>
      </c>
      <c r="MD181" s="1">
        <v>463.54700000000003</v>
      </c>
      <c r="ME181" s="1">
        <v>458.34800000000001</v>
      </c>
      <c r="MF181" s="1">
        <v>456.75700000000001</v>
      </c>
      <c r="MG181" s="1">
        <v>453.94400000000002</v>
      </c>
      <c r="MH181" s="1">
        <v>452.44</v>
      </c>
      <c r="MI181" s="1">
        <v>453.25</v>
      </c>
      <c r="MJ181" s="1">
        <v>462.01</v>
      </c>
      <c r="MK181" s="1">
        <v>465.79500000000002</v>
      </c>
      <c r="ML181" s="1">
        <v>466.56200000000001</v>
      </c>
      <c r="MM181" s="1">
        <v>471.31599999999997</v>
      </c>
      <c r="MN181" s="1">
        <v>472.88900000000001</v>
      </c>
      <c r="MO181" s="1">
        <v>471.99</v>
      </c>
      <c r="MP181" s="1">
        <v>472.22399999999999</v>
      </c>
      <c r="MQ181" s="1">
        <v>475.28199999999998</v>
      </c>
      <c r="MR181" s="1">
        <v>472.68</v>
      </c>
      <c r="MS181" s="1">
        <v>469.81799999999998</v>
      </c>
      <c r="MT181" s="1">
        <v>474.53899999999999</v>
      </c>
      <c r="MU181" s="1">
        <v>490.38400000000001</v>
      </c>
      <c r="MV181" s="1">
        <v>492.48899999999998</v>
      </c>
      <c r="MW181" s="1">
        <v>473.74</v>
      </c>
      <c r="MX181" s="1">
        <v>447.35599999999999</v>
      </c>
      <c r="MY181" s="1">
        <v>451.03699999999998</v>
      </c>
      <c r="MZ181" s="1">
        <v>463.85399999999998</v>
      </c>
      <c r="NA181" s="1">
        <v>458.62</v>
      </c>
      <c r="NB181" s="1">
        <v>467.17599999999999</v>
      </c>
      <c r="NC181" s="1">
        <v>495.92500000000001</v>
      </c>
      <c r="ND181" s="1">
        <v>500.67099999999999</v>
      </c>
      <c r="NE181" s="1">
        <v>499.94400000000002</v>
      </c>
      <c r="NF181" s="1">
        <v>501.42500000000001</v>
      </c>
      <c r="NG181" s="1">
        <v>504.71699999999998</v>
      </c>
      <c r="NH181" s="1">
        <v>501.89400000000001</v>
      </c>
      <c r="NI181" s="1">
        <v>510.15899999999999</v>
      </c>
      <c r="NJ181" s="1">
        <v>472.21</v>
      </c>
      <c r="NK181" s="1">
        <v>470.77499999999998</v>
      </c>
      <c r="NL181" s="1">
        <v>487.041</v>
      </c>
      <c r="NM181" s="1">
        <v>484.67399999999998</v>
      </c>
      <c r="NN181" s="1">
        <v>516.40599999999995</v>
      </c>
      <c r="NO181" s="1">
        <v>528.59900000000005</v>
      </c>
      <c r="NP181" s="1">
        <v>530.21500000000003</v>
      </c>
      <c r="NQ181" s="1">
        <v>539.67999999999995</v>
      </c>
      <c r="NR181" s="1">
        <v>540.1</v>
      </c>
      <c r="NS181" s="1">
        <v>556.10900000000004</v>
      </c>
      <c r="NT181" s="1">
        <v>559.673</v>
      </c>
      <c r="NU181" s="1">
        <v>566.86800000000005</v>
      </c>
      <c r="NV181" s="1">
        <v>568.053</v>
      </c>
      <c r="NW181" s="1">
        <v>560.88900000000001</v>
      </c>
      <c r="NX181" s="1">
        <v>545.54600000000005</v>
      </c>
      <c r="NY181" s="1">
        <v>546.56899999999996</v>
      </c>
      <c r="NZ181" s="1">
        <v>547.53700000000003</v>
      </c>
      <c r="OA181" s="1">
        <v>538.05200000000002</v>
      </c>
      <c r="OB181" s="1">
        <v>537.89300000000003</v>
      </c>
      <c r="OC181" s="1">
        <v>516.83900000000006</v>
      </c>
      <c r="OD181" s="1">
        <v>515.01800000000003</v>
      </c>
      <c r="OE181" s="1">
        <v>504.86799999999999</v>
      </c>
      <c r="OF181" s="1">
        <v>498.61799999999999</v>
      </c>
      <c r="OG181" s="1">
        <v>508.947</v>
      </c>
      <c r="OH181" s="1">
        <v>503.59300000000002</v>
      </c>
      <c r="OI181" s="1">
        <v>529.60199999999998</v>
      </c>
      <c r="OJ181" s="1">
        <v>563.73</v>
      </c>
      <c r="OK181" s="1">
        <v>578.78700000000003</v>
      </c>
      <c r="OL181" s="1">
        <v>579.17200000000003</v>
      </c>
      <c r="OM181" s="1">
        <v>590.81899999999996</v>
      </c>
      <c r="ON181" s="1">
        <v>588.38</v>
      </c>
      <c r="OO181" s="1">
        <v>569.80399999999997</v>
      </c>
      <c r="OP181" s="1">
        <v>525.91399999999999</v>
      </c>
      <c r="OQ181" s="1">
        <v>548.36400000000003</v>
      </c>
      <c r="OR181" s="1">
        <v>507.69299999999998</v>
      </c>
      <c r="OS181" s="1">
        <v>447.65300000000002</v>
      </c>
      <c r="OT181" s="1">
        <v>429.15600000000001</v>
      </c>
      <c r="OU181" s="1">
        <v>420.70699999999999</v>
      </c>
      <c r="OV181" s="1">
        <v>422.21100000000001</v>
      </c>
      <c r="OW181" s="1">
        <v>420.41699999999997</v>
      </c>
      <c r="OX181" s="1">
        <v>419.04599999999999</v>
      </c>
      <c r="OY181" s="1">
        <v>419.76600000000002</v>
      </c>
      <c r="OZ181" s="1">
        <v>397.80799999999999</v>
      </c>
      <c r="PA181" s="1">
        <v>388.67</v>
      </c>
      <c r="PB181" s="1">
        <v>373.07</v>
      </c>
      <c r="PC181" s="1">
        <v>369.30500000000001</v>
      </c>
      <c r="PD181" s="1">
        <v>366.892</v>
      </c>
      <c r="PE181" s="1">
        <v>362.68799999999999</v>
      </c>
      <c r="PF181" s="1">
        <v>359.339</v>
      </c>
      <c r="PG181" s="1">
        <v>357.78800000000001</v>
      </c>
      <c r="PH181" s="1">
        <v>358.29300000000001</v>
      </c>
      <c r="PI181" s="1">
        <v>361.91899999999998</v>
      </c>
      <c r="PJ181" s="1">
        <v>361.49099999999999</v>
      </c>
      <c r="PK181" s="1">
        <v>359.59</v>
      </c>
      <c r="PL181" s="1">
        <v>366.74700000000001</v>
      </c>
      <c r="PM181" s="1">
        <v>372.44099999999997</v>
      </c>
      <c r="PN181" s="1">
        <v>373.63</v>
      </c>
      <c r="PO181" s="1">
        <v>374.12200000000001</v>
      </c>
      <c r="PP181" s="1">
        <v>375.12200000000001</v>
      </c>
      <c r="PQ181" s="1">
        <v>369.07799999999997</v>
      </c>
      <c r="PR181" s="1">
        <v>366.33800000000002</v>
      </c>
      <c r="PS181" s="1">
        <v>361.66899999999998</v>
      </c>
      <c r="PT181" s="1">
        <v>355.18799999999999</v>
      </c>
      <c r="PU181" s="1">
        <v>358.80200000000002</v>
      </c>
      <c r="PV181" s="1">
        <v>356.06599999999997</v>
      </c>
      <c r="PW181" s="1">
        <v>350.09</v>
      </c>
      <c r="PX181" s="1">
        <v>349.30200000000002</v>
      </c>
      <c r="PY181" s="1">
        <v>348.51600000000002</v>
      </c>
      <c r="PZ181" s="1">
        <v>347.32499999999999</v>
      </c>
      <c r="QA181" s="1">
        <v>345.79700000000003</v>
      </c>
      <c r="QB181" s="1">
        <v>335.11200000000002</v>
      </c>
      <c r="QC181" s="1">
        <v>334.03899999999999</v>
      </c>
      <c r="QD181" s="1">
        <v>326.50599999999997</v>
      </c>
      <c r="QE181" s="1">
        <v>317.00400000000002</v>
      </c>
      <c r="QF181" s="1">
        <v>314.661</v>
      </c>
      <c r="QG181" s="1">
        <v>312.89299999999997</v>
      </c>
      <c r="QH181" s="1">
        <v>321.49099999999999</v>
      </c>
      <c r="QI181" s="1">
        <v>317.99900000000002</v>
      </c>
      <c r="QJ181" s="1">
        <v>319.42</v>
      </c>
      <c r="QK181" s="1">
        <v>319.07499999999999</v>
      </c>
      <c r="QL181" s="1">
        <v>320.09899999999999</v>
      </c>
      <c r="QM181" s="1">
        <v>316.55</v>
      </c>
      <c r="QN181" s="1">
        <v>312.029</v>
      </c>
      <c r="QO181" s="1">
        <v>312.92399999999998</v>
      </c>
      <c r="QP181" s="1">
        <v>313.13600000000002</v>
      </c>
      <c r="QQ181" s="1">
        <v>317.166</v>
      </c>
      <c r="QR181" s="1">
        <v>321.904</v>
      </c>
      <c r="QS181" s="1">
        <v>325.70999999999998</v>
      </c>
      <c r="QT181" s="1">
        <v>330.39800000000002</v>
      </c>
      <c r="QU181" s="1">
        <v>337.70800000000003</v>
      </c>
      <c r="QV181" s="1">
        <v>343.01799999999997</v>
      </c>
      <c r="QW181" s="1">
        <v>344.44</v>
      </c>
      <c r="QX181" s="1">
        <v>349.041</v>
      </c>
      <c r="QY181" s="1">
        <v>346.16500000000002</v>
      </c>
      <c r="QZ181" s="1">
        <v>350.78199999999998</v>
      </c>
      <c r="RA181" s="1">
        <v>347.45299999999997</v>
      </c>
      <c r="RB181" s="1">
        <v>346.90899999999999</v>
      </c>
      <c r="RC181" s="1">
        <v>347.327</v>
      </c>
      <c r="RD181" s="1">
        <v>345.50900000000001</v>
      </c>
      <c r="RE181" s="1">
        <v>342.67700000000002</v>
      </c>
      <c r="RF181" s="1">
        <v>341.221</v>
      </c>
      <c r="RG181" s="1">
        <v>344.05900000000003</v>
      </c>
      <c r="RH181" s="1">
        <v>349.09100000000001</v>
      </c>
      <c r="RI181" s="1">
        <v>348.18599999999998</v>
      </c>
      <c r="RJ181" s="1">
        <v>348.58199999999999</v>
      </c>
      <c r="RK181" s="1">
        <v>345.82</v>
      </c>
      <c r="RL181" s="1">
        <v>346.57100000000003</v>
      </c>
      <c r="RM181" s="1">
        <v>348.08100000000002</v>
      </c>
      <c r="RN181" s="1">
        <v>345.75700000000001</v>
      </c>
      <c r="RO181" s="1">
        <v>344.697</v>
      </c>
      <c r="RP181" s="1">
        <v>343.61599999999999</v>
      </c>
      <c r="RQ181" s="1">
        <v>337.601</v>
      </c>
      <c r="RR181" s="1">
        <v>334.685</v>
      </c>
      <c r="RS181" s="1">
        <v>330.73099999999999</v>
      </c>
      <c r="RT181" s="1">
        <v>325.24599999999998</v>
      </c>
      <c r="RU181" s="1">
        <v>322.07499999999999</v>
      </c>
      <c r="RV181" s="1">
        <v>321.47000000000003</v>
      </c>
      <c r="RW181" s="1">
        <v>322.77100000000002</v>
      </c>
      <c r="RX181" s="1">
        <v>321.62</v>
      </c>
      <c r="RY181" s="1">
        <v>319.55200000000002</v>
      </c>
      <c r="RZ181" s="1">
        <v>315.39</v>
      </c>
      <c r="SA181" s="1">
        <v>318.85700000000003</v>
      </c>
      <c r="SB181" s="1">
        <v>322.935</v>
      </c>
      <c r="SC181" s="1">
        <v>326.51299999999998</v>
      </c>
      <c r="SD181" s="1">
        <v>327.44600000000003</v>
      </c>
      <c r="SE181" s="1">
        <v>333.053</v>
      </c>
      <c r="SF181" s="1">
        <v>337.52100000000002</v>
      </c>
      <c r="SG181" s="1">
        <v>337.60899999999998</v>
      </c>
      <c r="SH181" s="1">
        <v>340.57</v>
      </c>
      <c r="SI181" s="1">
        <v>342.66500000000002</v>
      </c>
      <c r="SJ181" s="1">
        <v>341.01499999999999</v>
      </c>
      <c r="SK181" s="1">
        <v>340.67899999999997</v>
      </c>
      <c r="SL181" s="1">
        <v>340.84899999999999</v>
      </c>
      <c r="SM181" s="1">
        <v>342.14800000000002</v>
      </c>
      <c r="SN181" s="1">
        <v>343.00400000000002</v>
      </c>
      <c r="SO181" s="1">
        <v>345.68099999999998</v>
      </c>
      <c r="SP181" s="1">
        <v>343.72</v>
      </c>
      <c r="SQ181" s="1">
        <v>351.14100000000002</v>
      </c>
      <c r="SR181" s="1">
        <v>355.11500000000001</v>
      </c>
    </row>
    <row r="182" spans="1:512" x14ac:dyDescent="0.25">
      <c r="A182" s="1" t="s">
        <v>387</v>
      </c>
      <c r="B182" s="1" t="str">
        <f>_xlfn.XLOOKUP(A182,bonds[worksheet get],bonds[unique lookup],"-")</f>
        <v>ARNDTN 2 7/8 PERP nc-25</v>
      </c>
      <c r="C182" s="1" t="str">
        <f>_xlfn.XLOOKUP(A182,bonds[worksheet get],bonds[ID_ISIN],"-")</f>
        <v>XS2027946610</v>
      </c>
      <c r="D182" s="1">
        <f>_xll.BDH(A182,"blp_i_sprd_mid","-2AY",,"Dates=H","Fill=C","Sort=R","Dir=H","cols=251;rows=1")</f>
        <v>439.28500000000003</v>
      </c>
      <c r="E182" s="1">
        <v>446.00799999999998</v>
      </c>
      <c r="F182" s="1">
        <v>449.59699999999998</v>
      </c>
      <c r="G182" s="1">
        <v>451.05</v>
      </c>
      <c r="H182" s="1">
        <v>453.02800000000002</v>
      </c>
      <c r="I182" s="1">
        <v>450.45100000000002</v>
      </c>
      <c r="J182" s="1">
        <v>447.404</v>
      </c>
      <c r="K182" s="1">
        <v>444.827</v>
      </c>
      <c r="L182" s="1">
        <v>443.048</v>
      </c>
      <c r="M182" s="1">
        <v>443.32600000000002</v>
      </c>
      <c r="N182" s="1">
        <v>445.17</v>
      </c>
      <c r="O182" s="1">
        <v>438.202</v>
      </c>
      <c r="P182" s="1">
        <v>437.75400000000002</v>
      </c>
      <c r="Q182" s="1">
        <v>421.29500000000002</v>
      </c>
      <c r="R182" s="1">
        <v>414.67700000000002</v>
      </c>
      <c r="S182" s="1">
        <v>436.08199999999999</v>
      </c>
      <c r="T182" s="1">
        <v>432.49200000000002</v>
      </c>
      <c r="U182" s="1">
        <v>434.05599999999998</v>
      </c>
      <c r="V182" s="1">
        <v>412.20100000000002</v>
      </c>
      <c r="W182" s="1">
        <v>402.36200000000002</v>
      </c>
      <c r="X182" s="1">
        <v>396.21</v>
      </c>
      <c r="Y182" s="1">
        <v>410.14100000000002</v>
      </c>
      <c r="Z182" s="1">
        <v>442.4</v>
      </c>
      <c r="AA182" s="1">
        <v>469.19499999999999</v>
      </c>
      <c r="AB182" s="1">
        <v>492.178</v>
      </c>
      <c r="AC182" s="1">
        <v>502.24599999999998</v>
      </c>
      <c r="AD182" s="1">
        <v>503.90800000000002</v>
      </c>
      <c r="AE182" s="1">
        <v>497.34899999999999</v>
      </c>
      <c r="AF182" s="1">
        <v>501.44900000000001</v>
      </c>
      <c r="AG182" s="1">
        <v>528.23599999999999</v>
      </c>
      <c r="AH182" s="1">
        <v>546.27099999999996</v>
      </c>
      <c r="AI182" s="1">
        <v>547.00300000000004</v>
      </c>
      <c r="AJ182" s="1">
        <v>547.16200000000003</v>
      </c>
      <c r="AK182" s="1">
        <v>556.48299999999995</v>
      </c>
      <c r="AL182" s="1">
        <v>564.11900000000003</v>
      </c>
      <c r="AM182" s="1">
        <v>571.90200000000004</v>
      </c>
      <c r="AN182" s="1">
        <v>575.04600000000005</v>
      </c>
      <c r="AO182" s="1">
        <v>574.71699999999998</v>
      </c>
      <c r="AP182" s="1">
        <v>572.9</v>
      </c>
      <c r="AQ182" s="1">
        <v>569.44299999999998</v>
      </c>
      <c r="AR182" s="1">
        <v>568.32799999999997</v>
      </c>
      <c r="AS182" s="1">
        <v>568.26</v>
      </c>
      <c r="AT182" s="1">
        <v>571.21600000000001</v>
      </c>
      <c r="AU182" s="1">
        <v>572.44899999999996</v>
      </c>
      <c r="AV182" s="1">
        <v>595.59</v>
      </c>
      <c r="AW182" s="1">
        <v>609.91300000000001</v>
      </c>
      <c r="AX182" s="1">
        <v>605.13</v>
      </c>
      <c r="AY182" s="1">
        <v>606.06600000000003</v>
      </c>
      <c r="AZ182" s="1">
        <v>600.101</v>
      </c>
      <c r="BA182" s="1">
        <v>593.50599999999997</v>
      </c>
      <c r="BB182" s="1">
        <v>619.11199999999997</v>
      </c>
      <c r="BC182" s="1">
        <v>626.08100000000002</v>
      </c>
      <c r="BD182" s="1">
        <v>634.49699999999996</v>
      </c>
      <c r="BE182" s="1">
        <v>642.64599999999996</v>
      </c>
      <c r="BF182" s="1">
        <v>640.09400000000005</v>
      </c>
      <c r="BG182" s="1">
        <v>634.13800000000003</v>
      </c>
      <c r="BH182" s="1">
        <v>635.86599999999999</v>
      </c>
      <c r="BI182" s="1">
        <v>632.06500000000005</v>
      </c>
      <c r="BJ182" s="1">
        <v>631.64400000000001</v>
      </c>
      <c r="BK182" s="1">
        <v>667.76900000000001</v>
      </c>
      <c r="BL182" s="1">
        <v>685.79</v>
      </c>
      <c r="BM182" s="1">
        <v>708.60799999999995</v>
      </c>
      <c r="BN182" s="1">
        <v>722.81600000000003</v>
      </c>
      <c r="BO182" s="1">
        <v>701.07399999999996</v>
      </c>
      <c r="BP182" s="1">
        <v>692.32799999999997</v>
      </c>
      <c r="BQ182" s="1">
        <v>685.6</v>
      </c>
      <c r="BR182" s="1">
        <v>685.26099999999997</v>
      </c>
      <c r="BS182" s="1">
        <v>677.53499999999997</v>
      </c>
      <c r="BT182" s="1">
        <v>678.16399999999999</v>
      </c>
      <c r="BU182" s="1">
        <v>683.34</v>
      </c>
      <c r="BV182" s="1">
        <v>672.678</v>
      </c>
      <c r="BW182" s="1">
        <v>723.54100000000005</v>
      </c>
      <c r="BX182" s="1">
        <v>726.17499999999995</v>
      </c>
      <c r="BY182" s="1">
        <v>690.87400000000002</v>
      </c>
      <c r="BZ182" s="1">
        <v>696.45899999999995</v>
      </c>
      <c r="CA182" s="1">
        <v>654.48800000000006</v>
      </c>
      <c r="CB182" s="1">
        <v>580.84199999999998</v>
      </c>
      <c r="CC182" s="1">
        <v>508.41800000000001</v>
      </c>
      <c r="CD182" s="1">
        <v>409.04300000000001</v>
      </c>
      <c r="CE182" s="1">
        <v>396.60199999999998</v>
      </c>
      <c r="CF182" s="1">
        <v>360.54</v>
      </c>
      <c r="CG182" s="1">
        <v>346.36200000000002</v>
      </c>
      <c r="CH182" s="1">
        <v>357.721</v>
      </c>
      <c r="CI182" s="1">
        <v>281.32499999999999</v>
      </c>
      <c r="CJ182" s="1">
        <v>253.785</v>
      </c>
      <c r="CK182" s="1">
        <v>245.339</v>
      </c>
      <c r="CL182" s="1">
        <v>252.31100000000001</v>
      </c>
      <c r="CM182" s="1">
        <v>269.67500000000001</v>
      </c>
      <c r="CN182" s="1">
        <v>266.39999999999998</v>
      </c>
      <c r="CO182" s="1">
        <v>233.57900000000001</v>
      </c>
      <c r="CP182" s="1">
        <v>214.69499999999999</v>
      </c>
      <c r="CQ182" s="1">
        <v>208.767</v>
      </c>
      <c r="CR182" s="1">
        <v>200.024</v>
      </c>
      <c r="CS182" s="1">
        <v>187.56700000000001</v>
      </c>
      <c r="CT182" s="1">
        <v>191.29900000000001</v>
      </c>
      <c r="CU182" s="1">
        <v>193.434</v>
      </c>
      <c r="CV182" s="1">
        <v>197.565</v>
      </c>
      <c r="CW182" s="1">
        <v>198.21799999999999</v>
      </c>
      <c r="CX182" s="1">
        <v>200.56100000000001</v>
      </c>
      <c r="CY182" s="1">
        <v>201.71100000000001</v>
      </c>
      <c r="CZ182" s="1">
        <v>201.23</v>
      </c>
      <c r="DA182" s="1">
        <v>204.69499999999999</v>
      </c>
      <c r="DB182" s="1">
        <v>206.774</v>
      </c>
      <c r="DC182" s="1">
        <v>205.864</v>
      </c>
      <c r="DD182" s="1">
        <v>204.53299999999999</v>
      </c>
      <c r="DE182" s="1">
        <v>204.29499999999999</v>
      </c>
      <c r="DF182" s="1">
        <v>211.57</v>
      </c>
      <c r="DG182" s="1">
        <v>222.066</v>
      </c>
      <c r="DH182" s="1">
        <v>223.97800000000001</v>
      </c>
      <c r="DI182" s="1">
        <v>222.214</v>
      </c>
      <c r="DJ182" s="1">
        <v>220.19900000000001</v>
      </c>
      <c r="DK182" s="1">
        <v>220.64</v>
      </c>
      <c r="DL182" s="1">
        <v>224.40799999999999</v>
      </c>
      <c r="DM182" s="1">
        <v>211.85</v>
      </c>
      <c r="DN182" s="1">
        <v>209.15</v>
      </c>
      <c r="DO182" s="1">
        <v>205.81899999999999</v>
      </c>
      <c r="DP182" s="1">
        <v>205.86500000000001</v>
      </c>
      <c r="DQ182" s="1">
        <v>200.87299999999999</v>
      </c>
      <c r="DR182" s="1">
        <v>204.24299999999999</v>
      </c>
      <c r="DS182" s="1">
        <v>210.92400000000001</v>
      </c>
      <c r="DT182" s="1">
        <v>214.78</v>
      </c>
      <c r="DU182" s="1">
        <v>211.91300000000001</v>
      </c>
      <c r="DV182" s="1">
        <v>211.35599999999999</v>
      </c>
      <c r="DW182" s="1">
        <v>213.17400000000001</v>
      </c>
      <c r="DX182" s="1">
        <v>214.233</v>
      </c>
      <c r="DY182" s="1">
        <v>216.42099999999999</v>
      </c>
      <c r="DZ182" s="1">
        <v>213.029</v>
      </c>
      <c r="EA182" s="1">
        <v>212.477</v>
      </c>
      <c r="EB182" s="1">
        <v>211.53700000000001</v>
      </c>
      <c r="EC182" s="1">
        <v>206.93299999999999</v>
      </c>
      <c r="ED182" s="1">
        <v>209.04599999999999</v>
      </c>
      <c r="EE182" s="1">
        <v>210.648</v>
      </c>
      <c r="EF182" s="1">
        <v>213.03100000000001</v>
      </c>
      <c r="EG182" s="1">
        <v>213.11</v>
      </c>
      <c r="EH182" s="1">
        <v>214.33</v>
      </c>
      <c r="EI182" s="1">
        <v>217.14099999999999</v>
      </c>
      <c r="EJ182" s="1">
        <v>218.898</v>
      </c>
      <c r="EK182" s="1">
        <v>223.76599999999999</v>
      </c>
      <c r="EL182" s="1">
        <v>224.94300000000001</v>
      </c>
      <c r="EM182" s="1">
        <v>227.83099999999999</v>
      </c>
      <c r="EN182" s="1">
        <v>231.309</v>
      </c>
      <c r="EO182" s="1">
        <v>236.81899999999999</v>
      </c>
      <c r="EP182" s="1">
        <v>235.07400000000001</v>
      </c>
      <c r="EQ182" s="1">
        <v>237.30500000000001</v>
      </c>
      <c r="ER182" s="1">
        <v>244.75299999999999</v>
      </c>
      <c r="ES182" s="1">
        <v>250.24199999999999</v>
      </c>
      <c r="ET182" s="1">
        <v>257.71800000000002</v>
      </c>
      <c r="EU182" s="1">
        <v>261.96800000000002</v>
      </c>
      <c r="EV182" s="1">
        <v>255.958</v>
      </c>
      <c r="EW182" s="1">
        <v>261.529</v>
      </c>
      <c r="EX182" s="1">
        <v>263.86500000000001</v>
      </c>
      <c r="EY182" s="1">
        <v>264.50599999999997</v>
      </c>
      <c r="EZ182" s="1">
        <v>264.709</v>
      </c>
      <c r="FA182" s="1">
        <v>269.80900000000003</v>
      </c>
      <c r="FB182" s="1">
        <v>275.73700000000002</v>
      </c>
      <c r="FC182" s="1">
        <v>274.68</v>
      </c>
      <c r="FD182" s="1">
        <v>278.08600000000001</v>
      </c>
      <c r="FE182" s="1">
        <v>273.85599999999999</v>
      </c>
      <c r="FF182" s="1">
        <v>274.88900000000001</v>
      </c>
      <c r="FG182" s="1">
        <v>274.988</v>
      </c>
      <c r="FH182" s="1">
        <v>274.30900000000003</v>
      </c>
      <c r="FI182" s="1">
        <v>271.92599999999999</v>
      </c>
      <c r="FJ182" s="1">
        <v>267.15499999999997</v>
      </c>
      <c r="FK182" s="1">
        <v>265.64100000000002</v>
      </c>
      <c r="FL182" s="1">
        <v>264.71899999999999</v>
      </c>
      <c r="FM182" s="1">
        <v>258.18700000000001</v>
      </c>
      <c r="FN182" s="1">
        <v>261.74</v>
      </c>
      <c r="FO182" s="1">
        <v>261.18</v>
      </c>
      <c r="FP182" s="1">
        <v>268.149</v>
      </c>
      <c r="FQ182" s="1">
        <v>275.31900000000002</v>
      </c>
      <c r="FR182" s="1">
        <v>275.714</v>
      </c>
      <c r="FS182" s="1">
        <v>274.637</v>
      </c>
      <c r="FT182" s="1">
        <v>271.601</v>
      </c>
      <c r="FU182" s="1">
        <v>268.11399999999998</v>
      </c>
      <c r="FV182" s="1">
        <v>274.69600000000003</v>
      </c>
      <c r="FW182" s="1">
        <v>281.32400000000001</v>
      </c>
      <c r="FX182" s="1">
        <v>283.786</v>
      </c>
      <c r="FY182" s="1">
        <v>283.42200000000003</v>
      </c>
      <c r="FZ182" s="1">
        <v>282.13299999999998</v>
      </c>
      <c r="GA182" s="1">
        <v>282.96100000000001</v>
      </c>
      <c r="GB182" s="1">
        <v>285.952</v>
      </c>
      <c r="GC182" s="1">
        <v>288.358</v>
      </c>
      <c r="GD182" s="1">
        <v>288.52999999999997</v>
      </c>
      <c r="GE182" s="1">
        <v>292.74</v>
      </c>
      <c r="GF182" s="1">
        <v>292.87799999999999</v>
      </c>
      <c r="GG182" s="1">
        <v>301.137</v>
      </c>
      <c r="GH182" s="1">
        <v>304.65300000000002</v>
      </c>
      <c r="GI182" s="1">
        <v>305.15499999999997</v>
      </c>
      <c r="GJ182" s="1">
        <v>299.91399999999999</v>
      </c>
      <c r="GK182" s="1">
        <v>299.81299999999999</v>
      </c>
      <c r="GL182" s="1">
        <v>300.46499999999997</v>
      </c>
      <c r="GM182" s="1">
        <v>290.85399999999998</v>
      </c>
      <c r="GN182" s="1">
        <v>283.072</v>
      </c>
      <c r="GO182" s="1">
        <v>285.08199999999999</v>
      </c>
      <c r="GP182" s="1">
        <v>286.21499999999997</v>
      </c>
      <c r="GQ182" s="1">
        <v>286.37599999999998</v>
      </c>
      <c r="GR182" s="1">
        <v>289.76799999999997</v>
      </c>
      <c r="GS182" s="1">
        <v>290.173</v>
      </c>
      <c r="GT182" s="1">
        <v>288.709</v>
      </c>
      <c r="GU182" s="1">
        <v>285.63200000000001</v>
      </c>
      <c r="GV182" s="1">
        <v>290.88600000000002</v>
      </c>
      <c r="GW182" s="1">
        <v>291.34100000000001</v>
      </c>
      <c r="GX182" s="1">
        <v>291.19600000000003</v>
      </c>
      <c r="GY182" s="1">
        <v>280.23</v>
      </c>
      <c r="GZ182" s="1">
        <v>277.411</v>
      </c>
      <c r="HA182" s="1">
        <v>286.447</v>
      </c>
      <c r="HB182" s="1">
        <v>309.98899999999998</v>
      </c>
      <c r="HC182" s="1">
        <v>310.673</v>
      </c>
      <c r="HD182" s="1">
        <v>311.42700000000002</v>
      </c>
      <c r="HE182" s="1">
        <v>314.68299999999999</v>
      </c>
      <c r="HF182" s="1">
        <v>313.06799999999998</v>
      </c>
      <c r="HG182" s="1">
        <v>327.28100000000001</v>
      </c>
      <c r="HH182" s="1">
        <v>330.15699999999998</v>
      </c>
      <c r="HI182" s="1">
        <v>330.63099999999997</v>
      </c>
      <c r="HJ182" s="1">
        <v>332.02800000000002</v>
      </c>
      <c r="HK182" s="1">
        <v>333.63200000000001</v>
      </c>
      <c r="HL182" s="1">
        <v>336.40800000000002</v>
      </c>
      <c r="HM182" s="1">
        <v>336.51799999999997</v>
      </c>
      <c r="HN182" s="1">
        <v>331.69799999999998</v>
      </c>
      <c r="HO182" s="1">
        <v>331.67200000000003</v>
      </c>
      <c r="HP182" s="1">
        <v>331.149</v>
      </c>
      <c r="HQ182" s="1">
        <v>340.709</v>
      </c>
      <c r="HR182" s="1">
        <v>351.83800000000002</v>
      </c>
      <c r="HS182" s="1">
        <v>353.90800000000002</v>
      </c>
      <c r="HT182" s="1">
        <v>364.34699999999998</v>
      </c>
      <c r="HU182" s="1">
        <v>364.71899999999999</v>
      </c>
      <c r="HV182" s="1">
        <v>352.012</v>
      </c>
      <c r="HW182" s="1">
        <v>346.52699999999999</v>
      </c>
      <c r="HX182" s="1">
        <v>343.858</v>
      </c>
      <c r="HY182" s="1">
        <v>345.68900000000002</v>
      </c>
      <c r="HZ182" s="1">
        <v>346.03100000000001</v>
      </c>
      <c r="IA182" s="1">
        <v>350.46699999999998</v>
      </c>
      <c r="IB182" s="1">
        <v>352.58600000000001</v>
      </c>
      <c r="IC182" s="1">
        <v>354.447</v>
      </c>
      <c r="ID182" s="1">
        <v>342.92</v>
      </c>
      <c r="IE182" s="1">
        <v>332.08699999999999</v>
      </c>
      <c r="IF182" s="1">
        <v>323.10500000000002</v>
      </c>
      <c r="IG182" s="1">
        <v>323.50200000000001</v>
      </c>
      <c r="IH182" s="1">
        <v>311.47000000000003</v>
      </c>
      <c r="II182" s="1">
        <v>308.47000000000003</v>
      </c>
      <c r="IJ182" s="1">
        <v>309.82100000000003</v>
      </c>
      <c r="IK182" s="1">
        <v>319.15100000000001</v>
      </c>
      <c r="IL182" s="1">
        <v>330.52499999999998</v>
      </c>
      <c r="IM182" s="1">
        <v>335.517</v>
      </c>
      <c r="IN182" s="1">
        <v>335.37</v>
      </c>
      <c r="IO182" s="1">
        <v>343.04899999999998</v>
      </c>
      <c r="IP182" s="1">
        <v>329.53800000000001</v>
      </c>
      <c r="IQ182" s="1">
        <v>324.89699999999999</v>
      </c>
      <c r="IR182" s="1">
        <v>327.40300000000002</v>
      </c>
      <c r="IS182" s="1">
        <v>333.17500000000001</v>
      </c>
      <c r="IT182" s="1">
        <v>332.83199999999999</v>
      </c>
    </row>
    <row r="183" spans="1:512" x14ac:dyDescent="0.25">
      <c r="A183" s="1" t="s">
        <v>388</v>
      </c>
      <c r="B183" s="1" t="str">
        <f>_xlfn.XLOOKUP(A183,bonds[worksheet get],bonds[unique lookup],"-")</f>
        <v>ARNDTN 5 1/4 PERP nc-23</v>
      </c>
      <c r="C183" s="1" t="str">
        <f>_xlfn.XLOOKUP(A183,bonds[worksheet get],bonds[ID_ISIN],"-")</f>
        <v>XS1634523754</v>
      </c>
      <c r="D183" s="1">
        <f>_xll.BDH(A183,"blp_i_sprd_mid","-2AY",,"Dates=H","Fill=C","Sort=R","Dir=H","cols=508;rows=1")</f>
        <v>482.32900000000001</v>
      </c>
      <c r="E183" s="1">
        <v>481.24700000000001</v>
      </c>
      <c r="F183" s="1">
        <v>478.75599999999997</v>
      </c>
      <c r="G183" s="1">
        <v>483.22</v>
      </c>
      <c r="H183" s="1">
        <v>486.24900000000002</v>
      </c>
      <c r="I183" s="1">
        <v>484.541</v>
      </c>
      <c r="J183" s="1">
        <v>487.81900000000002</v>
      </c>
      <c r="K183" s="1">
        <v>485.23099999999999</v>
      </c>
      <c r="L183" s="1">
        <v>486.15499999999997</v>
      </c>
      <c r="M183" s="1">
        <v>481.08800000000002</v>
      </c>
      <c r="N183" s="1">
        <v>481.125</v>
      </c>
      <c r="O183" s="1">
        <v>481.096</v>
      </c>
      <c r="P183" s="1">
        <v>473.26400000000001</v>
      </c>
      <c r="Q183" s="1">
        <v>466.63600000000002</v>
      </c>
      <c r="R183" s="1">
        <v>471.68299999999999</v>
      </c>
      <c r="S183" s="1">
        <v>502.18400000000003</v>
      </c>
      <c r="T183" s="1">
        <v>486.39499999999998</v>
      </c>
      <c r="U183" s="1">
        <v>483.63499999999999</v>
      </c>
      <c r="V183" s="1">
        <v>447.72199999999998</v>
      </c>
      <c r="W183" s="1">
        <v>444.79399999999998</v>
      </c>
      <c r="X183" s="1">
        <v>430.11200000000002</v>
      </c>
      <c r="Y183" s="1">
        <v>448.65899999999999</v>
      </c>
      <c r="Z183" s="1">
        <v>491.32600000000002</v>
      </c>
      <c r="AA183" s="1">
        <v>552.93399999999997</v>
      </c>
      <c r="AB183" s="1">
        <v>576.78499999999997</v>
      </c>
      <c r="AC183" s="1">
        <v>585.07100000000003</v>
      </c>
      <c r="AD183" s="1">
        <v>587.19799999999998</v>
      </c>
      <c r="AE183" s="1">
        <v>595.68600000000004</v>
      </c>
      <c r="AF183" s="1">
        <v>611.58900000000006</v>
      </c>
      <c r="AG183" s="1">
        <v>640.60299999999995</v>
      </c>
      <c r="AH183" s="1">
        <v>652.096</v>
      </c>
      <c r="AI183" s="1">
        <v>653.13300000000004</v>
      </c>
      <c r="AJ183" s="1">
        <v>657.16899999999998</v>
      </c>
      <c r="AK183" s="1">
        <v>671.822</v>
      </c>
      <c r="AL183" s="1">
        <v>681.37699999999995</v>
      </c>
      <c r="AM183" s="1">
        <v>684.99199999999996</v>
      </c>
      <c r="AN183" s="1">
        <v>685.95500000000004</v>
      </c>
      <c r="AO183" s="1">
        <v>676.75300000000004</v>
      </c>
      <c r="AP183" s="1">
        <v>674.58699999999999</v>
      </c>
      <c r="AQ183" s="1">
        <v>674.64800000000002</v>
      </c>
      <c r="AR183" s="1">
        <v>692.19100000000003</v>
      </c>
      <c r="AS183" s="1">
        <v>691.59199999999998</v>
      </c>
      <c r="AT183" s="1">
        <v>681.76900000000001</v>
      </c>
      <c r="AU183" s="1">
        <v>687.423</v>
      </c>
      <c r="AV183" s="1">
        <v>670.95699999999999</v>
      </c>
      <c r="AW183" s="1">
        <v>670.82100000000003</v>
      </c>
      <c r="AX183" s="1">
        <v>669.149</v>
      </c>
      <c r="AY183" s="1">
        <v>667.80200000000002</v>
      </c>
      <c r="AZ183" s="1">
        <v>670.74599999999998</v>
      </c>
      <c r="BA183" s="1">
        <v>713.08199999999999</v>
      </c>
      <c r="BB183" s="1">
        <v>700.81399999999996</v>
      </c>
      <c r="BC183" s="1">
        <v>717.33600000000001</v>
      </c>
      <c r="BD183" s="1">
        <v>702.85900000000004</v>
      </c>
      <c r="BE183" s="1">
        <v>684.02099999999996</v>
      </c>
      <c r="BF183" s="1">
        <v>697.05</v>
      </c>
      <c r="BG183" s="1">
        <v>700.97699999999998</v>
      </c>
      <c r="BH183" s="1">
        <v>701.46</v>
      </c>
      <c r="BI183" s="1">
        <v>696.20399999999995</v>
      </c>
      <c r="BJ183" s="1">
        <v>760.95699999999999</v>
      </c>
      <c r="BK183" s="1">
        <v>781.30600000000004</v>
      </c>
      <c r="BL183" s="1">
        <v>801.44500000000005</v>
      </c>
      <c r="BM183" s="1">
        <v>800.73500000000001</v>
      </c>
      <c r="BN183" s="1">
        <v>808.35699999999997</v>
      </c>
      <c r="BO183" s="1">
        <v>795.37800000000004</v>
      </c>
      <c r="BP183" s="1">
        <v>779.26900000000001</v>
      </c>
      <c r="BQ183" s="1">
        <v>771.41300000000001</v>
      </c>
      <c r="BR183" s="1">
        <v>759.303</v>
      </c>
      <c r="BS183" s="1">
        <v>767.73199999999997</v>
      </c>
      <c r="BT183" s="1">
        <v>775.28599999999994</v>
      </c>
      <c r="BU183" s="1">
        <v>760.98599999999999</v>
      </c>
      <c r="BV183" s="1">
        <v>787.69799999999998</v>
      </c>
      <c r="BW183" s="1">
        <v>750.28599999999994</v>
      </c>
      <c r="BX183" s="1">
        <v>744.36</v>
      </c>
      <c r="BY183" s="1">
        <v>739.38900000000001</v>
      </c>
      <c r="BZ183" s="1">
        <v>733.45100000000002</v>
      </c>
      <c r="CA183" s="1">
        <v>619.35500000000002</v>
      </c>
      <c r="CB183" s="1">
        <v>550.90499999999997</v>
      </c>
      <c r="CC183" s="1">
        <v>469.09500000000003</v>
      </c>
      <c r="CD183" s="1">
        <v>487.54300000000001</v>
      </c>
      <c r="CE183" s="1">
        <v>411.37700000000001</v>
      </c>
      <c r="CF183" s="1">
        <v>396.08300000000003</v>
      </c>
      <c r="CG183" s="1">
        <v>432.11099999999999</v>
      </c>
      <c r="CH183" s="1">
        <v>333.32100000000003</v>
      </c>
      <c r="CI183" s="1">
        <v>306.33100000000002</v>
      </c>
      <c r="CJ183" s="1">
        <v>295.78899999999999</v>
      </c>
      <c r="CK183" s="1">
        <v>290.90300000000002</v>
      </c>
      <c r="CL183" s="1">
        <v>305.11900000000003</v>
      </c>
      <c r="CM183" s="1">
        <v>298.95100000000002</v>
      </c>
      <c r="CN183" s="1">
        <v>254.90899999999999</v>
      </c>
      <c r="CO183" s="1">
        <v>244.31100000000001</v>
      </c>
      <c r="CP183" s="1">
        <v>233.488</v>
      </c>
      <c r="CQ183" s="1">
        <v>228.15199999999999</v>
      </c>
      <c r="CR183" s="1">
        <v>213.08099999999999</v>
      </c>
      <c r="CS183" s="1">
        <v>207.18799999999999</v>
      </c>
      <c r="CT183" s="1">
        <v>203.96799999999999</v>
      </c>
      <c r="CU183" s="1">
        <v>212.512</v>
      </c>
      <c r="CV183" s="1">
        <v>209.34299999999999</v>
      </c>
      <c r="CW183" s="1">
        <v>210.23699999999999</v>
      </c>
      <c r="CX183" s="1">
        <v>207.73599999999999</v>
      </c>
      <c r="CY183" s="1">
        <v>208.62200000000001</v>
      </c>
      <c r="CZ183" s="1">
        <v>217.74299999999999</v>
      </c>
      <c r="DA183" s="1">
        <v>218.16399999999999</v>
      </c>
      <c r="DB183" s="1">
        <v>212.22200000000001</v>
      </c>
      <c r="DC183" s="1">
        <v>209.12299999999999</v>
      </c>
      <c r="DD183" s="1">
        <v>213.70500000000001</v>
      </c>
      <c r="DE183" s="1">
        <v>222.34200000000001</v>
      </c>
      <c r="DF183" s="1">
        <v>233.01900000000001</v>
      </c>
      <c r="DG183" s="1">
        <v>237.63499999999999</v>
      </c>
      <c r="DH183" s="1">
        <v>230.68</v>
      </c>
      <c r="DI183" s="1">
        <v>228.47</v>
      </c>
      <c r="DJ183" s="1">
        <v>232.453</v>
      </c>
      <c r="DK183" s="1">
        <v>232.494</v>
      </c>
      <c r="DL183" s="1">
        <v>221.31200000000001</v>
      </c>
      <c r="DM183" s="1">
        <v>213.952</v>
      </c>
      <c r="DN183" s="1">
        <v>210.24700000000001</v>
      </c>
      <c r="DO183" s="1">
        <v>212.95400000000001</v>
      </c>
      <c r="DP183" s="1">
        <v>205.125</v>
      </c>
      <c r="DQ183" s="1">
        <v>214.06100000000001</v>
      </c>
      <c r="DR183" s="1">
        <v>216.642</v>
      </c>
      <c r="DS183" s="1">
        <v>217.81299999999999</v>
      </c>
      <c r="DT183" s="1">
        <v>218.226</v>
      </c>
      <c r="DU183" s="1">
        <v>217.10900000000001</v>
      </c>
      <c r="DV183" s="1">
        <v>216.65600000000001</v>
      </c>
      <c r="DW183" s="1">
        <v>217.34100000000001</v>
      </c>
      <c r="DX183" s="1">
        <v>214.22</v>
      </c>
      <c r="DY183" s="1">
        <v>217.78899999999999</v>
      </c>
      <c r="DZ183" s="1">
        <v>217.667</v>
      </c>
      <c r="EA183" s="1">
        <v>216.46299999999999</v>
      </c>
      <c r="EB183" s="1">
        <v>207.988</v>
      </c>
      <c r="EC183" s="1">
        <v>212.35499999999999</v>
      </c>
      <c r="ED183" s="1">
        <v>212.71799999999999</v>
      </c>
      <c r="EE183" s="1">
        <v>206.602</v>
      </c>
      <c r="EF183" s="1">
        <v>206.74799999999999</v>
      </c>
      <c r="EG183" s="1">
        <v>213.619</v>
      </c>
      <c r="EH183" s="1">
        <v>212.81200000000001</v>
      </c>
      <c r="EI183" s="1">
        <v>217.93100000000001</v>
      </c>
      <c r="EJ183" s="1">
        <v>219.226</v>
      </c>
      <c r="EK183" s="1">
        <v>227.178</v>
      </c>
      <c r="EL183" s="1">
        <v>228.15700000000001</v>
      </c>
      <c r="EM183" s="1">
        <v>232.50700000000001</v>
      </c>
      <c r="EN183" s="1">
        <v>236.001</v>
      </c>
      <c r="EO183" s="1">
        <v>234.994</v>
      </c>
      <c r="EP183" s="1">
        <v>236.55</v>
      </c>
      <c r="EQ183" s="1">
        <v>237.89599999999999</v>
      </c>
      <c r="ER183" s="1">
        <v>254.14500000000001</v>
      </c>
      <c r="ES183" s="1">
        <v>260.63400000000001</v>
      </c>
      <c r="ET183" s="1">
        <v>269.935</v>
      </c>
      <c r="EU183" s="1">
        <v>276.41899999999998</v>
      </c>
      <c r="EV183" s="1">
        <v>274.84300000000002</v>
      </c>
      <c r="EW183" s="1">
        <v>273.22899999999998</v>
      </c>
      <c r="EX183" s="1">
        <v>281.45600000000002</v>
      </c>
      <c r="EY183" s="1">
        <v>292.96100000000001</v>
      </c>
      <c r="EZ183" s="1">
        <v>314.82499999999999</v>
      </c>
      <c r="FA183" s="1">
        <v>302.47699999999998</v>
      </c>
      <c r="FB183" s="1">
        <v>302.52100000000002</v>
      </c>
      <c r="FC183" s="1">
        <v>306.69</v>
      </c>
      <c r="FD183" s="1">
        <v>315.16699999999997</v>
      </c>
      <c r="FE183" s="1">
        <v>309.38400000000001</v>
      </c>
      <c r="FF183" s="1">
        <v>307.404</v>
      </c>
      <c r="FG183" s="1">
        <v>301.16800000000001</v>
      </c>
      <c r="FH183" s="1">
        <v>315.12799999999999</v>
      </c>
      <c r="FI183" s="1">
        <v>300.78699999999998</v>
      </c>
      <c r="FJ183" s="1">
        <v>292.846</v>
      </c>
      <c r="FK183" s="1">
        <v>297.709</v>
      </c>
      <c r="FL183" s="1">
        <v>288.64299999999997</v>
      </c>
      <c r="FM183" s="1">
        <v>304.14100000000002</v>
      </c>
      <c r="FN183" s="1">
        <v>294.81</v>
      </c>
      <c r="FO183" s="1">
        <v>305.81299999999999</v>
      </c>
      <c r="FP183" s="1">
        <v>310.11500000000001</v>
      </c>
      <c r="FQ183" s="1">
        <v>321.07900000000001</v>
      </c>
      <c r="FR183" s="1">
        <v>330.27699999999999</v>
      </c>
      <c r="FS183" s="1">
        <v>314.67899999999997</v>
      </c>
      <c r="FT183" s="1">
        <v>317.86700000000002</v>
      </c>
      <c r="FU183" s="1">
        <v>317.452</v>
      </c>
      <c r="FV183" s="1">
        <v>329.58499999999998</v>
      </c>
      <c r="FW183" s="1">
        <v>341.11399999999998</v>
      </c>
      <c r="FX183" s="1">
        <v>348.95</v>
      </c>
      <c r="FY183" s="1">
        <v>347.98599999999999</v>
      </c>
      <c r="FZ183" s="1">
        <v>346.04599999999999</v>
      </c>
      <c r="GA183" s="1">
        <v>343.15800000000002</v>
      </c>
      <c r="GB183" s="1">
        <v>341.15800000000002</v>
      </c>
      <c r="GC183" s="1">
        <v>352.048</v>
      </c>
      <c r="GD183" s="1">
        <v>352.36900000000003</v>
      </c>
      <c r="GE183" s="1">
        <v>354.42599999999999</v>
      </c>
      <c r="GF183" s="1">
        <v>352.36599999999999</v>
      </c>
      <c r="GG183" s="1">
        <v>367.49</v>
      </c>
      <c r="GH183" s="1">
        <v>375.43599999999998</v>
      </c>
      <c r="GI183" s="1">
        <v>374.298</v>
      </c>
      <c r="GJ183" s="1">
        <v>366.85399999999998</v>
      </c>
      <c r="GK183" s="1">
        <v>374.024</v>
      </c>
      <c r="GL183" s="1">
        <v>374.39699999999999</v>
      </c>
      <c r="GM183" s="1">
        <v>357.21699999999998</v>
      </c>
      <c r="GN183" s="1">
        <v>352.13799999999998</v>
      </c>
      <c r="GO183" s="1">
        <v>348.166</v>
      </c>
      <c r="GP183" s="1">
        <v>345.988</v>
      </c>
      <c r="GQ183" s="1">
        <v>345.15800000000002</v>
      </c>
      <c r="GR183" s="1">
        <v>345.267</v>
      </c>
      <c r="GS183" s="1">
        <v>355.01900000000001</v>
      </c>
      <c r="GT183" s="1">
        <v>344.19499999999999</v>
      </c>
      <c r="GU183" s="1">
        <v>342.72800000000001</v>
      </c>
      <c r="GV183" s="1">
        <v>341.54599999999999</v>
      </c>
      <c r="GW183" s="1">
        <v>334.98399999999998</v>
      </c>
      <c r="GX183" s="1">
        <v>337.53399999999999</v>
      </c>
      <c r="GY183" s="1">
        <v>338.25299999999999</v>
      </c>
      <c r="GZ183" s="1">
        <v>328.12</v>
      </c>
      <c r="HA183" s="1">
        <v>340.303</v>
      </c>
      <c r="HB183" s="1">
        <v>358.11099999999999</v>
      </c>
      <c r="HC183" s="1">
        <v>351.79500000000002</v>
      </c>
      <c r="HD183" s="1">
        <v>362.20100000000002</v>
      </c>
      <c r="HE183" s="1">
        <v>361.79300000000001</v>
      </c>
      <c r="HF183" s="1">
        <v>368.74799999999999</v>
      </c>
      <c r="HG183" s="1">
        <v>379.53100000000001</v>
      </c>
      <c r="HH183" s="1">
        <v>376.91800000000001</v>
      </c>
      <c r="HI183" s="1">
        <v>371.077</v>
      </c>
      <c r="HJ183" s="1">
        <v>371.76900000000001</v>
      </c>
      <c r="HK183" s="1">
        <v>370.26499999999999</v>
      </c>
      <c r="HL183" s="1">
        <v>373.47699999999998</v>
      </c>
      <c r="HM183" s="1">
        <v>377.66199999999998</v>
      </c>
      <c r="HN183" s="1">
        <v>374.06599999999997</v>
      </c>
      <c r="HO183" s="1">
        <v>380.74799999999999</v>
      </c>
      <c r="HP183" s="1">
        <v>365.2</v>
      </c>
      <c r="HQ183" s="1">
        <v>376.77800000000002</v>
      </c>
      <c r="HR183" s="1">
        <v>382.81099999999998</v>
      </c>
      <c r="HS183" s="1">
        <v>383.334</v>
      </c>
      <c r="HT183" s="1">
        <v>389.58699999999999</v>
      </c>
      <c r="HU183" s="1">
        <v>388.65199999999999</v>
      </c>
      <c r="HV183" s="1">
        <v>380.584</v>
      </c>
      <c r="HW183" s="1">
        <v>370.71</v>
      </c>
      <c r="HX183" s="1">
        <v>376.75900000000001</v>
      </c>
      <c r="HY183" s="1">
        <v>375.09199999999998</v>
      </c>
      <c r="HZ183" s="1">
        <v>379.721</v>
      </c>
      <c r="IA183" s="1">
        <v>388.44</v>
      </c>
      <c r="IB183" s="1">
        <v>375.66399999999999</v>
      </c>
      <c r="IC183" s="1">
        <v>376.66399999999999</v>
      </c>
      <c r="ID183" s="1">
        <v>357.65499999999997</v>
      </c>
      <c r="IE183" s="1">
        <v>346.45100000000002</v>
      </c>
      <c r="IF183" s="1">
        <v>333.26499999999999</v>
      </c>
      <c r="IG183" s="1">
        <v>334.94799999999998</v>
      </c>
      <c r="IH183" s="1">
        <v>325.71100000000001</v>
      </c>
      <c r="II183" s="1">
        <v>328.58699999999999</v>
      </c>
      <c r="IJ183" s="1">
        <v>324.18400000000003</v>
      </c>
      <c r="IK183" s="1">
        <v>333.85700000000003</v>
      </c>
      <c r="IL183" s="1">
        <v>355.18</v>
      </c>
      <c r="IM183" s="1">
        <v>364.62400000000002</v>
      </c>
      <c r="IN183" s="1">
        <v>364.22899999999998</v>
      </c>
      <c r="IO183" s="1">
        <v>366.27499999999998</v>
      </c>
      <c r="IP183" s="1">
        <v>359.43</v>
      </c>
      <c r="IQ183" s="1">
        <v>356.22899999999998</v>
      </c>
      <c r="IR183" s="1">
        <v>368.59300000000002</v>
      </c>
      <c r="IS183" s="1">
        <v>352.54</v>
      </c>
      <c r="IT183" s="1">
        <v>356.22300000000001</v>
      </c>
      <c r="IU183" s="1">
        <v>371.77600000000001</v>
      </c>
      <c r="IV183" s="1">
        <v>362.34100000000001</v>
      </c>
      <c r="IW183" s="1">
        <v>364.45699999999999</v>
      </c>
      <c r="IX183" s="1">
        <v>340.41399999999999</v>
      </c>
      <c r="IY183" s="1">
        <v>373.31799999999998</v>
      </c>
      <c r="IZ183" s="1">
        <v>373.78500000000003</v>
      </c>
      <c r="JA183" s="1">
        <v>384.43599999999998</v>
      </c>
      <c r="JB183" s="1">
        <v>381.41300000000001</v>
      </c>
      <c r="JC183" s="1">
        <v>389.63200000000001</v>
      </c>
      <c r="JD183" s="1">
        <v>412.20699999999999</v>
      </c>
      <c r="JE183" s="1">
        <v>415.46100000000001</v>
      </c>
      <c r="JF183" s="1">
        <v>422.87299999999999</v>
      </c>
      <c r="JG183" s="1">
        <v>427.96199999999999</v>
      </c>
      <c r="JH183" s="1">
        <v>415.99299999999999</v>
      </c>
      <c r="JI183" s="1">
        <v>419.16500000000002</v>
      </c>
      <c r="JJ183" s="1">
        <v>432.32600000000002</v>
      </c>
      <c r="JK183" s="1">
        <v>427.24700000000001</v>
      </c>
      <c r="JL183" s="1">
        <v>445.49299999999999</v>
      </c>
      <c r="JM183" s="1">
        <v>456.00599999999997</v>
      </c>
      <c r="JN183" s="1">
        <v>454.53699999999998</v>
      </c>
      <c r="JO183" s="1">
        <v>446.45800000000003</v>
      </c>
      <c r="JP183" s="1">
        <v>443.447</v>
      </c>
      <c r="JQ183" s="1">
        <v>449.62599999999998</v>
      </c>
      <c r="JR183" s="1">
        <v>459.01799999999997</v>
      </c>
      <c r="JS183" s="1">
        <v>461.73399999999998</v>
      </c>
      <c r="JT183" s="1">
        <v>469.52300000000002</v>
      </c>
      <c r="JU183" s="1">
        <v>470.56799999999998</v>
      </c>
      <c r="JV183" s="1">
        <v>478.36799999999999</v>
      </c>
      <c r="JW183" s="1">
        <v>469.80799999999999</v>
      </c>
      <c r="JX183" s="1">
        <v>458.392</v>
      </c>
      <c r="JY183" s="1">
        <v>454.15300000000002</v>
      </c>
      <c r="JZ183" s="1">
        <v>454.05099999999999</v>
      </c>
      <c r="KA183" s="1">
        <v>446.11</v>
      </c>
      <c r="KB183" s="1">
        <v>442.666</v>
      </c>
      <c r="KC183" s="1">
        <v>453.49400000000003</v>
      </c>
      <c r="KD183" s="1">
        <v>434.06900000000002</v>
      </c>
      <c r="KE183" s="1">
        <v>430.64800000000002</v>
      </c>
      <c r="KF183" s="1">
        <v>431.09399999999999</v>
      </c>
      <c r="KG183" s="1">
        <v>432.971</v>
      </c>
      <c r="KH183" s="1">
        <v>433.61399999999998</v>
      </c>
      <c r="KI183" s="1">
        <v>437.45100000000002</v>
      </c>
      <c r="KJ183" s="1">
        <v>439.80599999999998</v>
      </c>
      <c r="KK183" s="1">
        <v>433.67700000000002</v>
      </c>
      <c r="KL183" s="1">
        <v>424.09899999999999</v>
      </c>
      <c r="KM183" s="1">
        <v>425.69099999999997</v>
      </c>
      <c r="KN183" s="1">
        <v>416.358</v>
      </c>
      <c r="KO183" s="1">
        <v>409.851</v>
      </c>
      <c r="KP183" s="1">
        <v>390.34300000000002</v>
      </c>
      <c r="KQ183" s="1">
        <v>388.97300000000001</v>
      </c>
      <c r="KR183" s="1">
        <v>393.45499999999998</v>
      </c>
      <c r="KS183" s="1">
        <v>396.45800000000003</v>
      </c>
      <c r="KT183" s="1">
        <v>398.79500000000002</v>
      </c>
      <c r="KU183" s="1">
        <v>405.27199999999999</v>
      </c>
      <c r="KV183" s="1">
        <v>393.262</v>
      </c>
      <c r="KW183" s="1">
        <v>390.596</v>
      </c>
      <c r="KX183" s="1">
        <v>395.34100000000001</v>
      </c>
      <c r="KY183" s="1">
        <v>396.42599999999999</v>
      </c>
      <c r="KZ183" s="1">
        <v>393.625</v>
      </c>
      <c r="LA183" s="1">
        <v>390.78199999999998</v>
      </c>
      <c r="LB183" s="1">
        <v>391.86099999999999</v>
      </c>
      <c r="LC183" s="1">
        <v>395.41500000000002</v>
      </c>
      <c r="LD183" s="1">
        <v>407.96199999999999</v>
      </c>
      <c r="LE183" s="1">
        <v>411.714</v>
      </c>
      <c r="LF183" s="1">
        <v>409.608</v>
      </c>
      <c r="LG183" s="1">
        <v>406.48700000000002</v>
      </c>
      <c r="LH183" s="1">
        <v>402.56700000000001</v>
      </c>
      <c r="LI183" s="1">
        <v>401.892</v>
      </c>
      <c r="LJ183" s="1">
        <v>405.94400000000002</v>
      </c>
      <c r="LK183" s="1">
        <v>408.80200000000002</v>
      </c>
      <c r="LL183" s="1">
        <v>406.08499999999998</v>
      </c>
      <c r="LM183" s="1">
        <v>422.98200000000003</v>
      </c>
      <c r="LN183" s="1">
        <v>432.42500000000001</v>
      </c>
      <c r="LO183" s="1">
        <v>432.77300000000002</v>
      </c>
      <c r="LP183" s="1">
        <v>431.80500000000001</v>
      </c>
      <c r="LQ183" s="1">
        <v>439.50700000000001</v>
      </c>
      <c r="LR183" s="1">
        <v>424.13900000000001</v>
      </c>
      <c r="LS183" s="1">
        <v>410.84</v>
      </c>
      <c r="LT183" s="1">
        <v>408.03699999999998</v>
      </c>
      <c r="LU183" s="1">
        <v>398.28800000000001</v>
      </c>
      <c r="LV183" s="1">
        <v>408.78500000000003</v>
      </c>
      <c r="LW183" s="1">
        <v>422.13600000000002</v>
      </c>
      <c r="LX183" s="1">
        <v>416.39100000000002</v>
      </c>
      <c r="LY183" s="1">
        <v>433.358</v>
      </c>
      <c r="LZ183" s="1">
        <v>437.15100000000001</v>
      </c>
      <c r="MA183" s="1">
        <v>452.459</v>
      </c>
      <c r="MB183" s="1">
        <v>453.10599999999999</v>
      </c>
      <c r="MC183" s="1">
        <v>445.875</v>
      </c>
      <c r="MD183" s="1">
        <v>436.9</v>
      </c>
      <c r="ME183" s="1">
        <v>425.31400000000002</v>
      </c>
      <c r="MF183" s="1">
        <v>416.16800000000001</v>
      </c>
      <c r="MG183" s="1">
        <v>418.43200000000002</v>
      </c>
      <c r="MH183" s="1">
        <v>416.43200000000002</v>
      </c>
      <c r="MI183" s="1">
        <v>423.072</v>
      </c>
      <c r="MJ183" s="1">
        <v>437.39699999999999</v>
      </c>
      <c r="MK183" s="1">
        <v>427.27100000000002</v>
      </c>
      <c r="ML183" s="1">
        <v>436.464</v>
      </c>
      <c r="MM183" s="1">
        <v>432.96600000000001</v>
      </c>
      <c r="MN183" s="1">
        <v>431.1</v>
      </c>
      <c r="MO183" s="1">
        <v>427.75700000000001</v>
      </c>
      <c r="MP183" s="1">
        <v>443.54899999999998</v>
      </c>
      <c r="MQ183" s="1">
        <v>434.68200000000002</v>
      </c>
      <c r="MR183" s="1">
        <v>440.89499999999998</v>
      </c>
      <c r="MS183" s="1">
        <v>427.483</v>
      </c>
      <c r="MT183" s="1">
        <v>445.31799999999998</v>
      </c>
      <c r="MU183" s="1">
        <v>450.84699999999998</v>
      </c>
      <c r="MV183" s="1">
        <v>449.709</v>
      </c>
      <c r="MW183" s="1">
        <v>435.15899999999999</v>
      </c>
      <c r="MX183" s="1">
        <v>428.91300000000001</v>
      </c>
      <c r="MY183" s="1">
        <v>433.839</v>
      </c>
      <c r="MZ183" s="1">
        <v>435.19799999999998</v>
      </c>
      <c r="NA183" s="1">
        <v>437.40600000000001</v>
      </c>
      <c r="NB183" s="1">
        <v>443.887</v>
      </c>
      <c r="NC183" s="1">
        <v>458.416</v>
      </c>
      <c r="ND183" s="1">
        <v>453.95100000000002</v>
      </c>
      <c r="NE183" s="1">
        <v>455.846</v>
      </c>
      <c r="NF183" s="1">
        <v>455.26600000000002</v>
      </c>
      <c r="NG183" s="1">
        <v>465.154</v>
      </c>
      <c r="NH183" s="1">
        <v>462.553</v>
      </c>
      <c r="NI183" s="1">
        <v>459.75700000000001</v>
      </c>
      <c r="NJ183" s="1">
        <v>428.96800000000002</v>
      </c>
      <c r="NK183" s="1">
        <v>431.935</v>
      </c>
      <c r="NL183" s="1">
        <v>440.803</v>
      </c>
      <c r="NM183" s="1">
        <v>456.42500000000001</v>
      </c>
      <c r="NN183" s="1">
        <v>489.40899999999999</v>
      </c>
      <c r="NO183" s="1">
        <v>493.57299999999998</v>
      </c>
      <c r="NP183" s="1">
        <v>492.75299999999999</v>
      </c>
      <c r="NQ183" s="1">
        <v>507.58699999999999</v>
      </c>
      <c r="NR183" s="1">
        <v>512.56600000000003</v>
      </c>
      <c r="NS183" s="1">
        <v>529.46299999999997</v>
      </c>
      <c r="NT183" s="1">
        <v>537.58199999999999</v>
      </c>
      <c r="NU183" s="1">
        <v>542.29499999999996</v>
      </c>
      <c r="NV183" s="1">
        <v>554.32600000000002</v>
      </c>
      <c r="NW183" s="1">
        <v>538.24599999999998</v>
      </c>
      <c r="NX183" s="1">
        <v>540.13099999999997</v>
      </c>
      <c r="NY183" s="1">
        <v>536.851</v>
      </c>
      <c r="NZ183" s="1">
        <v>529.98900000000003</v>
      </c>
      <c r="OA183" s="1">
        <v>523.58100000000002</v>
      </c>
      <c r="OB183" s="1">
        <v>521.53700000000003</v>
      </c>
      <c r="OC183" s="1">
        <v>518.63699999999994</v>
      </c>
      <c r="OD183" s="1">
        <v>518.476</v>
      </c>
      <c r="OE183" s="1">
        <v>512.89400000000001</v>
      </c>
      <c r="OF183" s="1">
        <v>496.39800000000002</v>
      </c>
      <c r="OG183" s="1">
        <v>511.57400000000001</v>
      </c>
      <c r="OH183" s="1">
        <v>508.13499999999999</v>
      </c>
      <c r="OI183" s="1">
        <v>519.38400000000001</v>
      </c>
      <c r="OJ183" s="1">
        <v>551.27700000000004</v>
      </c>
      <c r="OK183" s="1">
        <v>562.11599999999999</v>
      </c>
      <c r="OL183" s="1">
        <v>565.95899999999995</v>
      </c>
      <c r="OM183" s="1">
        <v>567.149</v>
      </c>
      <c r="ON183" s="1">
        <v>562.29200000000003</v>
      </c>
      <c r="OO183" s="1">
        <v>542.74599999999998</v>
      </c>
      <c r="OP183" s="1">
        <v>536.14099999999996</v>
      </c>
      <c r="OQ183" s="1">
        <v>559.27300000000002</v>
      </c>
      <c r="OR183" s="1">
        <v>553.37900000000002</v>
      </c>
      <c r="OS183" s="1">
        <v>484.06299999999999</v>
      </c>
      <c r="OT183" s="1">
        <v>466.99700000000001</v>
      </c>
      <c r="OU183" s="1">
        <v>453.22699999999998</v>
      </c>
      <c r="OV183" s="1">
        <v>455.44200000000001</v>
      </c>
      <c r="OW183" s="1">
        <v>451.73700000000002</v>
      </c>
      <c r="OX183" s="1">
        <v>439.935</v>
      </c>
      <c r="OY183" s="1">
        <v>445.82400000000001</v>
      </c>
      <c r="OZ183" s="1">
        <v>419.92500000000001</v>
      </c>
      <c r="PA183" s="1">
        <v>404.37299999999999</v>
      </c>
      <c r="PB183" s="1">
        <v>393.23099999999999</v>
      </c>
      <c r="PC183" s="1">
        <v>388.85700000000003</v>
      </c>
      <c r="PD183" s="1">
        <v>383.29899999999998</v>
      </c>
      <c r="PE183" s="1">
        <v>378.96100000000001</v>
      </c>
      <c r="PF183" s="1">
        <v>377.834</v>
      </c>
      <c r="PG183" s="1">
        <v>374.24299999999999</v>
      </c>
      <c r="PH183" s="1">
        <v>377.96499999999997</v>
      </c>
      <c r="PI183" s="1">
        <v>374.10199999999998</v>
      </c>
      <c r="PJ183" s="1">
        <v>379.108</v>
      </c>
      <c r="PK183" s="1">
        <v>381.02199999999999</v>
      </c>
      <c r="PL183" s="1">
        <v>383.80700000000002</v>
      </c>
      <c r="PM183" s="1">
        <v>382.64</v>
      </c>
      <c r="PN183" s="1">
        <v>384.81400000000002</v>
      </c>
      <c r="PO183" s="1">
        <v>387.04399999999998</v>
      </c>
      <c r="PP183" s="1">
        <v>391.16300000000001</v>
      </c>
      <c r="PQ183" s="1">
        <v>382.21100000000001</v>
      </c>
      <c r="PR183" s="1">
        <v>377.43799999999999</v>
      </c>
      <c r="PS183" s="1">
        <v>372.5</v>
      </c>
      <c r="PT183" s="1">
        <v>366.66800000000001</v>
      </c>
      <c r="PU183" s="1">
        <v>368.01</v>
      </c>
      <c r="PV183" s="1">
        <v>366.59199999999998</v>
      </c>
      <c r="PW183" s="1">
        <v>365.25400000000002</v>
      </c>
      <c r="PX183" s="1">
        <v>366.61700000000002</v>
      </c>
      <c r="PY183" s="1">
        <v>373.42500000000001</v>
      </c>
      <c r="PZ183" s="1">
        <v>379.25599999999997</v>
      </c>
      <c r="QA183" s="1">
        <v>371.58199999999999</v>
      </c>
      <c r="QB183" s="1">
        <v>363.54500000000002</v>
      </c>
      <c r="QC183" s="1">
        <v>362.39100000000002</v>
      </c>
      <c r="QD183" s="1">
        <v>360.93900000000002</v>
      </c>
      <c r="QE183" s="1">
        <v>335.37799999999999</v>
      </c>
      <c r="QF183" s="1">
        <v>336.36200000000002</v>
      </c>
      <c r="QG183" s="1">
        <v>331.09100000000001</v>
      </c>
      <c r="QH183" s="1">
        <v>337.00400000000002</v>
      </c>
      <c r="QI183" s="1">
        <v>339.786</v>
      </c>
      <c r="QJ183" s="1">
        <v>342.31599999999997</v>
      </c>
      <c r="QK183" s="1">
        <v>339.85199999999998</v>
      </c>
      <c r="QL183" s="1">
        <v>342.88299999999998</v>
      </c>
      <c r="QM183" s="1">
        <v>335.839</v>
      </c>
      <c r="QN183" s="1">
        <v>337.31</v>
      </c>
      <c r="QO183" s="1">
        <v>334.73500000000001</v>
      </c>
      <c r="QP183" s="1">
        <v>336.952</v>
      </c>
      <c r="QQ183" s="1">
        <v>343.255</v>
      </c>
      <c r="QR183" s="1">
        <v>346.37799999999999</v>
      </c>
      <c r="QS183" s="1">
        <v>351.37799999999999</v>
      </c>
      <c r="QT183" s="1">
        <v>352.62900000000002</v>
      </c>
      <c r="QU183" s="1">
        <v>370.54899999999998</v>
      </c>
      <c r="QV183" s="1">
        <v>382.86799999999999</v>
      </c>
      <c r="QW183" s="1">
        <v>383.90499999999997</v>
      </c>
      <c r="QX183" s="1">
        <v>396.75</v>
      </c>
      <c r="QY183" s="1">
        <v>403.92700000000002</v>
      </c>
      <c r="QZ183" s="1">
        <v>413.60399999999998</v>
      </c>
      <c r="RA183" s="1">
        <v>407.05399999999997</v>
      </c>
      <c r="RB183" s="1">
        <v>405.18799999999999</v>
      </c>
      <c r="RC183" s="1">
        <v>404.28399999999999</v>
      </c>
      <c r="RD183" s="1">
        <v>407.39600000000002</v>
      </c>
      <c r="RE183" s="1">
        <v>401.78800000000001</v>
      </c>
      <c r="RF183" s="1">
        <v>402.654</v>
      </c>
      <c r="RG183" s="1">
        <v>408.73</v>
      </c>
      <c r="RH183" s="1">
        <v>417.81599999999997</v>
      </c>
      <c r="RI183" s="1">
        <v>426.714</v>
      </c>
      <c r="RJ183" s="1">
        <v>424.82</v>
      </c>
      <c r="RK183" s="1">
        <v>424.36</v>
      </c>
      <c r="RL183" s="1">
        <v>420.38900000000001</v>
      </c>
      <c r="RM183" s="1">
        <v>418.21199999999999</v>
      </c>
      <c r="RN183" s="1">
        <v>405.84800000000001</v>
      </c>
      <c r="RO183" s="1">
        <v>409.05700000000002</v>
      </c>
      <c r="RP183" s="1">
        <v>399.02499999999998</v>
      </c>
      <c r="RQ183" s="1">
        <v>394.31099999999998</v>
      </c>
      <c r="RR183" s="1">
        <v>387.62200000000001</v>
      </c>
      <c r="RS183" s="1">
        <v>377.91800000000001</v>
      </c>
      <c r="RT183" s="1">
        <v>372.16300000000001</v>
      </c>
      <c r="RU183" s="1">
        <v>370.65100000000001</v>
      </c>
      <c r="RV183" s="1">
        <v>373.54399999999998</v>
      </c>
      <c r="RW183" s="1">
        <v>371.53300000000002</v>
      </c>
      <c r="RX183" s="1">
        <v>365.53100000000001</v>
      </c>
      <c r="RY183" s="1">
        <v>364.06099999999998</v>
      </c>
      <c r="RZ183" s="1">
        <v>367.11799999999999</v>
      </c>
      <c r="SA183" s="1">
        <v>367.18200000000002</v>
      </c>
      <c r="SB183" s="1">
        <v>368.94499999999999</v>
      </c>
      <c r="SC183" s="1">
        <v>367.221</v>
      </c>
      <c r="SD183" s="1">
        <v>372.22199999999998</v>
      </c>
      <c r="SE183" s="1">
        <v>372.43599999999998</v>
      </c>
      <c r="SF183" s="1">
        <v>384.81299999999999</v>
      </c>
      <c r="SG183" s="1">
        <v>385.714</v>
      </c>
      <c r="SH183" s="1">
        <v>388.57</v>
      </c>
      <c r="SI183" s="1">
        <v>389.43</v>
      </c>
      <c r="SJ183" s="1">
        <v>384.315</v>
      </c>
      <c r="SK183" s="1">
        <v>382.25400000000002</v>
      </c>
      <c r="SL183" s="1">
        <v>389.64299999999997</v>
      </c>
      <c r="SM183" s="1">
        <v>388.73399999999998</v>
      </c>
      <c r="SN183" s="1">
        <v>394.97899999999998</v>
      </c>
      <c r="SO183" s="1">
        <v>389.637</v>
      </c>
      <c r="SP183" s="1">
        <v>400.15300000000002</v>
      </c>
      <c r="SQ183" s="1">
        <v>400.64299999999997</v>
      </c>
    </row>
    <row r="184" spans="1:512" x14ac:dyDescent="0.25">
      <c r="A184" s="1" t="s">
        <v>389</v>
      </c>
      <c r="B184" s="1" t="str">
        <f>_xlfn.XLOOKUP(A184,bonds[worksheet get],bonds[unique lookup],"-")</f>
        <v>ARNDTN 4 3/4 PERP nc-24</v>
      </c>
      <c r="C184" s="1" t="str">
        <f>_xlfn.XLOOKUP(A184,bonds[worksheet get],bonds[ID_ISIN],"-")</f>
        <v>XS2017788592</v>
      </c>
      <c r="D184" s="1">
        <f>_xll.BDH(A184,"blp_i_sprd_mid","-2AY",,"Dates=H","Fill=C","Sort=R","Dir=H","cols=264;rows=1")</f>
        <v>435.54300000000001</v>
      </c>
      <c r="E184" s="1">
        <v>439.67500000000001</v>
      </c>
      <c r="F184" s="1">
        <v>440.23200000000003</v>
      </c>
      <c r="G184" s="1">
        <v>444.94799999999998</v>
      </c>
      <c r="H184" s="1">
        <v>449.50099999999998</v>
      </c>
      <c r="I184" s="1">
        <v>450.05599999999998</v>
      </c>
      <c r="J184" s="1">
        <v>450.327</v>
      </c>
      <c r="K184" s="1">
        <v>449.47699999999998</v>
      </c>
      <c r="L184" s="1">
        <v>441.91699999999997</v>
      </c>
      <c r="M184" s="1">
        <v>442.62799999999999</v>
      </c>
      <c r="N184" s="1">
        <v>443.75200000000001</v>
      </c>
      <c r="O184" s="1">
        <v>441.96199999999999</v>
      </c>
      <c r="P184" s="1">
        <v>441.55500000000001</v>
      </c>
      <c r="Q184" s="1">
        <v>440.06700000000001</v>
      </c>
      <c r="R184" s="1">
        <v>438.62099999999998</v>
      </c>
      <c r="S184" s="1">
        <v>449.286</v>
      </c>
      <c r="T184" s="1">
        <v>446.38900000000001</v>
      </c>
      <c r="U184" s="1">
        <v>438.226</v>
      </c>
      <c r="V184" s="1">
        <v>429.87299999999999</v>
      </c>
      <c r="W184" s="1">
        <v>420.95800000000003</v>
      </c>
      <c r="X184" s="1">
        <v>413.55200000000002</v>
      </c>
      <c r="Y184" s="1">
        <v>448.976</v>
      </c>
      <c r="Z184" s="1">
        <v>458.56200000000001</v>
      </c>
      <c r="AA184" s="1">
        <v>478.04500000000002</v>
      </c>
      <c r="AB184" s="1">
        <v>504.66899999999998</v>
      </c>
      <c r="AC184" s="1">
        <v>513.71199999999999</v>
      </c>
      <c r="AD184" s="1">
        <v>526.6</v>
      </c>
      <c r="AE184" s="1">
        <v>531.35400000000004</v>
      </c>
      <c r="AF184" s="1">
        <v>534.51099999999997</v>
      </c>
      <c r="AG184" s="1">
        <v>549.33699999999999</v>
      </c>
      <c r="AH184" s="1">
        <v>559.29</v>
      </c>
      <c r="AI184" s="1">
        <v>564.57100000000003</v>
      </c>
      <c r="AJ184" s="1">
        <v>571.37199999999996</v>
      </c>
      <c r="AK184" s="1">
        <v>569.19600000000003</v>
      </c>
      <c r="AL184" s="1">
        <v>571.69100000000003</v>
      </c>
      <c r="AM184" s="1">
        <v>572.72</v>
      </c>
      <c r="AN184" s="1">
        <v>573.98099999999999</v>
      </c>
      <c r="AO184" s="1">
        <v>576.14800000000002</v>
      </c>
      <c r="AP184" s="1">
        <v>571.52099999999996</v>
      </c>
      <c r="AQ184" s="1">
        <v>568.73299999999995</v>
      </c>
      <c r="AR184" s="1">
        <v>570.33199999999999</v>
      </c>
      <c r="AS184" s="1">
        <v>568.82899999999995</v>
      </c>
      <c r="AT184" s="1">
        <v>573.11099999999999</v>
      </c>
      <c r="AU184" s="1">
        <v>571.37900000000002</v>
      </c>
      <c r="AV184" s="1">
        <v>569.40800000000002</v>
      </c>
      <c r="AW184" s="1">
        <v>568.64300000000003</v>
      </c>
      <c r="AX184" s="1">
        <v>571.51400000000001</v>
      </c>
      <c r="AY184" s="1">
        <v>571.82600000000002</v>
      </c>
      <c r="AZ184" s="1">
        <v>575.35799999999995</v>
      </c>
      <c r="BA184" s="1">
        <v>588.56500000000005</v>
      </c>
      <c r="BB184" s="1">
        <v>609.53700000000003</v>
      </c>
      <c r="BC184" s="1">
        <v>613.56899999999996</v>
      </c>
      <c r="BD184" s="1">
        <v>614.02599999999995</v>
      </c>
      <c r="BE184" s="1">
        <v>611.149</v>
      </c>
      <c r="BF184" s="1">
        <v>605.28099999999995</v>
      </c>
      <c r="BG184" s="1">
        <v>607.84299999999996</v>
      </c>
      <c r="BH184" s="1">
        <v>608.36900000000003</v>
      </c>
      <c r="BI184" s="1">
        <v>612.26599999999996</v>
      </c>
      <c r="BJ184" s="1">
        <v>634.17100000000005</v>
      </c>
      <c r="BK184" s="1">
        <v>630.89</v>
      </c>
      <c r="BL184" s="1">
        <v>636.45100000000002</v>
      </c>
      <c r="BM184" s="1">
        <v>637.23900000000003</v>
      </c>
      <c r="BN184" s="1">
        <v>636.15200000000004</v>
      </c>
      <c r="BO184" s="1">
        <v>630.351</v>
      </c>
      <c r="BP184" s="1">
        <v>622.928</v>
      </c>
      <c r="BQ184" s="1">
        <v>621.05600000000004</v>
      </c>
      <c r="BR184" s="1">
        <v>619.76499999999999</v>
      </c>
      <c r="BS184" s="1">
        <v>619.38900000000001</v>
      </c>
      <c r="BT184" s="1">
        <v>618.16700000000003</v>
      </c>
      <c r="BU184" s="1">
        <v>609.07100000000003</v>
      </c>
      <c r="BV184" s="1">
        <v>589.98199999999997</v>
      </c>
      <c r="BW184" s="1">
        <v>582.32399999999996</v>
      </c>
      <c r="BX184" s="1">
        <v>561.43200000000002</v>
      </c>
      <c r="BY184" s="1">
        <v>547.923</v>
      </c>
      <c r="BZ184" s="1">
        <v>521.63699999999994</v>
      </c>
      <c r="CA184" s="1">
        <v>439.68200000000002</v>
      </c>
      <c r="CB184" s="1">
        <v>400.31400000000002</v>
      </c>
      <c r="CC184" s="1">
        <v>345.45</v>
      </c>
      <c r="CD184" s="1">
        <v>345.97899999999998</v>
      </c>
      <c r="CE184" s="1">
        <v>313.79599999999999</v>
      </c>
      <c r="CF184" s="1">
        <v>308.14400000000001</v>
      </c>
      <c r="CG184" s="1">
        <v>314.40199999999999</v>
      </c>
      <c r="CH184" s="1">
        <v>287.30099999999999</v>
      </c>
      <c r="CI184" s="1">
        <v>268.96199999999999</v>
      </c>
      <c r="CJ184" s="1">
        <v>261.53800000000001</v>
      </c>
      <c r="CK184" s="1">
        <v>265.09699999999998</v>
      </c>
      <c r="CL184" s="1">
        <v>270.21300000000002</v>
      </c>
      <c r="CM184" s="1">
        <v>264.80099999999999</v>
      </c>
      <c r="CN184" s="1">
        <v>242.304</v>
      </c>
      <c r="CO184" s="1">
        <v>231.03899999999999</v>
      </c>
      <c r="CP184" s="1">
        <v>226.03700000000001</v>
      </c>
      <c r="CQ184" s="1">
        <v>222.471</v>
      </c>
      <c r="CR184" s="1">
        <v>213.65299999999999</v>
      </c>
      <c r="CS184" s="1">
        <v>217.27</v>
      </c>
      <c r="CT184" s="1">
        <v>218.04499999999999</v>
      </c>
      <c r="CU184" s="1">
        <v>223.94900000000001</v>
      </c>
      <c r="CV184" s="1">
        <v>224.392</v>
      </c>
      <c r="CW184" s="1">
        <v>226.80600000000001</v>
      </c>
      <c r="CX184" s="1">
        <v>227.04</v>
      </c>
      <c r="CY184" s="1">
        <v>228.94499999999999</v>
      </c>
      <c r="CZ184" s="1">
        <v>234.61799999999999</v>
      </c>
      <c r="DA184" s="1">
        <v>236.52600000000001</v>
      </c>
      <c r="DB184" s="1">
        <v>236.304</v>
      </c>
      <c r="DC184" s="1">
        <v>236.209</v>
      </c>
      <c r="DD184" s="1">
        <v>238.46</v>
      </c>
      <c r="DE184" s="1">
        <v>242.74799999999999</v>
      </c>
      <c r="DF184" s="1">
        <v>249.20099999999999</v>
      </c>
      <c r="DG184" s="1">
        <v>248.88300000000001</v>
      </c>
      <c r="DH184" s="1">
        <v>248.49799999999999</v>
      </c>
      <c r="DI184" s="1">
        <v>252.34800000000001</v>
      </c>
      <c r="DJ184" s="1">
        <v>253.82499999999999</v>
      </c>
      <c r="DK184" s="1">
        <v>258.18</v>
      </c>
      <c r="DL184" s="1">
        <v>252.53200000000001</v>
      </c>
      <c r="DM184" s="1">
        <v>251.29300000000001</v>
      </c>
      <c r="DN184" s="1">
        <v>249.32599999999999</v>
      </c>
      <c r="DO184" s="1">
        <v>250.37100000000001</v>
      </c>
      <c r="DP184" s="1">
        <v>250.38</v>
      </c>
      <c r="DQ184" s="1">
        <v>255.57499999999999</v>
      </c>
      <c r="DR184" s="1">
        <v>262.72899999999998</v>
      </c>
      <c r="DS184" s="1">
        <v>265.06400000000002</v>
      </c>
      <c r="DT184" s="1">
        <v>258.51100000000002</v>
      </c>
      <c r="DU184" s="1">
        <v>258.137</v>
      </c>
      <c r="DV184" s="1">
        <v>256.952</v>
      </c>
      <c r="DW184" s="1">
        <v>252.786</v>
      </c>
      <c r="DX184" s="1">
        <v>250.97800000000001</v>
      </c>
      <c r="DY184" s="1">
        <v>251.58500000000001</v>
      </c>
      <c r="DZ184" s="1">
        <v>250.94300000000001</v>
      </c>
      <c r="EA184" s="1">
        <v>254.35900000000001</v>
      </c>
      <c r="EB184" s="1">
        <v>250.72800000000001</v>
      </c>
      <c r="EC184" s="1">
        <v>254.88300000000001</v>
      </c>
      <c r="ED184" s="1">
        <v>251.184</v>
      </c>
      <c r="EE184" s="1">
        <v>257.58499999999998</v>
      </c>
      <c r="EF184" s="1">
        <v>257.80099999999999</v>
      </c>
      <c r="EG184" s="1">
        <v>258.22399999999999</v>
      </c>
      <c r="EH184" s="1">
        <v>257.517</v>
      </c>
      <c r="EI184" s="1">
        <v>262.20699999999999</v>
      </c>
      <c r="EJ184" s="1">
        <v>262.63200000000001</v>
      </c>
      <c r="EK184" s="1">
        <v>256.428</v>
      </c>
      <c r="EL184" s="1">
        <v>264.846</v>
      </c>
      <c r="EM184" s="1">
        <v>266.60700000000003</v>
      </c>
      <c r="EN184" s="1">
        <v>268.69600000000003</v>
      </c>
      <c r="EO184" s="1">
        <v>267.012</v>
      </c>
      <c r="EP184" s="1">
        <v>271.31599999999997</v>
      </c>
      <c r="EQ184" s="1">
        <v>277.90600000000001</v>
      </c>
      <c r="ER184" s="1">
        <v>280.03199999999998</v>
      </c>
      <c r="ES184" s="1">
        <v>284.22300000000001</v>
      </c>
      <c r="ET184" s="1">
        <v>291.86500000000001</v>
      </c>
      <c r="EU184" s="1">
        <v>286.09500000000003</v>
      </c>
      <c r="EV184" s="1">
        <v>289.43200000000002</v>
      </c>
      <c r="EW184" s="1">
        <v>293.85300000000001</v>
      </c>
      <c r="EX184" s="1">
        <v>296.97899999999998</v>
      </c>
      <c r="EY184" s="1">
        <v>299.709</v>
      </c>
      <c r="EZ184" s="1">
        <v>302.91800000000001</v>
      </c>
      <c r="FA184" s="1">
        <v>309.476</v>
      </c>
      <c r="FB184" s="1">
        <v>304.63099999999997</v>
      </c>
      <c r="FC184" s="1">
        <v>306.53699999999998</v>
      </c>
      <c r="FD184" s="1">
        <v>305.01400000000001</v>
      </c>
      <c r="FE184" s="1">
        <v>303.48200000000003</v>
      </c>
      <c r="FF184" s="1">
        <v>304.78199999999998</v>
      </c>
      <c r="FG184" s="1">
        <v>307.18299999999999</v>
      </c>
      <c r="FH184" s="1">
        <v>302.35500000000002</v>
      </c>
      <c r="FI184" s="1">
        <v>299.70400000000001</v>
      </c>
      <c r="FJ184" s="1">
        <v>299.28100000000001</v>
      </c>
      <c r="FK184" s="1">
        <v>299.76900000000001</v>
      </c>
      <c r="FL184" s="1">
        <v>297.37599999999998</v>
      </c>
      <c r="FM184" s="1">
        <v>302.77699999999999</v>
      </c>
      <c r="FN184" s="1">
        <v>298.44499999999999</v>
      </c>
      <c r="FO184" s="1">
        <v>307.23200000000003</v>
      </c>
      <c r="FP184" s="1">
        <v>316.02</v>
      </c>
      <c r="FQ184" s="1">
        <v>317.56599999999997</v>
      </c>
      <c r="FR184" s="1">
        <v>313.64299999999997</v>
      </c>
      <c r="FS184" s="1">
        <v>311.56200000000001</v>
      </c>
      <c r="FT184" s="1">
        <v>310.33499999999998</v>
      </c>
      <c r="FU184" s="1">
        <v>316.87599999999998</v>
      </c>
      <c r="FV184" s="1">
        <v>319.73200000000003</v>
      </c>
      <c r="FW184" s="1">
        <v>317.53399999999999</v>
      </c>
      <c r="FX184" s="1">
        <v>317.41500000000002</v>
      </c>
      <c r="FY184" s="1">
        <v>318.99799999999999</v>
      </c>
      <c r="FZ184" s="1">
        <v>321.71199999999999</v>
      </c>
      <c r="GA184" s="1">
        <v>322.64499999999998</v>
      </c>
      <c r="GB184" s="1">
        <v>324.27100000000002</v>
      </c>
      <c r="GC184" s="1">
        <v>326.63900000000001</v>
      </c>
      <c r="GD184" s="1">
        <v>332.12</v>
      </c>
      <c r="GE184" s="1">
        <v>326.15899999999999</v>
      </c>
      <c r="GF184" s="1">
        <v>337.66300000000001</v>
      </c>
      <c r="GG184" s="1">
        <v>353.69299999999998</v>
      </c>
      <c r="GH184" s="1">
        <v>359.11700000000002</v>
      </c>
      <c r="GI184" s="1">
        <v>356.62700000000001</v>
      </c>
      <c r="GJ184" s="1">
        <v>360.68900000000002</v>
      </c>
      <c r="GK184" s="1">
        <v>363.75200000000001</v>
      </c>
      <c r="GL184" s="1">
        <v>360.76100000000002</v>
      </c>
      <c r="GM184" s="1">
        <v>363.91899999999998</v>
      </c>
      <c r="GN184" s="1">
        <v>365.12200000000001</v>
      </c>
      <c r="GO184" s="1">
        <v>364.49099999999999</v>
      </c>
      <c r="GP184" s="1">
        <v>359.85399999999998</v>
      </c>
      <c r="GQ184" s="1">
        <v>358.584</v>
      </c>
      <c r="GR184" s="1">
        <v>358.34300000000002</v>
      </c>
      <c r="GS184" s="1">
        <v>356.21499999999997</v>
      </c>
      <c r="GT184" s="1">
        <v>352.05099999999999</v>
      </c>
      <c r="GU184" s="1">
        <v>355.10399999999998</v>
      </c>
      <c r="GV184" s="1">
        <v>356.04500000000002</v>
      </c>
      <c r="GW184" s="1">
        <v>350.56400000000002</v>
      </c>
      <c r="GX184" s="1">
        <v>346.66</v>
      </c>
      <c r="GY184" s="1">
        <v>343.90199999999999</v>
      </c>
      <c r="GZ184" s="1">
        <v>352.05</v>
      </c>
      <c r="HA184" s="1">
        <v>364.39800000000002</v>
      </c>
      <c r="HB184" s="1">
        <v>366.92899999999997</v>
      </c>
      <c r="HC184" s="1">
        <v>371.07499999999999</v>
      </c>
      <c r="HD184" s="1">
        <v>376.03800000000001</v>
      </c>
      <c r="HE184" s="1">
        <v>370.69799999999998</v>
      </c>
      <c r="HF184" s="1">
        <v>380.41199999999998</v>
      </c>
      <c r="HG184" s="1">
        <v>386.45</v>
      </c>
      <c r="HH184" s="1">
        <v>385.64600000000002</v>
      </c>
      <c r="HI184" s="1">
        <v>379.90100000000001</v>
      </c>
      <c r="HJ184" s="1">
        <v>384.39</v>
      </c>
      <c r="HK184" s="1">
        <v>385.928</v>
      </c>
      <c r="HL184" s="1">
        <v>385.34300000000002</v>
      </c>
      <c r="HM184" s="1">
        <v>380.07900000000001</v>
      </c>
      <c r="HN184" s="1">
        <v>378.839</v>
      </c>
      <c r="HO184" s="1">
        <v>382.62</v>
      </c>
      <c r="HP184" s="1">
        <v>387.52100000000002</v>
      </c>
      <c r="HQ184" s="1">
        <v>388.33499999999998</v>
      </c>
      <c r="HR184" s="1">
        <v>390.05200000000002</v>
      </c>
      <c r="HS184" s="1">
        <v>396.89800000000002</v>
      </c>
      <c r="HT184" s="1">
        <v>393.053</v>
      </c>
      <c r="HU184" s="1">
        <v>390.97500000000002</v>
      </c>
      <c r="HV184" s="1">
        <v>393.49799999999999</v>
      </c>
      <c r="HW184" s="1">
        <v>391.94299999999998</v>
      </c>
      <c r="HX184" s="1">
        <v>388.96600000000001</v>
      </c>
      <c r="HY184" s="1">
        <v>394.53399999999999</v>
      </c>
      <c r="HZ184" s="1">
        <v>397.08300000000003</v>
      </c>
      <c r="IA184" s="1">
        <v>398.63</v>
      </c>
      <c r="IB184" s="1">
        <v>386.55</v>
      </c>
      <c r="IC184" s="1">
        <v>382.16699999999997</v>
      </c>
      <c r="ID184" s="1">
        <v>380.08699999999999</v>
      </c>
      <c r="IE184" s="1">
        <v>378.23700000000002</v>
      </c>
      <c r="IF184" s="1">
        <v>374.46800000000002</v>
      </c>
      <c r="IG184" s="1">
        <v>369.37099999999998</v>
      </c>
      <c r="IH184" s="1">
        <v>366.78199999999998</v>
      </c>
      <c r="II184" s="1">
        <v>379.03699999999998</v>
      </c>
      <c r="IJ184" s="1">
        <v>384.39600000000002</v>
      </c>
      <c r="IK184" s="1">
        <v>384.31299999999999</v>
      </c>
      <c r="IL184" s="1">
        <v>382.46100000000001</v>
      </c>
      <c r="IM184" s="1">
        <v>382.27</v>
      </c>
      <c r="IN184" s="1">
        <v>377.54</v>
      </c>
      <c r="IO184" s="1">
        <v>372.07799999999997</v>
      </c>
      <c r="IP184" s="1">
        <v>377.779</v>
      </c>
      <c r="IQ184" s="1">
        <v>378.20499999999998</v>
      </c>
      <c r="IR184" s="1">
        <v>377.75200000000001</v>
      </c>
      <c r="IS184" s="1">
        <v>390.19499999999999</v>
      </c>
      <c r="IT184" s="1">
        <v>393.83699999999999</v>
      </c>
      <c r="IU184" s="1">
        <v>385.59100000000001</v>
      </c>
      <c r="IV184" s="1">
        <v>380.06299999999999</v>
      </c>
      <c r="IW184" s="1">
        <v>387.03100000000001</v>
      </c>
      <c r="IX184" s="1">
        <v>389.13900000000001</v>
      </c>
      <c r="IY184" s="1">
        <v>395.41899999999998</v>
      </c>
      <c r="IZ184" s="1">
        <v>390.137</v>
      </c>
      <c r="JA184" s="1">
        <v>398.52300000000002</v>
      </c>
      <c r="JB184" s="1">
        <v>407.87299999999999</v>
      </c>
      <c r="JC184" s="1">
        <v>407.512</v>
      </c>
      <c r="JD184" s="1">
        <v>410.04599999999999</v>
      </c>
      <c r="JE184" s="1">
        <v>406.14499999999998</v>
      </c>
      <c r="JF184" s="1">
        <v>403.19900000000001</v>
      </c>
      <c r="JG184" s="1">
        <v>394.18400000000003</v>
      </c>
    </row>
    <row r="185" spans="1:512" x14ac:dyDescent="0.25">
      <c r="A185" s="1" t="s">
        <v>390</v>
      </c>
      <c r="B185" s="1" t="str">
        <f>_xlfn.XLOOKUP(A185,bonds[worksheet get],bonds[unique lookup],"-")</f>
        <v>GYCGR 3 3/4 PERP nc-22</v>
      </c>
      <c r="C185" s="1" t="str">
        <f>_xlfn.XLOOKUP(A185,bonds[worksheet get],bonds[ID_ISIN],"-")</f>
        <v>XS1191320297</v>
      </c>
      <c r="D185" s="1">
        <f>_xll.BDH(A185,"blp_i_sprd_mid","-2AY",,"Dates=H","Fill=C","Sort=R","Dir=H","cols=509;rows=1")</f>
        <v>252.339</v>
      </c>
      <c r="E185" s="1">
        <v>262.99099999999999</v>
      </c>
      <c r="F185" s="1">
        <v>260.863</v>
      </c>
      <c r="G185" s="1">
        <v>264.53199999999998</v>
      </c>
      <c r="H185" s="1">
        <v>267.29300000000001</v>
      </c>
      <c r="I185" s="1">
        <v>264.10300000000001</v>
      </c>
      <c r="J185" s="1">
        <v>264.58300000000003</v>
      </c>
      <c r="K185" s="1">
        <v>261.82799999999997</v>
      </c>
      <c r="L185" s="1">
        <v>261.15600000000001</v>
      </c>
      <c r="M185" s="1">
        <v>258.52800000000002</v>
      </c>
      <c r="N185" s="1">
        <v>252.17699999999999</v>
      </c>
      <c r="O185" s="1">
        <v>252.386</v>
      </c>
      <c r="P185" s="1">
        <v>254.96</v>
      </c>
      <c r="Q185" s="1">
        <v>232.44800000000001</v>
      </c>
      <c r="R185" s="1">
        <v>232.38300000000001</v>
      </c>
      <c r="S185" s="1">
        <v>235.28299999999999</v>
      </c>
      <c r="T185" s="1">
        <v>231.346</v>
      </c>
      <c r="U185" s="1">
        <v>238.30799999999999</v>
      </c>
      <c r="V185" s="1">
        <v>215.21299999999999</v>
      </c>
      <c r="W185" s="1">
        <v>208.04499999999999</v>
      </c>
      <c r="X185" s="1">
        <v>187.30699999999999</v>
      </c>
      <c r="Y185" s="1">
        <v>199.49600000000001</v>
      </c>
      <c r="Z185" s="1">
        <v>236.48599999999999</v>
      </c>
      <c r="AA185" s="1">
        <v>261.13299999999998</v>
      </c>
      <c r="AB185" s="1">
        <v>280.14800000000002</v>
      </c>
      <c r="AC185" s="1">
        <v>281.529</v>
      </c>
      <c r="AD185" s="1">
        <v>280.63</v>
      </c>
      <c r="AE185" s="1">
        <v>285.43200000000002</v>
      </c>
      <c r="AF185" s="1">
        <v>284.351</v>
      </c>
      <c r="AG185" s="1">
        <v>310.24900000000002</v>
      </c>
      <c r="AH185" s="1">
        <v>330.03300000000002</v>
      </c>
      <c r="AI185" s="1">
        <v>330.75599999999997</v>
      </c>
      <c r="AJ185" s="1">
        <v>338.71199999999999</v>
      </c>
      <c r="AK185" s="1">
        <v>341.87900000000002</v>
      </c>
      <c r="AL185" s="1">
        <v>360.541</v>
      </c>
      <c r="AM185" s="1">
        <v>375.20699999999999</v>
      </c>
      <c r="AN185" s="1">
        <v>371.27699999999999</v>
      </c>
      <c r="AO185" s="1">
        <v>378.94600000000003</v>
      </c>
      <c r="AP185" s="1">
        <v>383.21</v>
      </c>
      <c r="AQ185" s="1">
        <v>377.673</v>
      </c>
      <c r="AR185" s="1">
        <v>378.50599999999997</v>
      </c>
      <c r="AS185" s="1">
        <v>383.90100000000001</v>
      </c>
      <c r="AT185" s="1">
        <v>383.24200000000002</v>
      </c>
      <c r="AU185" s="1">
        <v>382.267</v>
      </c>
      <c r="AV185" s="1">
        <v>390.32400000000001</v>
      </c>
      <c r="AW185" s="1">
        <v>406.80099999999999</v>
      </c>
      <c r="AX185" s="1">
        <v>399.07600000000002</v>
      </c>
      <c r="AY185" s="1">
        <v>397.44400000000002</v>
      </c>
      <c r="AZ185" s="1">
        <v>392.62</v>
      </c>
      <c r="BA185" s="1">
        <v>395.90600000000001</v>
      </c>
      <c r="BB185" s="1">
        <v>415.24700000000001</v>
      </c>
      <c r="BC185" s="1">
        <v>422.15699999999998</v>
      </c>
      <c r="BD185" s="1">
        <v>434.95299999999997</v>
      </c>
      <c r="BE185" s="1">
        <v>440.55500000000001</v>
      </c>
      <c r="BF185" s="1">
        <v>435.536</v>
      </c>
      <c r="BG185" s="1">
        <v>441.286</v>
      </c>
      <c r="BH185" s="1">
        <v>441.17700000000002</v>
      </c>
      <c r="BI185" s="1">
        <v>444.55599999999998</v>
      </c>
      <c r="BJ185" s="1">
        <v>449.92200000000003</v>
      </c>
      <c r="BK185" s="1">
        <v>525.21500000000003</v>
      </c>
      <c r="BL185" s="1">
        <v>600.33100000000002</v>
      </c>
      <c r="BM185" s="1">
        <v>633.05799999999999</v>
      </c>
      <c r="BN185" s="1">
        <v>633.20000000000005</v>
      </c>
      <c r="BO185" s="1">
        <v>635.73599999999999</v>
      </c>
      <c r="BP185" s="1">
        <v>634.44100000000003</v>
      </c>
      <c r="BQ185" s="1">
        <v>635.846</v>
      </c>
      <c r="BR185" s="1">
        <v>636.12900000000002</v>
      </c>
      <c r="BS185" s="1">
        <v>635.452</v>
      </c>
      <c r="BT185" s="1">
        <v>634.96199999999999</v>
      </c>
      <c r="BU185" s="1">
        <v>676.58199999999999</v>
      </c>
      <c r="BV185" s="1">
        <v>670.25800000000004</v>
      </c>
      <c r="BW185" s="1">
        <v>752.08199999999999</v>
      </c>
      <c r="BX185" s="1">
        <v>740.60900000000004</v>
      </c>
      <c r="BY185" s="1">
        <v>705.05</v>
      </c>
      <c r="BZ185" s="1">
        <v>732.45899999999995</v>
      </c>
      <c r="CA185" s="1">
        <v>735.19299999999998</v>
      </c>
      <c r="CB185" s="1">
        <v>558.65499999999997</v>
      </c>
      <c r="CC185" s="1">
        <v>436.226</v>
      </c>
      <c r="CD185" s="1">
        <v>337.61099999999999</v>
      </c>
      <c r="CE185" s="1">
        <v>309.49200000000002</v>
      </c>
      <c r="CF185" s="1">
        <v>272.77100000000002</v>
      </c>
      <c r="CG185" s="1">
        <v>271.83800000000002</v>
      </c>
      <c r="CH185" s="1">
        <v>271.642</v>
      </c>
      <c r="CI185" s="1">
        <v>200.715</v>
      </c>
      <c r="CJ185" s="1">
        <v>166.21199999999999</v>
      </c>
      <c r="CK185" s="1">
        <v>157.93899999999999</v>
      </c>
      <c r="CL185" s="1">
        <v>162.91</v>
      </c>
      <c r="CM185" s="1">
        <v>174.93</v>
      </c>
      <c r="CN185" s="1">
        <v>174.34700000000001</v>
      </c>
      <c r="CO185" s="1">
        <v>140.71600000000001</v>
      </c>
      <c r="CP185" s="1">
        <v>117.93899999999999</v>
      </c>
      <c r="CQ185" s="1">
        <v>101.102</v>
      </c>
      <c r="CR185" s="1">
        <v>94.48</v>
      </c>
      <c r="CS185" s="1">
        <v>87.668000000000006</v>
      </c>
      <c r="CT185" s="1">
        <v>87.838999999999999</v>
      </c>
      <c r="CU185" s="1">
        <v>89.903000000000006</v>
      </c>
      <c r="CV185" s="1">
        <v>92.102999999999994</v>
      </c>
      <c r="CW185" s="1">
        <v>91.653000000000006</v>
      </c>
      <c r="CX185" s="1">
        <v>91.305999999999997</v>
      </c>
      <c r="CY185" s="1">
        <v>91.254999999999995</v>
      </c>
      <c r="CZ185" s="1">
        <v>91.441000000000003</v>
      </c>
      <c r="DA185" s="1">
        <v>92.549000000000007</v>
      </c>
      <c r="DB185" s="1">
        <v>91.643000000000001</v>
      </c>
      <c r="DC185" s="1">
        <v>92.122</v>
      </c>
      <c r="DD185" s="1">
        <v>90.21</v>
      </c>
      <c r="DE185" s="1">
        <v>92.962999999999994</v>
      </c>
      <c r="DF185" s="1">
        <v>95.741</v>
      </c>
      <c r="DG185" s="1">
        <v>98.647999999999996</v>
      </c>
      <c r="DH185" s="1">
        <v>99.852000000000004</v>
      </c>
      <c r="DI185" s="1">
        <v>101.316</v>
      </c>
      <c r="DJ185" s="1">
        <v>100.306</v>
      </c>
      <c r="DK185" s="1">
        <v>100.874</v>
      </c>
      <c r="DL185" s="1">
        <v>103.735</v>
      </c>
      <c r="DM185" s="1">
        <v>97.275000000000006</v>
      </c>
      <c r="DN185" s="1">
        <v>96.046999999999997</v>
      </c>
      <c r="DO185" s="1">
        <v>91.338999999999999</v>
      </c>
      <c r="DP185" s="1">
        <v>89.477999999999994</v>
      </c>
      <c r="DQ185" s="1">
        <v>91.155000000000001</v>
      </c>
      <c r="DR185" s="1">
        <v>92.885999999999996</v>
      </c>
      <c r="DS185" s="1">
        <v>94.742000000000004</v>
      </c>
      <c r="DT185" s="1">
        <v>99.192999999999998</v>
      </c>
      <c r="DU185" s="1">
        <v>98.834000000000003</v>
      </c>
      <c r="DV185" s="1">
        <v>97.001000000000005</v>
      </c>
      <c r="DW185" s="1">
        <v>99.185000000000002</v>
      </c>
      <c r="DX185" s="1">
        <v>98.635000000000005</v>
      </c>
      <c r="DY185" s="1">
        <v>102.203</v>
      </c>
      <c r="DZ185" s="1">
        <v>100.31</v>
      </c>
      <c r="EA185" s="1">
        <v>97.653000000000006</v>
      </c>
      <c r="EB185" s="1">
        <v>94.632000000000005</v>
      </c>
      <c r="EC185" s="1">
        <v>93.277000000000001</v>
      </c>
      <c r="ED185" s="1">
        <v>96.135999999999996</v>
      </c>
      <c r="EE185" s="1">
        <v>95.962000000000003</v>
      </c>
      <c r="EF185" s="1">
        <v>97.509</v>
      </c>
      <c r="EG185" s="1">
        <v>98.716999999999999</v>
      </c>
      <c r="EH185" s="1">
        <v>99.444999999999993</v>
      </c>
      <c r="EI185" s="1">
        <v>100.41</v>
      </c>
      <c r="EJ185" s="1">
        <v>102.914</v>
      </c>
      <c r="EK185" s="1">
        <v>106.208</v>
      </c>
      <c r="EL185" s="1">
        <v>108.108</v>
      </c>
      <c r="EM185" s="1">
        <v>107.58499999999999</v>
      </c>
      <c r="EN185" s="1">
        <v>112.175</v>
      </c>
      <c r="EO185" s="1">
        <v>114.313</v>
      </c>
      <c r="EP185" s="1">
        <v>114.744</v>
      </c>
      <c r="EQ185" s="1">
        <v>115.7</v>
      </c>
      <c r="ER185" s="1">
        <v>118.916</v>
      </c>
      <c r="ES185" s="1">
        <v>121.063</v>
      </c>
      <c r="ET185" s="1">
        <v>127.566</v>
      </c>
      <c r="EU185" s="1">
        <v>128.71</v>
      </c>
      <c r="EV185" s="1">
        <v>127.262</v>
      </c>
      <c r="EW185" s="1">
        <v>128.732</v>
      </c>
      <c r="EX185" s="1">
        <v>129.93199999999999</v>
      </c>
      <c r="EY185" s="1">
        <v>131.047</v>
      </c>
      <c r="EZ185" s="1">
        <v>132.636</v>
      </c>
      <c r="FA185" s="1">
        <v>135.33199999999999</v>
      </c>
      <c r="FB185" s="1">
        <v>137.93</v>
      </c>
      <c r="FC185" s="1">
        <v>138.22800000000001</v>
      </c>
      <c r="FD185" s="1">
        <v>139.989</v>
      </c>
      <c r="FE185" s="1">
        <v>135.303</v>
      </c>
      <c r="FF185" s="1">
        <v>132.73599999999999</v>
      </c>
      <c r="FG185" s="1">
        <v>132.441</v>
      </c>
      <c r="FH185" s="1">
        <v>129.21600000000001</v>
      </c>
      <c r="FI185" s="1">
        <v>129.28100000000001</v>
      </c>
      <c r="FJ185" s="1">
        <v>125.352</v>
      </c>
      <c r="FK185" s="1">
        <v>125.94799999999999</v>
      </c>
      <c r="FL185" s="1">
        <v>122.068</v>
      </c>
      <c r="FM185" s="1">
        <v>121.008</v>
      </c>
      <c r="FN185" s="1">
        <v>123.04300000000001</v>
      </c>
      <c r="FO185" s="1">
        <v>118.69</v>
      </c>
      <c r="FP185" s="1">
        <v>124.505</v>
      </c>
      <c r="FQ185" s="1">
        <v>125.661</v>
      </c>
      <c r="FR185" s="1">
        <v>125.476</v>
      </c>
      <c r="FS185" s="1">
        <v>124.634</v>
      </c>
      <c r="FT185" s="1">
        <v>120.93300000000001</v>
      </c>
      <c r="FU185" s="1">
        <v>119.13</v>
      </c>
      <c r="FV185" s="1">
        <v>122.693</v>
      </c>
      <c r="FW185" s="1">
        <v>122.938</v>
      </c>
      <c r="FX185" s="1">
        <v>123.39400000000001</v>
      </c>
      <c r="FY185" s="1">
        <v>125.145</v>
      </c>
      <c r="FZ185" s="1">
        <v>125.925</v>
      </c>
      <c r="GA185" s="1">
        <v>127.078</v>
      </c>
      <c r="GB185" s="1">
        <v>126.16</v>
      </c>
      <c r="GC185" s="1">
        <v>130.29599999999999</v>
      </c>
      <c r="GD185" s="1">
        <v>132.256</v>
      </c>
      <c r="GE185" s="1">
        <v>134.84</v>
      </c>
      <c r="GF185" s="1">
        <v>135.74799999999999</v>
      </c>
      <c r="GG185" s="1">
        <v>141.947</v>
      </c>
      <c r="GH185" s="1">
        <v>144.58799999999999</v>
      </c>
      <c r="GI185" s="1">
        <v>144.75299999999999</v>
      </c>
      <c r="GJ185" s="1">
        <v>141.422</v>
      </c>
      <c r="GK185" s="1">
        <v>139.43199999999999</v>
      </c>
      <c r="GL185" s="1">
        <v>136.88300000000001</v>
      </c>
      <c r="GM185" s="1">
        <v>131.93700000000001</v>
      </c>
      <c r="GN185" s="1">
        <v>137.804</v>
      </c>
      <c r="GO185" s="1">
        <v>125.304</v>
      </c>
      <c r="GP185" s="1">
        <v>125.795</v>
      </c>
      <c r="GQ185" s="1">
        <v>128.24299999999999</v>
      </c>
      <c r="GR185" s="1">
        <v>128.30699999999999</v>
      </c>
      <c r="GS185" s="1">
        <v>123.489</v>
      </c>
      <c r="GT185" s="1">
        <v>122.858</v>
      </c>
      <c r="GU185" s="1">
        <v>118.72499999999999</v>
      </c>
      <c r="GV185" s="1">
        <v>122.712</v>
      </c>
      <c r="GW185" s="1">
        <v>123.617</v>
      </c>
      <c r="GX185" s="1">
        <v>118.53</v>
      </c>
      <c r="GY185" s="1">
        <v>113.77200000000001</v>
      </c>
      <c r="GZ185" s="1">
        <v>113.133</v>
      </c>
      <c r="HA185" s="1">
        <v>114.77500000000001</v>
      </c>
      <c r="HB185" s="1">
        <v>139.483</v>
      </c>
      <c r="HC185" s="1">
        <v>139.99199999999999</v>
      </c>
      <c r="HD185" s="1">
        <v>140.15100000000001</v>
      </c>
      <c r="HE185" s="1">
        <v>140.941</v>
      </c>
      <c r="HF185" s="1">
        <v>141.49700000000001</v>
      </c>
      <c r="HG185" s="1">
        <v>148.61600000000001</v>
      </c>
      <c r="HH185" s="1">
        <v>150.72399999999999</v>
      </c>
      <c r="HI185" s="1">
        <v>151.29599999999999</v>
      </c>
      <c r="HJ185" s="1">
        <v>150.31</v>
      </c>
      <c r="HK185" s="1">
        <v>148.94399999999999</v>
      </c>
      <c r="HL185" s="1">
        <v>149.52799999999999</v>
      </c>
      <c r="HM185" s="1">
        <v>151.53700000000001</v>
      </c>
      <c r="HN185" s="1">
        <v>148.38900000000001</v>
      </c>
      <c r="HO185" s="1">
        <v>150.21199999999999</v>
      </c>
      <c r="HP185" s="1">
        <v>148.49700000000001</v>
      </c>
      <c r="HQ185" s="1">
        <v>158.755</v>
      </c>
      <c r="HR185" s="1">
        <v>166.512</v>
      </c>
      <c r="HS185" s="1">
        <v>169.73699999999999</v>
      </c>
      <c r="HT185" s="1">
        <v>175.55600000000001</v>
      </c>
      <c r="HU185" s="1">
        <v>177.44900000000001</v>
      </c>
      <c r="HV185" s="1">
        <v>169.48599999999999</v>
      </c>
      <c r="HW185" s="1">
        <v>160.268</v>
      </c>
      <c r="HX185" s="1">
        <v>161.99799999999999</v>
      </c>
      <c r="HY185" s="1">
        <v>165.39099999999999</v>
      </c>
      <c r="HZ185" s="1">
        <v>162.511</v>
      </c>
      <c r="IA185" s="1">
        <v>169.126</v>
      </c>
      <c r="IB185" s="1">
        <v>172.85300000000001</v>
      </c>
      <c r="IC185" s="1">
        <v>173.095</v>
      </c>
      <c r="ID185" s="1">
        <v>159.88399999999999</v>
      </c>
      <c r="IE185" s="1">
        <v>153.001</v>
      </c>
      <c r="IF185" s="1">
        <v>149.58000000000001</v>
      </c>
      <c r="IG185" s="1">
        <v>149.124</v>
      </c>
      <c r="IH185" s="1">
        <v>147.82</v>
      </c>
      <c r="II185" s="1">
        <v>148.018</v>
      </c>
      <c r="IJ185" s="1">
        <v>151.25399999999999</v>
      </c>
      <c r="IK185" s="1">
        <v>156.524</v>
      </c>
      <c r="IL185" s="1">
        <v>158.87100000000001</v>
      </c>
      <c r="IM185" s="1">
        <v>163.24600000000001</v>
      </c>
      <c r="IN185" s="1">
        <v>161.22499999999999</v>
      </c>
      <c r="IO185" s="1">
        <v>161.023</v>
      </c>
      <c r="IP185" s="1">
        <v>152.69900000000001</v>
      </c>
      <c r="IQ185" s="1">
        <v>148.24700000000001</v>
      </c>
      <c r="IR185" s="1">
        <v>148.08099999999999</v>
      </c>
      <c r="IS185" s="1">
        <v>142.85400000000001</v>
      </c>
      <c r="IT185" s="1">
        <v>142.876</v>
      </c>
      <c r="IU185" s="1">
        <v>149.23599999999999</v>
      </c>
      <c r="IV185" s="1">
        <v>149.81899999999999</v>
      </c>
      <c r="IW185" s="1">
        <v>141.83699999999999</v>
      </c>
      <c r="IX185" s="1">
        <v>136.208</v>
      </c>
      <c r="IY185" s="1">
        <v>140.61699999999999</v>
      </c>
      <c r="IZ185" s="1">
        <v>142.89599999999999</v>
      </c>
      <c r="JA185" s="1">
        <v>166.05500000000001</v>
      </c>
      <c r="JB185" s="1">
        <v>171.39500000000001</v>
      </c>
      <c r="JC185" s="1">
        <v>174.51300000000001</v>
      </c>
      <c r="JD185" s="1">
        <v>173.137</v>
      </c>
      <c r="JE185" s="1">
        <v>175.12700000000001</v>
      </c>
      <c r="JF185" s="1">
        <v>161.29499999999999</v>
      </c>
      <c r="JG185" s="1">
        <v>158.352</v>
      </c>
      <c r="JH185" s="1">
        <v>159.35300000000001</v>
      </c>
      <c r="JI185" s="1">
        <v>162.851</v>
      </c>
      <c r="JJ185" s="1">
        <v>167.64599999999999</v>
      </c>
      <c r="JK185" s="1">
        <v>193.715</v>
      </c>
      <c r="JL185" s="1">
        <v>205.90700000000001</v>
      </c>
      <c r="JM185" s="1">
        <v>206.21199999999999</v>
      </c>
      <c r="JN185" s="1">
        <v>202.96899999999999</v>
      </c>
      <c r="JO185" s="1">
        <v>198.042</v>
      </c>
      <c r="JP185" s="1">
        <v>193.804</v>
      </c>
      <c r="JQ185" s="1">
        <v>205.31</v>
      </c>
      <c r="JR185" s="1">
        <v>212.89099999999999</v>
      </c>
      <c r="JS185" s="1">
        <v>215.99100000000001</v>
      </c>
      <c r="JT185" s="1">
        <v>227.46700000000001</v>
      </c>
      <c r="JU185" s="1">
        <v>241.64599999999999</v>
      </c>
      <c r="JV185" s="1">
        <v>250.60599999999999</v>
      </c>
      <c r="JW185" s="1">
        <v>251.11099999999999</v>
      </c>
      <c r="JX185" s="1">
        <v>250.06899999999999</v>
      </c>
      <c r="JY185" s="1">
        <v>252.48599999999999</v>
      </c>
      <c r="JZ185" s="1">
        <v>251.04400000000001</v>
      </c>
      <c r="KA185" s="1">
        <v>253.29599999999999</v>
      </c>
      <c r="KB185" s="1">
        <v>254.04599999999999</v>
      </c>
      <c r="KC185" s="1">
        <v>254.54</v>
      </c>
      <c r="KD185" s="1">
        <v>243.17</v>
      </c>
      <c r="KE185" s="1">
        <v>241.00200000000001</v>
      </c>
      <c r="KF185" s="1">
        <v>240.53700000000001</v>
      </c>
      <c r="KG185" s="1">
        <v>240.965</v>
      </c>
      <c r="KH185" s="1">
        <v>239.065</v>
      </c>
      <c r="KI185" s="1">
        <v>240.471</v>
      </c>
      <c r="KJ185" s="1">
        <v>241.54499999999999</v>
      </c>
      <c r="KK185" s="1">
        <v>242.46600000000001</v>
      </c>
      <c r="KL185" s="1">
        <v>231.53700000000001</v>
      </c>
      <c r="KM185" s="1">
        <v>234.261</v>
      </c>
      <c r="KN185" s="1">
        <v>225.309</v>
      </c>
      <c r="KO185" s="1">
        <v>198.483</v>
      </c>
      <c r="KP185" s="1">
        <v>178.78299999999999</v>
      </c>
      <c r="KQ185" s="1">
        <v>178.76</v>
      </c>
      <c r="KR185" s="1">
        <v>176.67</v>
      </c>
      <c r="KS185" s="1">
        <v>182.96700000000001</v>
      </c>
      <c r="KT185" s="1">
        <v>183.06399999999999</v>
      </c>
      <c r="KU185" s="1">
        <v>184.23400000000001</v>
      </c>
      <c r="KV185" s="1">
        <v>182.54400000000001</v>
      </c>
      <c r="KW185" s="1">
        <v>184.04900000000001</v>
      </c>
      <c r="KX185" s="1">
        <v>185.09700000000001</v>
      </c>
      <c r="KY185" s="1">
        <v>186.017</v>
      </c>
      <c r="KZ185" s="1">
        <v>179.834</v>
      </c>
      <c r="LA185" s="1">
        <v>177.69800000000001</v>
      </c>
      <c r="LB185" s="1">
        <v>176.751</v>
      </c>
      <c r="LC185" s="1">
        <v>184.23500000000001</v>
      </c>
      <c r="LD185" s="1">
        <v>199.89</v>
      </c>
      <c r="LE185" s="1">
        <v>210.40899999999999</v>
      </c>
      <c r="LF185" s="1">
        <v>212.61600000000001</v>
      </c>
      <c r="LG185" s="1">
        <v>211.703</v>
      </c>
      <c r="LH185" s="1">
        <v>211.173</v>
      </c>
      <c r="LI185" s="1">
        <v>212.00800000000001</v>
      </c>
      <c r="LJ185" s="1">
        <v>211.54300000000001</v>
      </c>
      <c r="LK185" s="1">
        <v>220.886</v>
      </c>
      <c r="LL185" s="1">
        <v>227.001</v>
      </c>
      <c r="LM185" s="1">
        <v>241.58199999999999</v>
      </c>
      <c r="LN185" s="1">
        <v>250.577</v>
      </c>
      <c r="LO185" s="1">
        <v>254.25700000000001</v>
      </c>
      <c r="LP185" s="1">
        <v>252.47800000000001</v>
      </c>
      <c r="LQ185" s="1">
        <v>257.14499999999998</v>
      </c>
      <c r="LR185" s="1">
        <v>253.42699999999999</v>
      </c>
      <c r="LS185" s="1">
        <v>252.62299999999999</v>
      </c>
      <c r="LT185" s="1">
        <v>250.054</v>
      </c>
      <c r="LU185" s="1">
        <v>241.39400000000001</v>
      </c>
      <c r="LV185" s="1">
        <v>251.80699999999999</v>
      </c>
      <c r="LW185" s="1">
        <v>264.31599999999997</v>
      </c>
      <c r="LX185" s="1">
        <v>266.68</v>
      </c>
      <c r="LY185" s="1">
        <v>271.67500000000001</v>
      </c>
      <c r="LZ185" s="1">
        <v>276.45600000000002</v>
      </c>
      <c r="MA185" s="1">
        <v>287.11900000000003</v>
      </c>
      <c r="MB185" s="1">
        <v>289.892</v>
      </c>
      <c r="MC185" s="1">
        <v>287.99700000000001</v>
      </c>
      <c r="MD185" s="1">
        <v>281.91300000000001</v>
      </c>
      <c r="ME185" s="1">
        <v>279.47199999999998</v>
      </c>
      <c r="MF185" s="1">
        <v>278.52800000000002</v>
      </c>
      <c r="MG185" s="1">
        <v>282.26100000000002</v>
      </c>
      <c r="MH185" s="1">
        <v>285.54700000000003</v>
      </c>
      <c r="MI185" s="1">
        <v>288.77100000000002</v>
      </c>
      <c r="MJ185" s="1">
        <v>292.14800000000002</v>
      </c>
      <c r="MK185" s="1">
        <v>295.83600000000001</v>
      </c>
      <c r="ML185" s="1">
        <v>302.88299999999998</v>
      </c>
      <c r="MM185" s="1">
        <v>300.03699999999998</v>
      </c>
      <c r="MN185" s="1">
        <v>301.32299999999998</v>
      </c>
      <c r="MO185" s="1">
        <v>307.31099999999998</v>
      </c>
      <c r="MP185" s="1">
        <v>314.95</v>
      </c>
      <c r="MQ185" s="1">
        <v>317.142</v>
      </c>
      <c r="MR185" s="1">
        <v>317.85700000000003</v>
      </c>
      <c r="MS185" s="1">
        <v>319.46300000000002</v>
      </c>
      <c r="MT185" s="1">
        <v>331.70400000000001</v>
      </c>
      <c r="MU185" s="1">
        <v>337.01100000000002</v>
      </c>
      <c r="MV185" s="1">
        <v>333.96899999999999</v>
      </c>
      <c r="MW185" s="1">
        <v>301.44099999999997</v>
      </c>
      <c r="MX185" s="1">
        <v>282.90600000000001</v>
      </c>
      <c r="MY185" s="1">
        <v>288.80799999999999</v>
      </c>
      <c r="MZ185" s="1">
        <v>297.95400000000001</v>
      </c>
      <c r="NA185" s="1">
        <v>301.19799999999998</v>
      </c>
      <c r="NB185" s="1">
        <v>310.976</v>
      </c>
      <c r="NC185" s="1">
        <v>323.27</v>
      </c>
      <c r="ND185" s="1">
        <v>327.38299999999998</v>
      </c>
      <c r="NE185" s="1">
        <v>331.44600000000003</v>
      </c>
      <c r="NF185" s="1">
        <v>335.983</v>
      </c>
      <c r="NG185" s="1">
        <v>342.10700000000003</v>
      </c>
      <c r="NH185" s="1">
        <v>347.233</v>
      </c>
      <c r="NI185" s="1">
        <v>343.99900000000002</v>
      </c>
      <c r="NJ185" s="1">
        <v>331.31099999999998</v>
      </c>
      <c r="NK185" s="1">
        <v>324.47699999999998</v>
      </c>
      <c r="NL185" s="1">
        <v>331.29899999999998</v>
      </c>
      <c r="NM185" s="1">
        <v>330.26900000000001</v>
      </c>
      <c r="NN185" s="1">
        <v>345.255</v>
      </c>
      <c r="NO185" s="1">
        <v>360.07799999999997</v>
      </c>
      <c r="NP185" s="1">
        <v>359.31599999999997</v>
      </c>
      <c r="NQ185" s="1">
        <v>370.34</v>
      </c>
      <c r="NR185" s="1">
        <v>385.73200000000003</v>
      </c>
      <c r="NS185" s="1">
        <v>405.48899999999998</v>
      </c>
      <c r="NT185" s="1">
        <v>412.51499999999999</v>
      </c>
      <c r="NU185" s="1">
        <v>417.40300000000002</v>
      </c>
      <c r="NV185" s="1">
        <v>425.71499999999997</v>
      </c>
      <c r="NW185" s="1">
        <v>414.25299999999999</v>
      </c>
      <c r="NX185" s="1">
        <v>406.92500000000001</v>
      </c>
      <c r="NY185" s="1">
        <v>408.06299999999999</v>
      </c>
      <c r="NZ185" s="1">
        <v>405.517</v>
      </c>
      <c r="OA185" s="1">
        <v>402.64600000000002</v>
      </c>
      <c r="OB185" s="1">
        <v>404.00299999999999</v>
      </c>
      <c r="OC185" s="1">
        <v>399.53100000000001</v>
      </c>
      <c r="OD185" s="1">
        <v>398.22800000000001</v>
      </c>
      <c r="OE185" s="1">
        <v>393.31099999999998</v>
      </c>
      <c r="OF185" s="1">
        <v>385.92700000000002</v>
      </c>
      <c r="OG185" s="1">
        <v>389.35399999999998</v>
      </c>
      <c r="OH185" s="1">
        <v>388.78800000000001</v>
      </c>
      <c r="OI185" s="1">
        <v>411.73200000000003</v>
      </c>
      <c r="OJ185" s="1">
        <v>435.55200000000002</v>
      </c>
      <c r="OK185" s="1">
        <v>441.24599999999998</v>
      </c>
      <c r="OL185" s="1">
        <v>442.77300000000002</v>
      </c>
      <c r="OM185" s="1">
        <v>457.15899999999999</v>
      </c>
      <c r="ON185" s="1">
        <v>453.548</v>
      </c>
      <c r="OO185" s="1">
        <v>426.55200000000002</v>
      </c>
      <c r="OP185" s="1">
        <v>389.69499999999999</v>
      </c>
      <c r="OQ185" s="1">
        <v>385.22199999999998</v>
      </c>
      <c r="OR185" s="1">
        <v>361.839</v>
      </c>
      <c r="OS185" s="1">
        <v>321.58300000000003</v>
      </c>
      <c r="OT185" s="1">
        <v>305.70800000000003</v>
      </c>
      <c r="OU185" s="1">
        <v>302.27800000000002</v>
      </c>
      <c r="OV185" s="1">
        <v>302.56599999999997</v>
      </c>
      <c r="OW185" s="1">
        <v>300.62099999999998</v>
      </c>
      <c r="OX185" s="1">
        <v>304.68299999999999</v>
      </c>
      <c r="OY185" s="1">
        <v>294.33300000000003</v>
      </c>
      <c r="OZ185" s="1">
        <v>278.55200000000002</v>
      </c>
      <c r="PA185" s="1">
        <v>271.62</v>
      </c>
      <c r="PB185" s="1">
        <v>265.68799999999999</v>
      </c>
      <c r="PC185" s="1">
        <v>264.47199999999998</v>
      </c>
      <c r="PD185" s="1">
        <v>262.84699999999998</v>
      </c>
      <c r="PE185" s="1">
        <v>261.267</v>
      </c>
      <c r="PF185" s="1">
        <v>259.45699999999999</v>
      </c>
      <c r="PG185" s="1">
        <v>258.76499999999999</v>
      </c>
      <c r="PH185" s="1">
        <v>265.31400000000002</v>
      </c>
      <c r="PI185" s="1">
        <v>269.392</v>
      </c>
      <c r="PJ185" s="1">
        <v>269.245</v>
      </c>
      <c r="PK185" s="1">
        <v>268.036</v>
      </c>
      <c r="PL185" s="1">
        <v>270.41899999999998</v>
      </c>
      <c r="PM185" s="1">
        <v>275.375</v>
      </c>
      <c r="PN185" s="1">
        <v>280.82400000000001</v>
      </c>
      <c r="PO185" s="1">
        <v>282.779</v>
      </c>
      <c r="PP185" s="1">
        <v>284.46199999999999</v>
      </c>
      <c r="PQ185" s="1">
        <v>280.99299999999999</v>
      </c>
      <c r="PR185" s="1">
        <v>278.28699999999998</v>
      </c>
      <c r="PS185" s="1">
        <v>274.28800000000001</v>
      </c>
      <c r="PT185" s="1">
        <v>273.13299999999998</v>
      </c>
      <c r="PU185" s="1">
        <v>276.875</v>
      </c>
      <c r="PV185" s="1">
        <v>280.06400000000002</v>
      </c>
      <c r="PW185" s="1">
        <v>278.38499999999999</v>
      </c>
      <c r="PX185" s="1">
        <v>275.72899999999998</v>
      </c>
      <c r="PY185" s="1">
        <v>274.41300000000001</v>
      </c>
      <c r="PZ185" s="1">
        <v>272.08800000000002</v>
      </c>
      <c r="QA185" s="1">
        <v>266.92399999999998</v>
      </c>
      <c r="QB185" s="1">
        <v>261.11099999999999</v>
      </c>
      <c r="QC185" s="1">
        <v>262.14100000000002</v>
      </c>
      <c r="QD185" s="1">
        <v>258.75</v>
      </c>
      <c r="QE185" s="1">
        <v>256.69499999999999</v>
      </c>
      <c r="QF185" s="1">
        <v>252.464</v>
      </c>
      <c r="QG185" s="1">
        <v>253.92400000000001</v>
      </c>
      <c r="QH185" s="1">
        <v>258.83</v>
      </c>
      <c r="QI185" s="1">
        <v>260.86700000000002</v>
      </c>
      <c r="QJ185" s="1">
        <v>266.202</v>
      </c>
      <c r="QK185" s="1">
        <v>264.18700000000001</v>
      </c>
      <c r="QL185" s="1">
        <v>266.76900000000001</v>
      </c>
      <c r="QM185" s="1">
        <v>262.649</v>
      </c>
      <c r="QN185" s="1">
        <v>261.52699999999999</v>
      </c>
      <c r="QO185" s="1">
        <v>261.24099999999999</v>
      </c>
      <c r="QP185" s="1">
        <v>262.70400000000001</v>
      </c>
      <c r="QQ185" s="1">
        <v>265.86</v>
      </c>
      <c r="QR185" s="1">
        <v>266.75099999999998</v>
      </c>
      <c r="QS185" s="1">
        <v>266.55599999999998</v>
      </c>
      <c r="QT185" s="1">
        <v>270.27699999999999</v>
      </c>
      <c r="QU185" s="1">
        <v>271.892</v>
      </c>
      <c r="QV185" s="1">
        <v>272.90800000000002</v>
      </c>
      <c r="QW185" s="1">
        <v>273.27100000000002</v>
      </c>
      <c r="QX185" s="1">
        <v>276.05599999999998</v>
      </c>
      <c r="QY185" s="1">
        <v>276.23500000000001</v>
      </c>
      <c r="QZ185" s="1">
        <v>281.25700000000001</v>
      </c>
      <c r="RA185" s="1">
        <v>271.13799999999998</v>
      </c>
      <c r="RB185" s="1">
        <v>270.04500000000002</v>
      </c>
      <c r="RC185" s="1">
        <v>271.34800000000001</v>
      </c>
      <c r="RD185" s="1">
        <v>267.59100000000001</v>
      </c>
      <c r="RE185" s="1">
        <v>265.89400000000001</v>
      </c>
      <c r="RF185" s="1">
        <v>264.61</v>
      </c>
      <c r="RG185" s="1">
        <v>265.34100000000001</v>
      </c>
      <c r="RH185" s="1">
        <v>268.91500000000002</v>
      </c>
      <c r="RI185" s="1">
        <v>268.53500000000003</v>
      </c>
      <c r="RJ185" s="1">
        <v>268.50599999999997</v>
      </c>
      <c r="RK185" s="1">
        <v>269.83100000000002</v>
      </c>
      <c r="RL185" s="1">
        <v>270.42</v>
      </c>
      <c r="RM185" s="1">
        <v>274.46699999999998</v>
      </c>
      <c r="RN185" s="1">
        <v>272.05599999999998</v>
      </c>
      <c r="RO185" s="1">
        <v>270.46100000000001</v>
      </c>
      <c r="RP185" s="1">
        <v>271.07299999999998</v>
      </c>
      <c r="RQ185" s="1">
        <v>262.608</v>
      </c>
      <c r="RR185" s="1">
        <v>264.09100000000001</v>
      </c>
      <c r="RS185" s="1">
        <v>256.48700000000002</v>
      </c>
      <c r="RT185" s="1">
        <v>247.328</v>
      </c>
      <c r="RU185" s="1">
        <v>245.012</v>
      </c>
      <c r="RV185" s="1">
        <v>244.98699999999999</v>
      </c>
      <c r="RW185" s="1">
        <v>245.55199999999999</v>
      </c>
      <c r="RX185" s="1">
        <v>244.732</v>
      </c>
      <c r="RY185" s="1">
        <v>234.55</v>
      </c>
      <c r="RZ185" s="1">
        <v>231.119</v>
      </c>
      <c r="SA185" s="1">
        <v>233.25899999999999</v>
      </c>
      <c r="SB185" s="1">
        <v>236.48400000000001</v>
      </c>
      <c r="SC185" s="1">
        <v>240.38800000000001</v>
      </c>
      <c r="SD185" s="1">
        <v>241.21100000000001</v>
      </c>
      <c r="SE185" s="1">
        <v>248.011</v>
      </c>
      <c r="SF185" s="1">
        <v>250.143</v>
      </c>
      <c r="SG185" s="1">
        <v>250.11099999999999</v>
      </c>
      <c r="SH185" s="1">
        <v>252.94</v>
      </c>
      <c r="SI185" s="1">
        <v>259.17599999999999</v>
      </c>
      <c r="SJ185" s="1">
        <v>260.15899999999999</v>
      </c>
      <c r="SK185" s="1">
        <v>261.24700000000001</v>
      </c>
      <c r="SL185" s="1">
        <v>259.82299999999998</v>
      </c>
      <c r="SM185" s="1">
        <v>258.63799999999998</v>
      </c>
      <c r="SN185" s="1">
        <v>257.18700000000001</v>
      </c>
      <c r="SO185" s="1">
        <v>266.28899999999999</v>
      </c>
      <c r="SP185" s="1">
        <v>254.077</v>
      </c>
      <c r="SQ185" s="1">
        <v>257.33199999999999</v>
      </c>
      <c r="SR185" s="1">
        <v>263.93</v>
      </c>
    </row>
    <row r="186" spans="1:512" x14ac:dyDescent="0.25">
      <c r="A186" s="1" t="s">
        <v>391</v>
      </c>
      <c r="B186" s="1" t="str">
        <f>_xlfn.XLOOKUP(A186,bonds[worksheet get],bonds[unique lookup],"-")</f>
        <v>GYCGR 2 3/4 PERP nc-23</v>
      </c>
      <c r="C186" s="1" t="str">
        <f>_xlfn.XLOOKUP(A186,bonds[worksheet get],bonds[ID_ISIN],"-")</f>
        <v>XS1491364953</v>
      </c>
      <c r="D186" s="1">
        <f>_xll.BDH(A186,"blp_i_sprd_mid","-2AY",,"Dates=H","Fill=C","Sort=R","Dir=H","cols=509;rows=1")</f>
        <v>301.91399999999999</v>
      </c>
      <c r="E186" s="1">
        <v>316.46600000000001</v>
      </c>
      <c r="F186" s="1">
        <v>314.44600000000003</v>
      </c>
      <c r="G186" s="1">
        <v>318.38400000000001</v>
      </c>
      <c r="H186" s="1">
        <v>321.63099999999997</v>
      </c>
      <c r="I186" s="1">
        <v>321.70699999999999</v>
      </c>
      <c r="J186" s="1">
        <v>314.99099999999999</v>
      </c>
      <c r="K186" s="1">
        <v>316.05099999999999</v>
      </c>
      <c r="L186" s="1">
        <v>314.745</v>
      </c>
      <c r="M186" s="1">
        <v>313.863</v>
      </c>
      <c r="N186" s="1">
        <v>313.04399999999998</v>
      </c>
      <c r="O186" s="1">
        <v>310.38200000000001</v>
      </c>
      <c r="P186" s="1">
        <v>306.44400000000002</v>
      </c>
      <c r="Q186" s="1">
        <v>296.17200000000003</v>
      </c>
      <c r="R186" s="1">
        <v>295.26799999999997</v>
      </c>
      <c r="S186" s="1">
        <v>311.23</v>
      </c>
      <c r="T186" s="1">
        <v>306.90100000000001</v>
      </c>
      <c r="U186" s="1">
        <v>307.85599999999999</v>
      </c>
      <c r="V186" s="1">
        <v>307.02100000000002</v>
      </c>
      <c r="W186" s="1">
        <v>291.99900000000002</v>
      </c>
      <c r="X186" s="1">
        <v>286.83499999999998</v>
      </c>
      <c r="Y186" s="1">
        <v>297.26299999999998</v>
      </c>
      <c r="Z186" s="1">
        <v>322.96699999999998</v>
      </c>
      <c r="AA186" s="1">
        <v>336.78</v>
      </c>
      <c r="AB186" s="1">
        <v>355.33100000000002</v>
      </c>
      <c r="AC186" s="1">
        <v>365.93400000000003</v>
      </c>
      <c r="AD186" s="1">
        <v>370.29399999999998</v>
      </c>
      <c r="AE186" s="1">
        <v>357.05099999999999</v>
      </c>
      <c r="AF186" s="1">
        <v>358.23500000000001</v>
      </c>
      <c r="AG186" s="1">
        <v>384.57</v>
      </c>
      <c r="AH186" s="1">
        <v>397.41300000000001</v>
      </c>
      <c r="AI186" s="1">
        <v>405.75299999999999</v>
      </c>
      <c r="AJ186" s="1">
        <v>409.05799999999999</v>
      </c>
      <c r="AK186" s="1">
        <v>417.61799999999999</v>
      </c>
      <c r="AL186" s="1">
        <v>436.12400000000002</v>
      </c>
      <c r="AM186" s="1">
        <v>441.32499999999999</v>
      </c>
      <c r="AN186" s="1">
        <v>445.697</v>
      </c>
      <c r="AO186" s="1">
        <v>442.05099999999999</v>
      </c>
      <c r="AP186" s="1">
        <v>454.43900000000002</v>
      </c>
      <c r="AQ186" s="1">
        <v>450.108</v>
      </c>
      <c r="AR186" s="1">
        <v>451.05599999999998</v>
      </c>
      <c r="AS186" s="1">
        <v>445.92599999999999</v>
      </c>
      <c r="AT186" s="1">
        <v>445.83199999999999</v>
      </c>
      <c r="AU186" s="1">
        <v>451.56400000000002</v>
      </c>
      <c r="AV186" s="1">
        <v>450.92899999999997</v>
      </c>
      <c r="AW186" s="1">
        <v>460.726</v>
      </c>
      <c r="AX186" s="1">
        <v>437.517</v>
      </c>
      <c r="AY186" s="1">
        <v>439.834</v>
      </c>
      <c r="AZ186" s="1">
        <v>446.95400000000001</v>
      </c>
      <c r="BA186" s="1">
        <v>424.48200000000003</v>
      </c>
      <c r="BB186" s="1">
        <v>453.83600000000001</v>
      </c>
      <c r="BC186" s="1">
        <v>458.25200000000001</v>
      </c>
      <c r="BD186" s="1">
        <v>463.72399999999999</v>
      </c>
      <c r="BE186" s="1">
        <v>477.24299999999999</v>
      </c>
      <c r="BF186" s="1">
        <v>479.45400000000001</v>
      </c>
      <c r="BG186" s="1">
        <v>478.28699999999998</v>
      </c>
      <c r="BH186" s="1">
        <v>492.178</v>
      </c>
      <c r="BI186" s="1">
        <v>478.66800000000001</v>
      </c>
      <c r="BJ186" s="1">
        <v>474.05500000000001</v>
      </c>
      <c r="BK186" s="1">
        <v>517.64400000000001</v>
      </c>
      <c r="BL186" s="1">
        <v>527.10500000000002</v>
      </c>
      <c r="BM186" s="1">
        <v>556.25400000000002</v>
      </c>
      <c r="BN186" s="1">
        <v>560.53</v>
      </c>
      <c r="BO186" s="1">
        <v>565.04499999999996</v>
      </c>
      <c r="BP186" s="1">
        <v>558.79200000000003</v>
      </c>
      <c r="BQ186" s="1">
        <v>558.31200000000001</v>
      </c>
      <c r="BR186" s="1">
        <v>562.44100000000003</v>
      </c>
      <c r="BS186" s="1">
        <v>561.50099999999998</v>
      </c>
      <c r="BT186" s="1">
        <v>556.91399999999999</v>
      </c>
      <c r="BU186" s="1">
        <v>555.05200000000002</v>
      </c>
      <c r="BV186" s="1">
        <v>551.31100000000004</v>
      </c>
      <c r="BW186" s="1">
        <v>570.20799999999997</v>
      </c>
      <c r="BX186" s="1">
        <v>572.84699999999998</v>
      </c>
      <c r="BY186" s="1">
        <v>550.37900000000002</v>
      </c>
      <c r="BZ186" s="1">
        <v>550.88</v>
      </c>
      <c r="CA186" s="1">
        <v>557.74099999999999</v>
      </c>
      <c r="CB186" s="1">
        <v>460.21800000000002</v>
      </c>
      <c r="CC186" s="1">
        <v>394.28199999999998</v>
      </c>
      <c r="CD186" s="1">
        <v>329.09699999999998</v>
      </c>
      <c r="CE186" s="1">
        <v>327.58800000000002</v>
      </c>
      <c r="CF186" s="1">
        <v>276.565</v>
      </c>
      <c r="CG186" s="1">
        <v>268.66500000000002</v>
      </c>
      <c r="CH186" s="1">
        <v>271.82600000000002</v>
      </c>
      <c r="CI186" s="1">
        <v>202.36</v>
      </c>
      <c r="CJ186" s="1">
        <v>180.55</v>
      </c>
      <c r="CK186" s="1">
        <v>179.15700000000001</v>
      </c>
      <c r="CL186" s="1">
        <v>179.54599999999999</v>
      </c>
      <c r="CM186" s="1">
        <v>186.89699999999999</v>
      </c>
      <c r="CN186" s="1">
        <v>186.90100000000001</v>
      </c>
      <c r="CO186" s="1">
        <v>157.63900000000001</v>
      </c>
      <c r="CP186" s="1">
        <v>141.303</v>
      </c>
      <c r="CQ186" s="1">
        <v>131.042</v>
      </c>
      <c r="CR186" s="1">
        <v>127.401</v>
      </c>
      <c r="CS186" s="1">
        <v>119.39400000000001</v>
      </c>
      <c r="CT186" s="1">
        <v>118.996</v>
      </c>
      <c r="CU186" s="1">
        <v>119.61199999999999</v>
      </c>
      <c r="CV186" s="1">
        <v>125.337</v>
      </c>
      <c r="CW186" s="1">
        <v>122.27200000000001</v>
      </c>
      <c r="CX186" s="1">
        <v>122.52800000000001</v>
      </c>
      <c r="CY186" s="1">
        <v>127.40300000000001</v>
      </c>
      <c r="CZ186" s="1">
        <v>128.08600000000001</v>
      </c>
      <c r="DA186" s="1">
        <v>128.53299999999999</v>
      </c>
      <c r="DB186" s="1">
        <v>128.828</v>
      </c>
      <c r="DC186" s="1">
        <v>128.63999999999999</v>
      </c>
      <c r="DD186" s="1">
        <v>128.94</v>
      </c>
      <c r="DE186" s="1">
        <v>132.358</v>
      </c>
      <c r="DF186" s="1">
        <v>133.52500000000001</v>
      </c>
      <c r="DG186" s="1">
        <v>137.495</v>
      </c>
      <c r="DH186" s="1">
        <v>138.215</v>
      </c>
      <c r="DI186" s="1">
        <v>138.43199999999999</v>
      </c>
      <c r="DJ186" s="1">
        <v>137.923</v>
      </c>
      <c r="DK186" s="1">
        <v>138.22399999999999</v>
      </c>
      <c r="DL186" s="1">
        <v>140.43899999999999</v>
      </c>
      <c r="DM186" s="1">
        <v>134.80500000000001</v>
      </c>
      <c r="DN186" s="1">
        <v>132.983</v>
      </c>
      <c r="DO186" s="1">
        <v>131.98699999999999</v>
      </c>
      <c r="DP186" s="1">
        <v>130.46199999999999</v>
      </c>
      <c r="DQ186" s="1">
        <v>132.33699999999999</v>
      </c>
      <c r="DR186" s="1">
        <v>131.816</v>
      </c>
      <c r="DS186" s="1">
        <v>135.46</v>
      </c>
      <c r="DT186" s="1">
        <v>138.005</v>
      </c>
      <c r="DU186" s="1">
        <v>136.87299999999999</v>
      </c>
      <c r="DV186" s="1">
        <v>137.715</v>
      </c>
      <c r="DW186" s="1">
        <v>141.93600000000001</v>
      </c>
      <c r="DX186" s="1">
        <v>140.071</v>
      </c>
      <c r="DY186" s="1">
        <v>143.40100000000001</v>
      </c>
      <c r="DZ186" s="1">
        <v>143.44999999999999</v>
      </c>
      <c r="EA186" s="1">
        <v>143.62200000000001</v>
      </c>
      <c r="EB186" s="1">
        <v>144.39500000000001</v>
      </c>
      <c r="EC186" s="1">
        <v>145.14500000000001</v>
      </c>
      <c r="ED186" s="1">
        <v>142.03100000000001</v>
      </c>
      <c r="EE186" s="1">
        <v>141.50200000000001</v>
      </c>
      <c r="EF186" s="1">
        <v>145.14099999999999</v>
      </c>
      <c r="EG186" s="1">
        <v>144.458</v>
      </c>
      <c r="EH186" s="1">
        <v>146.78399999999999</v>
      </c>
      <c r="EI186" s="1">
        <v>148.74199999999999</v>
      </c>
      <c r="EJ186" s="1">
        <v>149.92599999999999</v>
      </c>
      <c r="EK186" s="1">
        <v>151.697</v>
      </c>
      <c r="EL186" s="1">
        <v>151.16499999999999</v>
      </c>
      <c r="EM186" s="1">
        <v>152.53399999999999</v>
      </c>
      <c r="EN186" s="1">
        <v>159.18299999999999</v>
      </c>
      <c r="EO186" s="1">
        <v>161.08500000000001</v>
      </c>
      <c r="EP186" s="1">
        <v>160.386</v>
      </c>
      <c r="EQ186" s="1">
        <v>160.72300000000001</v>
      </c>
      <c r="ER186" s="1">
        <v>167.08099999999999</v>
      </c>
      <c r="ES186" s="1">
        <v>171.58</v>
      </c>
      <c r="ET186" s="1">
        <v>175.196</v>
      </c>
      <c r="EU186" s="1">
        <v>176.00899999999999</v>
      </c>
      <c r="EV186" s="1">
        <v>174.822</v>
      </c>
      <c r="EW186" s="1">
        <v>178.11600000000001</v>
      </c>
      <c r="EX186" s="1">
        <v>179.50399999999999</v>
      </c>
      <c r="EY186" s="1">
        <v>180.14099999999999</v>
      </c>
      <c r="EZ186" s="1">
        <v>179.97399999999999</v>
      </c>
      <c r="FA186" s="1">
        <v>183.69499999999999</v>
      </c>
      <c r="FB186" s="1">
        <v>186.453</v>
      </c>
      <c r="FC186" s="1">
        <v>184.08600000000001</v>
      </c>
      <c r="FD186" s="1">
        <v>186.256</v>
      </c>
      <c r="FE186" s="1">
        <v>183.86699999999999</v>
      </c>
      <c r="FF186" s="1">
        <v>181.94200000000001</v>
      </c>
      <c r="FG186" s="1">
        <v>184.91900000000001</v>
      </c>
      <c r="FH186" s="1">
        <v>184.96199999999999</v>
      </c>
      <c r="FI186" s="1">
        <v>185.60300000000001</v>
      </c>
      <c r="FJ186" s="1">
        <v>183.988</v>
      </c>
      <c r="FK186" s="1">
        <v>184.297</v>
      </c>
      <c r="FL186" s="1">
        <v>180.31899999999999</v>
      </c>
      <c r="FM186" s="1">
        <v>181.09800000000001</v>
      </c>
      <c r="FN186" s="1">
        <v>182.29900000000001</v>
      </c>
      <c r="FO186" s="1">
        <v>181.547</v>
      </c>
      <c r="FP186" s="1">
        <v>187.65700000000001</v>
      </c>
      <c r="FQ186" s="1">
        <v>189.393</v>
      </c>
      <c r="FR186" s="1">
        <v>190.291</v>
      </c>
      <c r="FS186" s="1">
        <v>189.83199999999999</v>
      </c>
      <c r="FT186" s="1">
        <v>190.10499999999999</v>
      </c>
      <c r="FU186" s="1">
        <v>191.76</v>
      </c>
      <c r="FV186" s="1">
        <v>194.14400000000001</v>
      </c>
      <c r="FW186" s="1">
        <v>196.684</v>
      </c>
      <c r="FX186" s="1">
        <v>199.042</v>
      </c>
      <c r="FY186" s="1">
        <v>200.518</v>
      </c>
      <c r="FZ186" s="1">
        <v>203.29499999999999</v>
      </c>
      <c r="GA186" s="1">
        <v>202.53800000000001</v>
      </c>
      <c r="GB186" s="1">
        <v>204.624</v>
      </c>
      <c r="GC186" s="1">
        <v>205.30799999999999</v>
      </c>
      <c r="GD186" s="1">
        <v>208.90100000000001</v>
      </c>
      <c r="GE186" s="1">
        <v>212.66499999999999</v>
      </c>
      <c r="GF186" s="1">
        <v>212.71700000000001</v>
      </c>
      <c r="GG186" s="1">
        <v>216.125</v>
      </c>
      <c r="GH186" s="1">
        <v>220.28</v>
      </c>
      <c r="GI186" s="1">
        <v>222.20599999999999</v>
      </c>
      <c r="GJ186" s="1">
        <v>222.654</v>
      </c>
      <c r="GK186" s="1">
        <v>220.75200000000001</v>
      </c>
      <c r="GL186" s="1">
        <v>220.68799999999999</v>
      </c>
      <c r="GM186" s="1">
        <v>217.995</v>
      </c>
      <c r="GN186" s="1">
        <v>214.95099999999999</v>
      </c>
      <c r="GO186" s="1">
        <v>218.71</v>
      </c>
      <c r="GP186" s="1">
        <v>221.16800000000001</v>
      </c>
      <c r="GQ186" s="1">
        <v>221.173</v>
      </c>
      <c r="GR186" s="1">
        <v>220.01</v>
      </c>
      <c r="GS186" s="1">
        <v>220.322</v>
      </c>
      <c r="GT186" s="1">
        <v>218.43899999999999</v>
      </c>
      <c r="GU186" s="1">
        <v>216.98500000000001</v>
      </c>
      <c r="GV186" s="1">
        <v>220.697</v>
      </c>
      <c r="GW186" s="1">
        <v>218.22300000000001</v>
      </c>
      <c r="GX186" s="1">
        <v>216.80699999999999</v>
      </c>
      <c r="GY186" s="1">
        <v>215.749</v>
      </c>
      <c r="GZ186" s="1">
        <v>213.989</v>
      </c>
      <c r="HA186" s="1">
        <v>218.05099999999999</v>
      </c>
      <c r="HB186" s="1">
        <v>236.649</v>
      </c>
      <c r="HC186" s="1">
        <v>237.65299999999999</v>
      </c>
      <c r="HD186" s="1">
        <v>238.898</v>
      </c>
      <c r="HE186" s="1">
        <v>239.631</v>
      </c>
      <c r="HF186" s="1">
        <v>239.83</v>
      </c>
      <c r="HG186" s="1">
        <v>244.119</v>
      </c>
      <c r="HH186" s="1">
        <v>246.15700000000001</v>
      </c>
      <c r="HI186" s="1">
        <v>247.47499999999999</v>
      </c>
      <c r="HJ186" s="1">
        <v>247.01900000000001</v>
      </c>
      <c r="HK186" s="1">
        <v>244.79</v>
      </c>
      <c r="HL186" s="1">
        <v>244.756</v>
      </c>
      <c r="HM186" s="1">
        <v>246.631</v>
      </c>
      <c r="HN186" s="1">
        <v>243.49</v>
      </c>
      <c r="HO186" s="1">
        <v>243.71299999999999</v>
      </c>
      <c r="HP186" s="1">
        <v>242.66</v>
      </c>
      <c r="HQ186" s="1">
        <v>247.59899999999999</v>
      </c>
      <c r="HR186" s="1">
        <v>253.84</v>
      </c>
      <c r="HS186" s="1">
        <v>254.363</v>
      </c>
      <c r="HT186" s="1">
        <v>259.834</v>
      </c>
      <c r="HU186" s="1">
        <v>261.584</v>
      </c>
      <c r="HV186" s="1">
        <v>252.56899999999999</v>
      </c>
      <c r="HW186" s="1">
        <v>248.68600000000001</v>
      </c>
      <c r="HX186" s="1">
        <v>249.11199999999999</v>
      </c>
      <c r="HY186" s="1">
        <v>251.28800000000001</v>
      </c>
      <c r="HZ186" s="1">
        <v>255.15199999999999</v>
      </c>
      <c r="IA186" s="1">
        <v>258.11900000000003</v>
      </c>
      <c r="IB186" s="1">
        <v>258.06200000000001</v>
      </c>
      <c r="IC186" s="1">
        <v>259.77800000000002</v>
      </c>
      <c r="ID186" s="1">
        <v>245.39500000000001</v>
      </c>
      <c r="IE186" s="1">
        <v>234.46</v>
      </c>
      <c r="IF186" s="1">
        <v>231.93299999999999</v>
      </c>
      <c r="IG186" s="1">
        <v>234.511</v>
      </c>
      <c r="IH186" s="1">
        <v>231.66499999999999</v>
      </c>
      <c r="II186" s="1">
        <v>231.96199999999999</v>
      </c>
      <c r="IJ186" s="1">
        <v>231.70400000000001</v>
      </c>
      <c r="IK186" s="1">
        <v>236.124</v>
      </c>
      <c r="IL186" s="1">
        <v>238.12799999999999</v>
      </c>
      <c r="IM186" s="1">
        <v>238.44399999999999</v>
      </c>
      <c r="IN186" s="1">
        <v>234.321</v>
      </c>
      <c r="IO186" s="1">
        <v>236.16300000000001</v>
      </c>
      <c r="IP186" s="1">
        <v>226.316</v>
      </c>
      <c r="IQ186" s="1">
        <v>223.53</v>
      </c>
      <c r="IR186" s="1">
        <v>221.34800000000001</v>
      </c>
      <c r="IS186" s="1">
        <v>219.17099999999999</v>
      </c>
      <c r="IT186" s="1">
        <v>218.78299999999999</v>
      </c>
      <c r="IU186" s="1">
        <v>221.73</v>
      </c>
      <c r="IV186" s="1">
        <v>224.02</v>
      </c>
      <c r="IW186" s="1">
        <v>225.59200000000001</v>
      </c>
      <c r="IX186" s="1">
        <v>223.667</v>
      </c>
      <c r="IY186" s="1">
        <v>231.46</v>
      </c>
      <c r="IZ186" s="1">
        <v>229.876</v>
      </c>
      <c r="JA186" s="1">
        <v>237.85599999999999</v>
      </c>
      <c r="JB186" s="1">
        <v>238.16200000000001</v>
      </c>
      <c r="JC186" s="1">
        <v>243.851</v>
      </c>
      <c r="JD186" s="1">
        <v>247.38399999999999</v>
      </c>
      <c r="JE186" s="1">
        <v>244.70400000000001</v>
      </c>
      <c r="JF186" s="1">
        <v>246.48699999999999</v>
      </c>
      <c r="JG186" s="1">
        <v>243.84200000000001</v>
      </c>
      <c r="JH186" s="1">
        <v>242.34800000000001</v>
      </c>
      <c r="JI186" s="1">
        <v>244.876</v>
      </c>
      <c r="JJ186" s="1">
        <v>247.65</v>
      </c>
      <c r="JK186" s="1">
        <v>265.27100000000002</v>
      </c>
      <c r="JL186" s="1">
        <v>269.57100000000003</v>
      </c>
      <c r="JM186" s="1">
        <v>270.66500000000002</v>
      </c>
      <c r="JN186" s="1">
        <v>270.625</v>
      </c>
      <c r="JO186" s="1">
        <v>269.59399999999999</v>
      </c>
      <c r="JP186" s="1">
        <v>266.85000000000002</v>
      </c>
      <c r="JQ186" s="1">
        <v>272.38</v>
      </c>
      <c r="JR186" s="1">
        <v>279.52600000000001</v>
      </c>
      <c r="JS186" s="1">
        <v>279.75099999999998</v>
      </c>
      <c r="JT186" s="1">
        <v>284.27600000000001</v>
      </c>
      <c r="JU186" s="1">
        <v>290.90699999999998</v>
      </c>
      <c r="JV186" s="1">
        <v>296.59699999999998</v>
      </c>
      <c r="JW186" s="1">
        <v>293.95</v>
      </c>
      <c r="JX186" s="1">
        <v>292.89699999999999</v>
      </c>
      <c r="JY186" s="1">
        <v>294.53100000000001</v>
      </c>
      <c r="JZ186" s="1">
        <v>290.90100000000001</v>
      </c>
      <c r="KA186" s="1">
        <v>289.04599999999999</v>
      </c>
      <c r="KB186" s="1">
        <v>289.47500000000002</v>
      </c>
      <c r="KC186" s="1">
        <v>286.995</v>
      </c>
      <c r="KD186" s="1">
        <v>281.798</v>
      </c>
      <c r="KE186" s="1">
        <v>279.524</v>
      </c>
      <c r="KF186" s="1">
        <v>278.048</v>
      </c>
      <c r="KG186" s="1">
        <v>278.553</v>
      </c>
      <c r="KH186" s="1">
        <v>279.46499999999997</v>
      </c>
      <c r="KI186" s="1">
        <v>281.173</v>
      </c>
      <c r="KJ186" s="1">
        <v>282.02999999999997</v>
      </c>
      <c r="KK186" s="1">
        <v>279.89699999999999</v>
      </c>
      <c r="KL186" s="1">
        <v>275.42099999999999</v>
      </c>
      <c r="KM186" s="1">
        <v>273.935</v>
      </c>
      <c r="KN186" s="1">
        <v>268.16199999999998</v>
      </c>
      <c r="KO186" s="1">
        <v>253.62799999999999</v>
      </c>
      <c r="KP186" s="1">
        <v>247.90600000000001</v>
      </c>
      <c r="KQ186" s="1">
        <v>247.56299999999999</v>
      </c>
      <c r="KR186" s="1">
        <v>247.46</v>
      </c>
      <c r="KS186" s="1">
        <v>250.50899999999999</v>
      </c>
      <c r="KT186" s="1">
        <v>250.11600000000001</v>
      </c>
      <c r="KU186" s="1">
        <v>250.327</v>
      </c>
      <c r="KV186" s="1">
        <v>249.98099999999999</v>
      </c>
      <c r="KW186" s="1">
        <v>249.85900000000001</v>
      </c>
      <c r="KX186" s="1">
        <v>250.19300000000001</v>
      </c>
      <c r="KY186" s="1">
        <v>250.38499999999999</v>
      </c>
      <c r="KZ186" s="1">
        <v>246.846</v>
      </c>
      <c r="LA186" s="1">
        <v>246.55600000000001</v>
      </c>
      <c r="LB186" s="1">
        <v>247.61099999999999</v>
      </c>
      <c r="LC186" s="1">
        <v>252.26900000000001</v>
      </c>
      <c r="LD186" s="1">
        <v>267.72899999999998</v>
      </c>
      <c r="LE186" s="1">
        <v>276.33999999999997</v>
      </c>
      <c r="LF186" s="1">
        <v>276.60899999999998</v>
      </c>
      <c r="LG186" s="1">
        <v>276.96899999999999</v>
      </c>
      <c r="LH186" s="1">
        <v>279.44400000000002</v>
      </c>
      <c r="LI186" s="1">
        <v>276.33499999999998</v>
      </c>
      <c r="LJ186" s="1">
        <v>278.517</v>
      </c>
      <c r="LK186" s="1">
        <v>280.72500000000002</v>
      </c>
      <c r="LL186" s="1">
        <v>284.90800000000002</v>
      </c>
      <c r="LM186" s="1">
        <v>302.40499999999997</v>
      </c>
      <c r="LN186" s="1">
        <v>309.11500000000001</v>
      </c>
      <c r="LO186" s="1">
        <v>315.375</v>
      </c>
      <c r="LP186" s="1">
        <v>308.52499999999998</v>
      </c>
      <c r="LQ186" s="1">
        <v>311.68599999999998</v>
      </c>
      <c r="LR186" s="1">
        <v>302.62700000000001</v>
      </c>
      <c r="LS186" s="1">
        <v>304.57</v>
      </c>
      <c r="LT186" s="1">
        <v>300.02600000000001</v>
      </c>
      <c r="LU186" s="1">
        <v>298.399</v>
      </c>
      <c r="LV186" s="1">
        <v>312.92200000000003</v>
      </c>
      <c r="LW186" s="1">
        <v>318.87099999999998</v>
      </c>
      <c r="LX186" s="1">
        <v>323.12200000000001</v>
      </c>
      <c r="LY186" s="1">
        <v>321.66699999999997</v>
      </c>
      <c r="LZ186" s="1">
        <v>331.13600000000002</v>
      </c>
      <c r="MA186" s="1">
        <v>338.52300000000002</v>
      </c>
      <c r="MB186" s="1">
        <v>333.41899999999998</v>
      </c>
      <c r="MC186" s="1">
        <v>331.19499999999999</v>
      </c>
      <c r="MD186" s="1">
        <v>328.685</v>
      </c>
      <c r="ME186" s="1">
        <v>329.91399999999999</v>
      </c>
      <c r="MF186" s="1">
        <v>321.57600000000002</v>
      </c>
      <c r="MG186" s="1">
        <v>329.12900000000002</v>
      </c>
      <c r="MH186" s="1">
        <v>322.80799999999999</v>
      </c>
      <c r="MI186" s="1">
        <v>331.245</v>
      </c>
      <c r="MJ186" s="1">
        <v>329.99599999999998</v>
      </c>
      <c r="MK186" s="1">
        <v>330.63299999999998</v>
      </c>
      <c r="ML186" s="1">
        <v>332.42</v>
      </c>
      <c r="MM186" s="1">
        <v>333.89400000000001</v>
      </c>
      <c r="MN186" s="1">
        <v>339.01799999999997</v>
      </c>
      <c r="MO186" s="1">
        <v>342.10300000000001</v>
      </c>
      <c r="MP186" s="1">
        <v>343.17500000000001</v>
      </c>
      <c r="MQ186" s="1">
        <v>346.33300000000003</v>
      </c>
      <c r="MR186" s="1">
        <v>345.41699999999997</v>
      </c>
      <c r="MS186" s="1">
        <v>345.03699999999998</v>
      </c>
      <c r="MT186" s="1">
        <v>354.66199999999998</v>
      </c>
      <c r="MU186" s="1">
        <v>356.21100000000001</v>
      </c>
      <c r="MV186" s="1">
        <v>355.37099999999998</v>
      </c>
      <c r="MW186" s="1">
        <v>341.59300000000002</v>
      </c>
      <c r="MX186" s="1">
        <v>329.625</v>
      </c>
      <c r="MY186" s="1">
        <v>336.83100000000002</v>
      </c>
      <c r="MZ186" s="1">
        <v>338.58800000000002</v>
      </c>
      <c r="NA186" s="1">
        <v>341.37900000000002</v>
      </c>
      <c r="NB186" s="1">
        <v>351.495</v>
      </c>
      <c r="NC186" s="1">
        <v>358.24200000000002</v>
      </c>
      <c r="ND186" s="1">
        <v>360.91300000000001</v>
      </c>
      <c r="NE186" s="1">
        <v>355.70600000000002</v>
      </c>
      <c r="NF186" s="1">
        <v>359.178</v>
      </c>
      <c r="NG186" s="1">
        <v>352.77699999999999</v>
      </c>
      <c r="NH186" s="1">
        <v>354.20600000000002</v>
      </c>
      <c r="NI186" s="1">
        <v>348.83300000000003</v>
      </c>
      <c r="NJ186" s="1">
        <v>354.66300000000001</v>
      </c>
      <c r="NK186" s="1">
        <v>356.81299999999999</v>
      </c>
      <c r="NL186" s="1">
        <v>364.31299999999999</v>
      </c>
      <c r="NM186" s="1">
        <v>364.947</v>
      </c>
      <c r="NN186" s="1">
        <v>373.55099999999999</v>
      </c>
      <c r="NO186" s="1">
        <v>383.88200000000001</v>
      </c>
      <c r="NP186" s="1">
        <v>383.23099999999999</v>
      </c>
      <c r="NQ186" s="1">
        <v>378.01</v>
      </c>
      <c r="NR186" s="1">
        <v>400.47800000000001</v>
      </c>
      <c r="NS186" s="1">
        <v>408.12299999999999</v>
      </c>
      <c r="NT186" s="1">
        <v>409.73700000000002</v>
      </c>
      <c r="NU186" s="1">
        <v>413.32799999999997</v>
      </c>
      <c r="NV186" s="1">
        <v>418.75700000000001</v>
      </c>
      <c r="NW186" s="1">
        <v>411.21600000000001</v>
      </c>
      <c r="NX186" s="1">
        <v>400.685</v>
      </c>
      <c r="NY186" s="1">
        <v>404.19200000000001</v>
      </c>
      <c r="NZ186" s="1">
        <v>398.53300000000002</v>
      </c>
      <c r="OA186" s="1">
        <v>396.82</v>
      </c>
      <c r="OB186" s="1">
        <v>395.06</v>
      </c>
      <c r="OC186" s="1">
        <v>395.75099999999998</v>
      </c>
      <c r="OD186" s="1">
        <v>393.00700000000001</v>
      </c>
      <c r="OE186" s="1">
        <v>389.26400000000001</v>
      </c>
      <c r="OF186" s="1">
        <v>384.18900000000002</v>
      </c>
      <c r="OG186" s="1">
        <v>384.33199999999999</v>
      </c>
      <c r="OH186" s="1">
        <v>383.72800000000001</v>
      </c>
      <c r="OI186" s="1">
        <v>393.13600000000002</v>
      </c>
      <c r="OJ186" s="1">
        <v>401.18200000000002</v>
      </c>
      <c r="OK186" s="1">
        <v>403.49</v>
      </c>
      <c r="OL186" s="1">
        <v>403.06400000000002</v>
      </c>
      <c r="OM186" s="1">
        <v>400.779</v>
      </c>
      <c r="ON186" s="1">
        <v>397.27699999999999</v>
      </c>
      <c r="OO186" s="1">
        <v>372.12799999999999</v>
      </c>
      <c r="OP186" s="1">
        <v>352.30900000000003</v>
      </c>
      <c r="OQ186" s="1">
        <v>349.517</v>
      </c>
      <c r="OR186" s="1">
        <v>333.20299999999997</v>
      </c>
      <c r="OS186" s="1">
        <v>309.79399999999998</v>
      </c>
      <c r="OT186" s="1">
        <v>303.25900000000001</v>
      </c>
      <c r="OU186" s="1">
        <v>302.834</v>
      </c>
      <c r="OV186" s="1">
        <v>302.48</v>
      </c>
      <c r="OW186" s="1">
        <v>301.392</v>
      </c>
      <c r="OX186" s="1">
        <v>304.14600000000002</v>
      </c>
      <c r="OY186" s="1">
        <v>305.56700000000001</v>
      </c>
      <c r="OZ186" s="1">
        <v>293.32299999999998</v>
      </c>
      <c r="PA186" s="1">
        <v>285.70800000000003</v>
      </c>
      <c r="PB186" s="1">
        <v>282.11799999999999</v>
      </c>
      <c r="PC186" s="1">
        <v>276.94</v>
      </c>
      <c r="PD186" s="1">
        <v>274.221</v>
      </c>
      <c r="PE186" s="1">
        <v>273.024</v>
      </c>
      <c r="PF186" s="1">
        <v>272.721</v>
      </c>
      <c r="PG186" s="1">
        <v>269.846</v>
      </c>
      <c r="PH186" s="1">
        <v>272.41899999999998</v>
      </c>
      <c r="PI186" s="1">
        <v>277.02699999999999</v>
      </c>
      <c r="PJ186" s="1">
        <v>277.89499999999998</v>
      </c>
      <c r="PK186" s="1">
        <v>277.55599999999998</v>
      </c>
      <c r="PL186" s="1">
        <v>278.38200000000001</v>
      </c>
      <c r="PM186" s="1">
        <v>283.29500000000002</v>
      </c>
      <c r="PN186" s="1">
        <v>286.774</v>
      </c>
      <c r="PO186" s="1">
        <v>286.41000000000003</v>
      </c>
      <c r="PP186" s="1">
        <v>285.3</v>
      </c>
      <c r="PQ186" s="1">
        <v>281.53199999999998</v>
      </c>
      <c r="PR186" s="1">
        <v>282.10300000000001</v>
      </c>
      <c r="PS186" s="1">
        <v>279.45600000000002</v>
      </c>
      <c r="PT186" s="1">
        <v>275.24</v>
      </c>
      <c r="PU186" s="1">
        <v>277.63799999999998</v>
      </c>
      <c r="PV186" s="1">
        <v>280.52699999999999</v>
      </c>
      <c r="PW186" s="1">
        <v>278.101</v>
      </c>
      <c r="PX186" s="1">
        <v>276.83300000000003</v>
      </c>
      <c r="PY186" s="1">
        <v>276.18</v>
      </c>
      <c r="PZ186" s="1">
        <v>275.38200000000001</v>
      </c>
      <c r="QA186" s="1">
        <v>273.31799999999998</v>
      </c>
      <c r="QB186" s="1">
        <v>271.26299999999998</v>
      </c>
      <c r="QC186" s="1">
        <v>272.89</v>
      </c>
      <c r="QD186" s="1">
        <v>269.43200000000002</v>
      </c>
      <c r="QE186" s="1">
        <v>268.11700000000002</v>
      </c>
      <c r="QF186" s="1">
        <v>266.887</v>
      </c>
      <c r="QG186" s="1">
        <v>268.22500000000002</v>
      </c>
      <c r="QH186" s="1">
        <v>272.57</v>
      </c>
      <c r="QI186" s="1">
        <v>272.22699999999998</v>
      </c>
      <c r="QJ186" s="1">
        <v>273.84300000000002</v>
      </c>
      <c r="QK186" s="1">
        <v>272.685</v>
      </c>
      <c r="QL186" s="1">
        <v>274.113</v>
      </c>
      <c r="QM186" s="1">
        <v>273.25799999999998</v>
      </c>
      <c r="QN186" s="1">
        <v>273.26799999999997</v>
      </c>
      <c r="QO186" s="1">
        <v>275.101</v>
      </c>
      <c r="QP186" s="1">
        <v>276.01799999999997</v>
      </c>
      <c r="QQ186" s="1">
        <v>278.827</v>
      </c>
      <c r="QR186" s="1">
        <v>279.31299999999999</v>
      </c>
      <c r="QS186" s="1">
        <v>280.75099999999998</v>
      </c>
      <c r="QT186" s="1">
        <v>282.65199999999999</v>
      </c>
      <c r="QU186" s="1">
        <v>282.71800000000002</v>
      </c>
      <c r="QV186" s="1">
        <v>284.30399999999997</v>
      </c>
      <c r="QW186" s="1">
        <v>283.00400000000002</v>
      </c>
      <c r="QX186" s="1">
        <v>285.91399999999999</v>
      </c>
      <c r="QY186" s="1">
        <v>283.483</v>
      </c>
      <c r="QZ186" s="1">
        <v>291.31700000000001</v>
      </c>
      <c r="RA186" s="1">
        <v>284.34199999999998</v>
      </c>
      <c r="RB186" s="1">
        <v>281.28100000000001</v>
      </c>
      <c r="RC186" s="1">
        <v>282.39</v>
      </c>
      <c r="RD186" s="1">
        <v>282.19</v>
      </c>
      <c r="RE186" s="1">
        <v>279.73099999999999</v>
      </c>
      <c r="RF186" s="1">
        <v>279.50599999999997</v>
      </c>
      <c r="RG186" s="1">
        <v>281.29500000000002</v>
      </c>
      <c r="RH186" s="1">
        <v>283.17</v>
      </c>
      <c r="RI186" s="1">
        <v>281.964</v>
      </c>
      <c r="RJ186" s="1">
        <v>282.56400000000002</v>
      </c>
      <c r="RK186" s="1">
        <v>283.55599999999998</v>
      </c>
      <c r="RL186" s="1">
        <v>282.017</v>
      </c>
      <c r="RM186" s="1">
        <v>285.62599999999998</v>
      </c>
      <c r="RN186" s="1">
        <v>286.46499999999997</v>
      </c>
      <c r="RO186" s="1">
        <v>285.02100000000002</v>
      </c>
      <c r="RP186" s="1">
        <v>287.61799999999999</v>
      </c>
      <c r="RQ186" s="1">
        <v>279.39800000000002</v>
      </c>
      <c r="RR186" s="1">
        <v>278.517</v>
      </c>
      <c r="RS186" s="1">
        <v>272.29399999999998</v>
      </c>
      <c r="RT186" s="1">
        <v>268.43</v>
      </c>
      <c r="RU186" s="1">
        <v>267.387</v>
      </c>
      <c r="RV186" s="1">
        <v>267.45600000000002</v>
      </c>
      <c r="RW186" s="1">
        <v>268.37700000000001</v>
      </c>
      <c r="RX186" s="1">
        <v>267.815</v>
      </c>
      <c r="RY186" s="1">
        <v>263.83100000000002</v>
      </c>
      <c r="RZ186" s="1">
        <v>260.74200000000002</v>
      </c>
      <c r="SA186" s="1">
        <v>263.22300000000001</v>
      </c>
      <c r="SB186" s="1">
        <v>265.53899999999999</v>
      </c>
      <c r="SC186" s="1">
        <v>266.68</v>
      </c>
      <c r="SD186" s="1">
        <v>269.47300000000001</v>
      </c>
      <c r="SE186" s="1">
        <v>269.93200000000002</v>
      </c>
      <c r="SF186" s="1">
        <v>269.22899999999998</v>
      </c>
      <c r="SG186" s="1">
        <v>267.07600000000002</v>
      </c>
      <c r="SH186" s="1">
        <v>267.048</v>
      </c>
      <c r="SI186" s="1">
        <v>274.92200000000003</v>
      </c>
      <c r="SJ186" s="1">
        <v>268.16899999999998</v>
      </c>
      <c r="SK186" s="1">
        <v>268.44</v>
      </c>
      <c r="SL186" s="1">
        <v>268.78100000000001</v>
      </c>
      <c r="SM186" s="1">
        <v>268.31299999999999</v>
      </c>
      <c r="SN186" s="1">
        <v>267.12700000000001</v>
      </c>
      <c r="SO186" s="1">
        <v>272.29500000000002</v>
      </c>
      <c r="SP186" s="1">
        <v>264.67200000000003</v>
      </c>
      <c r="SQ186" s="1">
        <v>265.67099999999999</v>
      </c>
      <c r="SR186" s="1">
        <v>266.22199999999998</v>
      </c>
    </row>
    <row r="187" spans="1:512" x14ac:dyDescent="0.25">
      <c r="A187" s="1" t="s">
        <v>392</v>
      </c>
      <c r="B187" s="1" t="str">
        <f>_xlfn.XLOOKUP(A187,bonds[worksheet get],bonds[unique lookup],"-")</f>
        <v>GYCGR 2 1/2 PERP nc-23</v>
      </c>
      <c r="C187" s="1" t="str">
        <f>_xlfn.XLOOKUP(A187,bonds[worksheet get],bonds[ID_ISIN],"-")</f>
        <v>XS1811181566</v>
      </c>
      <c r="D187" s="1">
        <f>_xll.BDH(A187,"blp_i_sprd_mid","-2AY",,"Dates=H","Fill=C","Sort=R","Dir=H","cols=509;rows=1")</f>
        <v>323.44099999999997</v>
      </c>
      <c r="E187" s="1">
        <v>328.95100000000002</v>
      </c>
      <c r="F187" s="1">
        <v>328.19299999999998</v>
      </c>
      <c r="G187" s="1">
        <v>330.697</v>
      </c>
      <c r="H187" s="1">
        <v>334.31799999999998</v>
      </c>
      <c r="I187" s="1">
        <v>333.97800000000001</v>
      </c>
      <c r="J187" s="1">
        <v>329.09899999999999</v>
      </c>
      <c r="K187" s="1">
        <v>327.28300000000002</v>
      </c>
      <c r="L187" s="1">
        <v>327.72300000000001</v>
      </c>
      <c r="M187" s="1">
        <v>326.22899999999998</v>
      </c>
      <c r="N187" s="1">
        <v>327.42500000000001</v>
      </c>
      <c r="O187" s="1">
        <v>320.59300000000002</v>
      </c>
      <c r="P187" s="1">
        <v>320.03300000000002</v>
      </c>
      <c r="Q187" s="1">
        <v>314.48399999999998</v>
      </c>
      <c r="R187" s="1">
        <v>308.77800000000002</v>
      </c>
      <c r="S187" s="1">
        <v>322.22199999999998</v>
      </c>
      <c r="T187" s="1">
        <v>316.053</v>
      </c>
      <c r="U187" s="1">
        <v>317.54199999999997</v>
      </c>
      <c r="V187" s="1">
        <v>304.77199999999999</v>
      </c>
      <c r="W187" s="1">
        <v>298.06799999999998</v>
      </c>
      <c r="X187" s="1">
        <v>287.92099999999999</v>
      </c>
      <c r="Y187" s="1">
        <v>301.94299999999998</v>
      </c>
      <c r="Z187" s="1">
        <v>322.529</v>
      </c>
      <c r="AA187" s="1">
        <v>338.43700000000001</v>
      </c>
      <c r="AB187" s="1">
        <v>349.76100000000002</v>
      </c>
      <c r="AC187" s="1">
        <v>354.08499999999998</v>
      </c>
      <c r="AD187" s="1">
        <v>354.41500000000002</v>
      </c>
      <c r="AE187" s="1">
        <v>354.97199999999998</v>
      </c>
      <c r="AF187" s="1">
        <v>351.774</v>
      </c>
      <c r="AG187" s="1">
        <v>376.06099999999998</v>
      </c>
      <c r="AH187" s="1">
        <v>396.459</v>
      </c>
      <c r="AI187" s="1">
        <v>398.36900000000003</v>
      </c>
      <c r="AJ187" s="1">
        <v>402.61900000000003</v>
      </c>
      <c r="AK187" s="1">
        <v>413.28500000000003</v>
      </c>
      <c r="AL187" s="1">
        <v>425.05099999999999</v>
      </c>
      <c r="AM187" s="1">
        <v>429.96499999999997</v>
      </c>
      <c r="AN187" s="1">
        <v>435.791</v>
      </c>
      <c r="AO187" s="1">
        <v>434.31200000000001</v>
      </c>
      <c r="AP187" s="1">
        <v>433.00900000000001</v>
      </c>
      <c r="AQ187" s="1">
        <v>432.44200000000001</v>
      </c>
      <c r="AR187" s="1">
        <v>431.42599999999999</v>
      </c>
      <c r="AS187" s="1">
        <v>432.74099999999999</v>
      </c>
      <c r="AT187" s="1">
        <v>434.42099999999999</v>
      </c>
      <c r="AU187" s="1">
        <v>435.7</v>
      </c>
      <c r="AV187" s="1">
        <v>440.23500000000001</v>
      </c>
      <c r="AW187" s="1">
        <v>447.55099999999999</v>
      </c>
      <c r="AX187" s="1">
        <v>436.37200000000001</v>
      </c>
      <c r="AY187" s="1">
        <v>432.33</v>
      </c>
      <c r="AZ187" s="1">
        <v>430.50200000000001</v>
      </c>
      <c r="BA187" s="1">
        <v>430.12299999999999</v>
      </c>
      <c r="BB187" s="1">
        <v>448.012</v>
      </c>
      <c r="BC187" s="1">
        <v>449.565</v>
      </c>
      <c r="BD187" s="1">
        <v>457.71600000000001</v>
      </c>
      <c r="BE187" s="1">
        <v>460.346</v>
      </c>
      <c r="BF187" s="1">
        <v>461.322</v>
      </c>
      <c r="BG187" s="1">
        <v>462.79199999999997</v>
      </c>
      <c r="BH187" s="1">
        <v>468.18</v>
      </c>
      <c r="BI187" s="1">
        <v>459.584</v>
      </c>
      <c r="BJ187" s="1">
        <v>459.94900000000001</v>
      </c>
      <c r="BK187" s="1">
        <v>498.38200000000001</v>
      </c>
      <c r="BL187" s="1">
        <v>514.65499999999997</v>
      </c>
      <c r="BM187" s="1">
        <v>536.63300000000004</v>
      </c>
      <c r="BN187" s="1">
        <v>539.94500000000005</v>
      </c>
      <c r="BO187" s="1">
        <v>542.01599999999996</v>
      </c>
      <c r="BP187" s="1">
        <v>531.70100000000002</v>
      </c>
      <c r="BQ187" s="1">
        <v>530.86599999999999</v>
      </c>
      <c r="BR187" s="1">
        <v>531.10799999999995</v>
      </c>
      <c r="BS187" s="1">
        <v>528.48299999999995</v>
      </c>
      <c r="BT187" s="1">
        <v>526.59100000000001</v>
      </c>
      <c r="BU187" s="1">
        <v>523.673</v>
      </c>
      <c r="BV187" s="1">
        <v>520.971</v>
      </c>
      <c r="BW187" s="1">
        <v>549.11</v>
      </c>
      <c r="BX187" s="1">
        <v>540.19500000000005</v>
      </c>
      <c r="BY187" s="1">
        <v>515.27300000000002</v>
      </c>
      <c r="BZ187" s="1">
        <v>524.54600000000005</v>
      </c>
      <c r="CA187" s="1">
        <v>512.12699999999995</v>
      </c>
      <c r="CB187" s="1">
        <v>432.46800000000002</v>
      </c>
      <c r="CC187" s="1">
        <v>394.65499999999997</v>
      </c>
      <c r="CD187" s="1">
        <v>319.286</v>
      </c>
      <c r="CE187" s="1">
        <v>310.27</v>
      </c>
      <c r="CF187" s="1">
        <v>273.19499999999999</v>
      </c>
      <c r="CG187" s="1">
        <v>263.12</v>
      </c>
      <c r="CH187" s="1">
        <v>271.10300000000001</v>
      </c>
      <c r="CI187" s="1">
        <v>208.23099999999999</v>
      </c>
      <c r="CJ187" s="1">
        <v>191.88800000000001</v>
      </c>
      <c r="CK187" s="1">
        <v>187.56700000000001</v>
      </c>
      <c r="CL187" s="1">
        <v>187.93700000000001</v>
      </c>
      <c r="CM187" s="1">
        <v>193.261</v>
      </c>
      <c r="CN187" s="1">
        <v>191.19300000000001</v>
      </c>
      <c r="CO187" s="1">
        <v>168.16499999999999</v>
      </c>
      <c r="CP187" s="1">
        <v>155.577</v>
      </c>
      <c r="CQ187" s="1">
        <v>149.44200000000001</v>
      </c>
      <c r="CR187" s="1">
        <v>145.22800000000001</v>
      </c>
      <c r="CS187" s="1">
        <v>139.17500000000001</v>
      </c>
      <c r="CT187" s="1">
        <v>142.233</v>
      </c>
      <c r="CU187" s="1">
        <v>143.303</v>
      </c>
      <c r="CV187" s="1">
        <v>146.613</v>
      </c>
      <c r="CW187" s="1">
        <v>150.49799999999999</v>
      </c>
      <c r="CX187" s="1">
        <v>152.91900000000001</v>
      </c>
      <c r="CY187" s="1">
        <v>154.517</v>
      </c>
      <c r="CZ187" s="1">
        <v>154.244</v>
      </c>
      <c r="DA187" s="1">
        <v>157.196</v>
      </c>
      <c r="DB187" s="1">
        <v>157.78200000000001</v>
      </c>
      <c r="DC187" s="1">
        <v>156.661</v>
      </c>
      <c r="DD187" s="1">
        <v>155.80699999999999</v>
      </c>
      <c r="DE187" s="1">
        <v>157.755</v>
      </c>
      <c r="DF187" s="1">
        <v>161.13399999999999</v>
      </c>
      <c r="DG187" s="1">
        <v>168.00200000000001</v>
      </c>
      <c r="DH187" s="1">
        <v>168.202</v>
      </c>
      <c r="DI187" s="1">
        <v>166.86099999999999</v>
      </c>
      <c r="DJ187" s="1">
        <v>164.732</v>
      </c>
      <c r="DK187" s="1">
        <v>164.661</v>
      </c>
      <c r="DL187" s="1">
        <v>167.489</v>
      </c>
      <c r="DM187" s="1">
        <v>159.66800000000001</v>
      </c>
      <c r="DN187" s="1">
        <v>157.46899999999999</v>
      </c>
      <c r="DO187" s="1">
        <v>155.62899999999999</v>
      </c>
      <c r="DP187" s="1">
        <v>155.46799999999999</v>
      </c>
      <c r="DQ187" s="1">
        <v>154.21100000000001</v>
      </c>
      <c r="DR187" s="1">
        <v>156.71199999999999</v>
      </c>
      <c r="DS187" s="1">
        <v>161.90100000000001</v>
      </c>
      <c r="DT187" s="1">
        <v>165.19399999999999</v>
      </c>
      <c r="DU187" s="1">
        <v>165.595</v>
      </c>
      <c r="DV187" s="1">
        <v>166.23599999999999</v>
      </c>
      <c r="DW187" s="1">
        <v>169.26400000000001</v>
      </c>
      <c r="DX187" s="1">
        <v>169.70699999999999</v>
      </c>
      <c r="DY187" s="1">
        <v>172.27099999999999</v>
      </c>
      <c r="DZ187" s="1">
        <v>168.74700000000001</v>
      </c>
      <c r="EA187" s="1">
        <v>170.74199999999999</v>
      </c>
      <c r="EB187" s="1">
        <v>166.39699999999999</v>
      </c>
      <c r="EC187" s="1">
        <v>166.82</v>
      </c>
      <c r="ED187" s="1">
        <v>165.946</v>
      </c>
      <c r="EE187" s="1">
        <v>164.292</v>
      </c>
      <c r="EF187" s="1">
        <v>167.16800000000001</v>
      </c>
      <c r="EG187" s="1">
        <v>166.93299999999999</v>
      </c>
      <c r="EH187" s="1">
        <v>170.423</v>
      </c>
      <c r="EI187" s="1">
        <v>170.798</v>
      </c>
      <c r="EJ187" s="1">
        <v>171.42</v>
      </c>
      <c r="EK187" s="1">
        <v>172.452</v>
      </c>
      <c r="EL187" s="1">
        <v>171.81200000000001</v>
      </c>
      <c r="EM187" s="1">
        <v>173.87299999999999</v>
      </c>
      <c r="EN187" s="1">
        <v>180.83500000000001</v>
      </c>
      <c r="EO187" s="1">
        <v>182.364</v>
      </c>
      <c r="EP187" s="1">
        <v>182.911</v>
      </c>
      <c r="EQ187" s="1">
        <v>186.726</v>
      </c>
      <c r="ER187" s="1">
        <v>192.60499999999999</v>
      </c>
      <c r="ES187" s="1">
        <v>196.238</v>
      </c>
      <c r="ET187" s="1">
        <v>204.61600000000001</v>
      </c>
      <c r="EU187" s="1">
        <v>205.304</v>
      </c>
      <c r="EV187" s="1">
        <v>202.768</v>
      </c>
      <c r="EW187" s="1">
        <v>206.328</v>
      </c>
      <c r="EX187" s="1">
        <v>207.80199999999999</v>
      </c>
      <c r="EY187" s="1">
        <v>208.22</v>
      </c>
      <c r="EZ187" s="1">
        <v>208.20400000000001</v>
      </c>
      <c r="FA187" s="1">
        <v>211.35400000000001</v>
      </c>
      <c r="FB187" s="1">
        <v>214.41200000000001</v>
      </c>
      <c r="FC187" s="1">
        <v>212.16900000000001</v>
      </c>
      <c r="FD187" s="1">
        <v>214.40299999999999</v>
      </c>
      <c r="FE187" s="1">
        <v>211.703</v>
      </c>
      <c r="FF187" s="1">
        <v>210.92</v>
      </c>
      <c r="FG187" s="1">
        <v>211.351</v>
      </c>
      <c r="FH187" s="1">
        <v>211.245</v>
      </c>
      <c r="FI187" s="1">
        <v>210.316</v>
      </c>
      <c r="FJ187" s="1">
        <v>208.05099999999999</v>
      </c>
      <c r="FK187" s="1">
        <v>207.89099999999999</v>
      </c>
      <c r="FL187" s="1">
        <v>206.155</v>
      </c>
      <c r="FM187" s="1">
        <v>203.739</v>
      </c>
      <c r="FN187" s="1">
        <v>208.226</v>
      </c>
      <c r="FO187" s="1">
        <v>205.81700000000001</v>
      </c>
      <c r="FP187" s="1">
        <v>212.982</v>
      </c>
      <c r="FQ187" s="1">
        <v>215.74700000000001</v>
      </c>
      <c r="FR187" s="1">
        <v>215.97900000000001</v>
      </c>
      <c r="FS187" s="1">
        <v>215.72900000000001</v>
      </c>
      <c r="FT187" s="1">
        <v>215.18299999999999</v>
      </c>
      <c r="FU187" s="1">
        <v>213.93199999999999</v>
      </c>
      <c r="FV187" s="1">
        <v>215.77699999999999</v>
      </c>
      <c r="FW187" s="1">
        <v>219.36699999999999</v>
      </c>
      <c r="FX187" s="1">
        <v>221.452</v>
      </c>
      <c r="FY187" s="1">
        <v>223.72</v>
      </c>
      <c r="FZ187" s="1">
        <v>225.98099999999999</v>
      </c>
      <c r="GA187" s="1">
        <v>229.267</v>
      </c>
      <c r="GB187" s="1">
        <v>233.489</v>
      </c>
      <c r="GC187" s="1">
        <v>232.84399999999999</v>
      </c>
      <c r="GD187" s="1">
        <v>238.31899999999999</v>
      </c>
      <c r="GE187" s="1">
        <v>245.215</v>
      </c>
      <c r="GF187" s="1">
        <v>244.946</v>
      </c>
      <c r="GG187" s="1">
        <v>249.97800000000001</v>
      </c>
      <c r="GH187" s="1">
        <v>253.12899999999999</v>
      </c>
      <c r="GI187" s="1">
        <v>255.78</v>
      </c>
      <c r="GJ187" s="1">
        <v>254.81</v>
      </c>
      <c r="GK187" s="1">
        <v>256.86500000000001</v>
      </c>
      <c r="GL187" s="1">
        <v>257.76799999999997</v>
      </c>
      <c r="GM187" s="1">
        <v>253.96700000000001</v>
      </c>
      <c r="GN187" s="1">
        <v>251.374</v>
      </c>
      <c r="GO187" s="1">
        <v>258.97699999999998</v>
      </c>
      <c r="GP187" s="1">
        <v>261.45800000000003</v>
      </c>
      <c r="GQ187" s="1">
        <v>260.35300000000001</v>
      </c>
      <c r="GR187" s="1">
        <v>260.56200000000001</v>
      </c>
      <c r="GS187" s="1">
        <v>258.02999999999997</v>
      </c>
      <c r="GT187" s="1">
        <v>257.61</v>
      </c>
      <c r="GU187" s="1">
        <v>254.578</v>
      </c>
      <c r="GV187" s="1">
        <v>258.113</v>
      </c>
      <c r="GW187" s="1">
        <v>256.57499999999999</v>
      </c>
      <c r="GX187" s="1">
        <v>254.48500000000001</v>
      </c>
      <c r="GY187" s="1">
        <v>252.33699999999999</v>
      </c>
      <c r="GZ187" s="1">
        <v>248.095</v>
      </c>
      <c r="HA187" s="1">
        <v>254.72800000000001</v>
      </c>
      <c r="HB187" s="1">
        <v>276.40300000000002</v>
      </c>
      <c r="HC187" s="1">
        <v>277.298</v>
      </c>
      <c r="HD187" s="1">
        <v>278.80700000000002</v>
      </c>
      <c r="HE187" s="1">
        <v>279.33499999999998</v>
      </c>
      <c r="HF187" s="1">
        <v>278.64299999999997</v>
      </c>
      <c r="HG187" s="1">
        <v>284.79000000000002</v>
      </c>
      <c r="HH187" s="1">
        <v>285.77600000000001</v>
      </c>
      <c r="HI187" s="1">
        <v>285.43</v>
      </c>
      <c r="HJ187" s="1">
        <v>285.72699999999998</v>
      </c>
      <c r="HK187" s="1">
        <v>285.76499999999999</v>
      </c>
      <c r="HL187" s="1">
        <v>285.19499999999999</v>
      </c>
      <c r="HM187" s="1">
        <v>284.75700000000001</v>
      </c>
      <c r="HN187" s="1">
        <v>279.28300000000002</v>
      </c>
      <c r="HO187" s="1">
        <v>281.07400000000001</v>
      </c>
      <c r="HP187" s="1">
        <v>282.86700000000002</v>
      </c>
      <c r="HQ187" s="1">
        <v>293.22399999999999</v>
      </c>
      <c r="HR187" s="1">
        <v>301.92200000000003</v>
      </c>
      <c r="HS187" s="1">
        <v>305.137</v>
      </c>
      <c r="HT187" s="1">
        <v>309.678</v>
      </c>
      <c r="HU187" s="1">
        <v>310.79199999999997</v>
      </c>
      <c r="HV187" s="1">
        <v>300.23099999999999</v>
      </c>
      <c r="HW187" s="1">
        <v>293.91000000000003</v>
      </c>
      <c r="HX187" s="1">
        <v>293.18599999999998</v>
      </c>
      <c r="HY187" s="1">
        <v>293.74900000000002</v>
      </c>
      <c r="HZ187" s="1">
        <v>297.01100000000002</v>
      </c>
      <c r="IA187" s="1">
        <v>299.33499999999998</v>
      </c>
      <c r="IB187" s="1">
        <v>300.81400000000002</v>
      </c>
      <c r="IC187" s="1">
        <v>301.04899999999998</v>
      </c>
      <c r="ID187" s="1">
        <v>281.37799999999999</v>
      </c>
      <c r="IE187" s="1">
        <v>276.70999999999998</v>
      </c>
      <c r="IF187" s="1">
        <v>269.887</v>
      </c>
      <c r="IG187" s="1">
        <v>268.37400000000002</v>
      </c>
      <c r="IH187" s="1">
        <v>262.28399999999999</v>
      </c>
      <c r="II187" s="1">
        <v>262.887</v>
      </c>
      <c r="IJ187" s="1">
        <v>267.21499999999997</v>
      </c>
      <c r="IK187" s="1">
        <v>272.935</v>
      </c>
      <c r="IL187" s="1">
        <v>280.07900000000001</v>
      </c>
      <c r="IM187" s="1">
        <v>282.63799999999998</v>
      </c>
      <c r="IN187" s="1">
        <v>276.803</v>
      </c>
      <c r="IO187" s="1">
        <v>277.84199999999998</v>
      </c>
      <c r="IP187" s="1">
        <v>270.935</v>
      </c>
      <c r="IQ187" s="1">
        <v>265.88099999999997</v>
      </c>
      <c r="IR187" s="1">
        <v>264.464</v>
      </c>
      <c r="IS187" s="1">
        <v>261.60500000000002</v>
      </c>
      <c r="IT187" s="1">
        <v>260.38099999999997</v>
      </c>
      <c r="IU187" s="1">
        <v>266.66500000000002</v>
      </c>
      <c r="IV187" s="1">
        <v>267.77800000000002</v>
      </c>
      <c r="IW187" s="1">
        <v>265.61700000000002</v>
      </c>
      <c r="IX187" s="1">
        <v>258.31599999999997</v>
      </c>
      <c r="IY187" s="1">
        <v>260.07600000000002</v>
      </c>
      <c r="IZ187" s="1">
        <v>258.69</v>
      </c>
      <c r="JA187" s="1">
        <v>266.94400000000002</v>
      </c>
      <c r="JB187" s="1">
        <v>267.70800000000003</v>
      </c>
      <c r="JC187" s="1">
        <v>272.279</v>
      </c>
      <c r="JD187" s="1">
        <v>278.39800000000002</v>
      </c>
      <c r="JE187" s="1">
        <v>277.20100000000002</v>
      </c>
      <c r="JF187" s="1">
        <v>274.41500000000002</v>
      </c>
      <c r="JG187" s="1">
        <v>267.59500000000003</v>
      </c>
      <c r="JH187" s="1">
        <v>267.06599999999997</v>
      </c>
      <c r="JI187" s="1">
        <v>268.86599999999999</v>
      </c>
      <c r="JJ187" s="1">
        <v>283.48</v>
      </c>
      <c r="JK187" s="1">
        <v>295.97500000000002</v>
      </c>
      <c r="JL187" s="1">
        <v>318.21199999999999</v>
      </c>
      <c r="JM187" s="1">
        <v>321.52600000000001</v>
      </c>
      <c r="JN187" s="1">
        <v>321.04000000000002</v>
      </c>
      <c r="JO187" s="1">
        <v>320.77699999999999</v>
      </c>
      <c r="JP187" s="1">
        <v>318.83100000000002</v>
      </c>
      <c r="JQ187" s="1">
        <v>330.137</v>
      </c>
      <c r="JR187" s="1">
        <v>334.98200000000003</v>
      </c>
      <c r="JS187" s="1">
        <v>336.16699999999997</v>
      </c>
      <c r="JT187" s="1">
        <v>343.94099999999997</v>
      </c>
      <c r="JU187" s="1">
        <v>356.10199999999998</v>
      </c>
      <c r="JV187" s="1">
        <v>362.25400000000002</v>
      </c>
      <c r="JW187" s="1">
        <v>358.02800000000002</v>
      </c>
      <c r="JX187" s="1">
        <v>353.471</v>
      </c>
      <c r="JY187" s="1">
        <v>354.72500000000002</v>
      </c>
      <c r="JZ187" s="1">
        <v>352.62200000000001</v>
      </c>
      <c r="KA187" s="1">
        <v>352.97300000000001</v>
      </c>
      <c r="KB187" s="1">
        <v>354.71699999999998</v>
      </c>
      <c r="KC187" s="1">
        <v>354.56599999999997</v>
      </c>
      <c r="KD187" s="1">
        <v>343.72</v>
      </c>
      <c r="KE187" s="1">
        <v>341.50099999999998</v>
      </c>
      <c r="KF187" s="1">
        <v>338.94099999999997</v>
      </c>
      <c r="KG187" s="1">
        <v>339.8</v>
      </c>
      <c r="KH187" s="1">
        <v>338.79899999999998</v>
      </c>
      <c r="KI187" s="1">
        <v>343.41399999999999</v>
      </c>
      <c r="KJ187" s="1">
        <v>343.19400000000002</v>
      </c>
      <c r="KK187" s="1">
        <v>343.39699999999999</v>
      </c>
      <c r="KL187" s="1">
        <v>327.86799999999999</v>
      </c>
      <c r="KM187" s="1">
        <v>326.50299999999999</v>
      </c>
      <c r="KN187" s="1">
        <v>304.41500000000002</v>
      </c>
      <c r="KO187" s="1">
        <v>287.70699999999999</v>
      </c>
      <c r="KP187" s="1">
        <v>272.07799999999997</v>
      </c>
      <c r="KQ187" s="1">
        <v>271.82600000000002</v>
      </c>
      <c r="KR187" s="1">
        <v>272.65100000000001</v>
      </c>
      <c r="KS187" s="1">
        <v>274.58800000000002</v>
      </c>
      <c r="KT187" s="1">
        <v>275.37299999999999</v>
      </c>
      <c r="KU187" s="1">
        <v>279.21100000000001</v>
      </c>
      <c r="KV187" s="1">
        <v>277.59899999999999</v>
      </c>
      <c r="KW187" s="1">
        <v>278.29899999999998</v>
      </c>
      <c r="KX187" s="1">
        <v>276.88099999999997</v>
      </c>
      <c r="KY187" s="1">
        <v>277.24799999999999</v>
      </c>
      <c r="KZ187" s="1">
        <v>269.971</v>
      </c>
      <c r="LA187" s="1">
        <v>263.82</v>
      </c>
      <c r="LB187" s="1">
        <v>268.61500000000001</v>
      </c>
      <c r="LC187" s="1">
        <v>280.79300000000001</v>
      </c>
      <c r="LD187" s="1">
        <v>306.94299999999998</v>
      </c>
      <c r="LE187" s="1">
        <v>311.07</v>
      </c>
      <c r="LF187" s="1">
        <v>315.97199999999998</v>
      </c>
      <c r="LG187" s="1">
        <v>314.73599999999999</v>
      </c>
      <c r="LH187" s="1">
        <v>316.08199999999999</v>
      </c>
      <c r="LI187" s="1">
        <v>318.12599999999998</v>
      </c>
      <c r="LJ187" s="1">
        <v>320.97800000000001</v>
      </c>
      <c r="LK187" s="1">
        <v>328.20600000000002</v>
      </c>
      <c r="LL187" s="1">
        <v>329.84100000000001</v>
      </c>
      <c r="LM187" s="1">
        <v>346.81099999999998</v>
      </c>
      <c r="LN187" s="1">
        <v>356.149</v>
      </c>
      <c r="LO187" s="1">
        <v>364.56799999999998</v>
      </c>
      <c r="LP187" s="1">
        <v>363.71199999999999</v>
      </c>
      <c r="LQ187" s="1">
        <v>369.87099999999998</v>
      </c>
      <c r="LR187" s="1">
        <v>365.024</v>
      </c>
      <c r="LS187" s="1">
        <v>363.92899999999997</v>
      </c>
      <c r="LT187" s="1">
        <v>360.94400000000002</v>
      </c>
      <c r="LU187" s="1">
        <v>355.80099999999999</v>
      </c>
      <c r="LV187" s="1">
        <v>369.714</v>
      </c>
      <c r="LW187" s="1">
        <v>378.55700000000002</v>
      </c>
      <c r="LX187" s="1">
        <v>381.49400000000003</v>
      </c>
      <c r="LY187" s="1">
        <v>383.72199999999998</v>
      </c>
      <c r="LZ187" s="1">
        <v>389.952</v>
      </c>
      <c r="MA187" s="1">
        <v>400.96499999999997</v>
      </c>
      <c r="MB187" s="1">
        <v>400.947</v>
      </c>
      <c r="MC187" s="1">
        <v>397.18599999999998</v>
      </c>
      <c r="MD187" s="1">
        <v>391.137</v>
      </c>
      <c r="ME187" s="1">
        <v>390.113</v>
      </c>
      <c r="MF187" s="1">
        <v>387.81</v>
      </c>
      <c r="MG187" s="1">
        <v>390.65699999999998</v>
      </c>
      <c r="MH187" s="1">
        <v>391.14100000000002</v>
      </c>
      <c r="MI187" s="1">
        <v>393.38900000000001</v>
      </c>
      <c r="MJ187" s="1">
        <v>397.536</v>
      </c>
      <c r="MK187" s="1">
        <v>401.339</v>
      </c>
      <c r="ML187" s="1">
        <v>405.01299999999998</v>
      </c>
      <c r="MM187" s="1">
        <v>405.17399999999998</v>
      </c>
      <c r="MN187" s="1">
        <v>405.608</v>
      </c>
      <c r="MO187" s="1">
        <v>409.48200000000003</v>
      </c>
      <c r="MP187" s="1">
        <v>416.32299999999998</v>
      </c>
      <c r="MQ187" s="1">
        <v>418.45299999999997</v>
      </c>
      <c r="MR187" s="1">
        <v>421.95400000000001</v>
      </c>
      <c r="MS187" s="1">
        <v>425.27</v>
      </c>
      <c r="MT187" s="1">
        <v>433.34800000000001</v>
      </c>
      <c r="MU187" s="1">
        <v>437.87400000000002</v>
      </c>
      <c r="MV187" s="1">
        <v>439.70299999999997</v>
      </c>
      <c r="MW187" s="1">
        <v>401.36399999999998</v>
      </c>
      <c r="MX187" s="1">
        <v>390.57299999999998</v>
      </c>
      <c r="MY187" s="1">
        <v>395.71899999999999</v>
      </c>
      <c r="MZ187" s="1">
        <v>405.91300000000001</v>
      </c>
      <c r="NA187" s="1">
        <v>407.84</v>
      </c>
      <c r="NB187" s="1">
        <v>416.17</v>
      </c>
      <c r="NC187" s="1">
        <v>433.32900000000001</v>
      </c>
      <c r="ND187" s="1">
        <v>442.36799999999999</v>
      </c>
      <c r="NE187" s="1">
        <v>442.58199999999999</v>
      </c>
      <c r="NF187" s="1">
        <v>443.25900000000001</v>
      </c>
      <c r="NG187" s="1">
        <v>448.61099999999999</v>
      </c>
      <c r="NH187" s="1">
        <v>453.47899999999998</v>
      </c>
      <c r="NI187" s="1">
        <v>449.85899999999998</v>
      </c>
      <c r="NJ187" s="1">
        <v>443.78800000000001</v>
      </c>
      <c r="NK187" s="1">
        <v>442.46</v>
      </c>
      <c r="NL187" s="1">
        <v>448.84899999999999</v>
      </c>
      <c r="NM187" s="1">
        <v>449.548</v>
      </c>
      <c r="NN187" s="1">
        <v>464.62</v>
      </c>
      <c r="NO187" s="1">
        <v>492.67599999999999</v>
      </c>
      <c r="NP187" s="1">
        <v>491.209</v>
      </c>
      <c r="NQ187" s="1">
        <v>498.67</v>
      </c>
      <c r="NR187" s="1">
        <v>509.37400000000002</v>
      </c>
      <c r="NS187" s="1">
        <v>521.05799999999999</v>
      </c>
      <c r="NT187" s="1">
        <v>527.22799999999995</v>
      </c>
      <c r="NU187" s="1">
        <v>530.73699999999997</v>
      </c>
      <c r="NV187" s="1">
        <v>534.12300000000005</v>
      </c>
      <c r="NW187" s="1">
        <v>529.94899999999996</v>
      </c>
      <c r="NX187" s="1">
        <v>521.68499999999995</v>
      </c>
      <c r="NY187" s="1">
        <v>523.48199999999997</v>
      </c>
      <c r="NZ187" s="1">
        <v>520.12400000000002</v>
      </c>
      <c r="OA187" s="1">
        <v>513.80100000000004</v>
      </c>
      <c r="OB187" s="1">
        <v>515.38699999999994</v>
      </c>
      <c r="OC187" s="1">
        <v>506.63600000000002</v>
      </c>
      <c r="OD187" s="1">
        <v>503.18299999999999</v>
      </c>
      <c r="OE187" s="1">
        <v>496.94099999999997</v>
      </c>
      <c r="OF187" s="1">
        <v>473.78899999999999</v>
      </c>
      <c r="OG187" s="1">
        <v>471.745</v>
      </c>
      <c r="OH187" s="1">
        <v>471.5</v>
      </c>
      <c r="OI187" s="1">
        <v>479.22199999999998</v>
      </c>
      <c r="OJ187" s="1">
        <v>489.11</v>
      </c>
      <c r="OK187" s="1">
        <v>490.06599999999997</v>
      </c>
      <c r="OL187" s="1">
        <v>489.53199999999998</v>
      </c>
      <c r="OM187" s="1">
        <v>493.41199999999998</v>
      </c>
      <c r="ON187" s="1">
        <v>484.37599999999998</v>
      </c>
      <c r="OO187" s="1">
        <v>456.68900000000002</v>
      </c>
      <c r="OP187" s="1">
        <v>436.68</v>
      </c>
      <c r="OQ187" s="1">
        <v>433.42700000000002</v>
      </c>
      <c r="OR187" s="1">
        <v>409.36500000000001</v>
      </c>
      <c r="OS187" s="1">
        <v>377.416</v>
      </c>
      <c r="OT187" s="1">
        <v>365.78199999999998</v>
      </c>
      <c r="OU187" s="1">
        <v>362.82499999999999</v>
      </c>
      <c r="OV187" s="1">
        <v>363.53199999999998</v>
      </c>
      <c r="OW187" s="1">
        <v>361.82600000000002</v>
      </c>
      <c r="OX187" s="1">
        <v>364.68</v>
      </c>
      <c r="OY187" s="1">
        <v>365.67200000000003</v>
      </c>
      <c r="OZ187" s="1">
        <v>352.65800000000002</v>
      </c>
      <c r="PA187" s="1">
        <v>340.31700000000001</v>
      </c>
      <c r="PB187" s="1">
        <v>333.21100000000001</v>
      </c>
      <c r="PC187" s="1">
        <v>329.67099999999999</v>
      </c>
      <c r="PD187" s="1">
        <v>327.86900000000003</v>
      </c>
      <c r="PE187" s="1">
        <v>325.31400000000002</v>
      </c>
      <c r="PF187" s="1">
        <v>323.024</v>
      </c>
      <c r="PG187" s="1">
        <v>321.06799999999998</v>
      </c>
      <c r="PH187" s="1">
        <v>323.36700000000002</v>
      </c>
      <c r="PI187" s="1">
        <v>326.63900000000001</v>
      </c>
      <c r="PJ187" s="1">
        <v>325.45400000000001</v>
      </c>
      <c r="PK187" s="1">
        <v>324.05399999999997</v>
      </c>
      <c r="PL187" s="1">
        <v>327.709</v>
      </c>
      <c r="PM187" s="1">
        <v>331.01799999999997</v>
      </c>
      <c r="PN187" s="1">
        <v>333.64800000000002</v>
      </c>
      <c r="PO187" s="1">
        <v>334.50200000000001</v>
      </c>
      <c r="PP187" s="1">
        <v>332.25599999999997</v>
      </c>
      <c r="PQ187" s="1">
        <v>327.65300000000002</v>
      </c>
      <c r="PR187" s="1">
        <v>326.04599999999999</v>
      </c>
      <c r="PS187" s="1">
        <v>320.83300000000003</v>
      </c>
      <c r="PT187" s="1">
        <v>314.73500000000001</v>
      </c>
      <c r="PU187" s="1">
        <v>316.70699999999999</v>
      </c>
      <c r="PV187" s="1">
        <v>317.19600000000003</v>
      </c>
      <c r="PW187" s="1">
        <v>312.64699999999999</v>
      </c>
      <c r="PX187" s="1">
        <v>310.27100000000002</v>
      </c>
      <c r="PY187" s="1">
        <v>309.62299999999999</v>
      </c>
      <c r="PZ187" s="1">
        <v>307.29500000000002</v>
      </c>
      <c r="QA187" s="1">
        <v>305.36900000000003</v>
      </c>
      <c r="QB187" s="1">
        <v>298.09899999999999</v>
      </c>
      <c r="QC187" s="1">
        <v>297.73500000000001</v>
      </c>
      <c r="QD187" s="1">
        <v>293.642</v>
      </c>
      <c r="QE187" s="1">
        <v>292.51799999999997</v>
      </c>
      <c r="QF187" s="1">
        <v>288.29500000000002</v>
      </c>
      <c r="QG187" s="1">
        <v>288.32499999999999</v>
      </c>
      <c r="QH187" s="1">
        <v>297.58999999999997</v>
      </c>
      <c r="QI187" s="1">
        <v>294.70699999999999</v>
      </c>
      <c r="QJ187" s="1">
        <v>294.30599999999998</v>
      </c>
      <c r="QK187" s="1">
        <v>294.67599999999999</v>
      </c>
      <c r="QL187" s="1">
        <v>294.762</v>
      </c>
      <c r="QM187" s="1">
        <v>291.02499999999998</v>
      </c>
      <c r="QN187" s="1">
        <v>290.62799999999999</v>
      </c>
      <c r="QO187" s="1">
        <v>292.42500000000001</v>
      </c>
      <c r="QP187" s="1">
        <v>291.44099999999997</v>
      </c>
      <c r="QQ187" s="1">
        <v>292.03399999999999</v>
      </c>
      <c r="QR187" s="1">
        <v>292.96699999999998</v>
      </c>
      <c r="QS187" s="1">
        <v>294.87200000000001</v>
      </c>
      <c r="QT187" s="1">
        <v>296.93200000000002</v>
      </c>
      <c r="QU187" s="1">
        <v>298.262</v>
      </c>
      <c r="QV187" s="1">
        <v>298.423</v>
      </c>
      <c r="QW187" s="1">
        <v>297.64699999999999</v>
      </c>
      <c r="QX187" s="1">
        <v>299.57100000000003</v>
      </c>
      <c r="QY187" s="1">
        <v>294.14800000000002</v>
      </c>
      <c r="QZ187" s="1">
        <v>302.077</v>
      </c>
      <c r="RA187" s="1">
        <v>297.15699999999998</v>
      </c>
      <c r="RB187" s="1">
        <v>297.25799999999998</v>
      </c>
      <c r="RC187" s="1">
        <v>297.904</v>
      </c>
      <c r="RD187" s="1">
        <v>296.72199999999998</v>
      </c>
      <c r="RE187" s="1">
        <v>295.04500000000002</v>
      </c>
      <c r="RF187" s="1">
        <v>293.29399999999998</v>
      </c>
      <c r="RG187" s="1">
        <v>292.85500000000002</v>
      </c>
      <c r="RH187" s="1">
        <v>296.51299999999998</v>
      </c>
      <c r="RI187" s="1">
        <v>294.93700000000001</v>
      </c>
      <c r="RJ187" s="1">
        <v>296.39699999999999</v>
      </c>
      <c r="RK187" s="1">
        <v>296.94900000000001</v>
      </c>
      <c r="RL187" s="1">
        <v>298.87900000000002</v>
      </c>
      <c r="RM187" s="1">
        <v>302.56799999999998</v>
      </c>
      <c r="RN187" s="1">
        <v>301.66300000000001</v>
      </c>
      <c r="RO187" s="1">
        <v>304.01299999999998</v>
      </c>
      <c r="RP187" s="1">
        <v>303.96300000000002</v>
      </c>
      <c r="RQ187" s="1">
        <v>297.45</v>
      </c>
      <c r="RR187" s="1">
        <v>297.495</v>
      </c>
      <c r="RS187" s="1">
        <v>291.88</v>
      </c>
      <c r="RT187" s="1">
        <v>287.57100000000003</v>
      </c>
      <c r="RU187" s="1">
        <v>285.255</v>
      </c>
      <c r="RV187" s="1">
        <v>284.47800000000001</v>
      </c>
      <c r="RW187" s="1">
        <v>285.13499999999999</v>
      </c>
      <c r="RX187" s="1">
        <v>283.43900000000002</v>
      </c>
      <c r="RY187" s="1">
        <v>279.14100000000002</v>
      </c>
      <c r="RZ187" s="1">
        <v>276.89400000000001</v>
      </c>
      <c r="SA187" s="1">
        <v>279.35599999999999</v>
      </c>
      <c r="SB187" s="1">
        <v>282.63499999999999</v>
      </c>
      <c r="SC187" s="1">
        <v>284.53100000000001</v>
      </c>
      <c r="SD187" s="1">
        <v>285.69499999999999</v>
      </c>
      <c r="SE187" s="1">
        <v>290.24400000000003</v>
      </c>
      <c r="SF187" s="1">
        <v>290.71699999999998</v>
      </c>
      <c r="SG187" s="1">
        <v>289.85399999999998</v>
      </c>
      <c r="SH187" s="1">
        <v>291.27999999999997</v>
      </c>
      <c r="SI187" s="1">
        <v>293.26799999999997</v>
      </c>
      <c r="SJ187" s="1">
        <v>295.28300000000002</v>
      </c>
      <c r="SK187" s="1">
        <v>295.03800000000001</v>
      </c>
      <c r="SL187" s="1">
        <v>293.012</v>
      </c>
      <c r="SM187" s="1">
        <v>293.58600000000001</v>
      </c>
      <c r="SN187" s="1">
        <v>290.71899999999999</v>
      </c>
      <c r="SO187" s="1">
        <v>292.46699999999998</v>
      </c>
      <c r="SP187" s="1">
        <v>289.93900000000002</v>
      </c>
      <c r="SQ187" s="1">
        <v>294.10500000000002</v>
      </c>
      <c r="SR187" s="1">
        <v>294.721</v>
      </c>
    </row>
    <row r="188" spans="1:512" x14ac:dyDescent="0.25">
      <c r="A188" s="1" t="s">
        <v>98</v>
      </c>
      <c r="B188" s="1" t="str">
        <f>_xlfn.XLOOKUP(A188,bonds[worksheet get],bonds[unique lookup],"-")</f>
        <v>CPIPGR 4 3/8 PERP nc-23</v>
      </c>
      <c r="C188" s="1" t="str">
        <f>_xlfn.XLOOKUP(A188,bonds[worksheet get],bonds[ID_ISIN],"-")</f>
        <v>XS1819537132</v>
      </c>
      <c r="D188" s="1">
        <f>_xll.BDH(A188,"blp_i_sprd_mid","-2AY",,"Dates=H","Fill=C","Sort=R","Dir=H","cols=509;rows=1")</f>
        <v>534.68799999999999</v>
      </c>
      <c r="E188" s="1">
        <v>546.149</v>
      </c>
      <c r="F188" s="1">
        <v>548.52</v>
      </c>
      <c r="G188" s="1">
        <v>547.72199999999998</v>
      </c>
      <c r="H188" s="1">
        <v>547.27300000000002</v>
      </c>
      <c r="I188" s="1">
        <v>548.79</v>
      </c>
      <c r="J188" s="1">
        <v>520.4</v>
      </c>
      <c r="K188" s="1">
        <v>514.48</v>
      </c>
      <c r="L188" s="1">
        <v>512.50300000000004</v>
      </c>
      <c r="M188" s="1">
        <v>514.77200000000005</v>
      </c>
      <c r="N188" s="1">
        <v>523.27800000000002</v>
      </c>
      <c r="O188" s="1">
        <v>517.25199999999995</v>
      </c>
      <c r="P188" s="1">
        <v>516.84100000000001</v>
      </c>
      <c r="Q188" s="1">
        <v>507.911</v>
      </c>
      <c r="R188" s="1">
        <v>489.16500000000002</v>
      </c>
      <c r="S188" s="1">
        <v>555.85299999999995</v>
      </c>
      <c r="T188" s="1">
        <v>548.88199999999995</v>
      </c>
      <c r="U188" s="1">
        <v>553.10799999999995</v>
      </c>
      <c r="V188" s="1">
        <v>532.923</v>
      </c>
      <c r="W188" s="1">
        <v>523.80499999999995</v>
      </c>
      <c r="X188" s="1">
        <v>510.16699999999997</v>
      </c>
      <c r="Y188" s="1">
        <v>533.44299999999998</v>
      </c>
      <c r="Z188" s="1">
        <v>573.02700000000004</v>
      </c>
      <c r="AA188" s="1">
        <v>604.21699999999998</v>
      </c>
      <c r="AB188" s="1">
        <v>621.50699999999995</v>
      </c>
      <c r="AC188" s="1">
        <v>643.33699999999999</v>
      </c>
      <c r="AD188" s="1">
        <v>643.06399999999996</v>
      </c>
      <c r="AE188" s="1">
        <v>641.61800000000005</v>
      </c>
      <c r="AF188" s="1">
        <v>641.36199999999997</v>
      </c>
      <c r="AG188" s="1">
        <v>655.33399999999995</v>
      </c>
      <c r="AH188" s="1">
        <v>697.76599999999996</v>
      </c>
      <c r="AI188" s="1">
        <v>697.12</v>
      </c>
      <c r="AJ188" s="1">
        <v>704.05100000000004</v>
      </c>
      <c r="AK188" s="1">
        <v>719.66499999999996</v>
      </c>
      <c r="AL188" s="1">
        <v>735.798</v>
      </c>
      <c r="AM188" s="1">
        <v>748.154</v>
      </c>
      <c r="AN188" s="1">
        <v>762.99400000000003</v>
      </c>
      <c r="AO188" s="1">
        <v>757.678</v>
      </c>
      <c r="AP188" s="1">
        <v>747.07299999999998</v>
      </c>
      <c r="AQ188" s="1">
        <v>741.06</v>
      </c>
      <c r="AR188" s="1">
        <v>742.846</v>
      </c>
      <c r="AS188" s="1">
        <v>753.97500000000002</v>
      </c>
      <c r="AT188" s="1">
        <v>755.63199999999995</v>
      </c>
      <c r="AU188" s="1">
        <v>757.31799999999998</v>
      </c>
      <c r="AV188" s="1">
        <v>764.20699999999999</v>
      </c>
      <c r="AW188" s="1">
        <v>762.90200000000004</v>
      </c>
      <c r="AX188" s="1">
        <v>756.29899999999998</v>
      </c>
      <c r="AY188" s="1">
        <v>743.27499999999998</v>
      </c>
      <c r="AZ188" s="1">
        <v>748.3</v>
      </c>
      <c r="BA188" s="1">
        <v>750.60900000000004</v>
      </c>
      <c r="BB188" s="1">
        <v>767.42399999999998</v>
      </c>
      <c r="BC188" s="1">
        <v>767.28399999999999</v>
      </c>
      <c r="BD188" s="1">
        <v>789.30899999999997</v>
      </c>
      <c r="BE188" s="1">
        <v>790.25400000000002</v>
      </c>
      <c r="BF188" s="1">
        <v>792.303</v>
      </c>
      <c r="BG188" s="1">
        <v>791.66300000000001</v>
      </c>
      <c r="BH188" s="1">
        <v>811.13699999999994</v>
      </c>
      <c r="BI188" s="1">
        <v>764.90599999999995</v>
      </c>
      <c r="BJ188" s="1">
        <v>792.18899999999996</v>
      </c>
      <c r="BK188" s="1">
        <v>868.92399999999998</v>
      </c>
      <c r="BL188" s="1">
        <v>895.14400000000001</v>
      </c>
      <c r="BM188" s="1">
        <v>927.01800000000003</v>
      </c>
      <c r="BN188" s="1">
        <v>961.91600000000005</v>
      </c>
      <c r="BO188" s="1">
        <v>698.51199999999994</v>
      </c>
      <c r="BP188" s="1">
        <v>690.60599999999999</v>
      </c>
      <c r="BQ188" s="1">
        <v>686.40200000000004</v>
      </c>
      <c r="BR188" s="1">
        <v>684.20699999999999</v>
      </c>
      <c r="BS188" s="1">
        <v>687.53800000000001</v>
      </c>
      <c r="BT188" s="1">
        <v>680.87900000000002</v>
      </c>
      <c r="BU188" s="1">
        <v>681.28899999999999</v>
      </c>
      <c r="BV188" s="1">
        <v>661.88499999999999</v>
      </c>
      <c r="BW188" s="1">
        <v>679.33600000000001</v>
      </c>
      <c r="BX188" s="1">
        <v>656.51400000000001</v>
      </c>
      <c r="BY188" s="1">
        <v>663.46900000000005</v>
      </c>
      <c r="BZ188" s="1">
        <v>647.94799999999998</v>
      </c>
      <c r="CA188" s="1">
        <v>650.93600000000004</v>
      </c>
      <c r="CB188" s="1">
        <v>618.47699999999998</v>
      </c>
      <c r="CC188" s="1">
        <v>580.86199999999997</v>
      </c>
      <c r="CD188" s="1">
        <v>529.51199999999994</v>
      </c>
      <c r="CE188" s="1">
        <v>507.86</v>
      </c>
      <c r="CF188" s="1">
        <v>470.33100000000002</v>
      </c>
      <c r="CG188" s="1">
        <v>456.28300000000002</v>
      </c>
      <c r="CH188" s="1">
        <v>466.67</v>
      </c>
      <c r="CI188" s="1">
        <v>383.25200000000001</v>
      </c>
      <c r="CJ188" s="1">
        <v>347.75599999999997</v>
      </c>
      <c r="CK188" s="1">
        <v>341.04399999999998</v>
      </c>
      <c r="CL188" s="1">
        <v>348.65899999999999</v>
      </c>
      <c r="CM188" s="1">
        <v>366.17099999999999</v>
      </c>
      <c r="CN188" s="1">
        <v>359.11799999999999</v>
      </c>
      <c r="CO188" s="1">
        <v>336.03899999999999</v>
      </c>
      <c r="CP188" s="1">
        <v>322.721</v>
      </c>
      <c r="CQ188" s="1">
        <v>295.80099999999999</v>
      </c>
      <c r="CR188" s="1">
        <v>287.42500000000001</v>
      </c>
      <c r="CS188" s="1">
        <v>270.89800000000002</v>
      </c>
      <c r="CT188" s="1">
        <v>271.93700000000001</v>
      </c>
      <c r="CU188" s="1">
        <v>273.78199999999998</v>
      </c>
      <c r="CV188" s="1">
        <v>274.81</v>
      </c>
      <c r="CW188" s="1">
        <v>275.76900000000001</v>
      </c>
      <c r="CX188" s="1">
        <v>278.82499999999999</v>
      </c>
      <c r="CY188" s="1">
        <v>279.505</v>
      </c>
      <c r="CZ188" s="1">
        <v>279.505</v>
      </c>
      <c r="DA188" s="1">
        <v>280.37400000000002</v>
      </c>
      <c r="DB188" s="1">
        <v>282.12799999999999</v>
      </c>
      <c r="DC188" s="1">
        <v>281.94499999999999</v>
      </c>
      <c r="DD188" s="1">
        <v>280.10199999999998</v>
      </c>
      <c r="DE188" s="1">
        <v>285.30099999999999</v>
      </c>
      <c r="DF188" s="1">
        <v>289.09500000000003</v>
      </c>
      <c r="DG188" s="1">
        <v>293.83600000000001</v>
      </c>
      <c r="DH188" s="1">
        <v>297.14800000000002</v>
      </c>
      <c r="DI188" s="1">
        <v>295.71600000000001</v>
      </c>
      <c r="DJ188" s="1">
        <v>294.00900000000001</v>
      </c>
      <c r="DK188" s="1">
        <v>296.27100000000002</v>
      </c>
      <c r="DL188" s="1">
        <v>298.202</v>
      </c>
      <c r="DM188" s="1">
        <v>292.79199999999997</v>
      </c>
      <c r="DN188" s="1">
        <v>288.79300000000001</v>
      </c>
      <c r="DO188" s="1">
        <v>287.14699999999999</v>
      </c>
      <c r="DP188" s="1">
        <v>288.88400000000001</v>
      </c>
      <c r="DQ188" s="1">
        <v>286.233</v>
      </c>
      <c r="DR188" s="1">
        <v>291.26900000000001</v>
      </c>
      <c r="DS188" s="1">
        <v>300.33800000000002</v>
      </c>
      <c r="DT188" s="1">
        <v>306.91399999999999</v>
      </c>
      <c r="DU188" s="1">
        <v>309.58699999999999</v>
      </c>
      <c r="DV188" s="1">
        <v>309.88</v>
      </c>
      <c r="DW188" s="1">
        <v>311.48099999999999</v>
      </c>
      <c r="DX188" s="1">
        <v>315.36799999999999</v>
      </c>
      <c r="DY188" s="1">
        <v>320.41899999999998</v>
      </c>
      <c r="DZ188" s="1">
        <v>322.42</v>
      </c>
      <c r="EA188" s="1">
        <v>321.90300000000002</v>
      </c>
      <c r="EB188" s="1">
        <v>321.05799999999999</v>
      </c>
      <c r="EC188" s="1">
        <v>319.77</v>
      </c>
      <c r="ED188" s="1">
        <v>322.18799999999999</v>
      </c>
      <c r="EE188" s="1">
        <v>322.05799999999999</v>
      </c>
      <c r="EF188" s="1">
        <v>323.70800000000003</v>
      </c>
      <c r="EG188" s="1">
        <v>324.21199999999999</v>
      </c>
      <c r="EH188" s="1">
        <v>326.286</v>
      </c>
      <c r="EI188" s="1">
        <v>327.041</v>
      </c>
      <c r="EJ188" s="1">
        <v>329.505</v>
      </c>
      <c r="EK188" s="1">
        <v>332.298</v>
      </c>
      <c r="EL188" s="1">
        <v>334.86700000000002</v>
      </c>
      <c r="EM188" s="1">
        <v>337.19600000000003</v>
      </c>
      <c r="EN188" s="1">
        <v>352.10500000000002</v>
      </c>
      <c r="EO188" s="1">
        <v>353.29399999999998</v>
      </c>
      <c r="EP188" s="1">
        <v>351.95299999999997</v>
      </c>
      <c r="EQ188" s="1">
        <v>352.39100000000002</v>
      </c>
      <c r="ER188" s="1">
        <v>361.64100000000002</v>
      </c>
      <c r="ES188" s="1">
        <v>364.63600000000002</v>
      </c>
      <c r="ET188" s="1">
        <v>371.209</v>
      </c>
      <c r="EU188" s="1">
        <v>372.01499999999999</v>
      </c>
      <c r="EV188" s="1">
        <v>367.56299999999999</v>
      </c>
      <c r="EW188" s="1">
        <v>371.661</v>
      </c>
      <c r="EX188" s="1">
        <v>372.78199999999998</v>
      </c>
      <c r="EY188" s="1">
        <v>372.988</v>
      </c>
      <c r="EZ188" s="1">
        <v>370.452</v>
      </c>
      <c r="FA188" s="1">
        <v>375.399</v>
      </c>
      <c r="FB188" s="1">
        <v>376.04500000000002</v>
      </c>
      <c r="FC188" s="1">
        <v>374.55200000000002</v>
      </c>
      <c r="FD188" s="1">
        <v>376.58699999999999</v>
      </c>
      <c r="FE188" s="1">
        <v>367.50200000000001</v>
      </c>
      <c r="FF188" s="1">
        <v>364.392</v>
      </c>
      <c r="FG188" s="1">
        <v>364.52699999999999</v>
      </c>
      <c r="FH188" s="1">
        <v>361.41500000000002</v>
      </c>
      <c r="FI188" s="1">
        <v>358.892</v>
      </c>
      <c r="FJ188" s="1">
        <v>353.34300000000002</v>
      </c>
      <c r="FK188" s="1">
        <v>352.005</v>
      </c>
      <c r="FL188" s="1">
        <v>349.517</v>
      </c>
      <c r="FM188" s="1">
        <v>345.52100000000002</v>
      </c>
      <c r="FN188" s="1">
        <v>350.12099999999998</v>
      </c>
      <c r="FO188" s="1">
        <v>348.74900000000002</v>
      </c>
      <c r="FP188" s="1">
        <v>356.63</v>
      </c>
      <c r="FQ188" s="1">
        <v>365.69099999999997</v>
      </c>
      <c r="FR188" s="1">
        <v>366.62299999999999</v>
      </c>
      <c r="FS188" s="1">
        <v>364.64400000000001</v>
      </c>
      <c r="FT188" s="1">
        <v>363.43</v>
      </c>
      <c r="FU188" s="1">
        <v>362.661</v>
      </c>
      <c r="FV188" s="1">
        <v>365.41199999999998</v>
      </c>
      <c r="FW188" s="1">
        <v>372.21600000000001</v>
      </c>
      <c r="FX188" s="1">
        <v>374.59800000000001</v>
      </c>
      <c r="FY188" s="1">
        <v>374.98099999999999</v>
      </c>
      <c r="FZ188" s="1">
        <v>376.036</v>
      </c>
      <c r="GA188" s="1">
        <v>378.97</v>
      </c>
      <c r="GB188" s="1">
        <v>383.03899999999999</v>
      </c>
      <c r="GC188" s="1">
        <v>384.10300000000001</v>
      </c>
      <c r="GD188" s="1">
        <v>388.28</v>
      </c>
      <c r="GE188" s="1">
        <v>393.22300000000001</v>
      </c>
      <c r="GF188" s="1">
        <v>394.46499999999997</v>
      </c>
      <c r="GG188" s="1">
        <v>404.98500000000001</v>
      </c>
      <c r="GH188" s="1">
        <v>408.86200000000002</v>
      </c>
      <c r="GI188" s="1">
        <v>405.46</v>
      </c>
      <c r="GJ188" s="1">
        <v>403.72500000000002</v>
      </c>
      <c r="GK188" s="1">
        <v>413.10500000000002</v>
      </c>
      <c r="GL188" s="1">
        <v>414.93900000000002</v>
      </c>
      <c r="GM188" s="1">
        <v>419.9</v>
      </c>
      <c r="GN188" s="1">
        <v>410.38299999999998</v>
      </c>
      <c r="GO188" s="1">
        <v>415.65</v>
      </c>
      <c r="GP188" s="1">
        <v>418.65800000000002</v>
      </c>
      <c r="GQ188" s="1">
        <v>424.54399999999998</v>
      </c>
      <c r="GR188" s="1">
        <v>423.53800000000001</v>
      </c>
      <c r="GS188" s="1">
        <v>422.99799999999999</v>
      </c>
      <c r="GT188" s="1">
        <v>425.863</v>
      </c>
      <c r="GU188" s="1">
        <v>420.935</v>
      </c>
      <c r="GV188" s="1">
        <v>420.57799999999997</v>
      </c>
      <c r="GW188" s="1">
        <v>417.52699999999999</v>
      </c>
      <c r="GX188" s="1">
        <v>416.61200000000002</v>
      </c>
      <c r="GY188" s="1">
        <v>399.54899999999998</v>
      </c>
      <c r="GZ188" s="1">
        <v>406.44400000000002</v>
      </c>
      <c r="HA188" s="1">
        <v>412.15600000000001</v>
      </c>
      <c r="HB188" s="1">
        <v>445.036</v>
      </c>
      <c r="HC188" s="1">
        <v>447.34199999999998</v>
      </c>
      <c r="HD188" s="1">
        <v>449.85700000000003</v>
      </c>
      <c r="HE188" s="1">
        <v>458.863</v>
      </c>
      <c r="HF188" s="1">
        <v>475.59300000000002</v>
      </c>
      <c r="HG188" s="1">
        <v>483.51499999999999</v>
      </c>
      <c r="HH188" s="1">
        <v>484.15100000000001</v>
      </c>
      <c r="HI188" s="1">
        <v>483.04199999999997</v>
      </c>
      <c r="HJ188" s="1">
        <v>482.94200000000001</v>
      </c>
      <c r="HK188" s="1">
        <v>481.13400000000001</v>
      </c>
      <c r="HL188" s="1">
        <v>476.25299999999999</v>
      </c>
      <c r="HM188" s="1">
        <v>476.113</v>
      </c>
      <c r="HN188" s="1">
        <v>474.17200000000003</v>
      </c>
      <c r="HO188" s="1">
        <v>475.233</v>
      </c>
      <c r="HP188" s="1">
        <v>479.99400000000003</v>
      </c>
      <c r="HQ188" s="1">
        <v>490.13200000000001</v>
      </c>
      <c r="HR188" s="1">
        <v>506.05399999999997</v>
      </c>
      <c r="HS188" s="1">
        <v>511.28800000000001</v>
      </c>
      <c r="HT188" s="1">
        <v>522.274</v>
      </c>
      <c r="HU188" s="1">
        <v>523.10299999999995</v>
      </c>
      <c r="HV188" s="1">
        <v>504.19200000000001</v>
      </c>
      <c r="HW188" s="1">
        <v>503.37900000000002</v>
      </c>
      <c r="HX188" s="1">
        <v>501.77</v>
      </c>
      <c r="HY188" s="1">
        <v>499.31599999999997</v>
      </c>
      <c r="HZ188" s="1">
        <v>498.77600000000001</v>
      </c>
      <c r="IA188" s="1">
        <v>502.452</v>
      </c>
      <c r="IB188" s="1">
        <v>510.24200000000002</v>
      </c>
      <c r="IC188" s="1">
        <v>509.83699999999999</v>
      </c>
      <c r="ID188" s="1">
        <v>475.12400000000002</v>
      </c>
      <c r="IE188" s="1">
        <v>465.05399999999997</v>
      </c>
      <c r="IF188" s="1">
        <v>461.53199999999998</v>
      </c>
      <c r="IG188" s="1">
        <v>460.01900000000001</v>
      </c>
      <c r="IH188" s="1">
        <v>450.012</v>
      </c>
      <c r="II188" s="1">
        <v>442.42399999999998</v>
      </c>
      <c r="IJ188" s="1">
        <v>442.43400000000003</v>
      </c>
      <c r="IK188" s="1">
        <v>460.149</v>
      </c>
      <c r="IL188" s="1">
        <v>476.71899999999999</v>
      </c>
      <c r="IM188" s="1">
        <v>490.62099999999998</v>
      </c>
      <c r="IN188" s="1">
        <v>490.31799999999998</v>
      </c>
      <c r="IO188" s="1">
        <v>493.03300000000002</v>
      </c>
      <c r="IP188" s="1">
        <v>478.762</v>
      </c>
      <c r="IQ188" s="1">
        <v>473.00900000000001</v>
      </c>
      <c r="IR188" s="1">
        <v>474.065</v>
      </c>
      <c r="IS188" s="1">
        <v>472.77499999999998</v>
      </c>
      <c r="IT188" s="1">
        <v>471.41699999999997</v>
      </c>
      <c r="IU188" s="1">
        <v>495.31599999999997</v>
      </c>
      <c r="IV188" s="1">
        <v>497.49700000000001</v>
      </c>
      <c r="IW188" s="1">
        <v>477.39800000000002</v>
      </c>
      <c r="IX188" s="1">
        <v>462.65699999999998</v>
      </c>
      <c r="IY188" s="1">
        <v>464.846</v>
      </c>
      <c r="IZ188" s="1">
        <v>467.16699999999997</v>
      </c>
      <c r="JA188" s="1">
        <v>476.92599999999999</v>
      </c>
      <c r="JB188" s="1">
        <v>479.09500000000003</v>
      </c>
      <c r="JC188" s="1">
        <v>489.38099999999997</v>
      </c>
      <c r="JD188" s="1">
        <v>496.70299999999997</v>
      </c>
      <c r="JE188" s="1">
        <v>501.15699999999998</v>
      </c>
      <c r="JF188" s="1">
        <v>498.44799999999998</v>
      </c>
      <c r="JG188" s="1">
        <v>468.67599999999999</v>
      </c>
      <c r="JH188" s="1">
        <v>535.98400000000004</v>
      </c>
      <c r="JI188" s="1">
        <v>521.178</v>
      </c>
      <c r="JJ188" s="1">
        <v>559.72900000000004</v>
      </c>
      <c r="JK188" s="1">
        <v>583.21</v>
      </c>
      <c r="JL188" s="1">
        <v>587.97900000000004</v>
      </c>
      <c r="JM188" s="1">
        <v>590.63900000000001</v>
      </c>
      <c r="JN188" s="1">
        <v>585.76300000000003</v>
      </c>
      <c r="JO188" s="1">
        <v>585.06200000000001</v>
      </c>
      <c r="JP188" s="1">
        <v>582.46699999999998</v>
      </c>
      <c r="JQ188" s="1">
        <v>588.61099999999999</v>
      </c>
      <c r="JR188" s="1">
        <v>594.85599999999999</v>
      </c>
      <c r="JS188" s="1">
        <v>599.13900000000001</v>
      </c>
      <c r="JT188" s="1">
        <v>605.43200000000002</v>
      </c>
      <c r="JU188" s="1">
        <v>608.74800000000005</v>
      </c>
      <c r="JV188" s="1">
        <v>611.47400000000005</v>
      </c>
      <c r="JW188" s="1">
        <v>608.10299999999995</v>
      </c>
      <c r="JX188" s="1">
        <v>605.23099999999999</v>
      </c>
      <c r="JY188" s="1">
        <v>604.46900000000005</v>
      </c>
      <c r="JZ188" s="1">
        <v>600.76700000000005</v>
      </c>
      <c r="KA188" s="1">
        <v>596.36199999999997</v>
      </c>
      <c r="KB188" s="1">
        <v>597.6</v>
      </c>
      <c r="KC188" s="1">
        <v>599.30899999999997</v>
      </c>
      <c r="KD188" s="1">
        <v>581.46600000000001</v>
      </c>
      <c r="KE188" s="1">
        <v>578.59500000000003</v>
      </c>
      <c r="KF188" s="1">
        <v>577.15499999999997</v>
      </c>
      <c r="KG188" s="1">
        <v>575.49400000000003</v>
      </c>
      <c r="KH188" s="1">
        <v>574.81500000000005</v>
      </c>
      <c r="KI188" s="1">
        <v>577.38699999999994</v>
      </c>
      <c r="KJ188" s="1">
        <v>577.40099999999995</v>
      </c>
      <c r="KK188" s="1">
        <v>579.18499999999995</v>
      </c>
      <c r="KL188" s="1">
        <v>572.87</v>
      </c>
      <c r="KM188" s="1">
        <v>575.57399999999996</v>
      </c>
      <c r="KN188" s="1">
        <v>571.56200000000001</v>
      </c>
      <c r="KO188" s="1">
        <v>561.10799999999995</v>
      </c>
      <c r="KP188" s="1">
        <v>553.93299999999999</v>
      </c>
      <c r="KQ188" s="1">
        <v>553.51300000000003</v>
      </c>
      <c r="KR188" s="1">
        <v>552.58299999999997</v>
      </c>
      <c r="KS188" s="1">
        <v>563.03399999999999</v>
      </c>
      <c r="KT188" s="1">
        <v>567.99099999999999</v>
      </c>
      <c r="KU188" s="1">
        <v>569.702</v>
      </c>
      <c r="KV188" s="1">
        <v>567.52700000000004</v>
      </c>
      <c r="KW188" s="1">
        <v>567.70000000000005</v>
      </c>
      <c r="KX188" s="1">
        <v>566.67499999999995</v>
      </c>
      <c r="KY188" s="1">
        <v>563.03899999999999</v>
      </c>
      <c r="KZ188" s="1">
        <v>553.89099999999996</v>
      </c>
      <c r="LA188" s="1">
        <v>536.05399999999997</v>
      </c>
      <c r="LB188" s="1">
        <v>502.86799999999999</v>
      </c>
      <c r="LC188" s="1">
        <v>508.54599999999999</v>
      </c>
      <c r="LD188" s="1">
        <v>548.84199999999998</v>
      </c>
      <c r="LE188" s="1">
        <v>460.56400000000002</v>
      </c>
      <c r="LF188" s="1">
        <v>453.52600000000001</v>
      </c>
      <c r="LG188" s="1">
        <v>452.01799999999997</v>
      </c>
      <c r="LH188" s="1">
        <v>448.07</v>
      </c>
      <c r="LI188" s="1">
        <v>447.83600000000001</v>
      </c>
      <c r="LJ188" s="1">
        <v>444.77</v>
      </c>
      <c r="LK188" s="1">
        <v>450.27100000000002</v>
      </c>
      <c r="LL188" s="1">
        <v>454.58</v>
      </c>
      <c r="LM188" s="1">
        <v>468.83199999999999</v>
      </c>
      <c r="LN188" s="1">
        <v>471.476</v>
      </c>
      <c r="LO188" s="1">
        <v>476.23599999999999</v>
      </c>
      <c r="LP188" s="1">
        <v>471.14400000000001</v>
      </c>
      <c r="LQ188" s="1">
        <v>477.24</v>
      </c>
      <c r="LR188" s="1">
        <v>473.97699999999998</v>
      </c>
      <c r="LS188" s="1">
        <v>468.45600000000002</v>
      </c>
      <c r="LT188" s="1">
        <v>466.447</v>
      </c>
      <c r="LU188" s="1">
        <v>456.92700000000002</v>
      </c>
      <c r="LV188" s="1">
        <v>465.07299999999998</v>
      </c>
      <c r="LW188" s="1">
        <v>470.654</v>
      </c>
      <c r="LX188" s="1">
        <v>472.48</v>
      </c>
      <c r="LY188" s="1">
        <v>474.25200000000001</v>
      </c>
      <c r="LZ188" s="1">
        <v>490.92399999999998</v>
      </c>
      <c r="MA188" s="1">
        <v>499.54899999999998</v>
      </c>
      <c r="MB188" s="1">
        <v>501.21199999999999</v>
      </c>
      <c r="MC188" s="1">
        <v>496.66199999999998</v>
      </c>
      <c r="MD188" s="1">
        <v>489.01100000000002</v>
      </c>
      <c r="ME188" s="1">
        <v>486.95</v>
      </c>
      <c r="MF188" s="1">
        <v>482.73200000000003</v>
      </c>
      <c r="MG188" s="1">
        <v>475.25</v>
      </c>
      <c r="MH188" s="1">
        <v>473.51100000000002</v>
      </c>
      <c r="MI188" s="1">
        <v>473.66699999999997</v>
      </c>
      <c r="MJ188" s="1">
        <v>480.69499999999999</v>
      </c>
      <c r="MK188" s="1">
        <v>490.12900000000002</v>
      </c>
      <c r="ML188" s="1">
        <v>493.16</v>
      </c>
      <c r="MM188" s="1">
        <v>490.02100000000002</v>
      </c>
      <c r="MN188" s="1">
        <v>491.33499999999998</v>
      </c>
      <c r="MO188" s="1">
        <v>488.14499999999998</v>
      </c>
      <c r="MP188" s="1">
        <v>490.76499999999999</v>
      </c>
      <c r="MQ188" s="1">
        <v>495.05399999999997</v>
      </c>
      <c r="MR188" s="1">
        <v>499.50700000000001</v>
      </c>
      <c r="MS188" s="1">
        <v>498.43</v>
      </c>
      <c r="MT188" s="1">
        <v>502.32799999999997</v>
      </c>
      <c r="MU188" s="1">
        <v>512.28099999999995</v>
      </c>
      <c r="MV188" s="1">
        <v>514.48800000000006</v>
      </c>
      <c r="MW188" s="1">
        <v>507.88400000000001</v>
      </c>
      <c r="MX188" s="1">
        <v>497.39499999999998</v>
      </c>
      <c r="MY188" s="1">
        <v>500.99700000000001</v>
      </c>
      <c r="MZ188" s="1">
        <v>510.94400000000002</v>
      </c>
      <c r="NA188" s="1">
        <v>511.09</v>
      </c>
      <c r="NB188" s="1">
        <v>514.76700000000005</v>
      </c>
      <c r="NC188" s="1">
        <v>530.80399999999997</v>
      </c>
      <c r="ND188" s="1">
        <v>533.13</v>
      </c>
      <c r="NE188" s="1">
        <v>529.17700000000002</v>
      </c>
      <c r="NF188" s="1">
        <v>526.529</v>
      </c>
      <c r="NG188" s="1">
        <v>531.36800000000005</v>
      </c>
      <c r="NH188" s="1">
        <v>528.29300000000001</v>
      </c>
      <c r="NI188" s="1">
        <v>525.47799999999995</v>
      </c>
      <c r="NJ188" s="1">
        <v>521.89099999999996</v>
      </c>
      <c r="NK188" s="1">
        <v>520.95899999999995</v>
      </c>
      <c r="NL188" s="1">
        <v>528.34299999999996</v>
      </c>
      <c r="NM188" s="1">
        <v>527.50900000000001</v>
      </c>
      <c r="NN188" s="1">
        <v>546.34100000000001</v>
      </c>
      <c r="NO188" s="1">
        <v>557.63</v>
      </c>
      <c r="NP188" s="1">
        <v>557.60799999999995</v>
      </c>
      <c r="NQ188" s="1">
        <v>566.125</v>
      </c>
      <c r="NR188" s="1">
        <v>570.97400000000005</v>
      </c>
      <c r="NS188" s="1">
        <v>586.96400000000006</v>
      </c>
      <c r="NT188" s="1">
        <v>593.01499999999999</v>
      </c>
      <c r="NU188" s="1">
        <v>598.524</v>
      </c>
      <c r="NV188" s="1">
        <v>598.096</v>
      </c>
      <c r="NW188" s="1">
        <v>591.38</v>
      </c>
      <c r="NX188" s="1">
        <v>580.26</v>
      </c>
      <c r="NY188" s="1">
        <v>577.28099999999995</v>
      </c>
      <c r="NZ188" s="1">
        <v>576.46100000000001</v>
      </c>
      <c r="OA188" s="1">
        <v>574.50199999999995</v>
      </c>
      <c r="OB188" s="1">
        <v>575.71199999999999</v>
      </c>
      <c r="OC188" s="1">
        <v>573.50900000000001</v>
      </c>
      <c r="OD188" s="1">
        <v>574.98199999999997</v>
      </c>
      <c r="OE188" s="1">
        <v>571.76400000000001</v>
      </c>
      <c r="OF188" s="1">
        <v>569.38199999999995</v>
      </c>
      <c r="OG188" s="1">
        <v>568.048</v>
      </c>
      <c r="OH188" s="1">
        <v>568.54999999999995</v>
      </c>
      <c r="OI188" s="1">
        <v>589.38300000000004</v>
      </c>
      <c r="OJ188" s="1">
        <v>613.36500000000001</v>
      </c>
      <c r="OK188" s="1">
        <v>617.66999999999996</v>
      </c>
      <c r="OL188" s="1">
        <v>615.62800000000004</v>
      </c>
      <c r="OM188" s="1">
        <v>613.86199999999997</v>
      </c>
      <c r="ON188" s="1">
        <v>613.04700000000003</v>
      </c>
      <c r="OO188" s="1">
        <v>602.51599999999996</v>
      </c>
      <c r="OP188" s="1">
        <v>592.721</v>
      </c>
      <c r="OQ188" s="1">
        <v>597.28399999999999</v>
      </c>
      <c r="OR188" s="1">
        <v>579.91800000000001</v>
      </c>
      <c r="OS188" s="1">
        <v>548.995</v>
      </c>
      <c r="OT188" s="1">
        <v>516.755</v>
      </c>
      <c r="OU188" s="1">
        <v>513.29499999999996</v>
      </c>
      <c r="OV188" s="1">
        <v>526.21</v>
      </c>
      <c r="OW188" s="1">
        <v>530.88599999999997</v>
      </c>
      <c r="OX188" s="1">
        <v>535.92499999999995</v>
      </c>
      <c r="OY188" s="1">
        <v>558.01400000000001</v>
      </c>
      <c r="OZ188" s="1">
        <v>525.74300000000005</v>
      </c>
      <c r="PA188" s="1">
        <v>513.66200000000003</v>
      </c>
      <c r="PB188" s="1">
        <v>497.54</v>
      </c>
      <c r="PC188" s="1">
        <v>491.18299999999999</v>
      </c>
      <c r="PD188" s="1">
        <v>484.95100000000002</v>
      </c>
      <c r="PE188" s="1">
        <v>476.77800000000002</v>
      </c>
      <c r="PF188" s="1">
        <v>475.23099999999999</v>
      </c>
      <c r="PG188" s="1">
        <v>472.14</v>
      </c>
      <c r="PH188" s="1">
        <v>472.85300000000001</v>
      </c>
      <c r="PI188" s="1">
        <v>479.899</v>
      </c>
      <c r="PJ188" s="1">
        <v>484.33699999999999</v>
      </c>
      <c r="PK188" s="1">
        <v>483.41</v>
      </c>
      <c r="PL188" s="1">
        <v>488.267</v>
      </c>
      <c r="PM188" s="1">
        <v>506.47300000000001</v>
      </c>
      <c r="PN188" s="1">
        <v>516.75300000000004</v>
      </c>
      <c r="PO188" s="1">
        <v>514.65499999999997</v>
      </c>
      <c r="PP188" s="1">
        <v>517.23599999999999</v>
      </c>
      <c r="PQ188" s="1">
        <v>504.83499999999998</v>
      </c>
      <c r="PR188" s="1">
        <v>498.42700000000002</v>
      </c>
      <c r="PS188" s="1">
        <v>493.56</v>
      </c>
      <c r="PT188" s="1">
        <v>487.69900000000001</v>
      </c>
      <c r="PU188" s="1">
        <v>490.36799999999999</v>
      </c>
      <c r="PV188" s="1">
        <v>482.15600000000001</v>
      </c>
      <c r="PW188" s="1">
        <v>473.23599999999999</v>
      </c>
      <c r="PX188" s="1">
        <v>484.267</v>
      </c>
      <c r="PY188" s="1">
        <v>486.57</v>
      </c>
      <c r="PZ188" s="1">
        <v>486.46899999999999</v>
      </c>
      <c r="QA188" s="1">
        <v>487.392</v>
      </c>
      <c r="QB188" s="1">
        <v>479.98200000000003</v>
      </c>
      <c r="QC188" s="1">
        <v>485.33800000000002</v>
      </c>
      <c r="QD188" s="1">
        <v>494.11700000000002</v>
      </c>
      <c r="QE188" s="1">
        <v>485.16</v>
      </c>
      <c r="QF188" s="1">
        <v>478.16500000000002</v>
      </c>
      <c r="QG188" s="1">
        <v>474.37900000000002</v>
      </c>
      <c r="QH188" s="1">
        <v>481.25299999999999</v>
      </c>
      <c r="QI188" s="1">
        <v>477.41</v>
      </c>
      <c r="QJ188" s="1">
        <v>478.91199999999998</v>
      </c>
      <c r="QK188" s="1">
        <v>478.31400000000002</v>
      </c>
      <c r="QL188" s="1">
        <v>479.46800000000002</v>
      </c>
      <c r="QM188" s="1">
        <v>480.14699999999999</v>
      </c>
      <c r="QN188" s="1">
        <v>479.67700000000002</v>
      </c>
      <c r="QO188" s="1">
        <v>468.61200000000002</v>
      </c>
      <c r="QP188" s="1">
        <v>467.40899999999999</v>
      </c>
      <c r="QQ188" s="1">
        <v>474.15199999999999</v>
      </c>
      <c r="QR188" s="1">
        <v>480.44</v>
      </c>
      <c r="QS188" s="1">
        <v>503.40100000000001</v>
      </c>
      <c r="QT188" s="1">
        <v>513.73900000000003</v>
      </c>
      <c r="QU188" s="1">
        <v>523.62699999999995</v>
      </c>
      <c r="QV188" s="1">
        <v>533.16600000000005</v>
      </c>
      <c r="QW188" s="1">
        <v>532.61500000000001</v>
      </c>
      <c r="QX188" s="1">
        <v>536.69600000000003</v>
      </c>
      <c r="QY188" s="1">
        <v>535.74699999999996</v>
      </c>
      <c r="QZ188" s="1">
        <v>545.49</v>
      </c>
      <c r="RA188" s="1">
        <v>543.11900000000003</v>
      </c>
      <c r="RB188" s="1">
        <v>544.39300000000003</v>
      </c>
      <c r="RC188" s="1">
        <v>543.53800000000001</v>
      </c>
      <c r="RD188" s="1">
        <v>539.548</v>
      </c>
      <c r="RE188" s="1">
        <v>536.77300000000002</v>
      </c>
      <c r="RF188" s="1">
        <v>532.11</v>
      </c>
      <c r="RG188" s="1">
        <v>529.74900000000002</v>
      </c>
      <c r="RH188" s="1">
        <v>533.90200000000004</v>
      </c>
      <c r="RI188" s="1">
        <v>532.39700000000005</v>
      </c>
      <c r="RJ188" s="1">
        <v>533.59199999999998</v>
      </c>
      <c r="RK188" s="1">
        <v>535.60699999999997</v>
      </c>
      <c r="RL188" s="1">
        <v>538.10299999999995</v>
      </c>
      <c r="RM188" s="1">
        <v>541.822</v>
      </c>
      <c r="RN188" s="1">
        <v>539.11500000000001</v>
      </c>
      <c r="RO188" s="1">
        <v>538.93700000000001</v>
      </c>
      <c r="RP188" s="1">
        <v>537.202</v>
      </c>
      <c r="RQ188" s="1">
        <v>532.10799999999995</v>
      </c>
      <c r="RR188" s="1">
        <v>535.59900000000005</v>
      </c>
      <c r="RS188" s="1">
        <v>521.49900000000002</v>
      </c>
      <c r="RT188" s="1">
        <v>508.733</v>
      </c>
      <c r="RU188" s="1">
        <v>505.42</v>
      </c>
      <c r="RV188" s="1">
        <v>503.09800000000001</v>
      </c>
      <c r="RW188" s="1">
        <v>503.33800000000002</v>
      </c>
      <c r="RX188" s="1">
        <v>499.839</v>
      </c>
      <c r="RY188" s="1">
        <v>476.75</v>
      </c>
      <c r="RZ188" s="1">
        <v>468.87</v>
      </c>
      <c r="SA188" s="1">
        <v>477.137</v>
      </c>
      <c r="SB188" s="1">
        <v>483.298</v>
      </c>
      <c r="SC188" s="1">
        <v>486.53199999999998</v>
      </c>
      <c r="SD188" s="1">
        <v>490.66399999999999</v>
      </c>
      <c r="SE188" s="1">
        <v>504.46499999999997</v>
      </c>
      <c r="SF188" s="1">
        <v>516.11800000000005</v>
      </c>
      <c r="SG188" s="1">
        <v>521.78399999999999</v>
      </c>
      <c r="SH188" s="1">
        <v>524.87</v>
      </c>
      <c r="SI188" s="1">
        <v>525.93399999999997</v>
      </c>
      <c r="SJ188" s="1">
        <v>525.70100000000002</v>
      </c>
      <c r="SK188" s="1">
        <v>525.41800000000001</v>
      </c>
      <c r="SL188" s="1">
        <v>525.00800000000004</v>
      </c>
      <c r="SM188" s="1">
        <v>527.96100000000001</v>
      </c>
      <c r="SN188" s="1">
        <v>528.71600000000001</v>
      </c>
      <c r="SO188" s="1">
        <v>529.97500000000002</v>
      </c>
      <c r="SP188" s="1">
        <v>526.73500000000001</v>
      </c>
      <c r="SQ188" s="1">
        <v>531.08699999999999</v>
      </c>
      <c r="SR188" s="1">
        <v>542.40599999999995</v>
      </c>
    </row>
    <row r="189" spans="1:512" x14ac:dyDescent="0.25">
      <c r="A189" s="1" t="s">
        <v>99</v>
      </c>
      <c r="B189" s="1" t="str">
        <f>_xlfn.XLOOKUP(A189,bonds[worksheet get],bonds[unique lookup],"-")</f>
        <v>CPIPGR 4 7/8 PERP nc-25</v>
      </c>
      <c r="C189" s="1" t="str">
        <f>_xlfn.XLOOKUP(A189,bonds[worksheet get],bonds[ID_ISIN],"-")</f>
        <v>XS1982704824</v>
      </c>
      <c r="D189" s="1">
        <f>_xll.BDH(A189,"blp_i_sprd_mid","-2AY",,"Dates=H","Fill=C","Sort=R","Dir=H","cols=313;rows=1")</f>
        <v>549.46500000000003</v>
      </c>
      <c r="E189" s="1">
        <v>554.73400000000004</v>
      </c>
      <c r="F189" s="1">
        <v>556.95899999999995</v>
      </c>
      <c r="G189" s="1">
        <v>554.37699999999995</v>
      </c>
      <c r="H189" s="1">
        <v>555.68700000000001</v>
      </c>
      <c r="I189" s="1">
        <v>560.39800000000002</v>
      </c>
      <c r="J189" s="1">
        <v>548.51800000000003</v>
      </c>
      <c r="K189" s="1">
        <v>548.98099999999999</v>
      </c>
      <c r="L189" s="1">
        <v>548.37599999999998</v>
      </c>
      <c r="M189" s="1">
        <v>545.88499999999999</v>
      </c>
      <c r="N189" s="1">
        <v>550.76099999999997</v>
      </c>
      <c r="O189" s="1">
        <v>547.13199999999995</v>
      </c>
      <c r="P189" s="1">
        <v>548.11</v>
      </c>
      <c r="Q189" s="1">
        <v>543.25800000000004</v>
      </c>
      <c r="R189" s="1">
        <v>543.26900000000001</v>
      </c>
      <c r="S189" s="1">
        <v>573.13900000000001</v>
      </c>
      <c r="T189" s="1">
        <v>573.23</v>
      </c>
      <c r="U189" s="1">
        <v>575.70500000000004</v>
      </c>
      <c r="V189" s="1">
        <v>566.851</v>
      </c>
      <c r="W189" s="1">
        <v>560.35900000000004</v>
      </c>
      <c r="X189" s="1">
        <v>558.49599999999998</v>
      </c>
      <c r="Y189" s="1">
        <v>573.80100000000004</v>
      </c>
      <c r="Z189" s="1">
        <v>598.94899999999996</v>
      </c>
      <c r="AA189" s="1">
        <v>616.93700000000001</v>
      </c>
      <c r="AB189" s="1">
        <v>638.99800000000005</v>
      </c>
      <c r="AC189" s="1">
        <v>651.85</v>
      </c>
      <c r="AD189" s="1">
        <v>654.4</v>
      </c>
      <c r="AE189" s="1">
        <v>653.346</v>
      </c>
      <c r="AF189" s="1">
        <v>657.93</v>
      </c>
      <c r="AG189" s="1">
        <v>673.63199999999995</v>
      </c>
      <c r="AH189" s="1">
        <v>712.53800000000001</v>
      </c>
      <c r="AI189" s="1">
        <v>694.21799999999996</v>
      </c>
      <c r="AJ189" s="1">
        <v>700.80700000000002</v>
      </c>
      <c r="AK189" s="1">
        <v>714.47900000000004</v>
      </c>
      <c r="AL189" s="1">
        <v>720.38900000000001</v>
      </c>
      <c r="AM189" s="1">
        <v>726.93700000000001</v>
      </c>
      <c r="AN189" s="1">
        <v>736.096</v>
      </c>
      <c r="AO189" s="1">
        <v>734.28499999999997</v>
      </c>
      <c r="AP189" s="1">
        <v>729.40099999999995</v>
      </c>
      <c r="AQ189" s="1">
        <v>726.98099999999999</v>
      </c>
      <c r="AR189" s="1">
        <v>725.774</v>
      </c>
      <c r="AS189" s="1">
        <v>726.43</v>
      </c>
      <c r="AT189" s="1">
        <v>728.93700000000001</v>
      </c>
      <c r="AU189" s="1">
        <v>729.60299999999995</v>
      </c>
      <c r="AV189" s="1">
        <v>732.53399999999999</v>
      </c>
      <c r="AW189" s="1">
        <v>735.18100000000004</v>
      </c>
      <c r="AX189" s="1">
        <v>727.88400000000001</v>
      </c>
      <c r="AY189" s="1">
        <v>721.81799999999998</v>
      </c>
      <c r="AZ189" s="1">
        <v>726.62400000000002</v>
      </c>
      <c r="BA189" s="1">
        <v>727.99400000000003</v>
      </c>
      <c r="BB189" s="1">
        <v>746.077</v>
      </c>
      <c r="BC189" s="1">
        <v>755.37099999999998</v>
      </c>
      <c r="BD189" s="1">
        <v>764.38699999999994</v>
      </c>
      <c r="BE189" s="1">
        <v>771.87599999999998</v>
      </c>
      <c r="BF189" s="1">
        <v>767.92499999999995</v>
      </c>
      <c r="BG189" s="1">
        <v>772.649</v>
      </c>
      <c r="BH189" s="1">
        <v>774.44200000000001</v>
      </c>
      <c r="BI189" s="1">
        <v>754.63900000000001</v>
      </c>
      <c r="BJ189" s="1">
        <v>771.90700000000004</v>
      </c>
      <c r="BK189" s="1">
        <v>816.20500000000004</v>
      </c>
      <c r="BL189" s="1">
        <v>853.10799999999995</v>
      </c>
      <c r="BM189" s="1">
        <v>915.36900000000003</v>
      </c>
      <c r="BN189" s="1">
        <v>936.27300000000002</v>
      </c>
      <c r="BO189" s="1">
        <v>883.197</v>
      </c>
      <c r="BP189" s="1">
        <v>750.81299999999999</v>
      </c>
      <c r="BQ189" s="1">
        <v>755.08699999999999</v>
      </c>
      <c r="BR189" s="1">
        <v>750.87900000000002</v>
      </c>
      <c r="BS189" s="1">
        <v>749.34400000000005</v>
      </c>
      <c r="BT189" s="1">
        <v>744.85799999999995</v>
      </c>
      <c r="BU189" s="1">
        <v>737.68799999999999</v>
      </c>
      <c r="BV189" s="1">
        <v>722.07899999999995</v>
      </c>
      <c r="BW189" s="1">
        <v>734.64099999999996</v>
      </c>
      <c r="BX189" s="1">
        <v>733.43200000000002</v>
      </c>
      <c r="BY189" s="1">
        <v>722.404</v>
      </c>
      <c r="BZ189" s="1">
        <v>716.33100000000002</v>
      </c>
      <c r="CA189" s="1">
        <v>722.21400000000006</v>
      </c>
      <c r="CB189" s="1">
        <v>645.98400000000004</v>
      </c>
      <c r="CC189" s="1">
        <v>600.87</v>
      </c>
      <c r="CD189" s="1">
        <v>550.88300000000004</v>
      </c>
      <c r="CE189" s="1">
        <v>543.649</v>
      </c>
      <c r="CF189" s="1">
        <v>508.28399999999999</v>
      </c>
      <c r="CG189" s="1">
        <v>490.24400000000003</v>
      </c>
      <c r="CH189" s="1">
        <v>511.80099999999999</v>
      </c>
      <c r="CI189" s="1">
        <v>435.024</v>
      </c>
      <c r="CJ189" s="1">
        <v>408.90100000000001</v>
      </c>
      <c r="CK189" s="1">
        <v>403.334</v>
      </c>
      <c r="CL189" s="1">
        <v>405.964</v>
      </c>
      <c r="CM189" s="1">
        <v>413.09100000000001</v>
      </c>
      <c r="CN189" s="1">
        <v>410.18700000000001</v>
      </c>
      <c r="CO189" s="1">
        <v>386.197</v>
      </c>
      <c r="CP189" s="1">
        <v>373.48099999999999</v>
      </c>
      <c r="CQ189" s="1">
        <v>368.23200000000003</v>
      </c>
      <c r="CR189" s="1">
        <v>358.59</v>
      </c>
      <c r="CS189" s="1">
        <v>347.87400000000002</v>
      </c>
      <c r="CT189" s="1">
        <v>349.58300000000003</v>
      </c>
      <c r="CU189" s="1">
        <v>350.73099999999999</v>
      </c>
      <c r="CV189" s="1">
        <v>351.00700000000001</v>
      </c>
      <c r="CW189" s="1">
        <v>350.54199999999997</v>
      </c>
      <c r="CX189" s="1">
        <v>353.17200000000003</v>
      </c>
      <c r="CY189" s="1">
        <v>353.72899999999998</v>
      </c>
      <c r="CZ189" s="1">
        <v>352.51799999999997</v>
      </c>
      <c r="DA189" s="1">
        <v>354.685</v>
      </c>
      <c r="DB189" s="1">
        <v>356.02600000000001</v>
      </c>
      <c r="DC189" s="1">
        <v>355.96600000000001</v>
      </c>
      <c r="DD189" s="1">
        <v>355.37700000000001</v>
      </c>
      <c r="DE189" s="1">
        <v>356.66800000000001</v>
      </c>
      <c r="DF189" s="1">
        <v>362.18799999999999</v>
      </c>
      <c r="DG189" s="1">
        <v>367.82499999999999</v>
      </c>
      <c r="DH189" s="1">
        <v>372.38</v>
      </c>
      <c r="DI189" s="1">
        <v>369.49200000000002</v>
      </c>
      <c r="DJ189" s="1">
        <v>369.959</v>
      </c>
      <c r="DK189" s="1">
        <v>370.79700000000003</v>
      </c>
      <c r="DL189" s="1">
        <v>374.92500000000001</v>
      </c>
      <c r="DM189" s="1">
        <v>366.81599999999997</v>
      </c>
      <c r="DN189" s="1">
        <v>367.30399999999997</v>
      </c>
      <c r="DO189" s="1">
        <v>366.04599999999999</v>
      </c>
      <c r="DP189" s="1">
        <v>367.26100000000002</v>
      </c>
      <c r="DQ189" s="1">
        <v>365.411</v>
      </c>
      <c r="DR189" s="1">
        <v>370.48500000000001</v>
      </c>
      <c r="DS189" s="1">
        <v>380.39100000000002</v>
      </c>
      <c r="DT189" s="1">
        <v>383.93799999999999</v>
      </c>
      <c r="DU189" s="1">
        <v>387.90100000000001</v>
      </c>
      <c r="DV189" s="1">
        <v>388.96499999999997</v>
      </c>
      <c r="DW189" s="1">
        <v>391.65300000000002</v>
      </c>
      <c r="DX189" s="1">
        <v>397.22399999999999</v>
      </c>
      <c r="DY189" s="1">
        <v>401.77199999999999</v>
      </c>
      <c r="DZ189" s="1">
        <v>405.46199999999999</v>
      </c>
      <c r="EA189" s="1">
        <v>405.91199999999998</v>
      </c>
      <c r="EB189" s="1">
        <v>405.92899999999997</v>
      </c>
      <c r="EC189" s="1">
        <v>401.399</v>
      </c>
      <c r="ED189" s="1">
        <v>401.65100000000001</v>
      </c>
      <c r="EE189" s="1">
        <v>402.08</v>
      </c>
      <c r="EF189" s="1">
        <v>402.66</v>
      </c>
      <c r="EG189" s="1">
        <v>403.30399999999997</v>
      </c>
      <c r="EH189" s="1">
        <v>404.92700000000002</v>
      </c>
      <c r="EI189" s="1">
        <v>405.45600000000002</v>
      </c>
      <c r="EJ189" s="1">
        <v>406.77300000000002</v>
      </c>
      <c r="EK189" s="1">
        <v>409.69499999999999</v>
      </c>
      <c r="EL189" s="1">
        <v>411.8</v>
      </c>
      <c r="EM189" s="1">
        <v>416.73399999999998</v>
      </c>
      <c r="EN189" s="1">
        <v>422.46300000000002</v>
      </c>
      <c r="EO189" s="1">
        <v>428.54700000000003</v>
      </c>
      <c r="EP189" s="1">
        <v>426.197</v>
      </c>
      <c r="EQ189" s="1">
        <v>427.06099999999998</v>
      </c>
      <c r="ER189" s="1">
        <v>430.29199999999997</v>
      </c>
      <c r="ES189" s="1">
        <v>433.733</v>
      </c>
      <c r="ET189" s="1">
        <v>437.75799999999998</v>
      </c>
      <c r="EU189" s="1">
        <v>439.27600000000001</v>
      </c>
      <c r="EV189" s="1">
        <v>433.72199999999998</v>
      </c>
      <c r="EW189" s="1">
        <v>438.94299999999998</v>
      </c>
      <c r="EX189" s="1">
        <v>439.55599999999998</v>
      </c>
      <c r="EY189" s="1">
        <v>439.13600000000002</v>
      </c>
      <c r="EZ189" s="1">
        <v>437.74099999999999</v>
      </c>
      <c r="FA189" s="1">
        <v>439.34399999999999</v>
      </c>
      <c r="FB189" s="1">
        <v>439.33699999999999</v>
      </c>
      <c r="FC189" s="1">
        <v>436.62200000000001</v>
      </c>
      <c r="FD189" s="1">
        <v>437.24299999999999</v>
      </c>
      <c r="FE189" s="1">
        <v>432.83100000000002</v>
      </c>
      <c r="FF189" s="1">
        <v>429.19600000000003</v>
      </c>
      <c r="FG189" s="1">
        <v>427.86099999999999</v>
      </c>
      <c r="FH189" s="1">
        <v>424.13299999999998</v>
      </c>
      <c r="FI189" s="1">
        <v>419.85500000000002</v>
      </c>
      <c r="FJ189" s="1">
        <v>413.11599999999999</v>
      </c>
      <c r="FK189" s="1">
        <v>410.21100000000001</v>
      </c>
      <c r="FL189" s="1">
        <v>408.315</v>
      </c>
      <c r="FM189" s="1">
        <v>406.358</v>
      </c>
      <c r="FN189" s="1">
        <v>412.017</v>
      </c>
      <c r="FO189" s="1">
        <v>410.05099999999999</v>
      </c>
      <c r="FP189" s="1">
        <v>416.25200000000001</v>
      </c>
      <c r="FQ189" s="1">
        <v>423.18799999999999</v>
      </c>
      <c r="FR189" s="1">
        <v>424.59300000000002</v>
      </c>
      <c r="FS189" s="1">
        <v>422.24200000000002</v>
      </c>
      <c r="FT189" s="1">
        <v>419.101</v>
      </c>
      <c r="FU189" s="1">
        <v>418.346</v>
      </c>
      <c r="FV189" s="1">
        <v>421.69799999999998</v>
      </c>
      <c r="FW189" s="1">
        <v>424.048</v>
      </c>
      <c r="FX189" s="1">
        <v>425.42399999999998</v>
      </c>
      <c r="FY189" s="1">
        <v>426.00700000000001</v>
      </c>
      <c r="FZ189" s="1">
        <v>424.714</v>
      </c>
      <c r="GA189" s="1">
        <v>427.55799999999999</v>
      </c>
      <c r="GB189" s="1">
        <v>429.38600000000002</v>
      </c>
      <c r="GC189" s="1">
        <v>431.03800000000001</v>
      </c>
      <c r="GD189" s="1">
        <v>432.47</v>
      </c>
      <c r="GE189" s="1">
        <v>437.89800000000002</v>
      </c>
      <c r="GF189" s="1">
        <v>424.50200000000001</v>
      </c>
      <c r="GG189" s="1">
        <v>432.73899999999998</v>
      </c>
      <c r="GH189" s="1">
        <v>437.27100000000002</v>
      </c>
      <c r="GI189" s="1">
        <v>438.14600000000002</v>
      </c>
      <c r="GJ189" s="1">
        <v>435.72800000000001</v>
      </c>
      <c r="GK189" s="1">
        <v>438.29899999999998</v>
      </c>
      <c r="GL189" s="1">
        <v>441.23099999999999</v>
      </c>
      <c r="GM189" s="1">
        <v>432.97199999999998</v>
      </c>
      <c r="GN189" s="1">
        <v>426.90800000000002</v>
      </c>
      <c r="GO189" s="1">
        <v>431.48500000000001</v>
      </c>
      <c r="GP189" s="1">
        <v>433.65100000000001</v>
      </c>
      <c r="GQ189" s="1">
        <v>438.10599999999999</v>
      </c>
      <c r="GR189" s="1">
        <v>439.30099999999999</v>
      </c>
      <c r="GS189" s="1">
        <v>441.06400000000002</v>
      </c>
      <c r="GT189" s="1">
        <v>438.48899999999998</v>
      </c>
      <c r="GU189" s="1">
        <v>434.596</v>
      </c>
      <c r="GV189" s="1">
        <v>437.928</v>
      </c>
      <c r="GW189" s="1">
        <v>435.46600000000001</v>
      </c>
      <c r="GX189" s="1">
        <v>429.50799999999998</v>
      </c>
      <c r="GY189" s="1">
        <v>419.67899999999997</v>
      </c>
      <c r="GZ189" s="1">
        <v>419.11799999999999</v>
      </c>
      <c r="HA189" s="1">
        <v>430.65300000000002</v>
      </c>
      <c r="HB189" s="1">
        <v>472.99200000000002</v>
      </c>
      <c r="HC189" s="1">
        <v>473.702</v>
      </c>
      <c r="HD189" s="1">
        <v>478.90699999999998</v>
      </c>
      <c r="HE189" s="1">
        <v>490.87200000000001</v>
      </c>
      <c r="HF189" s="1">
        <v>502.916</v>
      </c>
      <c r="HG189" s="1">
        <v>513.20500000000004</v>
      </c>
      <c r="HH189" s="1">
        <v>516.13499999999999</v>
      </c>
      <c r="HI189" s="1">
        <v>517.08699999999999</v>
      </c>
      <c r="HJ189" s="1">
        <v>516.53599999999994</v>
      </c>
      <c r="HK189" s="1">
        <v>518.75400000000002</v>
      </c>
      <c r="HL189" s="1">
        <v>535.54700000000003</v>
      </c>
      <c r="HM189" s="1">
        <v>536.96199999999999</v>
      </c>
      <c r="HN189" s="1">
        <v>532.42899999999997</v>
      </c>
      <c r="HO189" s="1">
        <v>531.84299999999996</v>
      </c>
      <c r="HP189" s="1">
        <v>541.51599999999996</v>
      </c>
      <c r="HQ189" s="1">
        <v>548.89800000000002</v>
      </c>
      <c r="HR189" s="1">
        <v>559.75099999999998</v>
      </c>
      <c r="HS189" s="1">
        <v>559.54100000000005</v>
      </c>
      <c r="HT189" s="1">
        <v>570.91200000000003</v>
      </c>
      <c r="HU189" s="1">
        <v>570.16399999999999</v>
      </c>
      <c r="HV189" s="1">
        <v>556.04300000000001</v>
      </c>
      <c r="HW189" s="1">
        <v>552.97900000000004</v>
      </c>
      <c r="HX189" s="1">
        <v>547.76400000000001</v>
      </c>
      <c r="HY189" s="1">
        <v>545.15</v>
      </c>
      <c r="HZ189" s="1">
        <v>546.45100000000002</v>
      </c>
      <c r="IA189" s="1">
        <v>546.58600000000001</v>
      </c>
      <c r="IB189" s="1">
        <v>553.40200000000004</v>
      </c>
      <c r="IC189" s="1">
        <v>551.51300000000003</v>
      </c>
      <c r="ID189" s="1">
        <v>525.97199999999998</v>
      </c>
      <c r="IE189" s="1">
        <v>517.60599999999999</v>
      </c>
      <c r="IF189" s="1">
        <v>505.81200000000001</v>
      </c>
      <c r="IG189" s="1">
        <v>503.31299999999999</v>
      </c>
      <c r="IH189" s="1">
        <v>497.56200000000001</v>
      </c>
      <c r="II189" s="1">
        <v>494.08699999999999</v>
      </c>
      <c r="IJ189" s="1">
        <v>494.327</v>
      </c>
      <c r="IK189" s="1">
        <v>502.529</v>
      </c>
      <c r="IL189" s="1">
        <v>513.31100000000004</v>
      </c>
      <c r="IM189" s="1">
        <v>522.12300000000005</v>
      </c>
      <c r="IN189" s="1">
        <v>520.73</v>
      </c>
      <c r="IO189" s="1">
        <v>524.99099999999999</v>
      </c>
      <c r="IP189" s="1">
        <v>512.23199999999997</v>
      </c>
      <c r="IQ189" s="1">
        <v>507.45600000000002</v>
      </c>
      <c r="IR189" s="1">
        <v>507.56900000000002</v>
      </c>
      <c r="IS189" s="1">
        <v>505.07</v>
      </c>
      <c r="IT189" s="1">
        <v>502.23099999999999</v>
      </c>
      <c r="IU189" s="1">
        <v>520.71500000000003</v>
      </c>
      <c r="IV189" s="1">
        <v>523.08900000000006</v>
      </c>
      <c r="IW189" s="1">
        <v>512.39800000000002</v>
      </c>
      <c r="IX189" s="1">
        <v>499.64299999999997</v>
      </c>
      <c r="IY189" s="1">
        <v>502.91899999999998</v>
      </c>
      <c r="IZ189" s="1">
        <v>503.79399999999998</v>
      </c>
      <c r="JA189" s="1">
        <v>509.3</v>
      </c>
      <c r="JB189" s="1">
        <v>512.34299999999996</v>
      </c>
      <c r="JC189" s="1">
        <v>517.36300000000006</v>
      </c>
      <c r="JD189" s="1">
        <v>526.76900000000001</v>
      </c>
      <c r="JE189" s="1">
        <v>528.95299999999997</v>
      </c>
      <c r="JF189" s="1">
        <v>530.22299999999996</v>
      </c>
      <c r="JG189" s="1">
        <v>507.33699999999999</v>
      </c>
      <c r="JH189" s="1">
        <v>562.08000000000004</v>
      </c>
      <c r="JI189" s="1">
        <v>556.42100000000005</v>
      </c>
      <c r="JJ189" s="1">
        <v>589.39099999999996</v>
      </c>
      <c r="JK189" s="1">
        <v>600.596</v>
      </c>
      <c r="JL189" s="1">
        <v>606.48099999999999</v>
      </c>
      <c r="JM189" s="1">
        <v>603.226</v>
      </c>
      <c r="JN189" s="1">
        <v>601.89499999999998</v>
      </c>
      <c r="JO189" s="1">
        <v>600.62400000000002</v>
      </c>
      <c r="JP189" s="1">
        <v>598.40300000000002</v>
      </c>
      <c r="JQ189" s="1">
        <v>600.70799999999997</v>
      </c>
      <c r="JR189" s="1">
        <v>604.76800000000003</v>
      </c>
      <c r="JS189" s="1">
        <v>608.923</v>
      </c>
      <c r="JT189" s="1">
        <v>616.85799999999995</v>
      </c>
      <c r="JU189" s="1">
        <v>618.98599999999999</v>
      </c>
      <c r="JV189" s="1">
        <v>623.94899999999996</v>
      </c>
      <c r="JW189" s="1">
        <v>620.75599999999997</v>
      </c>
      <c r="JX189" s="1">
        <v>617.46500000000003</v>
      </c>
      <c r="JY189" s="1">
        <v>616.11800000000005</v>
      </c>
      <c r="JZ189" s="1">
        <v>614.44200000000001</v>
      </c>
      <c r="KA189" s="1">
        <v>606.53200000000004</v>
      </c>
      <c r="KB189" s="1">
        <v>608.30200000000002</v>
      </c>
      <c r="KC189" s="1">
        <v>611.28800000000001</v>
      </c>
      <c r="KD189" s="1">
        <v>597.78599999999994</v>
      </c>
      <c r="KE189" s="1">
        <v>594.16200000000003</v>
      </c>
      <c r="KF189" s="1">
        <v>595.08100000000002</v>
      </c>
      <c r="KG189" s="1">
        <v>595.95100000000002</v>
      </c>
      <c r="KH189" s="1">
        <v>592.75699999999995</v>
      </c>
      <c r="KI189" s="1">
        <v>594.59299999999996</v>
      </c>
      <c r="KJ189" s="1">
        <v>596.94399999999996</v>
      </c>
      <c r="KK189" s="1">
        <v>599.89300000000003</v>
      </c>
      <c r="KL189" s="1">
        <v>597.14</v>
      </c>
      <c r="KM189" s="1">
        <v>602.53599999999994</v>
      </c>
      <c r="KN189" s="1">
        <v>597.35199999999998</v>
      </c>
      <c r="KO189" s="1">
        <v>586.26199999999994</v>
      </c>
      <c r="KP189" s="1">
        <v>572.43299999999999</v>
      </c>
      <c r="KQ189" s="1">
        <v>573.78099999999995</v>
      </c>
      <c r="KR189" s="1">
        <v>576.31899999999996</v>
      </c>
      <c r="KS189" s="1">
        <v>590.35900000000004</v>
      </c>
      <c r="KT189" s="1">
        <v>592.11099999999999</v>
      </c>
      <c r="KU189" s="1">
        <v>597.61300000000006</v>
      </c>
      <c r="KV189" s="1">
        <v>597.06700000000001</v>
      </c>
      <c r="KW189" s="1">
        <v>598.39499999999998</v>
      </c>
      <c r="KX189" s="1">
        <v>592.86800000000005</v>
      </c>
      <c r="KY189" s="1">
        <v>590.31200000000001</v>
      </c>
      <c r="KZ189" s="1">
        <v>579.67200000000003</v>
      </c>
      <c r="LA189" s="1">
        <v>563.49099999999999</v>
      </c>
      <c r="LB189" s="1">
        <v>539.53300000000002</v>
      </c>
      <c r="LC189" s="1">
        <v>542.50300000000004</v>
      </c>
      <c r="LD189" s="1">
        <v>581.08600000000001</v>
      </c>
    </row>
    <row r="190" spans="1:512" x14ac:dyDescent="0.25">
      <c r="A190" s="1" t="s">
        <v>393</v>
      </c>
      <c r="B190" s="1" t="str">
        <f>_xlfn.XLOOKUP(A190,bonds[worksheet get],bonds[unique lookup],"-")</f>
        <v>JUSTLN 9 3/8 PERP nc-24</v>
      </c>
      <c r="C190" s="1" t="str">
        <f>_xlfn.XLOOKUP(A190,bonds[worksheet get],bonds[ID_ISIN],"-")</f>
        <v>XS1934875219</v>
      </c>
      <c r="D190" s="1">
        <f>_xll.BDH(A190,"blp_i_sprd_mid","-2AY",,"Dates=H","Fill=C","Sort=R","Dir=H","cols=329;rows=1")</f>
        <v>1056.444</v>
      </c>
      <c r="E190" s="1">
        <v>1062.96</v>
      </c>
      <c r="F190" s="1">
        <v>1076.8610000000001</v>
      </c>
      <c r="G190" s="1">
        <v>1081.5409999999999</v>
      </c>
      <c r="H190" s="1">
        <v>1082.1220000000001</v>
      </c>
      <c r="I190" s="1">
        <v>1081.5429999999999</v>
      </c>
      <c r="J190" s="1">
        <v>1082.415</v>
      </c>
      <c r="K190" s="1">
        <v>1080.819</v>
      </c>
      <c r="L190" s="1">
        <v>1080.086</v>
      </c>
      <c r="M190" s="1">
        <v>1084.441</v>
      </c>
      <c r="N190" s="1">
        <v>1080.492</v>
      </c>
      <c r="O190" s="1">
        <v>1079.087</v>
      </c>
      <c r="P190" s="1">
        <v>1079.4280000000001</v>
      </c>
      <c r="Q190" s="1">
        <v>1085.453</v>
      </c>
      <c r="R190" s="1">
        <v>1097.6579999999999</v>
      </c>
      <c r="S190" s="1">
        <v>1080.7719999999999</v>
      </c>
      <c r="T190" s="1">
        <v>1078.0060000000001</v>
      </c>
      <c r="U190" s="1">
        <v>1054.164</v>
      </c>
      <c r="V190" s="1">
        <v>1053.4090000000001</v>
      </c>
      <c r="W190" s="1">
        <v>1044.317</v>
      </c>
      <c r="X190" s="1">
        <v>1052.7190000000001</v>
      </c>
      <c r="Y190" s="1">
        <v>1075.4590000000001</v>
      </c>
      <c r="Z190" s="1">
        <v>1087.462</v>
      </c>
      <c r="AA190" s="1">
        <v>1098.0429999999999</v>
      </c>
      <c r="AB190" s="1">
        <v>1100.231</v>
      </c>
      <c r="AC190" s="1">
        <v>1099.095</v>
      </c>
      <c r="AD190" s="1">
        <v>1098.7570000000001</v>
      </c>
      <c r="AE190" s="1">
        <v>1102.1790000000001</v>
      </c>
      <c r="AF190" s="1">
        <v>1111.01</v>
      </c>
      <c r="AG190" s="1">
        <v>1117.623</v>
      </c>
      <c r="AH190" s="1">
        <v>1125.2270000000001</v>
      </c>
      <c r="AI190" s="1">
        <v>1130.557</v>
      </c>
      <c r="AJ190" s="1">
        <v>1137.972</v>
      </c>
      <c r="AK190" s="1">
        <v>1146.173</v>
      </c>
      <c r="AL190" s="1">
        <v>1150.4459999999999</v>
      </c>
      <c r="AM190" s="1">
        <v>1150.3689999999999</v>
      </c>
      <c r="AN190" s="1">
        <v>1143.3109999999999</v>
      </c>
      <c r="AO190" s="1">
        <v>1134.162</v>
      </c>
      <c r="AP190" s="1">
        <v>1130.6849999999999</v>
      </c>
      <c r="AQ190" s="1">
        <v>1129.2329999999999</v>
      </c>
      <c r="AR190" s="1">
        <v>1127.894</v>
      </c>
      <c r="AS190" s="1">
        <v>1126.4490000000001</v>
      </c>
      <c r="AT190" s="1">
        <v>1128.4449999999999</v>
      </c>
      <c r="AU190" s="1">
        <v>1124.672</v>
      </c>
      <c r="AV190" s="1">
        <v>1121.252</v>
      </c>
      <c r="AW190" s="1">
        <v>1122.575</v>
      </c>
      <c r="AX190" s="1">
        <v>1121.655</v>
      </c>
      <c r="AY190" s="1">
        <v>1112.817</v>
      </c>
      <c r="AZ190" s="1">
        <v>1125.539</v>
      </c>
      <c r="BA190" s="1">
        <v>1122.268</v>
      </c>
      <c r="BB190" s="1">
        <v>1139.663</v>
      </c>
      <c r="BC190" s="1">
        <v>1159.6210000000001</v>
      </c>
      <c r="BD190" s="1">
        <v>1128.5899999999999</v>
      </c>
      <c r="BE190" s="1">
        <v>1124.2329999999999</v>
      </c>
      <c r="BF190" s="1">
        <v>1123.597</v>
      </c>
      <c r="BG190" s="1">
        <v>1114.723</v>
      </c>
      <c r="BH190" s="1">
        <v>1114.4639999999999</v>
      </c>
      <c r="BI190" s="1">
        <v>1140.433</v>
      </c>
      <c r="BJ190" s="1">
        <v>1172.0550000000001</v>
      </c>
      <c r="BK190" s="1">
        <v>1185.068</v>
      </c>
      <c r="BL190" s="1">
        <v>1229.155</v>
      </c>
      <c r="BM190" s="1">
        <v>1246.0989999999999</v>
      </c>
      <c r="BN190" s="1">
        <v>1257.2729999999999</v>
      </c>
      <c r="BO190" s="1">
        <v>1267.0730000000001</v>
      </c>
      <c r="BP190" s="1">
        <v>1273.663</v>
      </c>
      <c r="BQ190" s="1">
        <v>1294.27</v>
      </c>
      <c r="BR190" s="1">
        <v>1306.665</v>
      </c>
      <c r="BS190" s="1">
        <v>1349.4680000000001</v>
      </c>
      <c r="BT190" s="1">
        <v>1406.9079999999999</v>
      </c>
      <c r="BU190" s="1">
        <v>1434.2470000000001</v>
      </c>
      <c r="BV190" s="1">
        <v>1444.769</v>
      </c>
      <c r="BW190" s="1">
        <v>1400.646</v>
      </c>
      <c r="BX190" s="1">
        <v>1411.1559999999999</v>
      </c>
      <c r="BY190" s="1">
        <v>1378.4839999999999</v>
      </c>
      <c r="BZ190" s="1">
        <v>1091.4939999999999</v>
      </c>
      <c r="CA190" s="1">
        <v>916.65</v>
      </c>
      <c r="CB190" s="1">
        <v>777.48599999999999</v>
      </c>
      <c r="CC190" s="1">
        <v>750.90499999999997</v>
      </c>
      <c r="CD190" s="1">
        <v>682.00599999999997</v>
      </c>
      <c r="CE190" s="1">
        <v>673.42700000000002</v>
      </c>
      <c r="CF190" s="1">
        <v>686.70500000000004</v>
      </c>
      <c r="CG190" s="1">
        <v>620.49199999999996</v>
      </c>
      <c r="CH190" s="1">
        <v>580.39700000000005</v>
      </c>
      <c r="CI190" s="1">
        <v>564.13599999999997</v>
      </c>
      <c r="CJ190" s="1">
        <v>581.66</v>
      </c>
      <c r="CK190" s="1">
        <v>603.66200000000003</v>
      </c>
      <c r="CL190" s="1">
        <v>606.17899999999997</v>
      </c>
      <c r="CM190" s="1">
        <v>540.08199999999999</v>
      </c>
      <c r="CN190" s="1">
        <v>502.34399999999999</v>
      </c>
      <c r="CO190" s="1">
        <v>494.67399999999998</v>
      </c>
      <c r="CP190" s="1">
        <v>482.327</v>
      </c>
      <c r="CQ190" s="1">
        <v>451.37299999999999</v>
      </c>
      <c r="CR190" s="1">
        <v>449.66199999999998</v>
      </c>
      <c r="CS190" s="1">
        <v>452.90100000000001</v>
      </c>
      <c r="CT190" s="1">
        <v>466.67899999999997</v>
      </c>
      <c r="CU190" s="1">
        <v>472.041</v>
      </c>
      <c r="CV190" s="1">
        <v>475.15800000000002</v>
      </c>
      <c r="CW190" s="1">
        <v>480.69600000000003</v>
      </c>
      <c r="CX190" s="1">
        <v>481.06</v>
      </c>
      <c r="CY190" s="1">
        <v>496.69400000000002</v>
      </c>
      <c r="CZ190" s="1">
        <v>514.82799999999997</v>
      </c>
      <c r="DA190" s="1">
        <v>514.41200000000003</v>
      </c>
      <c r="DB190" s="1">
        <v>514.54999999999995</v>
      </c>
      <c r="DC190" s="1">
        <v>523.60400000000004</v>
      </c>
      <c r="DD190" s="1">
        <v>543.99400000000003</v>
      </c>
      <c r="DE190" s="1">
        <v>551.37300000000005</v>
      </c>
      <c r="DF190" s="1">
        <v>547.07799999999997</v>
      </c>
      <c r="DG190" s="1">
        <v>544.77800000000002</v>
      </c>
      <c r="DH190" s="1">
        <v>547.44399999999996</v>
      </c>
      <c r="DI190" s="1">
        <v>567.72199999999998</v>
      </c>
      <c r="DJ190" s="1">
        <v>565.41600000000005</v>
      </c>
      <c r="DK190" s="1">
        <v>548.51300000000003</v>
      </c>
      <c r="DL190" s="1">
        <v>545.67499999999995</v>
      </c>
      <c r="DM190" s="1">
        <v>578.86099999999999</v>
      </c>
      <c r="DN190" s="1">
        <v>589.07100000000003</v>
      </c>
      <c r="DO190" s="1">
        <v>598.86900000000003</v>
      </c>
      <c r="DP190" s="1">
        <v>608.24</v>
      </c>
      <c r="DQ190" s="1">
        <v>612.76700000000005</v>
      </c>
      <c r="DR190" s="1">
        <v>619.26400000000001</v>
      </c>
      <c r="DS190" s="1">
        <v>616.72</v>
      </c>
      <c r="DT190" s="1">
        <v>621.024</v>
      </c>
      <c r="DU190" s="1">
        <v>619.60199999999998</v>
      </c>
      <c r="DV190" s="1">
        <v>622.89800000000002</v>
      </c>
      <c r="DW190" s="1">
        <v>641.11900000000003</v>
      </c>
      <c r="DX190" s="1">
        <v>647.56600000000003</v>
      </c>
      <c r="DY190" s="1">
        <v>651.80700000000002</v>
      </c>
      <c r="DZ190" s="1">
        <v>660.827</v>
      </c>
      <c r="EA190" s="1">
        <v>657.91499999999996</v>
      </c>
      <c r="EB190" s="1">
        <v>657.30499999999995</v>
      </c>
      <c r="EC190" s="1">
        <v>656.04499999999996</v>
      </c>
      <c r="ED190" s="1">
        <v>658.53499999999997</v>
      </c>
      <c r="EE190" s="1">
        <v>658.08</v>
      </c>
      <c r="EF190" s="1">
        <v>660.45699999999999</v>
      </c>
      <c r="EG190" s="1">
        <v>659.09299999999996</v>
      </c>
      <c r="EH190" s="1">
        <v>658.346</v>
      </c>
      <c r="EI190" s="1">
        <v>660.51</v>
      </c>
      <c r="EJ190" s="1">
        <v>658.73800000000006</v>
      </c>
      <c r="EK190" s="1">
        <v>647.173</v>
      </c>
      <c r="EL190" s="1">
        <v>651.80799999999999</v>
      </c>
      <c r="EM190" s="1">
        <v>673.79399999999998</v>
      </c>
      <c r="EN190" s="1">
        <v>677.529</v>
      </c>
      <c r="EO190" s="1">
        <v>675.35900000000004</v>
      </c>
      <c r="EP190" s="1">
        <v>679.63</v>
      </c>
      <c r="EQ190" s="1">
        <v>683.87099999999998</v>
      </c>
      <c r="ER190" s="1">
        <v>685.73699999999997</v>
      </c>
      <c r="ES190" s="1">
        <v>692.39300000000003</v>
      </c>
      <c r="ET190" s="1">
        <v>698.77599999999995</v>
      </c>
      <c r="EU190" s="1">
        <v>695.40499999999997</v>
      </c>
      <c r="EV190" s="1">
        <v>702.78800000000001</v>
      </c>
      <c r="EW190" s="1">
        <v>719.10599999999999</v>
      </c>
      <c r="EX190" s="1">
        <v>721.72799999999995</v>
      </c>
      <c r="EY190" s="1">
        <v>731.31600000000003</v>
      </c>
      <c r="EZ190" s="1">
        <v>731.78599999999994</v>
      </c>
      <c r="FA190" s="1">
        <v>738.80799999999999</v>
      </c>
      <c r="FB190" s="1">
        <v>735.65200000000004</v>
      </c>
      <c r="FC190" s="1">
        <v>739.89700000000005</v>
      </c>
      <c r="FD190" s="1">
        <v>735.61099999999999</v>
      </c>
      <c r="FE190" s="1">
        <v>743.00300000000004</v>
      </c>
      <c r="FF190" s="1">
        <v>746.76700000000005</v>
      </c>
      <c r="FG190" s="1">
        <v>749.19299999999998</v>
      </c>
      <c r="FH190" s="1">
        <v>744.08900000000006</v>
      </c>
      <c r="FI190" s="1">
        <v>737.98900000000003</v>
      </c>
      <c r="FJ190" s="1">
        <v>742.38</v>
      </c>
      <c r="FK190" s="1">
        <v>744.05</v>
      </c>
      <c r="FL190" s="1">
        <v>748.86300000000006</v>
      </c>
      <c r="FM190" s="1">
        <v>755.79300000000001</v>
      </c>
      <c r="FN190" s="1">
        <v>757.63</v>
      </c>
      <c r="FO190" s="1">
        <v>776.33900000000006</v>
      </c>
      <c r="FP190" s="1">
        <v>792.73099999999999</v>
      </c>
      <c r="FQ190" s="1">
        <v>798.98599999999999</v>
      </c>
      <c r="FR190" s="1">
        <v>805.86500000000001</v>
      </c>
      <c r="FS190" s="1">
        <v>803.01800000000003</v>
      </c>
      <c r="FT190" s="1">
        <v>810.072</v>
      </c>
      <c r="FU190" s="1">
        <v>819.21299999999997</v>
      </c>
      <c r="FV190" s="1">
        <v>826.91499999999996</v>
      </c>
      <c r="FW190" s="1">
        <v>829.995</v>
      </c>
      <c r="FX190" s="1">
        <v>830.08100000000002</v>
      </c>
      <c r="FY190" s="1">
        <v>828.75800000000004</v>
      </c>
      <c r="FZ190" s="1">
        <v>832.298</v>
      </c>
      <c r="GA190" s="1">
        <v>831.625</v>
      </c>
      <c r="GB190" s="1">
        <v>834.99099999999999</v>
      </c>
      <c r="GC190" s="1">
        <v>837.33</v>
      </c>
      <c r="GD190" s="1">
        <v>855.26800000000003</v>
      </c>
      <c r="GE190" s="1">
        <v>855.23800000000006</v>
      </c>
      <c r="GF190" s="1">
        <v>866.38199999999995</v>
      </c>
      <c r="GG190" s="1">
        <v>877.029</v>
      </c>
      <c r="GH190" s="1">
        <v>879.64</v>
      </c>
      <c r="GI190" s="1">
        <v>876.79</v>
      </c>
      <c r="GJ190" s="1">
        <v>877.45</v>
      </c>
      <c r="GK190" s="1">
        <v>873.27499999999998</v>
      </c>
      <c r="GL190" s="1">
        <v>871.029</v>
      </c>
      <c r="GM190" s="1">
        <v>867.43499999999995</v>
      </c>
      <c r="GN190" s="1">
        <v>870.178</v>
      </c>
      <c r="GO190" s="1">
        <v>868.34</v>
      </c>
      <c r="GP190" s="1">
        <v>861.34299999999996</v>
      </c>
      <c r="GQ190" s="1">
        <v>856.50599999999997</v>
      </c>
      <c r="GR190" s="1">
        <v>850.721</v>
      </c>
      <c r="GS190" s="1">
        <v>848.65700000000004</v>
      </c>
      <c r="GT190" s="1">
        <v>843.13199999999995</v>
      </c>
      <c r="GU190" s="1">
        <v>845.40800000000002</v>
      </c>
      <c r="GV190" s="1">
        <v>844.34900000000005</v>
      </c>
      <c r="GW190" s="1">
        <v>837.90099999999995</v>
      </c>
      <c r="GX190" s="1">
        <v>836.08199999999999</v>
      </c>
      <c r="GY190" s="1">
        <v>830.46299999999997</v>
      </c>
      <c r="GZ190" s="1">
        <v>840.26800000000003</v>
      </c>
      <c r="HA190" s="1">
        <v>849.00599999999997</v>
      </c>
      <c r="HB190" s="1">
        <v>853.83299999999997</v>
      </c>
      <c r="HC190" s="1">
        <v>856.61500000000001</v>
      </c>
      <c r="HD190" s="1">
        <v>865.18399999999997</v>
      </c>
      <c r="HE190" s="1">
        <v>861.49300000000005</v>
      </c>
      <c r="HF190" s="1">
        <v>877.47500000000002</v>
      </c>
      <c r="HG190" s="1">
        <v>877.822</v>
      </c>
      <c r="HH190" s="1">
        <v>873.99900000000002</v>
      </c>
      <c r="HI190" s="1">
        <v>810.51499999999999</v>
      </c>
      <c r="HJ190" s="1">
        <v>811.73299999999995</v>
      </c>
      <c r="HK190" s="1">
        <v>810.16</v>
      </c>
      <c r="HL190" s="1">
        <v>802.84799999999996</v>
      </c>
      <c r="HM190" s="1">
        <v>799.274</v>
      </c>
      <c r="HN190" s="1">
        <v>798.05799999999999</v>
      </c>
      <c r="HO190" s="1">
        <v>803.07600000000002</v>
      </c>
      <c r="HP190" s="1">
        <v>804.13300000000004</v>
      </c>
      <c r="HQ190" s="1">
        <v>803.71199999999999</v>
      </c>
      <c r="HR190" s="1">
        <v>805.90599999999995</v>
      </c>
      <c r="HS190" s="1">
        <v>814.08699999999999</v>
      </c>
      <c r="HT190" s="1">
        <v>811.47400000000005</v>
      </c>
      <c r="HU190" s="1">
        <v>806.27800000000002</v>
      </c>
      <c r="HV190" s="1">
        <v>808.47500000000002</v>
      </c>
      <c r="HW190" s="1">
        <v>806.87</v>
      </c>
      <c r="HX190" s="1">
        <v>802.06799999999998</v>
      </c>
      <c r="HY190" s="1">
        <v>808.30899999999997</v>
      </c>
      <c r="HZ190" s="1">
        <v>807.17600000000004</v>
      </c>
      <c r="IA190" s="1">
        <v>808.97299999999996</v>
      </c>
      <c r="IB190" s="1">
        <v>801.17499999999995</v>
      </c>
      <c r="IC190" s="1">
        <v>795.07500000000005</v>
      </c>
      <c r="ID190" s="1">
        <v>791.03499999999997</v>
      </c>
      <c r="IE190" s="1">
        <v>789.01099999999997</v>
      </c>
      <c r="IF190" s="1">
        <v>777.12199999999996</v>
      </c>
      <c r="IG190" s="1">
        <v>766.65499999999997</v>
      </c>
      <c r="IH190" s="1">
        <v>765.70100000000002</v>
      </c>
      <c r="II190" s="1">
        <v>770.15499999999997</v>
      </c>
      <c r="IJ190" s="1">
        <v>773.10299999999995</v>
      </c>
      <c r="IK190" s="1">
        <v>775.53200000000004</v>
      </c>
      <c r="IL190" s="1">
        <v>774.49599999999998</v>
      </c>
      <c r="IM190" s="1">
        <v>776.31399999999996</v>
      </c>
      <c r="IN190" s="1">
        <v>771.85699999999997</v>
      </c>
      <c r="IO190" s="1">
        <v>762.79300000000001</v>
      </c>
      <c r="IP190" s="1">
        <v>763.63699999999994</v>
      </c>
      <c r="IQ190" s="1">
        <v>761.33</v>
      </c>
      <c r="IR190" s="1">
        <v>760.54200000000003</v>
      </c>
      <c r="IS190" s="1">
        <v>766.99</v>
      </c>
      <c r="IT190" s="1">
        <v>770.73500000000001</v>
      </c>
      <c r="IU190" s="1">
        <v>769.24800000000005</v>
      </c>
      <c r="IV190" s="1">
        <v>764.31399999999996</v>
      </c>
      <c r="IW190" s="1">
        <v>775.779</v>
      </c>
      <c r="IX190" s="1">
        <v>778.55799999999999</v>
      </c>
      <c r="IY190" s="1">
        <v>780.72900000000004</v>
      </c>
      <c r="IZ190" s="1">
        <v>777.35799999999995</v>
      </c>
      <c r="JA190" s="1">
        <v>778.94899999999996</v>
      </c>
      <c r="JB190" s="1">
        <v>781.64499999999998</v>
      </c>
      <c r="JC190" s="1">
        <v>780.92899999999997</v>
      </c>
      <c r="JD190" s="1">
        <v>782.97199999999998</v>
      </c>
      <c r="JE190" s="1">
        <v>780.32799999999997</v>
      </c>
      <c r="JF190" s="1">
        <v>779.41200000000003</v>
      </c>
      <c r="JG190" s="1">
        <v>784.346</v>
      </c>
      <c r="JH190" s="1">
        <v>784.60799999999995</v>
      </c>
      <c r="JI190" s="1">
        <v>796.14</v>
      </c>
      <c r="JJ190" s="1">
        <v>799.73400000000004</v>
      </c>
      <c r="JK190" s="1">
        <v>802.06899999999996</v>
      </c>
      <c r="JL190" s="1">
        <v>801.154</v>
      </c>
      <c r="JM190" s="1">
        <v>800.76800000000003</v>
      </c>
      <c r="JN190" s="1">
        <v>801.98500000000001</v>
      </c>
      <c r="JO190" s="1">
        <v>806.53700000000003</v>
      </c>
      <c r="JP190" s="1">
        <v>815.822</v>
      </c>
      <c r="JQ190" s="1">
        <v>816.78300000000002</v>
      </c>
      <c r="JR190" s="1">
        <v>817.62400000000002</v>
      </c>
      <c r="JS190" s="1">
        <v>832.375</v>
      </c>
      <c r="JT190" s="1">
        <v>847.71799999999996</v>
      </c>
      <c r="JU190" s="1">
        <v>843.70799999999997</v>
      </c>
      <c r="JV190" s="1">
        <v>839.23299999999995</v>
      </c>
      <c r="JW190" s="1">
        <v>841.57100000000003</v>
      </c>
      <c r="JX190" s="1">
        <v>833.57600000000002</v>
      </c>
      <c r="JY190" s="1">
        <v>826.62699999999995</v>
      </c>
      <c r="JZ190" s="1">
        <v>827.88499999999999</v>
      </c>
      <c r="KA190" s="1">
        <v>815.58399999999995</v>
      </c>
      <c r="KB190" s="1">
        <v>796.98400000000004</v>
      </c>
      <c r="KC190" s="1">
        <v>796.95100000000002</v>
      </c>
      <c r="KD190" s="1">
        <v>794.42</v>
      </c>
      <c r="KE190" s="1">
        <v>790.89599999999996</v>
      </c>
      <c r="KF190" s="1">
        <v>793.02499999999998</v>
      </c>
      <c r="KG190" s="1">
        <v>787.125</v>
      </c>
      <c r="KH190" s="1">
        <v>784.43700000000001</v>
      </c>
      <c r="KI190" s="1">
        <v>777.447</v>
      </c>
      <c r="KJ190" s="1">
        <v>777.31600000000003</v>
      </c>
      <c r="KK190" s="1">
        <v>764.39</v>
      </c>
      <c r="KL190" s="1">
        <v>753.601</v>
      </c>
      <c r="KM190" s="1">
        <v>742.4</v>
      </c>
      <c r="KN190" s="1">
        <v>741.03700000000003</v>
      </c>
      <c r="KO190" s="1">
        <v>745.27</v>
      </c>
      <c r="KP190" s="1">
        <v>744.11500000000001</v>
      </c>
      <c r="KQ190" s="1">
        <v>747.15</v>
      </c>
      <c r="KR190" s="1">
        <v>748.34900000000005</v>
      </c>
      <c r="KS190" s="1">
        <v>747.01800000000003</v>
      </c>
      <c r="KT190" s="1">
        <v>742.91600000000005</v>
      </c>
      <c r="KU190" s="1">
        <v>734.83500000000004</v>
      </c>
      <c r="KV190" s="1">
        <v>738.59500000000003</v>
      </c>
      <c r="KW190" s="1">
        <v>736.56500000000005</v>
      </c>
      <c r="KX190" s="1">
        <v>741.52300000000002</v>
      </c>
      <c r="KY190" s="1">
        <v>746.74</v>
      </c>
      <c r="KZ190" s="1">
        <v>756.36199999999997</v>
      </c>
      <c r="LA190" s="1">
        <v>765.81899999999996</v>
      </c>
      <c r="LB190" s="1">
        <v>791.05</v>
      </c>
      <c r="LC190" s="1">
        <v>794.54399999999998</v>
      </c>
      <c r="LD190" s="1">
        <v>798.37099999999998</v>
      </c>
      <c r="LE190" s="1">
        <v>799.85699999999997</v>
      </c>
      <c r="LF190" s="1">
        <v>806.56299999999999</v>
      </c>
      <c r="LG190" s="1">
        <v>810.17399999999998</v>
      </c>
      <c r="LH190" s="1">
        <v>834.53300000000002</v>
      </c>
      <c r="LI190" s="1">
        <v>825.36099999999999</v>
      </c>
      <c r="LJ190" s="1">
        <v>839.26700000000005</v>
      </c>
      <c r="LK190" s="1">
        <v>846.51300000000003</v>
      </c>
      <c r="LL190" s="1">
        <v>849.30100000000004</v>
      </c>
      <c r="LM190" s="1">
        <v>851.67499999999995</v>
      </c>
      <c r="LN190" s="1">
        <v>854.053</v>
      </c>
      <c r="LO190" s="1">
        <v>841.98099999999999</v>
      </c>
      <c r="LP190" s="1">
        <v>824.74800000000005</v>
      </c>
      <c r="LQ190" s="1">
        <v>814.85299999999995</v>
      </c>
      <c r="LR190" s="1">
        <v>801.71400000000006</v>
      </c>
      <c r="LS190" s="1">
        <v>802.96699999999998</v>
      </c>
      <c r="LT190" s="1">
        <v>796.45</v>
      </c>
    </row>
    <row r="191" spans="1:512" x14ac:dyDescent="0.25">
      <c r="A191" s="1" t="s">
        <v>394</v>
      </c>
      <c r="B191" s="1" t="str">
        <f>_xlfn.XLOOKUP(A191,bonds[worksheet get],bonds[unique lookup],"-")</f>
        <v>SZUGR Float PERP nc-20</v>
      </c>
      <c r="C191" s="1" t="str">
        <f>_xlfn.XLOOKUP(A191,bonds[worksheet get],bonds[ID_ISIN],"-")</f>
        <v>XS0222524372</v>
      </c>
      <c r="D191" s="1" t="str">
        <f>_xll.BDH(A191,"blp_i_sprd_mid","-2AY",,"Dates=H","Fill=C","Sort=R","Dir=H")</f>
        <v>#N/A N/A</v>
      </c>
    </row>
    <row r="192" spans="1:512" x14ac:dyDescent="0.25">
      <c r="A192" s="1" t="s">
        <v>395</v>
      </c>
      <c r="B192" s="1" t="str">
        <f>_xlfn.XLOOKUP(A192,bonds[worksheet get],bonds[unique lookup],"-")</f>
        <v>COFP 3.992 PERP nc-24</v>
      </c>
      <c r="C192" s="1" t="str">
        <f>_xlfn.XLOOKUP(A192,bonds[worksheet get],bonds[ID_ISIN],"-")</f>
        <v>FR0011606169</v>
      </c>
      <c r="D192" s="1">
        <f>_xll.BDH(A192,"blp_i_sprd_mid","-2AY",,"Dates=H","Fill=C","Sort=R","Dir=H","cols=509;rows=1")</f>
        <v>2792.5909999999999</v>
      </c>
      <c r="E192" s="1">
        <v>2815.404</v>
      </c>
      <c r="F192" s="1">
        <v>2842.826</v>
      </c>
      <c r="G192" s="1">
        <v>2852.4769999999999</v>
      </c>
      <c r="H192" s="1">
        <v>2863.1779999999999</v>
      </c>
      <c r="I192" s="1">
        <v>2874.7240000000002</v>
      </c>
      <c r="J192" s="1">
        <v>2863.087</v>
      </c>
      <c r="K192" s="1">
        <v>2846.9319999999998</v>
      </c>
      <c r="L192" s="1">
        <v>2841.027</v>
      </c>
      <c r="M192" s="1">
        <v>2855.402</v>
      </c>
      <c r="N192" s="1">
        <v>2844.3760000000002</v>
      </c>
      <c r="O192" s="1">
        <v>2883.6170000000002</v>
      </c>
      <c r="P192" s="1">
        <v>2922.0059999999999</v>
      </c>
      <c r="Q192" s="1">
        <v>2945.58</v>
      </c>
      <c r="R192" s="1">
        <v>2984.0230000000001</v>
      </c>
      <c r="S192" s="1">
        <v>2975.4969999999998</v>
      </c>
      <c r="T192" s="1">
        <v>3006.0479999999998</v>
      </c>
      <c r="U192" s="1">
        <v>2922.3649999999998</v>
      </c>
      <c r="V192" s="1">
        <v>2906.9769999999999</v>
      </c>
      <c r="W192" s="1">
        <v>3040.107</v>
      </c>
      <c r="X192" s="1">
        <v>2914.9450000000002</v>
      </c>
      <c r="Y192" s="1">
        <v>3086.5010000000002</v>
      </c>
      <c r="Z192" s="1">
        <v>3112.85</v>
      </c>
      <c r="AA192" s="1">
        <v>3174.857</v>
      </c>
      <c r="AB192" s="1">
        <v>3199.2660000000001</v>
      </c>
      <c r="AC192" s="1">
        <v>3195.018</v>
      </c>
      <c r="AD192" s="1">
        <v>3179.05</v>
      </c>
      <c r="AE192" s="1">
        <v>3214.3629999999998</v>
      </c>
      <c r="AF192" s="1">
        <v>3221.2939999999999</v>
      </c>
      <c r="AG192" s="1">
        <v>3259.174</v>
      </c>
      <c r="AH192" s="1">
        <v>3250.2809999999999</v>
      </c>
      <c r="AI192" s="1">
        <v>3231.8539999999998</v>
      </c>
      <c r="AJ192" s="1">
        <v>3225.8380000000002</v>
      </c>
      <c r="AK192" s="1">
        <v>3224.6289999999999</v>
      </c>
      <c r="AL192" s="1">
        <v>3279.4490000000001</v>
      </c>
      <c r="AM192" s="1">
        <v>3295.5830000000001</v>
      </c>
      <c r="AN192" s="1">
        <v>3246.933</v>
      </c>
      <c r="AO192" s="1">
        <v>3243.8890000000001</v>
      </c>
      <c r="AP192" s="1">
        <v>3245.4850000000001</v>
      </c>
      <c r="AQ192" s="1">
        <v>3250.7550000000001</v>
      </c>
      <c r="AR192" s="1">
        <v>3147.2489999999998</v>
      </c>
      <c r="AS192" s="1">
        <v>3243.625</v>
      </c>
      <c r="AT192" s="1">
        <v>3251.335</v>
      </c>
      <c r="AU192" s="1">
        <v>3232.98</v>
      </c>
      <c r="AV192" s="1">
        <v>3238.84</v>
      </c>
      <c r="AW192" s="1">
        <v>3190.0059999999999</v>
      </c>
      <c r="AX192" s="1">
        <v>3185.14</v>
      </c>
      <c r="AY192" s="1">
        <v>3203.3029999999999</v>
      </c>
      <c r="AZ192" s="1">
        <v>3201.9760000000001</v>
      </c>
      <c r="BA192" s="1">
        <v>3234.4690000000001</v>
      </c>
      <c r="BB192" s="1">
        <v>3342.74</v>
      </c>
      <c r="BC192" s="1">
        <v>3362.12</v>
      </c>
      <c r="BD192" s="1">
        <v>3356.0509999999999</v>
      </c>
      <c r="BE192" s="1">
        <v>3342.4059999999999</v>
      </c>
      <c r="BF192" s="1">
        <v>3307.79</v>
      </c>
      <c r="BG192" s="1">
        <v>3302.2539999999999</v>
      </c>
      <c r="BH192" s="1">
        <v>3279.7669999999998</v>
      </c>
      <c r="BI192" s="1">
        <v>3184.4560000000001</v>
      </c>
      <c r="BJ192" s="1">
        <v>3174.6260000000002</v>
      </c>
      <c r="BK192" s="1">
        <v>3269.13</v>
      </c>
      <c r="BL192" s="1">
        <v>3257.7629999999999</v>
      </c>
      <c r="BM192" s="1">
        <v>3318.6950000000002</v>
      </c>
      <c r="BN192" s="1">
        <v>3302.6350000000002</v>
      </c>
      <c r="BO192" s="1">
        <v>3316.674</v>
      </c>
      <c r="BP192" s="1">
        <v>3316.7779999999998</v>
      </c>
      <c r="BQ192" s="1">
        <v>3300.4070000000002</v>
      </c>
      <c r="BR192" s="1">
        <v>3370.5070000000001</v>
      </c>
      <c r="BS192" s="1">
        <v>3345.0650000000001</v>
      </c>
      <c r="BT192" s="1">
        <v>3300.2350000000001</v>
      </c>
      <c r="BU192" s="1">
        <v>3526.0839999999998</v>
      </c>
      <c r="BV192" s="1">
        <v>3583.585</v>
      </c>
      <c r="BW192" s="1">
        <v>3520.0749999999998</v>
      </c>
      <c r="BX192" s="1">
        <v>3628.7730000000001</v>
      </c>
      <c r="BY192" s="1">
        <v>3843.0569999999998</v>
      </c>
      <c r="BZ192" s="1">
        <v>3800.0369999999998</v>
      </c>
      <c r="CA192" s="1">
        <v>3624.5210000000002</v>
      </c>
      <c r="CB192" s="1">
        <v>3618.9670000000001</v>
      </c>
      <c r="CC192" s="1">
        <v>3300.8510000000001</v>
      </c>
      <c r="CD192" s="1">
        <v>3248.8339999999998</v>
      </c>
      <c r="CE192" s="1">
        <v>3009.41</v>
      </c>
      <c r="CF192" s="1">
        <v>2924.674</v>
      </c>
      <c r="CG192" s="1">
        <v>3112.3359999999998</v>
      </c>
      <c r="CH192" s="1">
        <v>2631.8429999999998</v>
      </c>
      <c r="CI192" s="1">
        <v>2510.319</v>
      </c>
      <c r="CJ192" s="1">
        <v>2462.9340000000002</v>
      </c>
      <c r="CK192" s="1">
        <v>2454.2979999999998</v>
      </c>
      <c r="CL192" s="1">
        <v>2513.7170000000001</v>
      </c>
      <c r="CM192" s="1">
        <v>2466.8020000000001</v>
      </c>
      <c r="CN192" s="1">
        <v>2303.06</v>
      </c>
      <c r="CO192" s="1">
        <v>2268.1219999999998</v>
      </c>
      <c r="CP192" s="1">
        <v>2255.5169999999998</v>
      </c>
      <c r="CQ192" s="1">
        <v>2232.8159999999998</v>
      </c>
      <c r="CR192" s="1">
        <v>2194.1579999999999</v>
      </c>
      <c r="CS192" s="1">
        <v>2180.7139999999999</v>
      </c>
      <c r="CT192" s="1">
        <v>2175.3490000000002</v>
      </c>
      <c r="CU192" s="1">
        <v>2181.5120000000002</v>
      </c>
      <c r="CV192" s="1">
        <v>2174.89</v>
      </c>
      <c r="CW192" s="1">
        <v>2187.5729999999999</v>
      </c>
      <c r="CX192" s="1">
        <v>2190.6990000000001</v>
      </c>
      <c r="CY192" s="1">
        <v>2187.34</v>
      </c>
      <c r="CZ192" s="1">
        <v>2191.3989999999999</v>
      </c>
      <c r="DA192" s="1">
        <v>2200.203</v>
      </c>
      <c r="DB192" s="1">
        <v>2193.0079999999998</v>
      </c>
      <c r="DC192" s="1">
        <v>2180.3240000000001</v>
      </c>
      <c r="DD192" s="1">
        <v>2177.3910000000001</v>
      </c>
      <c r="DE192" s="1">
        <v>2172.0970000000002</v>
      </c>
      <c r="DF192" s="1">
        <v>2093.3710000000001</v>
      </c>
      <c r="DG192" s="1">
        <v>2152.7449999999999</v>
      </c>
      <c r="DH192" s="1">
        <v>2123.277</v>
      </c>
      <c r="DI192" s="1">
        <v>2108.0129999999999</v>
      </c>
      <c r="DJ192" s="1">
        <v>2107.1179999999999</v>
      </c>
      <c r="DK192" s="1">
        <v>2104.0529999999999</v>
      </c>
      <c r="DL192" s="1">
        <v>2087.5309999999999</v>
      </c>
      <c r="DM192" s="1">
        <v>2108.8429999999998</v>
      </c>
      <c r="DN192" s="1">
        <v>2119.5010000000002</v>
      </c>
      <c r="DO192" s="1">
        <v>2132.3090000000002</v>
      </c>
      <c r="DP192" s="1">
        <v>2137.473</v>
      </c>
      <c r="DQ192" s="1">
        <v>2176.37</v>
      </c>
      <c r="DR192" s="1">
        <v>2098.2800000000002</v>
      </c>
      <c r="DS192" s="1">
        <v>2099.8229999999999</v>
      </c>
      <c r="DT192" s="1">
        <v>2141.0059999999999</v>
      </c>
      <c r="DU192" s="1">
        <v>2201.3620000000001</v>
      </c>
      <c r="DV192" s="1">
        <v>2267.8359999999998</v>
      </c>
      <c r="DW192" s="1">
        <v>2265.4409999999998</v>
      </c>
      <c r="DX192" s="1">
        <v>2266.652</v>
      </c>
      <c r="DY192" s="1">
        <v>2275.1390000000001</v>
      </c>
      <c r="DZ192" s="1">
        <v>2272.71</v>
      </c>
      <c r="EA192" s="1">
        <v>2252.0909999999999</v>
      </c>
      <c r="EB192" s="1">
        <v>2244.65</v>
      </c>
      <c r="EC192" s="1">
        <v>2207.2060000000001</v>
      </c>
      <c r="ED192" s="1">
        <v>2213.62</v>
      </c>
      <c r="EE192" s="1">
        <v>2197.6030000000001</v>
      </c>
      <c r="EF192" s="1">
        <v>2188.5050000000001</v>
      </c>
      <c r="EG192" s="1">
        <v>2149.3510000000001</v>
      </c>
      <c r="EH192" s="1">
        <v>2145.9409999999998</v>
      </c>
      <c r="EI192" s="1">
        <v>2120.1170000000002</v>
      </c>
      <c r="EJ192" s="1">
        <v>2053.9349999999999</v>
      </c>
      <c r="EK192" s="1">
        <v>2050.2649999999999</v>
      </c>
      <c r="EL192" s="1">
        <v>1934.6679999999999</v>
      </c>
      <c r="EM192" s="1">
        <v>1932.8589999999999</v>
      </c>
      <c r="EN192" s="1">
        <v>1941.547</v>
      </c>
      <c r="EO192" s="1">
        <v>1931.377</v>
      </c>
      <c r="EP192" s="1">
        <v>1926.5540000000001</v>
      </c>
      <c r="EQ192" s="1">
        <v>1912.0129999999999</v>
      </c>
      <c r="ER192" s="1">
        <v>1904.829</v>
      </c>
      <c r="ES192" s="1">
        <v>1904.3440000000001</v>
      </c>
      <c r="ET192" s="1">
        <v>1904.7460000000001</v>
      </c>
      <c r="EU192" s="1">
        <v>1907.9580000000001</v>
      </c>
      <c r="EV192" s="1">
        <v>1899.1310000000001</v>
      </c>
      <c r="EW192" s="1">
        <v>1902.316</v>
      </c>
      <c r="EX192" s="1">
        <v>1912.479</v>
      </c>
      <c r="EY192" s="1">
        <v>1912.3320000000001</v>
      </c>
      <c r="EZ192" s="1">
        <v>1910.529</v>
      </c>
      <c r="FA192" s="1">
        <v>1905.9059999999999</v>
      </c>
      <c r="FB192" s="1">
        <v>1908.856</v>
      </c>
      <c r="FC192" s="1">
        <v>1908.633</v>
      </c>
      <c r="FD192" s="1">
        <v>1899.3720000000001</v>
      </c>
      <c r="FE192" s="1">
        <v>1882.828</v>
      </c>
      <c r="FF192" s="1">
        <v>1873.971</v>
      </c>
      <c r="FG192" s="1">
        <v>1864.0219999999999</v>
      </c>
      <c r="FH192" s="1">
        <v>1859.6859999999999</v>
      </c>
      <c r="FI192" s="1">
        <v>1856.1379999999999</v>
      </c>
      <c r="FJ192" s="1">
        <v>1869.9469999999999</v>
      </c>
      <c r="FK192" s="1">
        <v>1899.1</v>
      </c>
      <c r="FL192" s="1">
        <v>1913.779</v>
      </c>
      <c r="FM192" s="1">
        <v>1988.115</v>
      </c>
      <c r="FN192" s="1">
        <v>2084.386</v>
      </c>
      <c r="FO192" s="1">
        <v>2106.1350000000002</v>
      </c>
      <c r="FP192" s="1">
        <v>2140.451</v>
      </c>
      <c r="FQ192" s="1">
        <v>2142.192</v>
      </c>
      <c r="FR192" s="1">
        <v>2122.9110000000001</v>
      </c>
      <c r="FS192" s="1">
        <v>2096.1860000000001</v>
      </c>
      <c r="FT192" s="1">
        <v>2075.3330000000001</v>
      </c>
      <c r="FU192" s="1">
        <v>2083.8919999999998</v>
      </c>
      <c r="FV192" s="1">
        <v>2119.7539999999999</v>
      </c>
      <c r="FW192" s="1">
        <v>2101.0740000000001</v>
      </c>
      <c r="FX192" s="1">
        <v>2020.769</v>
      </c>
      <c r="FY192" s="1">
        <v>1947.36</v>
      </c>
      <c r="FZ192" s="1">
        <v>1933.88</v>
      </c>
      <c r="GA192" s="1">
        <v>1936.348</v>
      </c>
      <c r="GB192" s="1">
        <v>1894.817</v>
      </c>
      <c r="GC192" s="1">
        <v>1891.057</v>
      </c>
      <c r="GD192" s="1">
        <v>1923.8679999999999</v>
      </c>
      <c r="GE192" s="1">
        <v>1938.328</v>
      </c>
      <c r="GF192" s="1">
        <v>1935.8889999999999</v>
      </c>
      <c r="GG192" s="1">
        <v>1932.058</v>
      </c>
      <c r="GH192" s="1">
        <v>1940.4659999999999</v>
      </c>
      <c r="GI192" s="1">
        <v>1912.5940000000001</v>
      </c>
      <c r="GJ192" s="1">
        <v>1880.6320000000001</v>
      </c>
      <c r="GK192" s="1">
        <v>1860.0160000000001</v>
      </c>
      <c r="GL192" s="1">
        <v>1838.229</v>
      </c>
      <c r="GM192" s="1">
        <v>1824.683</v>
      </c>
      <c r="GN192" s="1">
        <v>1777.4590000000001</v>
      </c>
      <c r="GO192" s="1">
        <v>1762.134</v>
      </c>
      <c r="GP192" s="1">
        <v>1726.864</v>
      </c>
      <c r="GQ192" s="1">
        <v>1691.9169999999999</v>
      </c>
      <c r="GR192" s="1">
        <v>1683.491</v>
      </c>
      <c r="GS192" s="1">
        <v>1651.9059999999999</v>
      </c>
      <c r="GT192" s="1">
        <v>1647.3810000000001</v>
      </c>
      <c r="GU192" s="1">
        <v>1638.2190000000001</v>
      </c>
      <c r="GV192" s="1">
        <v>1640.481</v>
      </c>
      <c r="GW192" s="1">
        <v>1651.028</v>
      </c>
      <c r="GX192" s="1">
        <v>1641.5609999999999</v>
      </c>
      <c r="GY192" s="1">
        <v>1631.521</v>
      </c>
      <c r="GZ192" s="1">
        <v>1642.2439999999999</v>
      </c>
      <c r="HA192" s="1">
        <v>1696.098</v>
      </c>
      <c r="HB192" s="1">
        <v>1720.489</v>
      </c>
      <c r="HC192" s="1">
        <v>1822.3</v>
      </c>
      <c r="HD192" s="1">
        <v>1818.2940000000001</v>
      </c>
      <c r="HE192" s="1">
        <v>1792.82</v>
      </c>
      <c r="HF192" s="1">
        <v>1768.095</v>
      </c>
      <c r="HG192" s="1">
        <v>1951.6010000000001</v>
      </c>
      <c r="HH192" s="1">
        <v>1953.0740000000001</v>
      </c>
      <c r="HI192" s="1">
        <v>1943.472</v>
      </c>
      <c r="HJ192" s="1">
        <v>1929.864</v>
      </c>
      <c r="HK192" s="1">
        <v>1927.115</v>
      </c>
      <c r="HL192" s="1">
        <v>1917.075</v>
      </c>
      <c r="HM192" s="1">
        <v>1916.106</v>
      </c>
      <c r="HN192" s="1">
        <v>1900.2339999999999</v>
      </c>
      <c r="HO192" s="1">
        <v>1899.9949999999999</v>
      </c>
      <c r="HP192" s="1">
        <v>1903.8130000000001</v>
      </c>
      <c r="HQ192" s="1">
        <v>1953.7539999999999</v>
      </c>
      <c r="HR192" s="1">
        <v>2029.4939999999999</v>
      </c>
      <c r="HS192" s="1">
        <v>2180.8409999999999</v>
      </c>
      <c r="HT192" s="1">
        <v>2192.2020000000002</v>
      </c>
      <c r="HU192" s="1">
        <v>2193.3130000000001</v>
      </c>
      <c r="HV192" s="1">
        <v>2158.8220000000001</v>
      </c>
      <c r="HW192" s="1">
        <v>2160.623</v>
      </c>
      <c r="HX192" s="1">
        <v>2159.2350000000001</v>
      </c>
      <c r="HY192" s="1">
        <v>2149.404</v>
      </c>
      <c r="HZ192" s="1">
        <v>2141.3220000000001</v>
      </c>
      <c r="IA192" s="1">
        <v>2145.0340000000001</v>
      </c>
      <c r="IB192" s="1">
        <v>2128.8249999999998</v>
      </c>
      <c r="IC192" s="1">
        <v>2114.0059999999999</v>
      </c>
      <c r="ID192" s="1">
        <v>2089.3159999999998</v>
      </c>
      <c r="IE192" s="1">
        <v>2081.5540000000001</v>
      </c>
      <c r="IF192" s="1">
        <v>2072.6869999999999</v>
      </c>
      <c r="IG192" s="1">
        <v>2055.2910000000002</v>
      </c>
      <c r="IH192" s="1">
        <v>2048.0529999999999</v>
      </c>
      <c r="II192" s="1">
        <v>2047.4369999999999</v>
      </c>
      <c r="IJ192" s="1">
        <v>2050.62</v>
      </c>
      <c r="IK192" s="1">
        <v>2143.0839999999998</v>
      </c>
      <c r="IL192" s="1">
        <v>2152.4479999999999</v>
      </c>
      <c r="IM192" s="1">
        <v>2167.0450000000001</v>
      </c>
      <c r="IN192" s="1">
        <v>2168.8110000000001</v>
      </c>
      <c r="IO192" s="1">
        <v>2167.1849999999999</v>
      </c>
      <c r="IP192" s="1">
        <v>2165.4470000000001</v>
      </c>
      <c r="IQ192" s="1">
        <v>2183.1280000000002</v>
      </c>
      <c r="IR192" s="1">
        <v>2166.1080000000002</v>
      </c>
      <c r="IS192" s="1">
        <v>2164.8580000000002</v>
      </c>
      <c r="IT192" s="1">
        <v>2164.61</v>
      </c>
      <c r="IU192" s="1">
        <v>2154.857</v>
      </c>
      <c r="IV192" s="1">
        <v>2158.0500000000002</v>
      </c>
      <c r="IW192" s="1">
        <v>2163.4839999999999</v>
      </c>
      <c r="IX192" s="1">
        <v>2147.826</v>
      </c>
      <c r="IY192" s="1">
        <v>2154.8240000000001</v>
      </c>
      <c r="IZ192" s="1">
        <v>2149.3220000000001</v>
      </c>
      <c r="JA192" s="1">
        <v>2144.2440000000001</v>
      </c>
      <c r="JB192" s="1">
        <v>2129.654</v>
      </c>
      <c r="JC192" s="1">
        <v>2150.4479999999999</v>
      </c>
      <c r="JD192" s="1">
        <v>2168.12</v>
      </c>
      <c r="JE192" s="1">
        <v>2234.942</v>
      </c>
      <c r="JF192" s="1">
        <v>2250.0740000000001</v>
      </c>
      <c r="JG192" s="1">
        <v>2164.2249999999999</v>
      </c>
      <c r="JH192" s="1">
        <v>2141.223</v>
      </c>
      <c r="JI192" s="1">
        <v>2138.672</v>
      </c>
      <c r="JJ192" s="1">
        <v>2131.9850000000001</v>
      </c>
      <c r="JK192" s="1">
        <v>2066.0320000000002</v>
      </c>
      <c r="JL192" s="1">
        <v>2012.97</v>
      </c>
      <c r="JM192" s="1">
        <v>2010.6969999999999</v>
      </c>
      <c r="JN192" s="1">
        <v>1986.0250000000001</v>
      </c>
      <c r="JO192" s="1">
        <v>1997.0029999999999</v>
      </c>
      <c r="JP192" s="1">
        <v>2009.684</v>
      </c>
      <c r="JQ192" s="1">
        <v>2036.2850000000001</v>
      </c>
      <c r="JR192" s="1">
        <v>2035.8050000000001</v>
      </c>
      <c r="JS192" s="1">
        <v>2077.08</v>
      </c>
      <c r="JT192" s="1">
        <v>2044.6089999999999</v>
      </c>
      <c r="JU192" s="1">
        <v>2038.866</v>
      </c>
      <c r="JV192" s="1">
        <v>2055.748</v>
      </c>
      <c r="JW192" s="1">
        <v>2002.316</v>
      </c>
      <c r="JX192" s="1">
        <v>1943.653</v>
      </c>
      <c r="JY192" s="1">
        <v>1980.56</v>
      </c>
      <c r="JZ192" s="1">
        <v>1798.2760000000001</v>
      </c>
      <c r="KA192" s="1">
        <v>1714.088</v>
      </c>
      <c r="KB192" s="1">
        <v>1744.0530000000001</v>
      </c>
      <c r="KC192" s="1">
        <v>2294.558</v>
      </c>
      <c r="KD192" s="1">
        <v>2171.3649999999998</v>
      </c>
      <c r="KE192" s="1">
        <v>1847.87</v>
      </c>
      <c r="KF192" s="1">
        <v>1742.4849999999999</v>
      </c>
      <c r="KG192" s="1">
        <v>1670.47</v>
      </c>
      <c r="KH192" s="1">
        <v>1648.64</v>
      </c>
      <c r="KI192" s="1">
        <v>1637.1120000000001</v>
      </c>
      <c r="KJ192" s="1">
        <v>1609.0930000000001</v>
      </c>
      <c r="KK192" s="1">
        <v>1622.57</v>
      </c>
      <c r="KL192" s="1">
        <v>1487.2929999999999</v>
      </c>
      <c r="KM192" s="1">
        <v>1485.625</v>
      </c>
      <c r="KN192" s="1">
        <v>1459.819</v>
      </c>
      <c r="KO192" s="1">
        <v>1430.595</v>
      </c>
      <c r="KP192" s="1">
        <v>1407.0619999999999</v>
      </c>
      <c r="KQ192" s="1">
        <v>1399.3389999999999</v>
      </c>
      <c r="KR192" s="1">
        <v>1377.7570000000001</v>
      </c>
      <c r="KS192" s="1">
        <v>1377.7380000000001</v>
      </c>
      <c r="KT192" s="1">
        <v>1378.675</v>
      </c>
      <c r="KU192" s="1">
        <v>1368.8710000000001</v>
      </c>
      <c r="KV192" s="1">
        <v>1343.3510000000001</v>
      </c>
      <c r="KW192" s="1">
        <v>1342.883</v>
      </c>
      <c r="KX192" s="1">
        <v>1325.489</v>
      </c>
      <c r="KY192" s="1">
        <v>1320.386</v>
      </c>
      <c r="KZ192" s="1">
        <v>1319.614</v>
      </c>
      <c r="LA192" s="1">
        <v>1308.6969999999999</v>
      </c>
      <c r="LB192" s="1">
        <v>1316.1949999999999</v>
      </c>
      <c r="LC192" s="1">
        <v>1320.086</v>
      </c>
      <c r="LD192" s="1">
        <v>1324.6980000000001</v>
      </c>
      <c r="LE192" s="1">
        <v>1349.846</v>
      </c>
      <c r="LF192" s="1">
        <v>1340.7170000000001</v>
      </c>
      <c r="LG192" s="1">
        <v>1343.954</v>
      </c>
      <c r="LH192" s="1">
        <v>1358.7170000000001</v>
      </c>
      <c r="LI192" s="1">
        <v>1357.2750000000001</v>
      </c>
      <c r="LJ192" s="1">
        <v>1203.663</v>
      </c>
      <c r="LK192" s="1">
        <v>1169.509</v>
      </c>
      <c r="LL192" s="1">
        <v>1177.8340000000001</v>
      </c>
      <c r="LM192" s="1">
        <v>1183.9549999999999</v>
      </c>
      <c r="LN192" s="1">
        <v>1176.808</v>
      </c>
      <c r="LO192" s="1">
        <v>1179.951</v>
      </c>
      <c r="LP192" s="1">
        <v>1165.1400000000001</v>
      </c>
      <c r="LQ192" s="1">
        <v>1168.0630000000001</v>
      </c>
      <c r="LR192" s="1">
        <v>1149.174</v>
      </c>
      <c r="LS192" s="1">
        <v>1137.4849999999999</v>
      </c>
      <c r="LT192" s="1">
        <v>1110.643</v>
      </c>
      <c r="LU192" s="1">
        <v>1062.4880000000001</v>
      </c>
      <c r="LV192" s="1">
        <v>1050.1300000000001</v>
      </c>
      <c r="LW192" s="1">
        <v>1017.537</v>
      </c>
      <c r="LX192" s="1">
        <v>1001.551</v>
      </c>
      <c r="LY192" s="1">
        <v>1066.5989999999999</v>
      </c>
      <c r="LZ192" s="1">
        <v>1106.597</v>
      </c>
      <c r="MA192" s="1">
        <v>1156.22</v>
      </c>
      <c r="MB192" s="1">
        <v>1151.4549999999999</v>
      </c>
      <c r="MC192" s="1">
        <v>1145.6869999999999</v>
      </c>
      <c r="MD192" s="1">
        <v>1150.6679999999999</v>
      </c>
      <c r="ME192" s="1">
        <v>1147.4490000000001</v>
      </c>
      <c r="MF192" s="1">
        <v>1147.3420000000001</v>
      </c>
      <c r="MG192" s="1">
        <v>1145.72</v>
      </c>
      <c r="MH192" s="1">
        <v>1144.566</v>
      </c>
      <c r="MI192" s="1">
        <v>1155.538</v>
      </c>
      <c r="MJ192" s="1">
        <v>1191.92</v>
      </c>
      <c r="MK192" s="1">
        <v>1226.98</v>
      </c>
      <c r="ML192" s="1">
        <v>1237.335</v>
      </c>
      <c r="MM192" s="1">
        <v>1240.33</v>
      </c>
      <c r="MN192" s="1">
        <v>1243.8900000000001</v>
      </c>
      <c r="MO192" s="1">
        <v>1236.829</v>
      </c>
      <c r="MP192" s="1">
        <v>1243.9949999999999</v>
      </c>
      <c r="MQ192" s="1">
        <v>1251.3150000000001</v>
      </c>
      <c r="MR192" s="1">
        <v>1253.6089999999999</v>
      </c>
      <c r="MS192" s="1">
        <v>1253.2719999999999</v>
      </c>
      <c r="MT192" s="1">
        <v>1252.021</v>
      </c>
      <c r="MU192" s="1">
        <v>1265.454</v>
      </c>
      <c r="MV192" s="1">
        <v>1261.634</v>
      </c>
      <c r="MW192" s="1">
        <v>1250.538</v>
      </c>
      <c r="MX192" s="1">
        <v>1234.9069999999999</v>
      </c>
      <c r="MY192" s="1">
        <v>1249.8050000000001</v>
      </c>
      <c r="MZ192" s="1">
        <v>1281.94</v>
      </c>
      <c r="NA192" s="1">
        <v>1197.674</v>
      </c>
      <c r="NB192" s="1">
        <v>1283.953</v>
      </c>
      <c r="NC192" s="1">
        <v>1291.931</v>
      </c>
      <c r="ND192" s="1">
        <v>1301.5840000000001</v>
      </c>
      <c r="NE192" s="1">
        <v>1305.2639999999999</v>
      </c>
      <c r="NF192" s="1">
        <v>1305.2239999999999</v>
      </c>
      <c r="NG192" s="1">
        <v>1314.5039999999999</v>
      </c>
      <c r="NH192" s="1">
        <v>1312.4159999999999</v>
      </c>
      <c r="NI192" s="1">
        <v>1292.3620000000001</v>
      </c>
      <c r="NJ192" s="1">
        <v>1283.066</v>
      </c>
      <c r="NK192" s="1">
        <v>1385.6849999999999</v>
      </c>
      <c r="NL192" s="1">
        <v>1499.0540000000001</v>
      </c>
      <c r="NM192" s="1">
        <v>1517.7660000000001</v>
      </c>
      <c r="NN192" s="1">
        <v>1528.433</v>
      </c>
      <c r="NO192" s="1">
        <v>1524.567</v>
      </c>
      <c r="NP192" s="1">
        <v>1520.202</v>
      </c>
      <c r="NQ192" s="1">
        <v>1502.2280000000001</v>
      </c>
      <c r="NR192" s="1">
        <v>1494.722</v>
      </c>
      <c r="NS192" s="1">
        <v>1516.3230000000001</v>
      </c>
      <c r="NT192" s="1">
        <v>1499.51</v>
      </c>
      <c r="NU192" s="1">
        <v>1479.4490000000001</v>
      </c>
      <c r="NV192" s="1">
        <v>1472.9760000000001</v>
      </c>
      <c r="NW192" s="1">
        <v>1397.46</v>
      </c>
      <c r="NX192" s="1">
        <v>64641.504000000001</v>
      </c>
      <c r="NY192" s="1">
        <v>63132.392</v>
      </c>
      <c r="NZ192" s="1">
        <v>58812.478999999999</v>
      </c>
      <c r="OA192" s="1">
        <v>53618.392999999996</v>
      </c>
      <c r="OB192" s="1">
        <v>50896.817000000003</v>
      </c>
      <c r="OC192" s="1">
        <v>46504.459000000003</v>
      </c>
      <c r="OD192" s="1">
        <v>42458.019</v>
      </c>
      <c r="OE192" s="1">
        <v>40980.194000000003</v>
      </c>
      <c r="OF192" s="1">
        <v>39685.743000000002</v>
      </c>
      <c r="OG192" s="1">
        <v>38197.790999999997</v>
      </c>
      <c r="OH192" s="1">
        <v>37489.656999999999</v>
      </c>
      <c r="OI192" s="1">
        <v>35364.112999999998</v>
      </c>
      <c r="OJ192" s="1">
        <v>35149.714999999997</v>
      </c>
      <c r="OK192" s="1">
        <v>34182.428999999996</v>
      </c>
      <c r="OL192" s="1">
        <v>33150.565999999999</v>
      </c>
      <c r="OM192" s="1">
        <v>31414.427</v>
      </c>
      <c r="ON192" s="1">
        <v>29894.127</v>
      </c>
      <c r="OO192" s="1">
        <v>27660.067999999999</v>
      </c>
      <c r="OP192" s="1">
        <v>27005.178</v>
      </c>
      <c r="OQ192" s="1">
        <v>26331.238000000001</v>
      </c>
      <c r="OR192" s="1">
        <v>25800.403999999999</v>
      </c>
      <c r="OS192" s="1">
        <v>24302.592000000001</v>
      </c>
      <c r="OT192" s="1">
        <v>24054.651999999998</v>
      </c>
      <c r="OU192" s="1">
        <v>23479.342000000001</v>
      </c>
      <c r="OV192" s="1">
        <v>22926.866999999998</v>
      </c>
      <c r="OW192" s="1">
        <v>22402.896000000001</v>
      </c>
      <c r="OX192" s="1">
        <v>21484.456999999999</v>
      </c>
      <c r="OY192" s="1">
        <v>21400.331999999999</v>
      </c>
      <c r="OZ192" s="1">
        <v>21044.043000000001</v>
      </c>
      <c r="PA192" s="1">
        <v>21376.668000000001</v>
      </c>
      <c r="PB192" s="1">
        <v>20564.388999999999</v>
      </c>
      <c r="PC192" s="1">
        <v>19364.623</v>
      </c>
      <c r="PD192" s="1">
        <v>18753.963</v>
      </c>
      <c r="PE192" s="1">
        <v>18556.715</v>
      </c>
      <c r="PF192" s="1">
        <v>17711.383000000002</v>
      </c>
      <c r="PG192" s="1">
        <v>16857.351999999999</v>
      </c>
      <c r="PH192" s="1">
        <v>14661.191000000001</v>
      </c>
      <c r="PI192" s="1">
        <v>14487.525</v>
      </c>
      <c r="PJ192" s="1">
        <v>14296.343999999999</v>
      </c>
      <c r="PK192" s="1">
        <v>13941.661</v>
      </c>
      <c r="PL192" s="1">
        <v>13786.553</v>
      </c>
      <c r="PM192" s="1">
        <v>13343.947</v>
      </c>
      <c r="PN192" s="1">
        <v>13341.249</v>
      </c>
      <c r="PO192" s="1">
        <v>13045.128000000001</v>
      </c>
      <c r="PP192" s="1">
        <v>13165.960999999999</v>
      </c>
      <c r="PQ192" s="1">
        <v>12925.366</v>
      </c>
      <c r="PR192" s="1">
        <v>12219.624</v>
      </c>
      <c r="PS192" s="1">
        <v>11484.168</v>
      </c>
      <c r="PT192" s="1">
        <v>11152.257</v>
      </c>
      <c r="PU192" s="1">
        <v>11348.6</v>
      </c>
      <c r="PV192" s="1">
        <v>10725.99</v>
      </c>
      <c r="PW192" s="1">
        <v>9754.6049999999996</v>
      </c>
      <c r="PX192" s="1">
        <v>10933.08</v>
      </c>
      <c r="PY192" s="1">
        <v>11467.464</v>
      </c>
      <c r="PZ192" s="1">
        <v>11383.859</v>
      </c>
      <c r="QA192" s="1">
        <v>11396.619000000001</v>
      </c>
      <c r="QB192" s="1">
        <v>10931.198</v>
      </c>
      <c r="QC192" s="1">
        <v>10733.931</v>
      </c>
      <c r="QD192" s="1">
        <v>10502.55</v>
      </c>
      <c r="QE192" s="1">
        <v>10399.450000000001</v>
      </c>
      <c r="QF192" s="1">
        <v>10251.662</v>
      </c>
      <c r="QG192" s="1">
        <v>9973.2049999999999</v>
      </c>
      <c r="QH192" s="1">
        <v>9921.2309999999998</v>
      </c>
      <c r="QI192" s="1">
        <v>9586.7810000000009</v>
      </c>
      <c r="QJ192" s="1">
        <v>9774.9369999999999</v>
      </c>
      <c r="QK192" s="1">
        <v>9717.17</v>
      </c>
      <c r="QL192" s="1">
        <v>9349.4560000000001</v>
      </c>
      <c r="QM192" s="1">
        <v>9259.2939999999999</v>
      </c>
      <c r="QN192" s="1">
        <v>9187.8649999999998</v>
      </c>
      <c r="QO192" s="1">
        <v>9272.3430000000008</v>
      </c>
      <c r="QP192" s="1">
        <v>8839.5550000000003</v>
      </c>
      <c r="QQ192" s="1">
        <v>8241.2829999999994</v>
      </c>
      <c r="QR192" s="1">
        <v>8169.4560000000001</v>
      </c>
      <c r="QS192" s="1">
        <v>8152.9080000000004</v>
      </c>
      <c r="QT192" s="1">
        <v>9467.7000000000007</v>
      </c>
      <c r="QU192" s="1">
        <v>11559.208000000001</v>
      </c>
      <c r="QV192" s="1">
        <v>12053.468000000001</v>
      </c>
      <c r="QW192" s="1">
        <v>10779.782999999999</v>
      </c>
      <c r="QX192" s="1">
        <v>10299.191999999999</v>
      </c>
      <c r="QY192" s="1">
        <v>11494.200999999999</v>
      </c>
      <c r="QZ192" s="1">
        <v>12040.74</v>
      </c>
      <c r="RA192" s="1">
        <v>12032.304</v>
      </c>
      <c r="RB192" s="1">
        <v>11571.050999999999</v>
      </c>
      <c r="RC192" s="1">
        <v>13512.347</v>
      </c>
      <c r="RD192" s="1">
        <v>13896.751</v>
      </c>
      <c r="RE192" s="1">
        <v>10597.552</v>
      </c>
      <c r="RF192" s="1">
        <v>8057.4489999999996</v>
      </c>
      <c r="RG192" s="1">
        <v>7189.4470000000001</v>
      </c>
      <c r="RH192" s="1">
        <v>7232.1549999999997</v>
      </c>
      <c r="RI192" s="1">
        <v>7167.5860000000002</v>
      </c>
      <c r="RJ192" s="1">
        <v>7143.8860000000004</v>
      </c>
      <c r="RK192" s="1">
        <v>6883.7520000000004</v>
      </c>
      <c r="RL192" s="1">
        <v>7064.8410000000003</v>
      </c>
      <c r="RM192" s="1">
        <v>7282.5450000000001</v>
      </c>
      <c r="RN192" s="1">
        <v>7004.6959999999999</v>
      </c>
      <c r="RO192" s="1">
        <v>6907.5420000000004</v>
      </c>
      <c r="RP192" s="1">
        <v>6739.0730000000003</v>
      </c>
      <c r="RQ192" s="1">
        <v>6463.4859999999999</v>
      </c>
      <c r="RR192" s="1">
        <v>6397.89</v>
      </c>
      <c r="RS192" s="1">
        <v>6278.5370000000003</v>
      </c>
      <c r="RT192" s="1">
        <v>5952.8540000000003</v>
      </c>
      <c r="RU192" s="1">
        <v>5751.4229999999998</v>
      </c>
      <c r="RV192" s="1">
        <v>4969.6000000000004</v>
      </c>
      <c r="RW192" s="1">
        <v>4699.7460000000001</v>
      </c>
      <c r="RX192" s="1">
        <v>4591.3289999999997</v>
      </c>
      <c r="RY192" s="1">
        <v>4406.9970000000003</v>
      </c>
      <c r="RZ192" s="1">
        <v>3734.0129999999999</v>
      </c>
      <c r="SA192" s="1">
        <v>3810.125</v>
      </c>
      <c r="SB192" s="1">
        <v>3936.7660000000001</v>
      </c>
      <c r="SC192" s="1">
        <v>3846.2130000000002</v>
      </c>
      <c r="SD192" s="1">
        <v>3726.5569999999998</v>
      </c>
      <c r="SE192" s="1">
        <v>3145.424</v>
      </c>
      <c r="SF192" s="1">
        <v>3217.1019999999999</v>
      </c>
      <c r="SG192" s="1">
        <v>3244.9279999999999</v>
      </c>
      <c r="SH192" s="1">
        <v>3365.0450000000001</v>
      </c>
      <c r="SI192" s="1">
        <v>2849.03</v>
      </c>
      <c r="SJ192" s="1">
        <v>2740.0230000000001</v>
      </c>
      <c r="SK192" s="1">
        <v>2691.1819999999998</v>
      </c>
      <c r="SL192" s="1">
        <v>2985.6120000000001</v>
      </c>
      <c r="SM192" s="1">
        <v>2950.3539999999998</v>
      </c>
      <c r="SN192" s="1">
        <v>2924.9380000000001</v>
      </c>
      <c r="SO192" s="1">
        <v>2769.6210000000001</v>
      </c>
      <c r="SP192" s="1">
        <v>2689.8209999999999</v>
      </c>
      <c r="SQ192" s="1">
        <v>2704.4989999999998</v>
      </c>
      <c r="SR192" s="1">
        <v>2822.3040000000001</v>
      </c>
    </row>
    <row r="193" spans="1:524" x14ac:dyDescent="0.25">
      <c r="A193" s="1" t="s">
        <v>396</v>
      </c>
      <c r="B193" s="1" t="str">
        <f>_xlfn.XLOOKUP(A193,bonds[worksheet get],bonds[unique lookup],"-")</f>
        <v>SBRYLN 6 1/2 PERP nc-20</v>
      </c>
      <c r="C193" s="1" t="str">
        <f>_xlfn.XLOOKUP(A193,bonds[worksheet get],bonds[ID_ISIN],"-")</f>
        <v>XS1268050397</v>
      </c>
      <c r="D193" s="1">
        <f>_xll.BDH(A193,"blp_i_sprd_mid","-2AY",,"Dates=H","Fill=C","Sort=R","Dir=H","cols=505;rows=1")</f>
        <v>4.2130000000000001</v>
      </c>
      <c r="E193" s="1">
        <v>2.4260000000000002</v>
      </c>
      <c r="F193" s="1">
        <v>35.409999999999997</v>
      </c>
      <c r="G193" s="1">
        <v>83.278999999999996</v>
      </c>
      <c r="H193" s="1">
        <v>49.973999999999997</v>
      </c>
      <c r="I193" s="1">
        <v>75.231999999999999</v>
      </c>
      <c r="J193" s="1">
        <v>126.068</v>
      </c>
      <c r="K193" s="1">
        <v>200.83199999999999</v>
      </c>
      <c r="L193" s="1">
        <v>204.4</v>
      </c>
      <c r="M193" s="1">
        <v>217.05099999999999</v>
      </c>
      <c r="N193" s="1">
        <v>211.595</v>
      </c>
      <c r="O193" s="1">
        <v>221.88</v>
      </c>
      <c r="P193" s="1">
        <v>243.45500000000001</v>
      </c>
      <c r="Q193" s="1">
        <v>259.80500000000001</v>
      </c>
      <c r="R193" s="1">
        <v>266.04700000000003</v>
      </c>
      <c r="S193" s="1">
        <v>229.43799999999999</v>
      </c>
      <c r="T193" s="1">
        <v>221.26900000000001</v>
      </c>
      <c r="U193" s="1">
        <v>178.02500000000001</v>
      </c>
      <c r="V193" s="1">
        <v>155.00200000000001</v>
      </c>
      <c r="W193" s="1">
        <v>113.258</v>
      </c>
      <c r="X193" s="1">
        <v>156.714</v>
      </c>
      <c r="Y193" s="1">
        <v>232.28299999999999</v>
      </c>
      <c r="Z193" s="1">
        <v>260.35599999999999</v>
      </c>
      <c r="AA193" s="1">
        <v>254.51400000000001</v>
      </c>
      <c r="AB193" s="1">
        <v>294.71699999999998</v>
      </c>
      <c r="AC193" s="1">
        <v>299.82299999999998</v>
      </c>
      <c r="AD193" s="1">
        <v>307.71499999999997</v>
      </c>
      <c r="AE193" s="1">
        <v>335.03300000000002</v>
      </c>
      <c r="AF193" s="1">
        <v>397.44099999999997</v>
      </c>
      <c r="AG193" s="1">
        <v>432.69900000000001</v>
      </c>
      <c r="AH193" s="1">
        <v>421.64800000000002</v>
      </c>
      <c r="AI193" s="1">
        <v>449.59899999999999</v>
      </c>
      <c r="AJ193" s="1">
        <v>459.44400000000002</v>
      </c>
      <c r="AK193" s="1">
        <v>460.471</v>
      </c>
      <c r="AL193" s="1">
        <v>474.36599999999999</v>
      </c>
      <c r="AM193" s="1">
        <v>460.91500000000002</v>
      </c>
      <c r="AN193" s="1">
        <v>464.04</v>
      </c>
      <c r="AO193" s="1">
        <v>464.923</v>
      </c>
      <c r="AP193" s="1">
        <v>477.774</v>
      </c>
      <c r="AQ193" s="1">
        <v>483.83600000000001</v>
      </c>
      <c r="AR193" s="1">
        <v>504.14800000000002</v>
      </c>
      <c r="AS193" s="1">
        <v>503.08499999999998</v>
      </c>
      <c r="AT193" s="1">
        <v>486.31099999999998</v>
      </c>
      <c r="AU193" s="1">
        <v>431.04199999999997</v>
      </c>
      <c r="AV193" s="1">
        <v>427.07499999999999</v>
      </c>
      <c r="AW193" s="1">
        <v>443.37099999999998</v>
      </c>
      <c r="AX193" s="1">
        <v>442.786</v>
      </c>
      <c r="AY193" s="1">
        <v>442.88</v>
      </c>
      <c r="AZ193" s="1">
        <v>462.39800000000002</v>
      </c>
      <c r="BA193" s="1">
        <v>500.35300000000001</v>
      </c>
      <c r="BB193" s="1">
        <v>476.86200000000002</v>
      </c>
      <c r="BC193" s="1">
        <v>495.25700000000001</v>
      </c>
      <c r="BD193" s="1">
        <v>479.185</v>
      </c>
      <c r="BE193" s="1">
        <v>477.07400000000001</v>
      </c>
      <c r="BF193" s="1">
        <v>468.774</v>
      </c>
      <c r="BG193" s="1">
        <v>470.51400000000001</v>
      </c>
      <c r="BH193" s="1">
        <v>496.33100000000002</v>
      </c>
      <c r="BI193" s="1">
        <v>490.029</v>
      </c>
      <c r="BJ193" s="1">
        <v>512.06500000000005</v>
      </c>
      <c r="BK193" s="1">
        <v>555.36800000000005</v>
      </c>
      <c r="BL193" s="1">
        <v>557.60900000000004</v>
      </c>
      <c r="BM193" s="1">
        <v>555.63199999999995</v>
      </c>
      <c r="BN193" s="1">
        <v>558.25199999999995</v>
      </c>
      <c r="BO193" s="1">
        <v>576.98800000000006</v>
      </c>
      <c r="BP193" s="1">
        <v>574.07500000000005</v>
      </c>
      <c r="BQ193" s="1">
        <v>588.04</v>
      </c>
      <c r="BR193" s="1">
        <v>572.18100000000004</v>
      </c>
      <c r="BS193" s="1">
        <v>597.83699999999999</v>
      </c>
      <c r="BT193" s="1">
        <v>568.84699999999998</v>
      </c>
      <c r="BU193" s="1">
        <v>556.41700000000003</v>
      </c>
      <c r="BV193" s="1">
        <v>505.59800000000001</v>
      </c>
      <c r="BW193" s="1">
        <v>514.42600000000004</v>
      </c>
      <c r="BX193" s="1">
        <v>516.33699999999999</v>
      </c>
      <c r="BY193" s="1">
        <v>523.65099999999995</v>
      </c>
      <c r="BZ193" s="1">
        <v>416.791</v>
      </c>
      <c r="CA193" s="1">
        <v>421.88799999999998</v>
      </c>
      <c r="CB193" s="1">
        <v>292.04000000000002</v>
      </c>
      <c r="CC193" s="1">
        <v>262.64100000000002</v>
      </c>
      <c r="CD193" s="1">
        <v>265.87200000000001</v>
      </c>
      <c r="CE193" s="1">
        <v>217.36699999999999</v>
      </c>
      <c r="CF193" s="1">
        <v>229.53399999999999</v>
      </c>
      <c r="CG193" s="1">
        <v>95.549000000000007</v>
      </c>
      <c r="CH193" s="1">
        <v>87.783000000000001</v>
      </c>
      <c r="CI193" s="1">
        <v>85.795000000000002</v>
      </c>
      <c r="CJ193" s="1">
        <v>77.826999999999998</v>
      </c>
      <c r="CK193" s="1">
        <v>96.605000000000004</v>
      </c>
      <c r="CL193" s="1">
        <v>86.015000000000001</v>
      </c>
      <c r="CM193" s="1">
        <v>54.454000000000001</v>
      </c>
      <c r="CN193" s="1">
        <v>53.814</v>
      </c>
      <c r="CO193" s="1">
        <v>49.401000000000003</v>
      </c>
      <c r="CP193" s="1">
        <v>42.357999999999997</v>
      </c>
      <c r="CQ193" s="1">
        <v>26.678999999999998</v>
      </c>
      <c r="CR193" s="1">
        <v>35.158000000000001</v>
      </c>
      <c r="CS193" s="1">
        <v>37.383000000000003</v>
      </c>
      <c r="CT193" s="1">
        <v>31.692</v>
      </c>
      <c r="CU193" s="1">
        <v>11.029</v>
      </c>
      <c r="CV193" s="1">
        <v>-7.2830000000000004</v>
      </c>
      <c r="CW193" s="1">
        <v>-4.6539999999999999</v>
      </c>
      <c r="CX193" s="1">
        <v>8.3529999999999998</v>
      </c>
      <c r="CY193" s="1">
        <v>8.702</v>
      </c>
      <c r="CZ193" s="1">
        <v>8.5020000000000007</v>
      </c>
      <c r="DA193" s="1">
        <v>0.55200000000000005</v>
      </c>
      <c r="DB193" s="1">
        <v>-4.3600000000000003</v>
      </c>
      <c r="DC193" s="1">
        <v>1.9750000000000001</v>
      </c>
      <c r="DD193" s="1">
        <v>-6.9630000000000001</v>
      </c>
      <c r="DE193" s="1">
        <v>-1.671</v>
      </c>
      <c r="DF193" s="1">
        <v>0.79600000000000004</v>
      </c>
      <c r="DG193" s="1">
        <v>6.4119999999999999</v>
      </c>
      <c r="DH193" s="1">
        <v>24.826999999999998</v>
      </c>
      <c r="DI193" s="1">
        <v>19.172000000000001</v>
      </c>
      <c r="DJ193" s="1">
        <v>17.367999999999999</v>
      </c>
      <c r="DK193" s="1">
        <v>16.715</v>
      </c>
      <c r="DL193" s="1">
        <v>26.585000000000001</v>
      </c>
      <c r="DM193" s="1">
        <v>25.49</v>
      </c>
      <c r="DN193" s="1">
        <v>17.2</v>
      </c>
      <c r="DO193" s="1">
        <v>20.001999999999999</v>
      </c>
      <c r="DP193" s="1">
        <v>19.731999999999999</v>
      </c>
      <c r="DQ193" s="1">
        <v>24.635000000000002</v>
      </c>
      <c r="DR193" s="1">
        <v>25.856000000000002</v>
      </c>
      <c r="DS193" s="1">
        <v>20.975999999999999</v>
      </c>
      <c r="DT193" s="1">
        <v>28.189</v>
      </c>
      <c r="DU193" s="1">
        <v>29.539000000000001</v>
      </c>
      <c r="DV193" s="1">
        <v>31.207000000000001</v>
      </c>
      <c r="DW193" s="1">
        <v>35.265000000000001</v>
      </c>
      <c r="DX193" s="1">
        <v>36.475999999999999</v>
      </c>
      <c r="DY193" s="1">
        <v>33.941000000000003</v>
      </c>
      <c r="DZ193" s="1">
        <v>21.452000000000002</v>
      </c>
      <c r="EA193" s="1">
        <v>23.951999999999998</v>
      </c>
      <c r="EB193" s="1">
        <v>15.664</v>
      </c>
      <c r="EC193" s="1">
        <v>17.477</v>
      </c>
      <c r="ED193" s="1">
        <v>1.7930000000000001</v>
      </c>
      <c r="EE193" s="1">
        <v>15.563000000000001</v>
      </c>
      <c r="EF193" s="1">
        <v>22.776</v>
      </c>
      <c r="EG193" s="1">
        <v>34.332000000000001</v>
      </c>
      <c r="EH193" s="1">
        <v>36.149000000000001</v>
      </c>
      <c r="EI193" s="1">
        <v>29.22</v>
      </c>
      <c r="EJ193" s="1">
        <v>34.453000000000003</v>
      </c>
      <c r="EK193" s="1">
        <v>26.248999999999999</v>
      </c>
      <c r="EL193" s="1">
        <v>22.222999999999999</v>
      </c>
      <c r="EM193" s="1">
        <v>46.430999999999997</v>
      </c>
      <c r="EN193" s="1">
        <v>46.765000000000001</v>
      </c>
      <c r="EO193" s="1">
        <v>46.706000000000003</v>
      </c>
      <c r="EP193" s="1">
        <v>41.54</v>
      </c>
      <c r="EQ193" s="1">
        <v>40.454999999999998</v>
      </c>
      <c r="ER193" s="1">
        <v>38.487000000000002</v>
      </c>
      <c r="ES193" s="1">
        <v>45.417000000000002</v>
      </c>
      <c r="ET193" s="1">
        <v>25.47</v>
      </c>
      <c r="EU193" s="1">
        <v>39.052999999999997</v>
      </c>
      <c r="EV193" s="1">
        <v>35.408999999999999</v>
      </c>
      <c r="EW193" s="1">
        <v>42.381999999999998</v>
      </c>
      <c r="EX193" s="1">
        <v>49.387</v>
      </c>
      <c r="EY193" s="1">
        <v>52.661999999999999</v>
      </c>
      <c r="EZ193" s="1">
        <v>53.402000000000001</v>
      </c>
      <c r="FA193" s="1">
        <v>52.296999999999997</v>
      </c>
      <c r="FB193" s="1">
        <v>51.956000000000003</v>
      </c>
      <c r="FC193" s="1">
        <v>55.898000000000003</v>
      </c>
      <c r="FD193" s="1">
        <v>50.527999999999999</v>
      </c>
      <c r="FE193" s="1">
        <v>46.683999999999997</v>
      </c>
      <c r="FF193" s="1">
        <v>48.161999999999999</v>
      </c>
      <c r="FG193" s="1">
        <v>52.936</v>
      </c>
      <c r="FH193" s="1">
        <v>47.963000000000001</v>
      </c>
      <c r="FI193" s="1">
        <v>45.759</v>
      </c>
      <c r="FJ193" s="1">
        <v>50.207000000000001</v>
      </c>
      <c r="FK193" s="1">
        <v>37.896000000000001</v>
      </c>
      <c r="FL193" s="1">
        <v>44.213000000000001</v>
      </c>
      <c r="FM193" s="1">
        <v>47.39</v>
      </c>
      <c r="FN193" s="1">
        <v>49.683999999999997</v>
      </c>
      <c r="FO193" s="1">
        <v>59.015999999999998</v>
      </c>
      <c r="FP193" s="1">
        <v>53.637</v>
      </c>
      <c r="FQ193" s="1">
        <v>55.156999999999996</v>
      </c>
      <c r="FR193" s="1">
        <v>59.619</v>
      </c>
      <c r="FS193" s="1">
        <v>63.326000000000001</v>
      </c>
      <c r="FT193" s="1">
        <v>67.203000000000003</v>
      </c>
      <c r="FU193" s="1">
        <v>66.468999999999994</v>
      </c>
      <c r="FV193" s="1">
        <v>67.031000000000006</v>
      </c>
      <c r="FW193" s="1">
        <v>66.453999999999994</v>
      </c>
      <c r="FX193" s="1">
        <v>66.984999999999999</v>
      </c>
      <c r="FY193" s="1">
        <v>60.491</v>
      </c>
      <c r="FZ193" s="1">
        <v>67.409000000000006</v>
      </c>
      <c r="GA193" s="1">
        <v>66.192999999999998</v>
      </c>
      <c r="GB193" s="1">
        <v>72.981999999999999</v>
      </c>
      <c r="GC193" s="1">
        <v>72.626999999999995</v>
      </c>
      <c r="GD193" s="1">
        <v>74.923000000000002</v>
      </c>
      <c r="GE193" s="1">
        <v>71.191999999999993</v>
      </c>
      <c r="GF193" s="1">
        <v>65.709999999999994</v>
      </c>
      <c r="GG193" s="1">
        <v>71.668999999999997</v>
      </c>
      <c r="GH193" s="1">
        <v>69.778999999999996</v>
      </c>
      <c r="GI193" s="1">
        <v>57.481999999999999</v>
      </c>
      <c r="GJ193" s="1">
        <v>58.509</v>
      </c>
      <c r="GK193" s="1">
        <v>49.433</v>
      </c>
      <c r="GL193" s="1">
        <v>50.941000000000003</v>
      </c>
      <c r="GM193" s="1">
        <v>46.470999999999997</v>
      </c>
      <c r="GN193" s="1">
        <v>41.514000000000003</v>
      </c>
      <c r="GO193" s="1">
        <v>36.363999999999997</v>
      </c>
      <c r="GP193" s="1">
        <v>30.102</v>
      </c>
      <c r="GQ193" s="1">
        <v>32.180999999999997</v>
      </c>
      <c r="GR193" s="1">
        <v>25.643999999999998</v>
      </c>
      <c r="GS193" s="1">
        <v>30.934999999999999</v>
      </c>
      <c r="GT193" s="1">
        <v>32.503</v>
      </c>
      <c r="GU193" s="1">
        <v>34.142000000000003</v>
      </c>
      <c r="GV193" s="1">
        <v>38.524000000000001</v>
      </c>
      <c r="GW193" s="1">
        <v>20.530999999999999</v>
      </c>
      <c r="GX193" s="1">
        <v>19.521000000000001</v>
      </c>
      <c r="GY193" s="1">
        <v>18.437000000000001</v>
      </c>
      <c r="GZ193" s="1">
        <v>23.474</v>
      </c>
      <c r="HA193" s="1">
        <v>31.094000000000001</v>
      </c>
      <c r="HB193" s="1">
        <v>31.350999999999999</v>
      </c>
      <c r="HC193" s="1">
        <v>33.526000000000003</v>
      </c>
      <c r="HD193" s="1">
        <v>36.39</v>
      </c>
      <c r="HE193" s="1">
        <v>37.04</v>
      </c>
      <c r="HF193" s="1">
        <v>36.551000000000002</v>
      </c>
      <c r="HG193" s="1">
        <v>39.334000000000003</v>
      </c>
      <c r="HH193" s="1">
        <v>39.731000000000002</v>
      </c>
      <c r="HI193" s="1">
        <v>41.978999999999999</v>
      </c>
      <c r="HJ193" s="1">
        <v>41.201000000000001</v>
      </c>
      <c r="HK193" s="1">
        <v>46.932000000000002</v>
      </c>
      <c r="HL193" s="1">
        <v>47.762999999999998</v>
      </c>
      <c r="HM193" s="1">
        <v>49.651000000000003</v>
      </c>
      <c r="HN193" s="1">
        <v>44.537999999999997</v>
      </c>
      <c r="HO193" s="1">
        <v>45.459000000000003</v>
      </c>
      <c r="HP193" s="1">
        <v>43.365000000000002</v>
      </c>
      <c r="HQ193" s="1">
        <v>46.116999999999997</v>
      </c>
      <c r="HR193" s="1">
        <v>48.473999999999997</v>
      </c>
      <c r="HS193" s="1">
        <v>50.585999999999999</v>
      </c>
      <c r="HT193" s="1">
        <v>53.671999999999997</v>
      </c>
      <c r="HU193" s="1">
        <v>57.396999999999998</v>
      </c>
      <c r="HV193" s="1">
        <v>57.972999999999999</v>
      </c>
      <c r="HW193" s="1">
        <v>56.911999999999999</v>
      </c>
      <c r="HX193" s="1">
        <v>56.045999999999999</v>
      </c>
      <c r="HY193" s="1">
        <v>61.091999999999999</v>
      </c>
      <c r="HZ193" s="1">
        <v>67.635000000000005</v>
      </c>
      <c r="IA193" s="1">
        <v>73.483999999999995</v>
      </c>
      <c r="IB193" s="1">
        <v>70.403999999999996</v>
      </c>
      <c r="IC193" s="1">
        <v>70.034000000000006</v>
      </c>
      <c r="ID193" s="1">
        <v>69.596000000000004</v>
      </c>
      <c r="IE193" s="1">
        <v>72.075999999999993</v>
      </c>
      <c r="IF193" s="1">
        <v>70.537999999999997</v>
      </c>
      <c r="IG193" s="1">
        <v>71.989000000000004</v>
      </c>
      <c r="IH193" s="1">
        <v>73.724000000000004</v>
      </c>
      <c r="II193" s="1">
        <v>78.438999999999993</v>
      </c>
      <c r="IJ193" s="1">
        <v>82.542000000000002</v>
      </c>
      <c r="IK193" s="1">
        <v>83.63</v>
      </c>
      <c r="IL193" s="1">
        <v>87.63</v>
      </c>
      <c r="IM193" s="1">
        <v>85.679000000000002</v>
      </c>
      <c r="IN193" s="1">
        <v>80.210999999999999</v>
      </c>
      <c r="IO193" s="1">
        <v>79.596999999999994</v>
      </c>
      <c r="IP193" s="1">
        <v>84.072999999999993</v>
      </c>
      <c r="IQ193" s="1">
        <v>83.119</v>
      </c>
      <c r="IR193" s="1">
        <v>84.597999999999999</v>
      </c>
      <c r="IS193" s="1">
        <v>86.617000000000004</v>
      </c>
      <c r="IT193" s="1">
        <v>92.947999999999993</v>
      </c>
      <c r="IU193" s="1">
        <v>86.165999999999997</v>
      </c>
      <c r="IV193" s="1">
        <v>81.769000000000005</v>
      </c>
      <c r="IW193" s="1">
        <v>82.858000000000004</v>
      </c>
      <c r="IX193" s="1">
        <v>87.504999999999995</v>
      </c>
      <c r="IY193" s="1">
        <v>89.706999999999994</v>
      </c>
      <c r="IZ193" s="1">
        <v>97.082999999999998</v>
      </c>
      <c r="JA193" s="1">
        <v>94.799000000000007</v>
      </c>
      <c r="JB193" s="1">
        <v>91.331999999999994</v>
      </c>
      <c r="JC193" s="1">
        <v>95.278000000000006</v>
      </c>
      <c r="JD193" s="1">
        <v>94.918000000000006</v>
      </c>
      <c r="JE193" s="1">
        <v>95.478999999999999</v>
      </c>
      <c r="JF193" s="1">
        <v>95.724000000000004</v>
      </c>
      <c r="JG193" s="1">
        <v>95.215999999999994</v>
      </c>
      <c r="JH193" s="1">
        <v>98.811000000000007</v>
      </c>
      <c r="JI193" s="1">
        <v>103.035</v>
      </c>
      <c r="JJ193" s="1">
        <v>105.202</v>
      </c>
      <c r="JK193" s="1">
        <v>107.354</v>
      </c>
      <c r="JL193" s="1">
        <v>106.70099999999999</v>
      </c>
      <c r="JM193" s="1">
        <v>107.22</v>
      </c>
      <c r="JN193" s="1">
        <v>109.494</v>
      </c>
      <c r="JO193" s="1">
        <v>113.586</v>
      </c>
      <c r="JP193" s="1">
        <v>113.836</v>
      </c>
      <c r="JQ193" s="1">
        <v>121.236</v>
      </c>
      <c r="JR193" s="1">
        <v>126.83499999999999</v>
      </c>
      <c r="JS193" s="1">
        <v>128.87100000000001</v>
      </c>
      <c r="JT193" s="1">
        <v>129.178</v>
      </c>
      <c r="JU193" s="1">
        <v>128.357</v>
      </c>
      <c r="JV193" s="1">
        <v>129.524</v>
      </c>
      <c r="JW193" s="1">
        <v>129.113</v>
      </c>
      <c r="JX193" s="1">
        <v>127.53100000000001</v>
      </c>
      <c r="JY193" s="1">
        <v>123.166</v>
      </c>
      <c r="JZ193" s="1">
        <v>120.429</v>
      </c>
      <c r="KA193" s="1">
        <v>115.78700000000001</v>
      </c>
      <c r="KB193" s="1">
        <v>116.339</v>
      </c>
      <c r="KC193" s="1">
        <v>113.105</v>
      </c>
      <c r="KD193" s="1">
        <v>107.15</v>
      </c>
      <c r="KE193" s="1">
        <v>108.04600000000001</v>
      </c>
      <c r="KF193" s="1">
        <v>111.61199999999999</v>
      </c>
      <c r="KG193" s="1">
        <v>110.101</v>
      </c>
      <c r="KH193" s="1">
        <v>106.845</v>
      </c>
      <c r="KI193" s="1">
        <v>108.639</v>
      </c>
      <c r="KJ193" s="1">
        <v>108.236</v>
      </c>
      <c r="KK193" s="1">
        <v>106.34699999999999</v>
      </c>
      <c r="KL193" s="1">
        <v>105.211</v>
      </c>
      <c r="KM193" s="1">
        <v>103.06</v>
      </c>
      <c r="KN193" s="1">
        <v>105.592</v>
      </c>
      <c r="KO193" s="1">
        <v>106.66200000000001</v>
      </c>
      <c r="KP193" s="1">
        <v>107.65600000000001</v>
      </c>
      <c r="KQ193" s="1">
        <v>110.366</v>
      </c>
      <c r="KR193" s="1">
        <v>112.23099999999999</v>
      </c>
      <c r="KS193" s="1">
        <v>108.545</v>
      </c>
      <c r="KT193" s="1">
        <v>105.629</v>
      </c>
      <c r="KU193" s="1">
        <v>104.014</v>
      </c>
      <c r="KV193" s="1">
        <v>104.613</v>
      </c>
      <c r="KW193" s="1">
        <v>105.855</v>
      </c>
      <c r="KX193" s="1">
        <v>109.709</v>
      </c>
      <c r="KY193" s="1">
        <v>110.792</v>
      </c>
      <c r="KZ193" s="1">
        <v>113.747</v>
      </c>
      <c r="LA193" s="1">
        <v>116.578</v>
      </c>
      <c r="LB193" s="1">
        <v>120.321</v>
      </c>
      <c r="LC193" s="1">
        <v>121.14700000000001</v>
      </c>
      <c r="LD193" s="1">
        <v>122.64</v>
      </c>
      <c r="LE193" s="1">
        <v>123.15</v>
      </c>
      <c r="LF193" s="1">
        <v>123.29600000000001</v>
      </c>
      <c r="LG193" s="1">
        <v>126.111</v>
      </c>
      <c r="LH193" s="1">
        <v>130.565</v>
      </c>
      <c r="LI193" s="1">
        <v>129.119</v>
      </c>
      <c r="LJ193" s="1">
        <v>130.786</v>
      </c>
      <c r="LK193" s="1">
        <v>135.14699999999999</v>
      </c>
      <c r="LL193" s="1">
        <v>137.61799999999999</v>
      </c>
      <c r="LM193" s="1">
        <v>137.733</v>
      </c>
      <c r="LN193" s="1">
        <v>139.44399999999999</v>
      </c>
      <c r="LO193" s="1">
        <v>135.86699999999999</v>
      </c>
      <c r="LP193" s="1">
        <v>132.23699999999999</v>
      </c>
      <c r="LQ193" s="1">
        <v>125.452</v>
      </c>
      <c r="LR193" s="1">
        <v>124.434</v>
      </c>
      <c r="LS193" s="1">
        <v>123.27</v>
      </c>
      <c r="LT193" s="1">
        <v>119.926</v>
      </c>
      <c r="LU193" s="1">
        <v>120.47199999999999</v>
      </c>
      <c r="LV193" s="1">
        <v>121.182</v>
      </c>
      <c r="LW193" s="1">
        <v>116.76300000000001</v>
      </c>
      <c r="LX193" s="1">
        <v>116.589</v>
      </c>
      <c r="LY193" s="1">
        <v>119.242</v>
      </c>
      <c r="LZ193" s="1">
        <v>115.583</v>
      </c>
      <c r="MA193" s="1">
        <v>114.511</v>
      </c>
      <c r="MB193" s="1">
        <v>114.723</v>
      </c>
      <c r="MC193" s="1">
        <v>114.62</v>
      </c>
      <c r="MD193" s="1">
        <v>113.6</v>
      </c>
      <c r="ME193" s="1">
        <v>112.468</v>
      </c>
      <c r="MF193" s="1">
        <v>114.203</v>
      </c>
      <c r="MG193" s="1">
        <v>114.297</v>
      </c>
      <c r="MH193" s="1">
        <v>116.045</v>
      </c>
      <c r="MI193" s="1">
        <v>119.351</v>
      </c>
      <c r="MJ193" s="1">
        <v>118.24</v>
      </c>
      <c r="MK193" s="1">
        <v>117.10299999999999</v>
      </c>
      <c r="ML193" s="1">
        <v>116.17100000000001</v>
      </c>
      <c r="MM193" s="1">
        <v>117.711</v>
      </c>
      <c r="MN193" s="1">
        <v>116.783</v>
      </c>
      <c r="MO193" s="1">
        <v>116.624</v>
      </c>
      <c r="MP193" s="1">
        <v>117.771</v>
      </c>
      <c r="MQ193" s="1">
        <v>117.34399999999999</v>
      </c>
      <c r="MR193" s="1">
        <v>119.47199999999999</v>
      </c>
      <c r="MS193" s="1">
        <v>119.875</v>
      </c>
      <c r="MT193" s="1">
        <v>110.934</v>
      </c>
      <c r="MU193" s="1">
        <v>106.28700000000001</v>
      </c>
      <c r="MV193" s="1">
        <v>110.087</v>
      </c>
      <c r="MW193" s="1">
        <v>109.596</v>
      </c>
      <c r="MX193" s="1">
        <v>107.383</v>
      </c>
      <c r="MY193" s="1">
        <v>110.58499999999999</v>
      </c>
      <c r="MZ193" s="1">
        <v>115.52200000000001</v>
      </c>
      <c r="NA193" s="1">
        <v>116.533</v>
      </c>
      <c r="NB193" s="1">
        <v>116.458</v>
      </c>
      <c r="NC193" s="1">
        <v>116.244</v>
      </c>
      <c r="ND193" s="1">
        <v>114.298</v>
      </c>
      <c r="NE193" s="1">
        <v>116.379</v>
      </c>
      <c r="NF193" s="1">
        <v>116.25</v>
      </c>
      <c r="NG193" s="1">
        <v>120.812</v>
      </c>
      <c r="NH193" s="1">
        <v>124.333</v>
      </c>
      <c r="NI193" s="1">
        <v>128.97800000000001</v>
      </c>
      <c r="NJ193" s="1">
        <v>130.66</v>
      </c>
      <c r="NK193" s="1">
        <v>139.143</v>
      </c>
      <c r="NL193" s="1">
        <v>141.36600000000001</v>
      </c>
      <c r="NM193" s="1">
        <v>140.79900000000001</v>
      </c>
      <c r="NN193" s="1">
        <v>154.24700000000001</v>
      </c>
      <c r="NO193" s="1">
        <v>171.24</v>
      </c>
      <c r="NP193" s="1">
        <v>189.917</v>
      </c>
      <c r="NQ193" s="1">
        <v>200.21600000000001</v>
      </c>
      <c r="NR193" s="1">
        <v>201.37799999999999</v>
      </c>
      <c r="NS193" s="1">
        <v>204.81700000000001</v>
      </c>
      <c r="NT193" s="1">
        <v>208.36799999999999</v>
      </c>
      <c r="NU193" s="1">
        <v>203.375</v>
      </c>
      <c r="NV193" s="1">
        <v>204.80699999999999</v>
      </c>
      <c r="NW193" s="1">
        <v>211.51</v>
      </c>
      <c r="NX193" s="1">
        <v>194.75200000000001</v>
      </c>
      <c r="NY193" s="1">
        <v>198.23400000000001</v>
      </c>
      <c r="NZ193" s="1">
        <v>202.63900000000001</v>
      </c>
      <c r="OA193" s="1">
        <v>206.453</v>
      </c>
      <c r="OB193" s="1">
        <v>209.38399999999999</v>
      </c>
      <c r="OC193" s="1">
        <v>208.84800000000001</v>
      </c>
      <c r="OD193" s="1">
        <v>220.208</v>
      </c>
      <c r="OE193" s="1">
        <v>220.667</v>
      </c>
      <c r="OF193" s="1">
        <v>235.52699999999999</v>
      </c>
      <c r="OG193" s="1">
        <v>242.31800000000001</v>
      </c>
      <c r="OH193" s="1">
        <v>243.25200000000001</v>
      </c>
      <c r="OI193" s="1">
        <v>239.72399999999999</v>
      </c>
      <c r="OJ193" s="1">
        <v>239.863</v>
      </c>
      <c r="OK193" s="1">
        <v>238.98099999999999</v>
      </c>
      <c r="OL193" s="1">
        <v>236.30500000000001</v>
      </c>
      <c r="OM193" s="1">
        <v>235.1</v>
      </c>
      <c r="ON193" s="1">
        <v>231.422</v>
      </c>
      <c r="OO193" s="1">
        <v>233.63300000000001</v>
      </c>
      <c r="OP193" s="1">
        <v>231.48500000000001</v>
      </c>
      <c r="OQ193" s="1">
        <v>232.274</v>
      </c>
      <c r="OR193" s="1">
        <v>230.017</v>
      </c>
      <c r="OS193" s="1">
        <v>232.56299999999999</v>
      </c>
      <c r="OT193" s="1">
        <v>228.935</v>
      </c>
      <c r="OU193" s="1">
        <v>244.81899999999999</v>
      </c>
      <c r="OV193" s="1">
        <v>252.68700000000001</v>
      </c>
      <c r="OW193" s="1">
        <v>240.875</v>
      </c>
      <c r="OX193" s="1">
        <v>238.673</v>
      </c>
      <c r="OY193" s="1">
        <v>224.548</v>
      </c>
      <c r="OZ193" s="1">
        <v>201.982</v>
      </c>
      <c r="PA193" s="1">
        <v>201.02</v>
      </c>
      <c r="PB193" s="1">
        <v>203.35499999999999</v>
      </c>
      <c r="PC193" s="1">
        <v>199.00800000000001</v>
      </c>
      <c r="PD193" s="1">
        <v>196.56399999999999</v>
      </c>
      <c r="PE193" s="1">
        <v>200.185</v>
      </c>
      <c r="PF193" s="1">
        <v>201.083</v>
      </c>
      <c r="PG193" s="1">
        <v>202.203</v>
      </c>
      <c r="PH193" s="1">
        <v>195.001</v>
      </c>
      <c r="PI193" s="1">
        <v>190.602</v>
      </c>
      <c r="PJ193" s="1">
        <v>189.44399999999999</v>
      </c>
      <c r="PK193" s="1">
        <v>187.61799999999999</v>
      </c>
      <c r="PL193" s="1">
        <v>183.06899999999999</v>
      </c>
      <c r="PM193" s="1">
        <v>183.86699999999999</v>
      </c>
      <c r="PN193" s="1">
        <v>178.03800000000001</v>
      </c>
      <c r="PO193" s="1">
        <v>177.35300000000001</v>
      </c>
      <c r="PP193" s="1">
        <v>176.84899999999999</v>
      </c>
      <c r="PQ193" s="1">
        <v>173.72800000000001</v>
      </c>
      <c r="PR193" s="1">
        <v>166.09800000000001</v>
      </c>
      <c r="PS193" s="1">
        <v>165.535</v>
      </c>
      <c r="PT193" s="1">
        <v>168.64599999999999</v>
      </c>
      <c r="PU193" s="1">
        <v>171.21700000000001</v>
      </c>
      <c r="PV193" s="1">
        <v>173.69</v>
      </c>
      <c r="PW193" s="1">
        <v>170.85499999999999</v>
      </c>
      <c r="PX193" s="1">
        <v>170.446</v>
      </c>
      <c r="PY193" s="1">
        <v>170.185</v>
      </c>
      <c r="PZ193" s="1">
        <v>161.649</v>
      </c>
      <c r="QA193" s="1">
        <v>160.88300000000001</v>
      </c>
      <c r="QB193" s="1">
        <v>152.96899999999999</v>
      </c>
      <c r="QC193" s="1">
        <v>156.35</v>
      </c>
      <c r="QD193" s="1">
        <v>159.173</v>
      </c>
      <c r="QE193" s="1">
        <v>159.5</v>
      </c>
      <c r="QF193" s="1">
        <v>159.15600000000001</v>
      </c>
      <c r="QG193" s="1">
        <v>159.55099999999999</v>
      </c>
      <c r="QH193" s="1">
        <v>159.56200000000001</v>
      </c>
      <c r="QI193" s="1">
        <v>159.91800000000001</v>
      </c>
      <c r="QJ193" s="1">
        <v>156.63200000000001</v>
      </c>
      <c r="QK193" s="1">
        <v>157.167</v>
      </c>
      <c r="QL193" s="1">
        <v>153.273</v>
      </c>
      <c r="QM193" s="1">
        <v>150.11600000000001</v>
      </c>
      <c r="QN193" s="1">
        <v>151.86199999999999</v>
      </c>
      <c r="QO193" s="1">
        <v>155.709</v>
      </c>
      <c r="QP193" s="1">
        <v>154.57</v>
      </c>
      <c r="QQ193" s="1">
        <v>154.322</v>
      </c>
      <c r="QR193" s="1">
        <v>153.35900000000001</v>
      </c>
      <c r="QS193" s="1">
        <v>155.917</v>
      </c>
      <c r="QT193" s="1">
        <v>155.988</v>
      </c>
      <c r="QU193" s="1">
        <v>155.98400000000001</v>
      </c>
      <c r="QV193" s="1">
        <v>158.82300000000001</v>
      </c>
      <c r="QW193" s="1">
        <v>160.00399999999999</v>
      </c>
      <c r="QX193" s="1">
        <v>160.071</v>
      </c>
      <c r="QY193" s="1">
        <v>158.77099999999999</v>
      </c>
      <c r="QZ193" s="1">
        <v>154.6</v>
      </c>
      <c r="RA193" s="1">
        <v>153.54900000000001</v>
      </c>
      <c r="RB193" s="1">
        <v>153.22999999999999</v>
      </c>
      <c r="RC193" s="1">
        <v>154.06899999999999</v>
      </c>
      <c r="RD193" s="1">
        <v>156.16</v>
      </c>
      <c r="RE193" s="1">
        <v>156.49199999999999</v>
      </c>
      <c r="RF193" s="1">
        <v>157.607</v>
      </c>
      <c r="RG193" s="1">
        <v>159.548</v>
      </c>
      <c r="RH193" s="1">
        <v>161.697</v>
      </c>
      <c r="RI193" s="1">
        <v>161.06299999999999</v>
      </c>
      <c r="RJ193" s="1">
        <v>158.774</v>
      </c>
      <c r="RK193" s="1">
        <v>154.40899999999999</v>
      </c>
      <c r="RL193" s="1">
        <v>155.827</v>
      </c>
      <c r="RM193" s="1">
        <v>153.15600000000001</v>
      </c>
      <c r="RN193" s="1">
        <v>154.54499999999999</v>
      </c>
      <c r="RO193" s="1">
        <v>152.21700000000001</v>
      </c>
      <c r="RP193" s="1">
        <v>150.804</v>
      </c>
      <c r="RQ193" s="1">
        <v>147.18899999999999</v>
      </c>
      <c r="RR193" s="1">
        <v>147.37</v>
      </c>
      <c r="RS193" s="1">
        <v>145.10900000000001</v>
      </c>
      <c r="RT193" s="1">
        <v>143.38800000000001</v>
      </c>
      <c r="RU193" s="1">
        <v>137.58699999999999</v>
      </c>
      <c r="RV193" s="1">
        <v>137.143</v>
      </c>
      <c r="RW193" s="1">
        <v>140.39400000000001</v>
      </c>
      <c r="RX193" s="1">
        <v>143.471</v>
      </c>
      <c r="RY193" s="1">
        <v>144.40299999999999</v>
      </c>
      <c r="RZ193" s="1">
        <v>145.83600000000001</v>
      </c>
      <c r="SA193" s="1">
        <v>151.22399999999999</v>
      </c>
      <c r="SB193" s="1">
        <v>156.066</v>
      </c>
      <c r="SC193" s="1">
        <v>156.81800000000001</v>
      </c>
      <c r="SD193" s="1">
        <v>160.03100000000001</v>
      </c>
      <c r="SE193" s="1">
        <v>161.161</v>
      </c>
      <c r="SF193" s="1">
        <v>162.376</v>
      </c>
      <c r="SG193" s="1">
        <v>161.76900000000001</v>
      </c>
      <c r="SH193" s="1">
        <v>161.227</v>
      </c>
      <c r="SI193" s="1">
        <v>156.697</v>
      </c>
      <c r="SJ193" s="1">
        <v>159.94399999999999</v>
      </c>
      <c r="SK193" s="1">
        <v>163.77099999999999</v>
      </c>
      <c r="SL193" s="1">
        <v>164.595</v>
      </c>
      <c r="SM193" s="1">
        <v>163.983</v>
      </c>
      <c r="SN193" s="1">
        <v>164.995</v>
      </c>
    </row>
    <row r="194" spans="1:524" x14ac:dyDescent="0.25">
      <c r="A194" s="1" t="s">
        <v>397</v>
      </c>
      <c r="B194" s="1" t="str">
        <f>_xlfn.XLOOKUP(A194,bonds[worksheet get],bonds[unique lookup],"-")</f>
        <v>WIEAV 5 PERP nc-21</v>
      </c>
      <c r="C194" s="1" t="str">
        <f>_xlfn.XLOOKUP(A194,bonds[worksheet get],bonds[ID_ISIN],"-")</f>
        <v>DE000A1ZN206</v>
      </c>
      <c r="D194" s="1">
        <f>_xll.BDH(A194,"blp_i_sprd_mid","-2AY",,"Dates=H","Fill=C","Sort=R","Dir=H","cols=509;rows=1")</f>
        <v>415.99</v>
      </c>
      <c r="E194" s="1">
        <v>442.05900000000003</v>
      </c>
      <c r="F194" s="1">
        <v>416.83300000000003</v>
      </c>
      <c r="G194" s="1">
        <v>416.19799999999998</v>
      </c>
      <c r="H194" s="1">
        <v>431.04300000000001</v>
      </c>
      <c r="I194" s="1">
        <v>427.50099999999998</v>
      </c>
      <c r="J194" s="1">
        <v>428.72500000000002</v>
      </c>
      <c r="K194" s="1">
        <v>416.93599999999998</v>
      </c>
      <c r="L194" s="1">
        <v>449.36399999999998</v>
      </c>
      <c r="M194" s="1">
        <v>448.81900000000002</v>
      </c>
      <c r="N194" s="1">
        <v>440.79500000000002</v>
      </c>
      <c r="O194" s="1">
        <v>426.37299999999999</v>
      </c>
      <c r="P194" s="1">
        <v>420.89600000000002</v>
      </c>
      <c r="Q194" s="1">
        <v>412.178</v>
      </c>
      <c r="R194" s="1">
        <v>463.09</v>
      </c>
      <c r="S194" s="1">
        <v>435.827</v>
      </c>
      <c r="T194" s="1">
        <v>460.613</v>
      </c>
      <c r="U194" s="1">
        <v>458.20299999999997</v>
      </c>
      <c r="V194" s="1">
        <v>447.94099999999997</v>
      </c>
      <c r="W194" s="1">
        <v>431.55799999999999</v>
      </c>
      <c r="X194" s="1">
        <v>470.06799999999998</v>
      </c>
      <c r="Y194" s="1">
        <v>496.88799999999998</v>
      </c>
      <c r="Z194" s="1">
        <v>573.93399999999997</v>
      </c>
      <c r="AA194" s="1">
        <v>598.28</v>
      </c>
      <c r="AB194" s="1">
        <v>625.71199999999999</v>
      </c>
      <c r="AC194" s="1">
        <v>615.70899999999995</v>
      </c>
      <c r="AD194" s="1">
        <v>614.18700000000001</v>
      </c>
      <c r="AE194" s="1">
        <v>582.84900000000005</v>
      </c>
      <c r="AF194" s="1">
        <v>565.99400000000003</v>
      </c>
      <c r="AG194" s="1">
        <v>562.66499999999996</v>
      </c>
      <c r="AH194" s="1">
        <v>601.00900000000001</v>
      </c>
      <c r="AI194" s="1">
        <v>601.86199999999997</v>
      </c>
      <c r="AJ194" s="1">
        <v>629.36199999999997</v>
      </c>
      <c r="AK194" s="1">
        <v>656.98800000000006</v>
      </c>
      <c r="AL194" s="1">
        <v>698.14700000000005</v>
      </c>
      <c r="AM194" s="1">
        <v>724.55499999999995</v>
      </c>
      <c r="AN194" s="1">
        <v>722.649</v>
      </c>
      <c r="AO194" s="1">
        <v>707.14700000000005</v>
      </c>
      <c r="AP194" s="1">
        <v>700.01199999999994</v>
      </c>
      <c r="AQ194" s="1">
        <v>710.745</v>
      </c>
      <c r="AR194" s="1">
        <v>647.95899999999995</v>
      </c>
      <c r="AS194" s="1">
        <v>706.68</v>
      </c>
      <c r="AT194" s="1">
        <v>702.02200000000005</v>
      </c>
      <c r="AU194" s="1">
        <v>767.81899999999996</v>
      </c>
      <c r="AV194" s="1">
        <v>791.39700000000005</v>
      </c>
      <c r="AW194" s="1">
        <v>776.452</v>
      </c>
      <c r="AX194" s="1">
        <v>756.87300000000005</v>
      </c>
      <c r="AY194" s="1">
        <v>759.79399999999998</v>
      </c>
      <c r="AZ194" s="1">
        <v>773.57</v>
      </c>
      <c r="BA194" s="1">
        <v>759.28499999999997</v>
      </c>
      <c r="BB194" s="1">
        <v>694.00599999999997</v>
      </c>
      <c r="BC194" s="1">
        <v>742.19500000000005</v>
      </c>
      <c r="BD194" s="1">
        <v>734.71900000000005</v>
      </c>
      <c r="BE194" s="1">
        <v>736.37900000000002</v>
      </c>
      <c r="BF194" s="1">
        <v>745.35</v>
      </c>
      <c r="BG194" s="1">
        <v>751.40499999999997</v>
      </c>
      <c r="BH194" s="1">
        <v>723.48900000000003</v>
      </c>
      <c r="BI194" s="1">
        <v>694.76900000000001</v>
      </c>
      <c r="BJ194" s="1">
        <v>729.27800000000002</v>
      </c>
      <c r="BK194" s="1">
        <v>733.17499999999995</v>
      </c>
      <c r="BL194" s="1">
        <v>715.51800000000003</v>
      </c>
      <c r="BM194" s="1">
        <v>713.41200000000003</v>
      </c>
      <c r="BN194" s="1">
        <v>726.32799999999997</v>
      </c>
      <c r="BO194" s="1">
        <v>746.76099999999997</v>
      </c>
      <c r="BP194" s="1">
        <v>757.12900000000002</v>
      </c>
      <c r="BQ194" s="1">
        <v>726.745</v>
      </c>
      <c r="BR194" s="1">
        <v>750.548</v>
      </c>
      <c r="BS194" s="1">
        <v>680.37199999999996</v>
      </c>
      <c r="BT194" s="1">
        <v>687.04499999999996</v>
      </c>
      <c r="BU194" s="1">
        <v>649.52200000000005</v>
      </c>
      <c r="BV194" s="1">
        <v>640.93799999999999</v>
      </c>
      <c r="BW194" s="1">
        <v>643.02</v>
      </c>
      <c r="BX194" s="1">
        <v>607.38599999999997</v>
      </c>
      <c r="BY194" s="1">
        <v>555.44299999999998</v>
      </c>
      <c r="BZ194" s="1">
        <v>574.06200000000001</v>
      </c>
      <c r="CA194" s="1">
        <v>542.09699999999998</v>
      </c>
      <c r="CB194" s="1">
        <v>330.05200000000002</v>
      </c>
      <c r="CC194" s="1">
        <v>276.26400000000001</v>
      </c>
      <c r="CD194" s="1">
        <v>248.626</v>
      </c>
      <c r="CE194" s="1">
        <v>199.03</v>
      </c>
      <c r="CF194" s="1">
        <v>189.81</v>
      </c>
      <c r="CG194" s="1">
        <v>189.02</v>
      </c>
      <c r="CH194" s="1">
        <v>129.434</v>
      </c>
      <c r="CI194" s="1">
        <v>119.589</v>
      </c>
      <c r="CJ194" s="1">
        <v>116.34099999999999</v>
      </c>
      <c r="CK194" s="1">
        <v>114.738</v>
      </c>
      <c r="CL194" s="1">
        <v>102.791</v>
      </c>
      <c r="CM194" s="1">
        <v>110.51600000000001</v>
      </c>
      <c r="CN194" s="1">
        <v>74.912999999999997</v>
      </c>
      <c r="CO194" s="1">
        <v>74.305999999999997</v>
      </c>
      <c r="CP194" s="1">
        <v>71.037999999999997</v>
      </c>
      <c r="CQ194" s="1">
        <v>59.481000000000002</v>
      </c>
      <c r="CR194" s="1">
        <v>59.008000000000003</v>
      </c>
      <c r="CS194" s="1">
        <v>58.847000000000001</v>
      </c>
      <c r="CT194" s="1">
        <v>59.215000000000003</v>
      </c>
      <c r="CU194" s="1">
        <v>61.155999999999999</v>
      </c>
      <c r="CV194" s="1">
        <v>63.55</v>
      </c>
      <c r="CW194" s="1">
        <v>65.738</v>
      </c>
      <c r="CX194" s="1">
        <v>67.853999999999999</v>
      </c>
      <c r="CY194" s="1">
        <v>68.75</v>
      </c>
      <c r="CZ194" s="1">
        <v>66.959000000000003</v>
      </c>
      <c r="DA194" s="1">
        <v>70.036000000000001</v>
      </c>
      <c r="DB194" s="1">
        <v>71.100999999999999</v>
      </c>
      <c r="DC194" s="1">
        <v>72.376999999999995</v>
      </c>
      <c r="DD194" s="1">
        <v>71.194000000000003</v>
      </c>
      <c r="DE194" s="1">
        <v>72.424999999999997</v>
      </c>
      <c r="DF194" s="1">
        <v>73.001000000000005</v>
      </c>
      <c r="DG194" s="1">
        <v>68.528999999999996</v>
      </c>
      <c r="DH194" s="1">
        <v>74.510999999999996</v>
      </c>
      <c r="DI194" s="1">
        <v>71.369</v>
      </c>
      <c r="DJ194" s="1">
        <v>67.677000000000007</v>
      </c>
      <c r="DK194" s="1">
        <v>84.679000000000002</v>
      </c>
      <c r="DL194" s="1">
        <v>72.331999999999994</v>
      </c>
      <c r="DM194" s="1">
        <v>72.628</v>
      </c>
      <c r="DN194" s="1">
        <v>71.248999999999995</v>
      </c>
      <c r="DO194" s="1">
        <v>46.161000000000001</v>
      </c>
      <c r="DP194" s="1">
        <v>48.743000000000002</v>
      </c>
      <c r="DQ194" s="1">
        <v>34.26</v>
      </c>
      <c r="DR194" s="1">
        <v>36.750999999999998</v>
      </c>
      <c r="DS194" s="1">
        <v>42.329000000000001</v>
      </c>
      <c r="DT194" s="1">
        <v>39.777999999999999</v>
      </c>
      <c r="DU194" s="1">
        <v>38.280999999999999</v>
      </c>
      <c r="DV194" s="1">
        <v>30.074000000000002</v>
      </c>
      <c r="DW194" s="1">
        <v>36.475999999999999</v>
      </c>
      <c r="DX194" s="1">
        <v>32.177999999999997</v>
      </c>
      <c r="DY194" s="1">
        <v>34.427</v>
      </c>
      <c r="DZ194" s="1">
        <v>32.677</v>
      </c>
      <c r="EA194" s="1">
        <v>33.526000000000003</v>
      </c>
      <c r="EB194" s="1">
        <v>35.084000000000003</v>
      </c>
      <c r="EC194" s="1">
        <v>41.332000000000001</v>
      </c>
      <c r="ED194" s="1">
        <v>40.359000000000002</v>
      </c>
      <c r="EE194" s="1">
        <v>41.66</v>
      </c>
      <c r="EF194" s="1">
        <v>46.84</v>
      </c>
      <c r="EG194" s="1">
        <v>45.521999999999998</v>
      </c>
      <c r="EH194" s="1">
        <v>46.841999999999999</v>
      </c>
      <c r="EI194" s="1">
        <v>50.139000000000003</v>
      </c>
      <c r="EJ194" s="1">
        <v>51.06</v>
      </c>
      <c r="EK194" s="1">
        <v>52.69</v>
      </c>
      <c r="EL194" s="1">
        <v>54.154000000000003</v>
      </c>
      <c r="EM194" s="1">
        <v>56.872</v>
      </c>
      <c r="EN194" s="1">
        <v>57.484999999999999</v>
      </c>
      <c r="EO194" s="1">
        <v>62.226999999999997</v>
      </c>
      <c r="EP194" s="1">
        <v>64.088999999999999</v>
      </c>
      <c r="EQ194" s="1">
        <v>61.643999999999998</v>
      </c>
      <c r="ER194" s="1">
        <v>56.027999999999999</v>
      </c>
      <c r="ES194" s="1">
        <v>56.933</v>
      </c>
      <c r="ET194" s="1">
        <v>59.143000000000001</v>
      </c>
      <c r="EU194" s="1">
        <v>59.744</v>
      </c>
      <c r="EV194" s="1">
        <v>60.783999999999999</v>
      </c>
      <c r="EW194" s="1">
        <v>61.255000000000003</v>
      </c>
      <c r="EX194" s="1">
        <v>63.024999999999999</v>
      </c>
      <c r="EY194" s="1">
        <v>65.308999999999997</v>
      </c>
      <c r="EZ194" s="1">
        <v>66.064999999999998</v>
      </c>
      <c r="FA194" s="1">
        <v>66.626000000000005</v>
      </c>
      <c r="FB194" s="1">
        <v>68.349999999999994</v>
      </c>
      <c r="FC194" s="1">
        <v>68.483000000000004</v>
      </c>
      <c r="FD194" s="1">
        <v>69.772999999999996</v>
      </c>
      <c r="FE194" s="1">
        <v>70.399000000000001</v>
      </c>
      <c r="FF194" s="1">
        <v>68.409000000000006</v>
      </c>
      <c r="FG194" s="1">
        <v>63.491999999999997</v>
      </c>
      <c r="FH194" s="1">
        <v>63.706000000000003</v>
      </c>
      <c r="FI194" s="1">
        <v>62.628</v>
      </c>
      <c r="FJ194" s="1">
        <v>55.625</v>
      </c>
      <c r="FK194" s="1">
        <v>57.457999999999998</v>
      </c>
      <c r="FL194" s="1">
        <v>60.171999999999997</v>
      </c>
      <c r="FM194" s="1">
        <v>62.338000000000001</v>
      </c>
      <c r="FN194" s="1">
        <v>64.881</v>
      </c>
      <c r="FO194" s="1">
        <v>65.113</v>
      </c>
      <c r="FP194" s="1">
        <v>66.522999999999996</v>
      </c>
      <c r="FQ194" s="1">
        <v>69.100999999999999</v>
      </c>
      <c r="FR194" s="1">
        <v>66.852999999999994</v>
      </c>
      <c r="FS194" s="1">
        <v>64.900000000000006</v>
      </c>
      <c r="FT194" s="1">
        <v>66.808000000000007</v>
      </c>
      <c r="FU194" s="1">
        <v>65.247</v>
      </c>
      <c r="FV194" s="1">
        <v>68.048000000000002</v>
      </c>
      <c r="FW194" s="1">
        <v>71.019000000000005</v>
      </c>
      <c r="FX194" s="1">
        <v>73.876999999999995</v>
      </c>
      <c r="FY194" s="1">
        <v>74.751000000000005</v>
      </c>
      <c r="FZ194" s="1">
        <v>74.453999999999994</v>
      </c>
      <c r="GA194" s="1">
        <v>76.234999999999999</v>
      </c>
      <c r="GB194" s="1">
        <v>77.113</v>
      </c>
      <c r="GC194" s="1">
        <v>73.766999999999996</v>
      </c>
      <c r="GD194" s="1">
        <v>77.950999999999993</v>
      </c>
      <c r="GE194" s="1">
        <v>74.539000000000001</v>
      </c>
      <c r="GF194" s="1">
        <v>84.349000000000004</v>
      </c>
      <c r="GG194" s="1">
        <v>85.826999999999998</v>
      </c>
      <c r="GH194" s="1">
        <v>84.396000000000001</v>
      </c>
      <c r="GI194" s="1">
        <v>92.466999999999999</v>
      </c>
      <c r="GJ194" s="1">
        <v>87.263999999999996</v>
      </c>
      <c r="GK194" s="1">
        <v>93.908000000000001</v>
      </c>
      <c r="GL194" s="1">
        <v>95.34</v>
      </c>
      <c r="GM194" s="1">
        <v>98.819000000000003</v>
      </c>
      <c r="GN194" s="1">
        <v>96.483999999999995</v>
      </c>
      <c r="GO194" s="1">
        <v>96.566999999999993</v>
      </c>
      <c r="GP194" s="1">
        <v>102.751</v>
      </c>
      <c r="GQ194" s="1">
        <v>106.545</v>
      </c>
      <c r="GR194" s="1">
        <v>112.122</v>
      </c>
      <c r="GS194" s="1">
        <v>106.42700000000001</v>
      </c>
      <c r="GT194" s="1">
        <v>107.16800000000001</v>
      </c>
      <c r="GU194" s="1">
        <v>105.04</v>
      </c>
      <c r="GV194" s="1">
        <v>108.571</v>
      </c>
      <c r="GW194" s="1">
        <v>114.392</v>
      </c>
      <c r="GX194" s="1">
        <v>114.715</v>
      </c>
      <c r="GY194" s="1">
        <v>116.206</v>
      </c>
      <c r="GZ194" s="1">
        <v>118.44499999999999</v>
      </c>
      <c r="HA194" s="1">
        <v>116.11</v>
      </c>
      <c r="HB194" s="1">
        <v>131.23599999999999</v>
      </c>
      <c r="HC194" s="1">
        <v>134.166</v>
      </c>
      <c r="HD194" s="1">
        <v>135.01300000000001</v>
      </c>
      <c r="HE194" s="1">
        <v>136.91800000000001</v>
      </c>
      <c r="HF194" s="1">
        <v>137.434</v>
      </c>
      <c r="HG194" s="1">
        <v>142.84899999999999</v>
      </c>
      <c r="HH194" s="1">
        <v>138.97</v>
      </c>
      <c r="HI194" s="1">
        <v>141.559</v>
      </c>
      <c r="HJ194" s="1">
        <v>140.27799999999999</v>
      </c>
      <c r="HK194" s="1">
        <v>140.12200000000001</v>
      </c>
      <c r="HL194" s="1">
        <v>143.37700000000001</v>
      </c>
      <c r="HM194" s="1">
        <v>143.95500000000001</v>
      </c>
      <c r="HN194" s="1">
        <v>148.21799999999999</v>
      </c>
      <c r="HO194" s="1">
        <v>143.6</v>
      </c>
      <c r="HP194" s="1">
        <v>144.40299999999999</v>
      </c>
      <c r="HQ194" s="1">
        <v>148.06399999999999</v>
      </c>
      <c r="HR194" s="1">
        <v>150.696</v>
      </c>
      <c r="HS194" s="1">
        <v>153.374</v>
      </c>
      <c r="HT194" s="1">
        <v>155.67599999999999</v>
      </c>
      <c r="HU194" s="1">
        <v>159.35499999999999</v>
      </c>
      <c r="HV194" s="1">
        <v>151.66499999999999</v>
      </c>
      <c r="HW194" s="1">
        <v>151.68799999999999</v>
      </c>
      <c r="HX194" s="1">
        <v>154.93899999999999</v>
      </c>
      <c r="HY194" s="1">
        <v>153.35499999999999</v>
      </c>
      <c r="HZ194" s="1">
        <v>153.37100000000001</v>
      </c>
      <c r="IA194" s="1">
        <v>155.94200000000001</v>
      </c>
      <c r="IB194" s="1">
        <v>159.982</v>
      </c>
      <c r="IC194" s="1">
        <v>163.387</v>
      </c>
      <c r="ID194" s="1">
        <v>158.91999999999999</v>
      </c>
      <c r="IE194" s="1">
        <v>150.15299999999999</v>
      </c>
      <c r="IF194" s="1">
        <v>147.45099999999999</v>
      </c>
      <c r="IG194" s="1">
        <v>141.691</v>
      </c>
      <c r="IH194" s="1">
        <v>140.02699999999999</v>
      </c>
      <c r="II194" s="1">
        <v>147.578</v>
      </c>
      <c r="IJ194" s="1">
        <v>149.38900000000001</v>
      </c>
      <c r="IK194" s="1">
        <v>145.55199999999999</v>
      </c>
      <c r="IL194" s="1">
        <v>147.23699999999999</v>
      </c>
      <c r="IM194" s="1">
        <v>147.239</v>
      </c>
      <c r="IN194" s="1">
        <v>147.74799999999999</v>
      </c>
      <c r="IO194" s="1">
        <v>147.01300000000001</v>
      </c>
      <c r="IP194" s="1">
        <v>148.07599999999999</v>
      </c>
      <c r="IQ194" s="1">
        <v>149.98599999999999</v>
      </c>
      <c r="IR194" s="1">
        <v>151.517</v>
      </c>
      <c r="IS194" s="1">
        <v>152.83099999999999</v>
      </c>
      <c r="IT194" s="1">
        <v>150.297</v>
      </c>
      <c r="IU194" s="1">
        <v>152.44200000000001</v>
      </c>
      <c r="IV194" s="1">
        <v>153.48699999999999</v>
      </c>
      <c r="IW194" s="1">
        <v>157.369</v>
      </c>
      <c r="IX194" s="1">
        <v>151.98400000000001</v>
      </c>
      <c r="IY194" s="1">
        <v>152.82599999999999</v>
      </c>
      <c r="IZ194" s="1">
        <v>156.411</v>
      </c>
      <c r="JA194" s="1">
        <v>155.44200000000001</v>
      </c>
      <c r="JB194" s="1">
        <v>154.65700000000001</v>
      </c>
      <c r="JC194" s="1">
        <v>154.637</v>
      </c>
      <c r="JD194" s="1">
        <v>153.55500000000001</v>
      </c>
      <c r="JE194" s="1">
        <v>156.32</v>
      </c>
      <c r="JF194" s="1">
        <v>156.43100000000001</v>
      </c>
      <c r="JG194" s="1">
        <v>156.291</v>
      </c>
      <c r="JH194" s="1">
        <v>149.91499999999999</v>
      </c>
      <c r="JI194" s="1">
        <v>151.262</v>
      </c>
      <c r="JJ194" s="1">
        <v>149.59299999999999</v>
      </c>
      <c r="JK194" s="1">
        <v>153.72399999999999</v>
      </c>
      <c r="JL194" s="1">
        <v>152.56200000000001</v>
      </c>
      <c r="JM194" s="1">
        <v>155.39500000000001</v>
      </c>
      <c r="JN194" s="1">
        <v>156.482</v>
      </c>
      <c r="JO194" s="1">
        <v>156.43600000000001</v>
      </c>
      <c r="JP194" s="1">
        <v>152.267</v>
      </c>
      <c r="JQ194" s="1">
        <v>154.11500000000001</v>
      </c>
      <c r="JR194" s="1">
        <v>154.08699999999999</v>
      </c>
      <c r="JS194" s="1">
        <v>156.19</v>
      </c>
      <c r="JT194" s="1">
        <v>158.65899999999999</v>
      </c>
      <c r="JU194" s="1">
        <v>165.62200000000001</v>
      </c>
      <c r="JV194" s="1">
        <v>171.59800000000001</v>
      </c>
      <c r="JW194" s="1">
        <v>158.88999999999999</v>
      </c>
      <c r="JX194" s="1">
        <v>157.328</v>
      </c>
      <c r="JY194" s="1">
        <v>161.85300000000001</v>
      </c>
      <c r="JZ194" s="1">
        <v>159.298</v>
      </c>
      <c r="KA194" s="1">
        <v>169.821</v>
      </c>
      <c r="KB194" s="1">
        <v>160.60300000000001</v>
      </c>
      <c r="KC194" s="1">
        <v>160.81100000000001</v>
      </c>
      <c r="KD194" s="1">
        <v>161.49</v>
      </c>
      <c r="KE194" s="1">
        <v>160.05500000000001</v>
      </c>
      <c r="KF194" s="1">
        <v>160.54900000000001</v>
      </c>
      <c r="KG194" s="1">
        <v>165.126</v>
      </c>
      <c r="KH194" s="1">
        <v>161.03800000000001</v>
      </c>
      <c r="KI194" s="1">
        <v>162.40899999999999</v>
      </c>
      <c r="KJ194" s="1">
        <v>164.67400000000001</v>
      </c>
      <c r="KK194" s="1">
        <v>161.01599999999999</v>
      </c>
      <c r="KL194" s="1">
        <v>158.72499999999999</v>
      </c>
      <c r="KM194" s="1">
        <v>164.43299999999999</v>
      </c>
      <c r="KN194" s="1">
        <v>168.52600000000001</v>
      </c>
      <c r="KO194" s="1">
        <v>158.59700000000001</v>
      </c>
      <c r="KP194" s="1">
        <v>149.49700000000001</v>
      </c>
      <c r="KQ194" s="1">
        <v>140.71100000000001</v>
      </c>
      <c r="KR194" s="1">
        <v>141.99199999999999</v>
      </c>
      <c r="KS194" s="1">
        <v>141.46799999999999</v>
      </c>
      <c r="KT194" s="1">
        <v>141.767</v>
      </c>
      <c r="KU194" s="1">
        <v>143.024</v>
      </c>
      <c r="KV194" s="1">
        <v>141.24299999999999</v>
      </c>
      <c r="KW194" s="1">
        <v>139.929</v>
      </c>
      <c r="KX194" s="1">
        <v>142.23099999999999</v>
      </c>
      <c r="KY194" s="1">
        <v>144.50899999999999</v>
      </c>
      <c r="KZ194" s="1">
        <v>146.43299999999999</v>
      </c>
      <c r="LA194" s="1">
        <v>139.26300000000001</v>
      </c>
      <c r="LB194" s="1">
        <v>139.947</v>
      </c>
      <c r="LC194" s="1">
        <v>137.941</v>
      </c>
      <c r="LD194" s="1">
        <v>139.149</v>
      </c>
      <c r="LE194" s="1">
        <v>134.21899999999999</v>
      </c>
      <c r="LF194" s="1">
        <v>134.316</v>
      </c>
      <c r="LG194" s="1">
        <v>134.89099999999999</v>
      </c>
      <c r="LH194" s="1">
        <v>133.411</v>
      </c>
      <c r="LI194" s="1">
        <v>137.708</v>
      </c>
      <c r="LJ194" s="1">
        <v>130.291</v>
      </c>
      <c r="LK194" s="1">
        <v>126.325</v>
      </c>
      <c r="LL194" s="1">
        <v>126.212</v>
      </c>
      <c r="LM194" s="1">
        <v>132.43799999999999</v>
      </c>
      <c r="LN194" s="1">
        <v>145.97999999999999</v>
      </c>
      <c r="LO194" s="1">
        <v>152.447</v>
      </c>
      <c r="LP194" s="1">
        <v>159.69800000000001</v>
      </c>
      <c r="LQ194" s="1">
        <v>156.47499999999999</v>
      </c>
      <c r="LR194" s="1">
        <v>151.435</v>
      </c>
      <c r="LS194" s="1">
        <v>154.56700000000001</v>
      </c>
      <c r="LT194" s="1">
        <v>155.25299999999999</v>
      </c>
      <c r="LU194" s="1">
        <v>152.774</v>
      </c>
      <c r="LV194" s="1">
        <v>155.797</v>
      </c>
      <c r="LW194" s="1">
        <v>161.04300000000001</v>
      </c>
      <c r="LX194" s="1">
        <v>164.09399999999999</v>
      </c>
      <c r="LY194" s="1">
        <v>161.83699999999999</v>
      </c>
      <c r="LZ194" s="1">
        <v>167.93299999999999</v>
      </c>
      <c r="MA194" s="1">
        <v>177.923</v>
      </c>
      <c r="MB194" s="1">
        <v>179.87200000000001</v>
      </c>
      <c r="MC194" s="1">
        <v>181.32400000000001</v>
      </c>
      <c r="MD194" s="1">
        <v>179.72399999999999</v>
      </c>
      <c r="ME194" s="1">
        <v>177.56</v>
      </c>
      <c r="MF194" s="1">
        <v>178.57</v>
      </c>
      <c r="MG194" s="1">
        <v>181.857</v>
      </c>
      <c r="MH194" s="1">
        <v>183.00800000000001</v>
      </c>
      <c r="MI194" s="1">
        <v>186.06299999999999</v>
      </c>
      <c r="MJ194" s="1">
        <v>190.25200000000001</v>
      </c>
      <c r="MK194" s="1">
        <v>193.512</v>
      </c>
      <c r="ML194" s="1">
        <v>202.864</v>
      </c>
      <c r="MM194" s="1">
        <v>202.12700000000001</v>
      </c>
      <c r="MN194" s="1">
        <v>203.512</v>
      </c>
      <c r="MO194" s="1">
        <v>206.172</v>
      </c>
      <c r="MP194" s="1">
        <v>203.43899999999999</v>
      </c>
      <c r="MQ194" s="1">
        <v>209.673</v>
      </c>
      <c r="MR194" s="1">
        <v>208.40600000000001</v>
      </c>
      <c r="MS194" s="1">
        <v>213.48599999999999</v>
      </c>
      <c r="MT194" s="1">
        <v>218.46899999999999</v>
      </c>
      <c r="MU194" s="1">
        <v>233.529</v>
      </c>
      <c r="MV194" s="1">
        <v>233.77099999999999</v>
      </c>
      <c r="MW194" s="1">
        <v>225.964</v>
      </c>
      <c r="MX194" s="1">
        <v>222.773</v>
      </c>
      <c r="MY194" s="1">
        <v>221.48099999999999</v>
      </c>
      <c r="MZ194" s="1">
        <v>225.84200000000001</v>
      </c>
      <c r="NA194" s="1">
        <v>228.828</v>
      </c>
      <c r="NB194" s="1">
        <v>237.80500000000001</v>
      </c>
      <c r="NC194" s="1">
        <v>274.27499999999998</v>
      </c>
      <c r="ND194" s="1">
        <v>276.18</v>
      </c>
      <c r="NE194" s="1">
        <v>273.95499999999998</v>
      </c>
      <c r="NF194" s="1">
        <v>282.435</v>
      </c>
      <c r="NG194" s="1">
        <v>280.35700000000003</v>
      </c>
      <c r="NH194" s="1">
        <v>285.3</v>
      </c>
      <c r="NI194" s="1">
        <v>282.09800000000001</v>
      </c>
      <c r="NJ194" s="1">
        <v>290.09199999999998</v>
      </c>
      <c r="NK194" s="1">
        <v>289.529</v>
      </c>
      <c r="NL194" s="1">
        <v>302.02999999999997</v>
      </c>
      <c r="NM194" s="1">
        <v>307.05200000000002</v>
      </c>
      <c r="NN194" s="1">
        <v>318.95600000000002</v>
      </c>
      <c r="NO194" s="1">
        <v>321.03899999999999</v>
      </c>
      <c r="NP194" s="1">
        <v>325.06099999999998</v>
      </c>
      <c r="NQ194" s="1">
        <v>327.89499999999998</v>
      </c>
      <c r="NR194" s="1">
        <v>329.803</v>
      </c>
      <c r="NS194" s="1">
        <v>337.16199999999998</v>
      </c>
      <c r="NT194" s="1">
        <v>344.80399999999997</v>
      </c>
      <c r="NU194" s="1">
        <v>352.81299999999999</v>
      </c>
      <c r="NV194" s="1">
        <v>363.71300000000002</v>
      </c>
      <c r="NW194" s="1">
        <v>366.22699999999998</v>
      </c>
      <c r="NX194" s="1">
        <v>358.178</v>
      </c>
      <c r="NY194" s="1">
        <v>350.42</v>
      </c>
      <c r="NZ194" s="1">
        <v>349.24200000000002</v>
      </c>
      <c r="OA194" s="1">
        <v>345.73500000000001</v>
      </c>
      <c r="OB194" s="1">
        <v>346.14100000000002</v>
      </c>
      <c r="OC194" s="1">
        <v>348.46499999999997</v>
      </c>
      <c r="OD194" s="1">
        <v>344.11900000000003</v>
      </c>
      <c r="OE194" s="1">
        <v>344.85300000000001</v>
      </c>
      <c r="OF194" s="1">
        <v>340.85300000000001</v>
      </c>
      <c r="OG194" s="1">
        <v>335.67399999999998</v>
      </c>
      <c r="OH194" s="1">
        <v>335.35599999999999</v>
      </c>
      <c r="OI194" s="1">
        <v>345.57900000000001</v>
      </c>
      <c r="OJ194" s="1">
        <v>365.36099999999999</v>
      </c>
      <c r="OK194" s="1">
        <v>365.084</v>
      </c>
      <c r="OL194" s="1">
        <v>361.666</v>
      </c>
      <c r="OM194" s="1">
        <v>357.38900000000001</v>
      </c>
      <c r="ON194" s="1">
        <v>359.505</v>
      </c>
      <c r="OO194" s="1">
        <v>345.88799999999998</v>
      </c>
      <c r="OP194" s="1">
        <v>329.82600000000002</v>
      </c>
      <c r="OQ194" s="1">
        <v>323.71300000000002</v>
      </c>
      <c r="OR194" s="1">
        <v>326.55</v>
      </c>
      <c r="OS194" s="1">
        <v>325.89499999999998</v>
      </c>
      <c r="OT194" s="1">
        <v>319.61700000000002</v>
      </c>
      <c r="OU194" s="1">
        <v>320.28500000000003</v>
      </c>
      <c r="OV194" s="1">
        <v>325.11099999999999</v>
      </c>
      <c r="OW194" s="1">
        <v>317.77499999999998</v>
      </c>
      <c r="OX194" s="1">
        <v>318.76499999999999</v>
      </c>
      <c r="OY194" s="1">
        <v>349.38</v>
      </c>
      <c r="OZ194" s="1">
        <v>311.24099999999999</v>
      </c>
      <c r="PA194" s="1">
        <v>294.23099999999999</v>
      </c>
      <c r="PB194" s="1">
        <v>276.89499999999998</v>
      </c>
      <c r="PC194" s="1">
        <v>272.14100000000002</v>
      </c>
      <c r="PD194" s="1">
        <v>270.512</v>
      </c>
      <c r="PE194" s="1">
        <v>265.80599999999998</v>
      </c>
      <c r="PF194" s="1">
        <v>252.55099999999999</v>
      </c>
      <c r="PG194" s="1">
        <v>243.98500000000001</v>
      </c>
      <c r="PH194" s="1">
        <v>244.839</v>
      </c>
      <c r="PI194" s="1">
        <v>247.018</v>
      </c>
      <c r="PJ194" s="1">
        <v>245.625</v>
      </c>
      <c r="PK194" s="1">
        <v>246.19499999999999</v>
      </c>
      <c r="PL194" s="1">
        <v>243.63900000000001</v>
      </c>
      <c r="PM194" s="1">
        <v>248.09399999999999</v>
      </c>
      <c r="PN194" s="1">
        <v>247.15199999999999</v>
      </c>
      <c r="PO194" s="1">
        <v>245.02799999999999</v>
      </c>
      <c r="PP194" s="1">
        <v>251.28800000000001</v>
      </c>
      <c r="PQ194" s="1">
        <v>235.18</v>
      </c>
      <c r="PR194" s="1">
        <v>234.25899999999999</v>
      </c>
      <c r="PS194" s="1">
        <v>207.41200000000001</v>
      </c>
      <c r="PT194" s="1">
        <v>202.78100000000001</v>
      </c>
      <c r="PU194" s="1">
        <v>203.256</v>
      </c>
      <c r="PV194" s="1">
        <v>202.715</v>
      </c>
      <c r="PW194" s="1">
        <v>200.761</v>
      </c>
      <c r="PX194" s="1">
        <v>198.70500000000001</v>
      </c>
      <c r="PY194" s="1">
        <v>198.00700000000001</v>
      </c>
      <c r="PZ194" s="1">
        <v>194.96199999999999</v>
      </c>
      <c r="QA194" s="1">
        <v>192.489</v>
      </c>
      <c r="QB194" s="1">
        <v>188.52</v>
      </c>
      <c r="QC194" s="1">
        <v>191.06299999999999</v>
      </c>
      <c r="QD194" s="1">
        <v>188.238</v>
      </c>
      <c r="QE194" s="1">
        <v>185.34299999999999</v>
      </c>
      <c r="QF194" s="1">
        <v>185.21100000000001</v>
      </c>
      <c r="QG194" s="1">
        <v>187.87299999999999</v>
      </c>
      <c r="QH194" s="1">
        <v>190.459</v>
      </c>
      <c r="QI194" s="1">
        <v>193.71700000000001</v>
      </c>
      <c r="QJ194" s="1">
        <v>194.79599999999999</v>
      </c>
      <c r="QK194" s="1">
        <v>194.40899999999999</v>
      </c>
      <c r="QL194" s="1">
        <v>193.761</v>
      </c>
      <c r="QM194" s="1">
        <v>191.179</v>
      </c>
      <c r="QN194" s="1">
        <v>198.42400000000001</v>
      </c>
      <c r="QO194" s="1">
        <v>190.16</v>
      </c>
      <c r="QP194" s="1">
        <v>189.99600000000001</v>
      </c>
      <c r="QQ194" s="1">
        <v>192.01900000000001</v>
      </c>
      <c r="QR194" s="1">
        <v>191.61</v>
      </c>
      <c r="QS194" s="1">
        <v>192.01900000000001</v>
      </c>
      <c r="QT194" s="1">
        <v>191.99100000000001</v>
      </c>
      <c r="QU194" s="1">
        <v>192.06</v>
      </c>
      <c r="QV194" s="1">
        <v>193.36099999999999</v>
      </c>
      <c r="QW194" s="1">
        <v>195.06100000000001</v>
      </c>
      <c r="QX194" s="1">
        <v>194.667</v>
      </c>
      <c r="QY194" s="1">
        <v>194.78100000000001</v>
      </c>
      <c r="QZ194" s="1">
        <v>203.47800000000001</v>
      </c>
      <c r="RA194" s="1">
        <v>201.2</v>
      </c>
      <c r="RB194" s="1">
        <v>195.292</v>
      </c>
      <c r="RC194" s="1">
        <v>198.875</v>
      </c>
      <c r="RD194" s="1">
        <v>197.09800000000001</v>
      </c>
      <c r="RE194" s="1">
        <v>195.768</v>
      </c>
      <c r="RF194" s="1">
        <v>192.09800000000001</v>
      </c>
      <c r="RG194" s="1">
        <v>193.5</v>
      </c>
      <c r="RH194" s="1">
        <v>192.82400000000001</v>
      </c>
      <c r="RI194" s="1">
        <v>195.14699999999999</v>
      </c>
      <c r="RJ194" s="1">
        <v>194.374</v>
      </c>
      <c r="RK194" s="1">
        <v>197.655</v>
      </c>
      <c r="RL194" s="1">
        <v>197.613</v>
      </c>
      <c r="RM194" s="1">
        <v>201.17599999999999</v>
      </c>
      <c r="RN194" s="1">
        <v>202.642</v>
      </c>
      <c r="RO194" s="1">
        <v>198.26900000000001</v>
      </c>
      <c r="RP194" s="1">
        <v>199.24100000000001</v>
      </c>
      <c r="RQ194" s="1">
        <v>192.316</v>
      </c>
      <c r="RR194" s="1">
        <v>189.98</v>
      </c>
      <c r="RS194" s="1">
        <v>186.745</v>
      </c>
      <c r="RT194" s="1">
        <v>185.52099999999999</v>
      </c>
      <c r="RU194" s="1">
        <v>186.178</v>
      </c>
      <c r="RV194" s="1">
        <v>185.226</v>
      </c>
      <c r="RW194" s="1">
        <v>187.66300000000001</v>
      </c>
      <c r="RX194" s="1">
        <v>187.15700000000001</v>
      </c>
      <c r="RY194" s="1">
        <v>187.81</v>
      </c>
      <c r="RZ194" s="1">
        <v>188.04599999999999</v>
      </c>
      <c r="SA194" s="1">
        <v>188.08</v>
      </c>
      <c r="SB194" s="1">
        <v>190.42099999999999</v>
      </c>
      <c r="SC194" s="1">
        <v>193.833</v>
      </c>
      <c r="SD194" s="1">
        <v>194.59200000000001</v>
      </c>
      <c r="SE194" s="1">
        <v>200.15100000000001</v>
      </c>
      <c r="SF194" s="1">
        <v>201.06800000000001</v>
      </c>
      <c r="SG194" s="1">
        <v>206.75899999999999</v>
      </c>
      <c r="SH194" s="1">
        <v>206.739</v>
      </c>
      <c r="SI194" s="1">
        <v>208.70099999999999</v>
      </c>
      <c r="SJ194" s="1">
        <v>212.83600000000001</v>
      </c>
      <c r="SK194" s="1">
        <v>210.92400000000001</v>
      </c>
      <c r="SL194" s="1">
        <v>209.887</v>
      </c>
      <c r="SM194" s="1">
        <v>210.67</v>
      </c>
      <c r="SN194" s="1">
        <v>217.23500000000001</v>
      </c>
      <c r="SO194" s="1">
        <v>220.673</v>
      </c>
      <c r="SP194" s="1">
        <v>218.947</v>
      </c>
      <c r="SQ194" s="1">
        <v>222.792</v>
      </c>
      <c r="SR194" s="1">
        <v>224.68799999999999</v>
      </c>
    </row>
    <row r="195" spans="1:524" x14ac:dyDescent="0.25">
      <c r="A195" s="1" t="s">
        <v>398</v>
      </c>
      <c r="B195" s="1" t="str">
        <f>_xlfn.XLOOKUP(A195,bonds[worksheet get],bonds[unique lookup],"-")</f>
        <v>TRAFIG 6 7/8 PERP nc-21</v>
      </c>
      <c r="C195" s="1" t="str">
        <f>_xlfn.XLOOKUP(A195,bonds[worksheet get],bonds[ID_ISIN],"-")</f>
        <v>XS1582433428</v>
      </c>
      <c r="D195" s="1">
        <f>_xll.BDH(A195,"blp_i_sprd_mid","-2AY",,"Dates=H","Fill=C","Sort=R","Dir=H","cols=508;rows=1")</f>
        <v>1392.204</v>
      </c>
      <c r="E195" s="1">
        <v>1426.914</v>
      </c>
      <c r="F195" s="1">
        <v>1433.07</v>
      </c>
      <c r="G195" s="1">
        <v>1434.731</v>
      </c>
      <c r="H195" s="1">
        <v>1436.2270000000001</v>
      </c>
      <c r="I195" s="1">
        <v>1421.6949999999999</v>
      </c>
      <c r="J195" s="1">
        <v>1455.5540000000001</v>
      </c>
      <c r="K195" s="1">
        <v>1447.2729999999999</v>
      </c>
      <c r="L195" s="1">
        <v>1445.7570000000001</v>
      </c>
      <c r="M195" s="1">
        <v>1446.297</v>
      </c>
      <c r="N195" s="1">
        <v>1447.075</v>
      </c>
      <c r="O195" s="1">
        <v>1422.7919999999999</v>
      </c>
      <c r="P195" s="1">
        <v>1326.64</v>
      </c>
      <c r="Q195" s="1">
        <v>1267.2239999999999</v>
      </c>
      <c r="R195" s="1">
        <v>1318.634</v>
      </c>
      <c r="S195" s="1">
        <v>1317.44</v>
      </c>
      <c r="T195" s="1">
        <v>1318.7449999999999</v>
      </c>
      <c r="U195" s="1">
        <v>1195.623</v>
      </c>
      <c r="V195" s="1">
        <v>1242.979</v>
      </c>
      <c r="W195" s="1">
        <v>1330.7750000000001</v>
      </c>
      <c r="X195" s="1">
        <v>1647.0319999999999</v>
      </c>
      <c r="Y195" s="1">
        <v>1723.64</v>
      </c>
      <c r="Z195" s="1">
        <v>1784.1279999999999</v>
      </c>
      <c r="AA195" s="1">
        <v>2091.35</v>
      </c>
      <c r="AB195" s="1">
        <v>2099.4540000000002</v>
      </c>
      <c r="AC195" s="1">
        <v>2066.1909999999998</v>
      </c>
      <c r="AD195" s="1">
        <v>2049.7069999999999</v>
      </c>
      <c r="AE195" s="1">
        <v>2072.056</v>
      </c>
      <c r="AF195" s="1">
        <v>2092.422</v>
      </c>
      <c r="AG195" s="1">
        <v>2045.2919999999999</v>
      </c>
      <c r="AH195" s="1">
        <v>2090.107</v>
      </c>
      <c r="AI195" s="1">
        <v>2088.4270000000001</v>
      </c>
      <c r="AJ195" s="1">
        <v>2125.527</v>
      </c>
      <c r="AK195" s="1">
        <v>2164.768</v>
      </c>
      <c r="AL195" s="1">
        <v>2193.2820000000002</v>
      </c>
      <c r="AM195" s="1">
        <v>2216.4749999999999</v>
      </c>
      <c r="AN195" s="1">
        <v>2174.9259999999999</v>
      </c>
      <c r="AO195" s="1">
        <v>2141.0619999999999</v>
      </c>
      <c r="AP195" s="1">
        <v>2129.989</v>
      </c>
      <c r="AQ195" s="1">
        <v>2110.2460000000001</v>
      </c>
      <c r="AR195" s="1">
        <v>2131.5320000000002</v>
      </c>
      <c r="AS195" s="1">
        <v>2130.25</v>
      </c>
      <c r="AT195" s="1">
        <v>2114.71</v>
      </c>
      <c r="AU195" s="1">
        <v>2090.3330000000001</v>
      </c>
      <c r="AV195" s="1">
        <v>2077.5810000000001</v>
      </c>
      <c r="AW195" s="1">
        <v>2074.86</v>
      </c>
      <c r="AX195" s="1">
        <v>2115.1329999999998</v>
      </c>
      <c r="AY195" s="1">
        <v>2073.1379999999999</v>
      </c>
      <c r="AZ195" s="1">
        <v>2102.4299999999998</v>
      </c>
      <c r="BA195" s="1">
        <v>2133.1260000000002</v>
      </c>
      <c r="BB195" s="1">
        <v>2139.2759999999998</v>
      </c>
      <c r="BC195" s="1">
        <v>2151.9290000000001</v>
      </c>
      <c r="BD195" s="1">
        <v>2209.0549999999998</v>
      </c>
      <c r="BE195" s="1">
        <v>2094.7820000000002</v>
      </c>
      <c r="BF195" s="1">
        <v>1966.902</v>
      </c>
      <c r="BG195" s="1">
        <v>1987.2729999999999</v>
      </c>
      <c r="BH195" s="1">
        <v>2041.039</v>
      </c>
      <c r="BI195" s="1">
        <v>2024.1790000000001</v>
      </c>
      <c r="BJ195" s="1">
        <v>1997.913</v>
      </c>
      <c r="BK195" s="1">
        <v>2342.2399999999998</v>
      </c>
      <c r="BL195" s="1">
        <v>2506.2440000000001</v>
      </c>
      <c r="BM195" s="1">
        <v>2769.1680000000001</v>
      </c>
      <c r="BN195" s="1">
        <v>2851.096</v>
      </c>
      <c r="BO195" s="1">
        <v>2877.7640000000001</v>
      </c>
      <c r="BP195" s="1">
        <v>2883.3090000000002</v>
      </c>
      <c r="BQ195" s="1">
        <v>2844.181</v>
      </c>
      <c r="BR195" s="1">
        <v>2830.2330000000002</v>
      </c>
      <c r="BS195" s="1">
        <v>2883.27</v>
      </c>
      <c r="BT195" s="1">
        <v>2935.1660000000002</v>
      </c>
      <c r="BU195" s="1">
        <v>3007.8710000000001</v>
      </c>
      <c r="BV195" s="1">
        <v>3471.3209999999999</v>
      </c>
      <c r="BW195" s="1">
        <v>3520.3359999999998</v>
      </c>
      <c r="BX195" s="1">
        <v>3602.55</v>
      </c>
      <c r="BY195" s="1">
        <v>3377.3760000000002</v>
      </c>
      <c r="BZ195" s="1">
        <v>3231.2269999999999</v>
      </c>
      <c r="CA195" s="1">
        <v>3170.3020000000001</v>
      </c>
      <c r="CB195" s="1">
        <v>2689.2779999999998</v>
      </c>
      <c r="CC195" s="1">
        <v>2389.2260000000001</v>
      </c>
      <c r="CD195" s="1">
        <v>1962.21</v>
      </c>
      <c r="CE195" s="1">
        <v>1692.454</v>
      </c>
      <c r="CF195" s="1">
        <v>1308.242</v>
      </c>
      <c r="CG195" s="1">
        <v>1274.1869999999999</v>
      </c>
      <c r="CH195" s="1">
        <v>1238.2670000000001</v>
      </c>
      <c r="CI195" s="1">
        <v>974.31799999999998</v>
      </c>
      <c r="CJ195" s="1">
        <v>969.11199999999997</v>
      </c>
      <c r="CK195" s="1">
        <v>952.50800000000004</v>
      </c>
      <c r="CL195" s="1">
        <v>936.41099999999994</v>
      </c>
      <c r="CM195" s="1">
        <v>911.51</v>
      </c>
      <c r="CN195" s="1">
        <v>883.39200000000005</v>
      </c>
      <c r="CO195" s="1">
        <v>807.36099999999999</v>
      </c>
      <c r="CP195" s="1">
        <v>774.93100000000004</v>
      </c>
      <c r="CQ195" s="1">
        <v>741.22900000000004</v>
      </c>
      <c r="CR195" s="1">
        <v>671.654</v>
      </c>
      <c r="CS195" s="1">
        <v>645.16600000000005</v>
      </c>
      <c r="CT195" s="1">
        <v>638.93600000000004</v>
      </c>
      <c r="CU195" s="1">
        <v>634.91200000000003</v>
      </c>
      <c r="CV195" s="1">
        <v>638.00199999999995</v>
      </c>
      <c r="CW195" s="1">
        <v>617.16</v>
      </c>
      <c r="CX195" s="1">
        <v>608.93899999999996</v>
      </c>
      <c r="CY195" s="1">
        <v>619.12400000000002</v>
      </c>
      <c r="CZ195" s="1">
        <v>617.37699999999995</v>
      </c>
      <c r="DA195" s="1">
        <v>624.44299999999998</v>
      </c>
      <c r="DB195" s="1">
        <v>627.49300000000005</v>
      </c>
      <c r="DC195" s="1">
        <v>628.59</v>
      </c>
      <c r="DD195" s="1">
        <v>628.97900000000004</v>
      </c>
      <c r="DE195" s="1">
        <v>649.976</v>
      </c>
      <c r="DF195" s="1">
        <v>693.31600000000003</v>
      </c>
      <c r="DG195" s="1">
        <v>699.154</v>
      </c>
      <c r="DH195" s="1">
        <v>698.60299999999995</v>
      </c>
      <c r="DI195" s="1">
        <v>693.38</v>
      </c>
      <c r="DJ195" s="1">
        <v>697.91800000000001</v>
      </c>
      <c r="DK195" s="1">
        <v>683.90499999999997</v>
      </c>
      <c r="DL195" s="1">
        <v>705.32100000000003</v>
      </c>
      <c r="DM195" s="1">
        <v>654.01599999999996</v>
      </c>
      <c r="DN195" s="1">
        <v>650.24400000000003</v>
      </c>
      <c r="DO195" s="1">
        <v>652.58399999999995</v>
      </c>
      <c r="DP195" s="1">
        <v>679.49699999999996</v>
      </c>
      <c r="DQ195" s="1">
        <v>671.95399999999995</v>
      </c>
      <c r="DR195" s="1">
        <v>665.13199999999995</v>
      </c>
      <c r="DS195" s="1">
        <v>676.41</v>
      </c>
      <c r="DT195" s="1">
        <v>705.38800000000003</v>
      </c>
      <c r="DU195" s="1">
        <v>711.44899999999996</v>
      </c>
      <c r="DV195" s="1">
        <v>722.46699999999998</v>
      </c>
      <c r="DW195" s="1">
        <v>778.22900000000004</v>
      </c>
      <c r="DX195" s="1">
        <v>786.87199999999996</v>
      </c>
      <c r="DY195" s="1">
        <v>789.54</v>
      </c>
      <c r="DZ195" s="1">
        <v>798.06799999999998</v>
      </c>
      <c r="EA195" s="1">
        <v>791.96299999999997</v>
      </c>
      <c r="EB195" s="1">
        <v>807.47400000000005</v>
      </c>
      <c r="EC195" s="1">
        <v>805.04700000000003</v>
      </c>
      <c r="ED195" s="1">
        <v>824.14</v>
      </c>
      <c r="EE195" s="1">
        <v>819.22199999999998</v>
      </c>
      <c r="EF195" s="1">
        <v>801.48500000000001</v>
      </c>
      <c r="EG195" s="1">
        <v>812.75</v>
      </c>
      <c r="EH195" s="1">
        <v>795.82</v>
      </c>
      <c r="EI195" s="1">
        <v>820.649</v>
      </c>
      <c r="EJ195" s="1">
        <v>815.24800000000005</v>
      </c>
      <c r="EK195" s="1">
        <v>829.53300000000002</v>
      </c>
      <c r="EL195" s="1">
        <v>830.86500000000001</v>
      </c>
      <c r="EM195" s="1">
        <v>828.13</v>
      </c>
      <c r="EN195" s="1">
        <v>838.524</v>
      </c>
      <c r="EO195" s="1">
        <v>866.54700000000003</v>
      </c>
      <c r="EP195" s="1">
        <v>856.02300000000002</v>
      </c>
      <c r="EQ195" s="1">
        <v>889.27099999999996</v>
      </c>
      <c r="ER195" s="1">
        <v>894.73299999999995</v>
      </c>
      <c r="ES195" s="1">
        <v>896.59799999999996</v>
      </c>
      <c r="ET195" s="1">
        <v>906.11900000000003</v>
      </c>
      <c r="EU195" s="1">
        <v>901.44600000000003</v>
      </c>
      <c r="EV195" s="1">
        <v>912.67499999999995</v>
      </c>
      <c r="EW195" s="1">
        <v>903.48400000000004</v>
      </c>
      <c r="EX195" s="1">
        <v>902.98400000000004</v>
      </c>
      <c r="EY195" s="1">
        <v>913.53399999999999</v>
      </c>
      <c r="EZ195" s="1">
        <v>900.05700000000002</v>
      </c>
      <c r="FA195" s="1">
        <v>914.62599999999998</v>
      </c>
      <c r="FB195" s="1">
        <v>919.80499999999995</v>
      </c>
      <c r="FC195" s="1">
        <v>927.53300000000002</v>
      </c>
      <c r="FD195" s="1">
        <v>921.53700000000003</v>
      </c>
      <c r="FE195" s="1">
        <v>894.64099999999996</v>
      </c>
      <c r="FF195" s="1">
        <v>895.79300000000001</v>
      </c>
      <c r="FG195" s="1">
        <v>891.60199999999998</v>
      </c>
      <c r="FH195" s="1">
        <v>877.52499999999998</v>
      </c>
      <c r="FI195" s="1">
        <v>846.25</v>
      </c>
      <c r="FJ195" s="1">
        <v>833.24300000000005</v>
      </c>
      <c r="FK195" s="1">
        <v>834.09299999999996</v>
      </c>
      <c r="FL195" s="1">
        <v>832.50400000000002</v>
      </c>
      <c r="FM195" s="1">
        <v>799.74</v>
      </c>
      <c r="FN195" s="1">
        <v>824.54200000000003</v>
      </c>
      <c r="FO195" s="1">
        <v>908.90700000000004</v>
      </c>
      <c r="FP195" s="1">
        <v>900.21500000000003</v>
      </c>
      <c r="FQ195" s="1">
        <v>939.52499999999998</v>
      </c>
      <c r="FR195" s="1">
        <v>943.65200000000004</v>
      </c>
      <c r="FS195" s="1">
        <v>947.27099999999996</v>
      </c>
      <c r="FT195" s="1">
        <v>962.92600000000004</v>
      </c>
      <c r="FU195" s="1">
        <v>987.38699999999994</v>
      </c>
      <c r="FV195" s="1">
        <v>1005.097</v>
      </c>
      <c r="FW195" s="1">
        <v>1032.644</v>
      </c>
      <c r="FX195" s="1">
        <v>1057.5630000000001</v>
      </c>
      <c r="FY195" s="1">
        <v>1060.827</v>
      </c>
      <c r="FZ195" s="1">
        <v>1057.45</v>
      </c>
      <c r="GA195" s="1">
        <v>1058.92</v>
      </c>
      <c r="GB195" s="1">
        <v>1065.9069999999999</v>
      </c>
      <c r="GC195" s="1">
        <v>1059.046</v>
      </c>
      <c r="GD195" s="1">
        <v>1050.2249999999999</v>
      </c>
      <c r="GE195" s="1">
        <v>1041.9469999999999</v>
      </c>
      <c r="GF195" s="1">
        <v>1057.8050000000001</v>
      </c>
      <c r="GG195" s="1">
        <v>1061.4259999999999</v>
      </c>
      <c r="GH195" s="1">
        <v>1063.8109999999999</v>
      </c>
      <c r="GI195" s="1">
        <v>1060.4480000000001</v>
      </c>
      <c r="GJ195" s="1">
        <v>1054.598</v>
      </c>
      <c r="GK195" s="1">
        <v>1047.9269999999999</v>
      </c>
      <c r="GL195" s="1">
        <v>1050.47</v>
      </c>
      <c r="GM195" s="1">
        <v>1020.097</v>
      </c>
      <c r="GN195" s="1">
        <v>993.84699999999998</v>
      </c>
      <c r="GO195" s="1">
        <v>987.24400000000003</v>
      </c>
      <c r="GP195" s="1">
        <v>988.43799999999999</v>
      </c>
      <c r="GQ195" s="1">
        <v>989.077</v>
      </c>
      <c r="GR195" s="1">
        <v>984.28899999999999</v>
      </c>
      <c r="GS195" s="1">
        <v>989.30499999999995</v>
      </c>
      <c r="GT195" s="1">
        <v>984.32799999999997</v>
      </c>
      <c r="GU195" s="1">
        <v>970.30200000000002</v>
      </c>
      <c r="GV195" s="1">
        <v>979.93200000000002</v>
      </c>
      <c r="GW195" s="1">
        <v>982.36</v>
      </c>
      <c r="GX195" s="1">
        <v>971.17899999999997</v>
      </c>
      <c r="GY195" s="1">
        <v>963.89400000000001</v>
      </c>
      <c r="GZ195" s="1">
        <v>970.66200000000003</v>
      </c>
      <c r="HA195" s="1">
        <v>987.01099999999997</v>
      </c>
      <c r="HB195" s="1">
        <v>992.98099999999999</v>
      </c>
      <c r="HC195" s="1">
        <v>977.86500000000001</v>
      </c>
      <c r="HD195" s="1">
        <v>989.78899999999999</v>
      </c>
      <c r="HE195" s="1">
        <v>987.827</v>
      </c>
      <c r="HF195" s="1">
        <v>992.79600000000005</v>
      </c>
      <c r="HG195" s="1">
        <v>1002.668</v>
      </c>
      <c r="HH195" s="1">
        <v>1001.45</v>
      </c>
      <c r="HI195" s="1">
        <v>1002.4589999999999</v>
      </c>
      <c r="HJ195" s="1">
        <v>996.45299999999997</v>
      </c>
      <c r="HK195" s="1">
        <v>988.86199999999997</v>
      </c>
      <c r="HL195" s="1">
        <v>1044.5609999999999</v>
      </c>
      <c r="HM195" s="1">
        <v>1045.6310000000001</v>
      </c>
      <c r="HN195" s="1">
        <v>1058.104</v>
      </c>
      <c r="HO195" s="1">
        <v>1060.4739999999999</v>
      </c>
      <c r="HP195" s="1">
        <v>1067.6369999999999</v>
      </c>
      <c r="HQ195" s="1">
        <v>1075.394</v>
      </c>
      <c r="HR195" s="1">
        <v>1101.5730000000001</v>
      </c>
      <c r="HS195" s="1">
        <v>1104.6010000000001</v>
      </c>
      <c r="HT195" s="1">
        <v>1106.7919999999999</v>
      </c>
      <c r="HU195" s="1">
        <v>1090.018</v>
      </c>
      <c r="HV195" s="1">
        <v>1086.3699999999999</v>
      </c>
      <c r="HW195" s="1">
        <v>1078.0450000000001</v>
      </c>
      <c r="HX195" s="1">
        <v>1069.1410000000001</v>
      </c>
      <c r="HY195" s="1">
        <v>1066.2950000000001</v>
      </c>
      <c r="HZ195" s="1">
        <v>1054.2339999999999</v>
      </c>
      <c r="IA195" s="1">
        <v>1060.7660000000001</v>
      </c>
      <c r="IB195" s="1">
        <v>1041.8530000000001</v>
      </c>
      <c r="IC195" s="1">
        <v>1048.8389999999999</v>
      </c>
      <c r="ID195" s="1">
        <v>997.58</v>
      </c>
      <c r="IE195" s="1">
        <v>992.072</v>
      </c>
      <c r="IF195" s="1">
        <v>952.68499999999995</v>
      </c>
      <c r="IG195" s="1">
        <v>952.21400000000006</v>
      </c>
      <c r="IH195" s="1">
        <v>947.59299999999996</v>
      </c>
      <c r="II195" s="1">
        <v>945.30799999999999</v>
      </c>
      <c r="IJ195" s="1">
        <v>951.58799999999997</v>
      </c>
      <c r="IK195" s="1">
        <v>962.12400000000002</v>
      </c>
      <c r="IL195" s="1">
        <v>976.61099999999999</v>
      </c>
      <c r="IM195" s="1">
        <v>982.28899999999999</v>
      </c>
      <c r="IN195" s="1">
        <v>976.35599999999999</v>
      </c>
      <c r="IO195" s="1">
        <v>990.84500000000003</v>
      </c>
      <c r="IP195" s="1">
        <v>957.32899999999995</v>
      </c>
      <c r="IQ195" s="1">
        <v>924.16200000000003</v>
      </c>
      <c r="IR195" s="1">
        <v>902.96</v>
      </c>
      <c r="IS195" s="1">
        <v>876.14700000000005</v>
      </c>
      <c r="IT195" s="1">
        <v>871.91800000000001</v>
      </c>
      <c r="IU195" s="1">
        <v>874.25099999999998</v>
      </c>
      <c r="IV195" s="1">
        <v>857.75599999999997</v>
      </c>
      <c r="IW195" s="1">
        <v>840.10699999999997</v>
      </c>
      <c r="IX195" s="1">
        <v>835.19799999999998</v>
      </c>
      <c r="IY195" s="1">
        <v>864.50099999999998</v>
      </c>
      <c r="IZ195" s="1">
        <v>873.57600000000002</v>
      </c>
      <c r="JA195" s="1">
        <v>877.98099999999999</v>
      </c>
      <c r="JB195" s="1">
        <v>872.28300000000002</v>
      </c>
      <c r="JC195" s="1">
        <v>857.71699999999998</v>
      </c>
      <c r="JD195" s="1">
        <v>886.524</v>
      </c>
      <c r="JE195" s="1">
        <v>880.81200000000001</v>
      </c>
      <c r="JF195" s="1">
        <v>877.13900000000001</v>
      </c>
      <c r="JG195" s="1">
        <v>888.30700000000002</v>
      </c>
      <c r="JH195" s="1">
        <v>985.64599999999996</v>
      </c>
      <c r="JI195" s="1">
        <v>970.125</v>
      </c>
      <c r="JJ195" s="1">
        <v>856.36900000000003</v>
      </c>
      <c r="JK195" s="1">
        <v>717.18799999999999</v>
      </c>
      <c r="JL195" s="1">
        <v>708.40800000000002</v>
      </c>
      <c r="JM195" s="1">
        <v>810.33600000000001</v>
      </c>
      <c r="JN195" s="1">
        <v>814.29700000000003</v>
      </c>
      <c r="JO195" s="1">
        <v>809.67899999999997</v>
      </c>
      <c r="JP195" s="1">
        <v>820.82399999999996</v>
      </c>
      <c r="JQ195" s="1">
        <v>813.78800000000001</v>
      </c>
      <c r="JR195" s="1">
        <v>836.51199999999994</v>
      </c>
      <c r="JS195" s="1">
        <v>822.79600000000005</v>
      </c>
      <c r="JT195" s="1">
        <v>844.91099999999994</v>
      </c>
      <c r="JU195" s="1">
        <v>847.33600000000001</v>
      </c>
      <c r="JV195" s="1">
        <v>862.19799999999998</v>
      </c>
      <c r="JW195" s="1">
        <v>856.45399999999995</v>
      </c>
      <c r="JX195" s="1">
        <v>817.32600000000002</v>
      </c>
      <c r="JY195" s="1">
        <v>814.56100000000004</v>
      </c>
      <c r="JZ195" s="1">
        <v>810.23299999999995</v>
      </c>
      <c r="KA195" s="1">
        <v>793.19200000000001</v>
      </c>
      <c r="KB195" s="1">
        <v>832.99300000000005</v>
      </c>
      <c r="KC195" s="1">
        <v>815.03800000000001</v>
      </c>
      <c r="KD195" s="1">
        <v>799.76</v>
      </c>
      <c r="KE195" s="1">
        <v>847.89300000000003</v>
      </c>
      <c r="KF195" s="1">
        <v>836.36800000000005</v>
      </c>
      <c r="KG195" s="1">
        <v>826.1</v>
      </c>
      <c r="KH195" s="1">
        <v>850.27599999999995</v>
      </c>
      <c r="KI195" s="1">
        <v>875.55799999999999</v>
      </c>
      <c r="KJ195" s="1">
        <v>888.197</v>
      </c>
      <c r="KK195" s="1">
        <v>889.18499999999995</v>
      </c>
      <c r="KL195" s="1">
        <v>873.08799999999997</v>
      </c>
      <c r="KM195" s="1">
        <v>869.01700000000005</v>
      </c>
      <c r="KN195" s="1">
        <v>863.94799999999998</v>
      </c>
      <c r="KO195" s="1">
        <v>877.85599999999999</v>
      </c>
      <c r="KP195" s="1">
        <v>865.74699999999996</v>
      </c>
      <c r="KQ195" s="1">
        <v>885.63199999999995</v>
      </c>
      <c r="KR195" s="1">
        <v>883.36300000000006</v>
      </c>
      <c r="KS195" s="1">
        <v>872.88199999999995</v>
      </c>
      <c r="KT195" s="1">
        <v>890.74199999999996</v>
      </c>
      <c r="KU195" s="1">
        <v>893.34699999999998</v>
      </c>
      <c r="KV195" s="1">
        <v>886.55</v>
      </c>
      <c r="KW195" s="1">
        <v>884.34699999999998</v>
      </c>
      <c r="KX195" s="1">
        <v>883.1</v>
      </c>
      <c r="KY195" s="1">
        <v>863.2</v>
      </c>
      <c r="KZ195" s="1">
        <v>876.42</v>
      </c>
      <c r="LA195" s="1">
        <v>887.81500000000005</v>
      </c>
      <c r="LB195" s="1">
        <v>893.46699999999998</v>
      </c>
      <c r="LC195" s="1">
        <v>868.48099999999999</v>
      </c>
      <c r="LD195" s="1">
        <v>845.35199999999998</v>
      </c>
      <c r="LE195" s="1">
        <v>839.00900000000001</v>
      </c>
      <c r="LF195" s="1">
        <v>833.75900000000001</v>
      </c>
      <c r="LG195" s="1">
        <v>827.71900000000005</v>
      </c>
      <c r="LH195" s="1">
        <v>828.21600000000001</v>
      </c>
      <c r="LI195" s="1">
        <v>842.274</v>
      </c>
      <c r="LJ195" s="1">
        <v>826.44600000000003</v>
      </c>
      <c r="LK195" s="1">
        <v>833.2</v>
      </c>
      <c r="LL195" s="1">
        <v>824.51099999999997</v>
      </c>
      <c r="LM195" s="1">
        <v>830.66499999999996</v>
      </c>
      <c r="LN195" s="1">
        <v>833.76499999999999</v>
      </c>
      <c r="LO195" s="1">
        <v>840.09299999999996</v>
      </c>
      <c r="LP195" s="1">
        <v>842.98800000000006</v>
      </c>
      <c r="LQ195" s="1">
        <v>841.38699999999994</v>
      </c>
      <c r="LR195" s="1">
        <v>813.73099999999999</v>
      </c>
      <c r="LS195" s="1">
        <v>798.46100000000001</v>
      </c>
      <c r="LT195" s="1">
        <v>793.28599999999994</v>
      </c>
      <c r="LU195" s="1">
        <v>792.59799999999996</v>
      </c>
      <c r="LV195" s="1">
        <v>815.721</v>
      </c>
      <c r="LW195" s="1">
        <v>828.34799999999996</v>
      </c>
      <c r="LX195" s="1">
        <v>837.96699999999998</v>
      </c>
      <c r="LY195" s="1">
        <v>842.61500000000001</v>
      </c>
      <c r="LZ195" s="1">
        <v>829.11199999999997</v>
      </c>
      <c r="MA195" s="1">
        <v>849.029</v>
      </c>
      <c r="MB195" s="1">
        <v>809.27</v>
      </c>
      <c r="MC195" s="1">
        <v>692.52700000000004</v>
      </c>
      <c r="MD195" s="1">
        <v>691.22</v>
      </c>
      <c r="ME195" s="1">
        <v>684.29300000000001</v>
      </c>
      <c r="MF195" s="1">
        <v>692.97799999999995</v>
      </c>
      <c r="MG195" s="1">
        <v>672.702</v>
      </c>
      <c r="MH195" s="1">
        <v>679.44100000000003</v>
      </c>
      <c r="MI195" s="1">
        <v>696.07500000000005</v>
      </c>
      <c r="MJ195" s="1">
        <v>698.01099999999997</v>
      </c>
      <c r="MK195" s="1">
        <v>689.572</v>
      </c>
      <c r="ML195" s="1">
        <v>680.678</v>
      </c>
      <c r="MM195" s="1">
        <v>691.505</v>
      </c>
      <c r="MN195" s="1">
        <v>690.21799999999996</v>
      </c>
      <c r="MO195" s="1">
        <v>692.40700000000004</v>
      </c>
      <c r="MP195" s="1">
        <v>691.76499999999999</v>
      </c>
      <c r="MQ195" s="1">
        <v>696.79499999999996</v>
      </c>
      <c r="MR195" s="1">
        <v>674.34199999999998</v>
      </c>
      <c r="MS195" s="1">
        <v>676.78399999999999</v>
      </c>
      <c r="MT195" s="1">
        <v>681.74099999999999</v>
      </c>
      <c r="MU195" s="1">
        <v>675.60900000000004</v>
      </c>
      <c r="MV195" s="1">
        <v>679.99699999999996</v>
      </c>
      <c r="MW195" s="1">
        <v>665.15800000000002</v>
      </c>
      <c r="MX195" s="1">
        <v>665.07600000000002</v>
      </c>
      <c r="MY195" s="1">
        <v>660.08699999999999</v>
      </c>
      <c r="MZ195" s="1">
        <v>649.65200000000004</v>
      </c>
      <c r="NA195" s="1">
        <v>642.08699999999999</v>
      </c>
      <c r="NB195" s="1">
        <v>646.76900000000001</v>
      </c>
      <c r="NC195" s="1">
        <v>685.92399999999998</v>
      </c>
      <c r="ND195" s="1">
        <v>671.93600000000004</v>
      </c>
      <c r="NE195" s="1">
        <v>678.92600000000004</v>
      </c>
      <c r="NF195" s="1">
        <v>673.16499999999996</v>
      </c>
      <c r="NG195" s="1">
        <v>692.31200000000001</v>
      </c>
      <c r="NH195" s="1">
        <v>691.58600000000001</v>
      </c>
      <c r="NI195" s="1">
        <v>682.33299999999997</v>
      </c>
      <c r="NJ195" s="1">
        <v>679.40700000000004</v>
      </c>
      <c r="NK195" s="1">
        <v>698.16300000000001</v>
      </c>
      <c r="NL195" s="1">
        <v>732.49800000000005</v>
      </c>
      <c r="NM195" s="1">
        <v>742.85900000000004</v>
      </c>
      <c r="NN195" s="1">
        <v>783.40599999999995</v>
      </c>
      <c r="NO195" s="1">
        <v>803.35699999999997</v>
      </c>
      <c r="NP195" s="1">
        <v>808.94399999999996</v>
      </c>
      <c r="NQ195" s="1">
        <v>833.44399999999996</v>
      </c>
      <c r="NR195" s="1">
        <v>839.58900000000006</v>
      </c>
      <c r="NS195" s="1">
        <v>875.19</v>
      </c>
      <c r="NT195" s="1">
        <v>902.27599999999995</v>
      </c>
      <c r="NU195" s="1">
        <v>924.64400000000001</v>
      </c>
      <c r="NV195" s="1">
        <v>936.952</v>
      </c>
      <c r="NW195" s="1">
        <v>853.41</v>
      </c>
      <c r="NX195" s="1">
        <v>840.50400000000002</v>
      </c>
      <c r="NY195" s="1">
        <v>837.553</v>
      </c>
      <c r="NZ195" s="1">
        <v>835.71199999999999</v>
      </c>
      <c r="OA195" s="1">
        <v>838.78</v>
      </c>
      <c r="OB195" s="1">
        <v>827.59799999999996</v>
      </c>
      <c r="OC195" s="1">
        <v>821.29700000000003</v>
      </c>
      <c r="OD195" s="1">
        <v>810.9</v>
      </c>
      <c r="OE195" s="1">
        <v>808.04899999999998</v>
      </c>
      <c r="OF195" s="1">
        <v>800.74099999999999</v>
      </c>
      <c r="OG195" s="1">
        <v>806.12300000000005</v>
      </c>
      <c r="OH195" s="1">
        <v>808.947</v>
      </c>
      <c r="OI195" s="1">
        <v>906.94</v>
      </c>
      <c r="OJ195" s="1">
        <v>911.61400000000003</v>
      </c>
      <c r="OK195" s="1">
        <v>1064.9169999999999</v>
      </c>
      <c r="OL195" s="1">
        <v>1110.0719999999999</v>
      </c>
      <c r="OM195" s="1">
        <v>1101.7270000000001</v>
      </c>
      <c r="ON195" s="1">
        <v>1086.338</v>
      </c>
      <c r="OO195" s="1">
        <v>1056.2550000000001</v>
      </c>
      <c r="OP195" s="1">
        <v>1009.855</v>
      </c>
      <c r="OQ195" s="1">
        <v>1023.77</v>
      </c>
      <c r="OR195" s="1">
        <v>1007.34</v>
      </c>
      <c r="OS195" s="1">
        <v>992.18899999999996</v>
      </c>
      <c r="OT195" s="1">
        <v>968.423</v>
      </c>
      <c r="OU195" s="1">
        <v>951.4</v>
      </c>
      <c r="OV195" s="1">
        <v>969.39700000000005</v>
      </c>
      <c r="OW195" s="1">
        <v>973.33100000000002</v>
      </c>
      <c r="OX195" s="1">
        <v>1036.7539999999999</v>
      </c>
      <c r="OY195" s="1">
        <v>1067.3009999999999</v>
      </c>
      <c r="OZ195" s="1">
        <v>976.62199999999996</v>
      </c>
      <c r="PA195" s="1">
        <v>932.45500000000004</v>
      </c>
      <c r="PB195" s="1">
        <v>868.63699999999994</v>
      </c>
      <c r="PC195" s="1">
        <v>773.47699999999998</v>
      </c>
      <c r="PD195" s="1">
        <v>733.05899999999997</v>
      </c>
      <c r="PE195" s="1">
        <v>718.49900000000002</v>
      </c>
      <c r="PF195" s="1">
        <v>713.86500000000001</v>
      </c>
      <c r="PG195" s="1">
        <v>707.74300000000005</v>
      </c>
      <c r="PH195" s="1">
        <v>711.21199999999999</v>
      </c>
      <c r="PI195" s="1">
        <v>714.86599999999999</v>
      </c>
      <c r="PJ195" s="1">
        <v>715.50199999999995</v>
      </c>
      <c r="PK195" s="1">
        <v>723.67700000000002</v>
      </c>
      <c r="PL195" s="1">
        <v>744.22</v>
      </c>
      <c r="PM195" s="1">
        <v>745.74199999999996</v>
      </c>
      <c r="PN195" s="1">
        <v>743.50599999999997</v>
      </c>
      <c r="PO195" s="1">
        <v>725.81299999999999</v>
      </c>
      <c r="PP195" s="1">
        <v>723.28899999999999</v>
      </c>
      <c r="PQ195" s="1">
        <v>692.73</v>
      </c>
      <c r="PR195" s="1">
        <v>689.15</v>
      </c>
      <c r="PS195" s="1">
        <v>677.30399999999997</v>
      </c>
      <c r="PT195" s="1">
        <v>668.851</v>
      </c>
      <c r="PU195" s="1">
        <v>666.61599999999999</v>
      </c>
      <c r="PV195" s="1">
        <v>672.22699999999998</v>
      </c>
      <c r="PW195" s="1">
        <v>666.92200000000003</v>
      </c>
      <c r="PX195" s="1">
        <v>677.33299999999997</v>
      </c>
      <c r="PY195" s="1">
        <v>678.40700000000004</v>
      </c>
      <c r="PZ195" s="1">
        <v>683.80399999999997</v>
      </c>
      <c r="QA195" s="1">
        <v>687.88</v>
      </c>
      <c r="QB195" s="1">
        <v>664.947</v>
      </c>
      <c r="QC195" s="1">
        <v>670.80600000000004</v>
      </c>
      <c r="QD195" s="1">
        <v>681.05200000000002</v>
      </c>
      <c r="QE195" s="1">
        <v>690.60900000000004</v>
      </c>
      <c r="QF195" s="1">
        <v>697.30700000000002</v>
      </c>
      <c r="QG195" s="1">
        <v>707.19100000000003</v>
      </c>
      <c r="QH195" s="1">
        <v>734.28899999999999</v>
      </c>
      <c r="QI195" s="1">
        <v>736.06600000000003</v>
      </c>
      <c r="QJ195" s="1">
        <v>738.38400000000001</v>
      </c>
      <c r="QK195" s="1">
        <v>736.06500000000005</v>
      </c>
      <c r="QL195" s="1">
        <v>735.72799999999995</v>
      </c>
      <c r="QM195" s="1">
        <v>735.43299999999999</v>
      </c>
      <c r="QN195" s="1">
        <v>732.57</v>
      </c>
      <c r="QO195" s="1">
        <v>736.34699999999998</v>
      </c>
      <c r="QP195" s="1">
        <v>713.97799999999995</v>
      </c>
      <c r="QQ195" s="1">
        <v>698.86900000000003</v>
      </c>
      <c r="QR195" s="1">
        <v>700.78</v>
      </c>
      <c r="QS195" s="1">
        <v>701.88599999999997</v>
      </c>
      <c r="QT195" s="1">
        <v>706.81600000000003</v>
      </c>
      <c r="QU195" s="1">
        <v>703.13900000000001</v>
      </c>
      <c r="QV195" s="1">
        <v>687.89800000000002</v>
      </c>
      <c r="QW195" s="1">
        <v>665.34299999999996</v>
      </c>
      <c r="QX195" s="1">
        <v>675.41099999999994</v>
      </c>
      <c r="QY195" s="1">
        <v>667.83</v>
      </c>
      <c r="QZ195" s="1">
        <v>671.06700000000001</v>
      </c>
      <c r="RA195" s="1">
        <v>668.34299999999996</v>
      </c>
      <c r="RB195" s="1">
        <v>665.38</v>
      </c>
      <c r="RC195" s="1">
        <v>667.68399999999997</v>
      </c>
      <c r="RD195" s="1">
        <v>662.84</v>
      </c>
      <c r="RE195" s="1">
        <v>654.27499999999998</v>
      </c>
      <c r="RF195" s="1">
        <v>663.71500000000003</v>
      </c>
      <c r="RG195" s="1">
        <v>663.73800000000006</v>
      </c>
      <c r="RH195" s="1">
        <v>658.58600000000001</v>
      </c>
      <c r="RI195" s="1">
        <v>661.73099999999999</v>
      </c>
      <c r="RJ195" s="1">
        <v>660.99400000000003</v>
      </c>
      <c r="RK195" s="1">
        <v>648.34500000000003</v>
      </c>
      <c r="RL195" s="1">
        <v>656.02300000000002</v>
      </c>
      <c r="RM195" s="1">
        <v>655.93399999999997</v>
      </c>
      <c r="RN195" s="1">
        <v>652.28</v>
      </c>
      <c r="RO195" s="1">
        <v>659.74599999999998</v>
      </c>
      <c r="RP195" s="1">
        <v>641.46699999999998</v>
      </c>
      <c r="RQ195" s="1">
        <v>646.92499999999995</v>
      </c>
      <c r="RR195" s="1">
        <v>651.01800000000003</v>
      </c>
      <c r="RS195" s="1">
        <v>632.19500000000005</v>
      </c>
      <c r="RT195" s="1">
        <v>644.65499999999997</v>
      </c>
      <c r="RU195" s="1">
        <v>626.745</v>
      </c>
      <c r="RV195" s="1">
        <v>629.46900000000005</v>
      </c>
      <c r="RW195" s="1">
        <v>616.505</v>
      </c>
      <c r="RX195" s="1">
        <v>602.69799999999998</v>
      </c>
      <c r="RY195" s="1">
        <v>597.64</v>
      </c>
      <c r="RZ195" s="1">
        <v>597.47699999999998</v>
      </c>
      <c r="SA195" s="1">
        <v>591.01099999999997</v>
      </c>
      <c r="SB195" s="1">
        <v>556.22400000000005</v>
      </c>
      <c r="SC195" s="1">
        <v>560.94200000000001</v>
      </c>
      <c r="SD195" s="1">
        <v>563.18100000000004</v>
      </c>
      <c r="SE195" s="1">
        <v>561.60799999999995</v>
      </c>
      <c r="SF195" s="1">
        <v>561.875</v>
      </c>
      <c r="SG195" s="1">
        <v>569.452</v>
      </c>
      <c r="SH195" s="1">
        <v>565.52800000000002</v>
      </c>
      <c r="SI195" s="1">
        <v>558.351</v>
      </c>
      <c r="SJ195" s="1">
        <v>559.97</v>
      </c>
      <c r="SK195" s="1">
        <v>561.13099999999997</v>
      </c>
      <c r="SL195" s="1">
        <v>557.25199999999995</v>
      </c>
      <c r="SM195" s="1">
        <v>552.50800000000004</v>
      </c>
      <c r="SN195" s="1">
        <v>558.42100000000005</v>
      </c>
      <c r="SO195" s="1">
        <v>561.03700000000003</v>
      </c>
      <c r="SP195" s="1">
        <v>559.72699999999998</v>
      </c>
      <c r="SQ195" s="1">
        <v>563.173</v>
      </c>
    </row>
    <row r="196" spans="1:524" x14ac:dyDescent="0.25">
      <c r="A196" s="1" t="s">
        <v>399</v>
      </c>
      <c r="B196" s="1" t="str">
        <f>_xlfn.XLOOKUP(A196,bonds[worksheet get],bonds[unique lookup],"-")</f>
        <v>TRAFIG 7 1/2 PERP nc-24</v>
      </c>
      <c r="C196" s="1" t="str">
        <f>_xlfn.XLOOKUP(A196,bonds[worksheet get],bonds[ID_ISIN],"-")</f>
        <v>XS2033327854</v>
      </c>
      <c r="D196" s="1">
        <f>_xll.BDH(A196,"blp_i_sprd_mid","-2AY",,"Dates=H","Fill=C","Sort=R","Dir=H","cols=233;rows=1")</f>
        <v>911.75</v>
      </c>
      <c r="E196" s="1">
        <v>921.26499999999999</v>
      </c>
      <c r="F196" s="1">
        <v>925.69</v>
      </c>
      <c r="G196" s="1">
        <v>942.33699999999999</v>
      </c>
      <c r="H196" s="1">
        <v>945.28499999999997</v>
      </c>
      <c r="I196" s="1">
        <v>943.56200000000001</v>
      </c>
      <c r="J196" s="1">
        <v>944.29399999999998</v>
      </c>
      <c r="K196" s="1">
        <v>946.85</v>
      </c>
      <c r="L196" s="1">
        <v>941.58500000000004</v>
      </c>
      <c r="M196" s="1">
        <v>953.16399999999999</v>
      </c>
      <c r="N196" s="1">
        <v>964.78300000000002</v>
      </c>
      <c r="O196" s="1">
        <v>982.95799999999997</v>
      </c>
      <c r="P196" s="1">
        <v>988.54300000000001</v>
      </c>
      <c r="Q196" s="1">
        <v>1010.667</v>
      </c>
      <c r="R196" s="1">
        <v>1013.716</v>
      </c>
      <c r="S196" s="1">
        <v>1020.16</v>
      </c>
      <c r="T196" s="1">
        <v>1041.9770000000001</v>
      </c>
      <c r="U196" s="1">
        <v>1028.9839999999999</v>
      </c>
      <c r="V196" s="1">
        <v>986.36599999999999</v>
      </c>
      <c r="W196" s="1">
        <v>997.89</v>
      </c>
      <c r="X196" s="1">
        <v>1036.037</v>
      </c>
      <c r="Y196" s="1">
        <v>1070.857</v>
      </c>
      <c r="Z196" s="1">
        <v>1102.2950000000001</v>
      </c>
      <c r="AA196" s="1">
        <v>1127.509</v>
      </c>
      <c r="AB196" s="1">
        <v>1142.058</v>
      </c>
      <c r="AC196" s="1">
        <v>1134.9580000000001</v>
      </c>
      <c r="AD196" s="1">
        <v>1137.366</v>
      </c>
      <c r="AE196" s="1">
        <v>1125.5440000000001</v>
      </c>
      <c r="AF196" s="1">
        <v>1134.9169999999999</v>
      </c>
      <c r="AG196" s="1">
        <v>1155.4390000000001</v>
      </c>
      <c r="AH196" s="1">
        <v>1164.163</v>
      </c>
      <c r="AI196" s="1">
        <v>1163.567</v>
      </c>
      <c r="AJ196" s="1">
        <v>1165.057</v>
      </c>
      <c r="AK196" s="1">
        <v>1166.816</v>
      </c>
      <c r="AL196" s="1">
        <v>1172.1500000000001</v>
      </c>
      <c r="AM196" s="1">
        <v>1180.124</v>
      </c>
      <c r="AN196" s="1">
        <v>1179.2560000000001</v>
      </c>
      <c r="AO196" s="1">
        <v>1176.9059999999999</v>
      </c>
      <c r="AP196" s="1">
        <v>1170.2049999999999</v>
      </c>
      <c r="AQ196" s="1">
        <v>1170.453</v>
      </c>
      <c r="AR196" s="1">
        <v>1168.9949999999999</v>
      </c>
      <c r="AS196" s="1">
        <v>1166.307</v>
      </c>
      <c r="AT196" s="1">
        <v>1166.7850000000001</v>
      </c>
      <c r="AU196" s="1">
        <v>1165.806</v>
      </c>
      <c r="AV196" s="1">
        <v>1169.799</v>
      </c>
      <c r="AW196" s="1">
        <v>1166.3309999999999</v>
      </c>
      <c r="AX196" s="1">
        <v>1158.6179999999999</v>
      </c>
      <c r="AY196" s="1">
        <v>1162.211</v>
      </c>
      <c r="AZ196" s="1">
        <v>1155.231</v>
      </c>
      <c r="BA196" s="1">
        <v>1164.6890000000001</v>
      </c>
      <c r="BB196" s="1">
        <v>1170.47</v>
      </c>
      <c r="BC196" s="1">
        <v>1203.204</v>
      </c>
      <c r="BD196" s="1">
        <v>1226.0060000000001</v>
      </c>
      <c r="BE196" s="1">
        <v>1148.046</v>
      </c>
      <c r="BF196" s="1">
        <v>1131.3510000000001</v>
      </c>
      <c r="BG196" s="1">
        <v>1139.576</v>
      </c>
      <c r="BH196" s="1">
        <v>1149.3</v>
      </c>
      <c r="BI196" s="1">
        <v>1156.5940000000001</v>
      </c>
      <c r="BJ196" s="1">
        <v>1143.521</v>
      </c>
      <c r="BK196" s="1">
        <v>1216.5999999999999</v>
      </c>
      <c r="BL196" s="1">
        <v>1357.0260000000001</v>
      </c>
      <c r="BM196" s="1">
        <v>1426.779</v>
      </c>
      <c r="BN196" s="1">
        <v>1436.0830000000001</v>
      </c>
      <c r="BO196" s="1">
        <v>1443.8019999999999</v>
      </c>
      <c r="BP196" s="1">
        <v>1444.5840000000001</v>
      </c>
      <c r="BQ196" s="1">
        <v>1443.5709999999999</v>
      </c>
      <c r="BR196" s="1">
        <v>1432.0429999999999</v>
      </c>
      <c r="BS196" s="1">
        <v>1446.3330000000001</v>
      </c>
      <c r="BT196" s="1">
        <v>1456.076</v>
      </c>
      <c r="BU196" s="1">
        <v>1715.0650000000001</v>
      </c>
      <c r="BV196" s="1">
        <v>1777.0119999999999</v>
      </c>
      <c r="BW196" s="1">
        <v>1814.9449999999999</v>
      </c>
      <c r="BX196" s="1">
        <v>1731.866</v>
      </c>
      <c r="BY196" s="1">
        <v>1713.2180000000001</v>
      </c>
      <c r="BZ196" s="1">
        <v>1643.6010000000001</v>
      </c>
      <c r="CA196" s="1">
        <v>1495.02</v>
      </c>
      <c r="CB196" s="1">
        <v>1416.933</v>
      </c>
      <c r="CC196" s="1">
        <v>1360.9780000000001</v>
      </c>
      <c r="CD196" s="1">
        <v>1255.9169999999999</v>
      </c>
      <c r="CE196" s="1">
        <v>1188.328</v>
      </c>
      <c r="CF196" s="1">
        <v>1081.7560000000001</v>
      </c>
      <c r="CG196" s="1">
        <v>1051.5309999999999</v>
      </c>
      <c r="CH196" s="1">
        <v>997.90899999999999</v>
      </c>
      <c r="CI196" s="1">
        <v>901.75900000000001</v>
      </c>
      <c r="CJ196" s="1">
        <v>888.00900000000001</v>
      </c>
      <c r="CK196" s="1">
        <v>894.38699999999994</v>
      </c>
      <c r="CL196" s="1">
        <v>893.42499999999995</v>
      </c>
      <c r="CM196" s="1">
        <v>895.54499999999996</v>
      </c>
      <c r="CN196" s="1">
        <v>881.63099999999997</v>
      </c>
      <c r="CO196" s="1">
        <v>842.46400000000006</v>
      </c>
      <c r="CP196" s="1">
        <v>842.31200000000001</v>
      </c>
      <c r="CQ196" s="1">
        <v>817.51099999999997</v>
      </c>
      <c r="CR196" s="1">
        <v>809.30600000000004</v>
      </c>
      <c r="CS196" s="1">
        <v>799.17499999999995</v>
      </c>
      <c r="CT196" s="1">
        <v>797.45299999999997</v>
      </c>
      <c r="CU196" s="1">
        <v>796.73900000000003</v>
      </c>
      <c r="CV196" s="1">
        <v>797.5</v>
      </c>
      <c r="CW196" s="1">
        <v>795.154</v>
      </c>
      <c r="CX196" s="1">
        <v>793.97500000000002</v>
      </c>
      <c r="CY196" s="1">
        <v>794.3</v>
      </c>
      <c r="CZ196" s="1">
        <v>790.29600000000005</v>
      </c>
      <c r="DA196" s="1">
        <v>793.81299999999999</v>
      </c>
      <c r="DB196" s="1">
        <v>798.63499999999999</v>
      </c>
      <c r="DC196" s="1">
        <v>797.78700000000003</v>
      </c>
      <c r="DD196" s="1">
        <v>810.851</v>
      </c>
      <c r="DE196" s="1">
        <v>830.34299999999996</v>
      </c>
      <c r="DF196" s="1">
        <v>837.62199999999996</v>
      </c>
      <c r="DG196" s="1">
        <v>839.76599999999996</v>
      </c>
      <c r="DH196" s="1">
        <v>843.745</v>
      </c>
      <c r="DI196" s="1">
        <v>843.43200000000002</v>
      </c>
      <c r="DJ196" s="1">
        <v>846.21100000000001</v>
      </c>
      <c r="DK196" s="1">
        <v>854.43700000000001</v>
      </c>
      <c r="DL196" s="1">
        <v>847.11099999999999</v>
      </c>
      <c r="DM196" s="1">
        <v>840.54300000000001</v>
      </c>
      <c r="DN196" s="1">
        <v>832.43799999999999</v>
      </c>
      <c r="DO196" s="1">
        <v>824.90300000000002</v>
      </c>
      <c r="DP196" s="1">
        <v>842.60699999999997</v>
      </c>
      <c r="DQ196" s="1">
        <v>839.64099999999996</v>
      </c>
      <c r="DR196" s="1">
        <v>844.32</v>
      </c>
      <c r="DS196" s="1">
        <v>856.553</v>
      </c>
      <c r="DT196" s="1">
        <v>863.27099999999996</v>
      </c>
      <c r="DU196" s="1">
        <v>861.40899999999999</v>
      </c>
      <c r="DV196" s="1">
        <v>862.05799999999999</v>
      </c>
      <c r="DW196" s="1">
        <v>877.73699999999997</v>
      </c>
      <c r="DX196" s="1">
        <v>887.36800000000005</v>
      </c>
      <c r="DY196" s="1">
        <v>896.46100000000001</v>
      </c>
      <c r="DZ196" s="1">
        <v>898.45600000000002</v>
      </c>
      <c r="EA196" s="1">
        <v>895.76499999999999</v>
      </c>
      <c r="EB196" s="1">
        <v>896.76499999999999</v>
      </c>
      <c r="EC196" s="1">
        <v>892.22500000000002</v>
      </c>
      <c r="ED196" s="1">
        <v>900.13499999999999</v>
      </c>
      <c r="EE196" s="1">
        <v>899.16499999999996</v>
      </c>
      <c r="EF196" s="1">
        <v>901.46</v>
      </c>
      <c r="EG196" s="1">
        <v>901.18399999999997</v>
      </c>
      <c r="EH196" s="1">
        <v>898.62199999999996</v>
      </c>
      <c r="EI196" s="1">
        <v>900.86099999999999</v>
      </c>
      <c r="EJ196" s="1">
        <v>901.78899999999999</v>
      </c>
      <c r="EK196" s="1">
        <v>907.44</v>
      </c>
      <c r="EL196" s="1">
        <v>907.40599999999995</v>
      </c>
      <c r="EM196" s="1">
        <v>908.74800000000005</v>
      </c>
      <c r="EN196" s="1">
        <v>904.78599999999994</v>
      </c>
      <c r="EO196" s="1">
        <v>911.12800000000004</v>
      </c>
      <c r="EP196" s="1">
        <v>925.46900000000005</v>
      </c>
      <c r="EQ196" s="1">
        <v>940.23900000000003</v>
      </c>
      <c r="ER196" s="1">
        <v>939.44600000000003</v>
      </c>
      <c r="ES196" s="1">
        <v>942.49900000000002</v>
      </c>
      <c r="ET196" s="1">
        <v>950.16099999999994</v>
      </c>
      <c r="EU196" s="1">
        <v>953.255</v>
      </c>
      <c r="EV196" s="1">
        <v>954.60199999999998</v>
      </c>
      <c r="EW196" s="1">
        <v>956.14099999999996</v>
      </c>
      <c r="EX196" s="1">
        <v>966.53800000000001</v>
      </c>
      <c r="EY196" s="1">
        <v>968.48299999999995</v>
      </c>
      <c r="EZ196" s="1">
        <v>968.20399999999995</v>
      </c>
      <c r="FA196" s="1">
        <v>966.78</v>
      </c>
      <c r="FB196" s="1">
        <v>968.93200000000002</v>
      </c>
      <c r="FC196" s="1">
        <v>962.58699999999999</v>
      </c>
      <c r="FD196" s="1">
        <v>961.54100000000005</v>
      </c>
      <c r="FE196" s="1">
        <v>957.995</v>
      </c>
      <c r="FF196" s="1">
        <v>951.19500000000005</v>
      </c>
      <c r="FG196" s="1">
        <v>950.22900000000004</v>
      </c>
      <c r="FH196" s="1">
        <v>942.23199999999997</v>
      </c>
      <c r="FI196" s="1">
        <v>941.14700000000005</v>
      </c>
      <c r="FJ196" s="1">
        <v>933.28599999999994</v>
      </c>
      <c r="FK196" s="1">
        <v>924.31500000000005</v>
      </c>
      <c r="FL196" s="1">
        <v>925.50400000000002</v>
      </c>
      <c r="FM196" s="1">
        <v>924.21299999999997</v>
      </c>
      <c r="FN196" s="1">
        <v>925.39300000000003</v>
      </c>
      <c r="FO196" s="1">
        <v>924.79399999999998</v>
      </c>
      <c r="FP196" s="1">
        <v>923.19399999999996</v>
      </c>
      <c r="FQ196" s="1">
        <v>925.36400000000003</v>
      </c>
      <c r="FR196" s="1">
        <v>927.12400000000002</v>
      </c>
      <c r="FS196" s="1">
        <v>924.53800000000001</v>
      </c>
      <c r="FT196" s="1">
        <v>913.22500000000002</v>
      </c>
      <c r="FU196" s="1">
        <v>907.05899999999997</v>
      </c>
      <c r="FV196" s="1">
        <v>916.21</v>
      </c>
      <c r="FW196" s="1">
        <v>937.00800000000004</v>
      </c>
      <c r="FX196" s="1">
        <v>951.23</v>
      </c>
      <c r="FY196" s="1">
        <v>959.47799999999995</v>
      </c>
      <c r="FZ196" s="1">
        <v>966.51700000000005</v>
      </c>
      <c r="GA196" s="1">
        <v>967.67100000000005</v>
      </c>
      <c r="GB196" s="1">
        <v>973.99300000000005</v>
      </c>
      <c r="GC196" s="1">
        <v>980.04</v>
      </c>
      <c r="GD196" s="1">
        <v>993.90300000000002</v>
      </c>
      <c r="GE196" s="1">
        <v>1025.6479999999999</v>
      </c>
      <c r="GF196" s="1">
        <v>1028.3489999999999</v>
      </c>
      <c r="GG196" s="1">
        <v>1036.7470000000001</v>
      </c>
      <c r="GH196" s="1">
        <v>1053.405</v>
      </c>
      <c r="GI196" s="1">
        <v>1061.4690000000001</v>
      </c>
      <c r="GJ196" s="1">
        <v>1061.9179999999999</v>
      </c>
      <c r="GK196" s="1">
        <v>1062.098</v>
      </c>
      <c r="GL196" s="1">
        <v>1057.336</v>
      </c>
      <c r="GM196" s="1">
        <v>1051.211</v>
      </c>
      <c r="GN196" s="1">
        <v>1035.2539999999999</v>
      </c>
      <c r="GO196" s="1">
        <v>1028.124</v>
      </c>
      <c r="GP196" s="1">
        <v>1029.663</v>
      </c>
      <c r="GQ196" s="1">
        <v>1029.2270000000001</v>
      </c>
      <c r="GR196" s="1">
        <v>1029.124</v>
      </c>
      <c r="GS196" s="1">
        <v>1027.912</v>
      </c>
      <c r="GT196" s="1">
        <v>1024.001</v>
      </c>
      <c r="GU196" s="1">
        <v>1022.638</v>
      </c>
      <c r="GV196" s="1">
        <v>1021.457</v>
      </c>
      <c r="GW196" s="1">
        <v>1019.761</v>
      </c>
      <c r="GX196" s="1">
        <v>1023.936</v>
      </c>
      <c r="GY196" s="1">
        <v>1025.643</v>
      </c>
      <c r="GZ196" s="1">
        <v>1028.356</v>
      </c>
      <c r="HA196" s="1">
        <v>1021.426</v>
      </c>
      <c r="HB196" s="1">
        <v>1048.739</v>
      </c>
      <c r="HC196" s="1">
        <v>1047.97</v>
      </c>
      <c r="HD196" s="1">
        <v>1042.848</v>
      </c>
      <c r="HE196" s="1">
        <v>1033.5989999999999</v>
      </c>
      <c r="HF196" s="1">
        <v>1033.229</v>
      </c>
      <c r="HG196" s="1">
        <v>1034.617</v>
      </c>
      <c r="HH196" s="1">
        <v>1040.807</v>
      </c>
      <c r="HI196" s="1">
        <v>1045.8989999999999</v>
      </c>
      <c r="HJ196" s="1">
        <v>1045.6369999999999</v>
      </c>
      <c r="HK196" s="1">
        <v>1052.2360000000001</v>
      </c>
      <c r="HL196" s="1">
        <v>1062.3130000000001</v>
      </c>
      <c r="HM196" s="1">
        <v>1064.46</v>
      </c>
      <c r="HN196" s="1">
        <v>1078.9169999999999</v>
      </c>
      <c r="HO196" s="1">
        <v>1083.393</v>
      </c>
      <c r="HP196" s="1">
        <v>1096.171</v>
      </c>
      <c r="HQ196" s="1">
        <v>1124.42</v>
      </c>
      <c r="HR196" s="1">
        <v>1136.2429999999999</v>
      </c>
      <c r="HS196" s="1">
        <v>1142.1220000000001</v>
      </c>
      <c r="HT196" s="1">
        <v>1143.481</v>
      </c>
      <c r="HU196" s="1">
        <v>1142.1790000000001</v>
      </c>
      <c r="HV196" s="1">
        <v>1132.9469999999999</v>
      </c>
      <c r="HW196" s="1">
        <v>1119.691</v>
      </c>
      <c r="HX196" s="1">
        <v>1121.0940000000001</v>
      </c>
      <c r="HY196" s="1">
        <v>1118.299</v>
      </c>
      <c r="HZ196" s="1">
        <v>1113.1569999999999</v>
      </c>
      <c r="IA196" s="1">
        <v>1115.1890000000001</v>
      </c>
      <c r="IB196" s="1">
        <v>1068.309</v>
      </c>
    </row>
    <row r="197" spans="1:524" x14ac:dyDescent="0.25">
      <c r="A197" s="1" t="s">
        <v>400</v>
      </c>
      <c r="B197" s="1" t="str">
        <f>_xlfn.XLOOKUP(A197,bonds[worksheet get],bonds[unique lookup],"-")</f>
        <v>SOFTBK 6 PERP nc-23</v>
      </c>
      <c r="C197" s="1" t="str">
        <f>_xlfn.XLOOKUP(A197,bonds[worksheet get],bonds[ID_ISIN],"-")</f>
        <v>XS1642682410</v>
      </c>
      <c r="D197" s="1">
        <f>_xll.BDH(A197,"blp_i_sprd_mid","-2AY",,"Dates=H","Fill=C","Sort=R","Dir=H","cols=521;rows=1")</f>
        <v>888.60400000000004</v>
      </c>
      <c r="E197" s="1">
        <v>877.84299999999996</v>
      </c>
      <c r="F197" s="1">
        <v>881.85199999999998</v>
      </c>
      <c r="G197" s="1">
        <v>876.25099999999998</v>
      </c>
      <c r="H197" s="1">
        <v>877.71199999999999</v>
      </c>
      <c r="I197" s="1">
        <v>880.31700000000001</v>
      </c>
      <c r="J197" s="1">
        <v>893.98900000000003</v>
      </c>
      <c r="K197" s="1">
        <v>877.43600000000004</v>
      </c>
      <c r="L197" s="1">
        <v>868.53</v>
      </c>
      <c r="M197" s="1">
        <v>856.32799999999997</v>
      </c>
      <c r="N197" s="1">
        <v>846.08500000000004</v>
      </c>
      <c r="O197" s="1">
        <v>840.53800000000001</v>
      </c>
      <c r="P197" s="1">
        <v>844.67</v>
      </c>
      <c r="Q197" s="1">
        <v>895.67499999999995</v>
      </c>
      <c r="R197" s="1">
        <v>981.75699999999995</v>
      </c>
      <c r="S197" s="1">
        <v>926.99800000000005</v>
      </c>
      <c r="T197" s="1">
        <v>884.99900000000002</v>
      </c>
      <c r="U197" s="1">
        <v>848.41700000000003</v>
      </c>
      <c r="V197" s="1">
        <v>806.28</v>
      </c>
      <c r="W197" s="1">
        <v>781.88</v>
      </c>
      <c r="X197" s="1">
        <v>820.29200000000003</v>
      </c>
      <c r="Y197" s="1">
        <v>800.72500000000002</v>
      </c>
      <c r="Z197" s="1">
        <v>806.16399999999999</v>
      </c>
      <c r="AA197" s="1">
        <v>811.11599999999999</v>
      </c>
      <c r="AB197" s="1">
        <v>812.90599999999995</v>
      </c>
      <c r="AC197" s="1">
        <v>813.00400000000002</v>
      </c>
      <c r="AD197" s="1">
        <v>795.66899999999998</v>
      </c>
      <c r="AE197" s="1">
        <v>799.74699999999996</v>
      </c>
      <c r="AF197" s="1">
        <v>821.82600000000002</v>
      </c>
      <c r="AG197" s="1">
        <v>831.71100000000001</v>
      </c>
      <c r="AH197" s="1">
        <v>837.90300000000002</v>
      </c>
      <c r="AI197" s="1">
        <v>819.63599999999997</v>
      </c>
      <c r="AJ197" s="1">
        <v>853.06600000000003</v>
      </c>
      <c r="AK197" s="1">
        <v>867.59199999999998</v>
      </c>
      <c r="AL197" s="1">
        <v>884.37800000000004</v>
      </c>
      <c r="AM197" s="1">
        <v>938.93499999999995</v>
      </c>
      <c r="AN197" s="1">
        <v>911.98800000000006</v>
      </c>
      <c r="AO197" s="1">
        <v>905.51300000000003</v>
      </c>
      <c r="AP197" s="1">
        <v>900.51</v>
      </c>
      <c r="AQ197" s="1">
        <v>983.74099999999999</v>
      </c>
      <c r="AR197" s="1">
        <v>1014.34</v>
      </c>
      <c r="AS197" s="1">
        <v>1026.116</v>
      </c>
      <c r="AT197" s="1">
        <v>1077.2660000000001</v>
      </c>
      <c r="AU197" s="1">
        <v>1064.95</v>
      </c>
      <c r="AV197" s="1">
        <v>1083.4269999999999</v>
      </c>
      <c r="AW197" s="1">
        <v>1041.104</v>
      </c>
      <c r="AX197" s="1">
        <v>1044.2380000000001</v>
      </c>
      <c r="AY197" s="1">
        <v>1140.0440000000001</v>
      </c>
      <c r="AZ197" s="1">
        <v>1138.0160000000001</v>
      </c>
      <c r="BA197" s="1">
        <v>1105.731</v>
      </c>
      <c r="BB197" s="1">
        <v>1163.0930000000001</v>
      </c>
      <c r="BC197" s="1">
        <v>1142.47</v>
      </c>
      <c r="BD197" s="1">
        <v>1191.806</v>
      </c>
      <c r="BE197" s="1">
        <v>1141.6790000000001</v>
      </c>
      <c r="BF197" s="1">
        <v>1107.55</v>
      </c>
      <c r="BG197" s="1">
        <v>1136.223</v>
      </c>
      <c r="BH197" s="1">
        <v>1131.5419999999999</v>
      </c>
      <c r="BI197" s="1">
        <v>1115.691</v>
      </c>
      <c r="BJ197" s="1">
        <v>1108.2249999999999</v>
      </c>
      <c r="BK197" s="1">
        <v>1139.28</v>
      </c>
      <c r="BL197" s="1">
        <v>1120.1959999999999</v>
      </c>
      <c r="BM197" s="1">
        <v>1247.8610000000001</v>
      </c>
      <c r="BN197" s="1">
        <v>1314.5719999999999</v>
      </c>
      <c r="BO197" s="1">
        <v>1319.6569999999999</v>
      </c>
      <c r="BP197" s="1">
        <v>1422.26</v>
      </c>
      <c r="BQ197" s="1">
        <v>1517.7660000000001</v>
      </c>
      <c r="BR197" s="1">
        <v>1621.6690000000001</v>
      </c>
      <c r="BS197" s="1">
        <v>1629.9829999999999</v>
      </c>
      <c r="BT197" s="1">
        <v>1438.568</v>
      </c>
      <c r="BU197" s="1">
        <v>1345.84</v>
      </c>
      <c r="BV197" s="1">
        <v>1268.136</v>
      </c>
      <c r="BW197" s="1">
        <v>1281.825</v>
      </c>
      <c r="BX197" s="1">
        <v>1336.2339999999999</v>
      </c>
      <c r="BY197" s="1">
        <v>1163.345</v>
      </c>
      <c r="BZ197" s="1">
        <v>1735.002</v>
      </c>
      <c r="CA197" s="1">
        <v>1917.0840000000001</v>
      </c>
      <c r="CB197" s="1">
        <v>2070.7550000000001</v>
      </c>
      <c r="CC197" s="1">
        <v>1538.9380000000001</v>
      </c>
      <c r="CD197" s="1">
        <v>1261.1400000000001</v>
      </c>
      <c r="CE197" s="1">
        <v>1162.51</v>
      </c>
      <c r="CF197" s="1">
        <v>1071.248</v>
      </c>
      <c r="CG197" s="1">
        <v>943.95</v>
      </c>
      <c r="CH197" s="1">
        <v>801.35199999999998</v>
      </c>
      <c r="CI197" s="1">
        <v>756.96699999999998</v>
      </c>
      <c r="CJ197" s="1">
        <v>795.09</v>
      </c>
      <c r="CK197" s="1">
        <v>636.43600000000004</v>
      </c>
      <c r="CL197" s="1">
        <v>564.16399999999999</v>
      </c>
      <c r="CM197" s="1">
        <v>612.44100000000003</v>
      </c>
      <c r="CN197" s="1">
        <v>627.16</v>
      </c>
      <c r="CO197" s="1">
        <v>661.57100000000003</v>
      </c>
      <c r="CP197" s="1">
        <v>665.68700000000001</v>
      </c>
      <c r="CQ197" s="1">
        <v>567.56100000000004</v>
      </c>
      <c r="CR197" s="1">
        <v>542.06399999999996</v>
      </c>
      <c r="CS197" s="1">
        <v>522.37199999999996</v>
      </c>
      <c r="CT197" s="1">
        <v>497.483</v>
      </c>
      <c r="CU197" s="1">
        <v>478.4</v>
      </c>
      <c r="CV197" s="1">
        <v>474.24400000000003</v>
      </c>
      <c r="CW197" s="1">
        <v>470.13600000000002</v>
      </c>
      <c r="CX197" s="1">
        <v>468.88200000000001</v>
      </c>
      <c r="CY197" s="1">
        <v>452.23099999999999</v>
      </c>
      <c r="CZ197" s="1">
        <v>461.48200000000003</v>
      </c>
      <c r="DA197" s="1">
        <v>466.71699999999998</v>
      </c>
      <c r="DB197" s="1">
        <v>454.63400000000001</v>
      </c>
      <c r="DC197" s="1">
        <v>464.38799999999998</v>
      </c>
      <c r="DD197" s="1">
        <v>519.42700000000002</v>
      </c>
      <c r="DE197" s="1">
        <v>520.59900000000005</v>
      </c>
      <c r="DF197" s="1">
        <v>526.36</v>
      </c>
      <c r="DG197" s="1">
        <v>538.37800000000004</v>
      </c>
      <c r="DH197" s="1">
        <v>553.54200000000003</v>
      </c>
      <c r="DI197" s="1">
        <v>570.42600000000004</v>
      </c>
      <c r="DJ197" s="1">
        <v>558.41200000000003</v>
      </c>
      <c r="DK197" s="1">
        <v>543.37300000000005</v>
      </c>
      <c r="DL197" s="1">
        <v>529.91399999999999</v>
      </c>
      <c r="DM197" s="1">
        <v>528.88699999999994</v>
      </c>
      <c r="DN197" s="1">
        <v>539.625</v>
      </c>
      <c r="DO197" s="1">
        <v>522.36599999999999</v>
      </c>
      <c r="DP197" s="1">
        <v>526.20000000000005</v>
      </c>
      <c r="DQ197" s="1">
        <v>521.56399999999996</v>
      </c>
      <c r="DR197" s="1">
        <v>534.98</v>
      </c>
      <c r="DS197" s="1">
        <v>521.18499999999995</v>
      </c>
      <c r="DT197" s="1">
        <v>531.95500000000004</v>
      </c>
      <c r="DU197" s="1">
        <v>528.67999999999995</v>
      </c>
      <c r="DV197" s="1">
        <v>539.12099999999998</v>
      </c>
      <c r="DW197" s="1">
        <v>537.16099999999994</v>
      </c>
      <c r="DX197" s="1">
        <v>548.60799999999995</v>
      </c>
      <c r="DY197" s="1">
        <v>555.75300000000004</v>
      </c>
      <c r="DZ197" s="1">
        <v>569.40800000000002</v>
      </c>
      <c r="EA197" s="1">
        <v>574.30100000000004</v>
      </c>
      <c r="EB197" s="1">
        <v>568.28</v>
      </c>
      <c r="EC197" s="1">
        <v>563.61199999999997</v>
      </c>
      <c r="ED197" s="1">
        <v>566.74699999999996</v>
      </c>
      <c r="EE197" s="1">
        <v>558.947</v>
      </c>
      <c r="EF197" s="1">
        <v>553.39</v>
      </c>
      <c r="EG197" s="1">
        <v>557.30600000000004</v>
      </c>
      <c r="EH197" s="1">
        <v>560.649</v>
      </c>
      <c r="EI197" s="1">
        <v>560.20100000000002</v>
      </c>
      <c r="EJ197" s="1">
        <v>560.40800000000002</v>
      </c>
      <c r="EK197" s="1">
        <v>553.84500000000003</v>
      </c>
      <c r="EL197" s="1">
        <v>555.98800000000006</v>
      </c>
      <c r="EM197" s="1">
        <v>549.40700000000004</v>
      </c>
      <c r="EN197" s="1">
        <v>562.01599999999996</v>
      </c>
      <c r="EO197" s="1">
        <v>567.01700000000005</v>
      </c>
      <c r="EP197" s="1">
        <v>564.30700000000002</v>
      </c>
      <c r="EQ197" s="1">
        <v>562.76300000000003</v>
      </c>
      <c r="ER197" s="1">
        <v>562.59799999999996</v>
      </c>
      <c r="ES197" s="1">
        <v>573.09500000000003</v>
      </c>
      <c r="ET197" s="1">
        <v>566.61699999999996</v>
      </c>
      <c r="EU197" s="1">
        <v>571.90099999999995</v>
      </c>
      <c r="EV197" s="1">
        <v>582.23099999999999</v>
      </c>
      <c r="EW197" s="1">
        <v>584.32100000000003</v>
      </c>
      <c r="EX197" s="1">
        <v>590.72400000000005</v>
      </c>
      <c r="EY197" s="1">
        <v>591.101</v>
      </c>
      <c r="EZ197" s="1">
        <v>596.26099999999997</v>
      </c>
      <c r="FA197" s="1">
        <v>596.64599999999996</v>
      </c>
      <c r="FB197" s="1">
        <v>583.70699999999999</v>
      </c>
      <c r="FC197" s="1">
        <v>593.46400000000006</v>
      </c>
      <c r="FD197" s="1">
        <v>599.73</v>
      </c>
      <c r="FE197" s="1">
        <v>614.91200000000003</v>
      </c>
      <c r="FF197" s="1">
        <v>633.601</v>
      </c>
      <c r="FG197" s="1">
        <v>639.55600000000004</v>
      </c>
      <c r="FH197" s="1">
        <v>653.27099999999996</v>
      </c>
      <c r="FI197" s="1">
        <v>657.59100000000001</v>
      </c>
      <c r="FJ197" s="1">
        <v>639.48699999999997</v>
      </c>
      <c r="FK197" s="1">
        <v>631.303</v>
      </c>
      <c r="FL197" s="1">
        <v>626.69600000000003</v>
      </c>
      <c r="FM197" s="1">
        <v>623.62</v>
      </c>
      <c r="FN197" s="1">
        <v>618.76499999999999</v>
      </c>
      <c r="FO197" s="1">
        <v>608.22</v>
      </c>
      <c r="FP197" s="1">
        <v>596.04100000000005</v>
      </c>
      <c r="FQ197" s="1">
        <v>593.25599999999997</v>
      </c>
      <c r="FR197" s="1">
        <v>584.16200000000003</v>
      </c>
      <c r="FS197" s="1">
        <v>576.61800000000005</v>
      </c>
      <c r="FT197" s="1">
        <v>615.02700000000004</v>
      </c>
      <c r="FU197" s="1">
        <v>603.63699999999994</v>
      </c>
      <c r="FV197" s="1">
        <v>600.17100000000005</v>
      </c>
      <c r="FW197" s="1">
        <v>612.81600000000003</v>
      </c>
      <c r="FX197" s="1">
        <v>633.00400000000002</v>
      </c>
      <c r="FY197" s="1">
        <v>625.33199999999999</v>
      </c>
      <c r="FZ197" s="1">
        <v>630.73900000000003</v>
      </c>
      <c r="GA197" s="1">
        <v>655.32399999999996</v>
      </c>
      <c r="GB197" s="1">
        <v>664.41600000000005</v>
      </c>
      <c r="GC197" s="1">
        <v>675.70100000000002</v>
      </c>
      <c r="GD197" s="1">
        <v>687.43399999999997</v>
      </c>
      <c r="GE197" s="1">
        <v>670.40700000000004</v>
      </c>
      <c r="GF197" s="1">
        <v>660.548</v>
      </c>
      <c r="GG197" s="1">
        <v>666.053</v>
      </c>
      <c r="GH197" s="1">
        <v>669.52</v>
      </c>
      <c r="GI197" s="1">
        <v>652.53700000000003</v>
      </c>
      <c r="GJ197" s="1">
        <v>627.81600000000003</v>
      </c>
      <c r="GK197" s="1">
        <v>605.28099999999995</v>
      </c>
      <c r="GL197" s="1">
        <v>607.69299999999998</v>
      </c>
      <c r="GM197" s="1">
        <v>629.197</v>
      </c>
      <c r="GN197" s="1">
        <v>680.54</v>
      </c>
      <c r="GO197" s="1">
        <v>688.923</v>
      </c>
      <c r="GP197" s="1">
        <v>690.50400000000002</v>
      </c>
      <c r="GQ197" s="1">
        <v>707.38900000000001</v>
      </c>
      <c r="GR197" s="1">
        <v>752.18100000000004</v>
      </c>
      <c r="GS197" s="1">
        <v>778.96600000000001</v>
      </c>
      <c r="GT197" s="1">
        <v>692.27700000000004</v>
      </c>
      <c r="GU197" s="1">
        <v>680.22299999999996</v>
      </c>
      <c r="GV197" s="1">
        <v>647.89599999999996</v>
      </c>
      <c r="GW197" s="1">
        <v>664.58199999999999</v>
      </c>
      <c r="GX197" s="1">
        <v>678.27599999999995</v>
      </c>
      <c r="GY197" s="1">
        <v>649.47</v>
      </c>
      <c r="GZ197" s="1">
        <v>585.39</v>
      </c>
      <c r="HA197" s="1">
        <v>574.88800000000003</v>
      </c>
      <c r="HB197" s="1">
        <v>576.95100000000002</v>
      </c>
      <c r="HC197" s="1">
        <v>587.38599999999997</v>
      </c>
      <c r="HD197" s="1">
        <v>589.78499999999997</v>
      </c>
      <c r="HE197" s="1">
        <v>544.84100000000001</v>
      </c>
      <c r="HF197" s="1">
        <v>538.82000000000005</v>
      </c>
      <c r="HG197" s="1">
        <v>563.71900000000005</v>
      </c>
      <c r="HH197" s="1">
        <v>575.41</v>
      </c>
      <c r="HI197" s="1">
        <v>547.65800000000002</v>
      </c>
      <c r="HJ197" s="1">
        <v>531.67600000000004</v>
      </c>
      <c r="HK197" s="1">
        <v>531.70399999999995</v>
      </c>
      <c r="HL197" s="1">
        <v>529.41499999999996</v>
      </c>
      <c r="HM197" s="1">
        <v>543.25699999999995</v>
      </c>
      <c r="HN197" s="1">
        <v>542.55399999999997</v>
      </c>
      <c r="HO197" s="1">
        <v>542.80600000000004</v>
      </c>
      <c r="HP197" s="1">
        <v>542.99199999999996</v>
      </c>
      <c r="HQ197" s="1">
        <v>546.23800000000006</v>
      </c>
      <c r="HR197" s="1">
        <v>547.87099999999998</v>
      </c>
      <c r="HS197" s="1">
        <v>543.95600000000002</v>
      </c>
      <c r="HT197" s="1">
        <v>542.577</v>
      </c>
      <c r="HU197" s="1">
        <v>534.60900000000004</v>
      </c>
      <c r="HV197" s="1">
        <v>531.21299999999997</v>
      </c>
      <c r="HW197" s="1">
        <v>556.42499999999995</v>
      </c>
      <c r="HX197" s="1">
        <v>566.62</v>
      </c>
      <c r="HY197" s="1">
        <v>585.67999999999995</v>
      </c>
      <c r="HZ197" s="1">
        <v>598.03700000000003</v>
      </c>
      <c r="IA197" s="1">
        <v>608.02200000000005</v>
      </c>
      <c r="IB197" s="1">
        <v>575.98400000000004</v>
      </c>
      <c r="IC197" s="1">
        <v>560.101</v>
      </c>
      <c r="ID197" s="1">
        <v>562.399</v>
      </c>
      <c r="IE197" s="1">
        <v>554.62099999999998</v>
      </c>
      <c r="IF197" s="1">
        <v>566.16499999999996</v>
      </c>
      <c r="IG197" s="1">
        <v>573.41399999999999</v>
      </c>
      <c r="IH197" s="1">
        <v>593.74800000000005</v>
      </c>
      <c r="II197" s="1">
        <v>595.12199999999996</v>
      </c>
      <c r="IJ197" s="1">
        <v>539.02200000000005</v>
      </c>
      <c r="IK197" s="1">
        <v>518.87</v>
      </c>
      <c r="IL197" s="1">
        <v>495.31400000000002</v>
      </c>
      <c r="IM197" s="1">
        <v>492.11</v>
      </c>
      <c r="IN197" s="1">
        <v>484.495</v>
      </c>
      <c r="IO197" s="1">
        <v>465.91899999999998</v>
      </c>
      <c r="IP197" s="1">
        <v>468.47399999999999</v>
      </c>
      <c r="IQ197" s="1">
        <v>474.00400000000002</v>
      </c>
      <c r="IR197" s="1">
        <v>477.24400000000003</v>
      </c>
      <c r="IS197" s="1">
        <v>510.137</v>
      </c>
      <c r="IT197" s="1">
        <v>511.90600000000001</v>
      </c>
      <c r="IU197" s="1">
        <v>525.46</v>
      </c>
      <c r="IV197" s="1">
        <v>520.13599999999997</v>
      </c>
      <c r="IW197" s="1">
        <v>518.45000000000005</v>
      </c>
      <c r="IX197" s="1">
        <v>525.87099999999998</v>
      </c>
      <c r="IY197" s="1">
        <v>520.95699999999999</v>
      </c>
      <c r="IZ197" s="1">
        <v>507.03399999999999</v>
      </c>
      <c r="JA197" s="1">
        <v>519.75199999999995</v>
      </c>
      <c r="JB197" s="1">
        <v>511.86599999999999</v>
      </c>
      <c r="JC197" s="1">
        <v>498.38299999999998</v>
      </c>
      <c r="JD197" s="1">
        <v>489.80200000000002</v>
      </c>
      <c r="JE197" s="1">
        <v>493.97300000000001</v>
      </c>
      <c r="JF197" s="1">
        <v>500.96300000000002</v>
      </c>
      <c r="JG197" s="1">
        <v>514.16800000000001</v>
      </c>
      <c r="JH197" s="1">
        <v>509.85899999999998</v>
      </c>
      <c r="JI197" s="1">
        <v>542.01</v>
      </c>
      <c r="JJ197" s="1">
        <v>553.03499999999997</v>
      </c>
      <c r="JK197" s="1">
        <v>556.56299999999999</v>
      </c>
      <c r="JL197" s="1">
        <v>560.65</v>
      </c>
      <c r="JM197" s="1">
        <v>546.66999999999996</v>
      </c>
      <c r="JN197" s="1">
        <v>538.57600000000002</v>
      </c>
      <c r="JO197" s="1">
        <v>516.154</v>
      </c>
      <c r="JP197" s="1">
        <v>547.452</v>
      </c>
      <c r="JQ197" s="1">
        <v>567.125</v>
      </c>
      <c r="JR197" s="1">
        <v>587.70699999999999</v>
      </c>
      <c r="JS197" s="1">
        <v>609.93600000000004</v>
      </c>
      <c r="JT197" s="1">
        <v>616.26700000000005</v>
      </c>
      <c r="JU197" s="1">
        <v>602.03200000000004</v>
      </c>
      <c r="JV197" s="1">
        <v>573.78099999999995</v>
      </c>
      <c r="JW197" s="1">
        <v>572.69600000000003</v>
      </c>
      <c r="JX197" s="1">
        <v>592.85400000000004</v>
      </c>
      <c r="JY197" s="1">
        <v>591.322</v>
      </c>
      <c r="JZ197" s="1">
        <v>614.69200000000001</v>
      </c>
      <c r="KA197" s="1">
        <v>628.98</v>
      </c>
      <c r="KB197" s="1">
        <v>650.51099999999997</v>
      </c>
      <c r="KC197" s="1">
        <v>618.30999999999995</v>
      </c>
      <c r="KD197" s="1">
        <v>575.38599999999997</v>
      </c>
      <c r="KE197" s="1">
        <v>559.81799999999998</v>
      </c>
      <c r="KF197" s="1">
        <v>564.83600000000001</v>
      </c>
      <c r="KG197" s="1">
        <v>583.67100000000005</v>
      </c>
      <c r="KH197" s="1">
        <v>605.72199999999998</v>
      </c>
      <c r="KI197" s="1">
        <v>615.81799999999998</v>
      </c>
      <c r="KJ197" s="1">
        <v>603.12800000000004</v>
      </c>
      <c r="KK197" s="1">
        <v>603.60599999999999</v>
      </c>
      <c r="KL197" s="1">
        <v>612.36300000000006</v>
      </c>
      <c r="KM197" s="1">
        <v>627.94799999999998</v>
      </c>
      <c r="KN197" s="1">
        <v>625.16700000000003</v>
      </c>
      <c r="KO197" s="1">
        <v>629.43499999999995</v>
      </c>
      <c r="KP197" s="1">
        <v>617.46400000000006</v>
      </c>
      <c r="KQ197" s="1">
        <v>586.13400000000001</v>
      </c>
      <c r="KR197" s="1">
        <v>571.08399999999995</v>
      </c>
      <c r="KS197" s="1">
        <v>568.452</v>
      </c>
      <c r="KT197" s="1">
        <v>544.13</v>
      </c>
      <c r="KU197" s="1">
        <v>536.30899999999997</v>
      </c>
      <c r="KV197" s="1">
        <v>530.48500000000001</v>
      </c>
      <c r="KW197" s="1">
        <v>505.78800000000001</v>
      </c>
      <c r="KX197" s="1">
        <v>531.78499999999997</v>
      </c>
      <c r="KY197" s="1">
        <v>540.346</v>
      </c>
      <c r="KZ197" s="1">
        <v>542.96900000000005</v>
      </c>
      <c r="LA197" s="1">
        <v>547.75800000000004</v>
      </c>
      <c r="LB197" s="1">
        <v>551.49400000000003</v>
      </c>
      <c r="LC197" s="1">
        <v>538.42499999999995</v>
      </c>
      <c r="LD197" s="1">
        <v>550.18499999999995</v>
      </c>
      <c r="LE197" s="1">
        <v>543.15099999999995</v>
      </c>
      <c r="LF197" s="1">
        <v>547.35900000000004</v>
      </c>
      <c r="LG197" s="1">
        <v>553.15300000000002</v>
      </c>
      <c r="LH197" s="1">
        <v>552.24199999999996</v>
      </c>
      <c r="LI197" s="1">
        <v>553.10599999999999</v>
      </c>
      <c r="LJ197" s="1">
        <v>556.52</v>
      </c>
      <c r="LK197" s="1">
        <v>560.58399999999995</v>
      </c>
      <c r="LL197" s="1">
        <v>555.37900000000002</v>
      </c>
      <c r="LM197" s="1">
        <v>555.94500000000005</v>
      </c>
      <c r="LN197" s="1">
        <v>559.45799999999997</v>
      </c>
      <c r="LO197" s="1">
        <v>554.03399999999999</v>
      </c>
      <c r="LP197" s="1">
        <v>553.85299999999995</v>
      </c>
      <c r="LQ197" s="1">
        <v>549.55700000000002</v>
      </c>
      <c r="LR197" s="1">
        <v>540.34799999999996</v>
      </c>
      <c r="LS197" s="1">
        <v>537.99099999999999</v>
      </c>
      <c r="LT197" s="1">
        <v>539.29899999999998</v>
      </c>
      <c r="LU197" s="1">
        <v>536.702</v>
      </c>
      <c r="LV197" s="1">
        <v>536.56299999999999</v>
      </c>
      <c r="LW197" s="1">
        <v>535.91999999999996</v>
      </c>
      <c r="LX197" s="1">
        <v>540.29700000000003</v>
      </c>
      <c r="LY197" s="1">
        <v>562.697</v>
      </c>
      <c r="LZ197" s="1">
        <v>581.14200000000005</v>
      </c>
      <c r="MA197" s="1">
        <v>563.36699999999996</v>
      </c>
      <c r="MB197" s="1">
        <v>570.173</v>
      </c>
      <c r="MC197" s="1">
        <v>563.02800000000002</v>
      </c>
      <c r="MD197" s="1">
        <v>558.85</v>
      </c>
      <c r="ME197" s="1">
        <v>577.73500000000001</v>
      </c>
      <c r="MF197" s="1">
        <v>602.10699999999997</v>
      </c>
      <c r="MG197" s="1">
        <v>604.65200000000004</v>
      </c>
      <c r="MH197" s="1">
        <v>614.07799999999997</v>
      </c>
      <c r="MI197" s="1">
        <v>621.89400000000001</v>
      </c>
      <c r="MJ197" s="1">
        <v>625.38199999999995</v>
      </c>
      <c r="MK197" s="1">
        <v>625.67100000000005</v>
      </c>
      <c r="ML197" s="1">
        <v>612.55700000000002</v>
      </c>
      <c r="MM197" s="1">
        <v>606.53599999999994</v>
      </c>
      <c r="MN197" s="1">
        <v>610.40899999999999</v>
      </c>
      <c r="MO197" s="1">
        <v>624.91899999999998</v>
      </c>
      <c r="MP197" s="1">
        <v>622.18499999999995</v>
      </c>
      <c r="MQ197" s="1">
        <v>636.48699999999997</v>
      </c>
      <c r="MR197" s="1">
        <v>633.55600000000004</v>
      </c>
      <c r="MS197" s="1">
        <v>638.32600000000002</v>
      </c>
      <c r="MT197" s="1">
        <v>637.99099999999999</v>
      </c>
      <c r="MU197" s="1">
        <v>650.93899999999996</v>
      </c>
      <c r="MV197" s="1">
        <v>633.58799999999997</v>
      </c>
      <c r="MW197" s="1">
        <v>631.61900000000003</v>
      </c>
      <c r="MX197" s="1">
        <v>624.57600000000002</v>
      </c>
      <c r="MY197" s="1">
        <v>604.08100000000002</v>
      </c>
      <c r="MZ197" s="1">
        <v>603.66600000000005</v>
      </c>
      <c r="NA197" s="1">
        <v>602.06299999999999</v>
      </c>
      <c r="NB197" s="1">
        <v>595.69799999999998</v>
      </c>
      <c r="NC197" s="1">
        <v>623.40599999999995</v>
      </c>
      <c r="ND197" s="1">
        <v>640.971</v>
      </c>
      <c r="NE197" s="1">
        <v>637.84500000000003</v>
      </c>
      <c r="NF197" s="1">
        <v>604.96100000000001</v>
      </c>
      <c r="NG197" s="1">
        <v>568.27</v>
      </c>
      <c r="NH197" s="1">
        <v>611.17999999999995</v>
      </c>
      <c r="NI197" s="1">
        <v>605.18399999999997</v>
      </c>
      <c r="NJ197" s="1">
        <v>606.93799999999999</v>
      </c>
      <c r="NK197" s="1">
        <v>618.51700000000005</v>
      </c>
      <c r="NL197" s="1">
        <v>650.87599999999998</v>
      </c>
      <c r="NM197" s="1">
        <v>663.971</v>
      </c>
      <c r="NN197" s="1">
        <v>667.77800000000002</v>
      </c>
      <c r="NO197" s="1">
        <v>681.64</v>
      </c>
      <c r="NP197" s="1">
        <v>702.15899999999999</v>
      </c>
      <c r="NQ197" s="1">
        <v>711.49400000000003</v>
      </c>
      <c r="NR197" s="1">
        <v>706.90099999999995</v>
      </c>
      <c r="NS197" s="1">
        <v>703.72799999999995</v>
      </c>
      <c r="NT197" s="1">
        <v>706.90700000000004</v>
      </c>
      <c r="NU197" s="1">
        <v>708.75400000000002</v>
      </c>
      <c r="NV197" s="1">
        <v>732.98400000000004</v>
      </c>
      <c r="NW197" s="1">
        <v>780.54899999999998</v>
      </c>
      <c r="NX197" s="1">
        <v>782.21600000000001</v>
      </c>
      <c r="NY197" s="1">
        <v>778.87099999999998</v>
      </c>
      <c r="NZ197" s="1">
        <v>781.39099999999996</v>
      </c>
      <c r="OA197" s="1">
        <v>785.52800000000002</v>
      </c>
      <c r="OB197" s="1">
        <v>801.67100000000005</v>
      </c>
      <c r="OC197" s="1">
        <v>833.17700000000002</v>
      </c>
      <c r="OD197" s="1">
        <v>851.37699999999995</v>
      </c>
      <c r="OE197" s="1">
        <v>849.82500000000005</v>
      </c>
      <c r="OF197" s="1">
        <v>831.40300000000002</v>
      </c>
      <c r="OG197" s="1">
        <v>812.23500000000001</v>
      </c>
      <c r="OH197" s="1">
        <v>816.096</v>
      </c>
      <c r="OI197" s="1">
        <v>813.98299999999995</v>
      </c>
      <c r="OJ197" s="1">
        <v>813.16300000000001</v>
      </c>
      <c r="OK197" s="1">
        <v>802.12699999999995</v>
      </c>
      <c r="OL197" s="1">
        <v>804.64099999999996</v>
      </c>
      <c r="OM197" s="1">
        <v>796.26599999999996</v>
      </c>
      <c r="ON197" s="1">
        <v>777.23800000000006</v>
      </c>
      <c r="OO197" s="1">
        <v>783.00400000000002</v>
      </c>
      <c r="OP197" s="1">
        <v>763.79399999999998</v>
      </c>
      <c r="OQ197" s="1">
        <v>762.46900000000005</v>
      </c>
      <c r="OR197" s="1">
        <v>738.35199999999998</v>
      </c>
      <c r="OS197" s="1">
        <v>723.51199999999994</v>
      </c>
      <c r="OT197" s="1">
        <v>706.29300000000001</v>
      </c>
      <c r="OU197" s="1">
        <v>710.35799999999995</v>
      </c>
      <c r="OV197" s="1">
        <v>726.74199999999996</v>
      </c>
      <c r="OW197" s="1">
        <v>747.25900000000001</v>
      </c>
      <c r="OX197" s="1">
        <v>750.625</v>
      </c>
      <c r="OY197" s="1">
        <v>740.74099999999999</v>
      </c>
      <c r="OZ197" s="1">
        <v>729.79</v>
      </c>
      <c r="PA197" s="1">
        <v>702.18799999999999</v>
      </c>
      <c r="PB197" s="1">
        <v>689.495</v>
      </c>
      <c r="PC197" s="1">
        <v>690.38400000000001</v>
      </c>
      <c r="PD197" s="1">
        <v>682.42200000000003</v>
      </c>
      <c r="PE197" s="1">
        <v>686.48500000000001</v>
      </c>
      <c r="PF197" s="1">
        <v>693.62099999999998</v>
      </c>
      <c r="PG197" s="1">
        <v>698.11400000000003</v>
      </c>
      <c r="PH197" s="1">
        <v>713.202</v>
      </c>
      <c r="PI197" s="1">
        <v>690.28399999999999</v>
      </c>
      <c r="PJ197" s="1">
        <v>733.08299999999997</v>
      </c>
      <c r="PK197" s="1">
        <v>772.05600000000004</v>
      </c>
      <c r="PL197" s="1">
        <v>741.52800000000002</v>
      </c>
      <c r="PM197" s="1">
        <v>687.05600000000004</v>
      </c>
      <c r="PN197" s="1">
        <v>649.29999999999995</v>
      </c>
      <c r="PO197" s="1">
        <v>643.78300000000002</v>
      </c>
      <c r="PP197" s="1">
        <v>617.52</v>
      </c>
      <c r="PQ197" s="1">
        <v>567.41399999999999</v>
      </c>
      <c r="PR197" s="1">
        <v>553.90700000000004</v>
      </c>
      <c r="PS197" s="1">
        <v>548.55200000000002</v>
      </c>
      <c r="PT197" s="1">
        <v>551.97699999999998</v>
      </c>
      <c r="PU197" s="1">
        <v>550.971</v>
      </c>
      <c r="PV197" s="1">
        <v>560.31600000000003</v>
      </c>
      <c r="PW197" s="1">
        <v>601.80899999999997</v>
      </c>
      <c r="PX197" s="1">
        <v>617.94100000000003</v>
      </c>
      <c r="PY197" s="1">
        <v>620.48099999999999</v>
      </c>
      <c r="PZ197" s="1">
        <v>627.40099999999995</v>
      </c>
      <c r="QA197" s="1">
        <v>649.84100000000001</v>
      </c>
      <c r="QB197" s="1">
        <v>659.29600000000005</v>
      </c>
      <c r="QC197" s="1">
        <v>660.36800000000005</v>
      </c>
      <c r="QD197" s="1">
        <v>649.88800000000003</v>
      </c>
      <c r="QE197" s="1">
        <v>630.83100000000002</v>
      </c>
      <c r="QF197" s="1">
        <v>604.82299999999998</v>
      </c>
      <c r="QG197" s="1">
        <v>595.99400000000003</v>
      </c>
      <c r="QH197" s="1">
        <v>573.221</v>
      </c>
      <c r="QI197" s="1">
        <v>570.55999999999995</v>
      </c>
      <c r="QJ197" s="1">
        <v>583.16300000000001</v>
      </c>
      <c r="QK197" s="1">
        <v>550.94299999999998</v>
      </c>
      <c r="QL197" s="1">
        <v>531.899</v>
      </c>
      <c r="QM197" s="1">
        <v>545.33500000000004</v>
      </c>
      <c r="QN197" s="1">
        <v>505.84300000000002</v>
      </c>
      <c r="QO197" s="1">
        <v>483.4</v>
      </c>
      <c r="QP197" s="1">
        <v>480.51499999999999</v>
      </c>
      <c r="QQ197" s="1">
        <v>475.61799999999999</v>
      </c>
      <c r="QR197" s="1">
        <v>476.92200000000003</v>
      </c>
      <c r="QS197" s="1">
        <v>472.358</v>
      </c>
      <c r="QT197" s="1">
        <v>484.411</v>
      </c>
      <c r="QU197" s="1">
        <v>488.54599999999999</v>
      </c>
      <c r="QV197" s="1">
        <v>492.68</v>
      </c>
      <c r="QW197" s="1">
        <v>492.29399999999998</v>
      </c>
      <c r="QX197" s="1">
        <v>498.47399999999999</v>
      </c>
      <c r="QY197" s="1">
        <v>492.95299999999997</v>
      </c>
      <c r="QZ197" s="1">
        <v>498.59699999999998</v>
      </c>
      <c r="RA197" s="1">
        <v>496.714</v>
      </c>
      <c r="RB197" s="1">
        <v>502.04300000000001</v>
      </c>
      <c r="RC197" s="1">
        <v>516.96799999999996</v>
      </c>
      <c r="RD197" s="1">
        <v>530.64800000000002</v>
      </c>
      <c r="RE197" s="1">
        <v>541.91399999999999</v>
      </c>
      <c r="RF197" s="1">
        <v>534.78599999999994</v>
      </c>
      <c r="RG197" s="1">
        <v>531.60199999999998</v>
      </c>
      <c r="RH197" s="1">
        <v>532.83900000000006</v>
      </c>
      <c r="RI197" s="1">
        <v>524.23</v>
      </c>
      <c r="RJ197" s="1">
        <v>530.09</v>
      </c>
      <c r="RK197" s="1">
        <v>529.70899999999995</v>
      </c>
      <c r="RL197" s="1">
        <v>529.11</v>
      </c>
      <c r="RM197" s="1">
        <v>519.68799999999999</v>
      </c>
      <c r="RN197" s="1">
        <v>517.81100000000004</v>
      </c>
      <c r="RO197" s="1">
        <v>518.03</v>
      </c>
      <c r="RP197" s="1">
        <v>519.33299999999997</v>
      </c>
      <c r="RQ197" s="1">
        <v>514.04399999999998</v>
      </c>
      <c r="RR197" s="1">
        <v>513.31899999999996</v>
      </c>
      <c r="RS197" s="1">
        <v>515.27300000000002</v>
      </c>
      <c r="RT197" s="1">
        <v>518.12099999999998</v>
      </c>
      <c r="RU197" s="1">
        <v>527.17999999999995</v>
      </c>
      <c r="RV197" s="1">
        <v>522.93700000000001</v>
      </c>
      <c r="RW197" s="1">
        <v>509.95</v>
      </c>
      <c r="RX197" s="1">
        <v>508.03</v>
      </c>
      <c r="RY197" s="1">
        <v>508.85399999999998</v>
      </c>
      <c r="RZ197" s="1">
        <v>507.01299999999998</v>
      </c>
      <c r="SA197" s="1">
        <v>504.47899999999998</v>
      </c>
      <c r="SB197" s="1">
        <v>504.36599999999999</v>
      </c>
      <c r="SC197" s="1">
        <v>501.298</v>
      </c>
      <c r="SD197" s="1">
        <v>503.93799999999999</v>
      </c>
      <c r="SE197" s="1">
        <v>495.375</v>
      </c>
      <c r="SF197" s="1">
        <v>483.07</v>
      </c>
      <c r="SG197" s="1">
        <v>486.74599999999998</v>
      </c>
      <c r="SH197" s="1">
        <v>497.30900000000003</v>
      </c>
      <c r="SI197" s="1">
        <v>531.55399999999997</v>
      </c>
      <c r="SJ197" s="1">
        <v>532.32000000000005</v>
      </c>
      <c r="SK197" s="1">
        <v>532</v>
      </c>
      <c r="SL197" s="1">
        <v>526.06600000000003</v>
      </c>
      <c r="SM197" s="1">
        <v>531.66399999999999</v>
      </c>
      <c r="SN197" s="1">
        <v>529.98099999999999</v>
      </c>
      <c r="SO197" s="1">
        <v>524.25900000000001</v>
      </c>
      <c r="SP197" s="1">
        <v>544.89599999999996</v>
      </c>
      <c r="SQ197" s="1">
        <v>569.726</v>
      </c>
      <c r="SR197" s="1">
        <v>579.18600000000004</v>
      </c>
      <c r="SS197" s="1">
        <v>579.15099999999995</v>
      </c>
      <c r="ST197" s="1">
        <v>574.88</v>
      </c>
      <c r="SU197" s="1">
        <v>572.07500000000005</v>
      </c>
      <c r="SV197" s="1">
        <v>566.95299999999997</v>
      </c>
      <c r="SW197" s="1">
        <v>541.745</v>
      </c>
      <c r="SX197" s="1">
        <v>557.40499999999997</v>
      </c>
      <c r="SY197" s="1">
        <v>552.89599999999996</v>
      </c>
      <c r="SZ197" s="1">
        <v>572.71199999999999</v>
      </c>
      <c r="TA197" s="1">
        <v>593.86</v>
      </c>
      <c r="TB197" s="1">
        <v>574.173</v>
      </c>
      <c r="TC197" s="1">
        <v>646.13900000000001</v>
      </c>
      <c r="TD197" s="1">
        <v>655.274</v>
      </c>
    </row>
    <row r="198" spans="1:524" x14ac:dyDescent="0.25">
      <c r="A198" s="1" t="s">
        <v>401</v>
      </c>
      <c r="B198" s="1" t="str">
        <f>_xlfn.XLOOKUP(A198,bonds[worksheet get],bonds[unique lookup],"-")</f>
        <v>SOFTBK 6 7/8 PERP nc-27</v>
      </c>
      <c r="C198" s="1" t="str">
        <f>_xlfn.XLOOKUP(A198,bonds[worksheet get],bonds[ID_ISIN],"-")</f>
        <v>XS1642686676</v>
      </c>
      <c r="D198" s="1">
        <f>_xll.BDH(A198,"blp_i_sprd_mid","-2AY",,"Dates=H","Fill=C","Sort=R","Dir=H","cols=520;rows=1")</f>
        <v>751.88199999999995</v>
      </c>
      <c r="E198" s="1">
        <v>752.21400000000006</v>
      </c>
      <c r="F198" s="1">
        <v>753.35299999999995</v>
      </c>
      <c r="G198" s="1">
        <v>752.92600000000004</v>
      </c>
      <c r="H198" s="1">
        <v>755.15700000000004</v>
      </c>
      <c r="I198" s="1">
        <v>752.77800000000002</v>
      </c>
      <c r="J198" s="1">
        <v>752.97500000000002</v>
      </c>
      <c r="K198" s="1">
        <v>747.62900000000002</v>
      </c>
      <c r="L198" s="1">
        <v>749.64200000000005</v>
      </c>
      <c r="M198" s="1">
        <v>742.18</v>
      </c>
      <c r="N198" s="1">
        <v>741.18299999999999</v>
      </c>
      <c r="O198" s="1">
        <v>736.70899999999995</v>
      </c>
      <c r="P198" s="1">
        <v>731.42200000000003</v>
      </c>
      <c r="Q198" s="1">
        <v>756.29899999999998</v>
      </c>
      <c r="R198" s="1">
        <v>804.45500000000004</v>
      </c>
      <c r="S198" s="1">
        <v>771.96100000000001</v>
      </c>
      <c r="T198" s="1">
        <v>746.83</v>
      </c>
      <c r="U198" s="1">
        <v>727.29499999999996</v>
      </c>
      <c r="V198" s="1">
        <v>705.52200000000005</v>
      </c>
      <c r="W198" s="1">
        <v>697.548</v>
      </c>
      <c r="X198" s="1">
        <v>705.66</v>
      </c>
      <c r="Y198" s="1">
        <v>701.26900000000001</v>
      </c>
      <c r="Z198" s="1">
        <v>708.67600000000004</v>
      </c>
      <c r="AA198" s="1">
        <v>718.40599999999995</v>
      </c>
      <c r="AB198" s="1">
        <v>721.00400000000002</v>
      </c>
      <c r="AC198" s="1">
        <v>719.98599999999999</v>
      </c>
      <c r="AD198" s="1">
        <v>711.61300000000006</v>
      </c>
      <c r="AE198" s="1">
        <v>711.976</v>
      </c>
      <c r="AF198" s="1">
        <v>720.84199999999998</v>
      </c>
      <c r="AG198" s="1">
        <v>734.01599999999996</v>
      </c>
      <c r="AH198" s="1">
        <v>737.19500000000005</v>
      </c>
      <c r="AI198" s="1">
        <v>730.35</v>
      </c>
      <c r="AJ198" s="1">
        <v>744.29200000000003</v>
      </c>
      <c r="AK198" s="1">
        <v>751.95799999999997</v>
      </c>
      <c r="AL198" s="1">
        <v>769.24199999999996</v>
      </c>
      <c r="AM198" s="1">
        <v>799.36900000000003</v>
      </c>
      <c r="AN198" s="1">
        <v>792.95500000000004</v>
      </c>
      <c r="AO198" s="1">
        <v>789.25400000000002</v>
      </c>
      <c r="AP198" s="1">
        <v>784.346</v>
      </c>
      <c r="AQ198" s="1">
        <v>822.38300000000004</v>
      </c>
      <c r="AR198" s="1">
        <v>837.61</v>
      </c>
      <c r="AS198" s="1">
        <v>843.83299999999997</v>
      </c>
      <c r="AT198" s="1">
        <v>853.51700000000005</v>
      </c>
      <c r="AU198" s="1">
        <v>851.36500000000001</v>
      </c>
      <c r="AV198" s="1">
        <v>852.31500000000005</v>
      </c>
      <c r="AW198" s="1">
        <v>842.90099999999995</v>
      </c>
      <c r="AX198" s="1">
        <v>859.327</v>
      </c>
      <c r="AY198" s="1">
        <v>920.76700000000005</v>
      </c>
      <c r="AZ198" s="1">
        <v>916.34199999999998</v>
      </c>
      <c r="BA198" s="1">
        <v>901.80600000000004</v>
      </c>
      <c r="BB198" s="1">
        <v>934.39099999999996</v>
      </c>
      <c r="BC198" s="1">
        <v>924.57799999999997</v>
      </c>
      <c r="BD198" s="1">
        <v>943.82</v>
      </c>
      <c r="BE198" s="1">
        <v>902.54300000000001</v>
      </c>
      <c r="BF198" s="1">
        <v>911.73900000000003</v>
      </c>
      <c r="BG198" s="1">
        <v>926.202</v>
      </c>
      <c r="BH198" s="1">
        <v>919.13699999999994</v>
      </c>
      <c r="BI198" s="1">
        <v>908.20699999999999</v>
      </c>
      <c r="BJ198" s="1">
        <v>889.10599999999999</v>
      </c>
      <c r="BK198" s="1">
        <v>895.14400000000001</v>
      </c>
      <c r="BL198" s="1">
        <v>913.47699999999998</v>
      </c>
      <c r="BM198" s="1">
        <v>979.90099999999995</v>
      </c>
      <c r="BN198" s="1">
        <v>1009.239</v>
      </c>
      <c r="BO198" s="1">
        <v>1035.297</v>
      </c>
      <c r="BP198" s="1">
        <v>1141.925</v>
      </c>
      <c r="BQ198" s="1">
        <v>1117.2940000000001</v>
      </c>
      <c r="BR198" s="1">
        <v>1182.9280000000001</v>
      </c>
      <c r="BS198" s="1">
        <v>1159.0060000000001</v>
      </c>
      <c r="BT198" s="1">
        <v>1078.3409999999999</v>
      </c>
      <c r="BU198" s="1">
        <v>1073.865</v>
      </c>
      <c r="BV198" s="1">
        <v>1010.385</v>
      </c>
      <c r="BW198" s="1">
        <v>999.65899999999999</v>
      </c>
      <c r="BX198" s="1">
        <v>1041.8</v>
      </c>
      <c r="BY198" s="1">
        <v>960.23900000000003</v>
      </c>
      <c r="BZ198" s="1">
        <v>1255.077</v>
      </c>
      <c r="CA198" s="1">
        <v>1332.098</v>
      </c>
      <c r="CB198" s="1">
        <v>1406.5740000000001</v>
      </c>
      <c r="CC198" s="1">
        <v>1147.7639999999999</v>
      </c>
      <c r="CD198" s="1">
        <v>974.68799999999999</v>
      </c>
      <c r="CE198" s="1">
        <v>931.04899999999998</v>
      </c>
      <c r="CF198" s="1">
        <v>860.798</v>
      </c>
      <c r="CG198" s="1">
        <v>797.41899999999998</v>
      </c>
      <c r="CH198" s="1">
        <v>706.52300000000002</v>
      </c>
      <c r="CI198" s="1">
        <v>699.36599999999999</v>
      </c>
      <c r="CJ198" s="1">
        <v>730.48900000000003</v>
      </c>
      <c r="CK198" s="1">
        <v>638.03399999999999</v>
      </c>
      <c r="CL198" s="1">
        <v>593.46699999999998</v>
      </c>
      <c r="CM198" s="1">
        <v>613.803</v>
      </c>
      <c r="CN198" s="1">
        <v>624.5</v>
      </c>
      <c r="CO198" s="1">
        <v>628.33799999999997</v>
      </c>
      <c r="CP198" s="1">
        <v>633.31399999999996</v>
      </c>
      <c r="CQ198" s="1">
        <v>570.346</v>
      </c>
      <c r="CR198" s="1">
        <v>545.98699999999997</v>
      </c>
      <c r="CS198" s="1">
        <v>538.14300000000003</v>
      </c>
      <c r="CT198" s="1">
        <v>513.80499999999995</v>
      </c>
      <c r="CU198" s="1">
        <v>498.351</v>
      </c>
      <c r="CV198" s="1">
        <v>494.30399999999997</v>
      </c>
      <c r="CW198" s="1">
        <v>487.85599999999999</v>
      </c>
      <c r="CX198" s="1">
        <v>491.48</v>
      </c>
      <c r="CY198" s="1">
        <v>483.11500000000001</v>
      </c>
      <c r="CZ198" s="1">
        <v>490.14600000000002</v>
      </c>
      <c r="DA198" s="1">
        <v>490.33199999999999</v>
      </c>
      <c r="DB198" s="1">
        <v>481.34199999999998</v>
      </c>
      <c r="DC198" s="1">
        <v>501.46199999999999</v>
      </c>
      <c r="DD198" s="1">
        <v>519.86</v>
      </c>
      <c r="DE198" s="1">
        <v>521.40700000000004</v>
      </c>
      <c r="DF198" s="1">
        <v>520.31500000000005</v>
      </c>
      <c r="DG198" s="1">
        <v>521.59299999999996</v>
      </c>
      <c r="DH198" s="1">
        <v>533.18200000000002</v>
      </c>
      <c r="DI198" s="1">
        <v>540.63099999999997</v>
      </c>
      <c r="DJ198" s="1">
        <v>548.06799999999998</v>
      </c>
      <c r="DK198" s="1">
        <v>536.404</v>
      </c>
      <c r="DL198" s="1">
        <v>530.38099999999997</v>
      </c>
      <c r="DM198" s="1">
        <v>528.40300000000002</v>
      </c>
      <c r="DN198" s="1">
        <v>537.76099999999997</v>
      </c>
      <c r="DO198" s="1">
        <v>525.17700000000002</v>
      </c>
      <c r="DP198" s="1">
        <v>523.75300000000004</v>
      </c>
      <c r="DQ198" s="1">
        <v>521.17499999999995</v>
      </c>
      <c r="DR198" s="1">
        <v>530.46199999999999</v>
      </c>
      <c r="DS198" s="1">
        <v>519.73800000000006</v>
      </c>
      <c r="DT198" s="1">
        <v>526.37800000000004</v>
      </c>
      <c r="DU198" s="1">
        <v>530.15300000000002</v>
      </c>
      <c r="DV198" s="1">
        <v>539.38900000000001</v>
      </c>
      <c r="DW198" s="1">
        <v>537.30600000000004</v>
      </c>
      <c r="DX198" s="1">
        <v>548.21799999999996</v>
      </c>
      <c r="DY198" s="1">
        <v>558.90899999999999</v>
      </c>
      <c r="DZ198" s="1">
        <v>565.01499999999999</v>
      </c>
      <c r="EA198" s="1">
        <v>570.46500000000003</v>
      </c>
      <c r="EB198" s="1">
        <v>572.26</v>
      </c>
      <c r="EC198" s="1">
        <v>569.90700000000004</v>
      </c>
      <c r="ED198" s="1">
        <v>571.51499999999999</v>
      </c>
      <c r="EE198" s="1">
        <v>562.827</v>
      </c>
      <c r="EF198" s="1">
        <v>558.41099999999994</v>
      </c>
      <c r="EG198" s="1">
        <v>562.12699999999995</v>
      </c>
      <c r="EH198" s="1">
        <v>566.77200000000005</v>
      </c>
      <c r="EI198" s="1">
        <v>575.10699999999997</v>
      </c>
      <c r="EJ198" s="1">
        <v>568.56399999999996</v>
      </c>
      <c r="EK198" s="1">
        <v>561.02300000000002</v>
      </c>
      <c r="EL198" s="1">
        <v>567.64300000000003</v>
      </c>
      <c r="EM198" s="1">
        <v>563.49699999999996</v>
      </c>
      <c r="EN198" s="1">
        <v>572.16499999999996</v>
      </c>
      <c r="EO198" s="1">
        <v>576.93899999999996</v>
      </c>
      <c r="EP198" s="1">
        <v>577.26900000000001</v>
      </c>
      <c r="EQ198" s="1">
        <v>576.5</v>
      </c>
      <c r="ER198" s="1">
        <v>574.58299999999997</v>
      </c>
      <c r="ES198" s="1">
        <v>591.79700000000003</v>
      </c>
      <c r="ET198" s="1">
        <v>581.34400000000005</v>
      </c>
      <c r="EU198" s="1">
        <v>592.98099999999999</v>
      </c>
      <c r="EV198" s="1">
        <v>595.66200000000003</v>
      </c>
      <c r="EW198" s="1">
        <v>598.07799999999997</v>
      </c>
      <c r="EX198" s="1">
        <v>600.22299999999996</v>
      </c>
      <c r="EY198" s="1">
        <v>599.88400000000001</v>
      </c>
      <c r="EZ198" s="1">
        <v>604.64300000000003</v>
      </c>
      <c r="FA198" s="1">
        <v>613.13599999999997</v>
      </c>
      <c r="FB198" s="1">
        <v>597.21</v>
      </c>
      <c r="FC198" s="1">
        <v>599.82899999999995</v>
      </c>
      <c r="FD198" s="1">
        <v>608.57600000000002</v>
      </c>
      <c r="FE198" s="1">
        <v>615.62800000000004</v>
      </c>
      <c r="FF198" s="1">
        <v>632.28499999999997</v>
      </c>
      <c r="FG198" s="1">
        <v>635.76400000000001</v>
      </c>
      <c r="FH198" s="1">
        <v>646.98299999999995</v>
      </c>
      <c r="FI198" s="1">
        <v>647.05200000000002</v>
      </c>
      <c r="FJ198" s="1">
        <v>636.42399999999998</v>
      </c>
      <c r="FK198" s="1">
        <v>633.29899999999998</v>
      </c>
      <c r="FL198" s="1">
        <v>626.88900000000001</v>
      </c>
      <c r="FM198" s="1">
        <v>623.83500000000004</v>
      </c>
      <c r="FN198" s="1">
        <v>620.745</v>
      </c>
      <c r="FO198" s="1">
        <v>612.13300000000004</v>
      </c>
      <c r="FP198" s="1">
        <v>605.87400000000002</v>
      </c>
      <c r="FQ198" s="1">
        <v>601.50300000000004</v>
      </c>
      <c r="FR198" s="1">
        <v>599.05100000000004</v>
      </c>
      <c r="FS198" s="1">
        <v>597.68600000000004</v>
      </c>
      <c r="FT198" s="1">
        <v>617.83299999999997</v>
      </c>
      <c r="FU198" s="1">
        <v>604.84299999999996</v>
      </c>
      <c r="FV198" s="1">
        <v>601.23699999999997</v>
      </c>
      <c r="FW198" s="1">
        <v>611.77700000000004</v>
      </c>
      <c r="FX198" s="1">
        <v>620.86199999999997</v>
      </c>
      <c r="FY198" s="1">
        <v>612.947</v>
      </c>
      <c r="FZ198" s="1">
        <v>604.39800000000002</v>
      </c>
      <c r="GA198" s="1">
        <v>626.154</v>
      </c>
      <c r="GB198" s="1">
        <v>634.43799999999999</v>
      </c>
      <c r="GC198" s="1">
        <v>635.61900000000003</v>
      </c>
      <c r="GD198" s="1">
        <v>644.697</v>
      </c>
      <c r="GE198" s="1">
        <v>639.44799999999998</v>
      </c>
      <c r="GF198" s="1">
        <v>626.23500000000001</v>
      </c>
      <c r="GG198" s="1">
        <v>628.36300000000006</v>
      </c>
      <c r="GH198" s="1">
        <v>632.01300000000003</v>
      </c>
      <c r="GI198" s="1">
        <v>629.154</v>
      </c>
      <c r="GJ198" s="1">
        <v>608.53899999999999</v>
      </c>
      <c r="GK198" s="1">
        <v>600.53200000000004</v>
      </c>
      <c r="GL198" s="1">
        <v>605.23400000000004</v>
      </c>
      <c r="GM198" s="1">
        <v>619.14400000000001</v>
      </c>
      <c r="GN198" s="1">
        <v>648.04899999999998</v>
      </c>
      <c r="GO198" s="1">
        <v>651.803</v>
      </c>
      <c r="GP198" s="1">
        <v>648.399</v>
      </c>
      <c r="GQ198" s="1">
        <v>661.30399999999997</v>
      </c>
      <c r="GR198" s="1">
        <v>689.06100000000004</v>
      </c>
      <c r="GS198" s="1">
        <v>682.82399999999996</v>
      </c>
      <c r="GT198" s="1">
        <v>651.49099999999999</v>
      </c>
      <c r="GU198" s="1">
        <v>642.45799999999997</v>
      </c>
      <c r="GV198" s="1">
        <v>629.87199999999996</v>
      </c>
      <c r="GW198" s="1">
        <v>632.53099999999995</v>
      </c>
      <c r="GX198" s="1">
        <v>660.53700000000003</v>
      </c>
      <c r="GY198" s="1">
        <v>647.096</v>
      </c>
      <c r="GZ198" s="1">
        <v>617.11400000000003</v>
      </c>
      <c r="HA198" s="1">
        <v>610.13099999999997</v>
      </c>
      <c r="HB198" s="1">
        <v>605.64700000000005</v>
      </c>
      <c r="HC198" s="1">
        <v>610.202</v>
      </c>
      <c r="HD198" s="1">
        <v>607.45500000000004</v>
      </c>
      <c r="HE198" s="1">
        <v>569.19299999999998</v>
      </c>
      <c r="HF198" s="1">
        <v>566.02800000000002</v>
      </c>
      <c r="HG198" s="1">
        <v>586.28</v>
      </c>
      <c r="HH198" s="1">
        <v>586.33900000000006</v>
      </c>
      <c r="HI198" s="1">
        <v>575.77300000000002</v>
      </c>
      <c r="HJ198" s="1">
        <v>564.82799999999997</v>
      </c>
      <c r="HK198" s="1">
        <v>568.98099999999999</v>
      </c>
      <c r="HL198" s="1">
        <v>570.79100000000005</v>
      </c>
      <c r="HM198" s="1">
        <v>578.15499999999997</v>
      </c>
      <c r="HN198" s="1">
        <v>583.93100000000004</v>
      </c>
      <c r="HO198" s="1">
        <v>584.08699999999999</v>
      </c>
      <c r="HP198" s="1">
        <v>580.85400000000004</v>
      </c>
      <c r="HQ198" s="1">
        <v>581.85199999999998</v>
      </c>
      <c r="HR198" s="1">
        <v>586.82100000000003</v>
      </c>
      <c r="HS198" s="1">
        <v>581.08199999999999</v>
      </c>
      <c r="HT198" s="1">
        <v>577.85599999999999</v>
      </c>
      <c r="HU198" s="1">
        <v>573.197</v>
      </c>
      <c r="HV198" s="1">
        <v>570.57500000000005</v>
      </c>
      <c r="HW198" s="1">
        <v>583.14800000000002</v>
      </c>
      <c r="HX198" s="1">
        <v>592.50199999999995</v>
      </c>
      <c r="HY198" s="1">
        <v>598.99599999999998</v>
      </c>
      <c r="HZ198" s="1">
        <v>608.19100000000003</v>
      </c>
      <c r="IA198" s="1">
        <v>615.69500000000005</v>
      </c>
      <c r="IB198" s="1">
        <v>594.899</v>
      </c>
      <c r="IC198" s="1">
        <v>578.84299999999996</v>
      </c>
      <c r="ID198" s="1">
        <v>589.38199999999995</v>
      </c>
      <c r="IE198" s="1">
        <v>578.28300000000002</v>
      </c>
      <c r="IF198" s="1">
        <v>580.91899999999998</v>
      </c>
      <c r="IG198" s="1">
        <v>584.55100000000004</v>
      </c>
      <c r="IH198" s="1">
        <v>599.45100000000002</v>
      </c>
      <c r="II198" s="1">
        <v>598.51599999999996</v>
      </c>
      <c r="IJ198" s="1">
        <v>556.15899999999999</v>
      </c>
      <c r="IK198" s="1">
        <v>542.81600000000003</v>
      </c>
      <c r="IL198" s="1">
        <v>524.42100000000005</v>
      </c>
      <c r="IM198" s="1">
        <v>522.995</v>
      </c>
      <c r="IN198" s="1">
        <v>519.44200000000001</v>
      </c>
      <c r="IO198" s="1">
        <v>504.90199999999999</v>
      </c>
      <c r="IP198" s="1">
        <v>506.02499999999998</v>
      </c>
      <c r="IQ198" s="1">
        <v>515.46799999999996</v>
      </c>
      <c r="IR198" s="1">
        <v>517.95299999999997</v>
      </c>
      <c r="IS198" s="1">
        <v>538.14099999999996</v>
      </c>
      <c r="IT198" s="1">
        <v>535.64200000000005</v>
      </c>
      <c r="IU198" s="1">
        <v>542.976</v>
      </c>
      <c r="IV198" s="1">
        <v>539.41899999999998</v>
      </c>
      <c r="IW198" s="1">
        <v>533.11199999999997</v>
      </c>
      <c r="IX198" s="1">
        <v>536.721</v>
      </c>
      <c r="IY198" s="1">
        <v>531.39099999999996</v>
      </c>
      <c r="IZ198" s="1">
        <v>520.86300000000006</v>
      </c>
      <c r="JA198" s="1">
        <v>531.24199999999996</v>
      </c>
      <c r="JB198" s="1">
        <v>525.15800000000002</v>
      </c>
      <c r="JC198" s="1">
        <v>519.17600000000004</v>
      </c>
      <c r="JD198" s="1">
        <v>510.38799999999998</v>
      </c>
      <c r="JE198" s="1">
        <v>521.68600000000004</v>
      </c>
      <c r="JF198" s="1">
        <v>545.62099999999998</v>
      </c>
      <c r="JG198" s="1">
        <v>552.27499999999998</v>
      </c>
      <c r="JH198" s="1">
        <v>540.01300000000003</v>
      </c>
      <c r="JI198" s="1">
        <v>564.57000000000005</v>
      </c>
      <c r="JJ198" s="1">
        <v>571.33500000000004</v>
      </c>
      <c r="JK198" s="1">
        <v>571.971</v>
      </c>
      <c r="JL198" s="1">
        <v>579.98699999999997</v>
      </c>
      <c r="JM198" s="1">
        <v>563.84400000000005</v>
      </c>
      <c r="JN198" s="1">
        <v>558.81200000000001</v>
      </c>
      <c r="JO198" s="1">
        <v>548.27300000000002</v>
      </c>
      <c r="JP198" s="1">
        <v>567.70399999999995</v>
      </c>
      <c r="JQ198" s="1">
        <v>586.86599999999999</v>
      </c>
      <c r="JR198" s="1">
        <v>593.51900000000001</v>
      </c>
      <c r="JS198" s="1">
        <v>613.46100000000001</v>
      </c>
      <c r="JT198" s="1">
        <v>613.23</v>
      </c>
      <c r="JU198" s="1">
        <v>609.03599999999994</v>
      </c>
      <c r="JV198" s="1">
        <v>588.69799999999998</v>
      </c>
      <c r="JW198" s="1">
        <v>589.91899999999998</v>
      </c>
      <c r="JX198" s="1">
        <v>603.14499999999998</v>
      </c>
      <c r="JY198" s="1">
        <v>604.62699999999995</v>
      </c>
      <c r="JZ198" s="1">
        <v>620.28</v>
      </c>
      <c r="KA198" s="1">
        <v>628.96799999999996</v>
      </c>
      <c r="KB198" s="1">
        <v>649.08299999999997</v>
      </c>
      <c r="KC198" s="1">
        <v>627.298</v>
      </c>
      <c r="KD198" s="1">
        <v>606.53499999999997</v>
      </c>
      <c r="KE198" s="1">
        <v>586.36400000000003</v>
      </c>
      <c r="KF198" s="1">
        <v>588.226</v>
      </c>
      <c r="KG198" s="1">
        <v>599.85900000000004</v>
      </c>
      <c r="KH198" s="1">
        <v>604.01700000000005</v>
      </c>
      <c r="KI198" s="1">
        <v>611.89800000000002</v>
      </c>
      <c r="KJ198" s="1">
        <v>600.904</v>
      </c>
      <c r="KK198" s="1">
        <v>597.76400000000001</v>
      </c>
      <c r="KL198" s="1">
        <v>595.92700000000002</v>
      </c>
      <c r="KM198" s="1">
        <v>604.28800000000001</v>
      </c>
      <c r="KN198" s="1">
        <v>602.40499999999997</v>
      </c>
      <c r="KO198" s="1">
        <v>603.73599999999999</v>
      </c>
      <c r="KP198" s="1">
        <v>596.88800000000003</v>
      </c>
      <c r="KQ198" s="1">
        <v>580.678</v>
      </c>
      <c r="KR198" s="1">
        <v>559.947</v>
      </c>
      <c r="KS198" s="1">
        <v>559.87</v>
      </c>
      <c r="KT198" s="1">
        <v>541.96500000000003</v>
      </c>
      <c r="KU198" s="1">
        <v>538.51700000000005</v>
      </c>
      <c r="KV198" s="1">
        <v>535.56100000000004</v>
      </c>
      <c r="KW198" s="1">
        <v>520.75800000000004</v>
      </c>
      <c r="KX198" s="1">
        <v>535.83699999999999</v>
      </c>
      <c r="KY198" s="1">
        <v>543.16899999999998</v>
      </c>
      <c r="KZ198" s="1">
        <v>545.65599999999995</v>
      </c>
      <c r="LA198" s="1">
        <v>550.65800000000002</v>
      </c>
      <c r="LB198" s="1">
        <v>551.74300000000005</v>
      </c>
      <c r="LC198" s="1">
        <v>547.52099999999996</v>
      </c>
      <c r="LD198" s="1">
        <v>552.36500000000001</v>
      </c>
      <c r="LE198" s="1">
        <v>549.63</v>
      </c>
      <c r="LF198" s="1">
        <v>550.38300000000004</v>
      </c>
      <c r="LG198" s="1">
        <v>552.73599999999999</v>
      </c>
      <c r="LH198" s="1">
        <v>553.19799999999998</v>
      </c>
      <c r="LI198" s="1">
        <v>558.41899999999998</v>
      </c>
      <c r="LJ198" s="1">
        <v>562.54600000000005</v>
      </c>
      <c r="LK198" s="1">
        <v>566.13400000000001</v>
      </c>
      <c r="LL198" s="1">
        <v>563.99199999999996</v>
      </c>
      <c r="LM198" s="1">
        <v>572.25300000000004</v>
      </c>
      <c r="LN198" s="1">
        <v>574.96500000000003</v>
      </c>
      <c r="LO198" s="1">
        <v>569.09</v>
      </c>
      <c r="LP198" s="1">
        <v>565.60699999999997</v>
      </c>
      <c r="LQ198" s="1">
        <v>567.50900000000001</v>
      </c>
      <c r="LR198" s="1">
        <v>563.48199999999997</v>
      </c>
      <c r="LS198" s="1">
        <v>561.71500000000003</v>
      </c>
      <c r="LT198" s="1">
        <v>565.35900000000004</v>
      </c>
      <c r="LU198" s="1">
        <v>562.93700000000001</v>
      </c>
      <c r="LV198" s="1">
        <v>572.553</v>
      </c>
      <c r="LW198" s="1">
        <v>573.46799999999996</v>
      </c>
      <c r="LX198" s="1">
        <v>578.96400000000006</v>
      </c>
      <c r="LY198" s="1">
        <v>590.74199999999996</v>
      </c>
      <c r="LZ198" s="1">
        <v>609.55799999999999</v>
      </c>
      <c r="MA198" s="1">
        <v>602.322</v>
      </c>
      <c r="MB198" s="1">
        <v>598.755</v>
      </c>
      <c r="MC198" s="1">
        <v>593.46199999999999</v>
      </c>
      <c r="MD198" s="1">
        <v>588.68200000000002</v>
      </c>
      <c r="ME198" s="1">
        <v>604.25</v>
      </c>
      <c r="MF198" s="1">
        <v>616.23500000000001</v>
      </c>
      <c r="MG198" s="1">
        <v>617.15200000000004</v>
      </c>
      <c r="MH198" s="1">
        <v>621.20100000000002</v>
      </c>
      <c r="MI198" s="1">
        <v>623.79499999999996</v>
      </c>
      <c r="MJ198" s="1">
        <v>628.46900000000005</v>
      </c>
      <c r="MK198" s="1">
        <v>628.64599999999996</v>
      </c>
      <c r="ML198" s="1">
        <v>623.70699999999999</v>
      </c>
      <c r="MM198" s="1">
        <v>617.553</v>
      </c>
      <c r="MN198" s="1">
        <v>618.98199999999997</v>
      </c>
      <c r="MO198" s="1">
        <v>623.52</v>
      </c>
      <c r="MP198" s="1">
        <v>623.01499999999999</v>
      </c>
      <c r="MQ198" s="1">
        <v>628.47500000000002</v>
      </c>
      <c r="MR198" s="1">
        <v>629.22400000000005</v>
      </c>
      <c r="MS198" s="1">
        <v>636.67700000000002</v>
      </c>
      <c r="MT198" s="1">
        <v>635.27499999999998</v>
      </c>
      <c r="MU198" s="1">
        <v>639.64300000000003</v>
      </c>
      <c r="MV198" s="1">
        <v>628.495</v>
      </c>
      <c r="MW198" s="1">
        <v>626.73599999999999</v>
      </c>
      <c r="MX198" s="1">
        <v>631.11</v>
      </c>
      <c r="MY198" s="1">
        <v>614.82299999999998</v>
      </c>
      <c r="MZ198" s="1">
        <v>614.00099999999998</v>
      </c>
      <c r="NA198" s="1">
        <v>613.59500000000003</v>
      </c>
      <c r="NB198" s="1">
        <v>610.40499999999997</v>
      </c>
      <c r="NC198" s="1">
        <v>630.92100000000005</v>
      </c>
      <c r="ND198" s="1">
        <v>642.68399999999997</v>
      </c>
      <c r="NE198" s="1">
        <v>632.82299999999998</v>
      </c>
      <c r="NF198" s="1">
        <v>611.74</v>
      </c>
      <c r="NG198" s="1">
        <v>591.68899999999996</v>
      </c>
      <c r="NH198" s="1">
        <v>617.40800000000002</v>
      </c>
      <c r="NI198" s="1">
        <v>618.78300000000002</v>
      </c>
      <c r="NJ198" s="1">
        <v>617.49900000000002</v>
      </c>
      <c r="NK198" s="1">
        <v>630.22299999999996</v>
      </c>
      <c r="NL198" s="1">
        <v>642.10799999999995</v>
      </c>
      <c r="NM198" s="1">
        <v>655.59</v>
      </c>
      <c r="NN198" s="1">
        <v>658.06100000000004</v>
      </c>
      <c r="NO198" s="1">
        <v>657.33100000000002</v>
      </c>
      <c r="NP198" s="1">
        <v>679.85699999999997</v>
      </c>
      <c r="NQ198" s="1">
        <v>679.22500000000002</v>
      </c>
      <c r="NR198" s="1">
        <v>679.85500000000002</v>
      </c>
      <c r="NS198" s="1">
        <v>675.81500000000005</v>
      </c>
      <c r="NT198" s="1">
        <v>680.101</v>
      </c>
      <c r="NU198" s="1">
        <v>681.11800000000005</v>
      </c>
      <c r="NV198" s="1">
        <v>697.43899999999996</v>
      </c>
      <c r="NW198" s="1">
        <v>735.12</v>
      </c>
      <c r="NX198" s="1">
        <v>739.87</v>
      </c>
      <c r="NY198" s="1">
        <v>741.73900000000003</v>
      </c>
      <c r="NZ198" s="1">
        <v>734.86099999999999</v>
      </c>
      <c r="OA198" s="1">
        <v>734.32399999999996</v>
      </c>
      <c r="OB198" s="1">
        <v>750.74900000000002</v>
      </c>
      <c r="OC198" s="1">
        <v>763.39</v>
      </c>
      <c r="OD198" s="1">
        <v>770.65300000000002</v>
      </c>
      <c r="OE198" s="1">
        <v>780.24300000000005</v>
      </c>
      <c r="OF198" s="1">
        <v>768.78</v>
      </c>
      <c r="OG198" s="1">
        <v>759.43</v>
      </c>
      <c r="OH198" s="1">
        <v>758.31799999999998</v>
      </c>
      <c r="OI198" s="1">
        <v>746.85400000000004</v>
      </c>
      <c r="OJ198" s="1">
        <v>748.94799999999998</v>
      </c>
      <c r="OK198" s="1">
        <v>755.57899999999995</v>
      </c>
      <c r="OL198" s="1">
        <v>755.68700000000001</v>
      </c>
      <c r="OM198" s="1">
        <v>741.92</v>
      </c>
      <c r="ON198" s="1">
        <v>740.64499999999998</v>
      </c>
      <c r="OO198" s="1">
        <v>734.29700000000003</v>
      </c>
      <c r="OP198" s="1">
        <v>731.21100000000001</v>
      </c>
      <c r="OQ198" s="1">
        <v>713.67100000000005</v>
      </c>
      <c r="OR198" s="1">
        <v>702.62400000000002</v>
      </c>
      <c r="OS198" s="1">
        <v>693.76199999999994</v>
      </c>
      <c r="OT198" s="1">
        <v>691.26700000000005</v>
      </c>
      <c r="OU198" s="1">
        <v>712.779</v>
      </c>
      <c r="OV198" s="1">
        <v>720.34100000000001</v>
      </c>
      <c r="OW198" s="1">
        <v>719.00199999999995</v>
      </c>
      <c r="OX198" s="1">
        <v>713.77099999999996</v>
      </c>
      <c r="OY198" s="1">
        <v>693.88800000000003</v>
      </c>
      <c r="OZ198" s="1">
        <v>666.46100000000001</v>
      </c>
      <c r="PA198" s="1">
        <v>649.19799999999998</v>
      </c>
      <c r="PB198" s="1">
        <v>648.154</v>
      </c>
      <c r="PC198" s="1">
        <v>639.995</v>
      </c>
      <c r="PD198" s="1">
        <v>642.80100000000004</v>
      </c>
      <c r="PE198" s="1">
        <v>638.45600000000002</v>
      </c>
      <c r="PF198" s="1">
        <v>645.43499999999995</v>
      </c>
      <c r="PG198" s="1">
        <v>647.45699999999999</v>
      </c>
      <c r="PH198" s="1">
        <v>643.07500000000005</v>
      </c>
      <c r="PI198" s="1">
        <v>667.97500000000002</v>
      </c>
      <c r="PJ198" s="1">
        <v>701.65099999999995</v>
      </c>
      <c r="PK198" s="1">
        <v>681.14099999999996</v>
      </c>
      <c r="PL198" s="1">
        <v>648.20699999999999</v>
      </c>
      <c r="PM198" s="1">
        <v>618.66899999999998</v>
      </c>
      <c r="PN198" s="1">
        <v>614.16899999999998</v>
      </c>
      <c r="PO198" s="1">
        <v>598.12599999999998</v>
      </c>
      <c r="PP198" s="1">
        <v>564.04600000000005</v>
      </c>
      <c r="PQ198" s="1">
        <v>550.78300000000002</v>
      </c>
      <c r="PR198" s="1">
        <v>544.80899999999997</v>
      </c>
      <c r="PS198" s="1">
        <v>549.08900000000006</v>
      </c>
      <c r="PT198" s="1">
        <v>549.12900000000002</v>
      </c>
      <c r="PU198" s="1">
        <v>552.73699999999997</v>
      </c>
      <c r="PV198" s="1">
        <v>576.08199999999999</v>
      </c>
      <c r="PW198" s="1">
        <v>592.93499999999995</v>
      </c>
      <c r="PX198" s="1">
        <v>597.19799999999998</v>
      </c>
      <c r="PY198" s="1">
        <v>605.91700000000003</v>
      </c>
      <c r="PZ198" s="1">
        <v>621.63300000000004</v>
      </c>
      <c r="QA198" s="1">
        <v>625.97699999999998</v>
      </c>
      <c r="QB198" s="1">
        <v>624.35599999999999</v>
      </c>
      <c r="QC198" s="1">
        <v>620.66399999999999</v>
      </c>
      <c r="QD198" s="1">
        <v>602.32000000000005</v>
      </c>
      <c r="QE198" s="1">
        <v>586.14099999999996</v>
      </c>
      <c r="QF198" s="1">
        <v>576.78499999999997</v>
      </c>
      <c r="QG198" s="1">
        <v>566.4</v>
      </c>
      <c r="QH198" s="1">
        <v>565.08900000000006</v>
      </c>
      <c r="QI198" s="1">
        <v>571.26099999999997</v>
      </c>
      <c r="QJ198" s="1">
        <v>553.35699999999997</v>
      </c>
      <c r="QK198" s="1">
        <v>540.65700000000004</v>
      </c>
      <c r="QL198" s="1">
        <v>551.44299999999998</v>
      </c>
      <c r="QM198" s="1">
        <v>522.24599999999998</v>
      </c>
      <c r="QN198" s="1">
        <v>508.85199999999998</v>
      </c>
      <c r="QO198" s="1">
        <v>504.79899999999998</v>
      </c>
      <c r="QP198" s="1">
        <v>503.43099999999998</v>
      </c>
      <c r="QQ198" s="1">
        <v>507.32799999999997</v>
      </c>
      <c r="QR198" s="1">
        <v>503.47800000000001</v>
      </c>
      <c r="QS198" s="1">
        <v>516.88400000000001</v>
      </c>
      <c r="QT198" s="1">
        <v>515.89599999999996</v>
      </c>
      <c r="QU198" s="1">
        <v>520.26199999999994</v>
      </c>
      <c r="QV198" s="1">
        <v>522.40700000000004</v>
      </c>
      <c r="QW198" s="1">
        <v>522.74199999999996</v>
      </c>
      <c r="QX198" s="1">
        <v>517.91899999999998</v>
      </c>
      <c r="QY198" s="1">
        <v>523.55799999999999</v>
      </c>
      <c r="QZ198" s="1">
        <v>524.73599999999999</v>
      </c>
      <c r="RA198" s="1">
        <v>524.37</v>
      </c>
      <c r="RB198" s="1">
        <v>534.54600000000005</v>
      </c>
      <c r="RC198" s="1">
        <v>546.39</v>
      </c>
      <c r="RD198" s="1">
        <v>556.19899999999996</v>
      </c>
      <c r="RE198" s="1">
        <v>553.44799999999998</v>
      </c>
      <c r="RF198" s="1">
        <v>555.85500000000002</v>
      </c>
      <c r="RG198" s="1">
        <v>552.04399999999998</v>
      </c>
      <c r="RH198" s="1">
        <v>547.726</v>
      </c>
      <c r="RI198" s="1">
        <v>555.37300000000005</v>
      </c>
      <c r="RJ198" s="1">
        <v>548.36599999999999</v>
      </c>
      <c r="RK198" s="1">
        <v>554.75699999999995</v>
      </c>
      <c r="RL198" s="1">
        <v>546.74599999999998</v>
      </c>
      <c r="RM198" s="1">
        <v>544.73599999999999</v>
      </c>
      <c r="RN198" s="1">
        <v>544.46400000000006</v>
      </c>
      <c r="RO198" s="1">
        <v>545.76400000000001</v>
      </c>
      <c r="RP198" s="1">
        <v>541.74199999999996</v>
      </c>
      <c r="RQ198" s="1">
        <v>539.774</v>
      </c>
      <c r="RR198" s="1">
        <v>539.30999999999995</v>
      </c>
      <c r="RS198" s="1">
        <v>538.45899999999995</v>
      </c>
      <c r="RT198" s="1">
        <v>544.88499999999999</v>
      </c>
      <c r="RU198" s="1">
        <v>537.59199999999998</v>
      </c>
      <c r="RV198" s="1">
        <v>532.05999999999995</v>
      </c>
      <c r="RW198" s="1">
        <v>529.48599999999999</v>
      </c>
      <c r="RX198" s="1">
        <v>530.35400000000004</v>
      </c>
      <c r="RY198" s="1">
        <v>526.74099999999999</v>
      </c>
      <c r="RZ198" s="1">
        <v>526.47400000000005</v>
      </c>
      <c r="SA198" s="1">
        <v>524.89</v>
      </c>
      <c r="SB198" s="1">
        <v>525.04600000000005</v>
      </c>
      <c r="SC198" s="1">
        <v>529.01300000000003</v>
      </c>
      <c r="SD198" s="1">
        <v>522.58799999999997</v>
      </c>
      <c r="SE198" s="1">
        <v>509.58100000000002</v>
      </c>
      <c r="SF198" s="1">
        <v>508.36599999999999</v>
      </c>
      <c r="SG198" s="1">
        <v>516.21</v>
      </c>
      <c r="SH198" s="1">
        <v>534.05499999999995</v>
      </c>
      <c r="SI198" s="1">
        <v>538.64400000000001</v>
      </c>
      <c r="SJ198" s="1">
        <v>535.13300000000004</v>
      </c>
      <c r="SK198" s="1">
        <v>529.14200000000005</v>
      </c>
      <c r="SL198" s="1">
        <v>536.00900000000001</v>
      </c>
      <c r="SM198" s="1">
        <v>531.92700000000002</v>
      </c>
      <c r="SN198" s="1">
        <v>531.75699999999995</v>
      </c>
      <c r="SO198" s="1">
        <v>544.50400000000002</v>
      </c>
      <c r="SP198" s="1">
        <v>563.80399999999997</v>
      </c>
      <c r="SQ198" s="1">
        <v>572.07500000000005</v>
      </c>
      <c r="SR198" s="1">
        <v>571.375</v>
      </c>
      <c r="SS198" s="1">
        <v>568.42600000000004</v>
      </c>
      <c r="ST198" s="1">
        <v>573.94899999999996</v>
      </c>
      <c r="SU198" s="1">
        <v>567.38300000000004</v>
      </c>
      <c r="SV198" s="1">
        <v>558.36699999999996</v>
      </c>
      <c r="SW198" s="1">
        <v>554.84699999999998</v>
      </c>
      <c r="SX198" s="1">
        <v>547.29300000000001</v>
      </c>
      <c r="SY198" s="1">
        <v>567.84799999999996</v>
      </c>
      <c r="SZ198" s="1">
        <v>584.97900000000004</v>
      </c>
      <c r="TA198" s="1">
        <v>574.18299999999999</v>
      </c>
      <c r="TB198" s="1">
        <v>630.51099999999997</v>
      </c>
      <c r="TC198" s="1">
        <v>639.649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B2817-1131-4D6B-BC6D-7CCF009EBE4D}">
  <dimension ref="A1:K71"/>
  <sheetViews>
    <sheetView workbookViewId="0"/>
  </sheetViews>
  <sheetFormatPr defaultRowHeight="10.5" x14ac:dyDescent="0.25"/>
  <cols>
    <col min="1" max="1" width="12.54296875" style="5" bestFit="1" customWidth="1"/>
    <col min="2" max="4" width="8.7265625" style="5"/>
    <col min="5" max="5" width="21.1796875" style="5" bestFit="1" customWidth="1"/>
    <col min="6" max="11" width="8.7265625" style="5"/>
    <col min="12" max="16384" width="8.7265625" style="27"/>
  </cols>
  <sheetData>
    <row r="1" spans="1:11" ht="11" x14ac:dyDescent="0.3">
      <c r="A1" s="4" t="s">
        <v>189</v>
      </c>
      <c r="B1" s="4" t="s">
        <v>190</v>
      </c>
      <c r="C1" s="4" t="s">
        <v>191</v>
      </c>
      <c r="D1" s="4" t="s">
        <v>192</v>
      </c>
      <c r="E1" s="2" t="s">
        <v>193</v>
      </c>
      <c r="F1" s="4" t="s">
        <v>194</v>
      </c>
      <c r="H1" s="2" t="s">
        <v>195</v>
      </c>
      <c r="J1" s="4" t="s">
        <v>196</v>
      </c>
      <c r="K1" s="4" t="s">
        <v>197</v>
      </c>
    </row>
    <row r="2" spans="1:11" x14ac:dyDescent="0.25">
      <c r="A2" s="5" t="str" cm="1">
        <f t="array" ref="A2:A71">_xlfn.UNIQUE(bonds[ticker])</f>
        <v>SOLBBB</v>
      </c>
      <c r="B2" s="5" t="str" cm="1">
        <f t="array" ref="B2:B26">_xlfn.UNIQUE(bonds[ticker],FALSE,TRUE)</f>
        <v>FIRMEN</v>
      </c>
      <c r="C2" s="5" t="str" cm="1">
        <f t="array" ref="C2:C46">_xlfn._xlws.SORT(_xlfn._xlws.FILTER(_xlfn.ANCHORARRAY(A2),NOT(ISNUMBER(_xlfn.XMATCH(_xlfn.ANCHORARRAY(A2),_xlfn.ANCHORARRAY(B2))))*(_xlfn.ANCHORARRAY(A2)&lt;&gt;0)*(LEFT(_xlfn.ANCHORARRAY(A2),4)&lt;&gt;"#N/A")*(A2&lt;&gt;"NA error")))</f>
        <v>ACFP</v>
      </c>
      <c r="D2" s="5" cm="1">
        <f t="array" ref="D2:D46">COUNTIF(bonds[ticker],_xlfn.ANCHORARRAY(C2))</f>
        <v>3</v>
      </c>
      <c r="E2" s="5" t="str" cm="1">
        <f t="array" ref="E2:E10">_xlfn.UNIQUE(bonds[industry_sector])</f>
        <v>Basic Materials</v>
      </c>
      <c r="F2" s="5" cm="1">
        <f t="array" ref="F2:F10">COUNTIF(bonds[industry_sector],_xlfn.ANCHORARRAY(E2))</f>
        <v>15</v>
      </c>
      <c r="H2" s="1" t="s">
        <v>36</v>
      </c>
      <c r="J2" s="5" t="s">
        <v>32</v>
      </c>
      <c r="K2" s="5" t="s">
        <v>171</v>
      </c>
    </row>
    <row r="3" spans="1:11" x14ac:dyDescent="0.25">
      <c r="A3" s="5" t="str">
        <v>BAYNGR</v>
      </c>
      <c r="B3" s="5" t="str">
        <v>LXSGR</v>
      </c>
      <c r="C3" s="5" t="str">
        <v>AKEFP</v>
      </c>
      <c r="D3" s="5">
        <v>3</v>
      </c>
      <c r="E3" s="5" t="str">
        <v>Consumer, Non-cyclical</v>
      </c>
      <c r="F3" s="5">
        <v>15</v>
      </c>
      <c r="H3" s="1" t="s">
        <v>202</v>
      </c>
      <c r="J3" s="5" t="s">
        <v>64</v>
      </c>
      <c r="K3" s="5" t="s">
        <v>171</v>
      </c>
    </row>
    <row r="4" spans="1:11" x14ac:dyDescent="0.25">
      <c r="A4" s="5" t="str">
        <v>FIRMEN</v>
      </c>
      <c r="B4" s="5" t="str">
        <v>LHNVX</v>
      </c>
      <c r="C4" s="5" t="str">
        <v>AKFAST</v>
      </c>
      <c r="D4" s="5">
        <v>2</v>
      </c>
      <c r="E4" s="5" t="str">
        <v>Industrial</v>
      </c>
      <c r="F4" s="5">
        <v>5</v>
      </c>
      <c r="H4" s="1" t="s">
        <v>206</v>
      </c>
      <c r="J4" s="5" t="s">
        <v>207</v>
      </c>
      <c r="K4" s="5" t="s">
        <v>171</v>
      </c>
    </row>
    <row r="5" spans="1:11" x14ac:dyDescent="0.25">
      <c r="A5" s="5" t="str">
        <v>MRKGR</v>
      </c>
      <c r="B5" s="5" t="str">
        <v>EVKGR</v>
      </c>
      <c r="C5" s="5" t="str">
        <v>AMXLMM</v>
      </c>
      <c r="D5" s="5">
        <v>2</v>
      </c>
      <c r="E5" s="5" t="str">
        <v>Financial</v>
      </c>
      <c r="F5" s="5">
        <v>24</v>
      </c>
      <c r="H5" s="1" t="s">
        <v>210</v>
      </c>
      <c r="J5" s="5" t="s">
        <v>100</v>
      </c>
      <c r="K5" s="5" t="s">
        <v>211</v>
      </c>
    </row>
    <row r="6" spans="1:11" x14ac:dyDescent="0.25">
      <c r="A6" s="5" t="str">
        <v>AKEFP</v>
      </c>
      <c r="B6" s="5" t="str">
        <v>BNFP</v>
      </c>
      <c r="C6" s="5" t="str">
        <v>ARNDTN</v>
      </c>
      <c r="D6" s="5">
        <v>5</v>
      </c>
      <c r="E6" s="5" t="str">
        <v>Energy</v>
      </c>
      <c r="F6" s="5">
        <v>20</v>
      </c>
      <c r="H6" s="1" t="s">
        <v>35</v>
      </c>
      <c r="J6" s="5" t="s">
        <v>73</v>
      </c>
      <c r="K6" s="5" t="s">
        <v>171</v>
      </c>
    </row>
    <row r="7" spans="1:11" x14ac:dyDescent="0.25">
      <c r="A7" s="5" t="str">
        <v>LXSGR</v>
      </c>
      <c r="B7" s="5" t="str">
        <v>ECLEAR</v>
      </c>
      <c r="C7" s="5" t="str">
        <v>BAYNGR</v>
      </c>
      <c r="D7" s="5">
        <v>4</v>
      </c>
      <c r="E7" s="5" t="str">
        <v>Communications</v>
      </c>
      <c r="F7" s="5">
        <v>34</v>
      </c>
      <c r="J7" s="5" t="s">
        <v>130</v>
      </c>
      <c r="K7" s="5" t="s">
        <v>171</v>
      </c>
    </row>
    <row r="8" spans="1:11" x14ac:dyDescent="0.25">
      <c r="A8" s="5" t="str">
        <v>LHNVX</v>
      </c>
      <c r="B8" s="5" t="str">
        <v>BRITEL</v>
      </c>
      <c r="C8" s="5" t="str">
        <v>BERTEL</v>
      </c>
      <c r="D8" s="5">
        <v>2</v>
      </c>
      <c r="E8" s="5" t="str">
        <v>Technology</v>
      </c>
      <c r="F8" s="5">
        <v>2</v>
      </c>
      <c r="J8" s="5" t="s">
        <v>220</v>
      </c>
      <c r="K8" s="5" t="s">
        <v>171</v>
      </c>
    </row>
    <row r="9" spans="1:11" x14ac:dyDescent="0.25">
      <c r="A9" s="5" t="str">
        <v>EVKGR</v>
      </c>
      <c r="B9" s="5" t="str">
        <v>T</v>
      </c>
      <c r="C9" s="5" t="str">
        <v>BHP</v>
      </c>
      <c r="D9" s="5">
        <v>5</v>
      </c>
      <c r="E9" s="5" t="str">
        <v>Utilities</v>
      </c>
      <c r="F9" s="5">
        <v>63</v>
      </c>
      <c r="J9" s="5" t="s">
        <v>224</v>
      </c>
      <c r="K9" s="5" t="s">
        <v>171</v>
      </c>
    </row>
    <row r="10" spans="1:11" x14ac:dyDescent="0.25">
      <c r="A10" s="5" t="str">
        <v>ERFFP</v>
      </c>
      <c r="B10" s="5" t="str">
        <v>TENN</v>
      </c>
      <c r="C10" s="5" t="str">
        <v>BPLN</v>
      </c>
      <c r="D10" s="5">
        <v>5</v>
      </c>
      <c r="E10" s="5" t="str">
        <v>Consumer, Cyclical</v>
      </c>
      <c r="F10" s="5">
        <v>17</v>
      </c>
      <c r="J10" s="5" t="s">
        <v>228</v>
      </c>
      <c r="K10" s="5" t="s">
        <v>229</v>
      </c>
    </row>
    <row r="11" spans="1:11" x14ac:dyDescent="0.25">
      <c r="A11" s="5" t="str">
        <v>BNFP</v>
      </c>
      <c r="B11" s="5" t="str">
        <v>ALLRNV</v>
      </c>
      <c r="C11" s="5" t="str">
        <v>CNALN</v>
      </c>
      <c r="D11" s="5">
        <v>2</v>
      </c>
      <c r="J11" s="1" t="s">
        <v>109</v>
      </c>
      <c r="K11" s="5" t="s">
        <v>171</v>
      </c>
    </row>
    <row r="12" spans="1:11" x14ac:dyDescent="0.25">
      <c r="A12" s="5" t="str">
        <v>ECLEAR</v>
      </c>
      <c r="B12" s="5" t="str">
        <v>STEDIN</v>
      </c>
      <c r="C12" s="5" t="str">
        <v>CPIPGR</v>
      </c>
      <c r="D12" s="5">
        <v>2</v>
      </c>
      <c r="J12" s="1" t="s">
        <v>118</v>
      </c>
      <c r="K12" s="5" t="s">
        <v>175</v>
      </c>
    </row>
    <row r="13" spans="1:11" x14ac:dyDescent="0.25">
      <c r="A13" s="5" t="str">
        <v>DBOERS</v>
      </c>
      <c r="B13" s="5" t="str">
        <v>ELIASO</v>
      </c>
      <c r="C13" s="5" t="str">
        <v>DBHNGR</v>
      </c>
      <c r="D13" s="5">
        <v>2</v>
      </c>
      <c r="J13" s="1" t="s">
        <v>46</v>
      </c>
      <c r="K13" s="5" t="s">
        <v>175</v>
      </c>
    </row>
    <row r="14" spans="1:11" x14ac:dyDescent="0.25">
      <c r="A14" s="5" t="str">
        <v>DBHNGR</v>
      </c>
      <c r="B14" s="5" t="str">
        <v>VLVY</v>
      </c>
      <c r="C14" s="5" t="str">
        <v>DBOERS</v>
      </c>
      <c r="D14" s="5">
        <v>2</v>
      </c>
      <c r="J14" s="1" t="s">
        <v>106</v>
      </c>
      <c r="K14" s="5" t="s">
        <v>175</v>
      </c>
    </row>
    <row r="15" spans="1:11" x14ac:dyDescent="0.25">
      <c r="A15" s="5" t="str">
        <v>OMVAV</v>
      </c>
      <c r="B15" s="5" t="str">
        <v>AFFP</v>
      </c>
      <c r="C15" s="5" t="str">
        <v>EDF</v>
      </c>
      <c r="D15" s="5">
        <v>9</v>
      </c>
      <c r="J15" s="1" t="s">
        <v>235</v>
      </c>
      <c r="K15" s="5" t="s">
        <v>175</v>
      </c>
    </row>
    <row r="16" spans="1:11" x14ac:dyDescent="0.25">
      <c r="A16" s="5" t="str">
        <v>REPSM</v>
      </c>
      <c r="B16" s="5" t="str">
        <v>LHAGR</v>
      </c>
      <c r="C16" s="5" t="str">
        <v>EDPPL</v>
      </c>
      <c r="D16" s="5">
        <v>3</v>
      </c>
      <c r="J16" s="1" t="s">
        <v>237</v>
      </c>
      <c r="K16" s="5" t="s">
        <v>173</v>
      </c>
    </row>
    <row r="17" spans="1:11" x14ac:dyDescent="0.25">
      <c r="A17" s="5" t="str">
        <v>BPLN</v>
      </c>
      <c r="B17" s="5" t="str">
        <v>FERSM</v>
      </c>
      <c r="C17" s="5" t="str">
        <v>ENBW</v>
      </c>
      <c r="D17" s="5">
        <v>7</v>
      </c>
      <c r="J17" s="1" t="s">
        <v>115</v>
      </c>
      <c r="K17" s="5" t="s">
        <v>173</v>
      </c>
    </row>
    <row r="18" spans="1:11" x14ac:dyDescent="0.25">
      <c r="A18" s="5" t="str">
        <v>TOTAL</v>
      </c>
      <c r="B18" s="5" t="str">
        <v>ANNGR</v>
      </c>
      <c r="C18" s="5" t="str">
        <v>ENELIM</v>
      </c>
      <c r="D18" s="5">
        <v>7</v>
      </c>
      <c r="J18" s="1" t="s">
        <v>241</v>
      </c>
      <c r="K18" s="5" t="s">
        <v>173</v>
      </c>
    </row>
    <row r="19" spans="1:11" x14ac:dyDescent="0.25">
      <c r="A19" s="5" t="str">
        <v>BHP</v>
      </c>
      <c r="B19" s="5" t="str">
        <v>BALDER</v>
      </c>
      <c r="C19" s="5" t="str">
        <v>ENGIFP</v>
      </c>
      <c r="D19" s="5">
        <v>5</v>
      </c>
      <c r="J19" s="1" t="s">
        <v>91</v>
      </c>
      <c r="K19" s="5" t="s">
        <v>173</v>
      </c>
    </row>
    <row r="20" spans="1:11" x14ac:dyDescent="0.25">
      <c r="A20" s="5" t="str">
        <v>AMXLMM</v>
      </c>
      <c r="B20" s="5" t="str">
        <v>TLGGR</v>
      </c>
      <c r="C20" s="5" t="str">
        <v>ERFFP</v>
      </c>
      <c r="D20" s="5">
        <v>3</v>
      </c>
      <c r="J20" s="1" t="s">
        <v>37</v>
      </c>
      <c r="K20" s="5" t="s">
        <v>173</v>
      </c>
    </row>
    <row r="21" spans="1:11" x14ac:dyDescent="0.25">
      <c r="A21" s="5" t="str">
        <v>BERTEL</v>
      </c>
      <c r="B21" s="5" t="str">
        <v>HEIBOS</v>
      </c>
      <c r="C21" s="5" t="str">
        <v>GYCGR</v>
      </c>
      <c r="D21" s="5">
        <v>3</v>
      </c>
      <c r="J21" s="1" t="s">
        <v>67</v>
      </c>
      <c r="K21" s="5" t="s">
        <v>173</v>
      </c>
    </row>
    <row r="22" spans="1:11" x14ac:dyDescent="0.25">
      <c r="A22" s="5" t="str">
        <v>KPN</v>
      </c>
      <c r="B22" s="5" t="str">
        <v>JUSTLN</v>
      </c>
      <c r="C22" s="5" t="str">
        <v>IBESM</v>
      </c>
      <c r="D22" s="5">
        <v>3</v>
      </c>
      <c r="J22" s="1" t="s">
        <v>124</v>
      </c>
      <c r="K22" s="5" t="s">
        <v>173</v>
      </c>
    </row>
    <row r="23" spans="1:11" x14ac:dyDescent="0.25">
      <c r="A23" s="5" t="str">
        <v>TELIAS</v>
      </c>
      <c r="B23" s="5" t="str">
        <v>SZUGR</v>
      </c>
      <c r="C23" s="5" t="str">
        <v>IFXGR</v>
      </c>
      <c r="D23" s="5">
        <v>2</v>
      </c>
      <c r="J23" s="1" t="s">
        <v>127</v>
      </c>
      <c r="K23" s="5" t="s">
        <v>173</v>
      </c>
    </row>
    <row r="24" spans="1:11" x14ac:dyDescent="0.25">
      <c r="A24" s="5" t="str">
        <v>SESGFP</v>
      </c>
      <c r="B24" s="5" t="str">
        <v>COFP</v>
      </c>
      <c r="C24" s="5" t="str">
        <v>KPN</v>
      </c>
      <c r="D24" s="5">
        <v>2</v>
      </c>
      <c r="J24" s="1" t="s">
        <v>246</v>
      </c>
      <c r="K24" s="5" t="s">
        <v>173</v>
      </c>
    </row>
    <row r="25" spans="1:11" x14ac:dyDescent="0.25">
      <c r="A25" s="5" t="str">
        <v>ORAFP</v>
      </c>
      <c r="B25" s="5" t="str">
        <v>SBRYLN</v>
      </c>
      <c r="C25" s="5" t="str">
        <v>MRKGR</v>
      </c>
      <c r="D25" s="5">
        <v>4</v>
      </c>
      <c r="J25" s="1" t="s">
        <v>103</v>
      </c>
      <c r="K25" s="5" t="s">
        <v>173</v>
      </c>
    </row>
    <row r="26" spans="1:11" x14ac:dyDescent="0.25">
      <c r="A26" s="5" t="str">
        <v>TELEFO</v>
      </c>
      <c r="B26" s="5" t="str">
        <v>WIEAV</v>
      </c>
      <c r="C26" s="5" t="str">
        <v>NGGLN</v>
      </c>
      <c r="D26" s="5">
        <v>3</v>
      </c>
      <c r="J26" s="1" t="s">
        <v>248</v>
      </c>
      <c r="K26" s="5" t="s">
        <v>173</v>
      </c>
    </row>
    <row r="27" spans="1:11" x14ac:dyDescent="0.25">
      <c r="A27" s="5" t="str">
        <v>VOD</v>
      </c>
      <c r="C27" s="5" t="str">
        <v>NTGYSM</v>
      </c>
      <c r="D27" s="5">
        <v>2</v>
      </c>
      <c r="J27" s="1" t="s">
        <v>133</v>
      </c>
      <c r="K27" s="5" t="s">
        <v>176</v>
      </c>
    </row>
    <row r="28" spans="1:11" x14ac:dyDescent="0.25">
      <c r="A28" s="5" t="str">
        <v>BRITEL</v>
      </c>
      <c r="C28" s="5" t="str">
        <v>OMVAV</v>
      </c>
      <c r="D28" s="5">
        <v>3</v>
      </c>
      <c r="J28" s="1" t="s">
        <v>76</v>
      </c>
      <c r="K28" s="5" t="s">
        <v>176</v>
      </c>
    </row>
    <row r="29" spans="1:11" x14ac:dyDescent="0.25">
      <c r="A29" s="5" t="str">
        <v>IFXGR</v>
      </c>
      <c r="C29" s="5" t="str">
        <v>ORAFP</v>
      </c>
      <c r="D29" s="5">
        <v>7</v>
      </c>
      <c r="J29" s="1" t="s">
        <v>55</v>
      </c>
      <c r="K29" s="5" t="s">
        <v>176</v>
      </c>
    </row>
    <row r="30" spans="1:11" x14ac:dyDescent="0.25">
      <c r="A30" s="5" t="str">
        <v>T</v>
      </c>
      <c r="C30" s="5" t="str">
        <v>ORSTED</v>
      </c>
      <c r="D30" s="5">
        <v>4</v>
      </c>
      <c r="J30" s="1" t="s">
        <v>94</v>
      </c>
      <c r="K30" s="5" t="s">
        <v>176</v>
      </c>
    </row>
    <row r="31" spans="1:11" x14ac:dyDescent="0.25">
      <c r="A31" s="5" t="str">
        <v>ENGIFP</v>
      </c>
      <c r="C31" s="5" t="str">
        <v>REPSM</v>
      </c>
      <c r="D31" s="5">
        <v>4</v>
      </c>
      <c r="J31" s="1" t="s">
        <v>136</v>
      </c>
      <c r="K31" s="5" t="s">
        <v>176</v>
      </c>
    </row>
    <row r="32" spans="1:11" x14ac:dyDescent="0.25">
      <c r="A32" s="5" t="str">
        <v>SEVFP</v>
      </c>
      <c r="C32" s="5" t="str">
        <v>RWE</v>
      </c>
      <c r="D32" s="5">
        <v>3</v>
      </c>
      <c r="J32" s="1" t="s">
        <v>252</v>
      </c>
      <c r="K32" s="5" t="s">
        <v>176</v>
      </c>
    </row>
    <row r="33" spans="1:11" x14ac:dyDescent="0.25">
      <c r="A33" s="5" t="str">
        <v>EDF</v>
      </c>
      <c r="C33" s="5" t="str">
        <v>SBBBSS</v>
      </c>
      <c r="D33" s="5">
        <v>2</v>
      </c>
      <c r="J33" s="1" t="s">
        <v>254</v>
      </c>
      <c r="K33" s="5" t="s">
        <v>176</v>
      </c>
    </row>
    <row r="34" spans="1:11" x14ac:dyDescent="0.25">
      <c r="A34" s="5" t="str">
        <v>ENBW</v>
      </c>
      <c r="C34" s="5" t="str">
        <v>SESGFP</v>
      </c>
      <c r="D34" s="5">
        <v>2</v>
      </c>
      <c r="J34" s="1" t="s">
        <v>61</v>
      </c>
      <c r="K34" s="5" t="s">
        <v>176</v>
      </c>
    </row>
    <row r="35" spans="1:11" x14ac:dyDescent="0.25">
      <c r="A35" s="5" t="str">
        <v>RWE</v>
      </c>
      <c r="C35" s="5" t="str">
        <v>SEVFP</v>
      </c>
      <c r="D35" s="5">
        <v>3</v>
      </c>
      <c r="J35" s="1" t="s">
        <v>121</v>
      </c>
      <c r="K35" s="5" t="s">
        <v>176</v>
      </c>
    </row>
    <row r="36" spans="1:11" x14ac:dyDescent="0.25">
      <c r="A36" s="5" t="str">
        <v>TENN</v>
      </c>
      <c r="C36" s="5" t="str">
        <v>SOFTBK</v>
      </c>
      <c r="D36" s="5">
        <v>2</v>
      </c>
      <c r="J36" s="1" t="s">
        <v>52</v>
      </c>
      <c r="K36" s="5" t="s">
        <v>176</v>
      </c>
    </row>
    <row r="37" spans="1:11" x14ac:dyDescent="0.25">
      <c r="A37" s="5" t="str">
        <v>VATFAL</v>
      </c>
      <c r="C37" s="5" t="str">
        <v>SOLBBB</v>
      </c>
      <c r="D37" s="5">
        <v>4</v>
      </c>
      <c r="J37" s="1" t="s">
        <v>257</v>
      </c>
      <c r="K37" s="5" t="s">
        <v>176</v>
      </c>
    </row>
    <row r="38" spans="1:11" x14ac:dyDescent="0.25">
      <c r="A38" s="5" t="str">
        <v>ENELIM</v>
      </c>
      <c r="C38" s="5" t="str">
        <v>SSELN</v>
      </c>
      <c r="D38" s="5">
        <v>6</v>
      </c>
      <c r="J38" s="1" t="s">
        <v>79</v>
      </c>
      <c r="K38" s="5" t="s">
        <v>176</v>
      </c>
    </row>
    <row r="39" spans="1:11" x14ac:dyDescent="0.25">
      <c r="A39" s="5" t="str">
        <v>IBESM</v>
      </c>
      <c r="C39" s="5" t="str">
        <v>TELEFO</v>
      </c>
      <c r="D39" s="5">
        <v>8</v>
      </c>
      <c r="J39" s="1" t="s">
        <v>259</v>
      </c>
      <c r="K39" s="5" t="s">
        <v>176</v>
      </c>
    </row>
    <row r="40" spans="1:11" x14ac:dyDescent="0.25">
      <c r="A40" s="5" t="str">
        <v>NTGYSM</v>
      </c>
      <c r="C40" s="5" t="str">
        <v>TELIAS</v>
      </c>
      <c r="D40" s="5">
        <v>2</v>
      </c>
      <c r="J40" s="1" t="s">
        <v>261</v>
      </c>
      <c r="K40" s="5" t="s">
        <v>176</v>
      </c>
    </row>
    <row r="41" spans="1:11" x14ac:dyDescent="0.25">
      <c r="A41" s="5" t="str">
        <v>CNALN</v>
      </c>
      <c r="C41" s="5" t="str">
        <v>TOTAL</v>
      </c>
      <c r="D41" s="5">
        <v>6</v>
      </c>
      <c r="J41" s="1" t="s">
        <v>88</v>
      </c>
      <c r="K41" s="5" t="s">
        <v>176</v>
      </c>
    </row>
    <row r="42" spans="1:11" x14ac:dyDescent="0.25">
      <c r="A42" s="5" t="str">
        <v>NGGLN</v>
      </c>
      <c r="C42" s="5" t="str">
        <v>TRAFIG</v>
      </c>
      <c r="D42" s="5">
        <v>2</v>
      </c>
      <c r="J42" s="1" t="s">
        <v>264</v>
      </c>
      <c r="K42" s="5" t="s">
        <v>176</v>
      </c>
    </row>
    <row r="43" spans="1:11" x14ac:dyDescent="0.25">
      <c r="A43" s="5" t="str">
        <v>SSELN</v>
      </c>
      <c r="C43" s="5" t="str">
        <v>ULFP</v>
      </c>
      <c r="D43" s="5">
        <v>2</v>
      </c>
      <c r="J43" s="1" t="s">
        <v>49</v>
      </c>
      <c r="K43" s="5" t="s">
        <v>176</v>
      </c>
    </row>
    <row r="44" spans="1:11" x14ac:dyDescent="0.25">
      <c r="A44" s="5" t="str">
        <v>ALLRNV</v>
      </c>
      <c r="C44" s="5" t="str">
        <v>VATFAL</v>
      </c>
      <c r="D44" s="5">
        <v>2</v>
      </c>
      <c r="J44" s="1" t="s">
        <v>267</v>
      </c>
      <c r="K44" s="5" t="s">
        <v>176</v>
      </c>
    </row>
    <row r="45" spans="1:11" x14ac:dyDescent="0.25">
      <c r="A45" s="5" t="str">
        <v>ORSTED</v>
      </c>
      <c r="C45" s="5" t="str">
        <v>VOD</v>
      </c>
      <c r="D45" s="5">
        <v>5</v>
      </c>
      <c r="J45" s="1" t="s">
        <v>269</v>
      </c>
      <c r="K45" s="5" t="s">
        <v>173</v>
      </c>
    </row>
    <row r="46" spans="1:11" x14ac:dyDescent="0.25">
      <c r="A46" s="5" t="str">
        <v>STEDIN</v>
      </c>
      <c r="C46" s="5" t="str">
        <v>VW</v>
      </c>
      <c r="D46" s="5">
        <v>11</v>
      </c>
      <c r="J46" s="1" t="s">
        <v>112</v>
      </c>
      <c r="K46" s="5" t="s">
        <v>173</v>
      </c>
    </row>
    <row r="47" spans="1:11" x14ac:dyDescent="0.25">
      <c r="A47" s="5" t="str">
        <v>EDPPL</v>
      </c>
      <c r="J47" s="1" t="s">
        <v>43</v>
      </c>
      <c r="K47" s="5" t="s">
        <v>174</v>
      </c>
    </row>
    <row r="48" spans="1:11" x14ac:dyDescent="0.25">
      <c r="A48" s="5" t="str">
        <v>ELIASO</v>
      </c>
      <c r="J48" s="1" t="s">
        <v>273</v>
      </c>
      <c r="K48" s="5" t="s">
        <v>211</v>
      </c>
    </row>
    <row r="49" spans="1:11" x14ac:dyDescent="0.25">
      <c r="A49" s="5" t="str">
        <v>VLVY</v>
      </c>
      <c r="J49" s="1" t="s">
        <v>275</v>
      </c>
      <c r="K49" s="5" t="s">
        <v>229</v>
      </c>
    </row>
    <row r="50" spans="1:11" x14ac:dyDescent="0.25">
      <c r="A50" s="5" t="str">
        <v>VW</v>
      </c>
      <c r="J50" s="1" t="s">
        <v>277</v>
      </c>
      <c r="K50" s="5" t="s">
        <v>211</v>
      </c>
    </row>
    <row r="51" spans="1:11" x14ac:dyDescent="0.25">
      <c r="A51" s="5" t="str">
        <v>ACFP</v>
      </c>
      <c r="J51" s="1" t="s">
        <v>279</v>
      </c>
      <c r="K51" s="5" t="s">
        <v>174</v>
      </c>
    </row>
    <row r="52" spans="1:11" x14ac:dyDescent="0.25">
      <c r="A52" s="5" t="str">
        <v>AFFP</v>
      </c>
      <c r="J52" s="1" t="s">
        <v>281</v>
      </c>
      <c r="K52" s="5" t="s">
        <v>211</v>
      </c>
    </row>
    <row r="53" spans="1:11" x14ac:dyDescent="0.25">
      <c r="A53" s="5" t="str">
        <v>LHAGR</v>
      </c>
      <c r="J53" s="1" t="s">
        <v>58</v>
      </c>
      <c r="K53" s="5" t="s">
        <v>171</v>
      </c>
    </row>
    <row r="54" spans="1:11" x14ac:dyDescent="0.25">
      <c r="A54" s="5" t="str">
        <v>FERSM</v>
      </c>
      <c r="J54" s="1" t="s">
        <v>284</v>
      </c>
      <c r="K54" s="5" t="s">
        <v>174</v>
      </c>
    </row>
    <row r="55" spans="1:11" x14ac:dyDescent="0.25">
      <c r="A55" s="5" t="str">
        <v>ANNGR</v>
      </c>
      <c r="J55" s="1" t="s">
        <v>139</v>
      </c>
      <c r="K55" s="5" t="s">
        <v>174</v>
      </c>
    </row>
    <row r="56" spans="1:11" x14ac:dyDescent="0.25">
      <c r="A56" s="5" t="str">
        <v>ULFP</v>
      </c>
      <c r="J56" s="1" t="s">
        <v>70</v>
      </c>
      <c r="K56" s="5" t="s">
        <v>174</v>
      </c>
    </row>
    <row r="57" spans="1:11" x14ac:dyDescent="0.25">
      <c r="A57" s="5" t="str">
        <v>AKFAST</v>
      </c>
      <c r="J57" s="1" t="s">
        <v>286</v>
      </c>
      <c r="K57" s="5" t="s">
        <v>174</v>
      </c>
    </row>
    <row r="58" spans="1:11" x14ac:dyDescent="0.25">
      <c r="A58" s="5" t="str">
        <v>BALDER</v>
      </c>
      <c r="J58" s="1" t="s">
        <v>288</v>
      </c>
      <c r="K58" s="5" t="s">
        <v>174</v>
      </c>
    </row>
    <row r="59" spans="1:11" x14ac:dyDescent="0.25">
      <c r="A59" s="5" t="str">
        <v>TLGGR</v>
      </c>
      <c r="J59" s="1" t="s">
        <v>289</v>
      </c>
      <c r="K59" s="5" t="s">
        <v>174</v>
      </c>
    </row>
    <row r="60" spans="1:11" x14ac:dyDescent="0.25">
      <c r="A60" s="5" t="str">
        <v>HEIBOS</v>
      </c>
      <c r="J60" s="1" t="s">
        <v>85</v>
      </c>
      <c r="K60" s="5" t="s">
        <v>174</v>
      </c>
    </row>
    <row r="61" spans="1:11" x14ac:dyDescent="0.25">
      <c r="A61" s="5" t="str">
        <v>SBBBSS</v>
      </c>
      <c r="J61" s="1" t="s">
        <v>290</v>
      </c>
      <c r="K61" s="5" t="s">
        <v>174</v>
      </c>
    </row>
    <row r="62" spans="1:11" x14ac:dyDescent="0.25">
      <c r="A62" s="5" t="str">
        <v>ARNDTN</v>
      </c>
      <c r="J62" s="1" t="s">
        <v>40</v>
      </c>
      <c r="K62" s="5" t="s">
        <v>174</v>
      </c>
    </row>
    <row r="63" spans="1:11" x14ac:dyDescent="0.25">
      <c r="A63" s="5" t="str">
        <v>GYCGR</v>
      </c>
      <c r="J63" s="1" t="s">
        <v>97</v>
      </c>
      <c r="K63" s="5" t="s">
        <v>174</v>
      </c>
    </row>
    <row r="64" spans="1:11" x14ac:dyDescent="0.25">
      <c r="A64" s="5" t="str">
        <v>CPIPGR</v>
      </c>
      <c r="J64" s="1" t="s">
        <v>293</v>
      </c>
      <c r="K64" s="5" t="s">
        <v>211</v>
      </c>
    </row>
    <row r="65" spans="1:11" x14ac:dyDescent="0.25">
      <c r="A65" s="5" t="str">
        <v>JUSTLN</v>
      </c>
      <c r="J65" s="1" t="s">
        <v>295</v>
      </c>
      <c r="K65" s="5" t="s">
        <v>229</v>
      </c>
    </row>
    <row r="66" spans="1:11" x14ac:dyDescent="0.25">
      <c r="A66" s="5" t="str">
        <v>SZUGR</v>
      </c>
      <c r="J66" s="1" t="s">
        <v>297</v>
      </c>
      <c r="K66" s="5" t="s">
        <v>211</v>
      </c>
    </row>
    <row r="67" spans="1:11" x14ac:dyDescent="0.25">
      <c r="A67" s="5" t="str">
        <v>COFP</v>
      </c>
      <c r="J67" s="1" t="s">
        <v>299</v>
      </c>
      <c r="K67" s="5" t="s">
        <v>211</v>
      </c>
    </row>
    <row r="68" spans="1:11" x14ac:dyDescent="0.25">
      <c r="A68" s="5" t="str">
        <v>SBRYLN</v>
      </c>
      <c r="J68" s="1" t="s">
        <v>301</v>
      </c>
      <c r="K68" s="5" t="s">
        <v>171</v>
      </c>
    </row>
    <row r="69" spans="1:11" x14ac:dyDescent="0.25">
      <c r="A69" s="5" t="str">
        <v>WIEAV</v>
      </c>
      <c r="J69" s="1" t="s">
        <v>303</v>
      </c>
      <c r="K69" s="5" t="s">
        <v>229</v>
      </c>
    </row>
    <row r="70" spans="1:11" x14ac:dyDescent="0.25">
      <c r="A70" s="5" t="str">
        <v>TRAFIG</v>
      </c>
      <c r="J70" s="1" t="s">
        <v>82</v>
      </c>
      <c r="K70" s="1" t="s">
        <v>175</v>
      </c>
    </row>
    <row r="71" spans="1:11" x14ac:dyDescent="0.25">
      <c r="A71" s="5" t="str">
        <v>SOFTBK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F6758-6757-4982-87BF-22ADDE3045EE}">
  <dimension ref="B2:J74"/>
  <sheetViews>
    <sheetView workbookViewId="0">
      <selection activeCell="I70" sqref="I70"/>
    </sheetView>
  </sheetViews>
  <sheetFormatPr defaultColWidth="8.7265625" defaultRowHeight="10.5" x14ac:dyDescent="0.25"/>
  <cols>
    <col min="1" max="1" width="8.7265625" style="5"/>
    <col min="2" max="2" width="10.1796875" style="5" customWidth="1"/>
    <col min="3" max="16384" width="8.7265625" style="5"/>
  </cols>
  <sheetData>
    <row r="2" spans="2:10" x14ac:dyDescent="0.25">
      <c r="B2" s="5" t="s">
        <v>402</v>
      </c>
    </row>
    <row r="4" spans="2:10" ht="11" x14ac:dyDescent="0.3">
      <c r="B4" s="4" t="s">
        <v>403</v>
      </c>
      <c r="C4" s="4" t="s">
        <v>404</v>
      </c>
      <c r="D4" s="4" t="s">
        <v>17</v>
      </c>
      <c r="F4" s="4" t="s">
        <v>405</v>
      </c>
      <c r="G4" s="4" t="s">
        <v>406</v>
      </c>
      <c r="I4" s="4" t="s">
        <v>405</v>
      </c>
      <c r="J4" s="4" t="s">
        <v>406</v>
      </c>
    </row>
    <row r="5" spans="2:10" x14ac:dyDescent="0.25">
      <c r="B5" s="5" t="str" cm="1">
        <f t="array" ref="B5:B74">_xlfn.UNIQUE(bonds[ticker])</f>
        <v>SOLBBB</v>
      </c>
      <c r="C5" s="5" cm="1">
        <f t="array" ref="C5:C74">COUNTIFS(bonds[ticker],_xlfn.ANCHORARRAY(B5),bonds[crncy],"eur")</f>
        <v>4</v>
      </c>
      <c r="D5" s="5" t="str" cm="1">
        <f t="array" ref="D5:D74">IF(_xlfn.ANCHORARRAY(C5)&gt;=3,_xlfn.ANCHORARRAY(B5),"-")</f>
        <v>SOLBBB</v>
      </c>
      <c r="F5" s="5" t="str" cm="1">
        <f t="array" ref="F5:F26">_xlfn._xlws.FILTER(_xlfn.ANCHORARRAY(D5),_xlfn.ANCHORARRAY(D5)&lt;&gt;"-")</f>
        <v>SOLBBB</v>
      </c>
      <c r="G5" s="5" cm="1">
        <f t="array" ref="G5:G26">COUNTIFS(bonds[ticker],_xlfn.ANCHORARRAY(F5),bonds[crncy],"eur")</f>
        <v>4</v>
      </c>
      <c r="I5" s="5" t="str" cm="1">
        <f t="array" ref="I5:I26">_xlfn.SORTBY(_xlfn.ANCHORARRAY(F5),_xlfn.ANCHORARRAY(G5),-1)</f>
        <v>VW</v>
      </c>
      <c r="J5" s="5" cm="1">
        <f t="array" ref="J5:J26">COUNTIFS(bonds[ticker],_xlfn.ANCHORARRAY(I5),bonds[crncy],"eur")</f>
        <v>11</v>
      </c>
    </row>
    <row r="6" spans="2:10" x14ac:dyDescent="0.25">
      <c r="B6" s="5" t="str">
        <v>BAYNGR</v>
      </c>
      <c r="C6" s="5">
        <v>4</v>
      </c>
      <c r="D6" s="5" t="str">
        <v>BAYNGR</v>
      </c>
      <c r="F6" s="5" t="str">
        <v>BAYNGR</v>
      </c>
      <c r="G6" s="5">
        <v>4</v>
      </c>
      <c r="I6" s="5" t="str">
        <v>TELEFO</v>
      </c>
      <c r="J6" s="5">
        <v>8</v>
      </c>
    </row>
    <row r="7" spans="2:10" x14ac:dyDescent="0.25">
      <c r="B7" s="5" t="str">
        <v>FIRMEN</v>
      </c>
      <c r="C7" s="5">
        <v>1</v>
      </c>
      <c r="D7" s="5" t="str">
        <v>-</v>
      </c>
      <c r="F7" s="5" t="str">
        <v>MRKGR</v>
      </c>
      <c r="G7" s="5">
        <v>4</v>
      </c>
      <c r="I7" s="5" t="str">
        <v>TOTAL</v>
      </c>
      <c r="J7" s="5">
        <v>6</v>
      </c>
    </row>
    <row r="8" spans="2:10" x14ac:dyDescent="0.25">
      <c r="B8" s="5" t="str">
        <v>MRKGR</v>
      </c>
      <c r="C8" s="5">
        <v>4</v>
      </c>
      <c r="D8" s="5" t="str">
        <v>MRKGR</v>
      </c>
      <c r="F8" s="5" t="str">
        <v>AKEFP</v>
      </c>
      <c r="G8" s="5">
        <v>3</v>
      </c>
      <c r="I8" s="5" t="str">
        <v>ENBW</v>
      </c>
      <c r="J8" s="5">
        <v>6</v>
      </c>
    </row>
    <row r="9" spans="2:10" x14ac:dyDescent="0.25">
      <c r="B9" s="5" t="str">
        <v>AKEFP</v>
      </c>
      <c r="C9" s="5">
        <v>3</v>
      </c>
      <c r="D9" s="5" t="str">
        <v>AKEFP</v>
      </c>
      <c r="F9" s="5" t="str">
        <v>ERFFP</v>
      </c>
      <c r="G9" s="5">
        <v>3</v>
      </c>
      <c r="I9" s="5" t="str">
        <v>ORAFP</v>
      </c>
      <c r="J9" s="5">
        <v>5</v>
      </c>
    </row>
    <row r="10" spans="2:10" x14ac:dyDescent="0.25">
      <c r="B10" s="5" t="str">
        <v>LXSGR</v>
      </c>
      <c r="C10" s="5">
        <v>1</v>
      </c>
      <c r="D10" s="5" t="str">
        <v>-</v>
      </c>
      <c r="F10" s="5" t="str">
        <v>OMVAV</v>
      </c>
      <c r="G10" s="5">
        <v>3</v>
      </c>
      <c r="I10" s="5" t="str">
        <v>ENGIFP</v>
      </c>
      <c r="J10" s="5">
        <v>5</v>
      </c>
    </row>
    <row r="11" spans="2:10" x14ac:dyDescent="0.25">
      <c r="B11" s="5" t="str">
        <v>LHNVX</v>
      </c>
      <c r="C11" s="5">
        <v>1</v>
      </c>
      <c r="D11" s="5" t="str">
        <v>-</v>
      </c>
      <c r="F11" s="5" t="str">
        <v>REPSM</v>
      </c>
      <c r="G11" s="5">
        <v>4</v>
      </c>
      <c r="I11" s="5" t="str">
        <v>EDF</v>
      </c>
      <c r="J11" s="5">
        <v>5</v>
      </c>
    </row>
    <row r="12" spans="2:10" x14ac:dyDescent="0.25">
      <c r="B12" s="5" t="str">
        <v>EVKGR</v>
      </c>
      <c r="C12" s="5">
        <v>1</v>
      </c>
      <c r="D12" s="5" t="str">
        <v>-</v>
      </c>
      <c r="F12" s="5" t="str">
        <v>TOTAL</v>
      </c>
      <c r="G12" s="5">
        <v>6</v>
      </c>
      <c r="I12" s="5" t="str">
        <v>SOLBBB</v>
      </c>
      <c r="J12" s="5">
        <v>4</v>
      </c>
    </row>
    <row r="13" spans="2:10" x14ac:dyDescent="0.25">
      <c r="B13" s="5" t="str">
        <v>ERFFP</v>
      </c>
      <c r="C13" s="5">
        <v>3</v>
      </c>
      <c r="D13" s="5" t="str">
        <v>ERFFP</v>
      </c>
      <c r="F13" s="5" t="str">
        <v>ORAFP</v>
      </c>
      <c r="G13" s="5">
        <v>5</v>
      </c>
      <c r="I13" s="5" t="str">
        <v>BAYNGR</v>
      </c>
      <c r="J13" s="5">
        <v>4</v>
      </c>
    </row>
    <row r="14" spans="2:10" x14ac:dyDescent="0.25">
      <c r="B14" s="5" t="str">
        <v>BNFP</v>
      </c>
      <c r="C14" s="5">
        <v>1</v>
      </c>
      <c r="D14" s="5" t="str">
        <v>-</v>
      </c>
      <c r="F14" s="5" t="str">
        <v>TELEFO</v>
      </c>
      <c r="G14" s="5">
        <v>8</v>
      </c>
      <c r="I14" s="5" t="str">
        <v>MRKGR</v>
      </c>
      <c r="J14" s="5">
        <v>4</v>
      </c>
    </row>
    <row r="15" spans="2:10" x14ac:dyDescent="0.25">
      <c r="B15" s="5" t="str">
        <v>ECLEAR</v>
      </c>
      <c r="C15" s="5">
        <v>1</v>
      </c>
      <c r="D15" s="5" t="str">
        <v>-</v>
      </c>
      <c r="F15" s="5" t="str">
        <v>ENGIFP</v>
      </c>
      <c r="G15" s="5">
        <v>5</v>
      </c>
      <c r="I15" s="5" t="str">
        <v>REPSM</v>
      </c>
      <c r="J15" s="5">
        <v>4</v>
      </c>
    </row>
    <row r="16" spans="2:10" x14ac:dyDescent="0.25">
      <c r="B16" s="5" t="str">
        <v>DBOERS</v>
      </c>
      <c r="C16" s="5">
        <v>2</v>
      </c>
      <c r="D16" s="5" t="str">
        <v>-</v>
      </c>
      <c r="F16" s="5" t="str">
        <v>SEVFP</v>
      </c>
      <c r="G16" s="5">
        <v>3</v>
      </c>
      <c r="I16" s="5" t="str">
        <v>ENELIM</v>
      </c>
      <c r="J16" s="5">
        <v>4</v>
      </c>
    </row>
    <row r="17" spans="2:10" x14ac:dyDescent="0.25">
      <c r="B17" s="5" t="str">
        <v>DBHNGR</v>
      </c>
      <c r="C17" s="5">
        <v>2</v>
      </c>
      <c r="D17" s="5" t="str">
        <v>-</v>
      </c>
      <c r="F17" s="5" t="str">
        <v>EDF</v>
      </c>
      <c r="G17" s="5">
        <v>5</v>
      </c>
      <c r="I17" s="5" t="str">
        <v>ORSTED</v>
      </c>
      <c r="J17" s="5">
        <v>4</v>
      </c>
    </row>
    <row r="18" spans="2:10" x14ac:dyDescent="0.25">
      <c r="B18" s="5" t="str">
        <v>OMVAV</v>
      </c>
      <c r="C18" s="5">
        <v>3</v>
      </c>
      <c r="D18" s="5" t="str">
        <v>OMVAV</v>
      </c>
      <c r="F18" s="5" t="str">
        <v>ENBW</v>
      </c>
      <c r="G18" s="5">
        <v>6</v>
      </c>
      <c r="I18" s="5" t="str">
        <v>AKEFP</v>
      </c>
      <c r="J18" s="5">
        <v>3</v>
      </c>
    </row>
    <row r="19" spans="2:10" x14ac:dyDescent="0.25">
      <c r="B19" s="5" t="str">
        <v>REPSM</v>
      </c>
      <c r="C19" s="5">
        <v>4</v>
      </c>
      <c r="D19" s="5" t="str">
        <v>REPSM</v>
      </c>
      <c r="F19" s="5" t="str">
        <v>ENELIM</v>
      </c>
      <c r="G19" s="5">
        <v>4</v>
      </c>
      <c r="I19" s="5" t="str">
        <v>ERFFP</v>
      </c>
      <c r="J19" s="5">
        <v>3</v>
      </c>
    </row>
    <row r="20" spans="2:10" x14ac:dyDescent="0.25">
      <c r="B20" s="5" t="str">
        <v>BPLN</v>
      </c>
      <c r="C20" s="5">
        <v>2</v>
      </c>
      <c r="D20" s="5" t="str">
        <v>-</v>
      </c>
      <c r="F20" s="5" t="str">
        <v>IBESM</v>
      </c>
      <c r="G20" s="5">
        <v>3</v>
      </c>
      <c r="I20" s="5" t="str">
        <v>OMVAV</v>
      </c>
      <c r="J20" s="5">
        <v>3</v>
      </c>
    </row>
    <row r="21" spans="2:10" x14ac:dyDescent="0.25">
      <c r="B21" s="5" t="str">
        <v>TOTAL</v>
      </c>
      <c r="C21" s="5">
        <v>6</v>
      </c>
      <c r="D21" s="5" t="str">
        <v>TOTAL</v>
      </c>
      <c r="F21" s="5" t="str">
        <v>ORSTED</v>
      </c>
      <c r="G21" s="5">
        <v>4</v>
      </c>
      <c r="I21" s="5" t="str">
        <v>SEVFP</v>
      </c>
      <c r="J21" s="5">
        <v>3</v>
      </c>
    </row>
    <row r="22" spans="2:10" x14ac:dyDescent="0.25">
      <c r="B22" s="5" t="str">
        <v>BHP</v>
      </c>
      <c r="C22" s="5">
        <v>2</v>
      </c>
      <c r="D22" s="5" t="str">
        <v>-</v>
      </c>
      <c r="F22" s="5" t="str">
        <v>EDPPL</v>
      </c>
      <c r="G22" s="5">
        <v>3</v>
      </c>
      <c r="I22" s="5" t="str">
        <v>IBESM</v>
      </c>
      <c r="J22" s="5">
        <v>3</v>
      </c>
    </row>
    <row r="23" spans="2:10" x14ac:dyDescent="0.25">
      <c r="B23" s="5" t="str">
        <v>AMXLMM</v>
      </c>
      <c r="C23" s="5">
        <v>1</v>
      </c>
      <c r="D23" s="5" t="str">
        <v>-</v>
      </c>
      <c r="F23" s="5" t="str">
        <v>VW</v>
      </c>
      <c r="G23" s="5">
        <v>11</v>
      </c>
      <c r="I23" s="5" t="str">
        <v>EDPPL</v>
      </c>
      <c r="J23" s="5">
        <v>3</v>
      </c>
    </row>
    <row r="24" spans="2:10" x14ac:dyDescent="0.25">
      <c r="B24" s="5" t="str">
        <v>BERTEL</v>
      </c>
      <c r="C24" s="5">
        <v>2</v>
      </c>
      <c r="D24" s="5" t="str">
        <v>-</v>
      </c>
      <c r="F24" s="5" t="str">
        <v>ACFP</v>
      </c>
      <c r="G24" s="5">
        <v>3</v>
      </c>
      <c r="I24" s="5" t="str">
        <v>ACFP</v>
      </c>
      <c r="J24" s="5">
        <v>3</v>
      </c>
    </row>
    <row r="25" spans="2:10" x14ac:dyDescent="0.25">
      <c r="B25" s="5" t="str">
        <v>KPN</v>
      </c>
      <c r="C25" s="5">
        <v>1</v>
      </c>
      <c r="D25" s="5" t="str">
        <v>-</v>
      </c>
      <c r="F25" s="5" t="str">
        <v>ARNDTN</v>
      </c>
      <c r="G25" s="5">
        <v>3</v>
      </c>
      <c r="I25" s="5" t="str">
        <v>ARNDTN</v>
      </c>
      <c r="J25" s="5">
        <v>3</v>
      </c>
    </row>
    <row r="26" spans="2:10" x14ac:dyDescent="0.25">
      <c r="B26" s="5" t="str">
        <v>TELIAS</v>
      </c>
      <c r="C26" s="5">
        <v>2</v>
      </c>
      <c r="D26" s="5" t="str">
        <v>-</v>
      </c>
      <c r="F26" s="5" t="str">
        <v>GYCGR</v>
      </c>
      <c r="G26" s="5">
        <v>3</v>
      </c>
      <c r="I26" s="5" t="str">
        <v>GYCGR</v>
      </c>
      <c r="J26" s="5">
        <v>3</v>
      </c>
    </row>
    <row r="27" spans="2:10" x14ac:dyDescent="0.25">
      <c r="B27" s="5" t="str">
        <v>SESGFP</v>
      </c>
      <c r="C27" s="5">
        <v>2</v>
      </c>
      <c r="D27" s="5" t="str">
        <v>-</v>
      </c>
    </row>
    <row r="28" spans="2:10" x14ac:dyDescent="0.25">
      <c r="B28" s="5" t="str">
        <v>ORAFP</v>
      </c>
      <c r="C28" s="5">
        <v>5</v>
      </c>
      <c r="D28" s="5" t="str">
        <v>ORAFP</v>
      </c>
    </row>
    <row r="29" spans="2:10" x14ac:dyDescent="0.25">
      <c r="B29" s="5" t="str">
        <v>TELEFO</v>
      </c>
      <c r="C29" s="5">
        <v>8</v>
      </c>
      <c r="D29" s="5" t="str">
        <v>TELEFO</v>
      </c>
    </row>
    <row r="30" spans="2:10" x14ac:dyDescent="0.25">
      <c r="B30" s="5" t="str">
        <v>VOD</v>
      </c>
      <c r="C30" s="5">
        <v>2</v>
      </c>
      <c r="D30" s="5" t="str">
        <v>-</v>
      </c>
    </row>
    <row r="31" spans="2:10" x14ac:dyDescent="0.25">
      <c r="B31" s="5" t="str">
        <v>BRITEL</v>
      </c>
      <c r="C31" s="5">
        <v>1</v>
      </c>
      <c r="D31" s="5" t="str">
        <v>-</v>
      </c>
    </row>
    <row r="32" spans="2:10" x14ac:dyDescent="0.25">
      <c r="B32" s="5" t="str">
        <v>IFXGR</v>
      </c>
      <c r="C32" s="5">
        <v>2</v>
      </c>
      <c r="D32" s="5" t="str">
        <v>-</v>
      </c>
    </row>
    <row r="33" spans="2:4" x14ac:dyDescent="0.25">
      <c r="B33" s="5" t="str">
        <v>T</v>
      </c>
      <c r="C33" s="5">
        <v>1</v>
      </c>
      <c r="D33" s="5" t="str">
        <v>-</v>
      </c>
    </row>
    <row r="34" spans="2:4" x14ac:dyDescent="0.25">
      <c r="B34" s="5" t="str">
        <v>ENGIFP</v>
      </c>
      <c r="C34" s="5">
        <v>5</v>
      </c>
      <c r="D34" s="5" t="str">
        <v>ENGIFP</v>
      </c>
    </row>
    <row r="35" spans="2:4" x14ac:dyDescent="0.25">
      <c r="B35" s="5" t="str">
        <v>SEVFP</v>
      </c>
      <c r="C35" s="5">
        <v>3</v>
      </c>
      <c r="D35" s="5" t="str">
        <v>SEVFP</v>
      </c>
    </row>
    <row r="36" spans="2:4" x14ac:dyDescent="0.25">
      <c r="B36" s="5" t="str">
        <v>EDF</v>
      </c>
      <c r="C36" s="5">
        <v>5</v>
      </c>
      <c r="D36" s="5" t="str">
        <v>EDF</v>
      </c>
    </row>
    <row r="37" spans="2:4" x14ac:dyDescent="0.25">
      <c r="B37" s="5" t="str">
        <v>ENBW</v>
      </c>
      <c r="C37" s="5">
        <v>6</v>
      </c>
      <c r="D37" s="5" t="str">
        <v>ENBW</v>
      </c>
    </row>
    <row r="38" spans="2:4" x14ac:dyDescent="0.25">
      <c r="B38" s="5" t="str">
        <v>RWE</v>
      </c>
      <c r="C38" s="5">
        <v>2</v>
      </c>
      <c r="D38" s="5" t="str">
        <v>-</v>
      </c>
    </row>
    <row r="39" spans="2:4" x14ac:dyDescent="0.25">
      <c r="B39" s="5" t="str">
        <v>TENN</v>
      </c>
      <c r="C39" s="5">
        <v>1</v>
      </c>
      <c r="D39" s="5" t="str">
        <v>-</v>
      </c>
    </row>
    <row r="40" spans="2:4" x14ac:dyDescent="0.25">
      <c r="B40" s="5" t="str">
        <v>VATFAL</v>
      </c>
      <c r="C40" s="5">
        <v>1</v>
      </c>
      <c r="D40" s="5" t="str">
        <v>-</v>
      </c>
    </row>
    <row r="41" spans="2:4" x14ac:dyDescent="0.25">
      <c r="B41" s="5" t="str">
        <v>ENELIM</v>
      </c>
      <c r="C41" s="5">
        <v>4</v>
      </c>
      <c r="D41" s="5" t="str">
        <v>ENELIM</v>
      </c>
    </row>
    <row r="42" spans="2:4" x14ac:dyDescent="0.25">
      <c r="B42" s="5" t="str">
        <v>IBESM</v>
      </c>
      <c r="C42" s="5">
        <v>3</v>
      </c>
      <c r="D42" s="5" t="str">
        <v>IBESM</v>
      </c>
    </row>
    <row r="43" spans="2:4" x14ac:dyDescent="0.25">
      <c r="B43" s="5" t="str">
        <v>NTGYSM</v>
      </c>
      <c r="C43" s="5">
        <v>2</v>
      </c>
      <c r="D43" s="5" t="str">
        <v>-</v>
      </c>
    </row>
    <row r="44" spans="2:4" x14ac:dyDescent="0.25">
      <c r="B44" s="5" t="str">
        <v>CNALN</v>
      </c>
      <c r="C44" s="5">
        <v>1</v>
      </c>
      <c r="D44" s="5" t="str">
        <v>-</v>
      </c>
    </row>
    <row r="45" spans="2:4" x14ac:dyDescent="0.25">
      <c r="B45" s="5" t="str">
        <v>NGGLN</v>
      </c>
      <c r="C45" s="5">
        <v>2</v>
      </c>
      <c r="D45" s="5" t="str">
        <v>-</v>
      </c>
    </row>
    <row r="46" spans="2:4" x14ac:dyDescent="0.25">
      <c r="B46" s="5" t="str">
        <v>SSELN</v>
      </c>
      <c r="C46" s="5">
        <v>2</v>
      </c>
      <c r="D46" s="5" t="str">
        <v>-</v>
      </c>
    </row>
    <row r="47" spans="2:4" x14ac:dyDescent="0.25">
      <c r="B47" s="5" t="str">
        <v>ALLRNV</v>
      </c>
      <c r="C47" s="5">
        <v>1</v>
      </c>
      <c r="D47" s="5" t="str">
        <v>-</v>
      </c>
    </row>
    <row r="48" spans="2:4" x14ac:dyDescent="0.25">
      <c r="B48" s="5" t="str">
        <v>ORSTED</v>
      </c>
      <c r="C48" s="5">
        <v>4</v>
      </c>
      <c r="D48" s="5" t="str">
        <v>ORSTED</v>
      </c>
    </row>
    <row r="49" spans="2:4" x14ac:dyDescent="0.25">
      <c r="B49" s="5" t="str">
        <v>STEDIN</v>
      </c>
      <c r="C49" s="5">
        <v>1</v>
      </c>
      <c r="D49" s="5" t="str">
        <v>-</v>
      </c>
    </row>
    <row r="50" spans="2:4" x14ac:dyDescent="0.25">
      <c r="B50" s="5" t="str">
        <v>EDPPL</v>
      </c>
      <c r="C50" s="5">
        <v>3</v>
      </c>
      <c r="D50" s="5" t="str">
        <v>EDPPL</v>
      </c>
    </row>
    <row r="51" spans="2:4" x14ac:dyDescent="0.25">
      <c r="B51" s="5" t="str">
        <v>ELIASO</v>
      </c>
      <c r="C51" s="5">
        <v>1</v>
      </c>
      <c r="D51" s="5" t="str">
        <v>-</v>
      </c>
    </row>
    <row r="52" spans="2:4" x14ac:dyDescent="0.25">
      <c r="B52" s="5" t="str">
        <v>VLVY</v>
      </c>
      <c r="C52" s="5">
        <v>1</v>
      </c>
      <c r="D52" s="5" t="str">
        <v>-</v>
      </c>
    </row>
    <row r="53" spans="2:4" x14ac:dyDescent="0.25">
      <c r="B53" s="5" t="str">
        <v>VW</v>
      </c>
      <c r="C53" s="5">
        <v>11</v>
      </c>
      <c r="D53" s="5" t="str">
        <v>VW</v>
      </c>
    </row>
    <row r="54" spans="2:4" x14ac:dyDescent="0.25">
      <c r="B54" s="5" t="str">
        <v>ACFP</v>
      </c>
      <c r="C54" s="5">
        <v>3</v>
      </c>
      <c r="D54" s="5" t="str">
        <v>ACFP</v>
      </c>
    </row>
    <row r="55" spans="2:4" x14ac:dyDescent="0.25">
      <c r="B55" s="5" t="str">
        <v>AFFP</v>
      </c>
      <c r="C55" s="5">
        <v>1</v>
      </c>
      <c r="D55" s="5" t="str">
        <v>-</v>
      </c>
    </row>
    <row r="56" spans="2:4" x14ac:dyDescent="0.25">
      <c r="B56" s="5" t="str">
        <v>LHAGR</v>
      </c>
      <c r="C56" s="5">
        <v>1</v>
      </c>
      <c r="D56" s="5" t="str">
        <v>-</v>
      </c>
    </row>
    <row r="57" spans="2:4" x14ac:dyDescent="0.25">
      <c r="B57" s="5" t="str">
        <v>FERSM</v>
      </c>
      <c r="C57" s="5">
        <v>1</v>
      </c>
      <c r="D57" s="5" t="str">
        <v>-</v>
      </c>
    </row>
    <row r="58" spans="2:4" x14ac:dyDescent="0.25">
      <c r="B58" s="5" t="str">
        <v>ANNGR</v>
      </c>
      <c r="C58" s="5">
        <v>1</v>
      </c>
      <c r="D58" s="5" t="str">
        <v>-</v>
      </c>
    </row>
    <row r="59" spans="2:4" x14ac:dyDescent="0.25">
      <c r="B59" s="5" t="str">
        <v>ULFP</v>
      </c>
      <c r="C59" s="5">
        <v>2</v>
      </c>
      <c r="D59" s="5" t="str">
        <v>-</v>
      </c>
    </row>
    <row r="60" spans="2:4" x14ac:dyDescent="0.25">
      <c r="B60" s="5" t="str">
        <v>AKFAST</v>
      </c>
      <c r="C60" s="5">
        <v>2</v>
      </c>
      <c r="D60" s="5" t="str">
        <v>-</v>
      </c>
    </row>
    <row r="61" spans="2:4" x14ac:dyDescent="0.25">
      <c r="B61" s="5" t="str">
        <v>BALDER</v>
      </c>
      <c r="C61" s="5">
        <v>1</v>
      </c>
      <c r="D61" s="5" t="str">
        <v>-</v>
      </c>
    </row>
    <row r="62" spans="2:4" x14ac:dyDescent="0.25">
      <c r="B62" s="5" t="str">
        <v>TLGGR</v>
      </c>
      <c r="C62" s="5">
        <v>1</v>
      </c>
      <c r="D62" s="5" t="str">
        <v>-</v>
      </c>
    </row>
    <row r="63" spans="2:4" x14ac:dyDescent="0.25">
      <c r="B63" s="5" t="str">
        <v>HEIBOS</v>
      </c>
      <c r="C63" s="5">
        <v>1</v>
      </c>
      <c r="D63" s="5" t="str">
        <v>-</v>
      </c>
    </row>
    <row r="64" spans="2:4" x14ac:dyDescent="0.25">
      <c r="B64" s="5" t="str">
        <v>SBBBSS</v>
      </c>
      <c r="C64" s="5">
        <v>2</v>
      </c>
      <c r="D64" s="5" t="str">
        <v>-</v>
      </c>
    </row>
    <row r="65" spans="2:4" x14ac:dyDescent="0.25">
      <c r="B65" s="5" t="str">
        <v>ARNDTN</v>
      </c>
      <c r="C65" s="5">
        <v>3</v>
      </c>
      <c r="D65" s="5" t="str">
        <v>ARNDTN</v>
      </c>
    </row>
    <row r="66" spans="2:4" x14ac:dyDescent="0.25">
      <c r="B66" s="5" t="str">
        <v>GYCGR</v>
      </c>
      <c r="C66" s="5">
        <v>3</v>
      </c>
      <c r="D66" s="5" t="str">
        <v>GYCGR</v>
      </c>
    </row>
    <row r="67" spans="2:4" x14ac:dyDescent="0.25">
      <c r="B67" s="5" t="str">
        <v>CPIPGR</v>
      </c>
      <c r="C67" s="5">
        <v>2</v>
      </c>
      <c r="D67" s="5" t="str">
        <v>-</v>
      </c>
    </row>
    <row r="68" spans="2:4" x14ac:dyDescent="0.25">
      <c r="B68" s="5" t="str">
        <v>JUSTLN</v>
      </c>
      <c r="C68" s="5">
        <v>0</v>
      </c>
      <c r="D68" s="5" t="str">
        <v>-</v>
      </c>
    </row>
    <row r="69" spans="2:4" x14ac:dyDescent="0.25">
      <c r="B69" s="5" t="str">
        <v>SZUGR</v>
      </c>
      <c r="C69" s="5">
        <v>1</v>
      </c>
      <c r="D69" s="5" t="str">
        <v>-</v>
      </c>
    </row>
    <row r="70" spans="2:4" x14ac:dyDescent="0.25">
      <c r="B70" s="5" t="str">
        <v>COFP</v>
      </c>
      <c r="C70" s="5">
        <v>1</v>
      </c>
      <c r="D70" s="5" t="str">
        <v>-</v>
      </c>
    </row>
    <row r="71" spans="2:4" x14ac:dyDescent="0.25">
      <c r="B71" s="5" t="str">
        <v>SBRYLN</v>
      </c>
      <c r="C71" s="5">
        <v>0</v>
      </c>
      <c r="D71" s="5" t="str">
        <v>-</v>
      </c>
    </row>
    <row r="72" spans="2:4" x14ac:dyDescent="0.25">
      <c r="B72" s="5" t="str">
        <v>WIEAV</v>
      </c>
      <c r="C72" s="5">
        <v>1</v>
      </c>
      <c r="D72" s="5" t="str">
        <v>-</v>
      </c>
    </row>
    <row r="73" spans="2:4" x14ac:dyDescent="0.25">
      <c r="B73" s="5" t="str">
        <v>TRAFIG</v>
      </c>
      <c r="C73" s="5">
        <v>1</v>
      </c>
      <c r="D73" s="5" t="str">
        <v>-</v>
      </c>
    </row>
    <row r="74" spans="2:4" x14ac:dyDescent="0.25">
      <c r="B74" s="5" t="str">
        <v>SOFTBK</v>
      </c>
      <c r="C74" s="5">
        <v>0</v>
      </c>
      <c r="D74" s="5" t="str">
        <v>-</v>
      </c>
    </row>
  </sheetData>
  <conditionalFormatting sqref="G5:G2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{464407FF-C33C-44B0-AD50-D9938A78685B}</x14:id>
        </ext>
      </extLst>
    </cfRule>
  </conditionalFormatting>
  <conditionalFormatting sqref="J5:J2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{8AC3D501-50C4-417A-96EF-B77AD36BFC0C}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64407FF-C33C-44B0-AD50-D9938A78685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G5:G26</xm:sqref>
        </x14:conditionalFormatting>
        <x14:conditionalFormatting xmlns:xm="http://schemas.microsoft.com/office/excel/2006/main">
          <x14:cfRule type="dataBar" id="{8AC3D501-50C4-417A-96EF-B77AD36BFC0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J5:J26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B4FE5-C0CF-4EFA-A2AB-141C5E65D134}">
  <dimension ref="A1:E12"/>
  <sheetViews>
    <sheetView workbookViewId="0">
      <selection activeCell="E1" sqref="E1"/>
    </sheetView>
  </sheetViews>
  <sheetFormatPr defaultRowHeight="10.5" x14ac:dyDescent="0.25"/>
  <cols>
    <col min="1" max="1" width="32.1796875" style="1" bestFit="1" customWidth="1"/>
    <col min="2" max="2" width="16.36328125" style="1" bestFit="1" customWidth="1"/>
    <col min="3" max="3" width="8.7265625" style="1"/>
    <col min="4" max="4" width="11.7265625" style="1" bestFit="1" customWidth="1"/>
    <col min="5" max="5" width="32.1796875" style="1" bestFit="1" customWidth="1"/>
    <col min="6" max="16384" width="8.7265625" style="1"/>
  </cols>
  <sheetData>
    <row r="1" spans="1:5" ht="11" x14ac:dyDescent="0.3">
      <c r="A1" s="4" t="s">
        <v>177</v>
      </c>
      <c r="B1" s="4" t="s">
        <v>178</v>
      </c>
      <c r="D1" s="1" t="s">
        <v>239</v>
      </c>
      <c r="E1" s="29" t="s">
        <v>198</v>
      </c>
    </row>
    <row r="2" spans="1:5" x14ac:dyDescent="0.25">
      <c r="A2" s="5" t="str">
        <f>_xll.BTCWGETALL("cols=2;rows=11")</f>
        <v>w-4A117247396F4841B545D5F8AB67C413</v>
      </c>
      <c r="B2" s="5" t="s">
        <v>198</v>
      </c>
      <c r="D2" s="1" t="s">
        <v>462</v>
      </c>
      <c r="E2" s="30" t="str">
        <f>_xlfn.XLOOKUP(E1,B:B,A:A)</f>
        <v>w-4A117247396F4841B545D5F8AB67C413</v>
      </c>
    </row>
    <row r="3" spans="1:5" x14ac:dyDescent="0.25">
      <c r="A3" s="1" t="s">
        <v>459</v>
      </c>
      <c r="B3" s="1" t="s">
        <v>460</v>
      </c>
    </row>
    <row r="4" spans="1:5" x14ac:dyDescent="0.25">
      <c r="A4" s="1" t="s">
        <v>199</v>
      </c>
      <c r="B4" s="1" t="s">
        <v>200</v>
      </c>
    </row>
    <row r="5" spans="1:5" x14ac:dyDescent="0.25">
      <c r="A5" s="1" t="s">
        <v>461</v>
      </c>
      <c r="B5" s="1" t="s">
        <v>204</v>
      </c>
    </row>
    <row r="6" spans="1:5" x14ac:dyDescent="0.25">
      <c r="A6" s="1" t="s">
        <v>203</v>
      </c>
      <c r="B6" s="1" t="s">
        <v>204</v>
      </c>
    </row>
    <row r="7" spans="1:5" x14ac:dyDescent="0.25">
      <c r="A7" s="1" t="s">
        <v>208</v>
      </c>
      <c r="B7" s="1" t="s">
        <v>204</v>
      </c>
    </row>
    <row r="8" spans="1:5" x14ac:dyDescent="0.25">
      <c r="A8" s="1" t="s">
        <v>212</v>
      </c>
      <c r="B8" s="1" t="s">
        <v>213</v>
      </c>
    </row>
    <row r="9" spans="1:5" x14ac:dyDescent="0.25">
      <c r="A9" s="1" t="s">
        <v>215</v>
      </c>
      <c r="B9" s="1" t="s">
        <v>216</v>
      </c>
    </row>
    <row r="10" spans="1:5" x14ac:dyDescent="0.25">
      <c r="A10" s="1" t="s">
        <v>217</v>
      </c>
      <c r="B10" s="1" t="s">
        <v>218</v>
      </c>
    </row>
    <row r="11" spans="1:5" x14ac:dyDescent="0.25">
      <c r="A11" s="1" t="s">
        <v>221</v>
      </c>
      <c r="B11" s="1" t="s">
        <v>222</v>
      </c>
    </row>
    <row r="12" spans="1:5" x14ac:dyDescent="0.25">
      <c r="A12" s="1" t="s">
        <v>225</v>
      </c>
      <c r="B12" s="1" t="s">
        <v>226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CEE74-F7E2-4414-8AF5-2FE9BA4CF327}">
  <sheetPr>
    <tabColor theme="8"/>
  </sheetPr>
  <dimension ref="A2:F198"/>
  <sheetViews>
    <sheetView topLeftCell="A10" zoomScaleNormal="100" workbookViewId="0">
      <selection activeCell="A62" sqref="A62"/>
    </sheetView>
  </sheetViews>
  <sheetFormatPr defaultColWidth="8.7265625" defaultRowHeight="10.5" x14ac:dyDescent="0.25"/>
  <cols>
    <col min="1" max="1" width="27.26953125" style="5" bestFit="1" customWidth="1"/>
    <col min="2" max="2" width="12.81640625" style="5" bestFit="1" customWidth="1"/>
    <col min="3" max="3" width="10.54296875" style="5" bestFit="1" customWidth="1"/>
    <col min="4" max="4" width="11.7265625" style="5" bestFit="1" customWidth="1"/>
    <col min="5" max="16384" width="8.7265625" style="5"/>
  </cols>
  <sheetData>
    <row r="2" spans="1:6" ht="16" x14ac:dyDescent="0.4">
      <c r="A2" s="24" t="s">
        <v>407</v>
      </c>
    </row>
    <row r="3" spans="1:6" x14ac:dyDescent="0.25">
      <c r="A3" s="5" t="s">
        <v>408</v>
      </c>
      <c r="B3" s="8">
        <f ca="1">TODAY()</f>
        <v>44018</v>
      </c>
    </row>
    <row r="5" spans="1:6" ht="11" x14ac:dyDescent="0.3">
      <c r="A5" s="4" t="s">
        <v>409</v>
      </c>
      <c r="B5" s="4" t="s">
        <v>410</v>
      </c>
      <c r="C5" s="4" t="s">
        <v>15</v>
      </c>
      <c r="D5" s="4" t="s">
        <v>147</v>
      </c>
      <c r="E5" s="4" t="s">
        <v>6</v>
      </c>
      <c r="F5" s="4" t="s">
        <v>411</v>
      </c>
    </row>
    <row r="6" spans="1:6" x14ac:dyDescent="0.25">
      <c r="A6" s="5" t="str" cm="1">
        <f t="array" ref="A6:A55">INDEX(_xlfn.SORTBY(bonds[unique lookup],bonds[nxt_call_dt],1),_xlfn.SEQUENCE(50))</f>
        <v>SBRYLN 6 1/2 PERP nc-20</v>
      </c>
      <c r="B6" s="8" cm="1">
        <f t="array" ref="B6:B55">_xlfn.XLOOKUP(_xlfn.ANCHORARRAY(A6),bonds[unique lookup],bonds[nxt_call_dt])</f>
        <v>44042</v>
      </c>
      <c r="C6" s="17" cm="1">
        <f t="array" aca="1" ref="C6:C55" ca="1">(_xlfn.ANCHORARRAY(B6)-TODAY())/365</f>
        <v>6.575342465753424E-2</v>
      </c>
      <c r="D6" s="5" t="str" cm="1">
        <f t="array" ref="D6:D55">_xlfn.XLOOKUP(_xlfn.ANCHORARRAY(A6),bonds[unique lookup],bonds[ID_ISIN])</f>
        <v>XS1268050397</v>
      </c>
      <c r="E6" s="18" t="str" cm="1">
        <f t="array" ref="E6:E55">_xll.BDP(_xlfn.ANCHORARRAY(D6)&amp;" Corp","bb_composite")</f>
        <v>#N/A N/A</v>
      </c>
      <c r="F6" s="18" cm="1">
        <f t="array" ref="F6:F55">_xll.BDP(_xlfn.ANCHORARRAY(D6)&amp;" Corp","yas_ispread")</f>
        <v>5.7898390342402628</v>
      </c>
    </row>
    <row r="7" spans="1:6" x14ac:dyDescent="0.25">
      <c r="A7" s="5" t="str">
        <v>AMXLMM 6 3/8 09/06/73 nc-20</v>
      </c>
      <c r="B7" s="8">
        <v>44080</v>
      </c>
      <c r="C7" s="17">
        <f ca="1"/>
        <v>0.16986301369863013</v>
      </c>
      <c r="D7" s="5" t="str">
        <v>XS0969342384</v>
      </c>
      <c r="E7" s="5" t="str">
        <v>BBB-</v>
      </c>
      <c r="F7" s="18">
        <v>330.38277784771935</v>
      </c>
    </row>
    <row r="8" spans="1:6" x14ac:dyDescent="0.25">
      <c r="A8" s="5" t="str">
        <v>ENELIM 7 3/4 09/10/75 nc-20</v>
      </c>
      <c r="B8" s="8">
        <v>44084</v>
      </c>
      <c r="C8" s="17">
        <f ca="1"/>
        <v>0.18082191780821918</v>
      </c>
      <c r="D8" s="5" t="str">
        <v>XS0954674825</v>
      </c>
      <c r="E8" s="18" t="str">
        <v>BBB-</v>
      </c>
      <c r="F8" s="18">
        <v>142.37329308142074</v>
      </c>
    </row>
    <row r="9" spans="1:6" x14ac:dyDescent="0.25">
      <c r="A9" s="5" t="str">
        <v>SSELN 3 7/8 PERP nc-20</v>
      </c>
      <c r="B9" s="8">
        <v>44084</v>
      </c>
      <c r="C9" s="17">
        <f ca="1"/>
        <v>0.18082191780821918</v>
      </c>
      <c r="D9" s="5" t="str">
        <v>XS1196714429</v>
      </c>
      <c r="E9" s="5" t="str">
        <v>BBB-</v>
      </c>
      <c r="F9" s="18">
        <v>209.23800612786133</v>
      </c>
    </row>
    <row r="10" spans="1:6" x14ac:dyDescent="0.25">
      <c r="A10" s="5" t="str">
        <v>SZUGR Float PERP nc-20</v>
      </c>
      <c r="B10" s="8">
        <v>44104</v>
      </c>
      <c r="C10" s="17">
        <f ca="1"/>
        <v>0.23561643835616439</v>
      </c>
      <c r="D10" s="5" t="str">
        <v>XS0222524372</v>
      </c>
      <c r="E10" s="5" t="str">
        <v>B</v>
      </c>
      <c r="F10" s="18" t="str">
        <v>#N/A N/A</v>
      </c>
    </row>
    <row r="11" spans="1:6" x14ac:dyDescent="0.25">
      <c r="A11" s="5" t="str">
        <v>AFFP 6 1/4 PERP nc-20</v>
      </c>
      <c r="B11" s="8">
        <v>44105</v>
      </c>
      <c r="C11" s="17">
        <f ca="1"/>
        <v>0.23835616438356164</v>
      </c>
      <c r="D11" s="5" t="str">
        <v>FR0012650281</v>
      </c>
      <c r="E11" s="5" t="str">
        <v>#N/A N/A</v>
      </c>
      <c r="F11" s="18">
        <v>1350.630153496262</v>
      </c>
    </row>
    <row r="12" spans="1:6" x14ac:dyDescent="0.25">
      <c r="A12" s="5" t="str">
        <v>BHP 6 1/4 10/19/75 nc-20</v>
      </c>
      <c r="B12" s="8">
        <v>44123</v>
      </c>
      <c r="C12" s="17">
        <f ca="1"/>
        <v>0.28767123287671231</v>
      </c>
      <c r="D12" s="5" t="str">
        <v>USQ12441AA19</v>
      </c>
      <c r="E12" s="5" t="str">
        <v>BBB+</v>
      </c>
      <c r="F12" s="18">
        <v>322.79375130549226</v>
      </c>
    </row>
    <row r="13" spans="1:6" x14ac:dyDescent="0.25">
      <c r="A13" s="5" t="str">
        <v>RWE 2 3/4 04/21/75 nc-20</v>
      </c>
      <c r="B13" s="8">
        <v>44125</v>
      </c>
      <c r="C13" s="17">
        <f ca="1"/>
        <v>0.29315068493150687</v>
      </c>
      <c r="D13" s="5" t="str">
        <v>XS1219498141</v>
      </c>
      <c r="E13" s="5" t="str">
        <v>BB</v>
      </c>
      <c r="F13" s="18">
        <v>266.86522744226477</v>
      </c>
    </row>
    <row r="14" spans="1:6" x14ac:dyDescent="0.25">
      <c r="A14" s="5" t="str">
        <v>AKEFP 4 3/4 PERP nc-20</v>
      </c>
      <c r="B14" s="8">
        <v>44133</v>
      </c>
      <c r="C14" s="17">
        <f ca="1"/>
        <v>0.31506849315068491</v>
      </c>
      <c r="D14" s="5" t="str">
        <v>FR0012278539</v>
      </c>
      <c r="E14" s="5" t="str">
        <v>BBB-</v>
      </c>
      <c r="F14" s="18">
        <v>175.98749319430377</v>
      </c>
    </row>
    <row r="15" spans="1:6" x14ac:dyDescent="0.25">
      <c r="A15" s="5" t="str">
        <v>DBOERS 2 3/4 02/05/41 nc-20</v>
      </c>
      <c r="B15" s="8">
        <v>44140</v>
      </c>
      <c r="C15" s="17">
        <f ca="1"/>
        <v>0.33424657534246577</v>
      </c>
      <c r="D15" s="5" t="str">
        <v>DE000A161W62</v>
      </c>
      <c r="E15" s="5" t="str">
        <v>NR</v>
      </c>
      <c r="F15" s="18">
        <v>18.895176794578489</v>
      </c>
    </row>
    <row r="16" spans="1:6" x14ac:dyDescent="0.25">
      <c r="A16" s="5" t="str">
        <v>WIEAV 5 PERP nc-21</v>
      </c>
      <c r="B16" s="8">
        <v>44236</v>
      </c>
      <c r="C16" s="17">
        <f ca="1"/>
        <v>0.59726027397260273</v>
      </c>
      <c r="D16" s="5" t="str">
        <v>DE000A1ZN206</v>
      </c>
      <c r="E16" s="5" t="str">
        <v>NR</v>
      </c>
      <c r="F16" s="18">
        <v>412.53771260130731</v>
      </c>
    </row>
    <row r="17" spans="1:6" x14ac:dyDescent="0.25">
      <c r="A17" s="5" t="str">
        <v>LHAGR 5 1/8 08/12/75 nc-21</v>
      </c>
      <c r="B17" s="8">
        <v>44239</v>
      </c>
      <c r="C17" s="17">
        <f ca="1"/>
        <v>0.60547945205479448</v>
      </c>
      <c r="D17" s="5" t="str">
        <v>XS1271836600</v>
      </c>
      <c r="E17" s="5" t="str">
        <v>NR</v>
      </c>
      <c r="F17" s="18">
        <v>3782.3074181135376</v>
      </c>
    </row>
    <row r="18" spans="1:6" x14ac:dyDescent="0.25">
      <c r="A18" s="5" t="str">
        <v>TOTAL 2 1/4 PERP nc-21</v>
      </c>
      <c r="B18" s="8">
        <v>44253</v>
      </c>
      <c r="C18" s="17">
        <f ca="1"/>
        <v>0.64383561643835618</v>
      </c>
      <c r="D18" s="5" t="str">
        <v>XS1195201931</v>
      </c>
      <c r="E18" s="5" t="str">
        <v>A-</v>
      </c>
      <c r="F18" s="18">
        <v>170.92244280030258</v>
      </c>
    </row>
    <row r="19" spans="1:6" x14ac:dyDescent="0.25">
      <c r="A19" s="5" t="str">
        <v>VW 3 3/4 PERP nc-21</v>
      </c>
      <c r="B19" s="8">
        <v>44279</v>
      </c>
      <c r="C19" s="17">
        <f ca="1"/>
        <v>0.71506849315068488</v>
      </c>
      <c r="D19" s="5" t="str">
        <v>XS1048428012</v>
      </c>
      <c r="E19" s="5" t="str">
        <v>BBB-</v>
      </c>
      <c r="F19" s="18">
        <v>228.31259168392793</v>
      </c>
    </row>
    <row r="20" spans="1:6" x14ac:dyDescent="0.25">
      <c r="A20" s="5" t="str">
        <v>REPSM 3 7/8 PERP nc-21</v>
      </c>
      <c r="B20" s="8">
        <v>44280</v>
      </c>
      <c r="C20" s="17">
        <f ca="1"/>
        <v>0.71780821917808224</v>
      </c>
      <c r="D20" s="5" t="str">
        <v>XS1207054666</v>
      </c>
      <c r="E20" s="5" t="str">
        <v>BB+</v>
      </c>
      <c r="F20" s="18">
        <v>264.2717472692986</v>
      </c>
    </row>
    <row r="21" spans="1:6" x14ac:dyDescent="0.25">
      <c r="A21" s="5" t="str">
        <v>SSELN 2 3/8 PERP nc-21</v>
      </c>
      <c r="B21" s="8">
        <v>44287</v>
      </c>
      <c r="C21" s="17">
        <f ca="1"/>
        <v>0.73698630136986298</v>
      </c>
      <c r="D21" s="5" t="str">
        <v>XS1196713298</v>
      </c>
      <c r="E21" s="5" t="str">
        <v>BBB-</v>
      </c>
      <c r="F21" s="18">
        <v>278.4371883485606</v>
      </c>
    </row>
    <row r="22" spans="1:6" x14ac:dyDescent="0.25">
      <c r="A22" s="5" t="str">
        <v>ENBW 3 5/8 04/02/76 nc-21</v>
      </c>
      <c r="B22" s="8">
        <v>44288</v>
      </c>
      <c r="C22" s="17">
        <f ca="1"/>
        <v>0.73972602739726023</v>
      </c>
      <c r="D22" s="5" t="str">
        <v>XS1044811591</v>
      </c>
      <c r="E22" s="5" t="str">
        <v>BBB-</v>
      </c>
      <c r="F22" s="18">
        <v>196.81837737520704</v>
      </c>
    </row>
    <row r="23" spans="1:6" x14ac:dyDescent="0.25">
      <c r="A23" s="5" t="str">
        <v>ENBW 3 5/8 04/02/76 nc-21</v>
      </c>
      <c r="B23" s="8">
        <v>44288</v>
      </c>
      <c r="C23" s="17">
        <f ca="1"/>
        <v>0.73972602739726023</v>
      </c>
      <c r="D23" s="5" t="str">
        <v>XS1044811591</v>
      </c>
      <c r="E23" s="5" t="str">
        <v>BBB-</v>
      </c>
      <c r="F23" s="18">
        <v>196.81837737520704</v>
      </c>
    </row>
    <row r="24" spans="1:6" x14ac:dyDescent="0.25">
      <c r="A24" s="5" t="str">
        <v>CNALN 3 04/10/76 nc-21</v>
      </c>
      <c r="B24" s="8">
        <v>44296</v>
      </c>
      <c r="C24" s="17">
        <f ca="1"/>
        <v>0.76164383561643834</v>
      </c>
      <c r="D24" s="5" t="str">
        <v>XS1216020161</v>
      </c>
      <c r="E24" s="5" t="str">
        <v>BB+</v>
      </c>
      <c r="F24" s="18">
        <v>474.20482294478666</v>
      </c>
    </row>
    <row r="25" spans="1:6" x14ac:dyDescent="0.25">
      <c r="A25" s="5" t="str">
        <v>BHP 4 3/4 04/22/76 nc-21</v>
      </c>
      <c r="B25" s="8">
        <v>44308</v>
      </c>
      <c r="C25" s="17">
        <f ca="1"/>
        <v>0.79452054794520544</v>
      </c>
      <c r="D25" s="5" t="str">
        <v>XS1309436753</v>
      </c>
      <c r="E25" s="5" t="str">
        <v>BBB+</v>
      </c>
      <c r="F25" s="18">
        <v>218.84919795255371</v>
      </c>
    </row>
    <row r="26" spans="1:6" x14ac:dyDescent="0.25">
      <c r="A26" s="5" t="str">
        <v>SOLBBB 5.118 PERP nc-21</v>
      </c>
      <c r="B26" s="8">
        <v>44349</v>
      </c>
      <c r="C26" s="17">
        <f ca="1"/>
        <v>0.9068493150684932</v>
      </c>
      <c r="D26" s="5" t="str">
        <v>XS1323897485</v>
      </c>
      <c r="E26" s="5" t="str">
        <v>BB+</v>
      </c>
      <c r="F26" s="18">
        <v>328.19385705821492</v>
      </c>
    </row>
    <row r="27" spans="1:6" x14ac:dyDescent="0.25">
      <c r="A27" s="5" t="str">
        <v>MRKGR 2 5/8 12/12/74 nc-21</v>
      </c>
      <c r="B27" s="8">
        <v>44359</v>
      </c>
      <c r="C27" s="17">
        <f ca="1"/>
        <v>0.9342465753424658</v>
      </c>
      <c r="D27" s="5" t="str">
        <v>XS1152338072</v>
      </c>
      <c r="E27" s="5" t="str">
        <v>BBB</v>
      </c>
      <c r="F27" s="18">
        <v>220.54060286511654</v>
      </c>
    </row>
    <row r="28" spans="1:6" x14ac:dyDescent="0.25">
      <c r="A28" s="5" t="str">
        <v>ENGIFP 4 3/4 PERP nc-21</v>
      </c>
      <c r="B28" s="8">
        <v>44387</v>
      </c>
      <c r="C28" s="17">
        <f ca="1"/>
        <v>1.010958904109589</v>
      </c>
      <c r="D28" s="5" t="str">
        <v>FR0011531730</v>
      </c>
      <c r="E28" s="5" t="str">
        <v>BBB</v>
      </c>
      <c r="F28" s="18">
        <v>156.31626840245926</v>
      </c>
    </row>
    <row r="29" spans="1:6" x14ac:dyDescent="0.25">
      <c r="A29" s="5" t="str">
        <v>ENELIM 6 5/8 09/15/76 nc-21</v>
      </c>
      <c r="B29" s="8">
        <v>44454</v>
      </c>
      <c r="C29" s="17">
        <f ca="1"/>
        <v>1.1945205479452055</v>
      </c>
      <c r="D29" s="5" t="str">
        <v>XS1014987355</v>
      </c>
      <c r="E29" s="5" t="str">
        <v>BBB-</v>
      </c>
      <c r="F29" s="18">
        <v>238.40063534459688</v>
      </c>
    </row>
    <row r="30" spans="1:6" x14ac:dyDescent="0.25">
      <c r="A30" s="5" t="str">
        <v>ORAFP 4 PERP nc-21</v>
      </c>
      <c r="B30" s="8">
        <v>44470</v>
      </c>
      <c r="C30" s="17">
        <f ca="1"/>
        <v>1.2383561643835617</v>
      </c>
      <c r="D30" s="5" t="str">
        <v>XS1115490523</v>
      </c>
      <c r="E30" s="5" t="str">
        <v>BBB-</v>
      </c>
      <c r="F30" s="18">
        <v>156.0007640323611</v>
      </c>
    </row>
    <row r="31" spans="1:6" x14ac:dyDescent="0.25">
      <c r="A31" s="5" t="str">
        <v>STEDIN 3 1/4 PERP nc-21</v>
      </c>
      <c r="B31" s="8">
        <v>44531</v>
      </c>
      <c r="C31" s="17">
        <f ca="1"/>
        <v>1.4054794520547946</v>
      </c>
      <c r="D31" s="5" t="str">
        <v>XS1141810991</v>
      </c>
      <c r="E31" s="5" t="str">
        <v>NR</v>
      </c>
      <c r="F31" s="18">
        <v>256.20130437555929</v>
      </c>
    </row>
    <row r="32" spans="1:6" x14ac:dyDescent="0.25">
      <c r="A32" s="5" t="str">
        <v>OMVAV 5 1/4 PERP nc-21</v>
      </c>
      <c r="B32" s="8">
        <v>44539</v>
      </c>
      <c r="C32" s="17">
        <f ca="1"/>
        <v>1.4273972602739726</v>
      </c>
      <c r="D32" s="5" t="str">
        <v>XS1294342792</v>
      </c>
      <c r="E32" s="5" t="str">
        <v>BBB</v>
      </c>
      <c r="F32" s="18">
        <v>225.56460884744646</v>
      </c>
    </row>
    <row r="33" spans="1:6" x14ac:dyDescent="0.25">
      <c r="A33" s="5" t="str">
        <v>ANNGR 4 PERP nc-21</v>
      </c>
      <c r="B33" s="8">
        <v>44547</v>
      </c>
      <c r="C33" s="17">
        <f ca="1"/>
        <v>1.4493150684931506</v>
      </c>
      <c r="D33" s="5" t="str">
        <v>XS1117300837</v>
      </c>
      <c r="E33" s="5" t="str">
        <v>NR</v>
      </c>
      <c r="F33" s="18">
        <v>230.25996536434539</v>
      </c>
    </row>
    <row r="34" spans="1:6" x14ac:dyDescent="0.25">
      <c r="A34" s="5" t="str">
        <v>TRAFIG 6 7/8 PERP nc-21</v>
      </c>
      <c r="B34" s="8">
        <v>44552</v>
      </c>
      <c r="C34" s="17">
        <f ca="1"/>
        <v>1.463013698630137</v>
      </c>
      <c r="D34" s="5" t="str">
        <v>XS1582433428</v>
      </c>
      <c r="E34" s="5" t="str">
        <v>#N/A N/A</v>
      </c>
      <c r="F34" s="18">
        <v>1290.0320316284487</v>
      </c>
    </row>
    <row r="35" spans="1:6" x14ac:dyDescent="0.25">
      <c r="A35" s="5" t="str">
        <v>SESGFP 4 5/8 PERP nc-22</v>
      </c>
      <c r="B35" s="8">
        <v>44563</v>
      </c>
      <c r="C35" s="17">
        <f ca="1"/>
        <v>1.4931506849315068</v>
      </c>
      <c r="D35" s="5" t="str">
        <v>XS1405777746</v>
      </c>
      <c r="E35" s="5" t="str">
        <v>BB</v>
      </c>
      <c r="F35" s="18">
        <v>347.73107924949926</v>
      </c>
    </row>
    <row r="36" spans="1:6" x14ac:dyDescent="0.25">
      <c r="A36" s="5" t="str">
        <v>ENBW 3 3/8 04/05/77 nc-22</v>
      </c>
      <c r="B36" s="8">
        <v>44566</v>
      </c>
      <c r="C36" s="17">
        <f ca="1"/>
        <v>1.5013698630136987</v>
      </c>
      <c r="D36" s="5" t="str">
        <v>XS1405770907</v>
      </c>
      <c r="E36" s="5" t="str">
        <v>BBB-</v>
      </c>
      <c r="F36" s="18">
        <v>189.79496314492047</v>
      </c>
    </row>
    <row r="37" spans="1:6" x14ac:dyDescent="0.25">
      <c r="A37" s="5" t="str">
        <v>ENBW 5 1/8 04/05/77 nc-22</v>
      </c>
      <c r="B37" s="8">
        <v>44566</v>
      </c>
      <c r="C37" s="17">
        <f ca="1"/>
        <v>1.5013698630136987</v>
      </c>
      <c r="D37" s="5" t="str">
        <v>XS1498442521</v>
      </c>
      <c r="E37" s="5" t="str">
        <v>BBB-</v>
      </c>
      <c r="F37" s="18">
        <v>295.4678860918383</v>
      </c>
    </row>
    <row r="38" spans="1:6" x14ac:dyDescent="0.25">
      <c r="A38" s="5" t="str">
        <v>EDF 4 1/8 PERP nc-22</v>
      </c>
      <c r="B38" s="8">
        <v>44583</v>
      </c>
      <c r="C38" s="17">
        <f ca="1"/>
        <v>1.547945205479452</v>
      </c>
      <c r="D38" s="5" t="str">
        <v>FR0011697010</v>
      </c>
      <c r="E38" s="5" t="str">
        <v>BB+</v>
      </c>
      <c r="F38" s="18">
        <v>211.25945493570683</v>
      </c>
    </row>
    <row r="39" spans="1:6" x14ac:dyDescent="0.25">
      <c r="A39" s="5" t="str">
        <v>ORAFP 5 7/8 PERP nc-22</v>
      </c>
      <c r="B39" s="8">
        <v>44599</v>
      </c>
      <c r="C39" s="17">
        <f ca="1"/>
        <v>1.5917808219178082</v>
      </c>
      <c r="D39" s="5" t="str">
        <v>XS1028597315</v>
      </c>
      <c r="E39" s="5" t="str">
        <v>BBB-</v>
      </c>
      <c r="F39" s="18">
        <v>178.15113068343317</v>
      </c>
    </row>
    <row r="40" spans="1:6" x14ac:dyDescent="0.25">
      <c r="A40" s="5" t="str">
        <v>GYCGR 3 3/4 PERP nc-22</v>
      </c>
      <c r="B40" s="8">
        <v>44610</v>
      </c>
      <c r="C40" s="17">
        <f ca="1"/>
        <v>1.6219178082191781</v>
      </c>
      <c r="D40" s="5" t="str">
        <v>XS1191320297</v>
      </c>
      <c r="E40" s="5" t="str">
        <v>BBB-</v>
      </c>
      <c r="F40" s="18">
        <v>262.39925044777993</v>
      </c>
    </row>
    <row r="41" spans="1:6" x14ac:dyDescent="0.25">
      <c r="A41" s="5" t="str">
        <v>TELEFO 3 3/4 PERP nc-22</v>
      </c>
      <c r="B41" s="8">
        <v>44635</v>
      </c>
      <c r="C41" s="17">
        <f ca="1"/>
        <v>1.6904109589041096</v>
      </c>
      <c r="D41" s="5" t="str">
        <v>XS1490960942</v>
      </c>
      <c r="E41" s="5" t="str">
        <v>BB</v>
      </c>
      <c r="F41" s="18">
        <v>343.97669252070932</v>
      </c>
    </row>
    <row r="42" spans="1:6" x14ac:dyDescent="0.25">
      <c r="A42" s="5" t="str">
        <v>VW 2 1/2 PERP nc-22</v>
      </c>
      <c r="B42" s="8">
        <v>44640</v>
      </c>
      <c r="C42" s="17">
        <f ca="1"/>
        <v>1.704109589041096</v>
      </c>
      <c r="D42" s="5" t="str">
        <v>XS1206540806</v>
      </c>
      <c r="E42" s="5" t="str">
        <v>BBB-</v>
      </c>
      <c r="F42" s="18">
        <v>373.84673422412425</v>
      </c>
    </row>
    <row r="43" spans="1:6" x14ac:dyDescent="0.25">
      <c r="A43" s="5" t="str">
        <v>SEVFP 2 1/2 PERP nc-22</v>
      </c>
      <c r="B43" s="8">
        <v>44650</v>
      </c>
      <c r="C43" s="17">
        <f ca="1"/>
        <v>1.7315068493150685</v>
      </c>
      <c r="D43" s="5" t="str">
        <v>FR0012648590</v>
      </c>
      <c r="E43" s="5" t="str">
        <v>NR</v>
      </c>
      <c r="F43" s="18">
        <v>251.84395850332413</v>
      </c>
    </row>
    <row r="44" spans="1:6" x14ac:dyDescent="0.25">
      <c r="A44" s="5" t="str">
        <v>TOTAL 3 7/8 PERP nc-22</v>
      </c>
      <c r="B44" s="8">
        <v>44699</v>
      </c>
      <c r="C44" s="17">
        <f ca="1"/>
        <v>1.8657534246575342</v>
      </c>
      <c r="D44" s="5" t="str">
        <v>XS1413581205</v>
      </c>
      <c r="E44" s="5" t="str">
        <v>A-</v>
      </c>
      <c r="F44" s="18">
        <v>196.0833812438465</v>
      </c>
    </row>
    <row r="45" spans="1:6" x14ac:dyDescent="0.25">
      <c r="A45" s="5" t="str">
        <v>SSELN 3 5/8 09/16/77 nc-22</v>
      </c>
      <c r="B45" s="8">
        <v>44728</v>
      </c>
      <c r="C45" s="17">
        <f ca="1"/>
        <v>1.9452054794520548</v>
      </c>
      <c r="D45" s="5" t="str">
        <v>XS1572349865</v>
      </c>
      <c r="E45" s="5" t="str">
        <v>BBB-</v>
      </c>
      <c r="F45" s="18">
        <v>288.15298097347443</v>
      </c>
    </row>
    <row r="46" spans="1:6" x14ac:dyDescent="0.25">
      <c r="A46" s="5" t="str">
        <v>SSELN 4 3/4 09/16/77 nc-22</v>
      </c>
      <c r="B46" s="8">
        <v>44728</v>
      </c>
      <c r="C46" s="17">
        <f ca="1"/>
        <v>1.9452054794520548</v>
      </c>
      <c r="D46" s="5" t="str">
        <v>XS1572343744</v>
      </c>
      <c r="E46" s="5" t="str">
        <v>BBB-</v>
      </c>
      <c r="F46" s="18">
        <v>409.70798282102896</v>
      </c>
    </row>
    <row r="47" spans="1:6" x14ac:dyDescent="0.25">
      <c r="A47" s="5" t="str">
        <v>EVKGR 2 1/8 07/07/77 nc-22</v>
      </c>
      <c r="B47" s="8">
        <v>44780</v>
      </c>
      <c r="C47" s="17">
        <f ca="1"/>
        <v>2.0876712328767124</v>
      </c>
      <c r="D47" s="5" t="str">
        <v>DE000A2GSFF1</v>
      </c>
      <c r="E47" s="5" t="str">
        <v>BBB-</v>
      </c>
      <c r="F47" s="18">
        <v>303.86998675088938</v>
      </c>
    </row>
    <row r="48" spans="1:6" x14ac:dyDescent="0.25">
      <c r="A48" s="5" t="str">
        <v>ERFFP 2 7/8 PERP nc-22</v>
      </c>
      <c r="B48" s="8">
        <v>44784</v>
      </c>
      <c r="C48" s="17">
        <f ca="1"/>
        <v>2.0986301369863014</v>
      </c>
      <c r="D48" s="5" t="str">
        <v>XS2051471105</v>
      </c>
      <c r="E48" s="5" t="str">
        <v>#N/A N/A</v>
      </c>
      <c r="F48" s="18">
        <v>427.98958913233429</v>
      </c>
    </row>
    <row r="49" spans="1:6" x14ac:dyDescent="0.25">
      <c r="A49" s="5" t="str">
        <v>BAYNGR 2 3/8 04/02/75 nc-22</v>
      </c>
      <c r="B49" s="8">
        <v>44836</v>
      </c>
      <c r="C49" s="17">
        <f ca="1"/>
        <v>2.2410958904109588</v>
      </c>
      <c r="D49" s="5" t="str">
        <v>DE000A14J611</v>
      </c>
      <c r="E49" s="5" t="str">
        <v>BB+</v>
      </c>
      <c r="F49" s="18">
        <v>271.63880028853873</v>
      </c>
    </row>
    <row r="50" spans="1:6" x14ac:dyDescent="0.25">
      <c r="A50" s="5" t="str">
        <v>BHP 6 1/2 10/22/77 nc-22</v>
      </c>
      <c r="B50" s="8">
        <v>44856</v>
      </c>
      <c r="C50" s="17">
        <f ca="1"/>
        <v>2.2958904109589042</v>
      </c>
      <c r="D50" s="5" t="str">
        <v>XS1309437215</v>
      </c>
      <c r="E50" s="5" t="str">
        <v>BBB+</v>
      </c>
      <c r="F50" s="18">
        <v>224.14284444140873</v>
      </c>
    </row>
    <row r="51" spans="1:6" x14ac:dyDescent="0.25">
      <c r="A51" s="5" t="str">
        <v>NTGYSM 4 1/8 PERP nc-22</v>
      </c>
      <c r="B51" s="8">
        <v>44883</v>
      </c>
      <c r="C51" s="17">
        <f ca="1"/>
        <v>2.3698630136986303</v>
      </c>
      <c r="D51" s="5" t="str">
        <v>XS1139494493</v>
      </c>
      <c r="E51" s="5" t="str">
        <v>BB+</v>
      </c>
      <c r="F51" s="18">
        <v>312.7053834913761</v>
      </c>
    </row>
    <row r="52" spans="1:6" x14ac:dyDescent="0.25">
      <c r="A52" s="5" t="str">
        <v>VW 2.7 PERP nc-22</v>
      </c>
      <c r="B52" s="8">
        <v>44909</v>
      </c>
      <c r="C52" s="17">
        <f ca="1"/>
        <v>2.441095890410959</v>
      </c>
      <c r="D52" s="5" t="str">
        <v>XS1629658755</v>
      </c>
      <c r="E52" s="5" t="str">
        <v>BBB-</v>
      </c>
      <c r="F52" s="18">
        <v>375.79802803950912</v>
      </c>
    </row>
    <row r="53" spans="1:6" x14ac:dyDescent="0.25">
      <c r="A53" s="5" t="str">
        <v>ENGIFP 1 3/8 PERP nc-23</v>
      </c>
      <c r="B53" s="8">
        <v>44942</v>
      </c>
      <c r="C53" s="17">
        <f ca="1"/>
        <v>2.5315068493150683</v>
      </c>
      <c r="D53" s="5" t="str">
        <v>FR0013310505</v>
      </c>
      <c r="E53" s="5" t="str">
        <v>BBB</v>
      </c>
      <c r="F53" s="18">
        <v>251.00281968955298</v>
      </c>
    </row>
    <row r="54" spans="1:6" x14ac:dyDescent="0.25">
      <c r="A54" s="5" t="str">
        <v>ARNDTN 3 3/4 PERP nc-23</v>
      </c>
      <c r="B54" s="8">
        <v>44946</v>
      </c>
      <c r="C54" s="17">
        <f ca="1"/>
        <v>2.5424657534246577</v>
      </c>
      <c r="D54" s="5" t="str">
        <v>XS1508392625</v>
      </c>
      <c r="E54" s="5" t="str">
        <v>NR</v>
      </c>
      <c r="F54" s="18">
        <v>428.9768645479345</v>
      </c>
    </row>
    <row r="55" spans="1:6" x14ac:dyDescent="0.25">
      <c r="A55" s="5" t="str">
        <v>GYCGR 2 3/4 PERP nc-23</v>
      </c>
      <c r="B55" s="8">
        <v>44948</v>
      </c>
      <c r="C55" s="17">
        <f ca="1"/>
        <v>2.547945205479452</v>
      </c>
      <c r="D55" s="5" t="str">
        <v>XS1491364953</v>
      </c>
      <c r="E55" s="5" t="str">
        <v>BBB-</v>
      </c>
      <c r="F55" s="18">
        <v>311.79454648765608</v>
      </c>
    </row>
    <row r="56" spans="1:6" x14ac:dyDescent="0.25">
      <c r="B56" s="8"/>
      <c r="C56" s="17"/>
      <c r="F56" s="18"/>
    </row>
    <row r="57" spans="1:6" x14ac:dyDescent="0.25">
      <c r="B57" s="8"/>
      <c r="C57" s="17"/>
      <c r="F57" s="18"/>
    </row>
    <row r="58" spans="1:6" x14ac:dyDescent="0.25">
      <c r="B58" s="8"/>
      <c r="C58" s="17"/>
      <c r="F58" s="18"/>
    </row>
    <row r="59" spans="1:6" x14ac:dyDescent="0.25">
      <c r="B59" s="8"/>
      <c r="C59" s="17"/>
      <c r="F59" s="18"/>
    </row>
    <row r="60" spans="1:6" x14ac:dyDescent="0.25">
      <c r="A60" s="5" t="s">
        <v>453</v>
      </c>
      <c r="B60" s="8"/>
      <c r="C60" s="17"/>
      <c r="F60" s="18"/>
    </row>
    <row r="61" spans="1:6" x14ac:dyDescent="0.25">
      <c r="B61" s="8"/>
      <c r="C61" s="17"/>
      <c r="F61" s="18"/>
    </row>
    <row r="62" spans="1:6" x14ac:dyDescent="0.25">
      <c r="B62" s="8"/>
      <c r="C62" s="17"/>
      <c r="F62" s="18"/>
    </row>
    <row r="63" spans="1:6" x14ac:dyDescent="0.25">
      <c r="B63" s="8"/>
      <c r="C63" s="17"/>
      <c r="F63" s="18"/>
    </row>
    <row r="64" spans="1:6" x14ac:dyDescent="0.25">
      <c r="B64" s="8"/>
      <c r="C64" s="17"/>
      <c r="F64" s="18"/>
    </row>
    <row r="65" spans="2:6" x14ac:dyDescent="0.25">
      <c r="B65" s="8"/>
      <c r="C65" s="17"/>
      <c r="F65" s="18"/>
    </row>
    <row r="66" spans="2:6" x14ac:dyDescent="0.25">
      <c r="B66" s="8"/>
      <c r="C66" s="17"/>
      <c r="F66" s="18"/>
    </row>
    <row r="67" spans="2:6" x14ac:dyDescent="0.25">
      <c r="B67" s="8"/>
      <c r="C67" s="17"/>
      <c r="F67" s="18"/>
    </row>
    <row r="68" spans="2:6" x14ac:dyDescent="0.25">
      <c r="B68" s="8"/>
      <c r="C68" s="17"/>
      <c r="F68" s="18"/>
    </row>
    <row r="69" spans="2:6" x14ac:dyDescent="0.25">
      <c r="B69" s="8"/>
      <c r="C69" s="17"/>
      <c r="F69" s="18"/>
    </row>
    <row r="70" spans="2:6" x14ac:dyDescent="0.25">
      <c r="B70" s="8"/>
      <c r="C70" s="17"/>
      <c r="F70" s="18"/>
    </row>
    <row r="71" spans="2:6" x14ac:dyDescent="0.25">
      <c r="B71" s="8"/>
      <c r="C71" s="17"/>
      <c r="F71" s="18"/>
    </row>
    <row r="72" spans="2:6" x14ac:dyDescent="0.25">
      <c r="B72" s="8"/>
      <c r="C72" s="17"/>
      <c r="F72" s="18"/>
    </row>
    <row r="73" spans="2:6" x14ac:dyDescent="0.25">
      <c r="B73" s="8"/>
      <c r="C73" s="17"/>
      <c r="F73" s="18"/>
    </row>
    <row r="74" spans="2:6" x14ac:dyDescent="0.25">
      <c r="B74" s="8"/>
      <c r="C74" s="17"/>
      <c r="F74" s="18"/>
    </row>
    <row r="75" spans="2:6" x14ac:dyDescent="0.25">
      <c r="B75" s="8"/>
      <c r="C75" s="17"/>
      <c r="F75" s="18"/>
    </row>
    <row r="76" spans="2:6" x14ac:dyDescent="0.25">
      <c r="B76" s="8"/>
      <c r="C76" s="17"/>
      <c r="F76" s="18"/>
    </row>
    <row r="77" spans="2:6" x14ac:dyDescent="0.25">
      <c r="B77" s="8"/>
      <c r="C77" s="17"/>
      <c r="F77" s="18"/>
    </row>
    <row r="78" spans="2:6" x14ac:dyDescent="0.25">
      <c r="B78" s="8"/>
      <c r="C78" s="17"/>
      <c r="F78" s="18"/>
    </row>
    <row r="79" spans="2:6" x14ac:dyDescent="0.25">
      <c r="B79" s="8"/>
      <c r="C79" s="17"/>
      <c r="F79" s="18"/>
    </row>
    <row r="80" spans="2:6" x14ac:dyDescent="0.25">
      <c r="B80" s="8"/>
      <c r="C80" s="17"/>
      <c r="F80" s="18"/>
    </row>
    <row r="81" spans="2:6" x14ac:dyDescent="0.25">
      <c r="B81" s="8"/>
      <c r="C81" s="17"/>
      <c r="F81" s="18"/>
    </row>
    <row r="82" spans="2:6" x14ac:dyDescent="0.25">
      <c r="B82" s="8"/>
      <c r="C82" s="17"/>
      <c r="F82" s="18"/>
    </row>
    <row r="83" spans="2:6" x14ac:dyDescent="0.25">
      <c r="B83" s="8"/>
      <c r="C83" s="17"/>
      <c r="F83" s="18"/>
    </row>
    <row r="84" spans="2:6" x14ac:dyDescent="0.25">
      <c r="B84" s="8"/>
      <c r="C84" s="17"/>
      <c r="F84" s="18"/>
    </row>
    <row r="85" spans="2:6" x14ac:dyDescent="0.25">
      <c r="B85" s="8"/>
      <c r="C85" s="17"/>
      <c r="F85" s="18"/>
    </row>
    <row r="86" spans="2:6" x14ac:dyDescent="0.25">
      <c r="B86" s="8"/>
      <c r="C86" s="17"/>
      <c r="F86" s="18"/>
    </row>
    <row r="87" spans="2:6" x14ac:dyDescent="0.25">
      <c r="B87" s="8"/>
      <c r="C87" s="17"/>
      <c r="F87" s="18"/>
    </row>
    <row r="88" spans="2:6" x14ac:dyDescent="0.25">
      <c r="B88" s="8"/>
      <c r="C88" s="17"/>
      <c r="F88" s="18"/>
    </row>
    <row r="89" spans="2:6" x14ac:dyDescent="0.25">
      <c r="B89" s="8"/>
      <c r="C89" s="17"/>
      <c r="F89" s="18"/>
    </row>
    <row r="90" spans="2:6" x14ac:dyDescent="0.25">
      <c r="B90" s="8"/>
      <c r="C90" s="17"/>
      <c r="F90" s="18"/>
    </row>
    <row r="91" spans="2:6" x14ac:dyDescent="0.25">
      <c r="B91" s="8"/>
      <c r="C91" s="17"/>
      <c r="F91" s="18"/>
    </row>
    <row r="92" spans="2:6" x14ac:dyDescent="0.25">
      <c r="B92" s="8"/>
      <c r="C92" s="17"/>
      <c r="F92" s="18"/>
    </row>
    <row r="93" spans="2:6" x14ac:dyDescent="0.25">
      <c r="B93" s="8"/>
      <c r="C93" s="17"/>
      <c r="F93" s="18"/>
    </row>
    <row r="94" spans="2:6" x14ac:dyDescent="0.25">
      <c r="B94" s="8"/>
      <c r="C94" s="17"/>
      <c r="F94" s="18"/>
    </row>
    <row r="95" spans="2:6" x14ac:dyDescent="0.25">
      <c r="B95" s="8"/>
      <c r="C95" s="17"/>
      <c r="F95" s="18"/>
    </row>
    <row r="96" spans="2:6" x14ac:dyDescent="0.25">
      <c r="B96" s="8"/>
      <c r="C96" s="17"/>
      <c r="F96" s="18"/>
    </row>
    <row r="97" spans="2:6" x14ac:dyDescent="0.25">
      <c r="B97" s="8"/>
      <c r="C97" s="17"/>
      <c r="F97" s="18"/>
    </row>
    <row r="98" spans="2:6" x14ac:dyDescent="0.25">
      <c r="B98" s="8"/>
      <c r="C98" s="17"/>
      <c r="F98" s="18"/>
    </row>
    <row r="99" spans="2:6" x14ac:dyDescent="0.25">
      <c r="B99" s="8"/>
      <c r="C99" s="17"/>
      <c r="F99" s="18"/>
    </row>
    <row r="100" spans="2:6" x14ac:dyDescent="0.25">
      <c r="B100" s="8"/>
      <c r="C100" s="17"/>
      <c r="F100" s="18"/>
    </row>
    <row r="101" spans="2:6" x14ac:dyDescent="0.25">
      <c r="B101" s="8"/>
      <c r="C101" s="17"/>
      <c r="F101" s="18"/>
    </row>
    <row r="102" spans="2:6" x14ac:dyDescent="0.25">
      <c r="B102" s="8"/>
      <c r="C102" s="17"/>
      <c r="F102" s="18"/>
    </row>
    <row r="103" spans="2:6" x14ac:dyDescent="0.25">
      <c r="B103" s="8"/>
      <c r="C103" s="17"/>
      <c r="F103" s="18"/>
    </row>
    <row r="104" spans="2:6" x14ac:dyDescent="0.25">
      <c r="B104" s="8"/>
      <c r="C104" s="17"/>
      <c r="F104" s="18"/>
    </row>
    <row r="105" spans="2:6" x14ac:dyDescent="0.25">
      <c r="B105" s="8"/>
      <c r="C105" s="17"/>
      <c r="F105" s="18"/>
    </row>
    <row r="106" spans="2:6" x14ac:dyDescent="0.25">
      <c r="B106" s="8"/>
      <c r="C106" s="17"/>
      <c r="F106" s="18"/>
    </row>
    <row r="107" spans="2:6" x14ac:dyDescent="0.25">
      <c r="B107" s="8"/>
      <c r="C107" s="17"/>
      <c r="F107" s="18"/>
    </row>
    <row r="108" spans="2:6" x14ac:dyDescent="0.25">
      <c r="B108" s="8"/>
      <c r="C108" s="17"/>
      <c r="F108" s="18"/>
    </row>
    <row r="109" spans="2:6" x14ac:dyDescent="0.25">
      <c r="B109" s="8"/>
      <c r="C109" s="17"/>
      <c r="F109" s="18"/>
    </row>
    <row r="110" spans="2:6" x14ac:dyDescent="0.25">
      <c r="B110" s="8"/>
      <c r="C110" s="17"/>
      <c r="F110" s="18"/>
    </row>
    <row r="111" spans="2:6" x14ac:dyDescent="0.25">
      <c r="B111" s="8"/>
      <c r="C111" s="17"/>
      <c r="F111" s="18"/>
    </row>
    <row r="112" spans="2:6" x14ac:dyDescent="0.25">
      <c r="B112" s="8"/>
      <c r="C112" s="17"/>
      <c r="F112" s="18"/>
    </row>
    <row r="113" spans="2:6" x14ac:dyDescent="0.25">
      <c r="B113" s="8"/>
      <c r="C113" s="17"/>
      <c r="F113" s="18"/>
    </row>
    <row r="114" spans="2:6" x14ac:dyDescent="0.25">
      <c r="B114" s="8"/>
      <c r="C114" s="17"/>
      <c r="F114" s="18"/>
    </row>
    <row r="115" spans="2:6" x14ac:dyDescent="0.25">
      <c r="B115" s="8"/>
      <c r="C115" s="17"/>
      <c r="F115" s="18"/>
    </row>
    <row r="116" spans="2:6" x14ac:dyDescent="0.25">
      <c r="B116" s="8"/>
      <c r="C116" s="17"/>
      <c r="F116" s="18"/>
    </row>
    <row r="117" spans="2:6" x14ac:dyDescent="0.25">
      <c r="B117" s="8"/>
      <c r="C117" s="17"/>
      <c r="F117" s="18"/>
    </row>
    <row r="118" spans="2:6" x14ac:dyDescent="0.25">
      <c r="B118" s="8"/>
      <c r="C118" s="17"/>
      <c r="F118" s="18"/>
    </row>
    <row r="119" spans="2:6" x14ac:dyDescent="0.25">
      <c r="B119" s="8"/>
      <c r="C119" s="17"/>
      <c r="F119" s="18"/>
    </row>
    <row r="120" spans="2:6" x14ac:dyDescent="0.25">
      <c r="B120" s="8"/>
      <c r="C120" s="17"/>
      <c r="F120" s="18"/>
    </row>
    <row r="121" spans="2:6" x14ac:dyDescent="0.25">
      <c r="B121" s="8"/>
      <c r="C121" s="17"/>
      <c r="F121" s="18"/>
    </row>
    <row r="122" spans="2:6" x14ac:dyDescent="0.25">
      <c r="B122" s="8"/>
      <c r="C122" s="17"/>
      <c r="F122" s="18"/>
    </row>
    <row r="123" spans="2:6" x14ac:dyDescent="0.25">
      <c r="B123" s="8"/>
      <c r="C123" s="17"/>
      <c r="F123" s="18"/>
    </row>
    <row r="124" spans="2:6" x14ac:dyDescent="0.25">
      <c r="B124" s="8"/>
      <c r="C124" s="17"/>
      <c r="F124" s="18"/>
    </row>
    <row r="125" spans="2:6" x14ac:dyDescent="0.25">
      <c r="B125" s="8"/>
      <c r="C125" s="17"/>
      <c r="F125" s="18"/>
    </row>
    <row r="126" spans="2:6" x14ac:dyDescent="0.25">
      <c r="B126" s="8"/>
      <c r="C126" s="17"/>
      <c r="F126" s="18"/>
    </row>
    <row r="127" spans="2:6" x14ac:dyDescent="0.25">
      <c r="B127" s="8"/>
      <c r="C127" s="17"/>
      <c r="F127" s="18"/>
    </row>
    <row r="128" spans="2:6" x14ac:dyDescent="0.25">
      <c r="B128" s="8"/>
      <c r="C128" s="17"/>
      <c r="F128" s="18"/>
    </row>
    <row r="129" spans="2:6" x14ac:dyDescent="0.25">
      <c r="B129" s="8"/>
      <c r="C129" s="17"/>
      <c r="F129" s="18"/>
    </row>
    <row r="130" spans="2:6" x14ac:dyDescent="0.25">
      <c r="B130" s="8"/>
      <c r="C130" s="17"/>
      <c r="F130" s="18"/>
    </row>
    <row r="131" spans="2:6" x14ac:dyDescent="0.25">
      <c r="B131" s="8"/>
      <c r="C131" s="17"/>
      <c r="F131" s="18"/>
    </row>
    <row r="132" spans="2:6" x14ac:dyDescent="0.25">
      <c r="B132" s="8"/>
      <c r="C132" s="17"/>
      <c r="F132" s="18"/>
    </row>
    <row r="133" spans="2:6" x14ac:dyDescent="0.25">
      <c r="B133" s="8"/>
      <c r="C133" s="17"/>
      <c r="F133" s="18"/>
    </row>
    <row r="134" spans="2:6" x14ac:dyDescent="0.25">
      <c r="B134" s="8"/>
      <c r="C134" s="17"/>
      <c r="F134" s="18"/>
    </row>
    <row r="135" spans="2:6" x14ac:dyDescent="0.25">
      <c r="B135" s="8"/>
      <c r="C135" s="17"/>
      <c r="F135" s="18"/>
    </row>
    <row r="136" spans="2:6" x14ac:dyDescent="0.25">
      <c r="B136" s="8"/>
      <c r="C136" s="17"/>
      <c r="F136" s="18"/>
    </row>
    <row r="137" spans="2:6" x14ac:dyDescent="0.25">
      <c r="B137" s="8"/>
      <c r="C137" s="17"/>
      <c r="F137" s="18"/>
    </row>
    <row r="138" spans="2:6" x14ac:dyDescent="0.25">
      <c r="B138" s="8"/>
      <c r="C138" s="17"/>
      <c r="F138" s="18"/>
    </row>
    <row r="139" spans="2:6" x14ac:dyDescent="0.25">
      <c r="B139" s="8"/>
      <c r="C139" s="17"/>
      <c r="F139" s="18"/>
    </row>
    <row r="140" spans="2:6" x14ac:dyDescent="0.25">
      <c r="B140" s="8"/>
      <c r="C140" s="17"/>
      <c r="F140" s="18"/>
    </row>
    <row r="141" spans="2:6" x14ac:dyDescent="0.25">
      <c r="B141" s="8"/>
      <c r="C141" s="17"/>
      <c r="F141" s="18"/>
    </row>
    <row r="142" spans="2:6" x14ac:dyDescent="0.25">
      <c r="B142" s="8"/>
      <c r="C142" s="17"/>
      <c r="F142" s="18"/>
    </row>
    <row r="143" spans="2:6" x14ac:dyDescent="0.25">
      <c r="B143" s="8"/>
      <c r="C143" s="17"/>
      <c r="F143" s="18"/>
    </row>
    <row r="144" spans="2:6" x14ac:dyDescent="0.25">
      <c r="B144" s="8"/>
      <c r="C144" s="17"/>
      <c r="F144" s="18"/>
    </row>
    <row r="145" spans="2:6" x14ac:dyDescent="0.25">
      <c r="B145" s="8"/>
      <c r="C145" s="17"/>
      <c r="F145" s="18"/>
    </row>
    <row r="146" spans="2:6" x14ac:dyDescent="0.25">
      <c r="B146" s="8"/>
      <c r="C146" s="17"/>
      <c r="F146" s="18"/>
    </row>
    <row r="147" spans="2:6" x14ac:dyDescent="0.25">
      <c r="B147" s="8"/>
      <c r="C147" s="17"/>
      <c r="F147" s="18"/>
    </row>
    <row r="148" spans="2:6" x14ac:dyDescent="0.25">
      <c r="B148" s="8"/>
      <c r="C148" s="17"/>
      <c r="F148" s="18"/>
    </row>
    <row r="149" spans="2:6" x14ac:dyDescent="0.25">
      <c r="B149" s="8"/>
      <c r="C149" s="17"/>
      <c r="F149" s="18"/>
    </row>
    <row r="150" spans="2:6" x14ac:dyDescent="0.25">
      <c r="B150" s="8"/>
      <c r="C150" s="17"/>
      <c r="F150" s="18"/>
    </row>
    <row r="151" spans="2:6" x14ac:dyDescent="0.25">
      <c r="B151" s="8"/>
      <c r="C151" s="17"/>
      <c r="F151" s="18"/>
    </row>
    <row r="152" spans="2:6" x14ac:dyDescent="0.25">
      <c r="B152" s="8"/>
      <c r="C152" s="17"/>
      <c r="F152" s="18"/>
    </row>
    <row r="153" spans="2:6" x14ac:dyDescent="0.25">
      <c r="B153" s="8"/>
      <c r="C153" s="17"/>
      <c r="F153" s="18"/>
    </row>
    <row r="154" spans="2:6" x14ac:dyDescent="0.25">
      <c r="B154" s="8"/>
      <c r="C154" s="17"/>
      <c r="F154" s="18"/>
    </row>
    <row r="155" spans="2:6" x14ac:dyDescent="0.25">
      <c r="B155" s="8"/>
      <c r="C155" s="17"/>
      <c r="F155" s="18"/>
    </row>
    <row r="156" spans="2:6" x14ac:dyDescent="0.25">
      <c r="B156" s="8"/>
      <c r="C156" s="17"/>
      <c r="F156" s="18"/>
    </row>
    <row r="157" spans="2:6" x14ac:dyDescent="0.25">
      <c r="B157" s="8"/>
      <c r="C157" s="17"/>
      <c r="F157" s="18"/>
    </row>
    <row r="158" spans="2:6" x14ac:dyDescent="0.25">
      <c r="B158" s="8"/>
      <c r="C158" s="17"/>
      <c r="F158" s="18"/>
    </row>
    <row r="159" spans="2:6" x14ac:dyDescent="0.25">
      <c r="B159" s="8"/>
      <c r="C159" s="17"/>
      <c r="F159" s="18"/>
    </row>
    <row r="160" spans="2:6" x14ac:dyDescent="0.25">
      <c r="B160" s="8"/>
      <c r="C160" s="17"/>
      <c r="F160" s="18"/>
    </row>
    <row r="161" spans="2:6" x14ac:dyDescent="0.25">
      <c r="B161" s="8"/>
      <c r="C161" s="17"/>
      <c r="F161" s="18"/>
    </row>
    <row r="162" spans="2:6" x14ac:dyDescent="0.25">
      <c r="B162" s="8"/>
      <c r="C162" s="17"/>
      <c r="F162" s="18"/>
    </row>
    <row r="163" spans="2:6" x14ac:dyDescent="0.25">
      <c r="B163" s="8"/>
      <c r="C163" s="17"/>
      <c r="F163" s="18"/>
    </row>
    <row r="164" spans="2:6" x14ac:dyDescent="0.25">
      <c r="B164" s="8"/>
      <c r="C164" s="17"/>
      <c r="F164" s="18"/>
    </row>
    <row r="165" spans="2:6" x14ac:dyDescent="0.25">
      <c r="B165" s="8"/>
      <c r="C165" s="17"/>
      <c r="F165" s="18"/>
    </row>
    <row r="166" spans="2:6" x14ac:dyDescent="0.25">
      <c r="B166" s="8"/>
      <c r="C166" s="17"/>
      <c r="F166" s="18"/>
    </row>
    <row r="167" spans="2:6" x14ac:dyDescent="0.25">
      <c r="B167" s="8"/>
      <c r="C167" s="17"/>
      <c r="F167" s="18"/>
    </row>
    <row r="168" spans="2:6" x14ac:dyDescent="0.25">
      <c r="B168" s="8"/>
      <c r="C168" s="17"/>
      <c r="F168" s="18"/>
    </row>
    <row r="169" spans="2:6" x14ac:dyDescent="0.25">
      <c r="B169" s="8"/>
      <c r="C169" s="17"/>
      <c r="F169" s="18"/>
    </row>
    <row r="170" spans="2:6" x14ac:dyDescent="0.25">
      <c r="B170" s="8"/>
      <c r="C170" s="17"/>
      <c r="F170" s="18"/>
    </row>
    <row r="171" spans="2:6" x14ac:dyDescent="0.25">
      <c r="B171" s="8"/>
      <c r="C171" s="17"/>
      <c r="F171" s="18"/>
    </row>
    <row r="172" spans="2:6" x14ac:dyDescent="0.25">
      <c r="B172" s="8"/>
      <c r="C172" s="17"/>
      <c r="F172" s="18"/>
    </row>
    <row r="173" spans="2:6" x14ac:dyDescent="0.25">
      <c r="B173" s="8"/>
      <c r="C173" s="17"/>
      <c r="F173" s="18"/>
    </row>
    <row r="174" spans="2:6" x14ac:dyDescent="0.25">
      <c r="B174" s="8"/>
      <c r="C174" s="17"/>
      <c r="F174" s="18"/>
    </row>
    <row r="175" spans="2:6" x14ac:dyDescent="0.25">
      <c r="B175" s="8"/>
      <c r="C175" s="17"/>
      <c r="F175" s="18"/>
    </row>
    <row r="176" spans="2:6" x14ac:dyDescent="0.25">
      <c r="B176" s="8"/>
      <c r="C176" s="17"/>
      <c r="F176" s="18"/>
    </row>
    <row r="177" spans="2:6" x14ac:dyDescent="0.25">
      <c r="B177" s="8"/>
      <c r="C177" s="17"/>
      <c r="F177" s="18"/>
    </row>
    <row r="178" spans="2:6" x14ac:dyDescent="0.25">
      <c r="B178" s="8"/>
      <c r="C178" s="17"/>
      <c r="F178" s="18"/>
    </row>
    <row r="179" spans="2:6" x14ac:dyDescent="0.25">
      <c r="B179" s="8"/>
      <c r="C179" s="17"/>
      <c r="F179" s="18"/>
    </row>
    <row r="180" spans="2:6" x14ac:dyDescent="0.25">
      <c r="B180" s="8"/>
      <c r="C180" s="17"/>
      <c r="F180" s="18"/>
    </row>
    <row r="181" spans="2:6" x14ac:dyDescent="0.25">
      <c r="B181" s="8"/>
      <c r="C181" s="17"/>
      <c r="F181" s="18"/>
    </row>
    <row r="182" spans="2:6" x14ac:dyDescent="0.25">
      <c r="B182" s="8"/>
      <c r="C182" s="17"/>
      <c r="F182" s="18"/>
    </row>
    <row r="183" spans="2:6" x14ac:dyDescent="0.25">
      <c r="B183" s="8"/>
      <c r="C183" s="17"/>
      <c r="F183" s="18"/>
    </row>
    <row r="184" spans="2:6" x14ac:dyDescent="0.25">
      <c r="B184" s="8"/>
      <c r="C184" s="17"/>
      <c r="F184" s="18"/>
    </row>
    <row r="185" spans="2:6" x14ac:dyDescent="0.25">
      <c r="B185" s="8"/>
      <c r="C185" s="17"/>
      <c r="F185" s="18"/>
    </row>
    <row r="186" spans="2:6" x14ac:dyDescent="0.25">
      <c r="B186" s="8"/>
      <c r="C186" s="17"/>
      <c r="F186" s="18"/>
    </row>
    <row r="187" spans="2:6" x14ac:dyDescent="0.25">
      <c r="B187" s="8"/>
      <c r="C187" s="17"/>
      <c r="F187" s="18"/>
    </row>
    <row r="188" spans="2:6" x14ac:dyDescent="0.25">
      <c r="B188" s="8"/>
      <c r="C188" s="17"/>
      <c r="F188" s="18"/>
    </row>
    <row r="189" spans="2:6" x14ac:dyDescent="0.25">
      <c r="B189" s="8"/>
      <c r="C189" s="17"/>
      <c r="F189" s="18"/>
    </row>
    <row r="190" spans="2:6" x14ac:dyDescent="0.25">
      <c r="B190" s="8"/>
      <c r="C190" s="17"/>
      <c r="F190" s="18"/>
    </row>
    <row r="191" spans="2:6" x14ac:dyDescent="0.25">
      <c r="B191" s="8"/>
      <c r="C191" s="17"/>
      <c r="F191" s="18"/>
    </row>
    <row r="192" spans="2:6" x14ac:dyDescent="0.25">
      <c r="B192" s="8"/>
      <c r="C192" s="17"/>
      <c r="F192" s="18"/>
    </row>
    <row r="193" spans="2:6" x14ac:dyDescent="0.25">
      <c r="B193" s="8"/>
      <c r="C193" s="17"/>
      <c r="F193" s="18"/>
    </row>
    <row r="194" spans="2:6" x14ac:dyDescent="0.25">
      <c r="B194" s="8"/>
      <c r="C194" s="17"/>
      <c r="F194" s="18"/>
    </row>
    <row r="195" spans="2:6" x14ac:dyDescent="0.25">
      <c r="B195" s="8"/>
      <c r="C195" s="17"/>
      <c r="F195" s="18"/>
    </row>
    <row r="196" spans="2:6" x14ac:dyDescent="0.25">
      <c r="B196" s="8"/>
      <c r="C196" s="17"/>
      <c r="F196" s="18"/>
    </row>
    <row r="197" spans="2:6" x14ac:dyDescent="0.25">
      <c r="B197" s="8"/>
      <c r="C197" s="17"/>
      <c r="F197" s="18"/>
    </row>
    <row r="198" spans="2:6" x14ac:dyDescent="0.25">
      <c r="B198" s="8"/>
      <c r="C198" s="17"/>
      <c r="F198" s="18"/>
    </row>
  </sheetData>
  <conditionalFormatting sqref="C6:C198">
    <cfRule type="iconSet" priority="2">
      <iconSet>
        <cfvo type="percent" val="0"/>
        <cfvo type="num" val="0.9"/>
        <cfvo type="num" val="1.25"/>
      </iconSet>
    </cfRule>
  </conditionalFormatting>
  <conditionalFormatting sqref="F6:F19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{C87A6ACB-F511-4224-892F-259AA5C98B3D}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7A6ACB-F511-4224-892F-259AA5C98B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F6:F198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ex</vt:lpstr>
      <vt:lpstr>telefo</vt:lpstr>
      <vt:lpstr>vw</vt:lpstr>
      <vt:lpstr>directH (tkr)</vt:lpstr>
      <vt:lpstr>chart</vt:lpstr>
      <vt:lpstr>issuerTable</vt:lpstr>
      <vt:lpstr>issuerOP</vt:lpstr>
      <vt:lpstr>sectorTable</vt:lpstr>
      <vt:lpstr>sectorOP</vt:lpstr>
      <vt:lpstr>tkrBBG</vt:lpstr>
      <vt:lpstr>bHist</vt:lpstr>
      <vt:lpstr>lists</vt:lpstr>
      <vt:lpstr>issuers</vt:lpstr>
      <vt:lpstr>worksheets</vt:lpstr>
      <vt:lpstr>maturity</vt:lpstr>
      <vt:lpstr>bHist</vt:lpstr>
      <vt:lpstr>secWorksheet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darren</dc:creator>
  <cp:keywords/>
  <dc:description/>
  <cp:lastModifiedBy>Darren Lefcoe</cp:lastModifiedBy>
  <cp:revision/>
  <cp:lastPrinted>2020-07-03T15:26:34Z</cp:lastPrinted>
  <dcterms:created xsi:type="dcterms:W3CDTF">2015-06-05T18:17:20Z</dcterms:created>
  <dcterms:modified xsi:type="dcterms:W3CDTF">2020-07-06T16:13:47Z</dcterms:modified>
  <cp:category/>
  <cp:contentStatus/>
</cp:coreProperties>
</file>